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10.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5.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drawings/drawing2.xml" ContentType="application/vnd.openxmlformats-officedocument.drawing+xml"/>
  <Override PartName="/xl/worksheets/sheet18.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worksheets/sheet26.xml" ContentType="application/vnd.openxmlformats-officedocument.spreadsheetml.worksheet+xml"/>
  <Override PartName="/xl/worksheets/sheet25.xml" ContentType="application/vnd.openxmlformats-officedocument.spreadsheetml.worksheet+xml"/>
  <Override PartName="/xl/drawings/drawing1.xml" ContentType="application/vnd.openxmlformats-officedocument.drawing+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drawings/drawing4.xml" ContentType="application/vnd.openxmlformats-officedocument.drawing+xml"/>
  <Override PartName="/xl/worksheets/sheet6.xml" ContentType="application/vnd.openxmlformats-officedocument.spreadsheetml.worksheet+xml"/>
  <Override PartName="/xl/worksheets/sheet5.xml" ContentType="application/vnd.openxmlformats-officedocument.spreadsheetml.worksheet+xml"/>
  <Override PartName="/xl/styles.xml" ContentType="application/vnd.openxmlformats-officedocument.spreadsheetml.styles+xml"/>
  <Override PartName="/xl/worksheets/sheet9.xml" ContentType="application/vnd.openxmlformats-officedocument.spreadsheetml.worksheet+xml"/>
  <Override PartName="/xl/worksheets/sheet11.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drawings/drawing3.xml" ContentType="application/vnd.openxmlformats-officedocument.drawing+xml"/>
  <Override PartName="/xl/worksheets/sheet12.xml" ContentType="application/vnd.openxmlformats-officedocument.spreadsheetml.worksheet+xml"/>
  <Override PartName="/xl/worksheets/sheet10.xml" ContentType="application/vnd.openxmlformats-officedocument.spreadsheetml.worksheet+xml"/>
  <Override PartName="/xl/comments4.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xl/comments8.xml" ContentType="application/vnd.openxmlformats-officedocument.spreadsheetml.comments+xml"/>
  <Override PartName="/xl/comments2.xml" ContentType="application/vnd.openxmlformats-officedocument.spreadsheetml.comments+xml"/>
  <Override PartName="/xl/comments9.xml" ContentType="application/vnd.openxmlformats-officedocument.spreadsheetml.comments+xml"/>
  <Override PartName="/xl/comments7.xml" ContentType="application/vnd.openxmlformats-officedocument.spreadsheetml.comments+xml"/>
  <Override PartName="/xl/comments3.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10.xml" ContentType="application/vnd.openxmlformats-officedocument.spreadsheetml.comments+xml"/>
  <Override PartName="/xl/comments13.xml" ContentType="application/vnd.openxmlformats-officedocument.spreadsheetml.comments+xml"/>
  <Override PartName="/xl/comments12.xml" ContentType="application/vnd.openxmlformats-officedocument.spreadsheetml.comments+xml"/>
  <Override PartName="/xl/comments1.xml" ContentType="application/vnd.openxmlformats-officedocument.spreadsheetml.comments+xml"/>
  <Override PartName="/xl/comments11.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E:\RPT_E diskas\2021\20210809 R\"/>
    </mc:Choice>
  </mc:AlternateContent>
  <workbookProtection lockStructure="1"/>
  <bookViews>
    <workbookView xWindow="0" yWindow="0" windowWidth="28800" windowHeight="11535" firstSheet="17" activeTab="17"/>
  </bookViews>
  <sheets>
    <sheet name="Lyginamasis 20191111" sheetId="29" state="hidden" r:id="rId1"/>
    <sheet name="Lyginamasis 20191129" sheetId="30" state="hidden" r:id="rId2"/>
    <sheet name="Lyginamasis 20200508" sheetId="31" state="hidden" r:id="rId3"/>
    <sheet name="Lyginamasis 20200512" sheetId="32" state="hidden" r:id="rId4"/>
    <sheet name="Lyginamasis 20200716" sheetId="34" state="hidden" r:id="rId5"/>
    <sheet name="Lyginamasis 20200907" sheetId="35" state="hidden" r:id="rId6"/>
    <sheet name="Lyginamasis 20201117" sheetId="36" state="hidden" r:id="rId7"/>
    <sheet name="Lyginamasis 20201230" sheetId="37" state="hidden" r:id="rId8"/>
    <sheet name="Lyginamasis 20210219" sheetId="38" state="hidden" r:id="rId9"/>
    <sheet name="Lyginamasis 20210722" sheetId="39" state="hidden" r:id="rId10"/>
    <sheet name="Visi duomenys" sheetId="19" state="hidden" r:id="rId11"/>
    <sheet name="Lapas2" sheetId="40" state="hidden" r:id="rId12"/>
    <sheet name="SUT 20210531" sheetId="41" state="hidden" r:id="rId13"/>
    <sheet name="Lyginamasis" sheetId="28" state="hidden" r:id="rId14"/>
    <sheet name="PP 1 lentelė lyginamasis" sheetId="43" state="hidden" r:id="rId15"/>
    <sheet name="PP 2 lentelė lyginamasis" sheetId="44" state="hidden" r:id="rId16"/>
    <sheet name="PP 3 lentelė lyginamasis" sheetId="45" state="hidden" r:id="rId17"/>
    <sheet name="PP 1 lentelė" sheetId="2" r:id="rId18"/>
    <sheet name="PP 2 lentelė" sheetId="3" r:id="rId19"/>
    <sheet name="PP 3 lentelė" sheetId="9" r:id="rId20"/>
    <sheet name="sutartys 20210531" sheetId="42" state="hidden" r:id="rId21"/>
    <sheet name="ST 1 lentelė" sheetId="22" state="hidden" r:id="rId22"/>
    <sheet name="ST 2 lentelė" sheetId="23" state="hidden" r:id="rId23"/>
    <sheet name="2019-06-05" sheetId="24" state="hidden" r:id="rId24"/>
    <sheet name="Projektu sutartys 20190605" sheetId="25" state="hidden" r:id="rId25"/>
    <sheet name="mokejimai 20190605" sheetId="26" state="hidden" r:id="rId26"/>
  </sheets>
  <definedNames>
    <definedName name="_xlnm._FilterDatabase" localSheetId="11" hidden="1">Lapas2!$A$4:$BF$147</definedName>
    <definedName name="_xlnm._FilterDatabase" localSheetId="13" hidden="1">Lyginamasis!$A$4:$BI$139</definedName>
    <definedName name="_xlnm._FilterDatabase" localSheetId="0" hidden="1">'Lyginamasis 20191111'!$A$4:$BI$142</definedName>
    <definedName name="_xlnm._FilterDatabase" localSheetId="1" hidden="1">'Lyginamasis 20191129'!$A$4:$BI$142</definedName>
    <definedName name="_xlnm._FilterDatabase" localSheetId="2" hidden="1">'Lyginamasis 20200508'!$A$4:$BI$144</definedName>
    <definedName name="_xlnm._FilterDatabase" localSheetId="3" hidden="1">'Lyginamasis 20200512'!$A$4:$BI$144</definedName>
    <definedName name="_xlnm._FilterDatabase" localSheetId="4" hidden="1">'Lyginamasis 20200716'!$A$4:$BI$146</definedName>
    <definedName name="_xlnm._FilterDatabase" localSheetId="5" hidden="1">'Lyginamasis 20200907'!$A$4:$BI$146</definedName>
    <definedName name="_xlnm._FilterDatabase" localSheetId="6" hidden="1">'Lyginamasis 20201117'!$A$4:$BI$147</definedName>
    <definedName name="_xlnm._FilterDatabase" localSheetId="7" hidden="1">'Lyginamasis 20201230'!$A$4:$BI$147</definedName>
    <definedName name="_xlnm._FilterDatabase" localSheetId="8" hidden="1">'Lyginamasis 20210219'!$A$4:$BI$147</definedName>
    <definedName name="_xlnm._FilterDatabase" localSheetId="9" hidden="1">'Lyginamasis 20210722'!$A$4:$BI$147</definedName>
    <definedName name="_xlnm._FilterDatabase" localSheetId="17" hidden="1">'PP 1 lentelė'!$A$1:$S$151</definedName>
    <definedName name="_xlnm._FilterDatabase" localSheetId="14" hidden="1">'PP 1 lentelė lyginamasis'!$A$1:$S$150</definedName>
    <definedName name="_xlnm._FilterDatabase" localSheetId="18" hidden="1">'PP 2 lentelė'!$A$1:$U$150</definedName>
    <definedName name="_xlnm._FilterDatabase" localSheetId="15" hidden="1">'PP 2 lentelė lyginamasis'!$A$1:$U$151</definedName>
    <definedName name="_xlnm._FilterDatabase" localSheetId="19" hidden="1">'PP 3 lentelė'!$A$9:$D$150</definedName>
    <definedName name="_xlnm._FilterDatabase" localSheetId="16" hidden="1">'PP 3 lentelė lyginamasis'!$A$8:$D$150</definedName>
    <definedName name="_xlnm._FilterDatabase" localSheetId="21" hidden="1">'ST 1 lentelė'!$A$1:$T$144</definedName>
    <definedName name="_xlnm._FilterDatabase" localSheetId="22" hidden="1">'ST 2 lentelė'!$A$5:$AI$142</definedName>
    <definedName name="_xlnm._FilterDatabase" localSheetId="10" hidden="1">'Visi duomenys'!$A$4:$BI$146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3" i="45" l="1"/>
  <c r="C23" i="45"/>
  <c r="B23" i="45"/>
  <c r="A23" i="45"/>
  <c r="I23" i="44"/>
  <c r="H23" i="44"/>
  <c r="G23" i="44"/>
  <c r="F23" i="44"/>
  <c r="E23" i="44"/>
  <c r="D23" i="44"/>
  <c r="C23" i="44"/>
  <c r="B23" i="44"/>
  <c r="J23" i="44"/>
  <c r="L23" i="44"/>
  <c r="M23" i="44"/>
  <c r="A23" i="44"/>
  <c r="P23" i="43"/>
  <c r="Q23" i="43"/>
  <c r="R23" i="43"/>
  <c r="O23" i="43"/>
  <c r="N23" i="43"/>
  <c r="M23" i="43"/>
  <c r="K23" i="43"/>
  <c r="L23" i="43"/>
  <c r="D23" i="43"/>
  <c r="E23" i="43"/>
  <c r="F23" i="43"/>
  <c r="G23" i="43"/>
  <c r="H23" i="43"/>
  <c r="I23" i="43"/>
  <c r="J23" i="43"/>
  <c r="C23" i="43"/>
  <c r="B23" i="43"/>
  <c r="A23" i="43"/>
  <c r="C150" i="45"/>
  <c r="B150" i="45"/>
  <c r="A150" i="45"/>
  <c r="C149" i="45"/>
  <c r="B149" i="45"/>
  <c r="A149" i="45"/>
  <c r="C148" i="45"/>
  <c r="B148" i="45"/>
  <c r="A148" i="45"/>
  <c r="C147" i="45"/>
  <c r="B147" i="45"/>
  <c r="A147" i="45"/>
  <c r="C146" i="45"/>
  <c r="B146" i="45"/>
  <c r="A146" i="45"/>
  <c r="C145" i="45"/>
  <c r="B145" i="45"/>
  <c r="A145" i="45"/>
  <c r="C144" i="45"/>
  <c r="B144" i="45"/>
  <c r="A144" i="45"/>
  <c r="C143" i="45"/>
  <c r="B143" i="45"/>
  <c r="A143" i="45"/>
  <c r="C142" i="45"/>
  <c r="B142" i="45"/>
  <c r="A142" i="45"/>
  <c r="C141" i="45"/>
  <c r="B141" i="45"/>
  <c r="A141" i="45"/>
  <c r="C140" i="45"/>
  <c r="B140" i="45"/>
  <c r="A140" i="45"/>
  <c r="C139" i="45"/>
  <c r="B139" i="45"/>
  <c r="A139" i="45"/>
  <c r="C138" i="45"/>
  <c r="B138" i="45"/>
  <c r="A138" i="45"/>
  <c r="C137" i="45"/>
  <c r="B137" i="45"/>
  <c r="A137" i="45"/>
  <c r="C136" i="45"/>
  <c r="B136" i="45"/>
  <c r="A136" i="45"/>
  <c r="C135" i="45"/>
  <c r="B135" i="45"/>
  <c r="A135" i="45"/>
  <c r="C134" i="45"/>
  <c r="B134" i="45"/>
  <c r="A134" i="45"/>
  <c r="C133" i="45"/>
  <c r="B133" i="45"/>
  <c r="A133" i="45"/>
  <c r="C132" i="45"/>
  <c r="B132" i="45"/>
  <c r="A132" i="45"/>
  <c r="C131" i="45"/>
  <c r="B131" i="45"/>
  <c r="A131" i="45"/>
  <c r="C130" i="45"/>
  <c r="B130" i="45"/>
  <c r="A130" i="45"/>
  <c r="C129" i="45"/>
  <c r="B129" i="45"/>
  <c r="A129" i="45"/>
  <c r="C128" i="45"/>
  <c r="B128" i="45"/>
  <c r="A128" i="45"/>
  <c r="C127" i="45"/>
  <c r="B127" i="45"/>
  <c r="A127" i="45"/>
  <c r="C126" i="45"/>
  <c r="B126" i="45"/>
  <c r="A126" i="45"/>
  <c r="C125" i="45"/>
  <c r="B125" i="45"/>
  <c r="A125" i="45"/>
  <c r="C124" i="45"/>
  <c r="B124" i="45"/>
  <c r="A124" i="45"/>
  <c r="C123" i="45"/>
  <c r="B123" i="45"/>
  <c r="A123" i="45"/>
  <c r="C122" i="45"/>
  <c r="B122" i="45"/>
  <c r="A122" i="45"/>
  <c r="C121" i="45"/>
  <c r="B121" i="45"/>
  <c r="A121" i="45"/>
  <c r="C120" i="45"/>
  <c r="B120" i="45"/>
  <c r="A120" i="45"/>
  <c r="C119" i="45"/>
  <c r="B119" i="45"/>
  <c r="A119" i="45"/>
  <c r="C118" i="45"/>
  <c r="B118" i="45"/>
  <c r="A118" i="45"/>
  <c r="C117" i="45"/>
  <c r="B117" i="45"/>
  <c r="A117" i="45"/>
  <c r="C116" i="45"/>
  <c r="B116" i="45"/>
  <c r="A116" i="45"/>
  <c r="C115" i="45"/>
  <c r="B115" i="45"/>
  <c r="A115" i="45"/>
  <c r="C114" i="45"/>
  <c r="B114" i="45"/>
  <c r="A114" i="45"/>
  <c r="C113" i="45"/>
  <c r="B113" i="45"/>
  <c r="A113" i="45"/>
  <c r="C112" i="45"/>
  <c r="B112" i="45"/>
  <c r="A112" i="45"/>
  <c r="C111" i="45"/>
  <c r="B111" i="45"/>
  <c r="A111" i="45"/>
  <c r="C110" i="45"/>
  <c r="B110" i="45"/>
  <c r="A110" i="45"/>
  <c r="C109" i="45"/>
  <c r="B109" i="45"/>
  <c r="A109" i="45"/>
  <c r="C108" i="45"/>
  <c r="B108" i="45"/>
  <c r="A108" i="45"/>
  <c r="C107" i="45"/>
  <c r="B107" i="45"/>
  <c r="A107" i="45"/>
  <c r="C106" i="45"/>
  <c r="B106" i="45"/>
  <c r="A106" i="45"/>
  <c r="C105" i="45"/>
  <c r="B105" i="45"/>
  <c r="A105" i="45"/>
  <c r="C104" i="45"/>
  <c r="B104" i="45"/>
  <c r="A104" i="45"/>
  <c r="C103" i="45"/>
  <c r="B103" i="45"/>
  <c r="A103" i="45"/>
  <c r="C102" i="45"/>
  <c r="B102" i="45"/>
  <c r="A102" i="45"/>
  <c r="C101" i="45"/>
  <c r="B101" i="45"/>
  <c r="A101" i="45"/>
  <c r="C100" i="45"/>
  <c r="B100" i="45"/>
  <c r="A100" i="45"/>
  <c r="C99" i="45"/>
  <c r="B99" i="45"/>
  <c r="A99" i="45"/>
  <c r="C98" i="45"/>
  <c r="B98" i="45"/>
  <c r="A98" i="45"/>
  <c r="C97" i="45"/>
  <c r="B97" i="45"/>
  <c r="A97" i="45"/>
  <c r="C96" i="45"/>
  <c r="B96" i="45"/>
  <c r="A96" i="45"/>
  <c r="C95" i="45"/>
  <c r="B95" i="45"/>
  <c r="A95" i="45"/>
  <c r="C94" i="45"/>
  <c r="B94" i="45"/>
  <c r="A94" i="45"/>
  <c r="C93" i="45"/>
  <c r="B93" i="45"/>
  <c r="A93" i="45"/>
  <c r="C92" i="45"/>
  <c r="B92" i="45"/>
  <c r="A92" i="45"/>
  <c r="C91" i="45"/>
  <c r="B91" i="45"/>
  <c r="A91" i="45"/>
  <c r="C90" i="45"/>
  <c r="B90" i="45"/>
  <c r="A90" i="45"/>
  <c r="C89" i="45"/>
  <c r="B89" i="45"/>
  <c r="A89" i="45"/>
  <c r="C88" i="45"/>
  <c r="B88" i="45"/>
  <c r="A88" i="45"/>
  <c r="C87" i="45"/>
  <c r="B87" i="45"/>
  <c r="A87" i="45"/>
  <c r="C86" i="45"/>
  <c r="B86" i="45"/>
  <c r="A86" i="45"/>
  <c r="C85" i="45"/>
  <c r="B85" i="45"/>
  <c r="A85" i="45"/>
  <c r="C84" i="45"/>
  <c r="B84" i="45"/>
  <c r="A84" i="45"/>
  <c r="C83" i="45"/>
  <c r="B83" i="45"/>
  <c r="A83" i="45"/>
  <c r="C82" i="45"/>
  <c r="B82" i="45"/>
  <c r="A82" i="45"/>
  <c r="C81" i="45"/>
  <c r="B81" i="45"/>
  <c r="A81" i="45"/>
  <c r="C80" i="45"/>
  <c r="B80" i="45"/>
  <c r="A80" i="45"/>
  <c r="C79" i="45"/>
  <c r="B79" i="45"/>
  <c r="A79" i="45"/>
  <c r="C78" i="45"/>
  <c r="B78" i="45"/>
  <c r="A78" i="45"/>
  <c r="C77" i="45"/>
  <c r="B77" i="45"/>
  <c r="A77" i="45"/>
  <c r="C76" i="45"/>
  <c r="B76" i="45"/>
  <c r="A76" i="45"/>
  <c r="C75" i="45"/>
  <c r="B75" i="45"/>
  <c r="A75" i="45"/>
  <c r="C74" i="45"/>
  <c r="B74" i="45"/>
  <c r="A74" i="45"/>
  <c r="C73" i="45"/>
  <c r="B73" i="45"/>
  <c r="A73" i="45"/>
  <c r="C72" i="45"/>
  <c r="B72" i="45"/>
  <c r="A72" i="45"/>
  <c r="C71" i="45"/>
  <c r="B71" i="45"/>
  <c r="A71" i="45"/>
  <c r="C70" i="45"/>
  <c r="B70" i="45"/>
  <c r="A70" i="45"/>
  <c r="C69" i="45"/>
  <c r="B69" i="45"/>
  <c r="A69" i="45"/>
  <c r="C68" i="45"/>
  <c r="B68" i="45"/>
  <c r="A68" i="45"/>
  <c r="C67" i="45"/>
  <c r="B67" i="45"/>
  <c r="A67" i="45"/>
  <c r="C66" i="45"/>
  <c r="B66" i="45"/>
  <c r="A66" i="45"/>
  <c r="C65" i="45"/>
  <c r="B65" i="45"/>
  <c r="A65" i="45"/>
  <c r="C64" i="45"/>
  <c r="B64" i="45"/>
  <c r="A64" i="45"/>
  <c r="C63" i="45"/>
  <c r="B63" i="45"/>
  <c r="A63" i="45"/>
  <c r="C62" i="45"/>
  <c r="B62" i="45"/>
  <c r="A62" i="45"/>
  <c r="C61" i="45"/>
  <c r="B61" i="45"/>
  <c r="A61" i="45"/>
  <c r="C60" i="45"/>
  <c r="B60" i="45"/>
  <c r="A60" i="45"/>
  <c r="C59" i="45"/>
  <c r="B59" i="45"/>
  <c r="A59" i="45"/>
  <c r="C58" i="45"/>
  <c r="B58" i="45"/>
  <c r="A58" i="45"/>
  <c r="C57" i="45"/>
  <c r="B57" i="45"/>
  <c r="A57" i="45"/>
  <c r="C56" i="45"/>
  <c r="B56" i="45"/>
  <c r="A56" i="45"/>
  <c r="C55" i="45"/>
  <c r="B55" i="45"/>
  <c r="A55" i="45"/>
  <c r="C54" i="45"/>
  <c r="B54" i="45"/>
  <c r="A54" i="45"/>
  <c r="C53" i="45"/>
  <c r="B53" i="45"/>
  <c r="A53" i="45"/>
  <c r="D52" i="45"/>
  <c r="C52" i="45"/>
  <c r="B52" i="45"/>
  <c r="A52" i="45"/>
  <c r="C51" i="45"/>
  <c r="B51" i="45"/>
  <c r="A51" i="45"/>
  <c r="C50" i="45"/>
  <c r="B50" i="45"/>
  <c r="A50" i="45"/>
  <c r="D49" i="45"/>
  <c r="C49" i="45"/>
  <c r="B49" i="45"/>
  <c r="A49" i="45"/>
  <c r="D48" i="45"/>
  <c r="C48" i="45"/>
  <c r="B48" i="45"/>
  <c r="A48" i="45"/>
  <c r="C47" i="45"/>
  <c r="B47" i="45"/>
  <c r="A47" i="45"/>
  <c r="D46" i="45"/>
  <c r="C46" i="45"/>
  <c r="B46" i="45"/>
  <c r="A46" i="45"/>
  <c r="C45" i="45"/>
  <c r="B45" i="45"/>
  <c r="A45" i="45"/>
  <c r="C44" i="45"/>
  <c r="B44" i="45"/>
  <c r="A44" i="45"/>
  <c r="C43" i="45"/>
  <c r="B43" i="45"/>
  <c r="A43" i="45"/>
  <c r="C42" i="45"/>
  <c r="B42" i="45"/>
  <c r="A42" i="45"/>
  <c r="D41" i="45"/>
  <c r="C41" i="45"/>
  <c r="B41" i="45"/>
  <c r="A41" i="45"/>
  <c r="D40" i="45"/>
  <c r="C40" i="45"/>
  <c r="B40" i="45"/>
  <c r="A40" i="45"/>
  <c r="C39" i="45"/>
  <c r="B39" i="45"/>
  <c r="A39" i="45"/>
  <c r="D38" i="45"/>
  <c r="C38" i="45"/>
  <c r="B38" i="45"/>
  <c r="A38" i="45"/>
  <c r="C37" i="45"/>
  <c r="B37" i="45"/>
  <c r="A37" i="45"/>
  <c r="C36" i="45"/>
  <c r="B36" i="45"/>
  <c r="A36" i="45"/>
  <c r="C35" i="45"/>
  <c r="B35" i="45"/>
  <c r="A35" i="45"/>
  <c r="C34" i="45"/>
  <c r="B34" i="45"/>
  <c r="A34" i="45"/>
  <c r="C33" i="45"/>
  <c r="B33" i="45"/>
  <c r="A33" i="45"/>
  <c r="C32" i="45"/>
  <c r="B32" i="45"/>
  <c r="A32" i="45"/>
  <c r="C31" i="45"/>
  <c r="B31" i="45"/>
  <c r="A31" i="45"/>
  <c r="D30" i="45"/>
  <c r="C30" i="45"/>
  <c r="B30" i="45"/>
  <c r="A30" i="45"/>
  <c r="D29" i="45"/>
  <c r="C29" i="45"/>
  <c r="B29" i="45"/>
  <c r="A29" i="45"/>
  <c r="D28" i="45"/>
  <c r="C28" i="45"/>
  <c r="B28" i="45"/>
  <c r="A28" i="45"/>
  <c r="D27" i="45"/>
  <c r="C27" i="45"/>
  <c r="B27" i="45"/>
  <c r="A27" i="45"/>
  <c r="D26" i="45"/>
  <c r="C26" i="45"/>
  <c r="B26" i="45"/>
  <c r="A26" i="45"/>
  <c r="D25" i="45"/>
  <c r="C25" i="45"/>
  <c r="B25" i="45"/>
  <c r="A25" i="45"/>
  <c r="D24" i="45"/>
  <c r="C24" i="45"/>
  <c r="B24" i="45"/>
  <c r="A24" i="45"/>
  <c r="C22" i="45"/>
  <c r="B22" i="45"/>
  <c r="A22" i="45"/>
  <c r="D21" i="45"/>
  <c r="C21" i="45"/>
  <c r="B21" i="45"/>
  <c r="A21" i="45"/>
  <c r="D20" i="45"/>
  <c r="C20" i="45"/>
  <c r="B20" i="45"/>
  <c r="A20" i="45"/>
  <c r="D19" i="45"/>
  <c r="C19" i="45"/>
  <c r="B19" i="45"/>
  <c r="A19" i="45"/>
  <c r="D18" i="45"/>
  <c r="C18" i="45"/>
  <c r="B18" i="45"/>
  <c r="A18" i="45"/>
  <c r="C17" i="45"/>
  <c r="B17" i="45"/>
  <c r="A17" i="45"/>
  <c r="C16" i="45"/>
  <c r="B16" i="45"/>
  <c r="A16" i="45"/>
  <c r="D15" i="45"/>
  <c r="C15" i="45"/>
  <c r="B15" i="45"/>
  <c r="A15" i="45"/>
  <c r="C14" i="45"/>
  <c r="B14" i="45"/>
  <c r="A14" i="45"/>
  <c r="C13" i="45"/>
  <c r="B13" i="45"/>
  <c r="A13" i="45"/>
  <c r="D12" i="45"/>
  <c r="C12" i="45"/>
  <c r="B12" i="45"/>
  <c r="A12" i="45"/>
  <c r="D11" i="45"/>
  <c r="C11" i="45"/>
  <c r="B11" i="45"/>
  <c r="A11" i="45"/>
  <c r="D10" i="45"/>
  <c r="C10" i="45"/>
  <c r="B10" i="45"/>
  <c r="A10" i="45"/>
  <c r="D9" i="45"/>
  <c r="C9" i="45"/>
  <c r="B9" i="45"/>
  <c r="A9" i="45"/>
  <c r="U150" i="44"/>
  <c r="T150" i="44"/>
  <c r="S150" i="44"/>
  <c r="R150" i="44"/>
  <c r="Q150" i="44"/>
  <c r="P150" i="44"/>
  <c r="O150" i="44"/>
  <c r="N150" i="44"/>
  <c r="M150" i="44"/>
  <c r="L150" i="44"/>
  <c r="K150" i="44"/>
  <c r="J150" i="44"/>
  <c r="I150" i="44"/>
  <c r="H150" i="44"/>
  <c r="G150" i="44"/>
  <c r="F150" i="44"/>
  <c r="E150" i="44"/>
  <c r="D150" i="44"/>
  <c r="C150" i="44"/>
  <c r="B150" i="44"/>
  <c r="A150" i="44"/>
  <c r="U149" i="44"/>
  <c r="T149" i="44"/>
  <c r="S149" i="44"/>
  <c r="R149" i="44"/>
  <c r="Q149" i="44"/>
  <c r="P149" i="44"/>
  <c r="O149" i="44"/>
  <c r="N149" i="44"/>
  <c r="M149" i="44"/>
  <c r="L149" i="44"/>
  <c r="K149" i="44"/>
  <c r="J149" i="44"/>
  <c r="I149" i="44"/>
  <c r="H149" i="44"/>
  <c r="G149" i="44"/>
  <c r="F149" i="44"/>
  <c r="E149" i="44"/>
  <c r="D149" i="44"/>
  <c r="C149" i="44"/>
  <c r="B149" i="44"/>
  <c r="A149" i="44"/>
  <c r="U148" i="44"/>
  <c r="T148" i="44"/>
  <c r="S148" i="44"/>
  <c r="R148" i="44"/>
  <c r="Q148" i="44"/>
  <c r="P148" i="44"/>
  <c r="O148" i="44"/>
  <c r="N148" i="44"/>
  <c r="M148" i="44"/>
  <c r="L148" i="44"/>
  <c r="K148" i="44"/>
  <c r="J148" i="44"/>
  <c r="I148" i="44"/>
  <c r="H148" i="44"/>
  <c r="G148" i="44"/>
  <c r="F148" i="44"/>
  <c r="E148" i="44"/>
  <c r="D148" i="44"/>
  <c r="C148" i="44"/>
  <c r="B148" i="44"/>
  <c r="A148" i="44"/>
  <c r="U147" i="44"/>
  <c r="T147" i="44"/>
  <c r="S147" i="44"/>
  <c r="R147" i="44"/>
  <c r="Q147" i="44"/>
  <c r="P147" i="44"/>
  <c r="O147" i="44"/>
  <c r="N147" i="44"/>
  <c r="M147" i="44"/>
  <c r="L147" i="44"/>
  <c r="K147" i="44"/>
  <c r="J147" i="44"/>
  <c r="I147" i="44"/>
  <c r="H147" i="44"/>
  <c r="G147" i="44"/>
  <c r="F147" i="44"/>
  <c r="E147" i="44"/>
  <c r="D147" i="44"/>
  <c r="C147" i="44"/>
  <c r="B147" i="44"/>
  <c r="A147" i="44"/>
  <c r="U146" i="44"/>
  <c r="T146" i="44"/>
  <c r="S146" i="44"/>
  <c r="R146" i="44"/>
  <c r="Q146" i="44"/>
  <c r="P146" i="44"/>
  <c r="O146" i="44"/>
  <c r="N146" i="44"/>
  <c r="M146" i="44"/>
  <c r="L146" i="44"/>
  <c r="K146" i="44"/>
  <c r="J146" i="44"/>
  <c r="I146" i="44"/>
  <c r="H146" i="44"/>
  <c r="G146" i="44"/>
  <c r="F146" i="44"/>
  <c r="E146" i="44"/>
  <c r="D146" i="44"/>
  <c r="C146" i="44"/>
  <c r="B146" i="44"/>
  <c r="A146" i="44"/>
  <c r="U145" i="44"/>
  <c r="T145" i="44"/>
  <c r="S145" i="44"/>
  <c r="R145" i="44"/>
  <c r="Q145" i="44"/>
  <c r="P145" i="44"/>
  <c r="O145" i="44"/>
  <c r="N145" i="44"/>
  <c r="M145" i="44"/>
  <c r="L145" i="44"/>
  <c r="K145" i="44"/>
  <c r="J145" i="44"/>
  <c r="I145" i="44"/>
  <c r="H145" i="44"/>
  <c r="G145" i="44"/>
  <c r="F145" i="44"/>
  <c r="E145" i="44"/>
  <c r="D145" i="44"/>
  <c r="C145" i="44"/>
  <c r="B145" i="44"/>
  <c r="A145" i="44"/>
  <c r="U144" i="44"/>
  <c r="T144" i="44"/>
  <c r="S144" i="44"/>
  <c r="R144" i="44"/>
  <c r="Q144" i="44"/>
  <c r="P144" i="44"/>
  <c r="O144" i="44"/>
  <c r="N144" i="44"/>
  <c r="M144" i="44"/>
  <c r="L144" i="44"/>
  <c r="K144" i="44"/>
  <c r="J144" i="44"/>
  <c r="I144" i="44"/>
  <c r="H144" i="44"/>
  <c r="G144" i="44"/>
  <c r="E144" i="44"/>
  <c r="D144" i="44"/>
  <c r="C144" i="44"/>
  <c r="B144" i="44"/>
  <c r="A144" i="44"/>
  <c r="U143" i="44"/>
  <c r="T143" i="44"/>
  <c r="S143" i="44"/>
  <c r="R143" i="44"/>
  <c r="Q143" i="44"/>
  <c r="P143" i="44"/>
  <c r="O143" i="44"/>
  <c r="N143" i="44"/>
  <c r="M143" i="44"/>
  <c r="L143" i="44"/>
  <c r="K143" i="44"/>
  <c r="J143" i="44"/>
  <c r="I143" i="44"/>
  <c r="H143" i="44"/>
  <c r="G143" i="44"/>
  <c r="E143" i="44"/>
  <c r="D143" i="44"/>
  <c r="C143" i="44"/>
  <c r="B143" i="44"/>
  <c r="A143" i="44"/>
  <c r="U142" i="44"/>
  <c r="T142" i="44"/>
  <c r="S142" i="44"/>
  <c r="R142" i="44"/>
  <c r="Q142" i="44"/>
  <c r="P142" i="44"/>
  <c r="O142" i="44"/>
  <c r="N142" i="44"/>
  <c r="M142" i="44"/>
  <c r="L142" i="44"/>
  <c r="K142" i="44"/>
  <c r="J142" i="44"/>
  <c r="I142" i="44"/>
  <c r="H142" i="44"/>
  <c r="G142" i="44"/>
  <c r="F142" i="44"/>
  <c r="E142" i="44"/>
  <c r="D142" i="44"/>
  <c r="C142" i="44"/>
  <c r="B142" i="44"/>
  <c r="A142" i="44"/>
  <c r="U141" i="44"/>
  <c r="T141" i="44"/>
  <c r="S141" i="44"/>
  <c r="R141" i="44"/>
  <c r="Q141" i="44"/>
  <c r="P141" i="44"/>
  <c r="O141" i="44"/>
  <c r="N141" i="44"/>
  <c r="M141" i="44"/>
  <c r="L141" i="44"/>
  <c r="K141" i="44"/>
  <c r="J141" i="44"/>
  <c r="I141" i="44"/>
  <c r="H141" i="44"/>
  <c r="G141" i="44"/>
  <c r="F141" i="44"/>
  <c r="E141" i="44"/>
  <c r="D141" i="44"/>
  <c r="C141" i="44"/>
  <c r="B141" i="44"/>
  <c r="A141" i="44"/>
  <c r="U140" i="44"/>
  <c r="T140" i="44"/>
  <c r="S140" i="44"/>
  <c r="R140" i="44"/>
  <c r="Q140" i="44"/>
  <c r="P140" i="44"/>
  <c r="O140" i="44"/>
  <c r="N140" i="44"/>
  <c r="M140" i="44"/>
  <c r="L140" i="44"/>
  <c r="K140" i="44"/>
  <c r="J140" i="44"/>
  <c r="I140" i="44"/>
  <c r="H140" i="44"/>
  <c r="G140" i="44"/>
  <c r="F140" i="44"/>
  <c r="E140" i="44"/>
  <c r="D140" i="44"/>
  <c r="C140" i="44"/>
  <c r="B140" i="44"/>
  <c r="A140" i="44"/>
  <c r="U139" i="44"/>
  <c r="T139" i="44"/>
  <c r="S139" i="44"/>
  <c r="R139" i="44"/>
  <c r="Q139" i="44"/>
  <c r="P139" i="44"/>
  <c r="O139" i="44"/>
  <c r="N139" i="44"/>
  <c r="M139" i="44"/>
  <c r="L139" i="44"/>
  <c r="K139" i="44"/>
  <c r="J139" i="44"/>
  <c r="I139" i="44"/>
  <c r="H139" i="44"/>
  <c r="G139" i="44"/>
  <c r="F139" i="44"/>
  <c r="E139" i="44"/>
  <c r="D139" i="44"/>
  <c r="C139" i="44"/>
  <c r="B139" i="44"/>
  <c r="A139" i="44"/>
  <c r="U138" i="44"/>
  <c r="T138" i="44"/>
  <c r="S138" i="44"/>
  <c r="R138" i="44"/>
  <c r="Q138" i="44"/>
  <c r="P138" i="44"/>
  <c r="O138" i="44"/>
  <c r="N138" i="44"/>
  <c r="M138" i="44"/>
  <c r="L138" i="44"/>
  <c r="K138" i="44"/>
  <c r="J138" i="44"/>
  <c r="I138" i="44"/>
  <c r="H138" i="44"/>
  <c r="G138" i="44"/>
  <c r="F138" i="44"/>
  <c r="E138" i="44"/>
  <c r="D138" i="44"/>
  <c r="C138" i="44"/>
  <c r="B138" i="44"/>
  <c r="A138" i="44"/>
  <c r="U137" i="44"/>
  <c r="T137" i="44"/>
  <c r="S137" i="44"/>
  <c r="R137" i="44"/>
  <c r="Q137" i="44"/>
  <c r="P137" i="44"/>
  <c r="O137" i="44"/>
  <c r="N137" i="44"/>
  <c r="M137" i="44"/>
  <c r="L137" i="44"/>
  <c r="K137" i="44"/>
  <c r="J137" i="44"/>
  <c r="I137" i="44"/>
  <c r="H137" i="44"/>
  <c r="G137" i="44"/>
  <c r="F137" i="44"/>
  <c r="E137" i="44"/>
  <c r="D137" i="44"/>
  <c r="C137" i="44"/>
  <c r="B137" i="44"/>
  <c r="A137" i="44"/>
  <c r="U136" i="44"/>
  <c r="T136" i="44"/>
  <c r="S136" i="44"/>
  <c r="R136" i="44"/>
  <c r="Q136" i="44"/>
  <c r="P136" i="44"/>
  <c r="O136" i="44"/>
  <c r="N136" i="44"/>
  <c r="M136" i="44"/>
  <c r="L136" i="44"/>
  <c r="K136" i="44"/>
  <c r="J136" i="44"/>
  <c r="I136" i="44"/>
  <c r="H136" i="44"/>
  <c r="G136" i="44"/>
  <c r="F136" i="44"/>
  <c r="E136" i="44"/>
  <c r="D136" i="44"/>
  <c r="C136" i="44"/>
  <c r="B136" i="44"/>
  <c r="A136" i="44"/>
  <c r="U135" i="44"/>
  <c r="T135" i="44"/>
  <c r="S135" i="44"/>
  <c r="R135" i="44"/>
  <c r="Q135" i="44"/>
  <c r="P135" i="44"/>
  <c r="O135" i="44"/>
  <c r="N135" i="44"/>
  <c r="M135" i="44"/>
  <c r="L135" i="44"/>
  <c r="K135" i="44"/>
  <c r="J135" i="44"/>
  <c r="I135" i="44"/>
  <c r="H135" i="44"/>
  <c r="G135" i="44"/>
  <c r="F135" i="44"/>
  <c r="E135" i="44"/>
  <c r="D135" i="44"/>
  <c r="C135" i="44"/>
  <c r="B135" i="44"/>
  <c r="A135" i="44"/>
  <c r="U134" i="44"/>
  <c r="T134" i="44"/>
  <c r="S134" i="44"/>
  <c r="R134" i="44"/>
  <c r="Q134" i="44"/>
  <c r="P134" i="44"/>
  <c r="O134" i="44"/>
  <c r="N134" i="44"/>
  <c r="M134" i="44"/>
  <c r="L134" i="44"/>
  <c r="K134" i="44"/>
  <c r="J134" i="44"/>
  <c r="I134" i="44"/>
  <c r="H134" i="44"/>
  <c r="G134" i="44"/>
  <c r="E134" i="44"/>
  <c r="D134" i="44"/>
  <c r="C134" i="44"/>
  <c r="B134" i="44"/>
  <c r="A134" i="44"/>
  <c r="U133" i="44"/>
  <c r="T133" i="44"/>
  <c r="S133" i="44"/>
  <c r="R133" i="44"/>
  <c r="Q133" i="44"/>
  <c r="P133" i="44"/>
  <c r="O133" i="44"/>
  <c r="N133" i="44"/>
  <c r="M133" i="44"/>
  <c r="L133" i="44"/>
  <c r="K133" i="44"/>
  <c r="J133" i="44"/>
  <c r="I133" i="44"/>
  <c r="H133" i="44"/>
  <c r="G133" i="44"/>
  <c r="F133" i="44"/>
  <c r="E133" i="44"/>
  <c r="D133" i="44"/>
  <c r="C133" i="44"/>
  <c r="B133" i="44"/>
  <c r="A133" i="44"/>
  <c r="U132" i="44"/>
  <c r="T132" i="44"/>
  <c r="S132" i="44"/>
  <c r="R132" i="44"/>
  <c r="Q132" i="44"/>
  <c r="P132" i="44"/>
  <c r="O132" i="44"/>
  <c r="N132" i="44"/>
  <c r="M132" i="44"/>
  <c r="L132" i="44"/>
  <c r="K132" i="44"/>
  <c r="J132" i="44"/>
  <c r="I132" i="44"/>
  <c r="H132" i="44"/>
  <c r="G132" i="44"/>
  <c r="F132" i="44"/>
  <c r="E132" i="44"/>
  <c r="D132" i="44"/>
  <c r="C132" i="44"/>
  <c r="B132" i="44"/>
  <c r="A132" i="44"/>
  <c r="U131" i="44"/>
  <c r="T131" i="44"/>
  <c r="S131" i="44"/>
  <c r="R131" i="44"/>
  <c r="Q131" i="44"/>
  <c r="P131" i="44"/>
  <c r="O131" i="44"/>
  <c r="N131" i="44"/>
  <c r="M131" i="44"/>
  <c r="L131" i="44"/>
  <c r="K131" i="44"/>
  <c r="J131" i="44"/>
  <c r="I131" i="44"/>
  <c r="H131" i="44"/>
  <c r="G131" i="44"/>
  <c r="F131" i="44"/>
  <c r="E131" i="44"/>
  <c r="D131" i="44"/>
  <c r="C131" i="44"/>
  <c r="B131" i="44"/>
  <c r="A131" i="44"/>
  <c r="U130" i="44"/>
  <c r="T130" i="44"/>
  <c r="S130" i="44"/>
  <c r="R130" i="44"/>
  <c r="Q130" i="44"/>
  <c r="P130" i="44"/>
  <c r="O130" i="44"/>
  <c r="N130" i="44"/>
  <c r="M130" i="44"/>
  <c r="L130" i="44"/>
  <c r="K130" i="44"/>
  <c r="J130" i="44"/>
  <c r="I130" i="44"/>
  <c r="H130" i="44"/>
  <c r="G130" i="44"/>
  <c r="F130" i="44"/>
  <c r="E130" i="44"/>
  <c r="D130" i="44"/>
  <c r="C130" i="44"/>
  <c r="B130" i="44"/>
  <c r="A130" i="44"/>
  <c r="U129" i="44"/>
  <c r="T129" i="44"/>
  <c r="S129" i="44"/>
  <c r="R129" i="44"/>
  <c r="Q129" i="44"/>
  <c r="P129" i="44"/>
  <c r="O129" i="44"/>
  <c r="N129" i="44"/>
  <c r="M129" i="44"/>
  <c r="L129" i="44"/>
  <c r="K129" i="44"/>
  <c r="J129" i="44"/>
  <c r="I129" i="44"/>
  <c r="H129" i="44"/>
  <c r="G129" i="44"/>
  <c r="F129" i="44"/>
  <c r="E129" i="44"/>
  <c r="D129" i="44"/>
  <c r="C129" i="44"/>
  <c r="B129" i="44"/>
  <c r="A129" i="44"/>
  <c r="U128" i="44"/>
  <c r="T128" i="44"/>
  <c r="S128" i="44"/>
  <c r="R128" i="44"/>
  <c r="Q128" i="44"/>
  <c r="P128" i="44"/>
  <c r="O128" i="44"/>
  <c r="N128" i="44"/>
  <c r="M128" i="44"/>
  <c r="L128" i="44"/>
  <c r="K128" i="44"/>
  <c r="J128" i="44"/>
  <c r="I128" i="44"/>
  <c r="H128" i="44"/>
  <c r="G128" i="44"/>
  <c r="F128" i="44"/>
  <c r="E128" i="44"/>
  <c r="D128" i="44"/>
  <c r="C128" i="44"/>
  <c r="B128" i="44"/>
  <c r="A128" i="44"/>
  <c r="U127" i="44"/>
  <c r="T127" i="44"/>
  <c r="S127" i="44"/>
  <c r="R127" i="44"/>
  <c r="Q127" i="44"/>
  <c r="P127" i="44"/>
  <c r="O127" i="44"/>
  <c r="N127" i="44"/>
  <c r="M127" i="44"/>
  <c r="L127" i="44"/>
  <c r="K127" i="44"/>
  <c r="J127" i="44"/>
  <c r="I127" i="44"/>
  <c r="H127" i="44"/>
  <c r="G127" i="44"/>
  <c r="F127" i="44"/>
  <c r="E127" i="44"/>
  <c r="D127" i="44"/>
  <c r="C127" i="44"/>
  <c r="B127" i="44"/>
  <c r="A127" i="44"/>
  <c r="U126" i="44"/>
  <c r="T126" i="44"/>
  <c r="S126" i="44"/>
  <c r="R126" i="44"/>
  <c r="Q126" i="44"/>
  <c r="P126" i="44"/>
  <c r="O126" i="44"/>
  <c r="N126" i="44"/>
  <c r="M126" i="44"/>
  <c r="L126" i="44"/>
  <c r="K126" i="44"/>
  <c r="J126" i="44"/>
  <c r="I126" i="44"/>
  <c r="H126" i="44"/>
  <c r="G126" i="44"/>
  <c r="F126" i="44"/>
  <c r="E126" i="44"/>
  <c r="D126" i="44"/>
  <c r="C126" i="44"/>
  <c r="B126" i="44"/>
  <c r="A126" i="44"/>
  <c r="U125" i="44"/>
  <c r="T125" i="44"/>
  <c r="S125" i="44"/>
  <c r="R125" i="44"/>
  <c r="Q125" i="44"/>
  <c r="P125" i="44"/>
  <c r="O125" i="44"/>
  <c r="N125" i="44"/>
  <c r="M125" i="44"/>
  <c r="L125" i="44"/>
  <c r="K125" i="44"/>
  <c r="J125" i="44"/>
  <c r="I125" i="44"/>
  <c r="H125" i="44"/>
  <c r="G125" i="44"/>
  <c r="F125" i="44"/>
  <c r="E125" i="44"/>
  <c r="D125" i="44"/>
  <c r="C125" i="44"/>
  <c r="B125" i="44"/>
  <c r="A125" i="44"/>
  <c r="U124" i="44"/>
  <c r="T124" i="44"/>
  <c r="S124" i="44"/>
  <c r="R124" i="44"/>
  <c r="Q124" i="44"/>
  <c r="P124" i="44"/>
  <c r="O124" i="44"/>
  <c r="N124" i="44"/>
  <c r="M124" i="44"/>
  <c r="L124" i="44"/>
  <c r="K124" i="44"/>
  <c r="J124" i="44"/>
  <c r="I124" i="44"/>
  <c r="H124" i="44"/>
  <c r="G124" i="44"/>
  <c r="F124" i="44"/>
  <c r="E124" i="44"/>
  <c r="D124" i="44"/>
  <c r="C124" i="44"/>
  <c r="B124" i="44"/>
  <c r="A124" i="44"/>
  <c r="U123" i="44"/>
  <c r="T123" i="44"/>
  <c r="S123" i="44"/>
  <c r="R123" i="44"/>
  <c r="Q123" i="44"/>
  <c r="P123" i="44"/>
  <c r="O123" i="44"/>
  <c r="N123" i="44"/>
  <c r="M123" i="44"/>
  <c r="L123" i="44"/>
  <c r="K123" i="44"/>
  <c r="J123" i="44"/>
  <c r="I123" i="44"/>
  <c r="H123" i="44"/>
  <c r="G123" i="44"/>
  <c r="F123" i="44"/>
  <c r="E123" i="44"/>
  <c r="D123" i="44"/>
  <c r="C123" i="44"/>
  <c r="B123" i="44"/>
  <c r="A123" i="44"/>
  <c r="U122" i="44"/>
  <c r="T122" i="44"/>
  <c r="S122" i="44"/>
  <c r="R122" i="44"/>
  <c r="Q122" i="44"/>
  <c r="P122" i="44"/>
  <c r="O122" i="44"/>
  <c r="N122" i="44"/>
  <c r="M122" i="44"/>
  <c r="L122" i="44"/>
  <c r="K122" i="44"/>
  <c r="J122" i="44"/>
  <c r="I122" i="44"/>
  <c r="H122" i="44"/>
  <c r="G122" i="44"/>
  <c r="F122" i="44"/>
  <c r="E122" i="44"/>
  <c r="D122" i="44"/>
  <c r="C122" i="44"/>
  <c r="B122" i="44"/>
  <c r="A122" i="44"/>
  <c r="U121" i="44"/>
  <c r="T121" i="44"/>
  <c r="S121" i="44"/>
  <c r="R121" i="44"/>
  <c r="Q121" i="44"/>
  <c r="P121" i="44"/>
  <c r="O121" i="44"/>
  <c r="N121" i="44"/>
  <c r="M121" i="44"/>
  <c r="L121" i="44"/>
  <c r="K121" i="44"/>
  <c r="J121" i="44"/>
  <c r="I121" i="44"/>
  <c r="H121" i="44"/>
  <c r="G121" i="44"/>
  <c r="F121" i="44"/>
  <c r="E121" i="44"/>
  <c r="D121" i="44"/>
  <c r="C121" i="44"/>
  <c r="B121" i="44"/>
  <c r="A121" i="44"/>
  <c r="U120" i="44"/>
  <c r="T120" i="44"/>
  <c r="S120" i="44"/>
  <c r="R120" i="44"/>
  <c r="Q120" i="44"/>
  <c r="P120" i="44"/>
  <c r="O120" i="44"/>
  <c r="N120" i="44"/>
  <c r="M120" i="44"/>
  <c r="L120" i="44"/>
  <c r="K120" i="44"/>
  <c r="J120" i="44"/>
  <c r="I120" i="44"/>
  <c r="H120" i="44"/>
  <c r="G120" i="44"/>
  <c r="F120" i="44"/>
  <c r="E120" i="44"/>
  <c r="D120" i="44"/>
  <c r="C120" i="44"/>
  <c r="B120" i="44"/>
  <c r="A120" i="44"/>
  <c r="U119" i="44"/>
  <c r="T119" i="44"/>
  <c r="S119" i="44"/>
  <c r="R119" i="44"/>
  <c r="Q119" i="44"/>
  <c r="P119" i="44"/>
  <c r="O119" i="44"/>
  <c r="N119" i="44"/>
  <c r="M119" i="44"/>
  <c r="L119" i="44"/>
  <c r="K119" i="44"/>
  <c r="J119" i="44"/>
  <c r="I119" i="44"/>
  <c r="H119" i="44"/>
  <c r="G119" i="44"/>
  <c r="F119" i="44"/>
  <c r="E119" i="44"/>
  <c r="D119" i="44"/>
  <c r="C119" i="44"/>
  <c r="B119" i="44"/>
  <c r="A119" i="44"/>
  <c r="U118" i="44"/>
  <c r="T118" i="44"/>
  <c r="S118" i="44"/>
  <c r="R118" i="44"/>
  <c r="Q118" i="44"/>
  <c r="P118" i="44"/>
  <c r="O118" i="44"/>
  <c r="N118" i="44"/>
  <c r="M118" i="44"/>
  <c r="L118" i="44"/>
  <c r="K118" i="44"/>
  <c r="J118" i="44"/>
  <c r="I118" i="44"/>
  <c r="H118" i="44"/>
  <c r="G118" i="44"/>
  <c r="F118" i="44"/>
  <c r="E118" i="44"/>
  <c r="D118" i="44"/>
  <c r="C118" i="44"/>
  <c r="B118" i="44"/>
  <c r="A118" i="44"/>
  <c r="U117" i="44"/>
  <c r="T117" i="44"/>
  <c r="S117" i="44"/>
  <c r="R117" i="44"/>
  <c r="Q117" i="44"/>
  <c r="P117" i="44"/>
  <c r="O117" i="44"/>
  <c r="N117" i="44"/>
  <c r="M117" i="44"/>
  <c r="L117" i="44"/>
  <c r="K117" i="44"/>
  <c r="J117" i="44"/>
  <c r="I117" i="44"/>
  <c r="H117" i="44"/>
  <c r="G117" i="44"/>
  <c r="F117" i="44"/>
  <c r="E117" i="44"/>
  <c r="D117" i="44"/>
  <c r="C117" i="44"/>
  <c r="B117" i="44"/>
  <c r="A117" i="44"/>
  <c r="U116" i="44"/>
  <c r="T116" i="44"/>
  <c r="S116" i="44"/>
  <c r="R116" i="44"/>
  <c r="Q116" i="44"/>
  <c r="P116" i="44"/>
  <c r="O116" i="44"/>
  <c r="N116" i="44"/>
  <c r="M116" i="44"/>
  <c r="L116" i="44"/>
  <c r="K116" i="44"/>
  <c r="J116" i="44"/>
  <c r="I116" i="44"/>
  <c r="H116" i="44"/>
  <c r="G116" i="44"/>
  <c r="F116" i="44"/>
  <c r="E116" i="44"/>
  <c r="D116" i="44"/>
  <c r="C116" i="44"/>
  <c r="B116" i="44"/>
  <c r="A116" i="44"/>
  <c r="U115" i="44"/>
  <c r="T115" i="44"/>
  <c r="S115" i="44"/>
  <c r="R115" i="44"/>
  <c r="Q115" i="44"/>
  <c r="P115" i="44"/>
  <c r="O115" i="44"/>
  <c r="N115" i="44"/>
  <c r="M115" i="44"/>
  <c r="L115" i="44"/>
  <c r="K115" i="44"/>
  <c r="J115" i="44"/>
  <c r="I115" i="44"/>
  <c r="H115" i="44"/>
  <c r="G115" i="44"/>
  <c r="F115" i="44"/>
  <c r="E115" i="44"/>
  <c r="D115" i="44"/>
  <c r="C115" i="44"/>
  <c r="B115" i="44"/>
  <c r="A115" i="44"/>
  <c r="U114" i="44"/>
  <c r="T114" i="44"/>
  <c r="S114" i="44"/>
  <c r="R114" i="44"/>
  <c r="Q114" i="44"/>
  <c r="P114" i="44"/>
  <c r="O114" i="44"/>
  <c r="N114" i="44"/>
  <c r="M114" i="44"/>
  <c r="L114" i="44"/>
  <c r="K114" i="44"/>
  <c r="J114" i="44"/>
  <c r="I114" i="44"/>
  <c r="H114" i="44"/>
  <c r="G114" i="44"/>
  <c r="F114" i="44"/>
  <c r="E114" i="44"/>
  <c r="D114" i="44"/>
  <c r="C114" i="44"/>
  <c r="B114" i="44"/>
  <c r="A114" i="44"/>
  <c r="U113" i="44"/>
  <c r="T113" i="44"/>
  <c r="S113" i="44"/>
  <c r="R113" i="44"/>
  <c r="Q113" i="44"/>
  <c r="P113" i="44"/>
  <c r="O113" i="44"/>
  <c r="N113" i="44"/>
  <c r="M113" i="44"/>
  <c r="L113" i="44"/>
  <c r="K113" i="44"/>
  <c r="J113" i="44"/>
  <c r="I113" i="44"/>
  <c r="H113" i="44"/>
  <c r="G113" i="44"/>
  <c r="F113" i="44"/>
  <c r="E113" i="44"/>
  <c r="D113" i="44"/>
  <c r="C113" i="44"/>
  <c r="B113" i="44"/>
  <c r="A113" i="44"/>
  <c r="U112" i="44"/>
  <c r="T112" i="44"/>
  <c r="S112" i="44"/>
  <c r="R112" i="44"/>
  <c r="Q112" i="44"/>
  <c r="P112" i="44"/>
  <c r="O112" i="44"/>
  <c r="N112" i="44"/>
  <c r="M112" i="44"/>
  <c r="L112" i="44"/>
  <c r="K112" i="44"/>
  <c r="J112" i="44"/>
  <c r="I112" i="44"/>
  <c r="H112" i="44"/>
  <c r="G112" i="44"/>
  <c r="F112" i="44"/>
  <c r="E112" i="44"/>
  <c r="D112" i="44"/>
  <c r="C112" i="44"/>
  <c r="B112" i="44"/>
  <c r="A112" i="44"/>
  <c r="U111" i="44"/>
  <c r="T111" i="44"/>
  <c r="S111" i="44"/>
  <c r="R111" i="44"/>
  <c r="Q111" i="44"/>
  <c r="P111" i="44"/>
  <c r="O111" i="44"/>
  <c r="N111" i="44"/>
  <c r="M111" i="44"/>
  <c r="L111" i="44"/>
  <c r="K111" i="44"/>
  <c r="J111" i="44"/>
  <c r="I111" i="44"/>
  <c r="H111" i="44"/>
  <c r="G111" i="44"/>
  <c r="F111" i="44"/>
  <c r="E111" i="44"/>
  <c r="D111" i="44"/>
  <c r="C111" i="44"/>
  <c r="B111" i="44"/>
  <c r="A111" i="44"/>
  <c r="U110" i="44"/>
  <c r="T110" i="44"/>
  <c r="S110" i="44"/>
  <c r="R110" i="44"/>
  <c r="Q110" i="44"/>
  <c r="P110" i="44"/>
  <c r="O110" i="44"/>
  <c r="N110" i="44"/>
  <c r="M110" i="44"/>
  <c r="L110" i="44"/>
  <c r="K110" i="44"/>
  <c r="J110" i="44"/>
  <c r="I110" i="44"/>
  <c r="H110" i="44"/>
  <c r="G110" i="44"/>
  <c r="F110" i="44"/>
  <c r="E110" i="44"/>
  <c r="D110" i="44"/>
  <c r="C110" i="44"/>
  <c r="B110" i="44"/>
  <c r="A110" i="44"/>
  <c r="U109" i="44"/>
  <c r="T109" i="44"/>
  <c r="S109" i="44"/>
  <c r="R109" i="44"/>
  <c r="Q109" i="44"/>
  <c r="P109" i="44"/>
  <c r="O109" i="44"/>
  <c r="N109" i="44"/>
  <c r="M109" i="44"/>
  <c r="L109" i="44"/>
  <c r="K109" i="44"/>
  <c r="J109" i="44"/>
  <c r="I109" i="44"/>
  <c r="H109" i="44"/>
  <c r="G109" i="44"/>
  <c r="F109" i="44"/>
  <c r="E109" i="44"/>
  <c r="D109" i="44"/>
  <c r="C109" i="44"/>
  <c r="B109" i="44"/>
  <c r="A109" i="44"/>
  <c r="U108" i="44"/>
  <c r="T108" i="44"/>
  <c r="S108" i="44"/>
  <c r="R108" i="44"/>
  <c r="Q108" i="44"/>
  <c r="P108" i="44"/>
  <c r="O108" i="44"/>
  <c r="N108" i="44"/>
  <c r="M108" i="44"/>
  <c r="L108" i="44"/>
  <c r="K108" i="44"/>
  <c r="J108" i="44"/>
  <c r="I108" i="44"/>
  <c r="H108" i="44"/>
  <c r="G108" i="44"/>
  <c r="F108" i="44"/>
  <c r="E108" i="44"/>
  <c r="D108" i="44"/>
  <c r="C108" i="44"/>
  <c r="B108" i="44"/>
  <c r="A108" i="44"/>
  <c r="U107" i="44"/>
  <c r="T107" i="44"/>
  <c r="S107" i="44"/>
  <c r="R107" i="44"/>
  <c r="Q107" i="44"/>
  <c r="P107" i="44"/>
  <c r="O107" i="44"/>
  <c r="N107" i="44"/>
  <c r="M107" i="44"/>
  <c r="L107" i="44"/>
  <c r="K107" i="44"/>
  <c r="J107" i="44"/>
  <c r="I107" i="44"/>
  <c r="H107" i="44"/>
  <c r="G107" i="44"/>
  <c r="F107" i="44"/>
  <c r="E107" i="44"/>
  <c r="D107" i="44"/>
  <c r="C107" i="44"/>
  <c r="B107" i="44"/>
  <c r="A107" i="44"/>
  <c r="U106" i="44"/>
  <c r="T106" i="44"/>
  <c r="S106" i="44"/>
  <c r="R106" i="44"/>
  <c r="Q106" i="44"/>
  <c r="P106" i="44"/>
  <c r="O106" i="44"/>
  <c r="N106" i="44"/>
  <c r="M106" i="44"/>
  <c r="L106" i="44"/>
  <c r="K106" i="44"/>
  <c r="J106" i="44"/>
  <c r="I106" i="44"/>
  <c r="H106" i="44"/>
  <c r="G106" i="44"/>
  <c r="F106" i="44"/>
  <c r="E106" i="44"/>
  <c r="D106" i="44"/>
  <c r="C106" i="44"/>
  <c r="B106" i="44"/>
  <c r="A106" i="44"/>
  <c r="U105" i="44"/>
  <c r="T105" i="44"/>
  <c r="S105" i="44"/>
  <c r="R105" i="44"/>
  <c r="Q105" i="44"/>
  <c r="P105" i="44"/>
  <c r="O105" i="44"/>
  <c r="N105" i="44"/>
  <c r="M105" i="44"/>
  <c r="L105" i="44"/>
  <c r="K105" i="44"/>
  <c r="J105" i="44"/>
  <c r="I105" i="44"/>
  <c r="H105" i="44"/>
  <c r="G105" i="44"/>
  <c r="F105" i="44"/>
  <c r="E105" i="44"/>
  <c r="D105" i="44"/>
  <c r="C105" i="44"/>
  <c r="B105" i="44"/>
  <c r="A105" i="44"/>
  <c r="U104" i="44"/>
  <c r="T104" i="44"/>
  <c r="S104" i="44"/>
  <c r="R104" i="44"/>
  <c r="Q104" i="44"/>
  <c r="P104" i="44"/>
  <c r="O104" i="44"/>
  <c r="N104" i="44"/>
  <c r="M104" i="44"/>
  <c r="L104" i="44"/>
  <c r="K104" i="44"/>
  <c r="J104" i="44"/>
  <c r="I104" i="44"/>
  <c r="H104" i="44"/>
  <c r="G104" i="44"/>
  <c r="F104" i="44"/>
  <c r="E104" i="44"/>
  <c r="D104" i="44"/>
  <c r="C104" i="44"/>
  <c r="B104" i="44"/>
  <c r="A104" i="44"/>
  <c r="U103" i="44"/>
  <c r="T103" i="44"/>
  <c r="S103" i="44"/>
  <c r="R103" i="44"/>
  <c r="Q103" i="44"/>
  <c r="P103" i="44"/>
  <c r="O103" i="44"/>
  <c r="N103" i="44"/>
  <c r="M103" i="44"/>
  <c r="L103" i="44"/>
  <c r="K103" i="44"/>
  <c r="J103" i="44"/>
  <c r="I103" i="44"/>
  <c r="H103" i="44"/>
  <c r="G103" i="44"/>
  <c r="F103" i="44"/>
  <c r="E103" i="44"/>
  <c r="D103" i="44"/>
  <c r="C103" i="44"/>
  <c r="B103" i="44"/>
  <c r="A103" i="44"/>
  <c r="U102" i="44"/>
  <c r="T102" i="44"/>
  <c r="S102" i="44"/>
  <c r="R102" i="44"/>
  <c r="Q102" i="44"/>
  <c r="P102" i="44"/>
  <c r="O102" i="44"/>
  <c r="N102" i="44"/>
  <c r="M102" i="44"/>
  <c r="L102" i="44"/>
  <c r="K102" i="44"/>
  <c r="J102" i="44"/>
  <c r="I102" i="44"/>
  <c r="H102" i="44"/>
  <c r="G102" i="44"/>
  <c r="F102" i="44"/>
  <c r="E102" i="44"/>
  <c r="D102" i="44"/>
  <c r="C102" i="44"/>
  <c r="B102" i="44"/>
  <c r="A102" i="44"/>
  <c r="U101" i="44"/>
  <c r="T101" i="44"/>
  <c r="S101" i="44"/>
  <c r="R101" i="44"/>
  <c r="Q101" i="44"/>
  <c r="P101" i="44"/>
  <c r="O101" i="44"/>
  <c r="N101" i="44"/>
  <c r="M101" i="44"/>
  <c r="L101" i="44"/>
  <c r="K101" i="44"/>
  <c r="J101" i="44"/>
  <c r="I101" i="44"/>
  <c r="H101" i="44"/>
  <c r="G101" i="44"/>
  <c r="F101" i="44"/>
  <c r="E101" i="44"/>
  <c r="D101" i="44"/>
  <c r="C101" i="44"/>
  <c r="B101" i="44"/>
  <c r="A101" i="44"/>
  <c r="U100" i="44"/>
  <c r="T100" i="44"/>
  <c r="S100" i="44"/>
  <c r="R100" i="44"/>
  <c r="Q100" i="44"/>
  <c r="P100" i="44"/>
  <c r="O100" i="44"/>
  <c r="N100" i="44"/>
  <c r="M100" i="44"/>
  <c r="L100" i="44"/>
  <c r="K100" i="44"/>
  <c r="J100" i="44"/>
  <c r="I100" i="44"/>
  <c r="H100" i="44"/>
  <c r="G100" i="44"/>
  <c r="F100" i="44"/>
  <c r="E100" i="44"/>
  <c r="D100" i="44"/>
  <c r="C100" i="44"/>
  <c r="B100" i="44"/>
  <c r="A100" i="44"/>
  <c r="U99" i="44"/>
  <c r="T99" i="44"/>
  <c r="S99" i="44"/>
  <c r="R99" i="44"/>
  <c r="Q99" i="44"/>
  <c r="P99" i="44"/>
  <c r="O99" i="44"/>
  <c r="N99" i="44"/>
  <c r="M99" i="44"/>
  <c r="L99" i="44"/>
  <c r="K99" i="44"/>
  <c r="J99" i="44"/>
  <c r="I99" i="44"/>
  <c r="H99" i="44"/>
  <c r="G99" i="44"/>
  <c r="F99" i="44"/>
  <c r="E99" i="44"/>
  <c r="D99" i="44"/>
  <c r="C99" i="44"/>
  <c r="B99" i="44"/>
  <c r="A99" i="44"/>
  <c r="U98" i="44"/>
  <c r="T98" i="44"/>
  <c r="S98" i="44"/>
  <c r="R98" i="44"/>
  <c r="Q98" i="44"/>
  <c r="P98" i="44"/>
  <c r="O98" i="44"/>
  <c r="N98" i="44"/>
  <c r="M98" i="44"/>
  <c r="L98" i="44"/>
  <c r="K98" i="44"/>
  <c r="J98" i="44"/>
  <c r="I98" i="44"/>
  <c r="H98" i="44"/>
  <c r="G98" i="44"/>
  <c r="F98" i="44"/>
  <c r="E98" i="44"/>
  <c r="D98" i="44"/>
  <c r="C98" i="44"/>
  <c r="B98" i="44"/>
  <c r="A98" i="44"/>
  <c r="U97" i="44"/>
  <c r="T97" i="44"/>
  <c r="S97" i="44"/>
  <c r="R97" i="44"/>
  <c r="Q97" i="44"/>
  <c r="P97" i="44"/>
  <c r="O97" i="44"/>
  <c r="N97" i="44"/>
  <c r="M97" i="44"/>
  <c r="L97" i="44"/>
  <c r="K97" i="44"/>
  <c r="J97" i="44"/>
  <c r="I97" i="44"/>
  <c r="H97" i="44"/>
  <c r="G97" i="44"/>
  <c r="F97" i="44"/>
  <c r="E97" i="44"/>
  <c r="D97" i="44"/>
  <c r="C97" i="44"/>
  <c r="B97" i="44"/>
  <c r="A97" i="44"/>
  <c r="U96" i="44"/>
  <c r="T96" i="44"/>
  <c r="S96" i="44"/>
  <c r="R96" i="44"/>
  <c r="Q96" i="44"/>
  <c r="P96" i="44"/>
  <c r="O96" i="44"/>
  <c r="N96" i="44"/>
  <c r="M96" i="44"/>
  <c r="L96" i="44"/>
  <c r="K96" i="44"/>
  <c r="J96" i="44"/>
  <c r="I96" i="44"/>
  <c r="H96" i="44"/>
  <c r="G96" i="44"/>
  <c r="F96" i="44"/>
  <c r="E96" i="44"/>
  <c r="D96" i="44"/>
  <c r="C96" i="44"/>
  <c r="B96" i="44"/>
  <c r="A96" i="44"/>
  <c r="U95" i="44"/>
  <c r="T95" i="44"/>
  <c r="S95" i="44"/>
  <c r="R95" i="44"/>
  <c r="Q95" i="44"/>
  <c r="P95" i="44"/>
  <c r="O95" i="44"/>
  <c r="N95" i="44"/>
  <c r="M95" i="44"/>
  <c r="L95" i="44"/>
  <c r="K95" i="44"/>
  <c r="J95" i="44"/>
  <c r="I95" i="44"/>
  <c r="H95" i="44"/>
  <c r="G95" i="44"/>
  <c r="F95" i="44"/>
  <c r="E95" i="44"/>
  <c r="D95" i="44"/>
  <c r="C95" i="44"/>
  <c r="B95" i="44"/>
  <c r="A95" i="44"/>
  <c r="U94" i="44"/>
  <c r="T94" i="44"/>
  <c r="S94" i="44"/>
  <c r="R94" i="44"/>
  <c r="Q94" i="44"/>
  <c r="P94" i="44"/>
  <c r="O94" i="44"/>
  <c r="N94" i="44"/>
  <c r="M94" i="44"/>
  <c r="L94" i="44"/>
  <c r="K94" i="44"/>
  <c r="J94" i="44"/>
  <c r="I94" i="44"/>
  <c r="H94" i="44"/>
  <c r="G94" i="44"/>
  <c r="F94" i="44"/>
  <c r="E94" i="44"/>
  <c r="D94" i="44"/>
  <c r="C94" i="44"/>
  <c r="B94" i="44"/>
  <c r="A94" i="44"/>
  <c r="U93" i="44"/>
  <c r="T93" i="44"/>
  <c r="S93" i="44"/>
  <c r="R93" i="44"/>
  <c r="Q93" i="44"/>
  <c r="P93" i="44"/>
  <c r="O93" i="44"/>
  <c r="N93" i="44"/>
  <c r="M93" i="44"/>
  <c r="L93" i="44"/>
  <c r="K93" i="44"/>
  <c r="J93" i="44"/>
  <c r="I93" i="44"/>
  <c r="H93" i="44"/>
  <c r="G93" i="44"/>
  <c r="F93" i="44"/>
  <c r="E93" i="44"/>
  <c r="D93" i="44"/>
  <c r="C93" i="44"/>
  <c r="B93" i="44"/>
  <c r="A93" i="44"/>
  <c r="U92" i="44"/>
  <c r="T92" i="44"/>
  <c r="S92" i="44"/>
  <c r="R92" i="44"/>
  <c r="Q92" i="44"/>
  <c r="P92" i="44"/>
  <c r="O92" i="44"/>
  <c r="N92" i="44"/>
  <c r="M92" i="44"/>
  <c r="L92" i="44"/>
  <c r="K92" i="44"/>
  <c r="J92" i="44"/>
  <c r="I92" i="44"/>
  <c r="H92" i="44"/>
  <c r="G92" i="44"/>
  <c r="F92" i="44"/>
  <c r="E92" i="44"/>
  <c r="D92" i="44"/>
  <c r="C92" i="44"/>
  <c r="B92" i="44"/>
  <c r="A92" i="44"/>
  <c r="U91" i="44"/>
  <c r="T91" i="44"/>
  <c r="S91" i="44"/>
  <c r="R91" i="44"/>
  <c r="Q91" i="44"/>
  <c r="P91" i="44"/>
  <c r="O91" i="44"/>
  <c r="N91" i="44"/>
  <c r="M91" i="44"/>
  <c r="L91" i="44"/>
  <c r="K91" i="44"/>
  <c r="J91" i="44"/>
  <c r="I91" i="44"/>
  <c r="H91" i="44"/>
  <c r="G91" i="44"/>
  <c r="F91" i="44"/>
  <c r="E91" i="44"/>
  <c r="D91" i="44"/>
  <c r="C91" i="44"/>
  <c r="B91" i="44"/>
  <c r="A91" i="44"/>
  <c r="U90" i="44"/>
  <c r="T90" i="44"/>
  <c r="S90" i="44"/>
  <c r="R90" i="44"/>
  <c r="Q90" i="44"/>
  <c r="P90" i="44"/>
  <c r="O90" i="44"/>
  <c r="N90" i="44"/>
  <c r="M90" i="44"/>
  <c r="L90" i="44"/>
  <c r="K90" i="44"/>
  <c r="J90" i="44"/>
  <c r="I90" i="44"/>
  <c r="H90" i="44"/>
  <c r="G90" i="44"/>
  <c r="F90" i="44"/>
  <c r="E90" i="44"/>
  <c r="D90" i="44"/>
  <c r="C90" i="44"/>
  <c r="B90" i="44"/>
  <c r="A90" i="44"/>
  <c r="U89" i="44"/>
  <c r="T89" i="44"/>
  <c r="S89" i="44"/>
  <c r="R89" i="44"/>
  <c r="Q89" i="44"/>
  <c r="P89" i="44"/>
  <c r="O89" i="44"/>
  <c r="N89" i="44"/>
  <c r="M89" i="44"/>
  <c r="L89" i="44"/>
  <c r="K89" i="44"/>
  <c r="J89" i="44"/>
  <c r="I89" i="44"/>
  <c r="H89" i="44"/>
  <c r="G89" i="44"/>
  <c r="F89" i="44"/>
  <c r="E89" i="44"/>
  <c r="D89" i="44"/>
  <c r="C89" i="44"/>
  <c r="B89" i="44"/>
  <c r="A89" i="44"/>
  <c r="U88" i="44"/>
  <c r="T88" i="44"/>
  <c r="S88" i="44"/>
  <c r="R88" i="44"/>
  <c r="Q88" i="44"/>
  <c r="P88" i="44"/>
  <c r="O88" i="44"/>
  <c r="N88" i="44"/>
  <c r="M88" i="44"/>
  <c r="L88" i="44"/>
  <c r="K88" i="44"/>
  <c r="J88" i="44"/>
  <c r="I88" i="44"/>
  <c r="H88" i="44"/>
  <c r="G88" i="44"/>
  <c r="F88" i="44"/>
  <c r="E88" i="44"/>
  <c r="D88" i="44"/>
  <c r="C88" i="44"/>
  <c r="B88" i="44"/>
  <c r="A88" i="44"/>
  <c r="U87" i="44"/>
  <c r="T87" i="44"/>
  <c r="S87" i="44"/>
  <c r="R87" i="44"/>
  <c r="Q87" i="44"/>
  <c r="P87" i="44"/>
  <c r="O87" i="44"/>
  <c r="N87" i="44"/>
  <c r="M87" i="44"/>
  <c r="L87" i="44"/>
  <c r="K87" i="44"/>
  <c r="J87" i="44"/>
  <c r="I87" i="44"/>
  <c r="H87" i="44"/>
  <c r="G87" i="44"/>
  <c r="F87" i="44"/>
  <c r="E87" i="44"/>
  <c r="D87" i="44"/>
  <c r="C87" i="44"/>
  <c r="B87" i="44"/>
  <c r="A87" i="44"/>
  <c r="U86" i="44"/>
  <c r="T86" i="44"/>
  <c r="S86" i="44"/>
  <c r="R86" i="44"/>
  <c r="Q86" i="44"/>
  <c r="P86" i="44"/>
  <c r="O86" i="44"/>
  <c r="N86" i="44"/>
  <c r="M86" i="44"/>
  <c r="L86" i="44"/>
  <c r="K86" i="44"/>
  <c r="J86" i="44"/>
  <c r="I86" i="44"/>
  <c r="H86" i="44"/>
  <c r="G86" i="44"/>
  <c r="F86" i="44"/>
  <c r="E86" i="44"/>
  <c r="D86" i="44"/>
  <c r="C86" i="44"/>
  <c r="B86" i="44"/>
  <c r="A86" i="44"/>
  <c r="U85" i="44"/>
  <c r="T85" i="44"/>
  <c r="S85" i="44"/>
  <c r="R85" i="44"/>
  <c r="Q85" i="44"/>
  <c r="P85" i="44"/>
  <c r="O85" i="44"/>
  <c r="N85" i="44"/>
  <c r="M85" i="44"/>
  <c r="L85" i="44"/>
  <c r="K85" i="44"/>
  <c r="J85" i="44"/>
  <c r="I85" i="44"/>
  <c r="H85" i="44"/>
  <c r="G85" i="44"/>
  <c r="F85" i="44"/>
  <c r="E85" i="44"/>
  <c r="D85" i="44"/>
  <c r="C85" i="44"/>
  <c r="B85" i="44"/>
  <c r="A85" i="44"/>
  <c r="U84" i="44"/>
  <c r="T84" i="44"/>
  <c r="S84" i="44"/>
  <c r="R84" i="44"/>
  <c r="Q84" i="44"/>
  <c r="P84" i="44"/>
  <c r="O84" i="44"/>
  <c r="N84" i="44"/>
  <c r="M84" i="44"/>
  <c r="L84" i="44"/>
  <c r="K84" i="44"/>
  <c r="J84" i="44"/>
  <c r="I84" i="44"/>
  <c r="H84" i="44"/>
  <c r="G84" i="44"/>
  <c r="F84" i="44"/>
  <c r="E84" i="44"/>
  <c r="D84" i="44"/>
  <c r="C84" i="44"/>
  <c r="B84" i="44"/>
  <c r="A84" i="44"/>
  <c r="U83" i="44"/>
  <c r="T83" i="44"/>
  <c r="S83" i="44"/>
  <c r="R83" i="44"/>
  <c r="Q83" i="44"/>
  <c r="P83" i="44"/>
  <c r="O83" i="44"/>
  <c r="N83" i="44"/>
  <c r="M83" i="44"/>
  <c r="L83" i="44"/>
  <c r="K83" i="44"/>
  <c r="J83" i="44"/>
  <c r="I83" i="44"/>
  <c r="H83" i="44"/>
  <c r="G83" i="44"/>
  <c r="F83" i="44"/>
  <c r="E83" i="44"/>
  <c r="D83" i="44"/>
  <c r="C83" i="44"/>
  <c r="B83" i="44"/>
  <c r="A83" i="44"/>
  <c r="U82" i="44"/>
  <c r="T82" i="44"/>
  <c r="S82" i="44"/>
  <c r="R82" i="44"/>
  <c r="Q82" i="44"/>
  <c r="P82" i="44"/>
  <c r="O82" i="44"/>
  <c r="N82" i="44"/>
  <c r="M82" i="44"/>
  <c r="L82" i="44"/>
  <c r="K82" i="44"/>
  <c r="J82" i="44"/>
  <c r="I82" i="44"/>
  <c r="H82" i="44"/>
  <c r="G82" i="44"/>
  <c r="F82" i="44"/>
  <c r="E82" i="44"/>
  <c r="D82" i="44"/>
  <c r="C82" i="44"/>
  <c r="B82" i="44"/>
  <c r="A82" i="44"/>
  <c r="U81" i="44"/>
  <c r="T81" i="44"/>
  <c r="S81" i="44"/>
  <c r="R81" i="44"/>
  <c r="Q81" i="44"/>
  <c r="P81" i="44"/>
  <c r="O81" i="44"/>
  <c r="N81" i="44"/>
  <c r="M81" i="44"/>
  <c r="L81" i="44"/>
  <c r="K81" i="44"/>
  <c r="J81" i="44"/>
  <c r="I81" i="44"/>
  <c r="H81" i="44"/>
  <c r="G81" i="44"/>
  <c r="F81" i="44"/>
  <c r="E81" i="44"/>
  <c r="D81" i="44"/>
  <c r="C81" i="44"/>
  <c r="B81" i="44"/>
  <c r="A81" i="44"/>
  <c r="U80" i="44"/>
  <c r="T80" i="44"/>
  <c r="S80" i="44"/>
  <c r="R80" i="44"/>
  <c r="Q80" i="44"/>
  <c r="P80" i="44"/>
  <c r="O80" i="44"/>
  <c r="N80" i="44"/>
  <c r="M80" i="44"/>
  <c r="L80" i="44"/>
  <c r="K80" i="44"/>
  <c r="J80" i="44"/>
  <c r="I80" i="44"/>
  <c r="H80" i="44"/>
  <c r="G80" i="44"/>
  <c r="F80" i="44"/>
  <c r="E80" i="44"/>
  <c r="D80" i="44"/>
  <c r="C80" i="44"/>
  <c r="B80" i="44"/>
  <c r="A80" i="44"/>
  <c r="U79" i="44"/>
  <c r="T79" i="44"/>
  <c r="S79" i="44"/>
  <c r="R79" i="44"/>
  <c r="Q79" i="44"/>
  <c r="P79" i="44"/>
  <c r="O79" i="44"/>
  <c r="N79" i="44"/>
  <c r="M79" i="44"/>
  <c r="L79" i="44"/>
  <c r="K79" i="44"/>
  <c r="J79" i="44"/>
  <c r="I79" i="44"/>
  <c r="H79" i="44"/>
  <c r="G79" i="44"/>
  <c r="F79" i="44"/>
  <c r="E79" i="44"/>
  <c r="D79" i="44"/>
  <c r="C79" i="44"/>
  <c r="B79" i="44"/>
  <c r="A79" i="44"/>
  <c r="U78" i="44"/>
  <c r="T78" i="44"/>
  <c r="S78" i="44"/>
  <c r="R78" i="44"/>
  <c r="Q78" i="44"/>
  <c r="P78" i="44"/>
  <c r="O78" i="44"/>
  <c r="N78" i="44"/>
  <c r="M78" i="44"/>
  <c r="L78" i="44"/>
  <c r="K78" i="44"/>
  <c r="J78" i="44"/>
  <c r="I78" i="44"/>
  <c r="H78" i="44"/>
  <c r="G78" i="44"/>
  <c r="F78" i="44"/>
  <c r="E78" i="44"/>
  <c r="D78" i="44"/>
  <c r="C78" i="44"/>
  <c r="B78" i="44"/>
  <c r="A78" i="44"/>
  <c r="U77" i="44"/>
  <c r="T77" i="44"/>
  <c r="S77" i="44"/>
  <c r="R77" i="44"/>
  <c r="Q77" i="44"/>
  <c r="P77" i="44"/>
  <c r="O77" i="44"/>
  <c r="N77" i="44"/>
  <c r="M77" i="44"/>
  <c r="L77" i="44"/>
  <c r="K77" i="44"/>
  <c r="J77" i="44"/>
  <c r="I77" i="44"/>
  <c r="H77" i="44"/>
  <c r="G77" i="44"/>
  <c r="F77" i="44"/>
  <c r="E77" i="44"/>
  <c r="D77" i="44"/>
  <c r="C77" i="44"/>
  <c r="B77" i="44"/>
  <c r="A77" i="44"/>
  <c r="U76" i="44"/>
  <c r="T76" i="44"/>
  <c r="S76" i="44"/>
  <c r="R76" i="44"/>
  <c r="Q76" i="44"/>
  <c r="P76" i="44"/>
  <c r="O76" i="44"/>
  <c r="N76" i="44"/>
  <c r="M76" i="44"/>
  <c r="L76" i="44"/>
  <c r="K76" i="44"/>
  <c r="J76" i="44"/>
  <c r="I76" i="44"/>
  <c r="H76" i="44"/>
  <c r="G76" i="44"/>
  <c r="F76" i="44"/>
  <c r="E76" i="44"/>
  <c r="D76" i="44"/>
  <c r="C76" i="44"/>
  <c r="B76" i="44"/>
  <c r="A76" i="44"/>
  <c r="U75" i="44"/>
  <c r="T75" i="44"/>
  <c r="S75" i="44"/>
  <c r="R75" i="44"/>
  <c r="Q75" i="44"/>
  <c r="P75" i="44"/>
  <c r="O75" i="44"/>
  <c r="N75" i="44"/>
  <c r="M75" i="44"/>
  <c r="L75" i="44"/>
  <c r="K75" i="44"/>
  <c r="J75" i="44"/>
  <c r="I75" i="44"/>
  <c r="H75" i="44"/>
  <c r="G75" i="44"/>
  <c r="F75" i="44"/>
  <c r="E75" i="44"/>
  <c r="D75" i="44"/>
  <c r="C75" i="44"/>
  <c r="B75" i="44"/>
  <c r="A75" i="44"/>
  <c r="U74" i="44"/>
  <c r="T74" i="44"/>
  <c r="S74" i="44"/>
  <c r="R74" i="44"/>
  <c r="Q74" i="44"/>
  <c r="P74" i="44"/>
  <c r="O74" i="44"/>
  <c r="N74" i="44"/>
  <c r="M74" i="44"/>
  <c r="L74" i="44"/>
  <c r="K74" i="44"/>
  <c r="J74" i="44"/>
  <c r="I74" i="44"/>
  <c r="H74" i="44"/>
  <c r="G74" i="44"/>
  <c r="F74" i="44"/>
  <c r="E74" i="44"/>
  <c r="D74" i="44"/>
  <c r="C74" i="44"/>
  <c r="B74" i="44"/>
  <c r="A74" i="44"/>
  <c r="U73" i="44"/>
  <c r="T73" i="44"/>
  <c r="S73" i="44"/>
  <c r="R73" i="44"/>
  <c r="Q73" i="44"/>
  <c r="P73" i="44"/>
  <c r="O73" i="44"/>
  <c r="N73" i="44"/>
  <c r="M73" i="44"/>
  <c r="L73" i="44"/>
  <c r="K73" i="44"/>
  <c r="J73" i="44"/>
  <c r="I73" i="44"/>
  <c r="H73" i="44"/>
  <c r="G73" i="44"/>
  <c r="F73" i="44"/>
  <c r="E73" i="44"/>
  <c r="D73" i="44"/>
  <c r="C73" i="44"/>
  <c r="B73" i="44"/>
  <c r="A73" i="44"/>
  <c r="U72" i="44"/>
  <c r="T72" i="44"/>
  <c r="S72" i="44"/>
  <c r="R72" i="44"/>
  <c r="Q72" i="44"/>
  <c r="P72" i="44"/>
  <c r="O72" i="44"/>
  <c r="N72" i="44"/>
  <c r="M72" i="44"/>
  <c r="L72" i="44"/>
  <c r="K72" i="44"/>
  <c r="J72" i="44"/>
  <c r="I72" i="44"/>
  <c r="H72" i="44"/>
  <c r="G72" i="44"/>
  <c r="F72" i="44"/>
  <c r="E72" i="44"/>
  <c r="D72" i="44"/>
  <c r="C72" i="44"/>
  <c r="B72" i="44"/>
  <c r="A72" i="44"/>
  <c r="U71" i="44"/>
  <c r="T71" i="44"/>
  <c r="S71" i="44"/>
  <c r="R71" i="44"/>
  <c r="Q71" i="44"/>
  <c r="P71" i="44"/>
  <c r="O71" i="44"/>
  <c r="N71" i="44"/>
  <c r="M71" i="44"/>
  <c r="L71" i="44"/>
  <c r="K71" i="44"/>
  <c r="J71" i="44"/>
  <c r="I71" i="44"/>
  <c r="H71" i="44"/>
  <c r="G71" i="44"/>
  <c r="F71" i="44"/>
  <c r="E71" i="44"/>
  <c r="D71" i="44"/>
  <c r="C71" i="44"/>
  <c r="B71" i="44"/>
  <c r="A71" i="44"/>
  <c r="U70" i="44"/>
  <c r="T70" i="44"/>
  <c r="S70" i="44"/>
  <c r="R70" i="44"/>
  <c r="Q70" i="44"/>
  <c r="P70" i="44"/>
  <c r="O70" i="44"/>
  <c r="N70" i="44"/>
  <c r="M70" i="44"/>
  <c r="L70" i="44"/>
  <c r="K70" i="44"/>
  <c r="J70" i="44"/>
  <c r="I70" i="44"/>
  <c r="H70" i="44"/>
  <c r="G70" i="44"/>
  <c r="F70" i="44"/>
  <c r="E70" i="44"/>
  <c r="D70" i="44"/>
  <c r="C70" i="44"/>
  <c r="B70" i="44"/>
  <c r="A70" i="44"/>
  <c r="U69" i="44"/>
  <c r="T69" i="44"/>
  <c r="S69" i="44"/>
  <c r="R69" i="44"/>
  <c r="Q69" i="44"/>
  <c r="P69" i="44"/>
  <c r="O69" i="44"/>
  <c r="N69" i="44"/>
  <c r="M69" i="44"/>
  <c r="L69" i="44"/>
  <c r="K69" i="44"/>
  <c r="J69" i="44"/>
  <c r="I69" i="44"/>
  <c r="H69" i="44"/>
  <c r="G69" i="44"/>
  <c r="F69" i="44"/>
  <c r="E69" i="44"/>
  <c r="D69" i="44"/>
  <c r="C69" i="44"/>
  <c r="B69" i="44"/>
  <c r="A69" i="44"/>
  <c r="U68" i="44"/>
  <c r="T68" i="44"/>
  <c r="S68" i="44"/>
  <c r="R68" i="44"/>
  <c r="Q68" i="44"/>
  <c r="P68" i="44"/>
  <c r="O68" i="44"/>
  <c r="N68" i="44"/>
  <c r="M68" i="44"/>
  <c r="L68" i="44"/>
  <c r="K68" i="44"/>
  <c r="J68" i="44"/>
  <c r="I68" i="44"/>
  <c r="H68" i="44"/>
  <c r="G68" i="44"/>
  <c r="F68" i="44"/>
  <c r="E68" i="44"/>
  <c r="D68" i="44"/>
  <c r="C68" i="44"/>
  <c r="B68" i="44"/>
  <c r="A68" i="44"/>
  <c r="U67" i="44"/>
  <c r="T67" i="44"/>
  <c r="S67" i="44"/>
  <c r="R67" i="44"/>
  <c r="Q67" i="44"/>
  <c r="P67" i="44"/>
  <c r="O67" i="44"/>
  <c r="N67" i="44"/>
  <c r="M67" i="44"/>
  <c r="L67" i="44"/>
  <c r="K67" i="44"/>
  <c r="J67" i="44"/>
  <c r="I67" i="44"/>
  <c r="H67" i="44"/>
  <c r="G67" i="44"/>
  <c r="F67" i="44"/>
  <c r="E67" i="44"/>
  <c r="D67" i="44"/>
  <c r="C67" i="44"/>
  <c r="B67" i="44"/>
  <c r="A67" i="44"/>
  <c r="U66" i="44"/>
  <c r="T66" i="44"/>
  <c r="S66" i="44"/>
  <c r="R66" i="44"/>
  <c r="Q66" i="44"/>
  <c r="P66" i="44"/>
  <c r="O66" i="44"/>
  <c r="N66" i="44"/>
  <c r="M66" i="44"/>
  <c r="L66" i="44"/>
  <c r="K66" i="44"/>
  <c r="J66" i="44"/>
  <c r="I66" i="44"/>
  <c r="H66" i="44"/>
  <c r="G66" i="44"/>
  <c r="F66" i="44"/>
  <c r="E66" i="44"/>
  <c r="D66" i="44"/>
  <c r="C66" i="44"/>
  <c r="B66" i="44"/>
  <c r="A66" i="44"/>
  <c r="U65" i="44"/>
  <c r="T65" i="44"/>
  <c r="S65" i="44"/>
  <c r="R65" i="44"/>
  <c r="Q65" i="44"/>
  <c r="P65" i="44"/>
  <c r="O65" i="44"/>
  <c r="N65" i="44"/>
  <c r="M65" i="44"/>
  <c r="L65" i="44"/>
  <c r="K65" i="44"/>
  <c r="J65" i="44"/>
  <c r="I65" i="44"/>
  <c r="H65" i="44"/>
  <c r="G65" i="44"/>
  <c r="F65" i="44"/>
  <c r="E65" i="44"/>
  <c r="D65" i="44"/>
  <c r="C65" i="44"/>
  <c r="B65" i="44"/>
  <c r="A65" i="44"/>
  <c r="U64" i="44"/>
  <c r="T64" i="44"/>
  <c r="S64" i="44"/>
  <c r="R64" i="44"/>
  <c r="Q64" i="44"/>
  <c r="P64" i="44"/>
  <c r="O64" i="44"/>
  <c r="N64" i="44"/>
  <c r="M64" i="44"/>
  <c r="L64" i="44"/>
  <c r="K64" i="44"/>
  <c r="J64" i="44"/>
  <c r="I64" i="44"/>
  <c r="H64" i="44"/>
  <c r="G64" i="44"/>
  <c r="F64" i="44"/>
  <c r="E64" i="44"/>
  <c r="D64" i="44"/>
  <c r="C64" i="44"/>
  <c r="B64" i="44"/>
  <c r="A64" i="44"/>
  <c r="U63" i="44"/>
  <c r="T63" i="44"/>
  <c r="S63" i="44"/>
  <c r="R63" i="44"/>
  <c r="Q63" i="44"/>
  <c r="P63" i="44"/>
  <c r="O63" i="44"/>
  <c r="N63" i="44"/>
  <c r="M63" i="44"/>
  <c r="L63" i="44"/>
  <c r="K63" i="44"/>
  <c r="J63" i="44"/>
  <c r="I63" i="44"/>
  <c r="H63" i="44"/>
  <c r="G63" i="44"/>
  <c r="F63" i="44"/>
  <c r="E63" i="44"/>
  <c r="D63" i="44"/>
  <c r="C63" i="44"/>
  <c r="B63" i="44"/>
  <c r="A63" i="44"/>
  <c r="U62" i="44"/>
  <c r="T62" i="44"/>
  <c r="S62" i="44"/>
  <c r="R62" i="44"/>
  <c r="Q62" i="44"/>
  <c r="P62" i="44"/>
  <c r="O62" i="44"/>
  <c r="N62" i="44"/>
  <c r="M62" i="44"/>
  <c r="L62" i="44"/>
  <c r="K62" i="44"/>
  <c r="J62" i="44"/>
  <c r="I62" i="44"/>
  <c r="H62" i="44"/>
  <c r="G62" i="44"/>
  <c r="F62" i="44"/>
  <c r="E62" i="44"/>
  <c r="D62" i="44"/>
  <c r="C62" i="44"/>
  <c r="B62" i="44"/>
  <c r="A62" i="44"/>
  <c r="U61" i="44"/>
  <c r="T61" i="44"/>
  <c r="S61" i="44"/>
  <c r="R61" i="44"/>
  <c r="Q61" i="44"/>
  <c r="P61" i="44"/>
  <c r="O61" i="44"/>
  <c r="N61" i="44"/>
  <c r="M61" i="44"/>
  <c r="L61" i="44"/>
  <c r="K61" i="44"/>
  <c r="J61" i="44"/>
  <c r="I61" i="44"/>
  <c r="H61" i="44"/>
  <c r="G61" i="44"/>
  <c r="F61" i="44"/>
  <c r="E61" i="44"/>
  <c r="D61" i="44"/>
  <c r="C61" i="44"/>
  <c r="B61" i="44"/>
  <c r="A61" i="44"/>
  <c r="U60" i="44"/>
  <c r="T60" i="44"/>
  <c r="S60" i="44"/>
  <c r="R60" i="44"/>
  <c r="Q60" i="44"/>
  <c r="P60" i="44"/>
  <c r="O60" i="44"/>
  <c r="N60" i="44"/>
  <c r="M60" i="44"/>
  <c r="L60" i="44"/>
  <c r="K60" i="44"/>
  <c r="J60" i="44"/>
  <c r="I60" i="44"/>
  <c r="H60" i="44"/>
  <c r="G60" i="44"/>
  <c r="F60" i="44"/>
  <c r="E60" i="44"/>
  <c r="D60" i="44"/>
  <c r="C60" i="44"/>
  <c r="B60" i="44"/>
  <c r="A60" i="44"/>
  <c r="U59" i="44"/>
  <c r="T59" i="44"/>
  <c r="S59" i="44"/>
  <c r="R59" i="44"/>
  <c r="Q59" i="44"/>
  <c r="P59" i="44"/>
  <c r="O59" i="44"/>
  <c r="N59" i="44"/>
  <c r="M59" i="44"/>
  <c r="L59" i="44"/>
  <c r="K59" i="44"/>
  <c r="J59" i="44"/>
  <c r="I59" i="44"/>
  <c r="H59" i="44"/>
  <c r="G59" i="44"/>
  <c r="F59" i="44"/>
  <c r="E59" i="44"/>
  <c r="D59" i="44"/>
  <c r="C59" i="44"/>
  <c r="B59" i="44"/>
  <c r="A59" i="44"/>
  <c r="U58" i="44"/>
  <c r="T58" i="44"/>
  <c r="S58" i="44"/>
  <c r="R58" i="44"/>
  <c r="Q58" i="44"/>
  <c r="P58" i="44"/>
  <c r="O58" i="44"/>
  <c r="N58" i="44"/>
  <c r="M58" i="44"/>
  <c r="L58" i="44"/>
  <c r="K58" i="44"/>
  <c r="J58" i="44"/>
  <c r="I58" i="44"/>
  <c r="H58" i="44"/>
  <c r="G58" i="44"/>
  <c r="F58" i="44"/>
  <c r="E58" i="44"/>
  <c r="D58" i="44"/>
  <c r="C58" i="44"/>
  <c r="B58" i="44"/>
  <c r="A58" i="44"/>
  <c r="U57" i="44"/>
  <c r="T57" i="44"/>
  <c r="S57" i="44"/>
  <c r="R57" i="44"/>
  <c r="Q57" i="44"/>
  <c r="P57" i="44"/>
  <c r="O57" i="44"/>
  <c r="N57" i="44"/>
  <c r="M57" i="44"/>
  <c r="L57" i="44"/>
  <c r="K57" i="44"/>
  <c r="J57" i="44"/>
  <c r="I57" i="44"/>
  <c r="H57" i="44"/>
  <c r="G57" i="44"/>
  <c r="F57" i="44"/>
  <c r="E57" i="44"/>
  <c r="D57" i="44"/>
  <c r="C57" i="44"/>
  <c r="B57" i="44"/>
  <c r="A57" i="44"/>
  <c r="U56" i="44"/>
  <c r="T56" i="44"/>
  <c r="S56" i="44"/>
  <c r="R56" i="44"/>
  <c r="Q56" i="44"/>
  <c r="P56" i="44"/>
  <c r="O56" i="44"/>
  <c r="N56" i="44"/>
  <c r="M56" i="44"/>
  <c r="L56" i="44"/>
  <c r="K56" i="44"/>
  <c r="J56" i="44"/>
  <c r="I56" i="44"/>
  <c r="H56" i="44"/>
  <c r="G56" i="44"/>
  <c r="F56" i="44"/>
  <c r="E56" i="44"/>
  <c r="D56" i="44"/>
  <c r="C56" i="44"/>
  <c r="B56" i="44"/>
  <c r="A56" i="44"/>
  <c r="U55" i="44"/>
  <c r="T55" i="44"/>
  <c r="S55" i="44"/>
  <c r="R55" i="44"/>
  <c r="Q55" i="44"/>
  <c r="P55" i="44"/>
  <c r="O55" i="44"/>
  <c r="N55" i="44"/>
  <c r="M55" i="44"/>
  <c r="L55" i="44"/>
  <c r="K55" i="44"/>
  <c r="J55" i="44"/>
  <c r="I55" i="44"/>
  <c r="H55" i="44"/>
  <c r="G55" i="44"/>
  <c r="F55" i="44"/>
  <c r="E55" i="44"/>
  <c r="D55" i="44"/>
  <c r="C55" i="44"/>
  <c r="B55" i="44"/>
  <c r="A55" i="44"/>
  <c r="U54" i="44"/>
  <c r="T54" i="44"/>
  <c r="S54" i="44"/>
  <c r="R54" i="44"/>
  <c r="Q54" i="44"/>
  <c r="P54" i="44"/>
  <c r="O54" i="44"/>
  <c r="N54" i="44"/>
  <c r="M54" i="44"/>
  <c r="L54" i="44"/>
  <c r="K54" i="44"/>
  <c r="J54" i="44"/>
  <c r="I54" i="44"/>
  <c r="H54" i="44"/>
  <c r="G54" i="44"/>
  <c r="F54" i="44"/>
  <c r="E54" i="44"/>
  <c r="D54" i="44"/>
  <c r="C54" i="44"/>
  <c r="B54" i="44"/>
  <c r="A54" i="44"/>
  <c r="U53" i="44"/>
  <c r="T53" i="44"/>
  <c r="S53" i="44"/>
  <c r="R53" i="44"/>
  <c r="Q53" i="44"/>
  <c r="P53" i="44"/>
  <c r="O53" i="44"/>
  <c r="N53" i="44"/>
  <c r="M53" i="44"/>
  <c r="L53" i="44"/>
  <c r="K53" i="44"/>
  <c r="J53" i="44"/>
  <c r="I53" i="44"/>
  <c r="H53" i="44"/>
  <c r="G53" i="44"/>
  <c r="F53" i="44"/>
  <c r="E53" i="44"/>
  <c r="D53" i="44"/>
  <c r="C53" i="44"/>
  <c r="B53" i="44"/>
  <c r="A53" i="44"/>
  <c r="U52" i="44"/>
  <c r="T52" i="44"/>
  <c r="S52" i="44"/>
  <c r="R52" i="44"/>
  <c r="Q52" i="44"/>
  <c r="P52" i="44"/>
  <c r="O52" i="44"/>
  <c r="N52" i="44"/>
  <c r="M52" i="44"/>
  <c r="L52" i="44"/>
  <c r="K52" i="44"/>
  <c r="J52" i="44"/>
  <c r="I52" i="44"/>
  <c r="H52" i="44"/>
  <c r="G52" i="44"/>
  <c r="F52" i="44"/>
  <c r="E52" i="44"/>
  <c r="D52" i="44"/>
  <c r="C52" i="44"/>
  <c r="B52" i="44"/>
  <c r="A52" i="44"/>
  <c r="U51" i="44"/>
  <c r="T51" i="44"/>
  <c r="S51" i="44"/>
  <c r="R51" i="44"/>
  <c r="Q51" i="44"/>
  <c r="P51" i="44"/>
  <c r="O51" i="44"/>
  <c r="N51" i="44"/>
  <c r="M51" i="44"/>
  <c r="L51" i="44"/>
  <c r="K51" i="44"/>
  <c r="J51" i="44"/>
  <c r="I51" i="44"/>
  <c r="H51" i="44"/>
  <c r="G51" i="44"/>
  <c r="F51" i="44"/>
  <c r="E51" i="44"/>
  <c r="D51" i="44"/>
  <c r="C51" i="44"/>
  <c r="B51" i="44"/>
  <c r="A51" i="44"/>
  <c r="U50" i="44"/>
  <c r="T50" i="44"/>
  <c r="S50" i="44"/>
  <c r="R50" i="44"/>
  <c r="Q50" i="44"/>
  <c r="P50" i="44"/>
  <c r="O50" i="44"/>
  <c r="N50" i="44"/>
  <c r="M50" i="44"/>
  <c r="L50" i="44"/>
  <c r="K50" i="44"/>
  <c r="J50" i="44"/>
  <c r="I50" i="44"/>
  <c r="H50" i="44"/>
  <c r="G50" i="44"/>
  <c r="F50" i="44"/>
  <c r="E50" i="44"/>
  <c r="D50" i="44"/>
  <c r="C50" i="44"/>
  <c r="B50" i="44"/>
  <c r="A50" i="44"/>
  <c r="U49" i="44"/>
  <c r="T49" i="44"/>
  <c r="S49" i="44"/>
  <c r="R49" i="44"/>
  <c r="Q49" i="44"/>
  <c r="P49" i="44"/>
  <c r="O49" i="44"/>
  <c r="N49" i="44"/>
  <c r="M49" i="44"/>
  <c r="L49" i="44"/>
  <c r="K49" i="44"/>
  <c r="J49" i="44"/>
  <c r="I49" i="44"/>
  <c r="H49" i="44"/>
  <c r="G49" i="44"/>
  <c r="F49" i="44"/>
  <c r="E49" i="44"/>
  <c r="D49" i="44"/>
  <c r="C49" i="44"/>
  <c r="B49" i="44"/>
  <c r="A49" i="44"/>
  <c r="U48" i="44"/>
  <c r="T48" i="44"/>
  <c r="S48" i="44"/>
  <c r="R48" i="44"/>
  <c r="Q48" i="44"/>
  <c r="P48" i="44"/>
  <c r="O48" i="44"/>
  <c r="N48" i="44"/>
  <c r="M48" i="44"/>
  <c r="L48" i="44"/>
  <c r="K48" i="44"/>
  <c r="J48" i="44"/>
  <c r="I48" i="44"/>
  <c r="H48" i="44"/>
  <c r="G48" i="44"/>
  <c r="F48" i="44"/>
  <c r="E48" i="44"/>
  <c r="D48" i="44"/>
  <c r="C48" i="44"/>
  <c r="B48" i="44"/>
  <c r="A48" i="44"/>
  <c r="U47" i="44"/>
  <c r="T47" i="44"/>
  <c r="S47" i="44"/>
  <c r="R47" i="44"/>
  <c r="Q47" i="44"/>
  <c r="P47" i="44"/>
  <c r="O47" i="44"/>
  <c r="N47" i="44"/>
  <c r="M47" i="44"/>
  <c r="L47" i="44"/>
  <c r="K47" i="44"/>
  <c r="J47" i="44"/>
  <c r="I47" i="44"/>
  <c r="H47" i="44"/>
  <c r="G47" i="44"/>
  <c r="F47" i="44"/>
  <c r="E47" i="44"/>
  <c r="D47" i="44"/>
  <c r="C47" i="44"/>
  <c r="B47" i="44"/>
  <c r="A47" i="44"/>
  <c r="U46" i="44"/>
  <c r="T46" i="44"/>
  <c r="S46" i="44"/>
  <c r="R46" i="44"/>
  <c r="Q46" i="44"/>
  <c r="P46" i="44"/>
  <c r="O46" i="44"/>
  <c r="N46" i="44"/>
  <c r="M46" i="44"/>
  <c r="L46" i="44"/>
  <c r="K46" i="44"/>
  <c r="J46" i="44"/>
  <c r="I46" i="44"/>
  <c r="H46" i="44"/>
  <c r="G46" i="44"/>
  <c r="F46" i="44"/>
  <c r="E46" i="44"/>
  <c r="D46" i="44"/>
  <c r="C46" i="44"/>
  <c r="B46" i="44"/>
  <c r="A46" i="44"/>
  <c r="U45" i="44"/>
  <c r="T45" i="44"/>
  <c r="S45" i="44"/>
  <c r="R45" i="44"/>
  <c r="Q45" i="44"/>
  <c r="P45" i="44"/>
  <c r="O45" i="44"/>
  <c r="N45" i="44"/>
  <c r="M45" i="44"/>
  <c r="L45" i="44"/>
  <c r="K45" i="44"/>
  <c r="J45" i="44"/>
  <c r="I45" i="44"/>
  <c r="H45" i="44"/>
  <c r="G45" i="44"/>
  <c r="F45" i="44"/>
  <c r="E45" i="44"/>
  <c r="D45" i="44"/>
  <c r="C45" i="44"/>
  <c r="B45" i="44"/>
  <c r="A45" i="44"/>
  <c r="U44" i="44"/>
  <c r="T44" i="44"/>
  <c r="S44" i="44"/>
  <c r="R44" i="44"/>
  <c r="Q44" i="44"/>
  <c r="P44" i="44"/>
  <c r="O44" i="44"/>
  <c r="N44" i="44"/>
  <c r="M44" i="44"/>
  <c r="L44" i="44"/>
  <c r="K44" i="44"/>
  <c r="J44" i="44"/>
  <c r="I44" i="44"/>
  <c r="H44" i="44"/>
  <c r="G44" i="44"/>
  <c r="F44" i="44"/>
  <c r="E44" i="44"/>
  <c r="D44" i="44"/>
  <c r="C44" i="44"/>
  <c r="B44" i="44"/>
  <c r="A44" i="44"/>
  <c r="U43" i="44"/>
  <c r="T43" i="44"/>
  <c r="S43" i="44"/>
  <c r="R43" i="44"/>
  <c r="Q43" i="44"/>
  <c r="P43" i="44"/>
  <c r="O43" i="44"/>
  <c r="N43" i="44"/>
  <c r="M43" i="44"/>
  <c r="L43" i="44"/>
  <c r="K43" i="44"/>
  <c r="J43" i="44"/>
  <c r="I43" i="44"/>
  <c r="H43" i="44"/>
  <c r="G43" i="44"/>
  <c r="F43" i="44"/>
  <c r="E43" i="44"/>
  <c r="D43" i="44"/>
  <c r="C43" i="44"/>
  <c r="B43" i="44"/>
  <c r="A43" i="44"/>
  <c r="U42" i="44"/>
  <c r="T42" i="44"/>
  <c r="S42" i="44"/>
  <c r="R42" i="44"/>
  <c r="Q42" i="44"/>
  <c r="P42" i="44"/>
  <c r="O42" i="44"/>
  <c r="N42" i="44"/>
  <c r="M42" i="44"/>
  <c r="L42" i="44"/>
  <c r="K42" i="44"/>
  <c r="J42" i="44"/>
  <c r="I42" i="44"/>
  <c r="H42" i="44"/>
  <c r="G42" i="44"/>
  <c r="F42" i="44"/>
  <c r="E42" i="44"/>
  <c r="D42" i="44"/>
  <c r="C42" i="44"/>
  <c r="B42" i="44"/>
  <c r="A42" i="44"/>
  <c r="U41" i="44"/>
  <c r="T41" i="44"/>
  <c r="S41" i="44"/>
  <c r="R41" i="44"/>
  <c r="Q41" i="44"/>
  <c r="P41" i="44"/>
  <c r="O41" i="44"/>
  <c r="N41" i="44"/>
  <c r="M41" i="44"/>
  <c r="L41" i="44"/>
  <c r="K41" i="44"/>
  <c r="J41" i="44"/>
  <c r="I41" i="44"/>
  <c r="H41" i="44"/>
  <c r="G41" i="44"/>
  <c r="F41" i="44"/>
  <c r="E41" i="44"/>
  <c r="D41" i="44"/>
  <c r="C41" i="44"/>
  <c r="B41" i="44"/>
  <c r="A41" i="44"/>
  <c r="U40" i="44"/>
  <c r="T40" i="44"/>
  <c r="S40" i="44"/>
  <c r="R40" i="44"/>
  <c r="Q40" i="44"/>
  <c r="P40" i="44"/>
  <c r="O40" i="44"/>
  <c r="N40" i="44"/>
  <c r="M40" i="44"/>
  <c r="L40" i="44"/>
  <c r="K40" i="44"/>
  <c r="J40" i="44"/>
  <c r="I40" i="44"/>
  <c r="H40" i="44"/>
  <c r="G40" i="44"/>
  <c r="F40" i="44"/>
  <c r="E40" i="44"/>
  <c r="D40" i="44"/>
  <c r="C40" i="44"/>
  <c r="B40" i="44"/>
  <c r="A40" i="44"/>
  <c r="U39" i="44"/>
  <c r="T39" i="44"/>
  <c r="S39" i="44"/>
  <c r="R39" i="44"/>
  <c r="Q39" i="44"/>
  <c r="P39" i="44"/>
  <c r="O39" i="44"/>
  <c r="N39" i="44"/>
  <c r="M39" i="44"/>
  <c r="L39" i="44"/>
  <c r="K39" i="44"/>
  <c r="J39" i="44"/>
  <c r="I39" i="44"/>
  <c r="H39" i="44"/>
  <c r="G39" i="44"/>
  <c r="F39" i="44"/>
  <c r="E39" i="44"/>
  <c r="D39" i="44"/>
  <c r="C39" i="44"/>
  <c r="B39" i="44"/>
  <c r="A39" i="44"/>
  <c r="U38" i="44"/>
  <c r="T38" i="44"/>
  <c r="S38" i="44"/>
  <c r="R38" i="44"/>
  <c r="Q38" i="44"/>
  <c r="P38" i="44"/>
  <c r="O38" i="44"/>
  <c r="N38" i="44"/>
  <c r="M38" i="44"/>
  <c r="L38" i="44"/>
  <c r="K38" i="44"/>
  <c r="J38" i="44"/>
  <c r="I38" i="44"/>
  <c r="H38" i="44"/>
  <c r="G38" i="44"/>
  <c r="F38" i="44"/>
  <c r="E38" i="44"/>
  <c r="D38" i="44"/>
  <c r="C38" i="44"/>
  <c r="B38" i="44"/>
  <c r="A38" i="44"/>
  <c r="U37" i="44"/>
  <c r="T37" i="44"/>
  <c r="S37" i="44"/>
  <c r="R37" i="44"/>
  <c r="Q37" i="44"/>
  <c r="P37" i="44"/>
  <c r="O37" i="44"/>
  <c r="N37" i="44"/>
  <c r="M37" i="44"/>
  <c r="L37" i="44"/>
  <c r="K37" i="44"/>
  <c r="J37" i="44"/>
  <c r="I37" i="44"/>
  <c r="H37" i="44"/>
  <c r="G37" i="44"/>
  <c r="F37" i="44"/>
  <c r="E37" i="44"/>
  <c r="D37" i="44"/>
  <c r="C37" i="44"/>
  <c r="B37" i="44"/>
  <c r="A37" i="44"/>
  <c r="U36" i="44"/>
  <c r="T36" i="44"/>
  <c r="S36" i="44"/>
  <c r="R36" i="44"/>
  <c r="Q36" i="44"/>
  <c r="P36" i="44"/>
  <c r="O36" i="44"/>
  <c r="N36" i="44"/>
  <c r="M36" i="44"/>
  <c r="L36" i="44"/>
  <c r="K36" i="44"/>
  <c r="J36" i="44"/>
  <c r="I36" i="44"/>
  <c r="H36" i="44"/>
  <c r="G36" i="44"/>
  <c r="F36" i="44"/>
  <c r="E36" i="44"/>
  <c r="D36" i="44"/>
  <c r="C36" i="44"/>
  <c r="B36" i="44"/>
  <c r="A36" i="44"/>
  <c r="U35" i="44"/>
  <c r="T35" i="44"/>
  <c r="S35" i="44"/>
  <c r="R35" i="44"/>
  <c r="Q35" i="44"/>
  <c r="P35" i="44"/>
  <c r="O35" i="44"/>
  <c r="N35" i="44"/>
  <c r="M35" i="44"/>
  <c r="L35" i="44"/>
  <c r="K35" i="44"/>
  <c r="J35" i="44"/>
  <c r="I35" i="44"/>
  <c r="H35" i="44"/>
  <c r="G35" i="44"/>
  <c r="F35" i="44"/>
  <c r="E35" i="44"/>
  <c r="D35" i="44"/>
  <c r="C35" i="44"/>
  <c r="B35" i="44"/>
  <c r="A35" i="44"/>
  <c r="U34" i="44"/>
  <c r="T34" i="44"/>
  <c r="S34" i="44"/>
  <c r="R34" i="44"/>
  <c r="Q34" i="44"/>
  <c r="P34" i="44"/>
  <c r="O34" i="44"/>
  <c r="N34" i="44"/>
  <c r="M34" i="44"/>
  <c r="L34" i="44"/>
  <c r="K34" i="44"/>
  <c r="J34" i="44"/>
  <c r="I34" i="44"/>
  <c r="H34" i="44"/>
  <c r="G34" i="44"/>
  <c r="F34" i="44"/>
  <c r="E34" i="44"/>
  <c r="D34" i="44"/>
  <c r="C34" i="44"/>
  <c r="B34" i="44"/>
  <c r="A34" i="44"/>
  <c r="U33" i="44"/>
  <c r="T33" i="44"/>
  <c r="S33" i="44"/>
  <c r="R33" i="44"/>
  <c r="Q33" i="44"/>
  <c r="P33" i="44"/>
  <c r="O33" i="44"/>
  <c r="N33" i="44"/>
  <c r="M33" i="44"/>
  <c r="L33" i="44"/>
  <c r="K33" i="44"/>
  <c r="J33" i="44"/>
  <c r="I33" i="44"/>
  <c r="H33" i="44"/>
  <c r="G33" i="44"/>
  <c r="F33" i="44"/>
  <c r="E33" i="44"/>
  <c r="D33" i="44"/>
  <c r="C33" i="44"/>
  <c r="B33" i="44"/>
  <c r="A33" i="44"/>
  <c r="U32" i="44"/>
  <c r="T32" i="44"/>
  <c r="S32" i="44"/>
  <c r="R32" i="44"/>
  <c r="Q32" i="44"/>
  <c r="P32" i="44"/>
  <c r="O32" i="44"/>
  <c r="N32" i="44"/>
  <c r="M32" i="44"/>
  <c r="L32" i="44"/>
  <c r="K32" i="44"/>
  <c r="J32" i="44"/>
  <c r="I32" i="44"/>
  <c r="H32" i="44"/>
  <c r="G32" i="44"/>
  <c r="F32" i="44"/>
  <c r="E32" i="44"/>
  <c r="D32" i="44"/>
  <c r="C32" i="44"/>
  <c r="B32" i="44"/>
  <c r="A32" i="44"/>
  <c r="U31" i="44"/>
  <c r="T31" i="44"/>
  <c r="S31" i="44"/>
  <c r="R31" i="44"/>
  <c r="Q31" i="44"/>
  <c r="P31" i="44"/>
  <c r="O31" i="44"/>
  <c r="N31" i="44"/>
  <c r="M31" i="44"/>
  <c r="L31" i="44"/>
  <c r="K31" i="44"/>
  <c r="J31" i="44"/>
  <c r="I31" i="44"/>
  <c r="H31" i="44"/>
  <c r="G31" i="44"/>
  <c r="F31" i="44"/>
  <c r="E31" i="44"/>
  <c r="D31" i="44"/>
  <c r="C31" i="44"/>
  <c r="B31" i="44"/>
  <c r="A31" i="44"/>
  <c r="U30" i="44"/>
  <c r="T30" i="44"/>
  <c r="S30" i="44"/>
  <c r="R30" i="44"/>
  <c r="Q30" i="44"/>
  <c r="P30" i="44"/>
  <c r="O30" i="44"/>
  <c r="N30" i="44"/>
  <c r="M30" i="44"/>
  <c r="L30" i="44"/>
  <c r="K30" i="44"/>
  <c r="J30" i="44"/>
  <c r="I30" i="44"/>
  <c r="H30" i="44"/>
  <c r="G30" i="44"/>
  <c r="F30" i="44"/>
  <c r="E30" i="44"/>
  <c r="D30" i="44"/>
  <c r="C30" i="44"/>
  <c r="B30" i="44"/>
  <c r="A30" i="44"/>
  <c r="U29" i="44"/>
  <c r="T29" i="44"/>
  <c r="S29" i="44"/>
  <c r="R29" i="44"/>
  <c r="Q29" i="44"/>
  <c r="P29" i="44"/>
  <c r="O29" i="44"/>
  <c r="N29" i="44"/>
  <c r="M29" i="44"/>
  <c r="L29" i="44"/>
  <c r="K29" i="44"/>
  <c r="J29" i="44"/>
  <c r="I29" i="44"/>
  <c r="H29" i="44"/>
  <c r="G29" i="44"/>
  <c r="F29" i="44"/>
  <c r="E29" i="44"/>
  <c r="D29" i="44"/>
  <c r="C29" i="44"/>
  <c r="B29" i="44"/>
  <c r="A29" i="44"/>
  <c r="U28" i="44"/>
  <c r="T28" i="44"/>
  <c r="S28" i="44"/>
  <c r="R28" i="44"/>
  <c r="Q28" i="44"/>
  <c r="P28" i="44"/>
  <c r="O28" i="44"/>
  <c r="N28" i="44"/>
  <c r="M28" i="44"/>
  <c r="L28" i="44"/>
  <c r="K28" i="44"/>
  <c r="J28" i="44"/>
  <c r="I28" i="44"/>
  <c r="H28" i="44"/>
  <c r="G28" i="44"/>
  <c r="F28" i="44"/>
  <c r="E28" i="44"/>
  <c r="D28" i="44"/>
  <c r="C28" i="44"/>
  <c r="B28" i="44"/>
  <c r="A28" i="44"/>
  <c r="U27" i="44"/>
  <c r="T27" i="44"/>
  <c r="S27" i="44"/>
  <c r="R27" i="44"/>
  <c r="Q27" i="44"/>
  <c r="P27" i="44"/>
  <c r="O27" i="44"/>
  <c r="N27" i="44"/>
  <c r="M27" i="44"/>
  <c r="L27" i="44"/>
  <c r="K27" i="44"/>
  <c r="J27" i="44"/>
  <c r="I27" i="44"/>
  <c r="H27" i="44"/>
  <c r="G27" i="44"/>
  <c r="F27" i="44"/>
  <c r="E27" i="44"/>
  <c r="D27" i="44"/>
  <c r="C27" i="44"/>
  <c r="B27" i="44"/>
  <c r="A27" i="44"/>
  <c r="U26" i="44"/>
  <c r="T26" i="44"/>
  <c r="S26" i="44"/>
  <c r="R26" i="44"/>
  <c r="Q26" i="44"/>
  <c r="P26" i="44"/>
  <c r="O26" i="44"/>
  <c r="N26" i="44"/>
  <c r="M26" i="44"/>
  <c r="L26" i="44"/>
  <c r="K26" i="44"/>
  <c r="J26" i="44"/>
  <c r="I26" i="44"/>
  <c r="H26" i="44"/>
  <c r="G26" i="44"/>
  <c r="F26" i="44"/>
  <c r="E26" i="44"/>
  <c r="D26" i="44"/>
  <c r="C26" i="44"/>
  <c r="B26" i="44"/>
  <c r="A26" i="44"/>
  <c r="U25" i="44"/>
  <c r="T25" i="44"/>
  <c r="S25" i="44"/>
  <c r="R25" i="44"/>
  <c r="Q25" i="44"/>
  <c r="P25" i="44"/>
  <c r="O25" i="44"/>
  <c r="N25" i="44"/>
  <c r="M25" i="44"/>
  <c r="L25" i="44"/>
  <c r="K25" i="44"/>
  <c r="J25" i="44"/>
  <c r="I25" i="44"/>
  <c r="H25" i="44"/>
  <c r="G25" i="44"/>
  <c r="F25" i="44"/>
  <c r="E25" i="44"/>
  <c r="D25" i="44"/>
  <c r="C25" i="44"/>
  <c r="B25" i="44"/>
  <c r="A25" i="44"/>
  <c r="U24" i="44"/>
  <c r="T24" i="44"/>
  <c r="S24" i="44"/>
  <c r="R24" i="44"/>
  <c r="Q24" i="44"/>
  <c r="P24" i="44"/>
  <c r="O24" i="44"/>
  <c r="N24" i="44"/>
  <c r="M24" i="44"/>
  <c r="L24" i="44"/>
  <c r="K24" i="44"/>
  <c r="J24" i="44"/>
  <c r="I24" i="44"/>
  <c r="H24" i="44"/>
  <c r="G24" i="44"/>
  <c r="F24" i="44"/>
  <c r="E24" i="44"/>
  <c r="D24" i="44"/>
  <c r="C24" i="44"/>
  <c r="B24" i="44"/>
  <c r="A24" i="44"/>
  <c r="U22" i="44"/>
  <c r="T22" i="44"/>
  <c r="S22" i="44"/>
  <c r="R22" i="44"/>
  <c r="Q22" i="44"/>
  <c r="P22" i="44"/>
  <c r="O22" i="44"/>
  <c r="N22" i="44"/>
  <c r="M22" i="44"/>
  <c r="L22" i="44"/>
  <c r="K22" i="44"/>
  <c r="J22" i="44"/>
  <c r="I22" i="44"/>
  <c r="H22" i="44"/>
  <c r="G22" i="44"/>
  <c r="F22" i="44"/>
  <c r="E22" i="44"/>
  <c r="D22" i="44"/>
  <c r="C22" i="44"/>
  <c r="B22" i="44"/>
  <c r="A22" i="44"/>
  <c r="U21" i="44"/>
  <c r="T21" i="44"/>
  <c r="S21" i="44"/>
  <c r="R21" i="44"/>
  <c r="Q21" i="44"/>
  <c r="P21" i="44"/>
  <c r="O21" i="44"/>
  <c r="N21" i="44"/>
  <c r="M21" i="44"/>
  <c r="L21" i="44"/>
  <c r="K21" i="44"/>
  <c r="J21" i="44"/>
  <c r="I21" i="44"/>
  <c r="H21" i="44"/>
  <c r="G21" i="44"/>
  <c r="F21" i="44"/>
  <c r="E21" i="44"/>
  <c r="D21" i="44"/>
  <c r="C21" i="44"/>
  <c r="B21" i="44"/>
  <c r="A21" i="44"/>
  <c r="U20" i="44"/>
  <c r="T20" i="44"/>
  <c r="S20" i="44"/>
  <c r="R20" i="44"/>
  <c r="Q20" i="44"/>
  <c r="P20" i="44"/>
  <c r="O20" i="44"/>
  <c r="N20" i="44"/>
  <c r="M20" i="44"/>
  <c r="L20" i="44"/>
  <c r="K20" i="44"/>
  <c r="J20" i="44"/>
  <c r="I20" i="44"/>
  <c r="H20" i="44"/>
  <c r="G20" i="44"/>
  <c r="F20" i="44"/>
  <c r="E20" i="44"/>
  <c r="D20" i="44"/>
  <c r="C20" i="44"/>
  <c r="B20" i="44"/>
  <c r="A20" i="44"/>
  <c r="U19" i="44"/>
  <c r="T19" i="44"/>
  <c r="S19" i="44"/>
  <c r="R19" i="44"/>
  <c r="Q19" i="44"/>
  <c r="P19" i="44"/>
  <c r="O19" i="44"/>
  <c r="N19" i="44"/>
  <c r="M19" i="44"/>
  <c r="L19" i="44"/>
  <c r="K19" i="44"/>
  <c r="J19" i="44"/>
  <c r="I19" i="44"/>
  <c r="H19" i="44"/>
  <c r="G19" i="44"/>
  <c r="F19" i="44"/>
  <c r="E19" i="44"/>
  <c r="D19" i="44"/>
  <c r="C19" i="44"/>
  <c r="B19" i="44"/>
  <c r="A19" i="44"/>
  <c r="U18" i="44"/>
  <c r="T18" i="44"/>
  <c r="S18" i="44"/>
  <c r="R18" i="44"/>
  <c r="Q18" i="44"/>
  <c r="P18" i="44"/>
  <c r="O18" i="44"/>
  <c r="N18" i="44"/>
  <c r="M18" i="44"/>
  <c r="L18" i="44"/>
  <c r="K18" i="44"/>
  <c r="J18" i="44"/>
  <c r="I18" i="44"/>
  <c r="H18" i="44"/>
  <c r="G18" i="44"/>
  <c r="F18" i="44"/>
  <c r="E18" i="44"/>
  <c r="D18" i="44"/>
  <c r="C18" i="44"/>
  <c r="B18" i="44"/>
  <c r="A18" i="44"/>
  <c r="U17" i="44"/>
  <c r="T17" i="44"/>
  <c r="S17" i="44"/>
  <c r="R17" i="44"/>
  <c r="Q17" i="44"/>
  <c r="P17" i="44"/>
  <c r="O17" i="44"/>
  <c r="N17" i="44"/>
  <c r="M17" i="44"/>
  <c r="L17" i="44"/>
  <c r="K17" i="44"/>
  <c r="J17" i="44"/>
  <c r="I17" i="44"/>
  <c r="H17" i="44"/>
  <c r="G17" i="44"/>
  <c r="F17" i="44"/>
  <c r="E17" i="44"/>
  <c r="D17" i="44"/>
  <c r="C17" i="44"/>
  <c r="B17" i="44"/>
  <c r="A17" i="44"/>
  <c r="U16" i="44"/>
  <c r="T16" i="44"/>
  <c r="S16" i="44"/>
  <c r="R16" i="44"/>
  <c r="Q16" i="44"/>
  <c r="P16" i="44"/>
  <c r="O16" i="44"/>
  <c r="N16" i="44"/>
  <c r="M16" i="44"/>
  <c r="L16" i="44"/>
  <c r="K16" i="44"/>
  <c r="J16" i="44"/>
  <c r="I16" i="44"/>
  <c r="H16" i="44"/>
  <c r="G16" i="44"/>
  <c r="F16" i="44"/>
  <c r="E16" i="44"/>
  <c r="D16" i="44"/>
  <c r="C16" i="44"/>
  <c r="B16" i="44"/>
  <c r="A16" i="44"/>
  <c r="U15" i="44"/>
  <c r="T15" i="44"/>
  <c r="S15" i="44"/>
  <c r="R15" i="44"/>
  <c r="Q15" i="44"/>
  <c r="P15" i="44"/>
  <c r="O15" i="44"/>
  <c r="N15" i="44"/>
  <c r="M15" i="44"/>
  <c r="L15" i="44"/>
  <c r="K15" i="44"/>
  <c r="J15" i="44"/>
  <c r="I15" i="44"/>
  <c r="H15" i="44"/>
  <c r="G15" i="44"/>
  <c r="F15" i="44"/>
  <c r="E15" i="44"/>
  <c r="D15" i="44"/>
  <c r="C15" i="44"/>
  <c r="B15" i="44"/>
  <c r="A15" i="44"/>
  <c r="U14" i="44"/>
  <c r="T14" i="44"/>
  <c r="S14" i="44"/>
  <c r="R14" i="44"/>
  <c r="Q14" i="44"/>
  <c r="P14" i="44"/>
  <c r="O14" i="44"/>
  <c r="N14" i="44"/>
  <c r="M14" i="44"/>
  <c r="L14" i="44"/>
  <c r="K14" i="44"/>
  <c r="J14" i="44"/>
  <c r="I14" i="44"/>
  <c r="H14" i="44"/>
  <c r="G14" i="44"/>
  <c r="F14" i="44"/>
  <c r="E14" i="44"/>
  <c r="D14" i="44"/>
  <c r="C14" i="44"/>
  <c r="B14" i="44"/>
  <c r="A14" i="44"/>
  <c r="U13" i="44"/>
  <c r="T13" i="44"/>
  <c r="S13" i="44"/>
  <c r="R13" i="44"/>
  <c r="Q13" i="44"/>
  <c r="P13" i="44"/>
  <c r="O13" i="44"/>
  <c r="N13" i="44"/>
  <c r="M13" i="44"/>
  <c r="L13" i="44"/>
  <c r="K13" i="44"/>
  <c r="J13" i="44"/>
  <c r="I13" i="44"/>
  <c r="H13" i="44"/>
  <c r="G13" i="44"/>
  <c r="F13" i="44"/>
  <c r="E13" i="44"/>
  <c r="D13" i="44"/>
  <c r="C13" i="44"/>
  <c r="B13" i="44"/>
  <c r="A13" i="44"/>
  <c r="U12" i="44"/>
  <c r="T12" i="44"/>
  <c r="S12" i="44"/>
  <c r="R12" i="44"/>
  <c r="Q12" i="44"/>
  <c r="P12" i="44"/>
  <c r="O12" i="44"/>
  <c r="N12" i="44"/>
  <c r="M12" i="44"/>
  <c r="L12" i="44"/>
  <c r="K12" i="44"/>
  <c r="J12" i="44"/>
  <c r="I12" i="44"/>
  <c r="H12" i="44"/>
  <c r="G12" i="44"/>
  <c r="F12" i="44"/>
  <c r="E12" i="44"/>
  <c r="D12" i="44"/>
  <c r="C12" i="44"/>
  <c r="B12" i="44"/>
  <c r="A12" i="44"/>
  <c r="U11" i="44"/>
  <c r="T11" i="44"/>
  <c r="S11" i="44"/>
  <c r="R11" i="44"/>
  <c r="Q11" i="44"/>
  <c r="P11" i="44"/>
  <c r="O11" i="44"/>
  <c r="N11" i="44"/>
  <c r="M11" i="44"/>
  <c r="L11" i="44"/>
  <c r="K11" i="44"/>
  <c r="J11" i="44"/>
  <c r="I11" i="44"/>
  <c r="H11" i="44"/>
  <c r="G11" i="44"/>
  <c r="F11" i="44"/>
  <c r="E11" i="44"/>
  <c r="D11" i="44"/>
  <c r="C11" i="44"/>
  <c r="B11" i="44"/>
  <c r="A11" i="44"/>
  <c r="U10" i="44"/>
  <c r="T10" i="44"/>
  <c r="S10" i="44"/>
  <c r="R10" i="44"/>
  <c r="Q10" i="44"/>
  <c r="P10" i="44"/>
  <c r="O10" i="44"/>
  <c r="N10" i="44"/>
  <c r="M10" i="44"/>
  <c r="L10" i="44"/>
  <c r="K10" i="44"/>
  <c r="J10" i="44"/>
  <c r="I10" i="44"/>
  <c r="H10" i="44"/>
  <c r="G10" i="44"/>
  <c r="F10" i="44"/>
  <c r="E10" i="44"/>
  <c r="D10" i="44"/>
  <c r="C10" i="44"/>
  <c r="B10" i="44"/>
  <c r="A10" i="44"/>
  <c r="U9" i="44"/>
  <c r="T9" i="44"/>
  <c r="S9" i="44"/>
  <c r="R9" i="44"/>
  <c r="Q9" i="44"/>
  <c r="P9" i="44"/>
  <c r="O9" i="44"/>
  <c r="N9" i="44"/>
  <c r="M9" i="44"/>
  <c r="L9" i="44"/>
  <c r="K9" i="44"/>
  <c r="J9" i="44"/>
  <c r="I9" i="44"/>
  <c r="H9" i="44"/>
  <c r="G9" i="44"/>
  <c r="F9" i="44"/>
  <c r="E9" i="44"/>
  <c r="D9" i="44"/>
  <c r="C9" i="44"/>
  <c r="B9" i="44"/>
  <c r="A9" i="44"/>
  <c r="R150" i="43"/>
  <c r="Q150" i="43"/>
  <c r="P150" i="43"/>
  <c r="O150" i="43"/>
  <c r="N150" i="43"/>
  <c r="M150" i="43"/>
  <c r="L150" i="43"/>
  <c r="K150" i="43"/>
  <c r="J150" i="43"/>
  <c r="I150" i="43"/>
  <c r="H150" i="43"/>
  <c r="G150" i="43"/>
  <c r="F150" i="43"/>
  <c r="E150" i="43"/>
  <c r="D150" i="43"/>
  <c r="C150" i="43"/>
  <c r="B150" i="43"/>
  <c r="A150" i="43"/>
  <c r="R149" i="43"/>
  <c r="Q149" i="43"/>
  <c r="P149" i="43"/>
  <c r="O149" i="43"/>
  <c r="N149" i="43"/>
  <c r="M149" i="43"/>
  <c r="L149" i="43"/>
  <c r="K149" i="43"/>
  <c r="J149" i="43"/>
  <c r="I149" i="43"/>
  <c r="H149" i="43"/>
  <c r="G149" i="43"/>
  <c r="F149" i="43"/>
  <c r="E149" i="43"/>
  <c r="D149" i="43"/>
  <c r="C149" i="43"/>
  <c r="B149" i="43"/>
  <c r="A149" i="43"/>
  <c r="R148" i="43"/>
  <c r="Q148" i="43"/>
  <c r="P148" i="43"/>
  <c r="O148" i="43"/>
  <c r="N148" i="43"/>
  <c r="M148" i="43"/>
  <c r="L148" i="43"/>
  <c r="K148" i="43"/>
  <c r="J148" i="43"/>
  <c r="I148" i="43"/>
  <c r="H148" i="43"/>
  <c r="G148" i="43"/>
  <c r="F148" i="43"/>
  <c r="E148" i="43"/>
  <c r="D148" i="43"/>
  <c r="C148" i="43"/>
  <c r="B148" i="43"/>
  <c r="A148" i="43"/>
  <c r="R147" i="43"/>
  <c r="Q147" i="43"/>
  <c r="P147" i="43"/>
  <c r="O147" i="43"/>
  <c r="N147" i="43"/>
  <c r="M147" i="43"/>
  <c r="L147" i="43"/>
  <c r="K147" i="43"/>
  <c r="J147" i="43"/>
  <c r="I147" i="43"/>
  <c r="H147" i="43"/>
  <c r="G147" i="43"/>
  <c r="F147" i="43"/>
  <c r="E147" i="43"/>
  <c r="D147" i="43"/>
  <c r="C147" i="43"/>
  <c r="B147" i="43"/>
  <c r="A147" i="43"/>
  <c r="R146" i="43"/>
  <c r="Q146" i="43"/>
  <c r="P146" i="43"/>
  <c r="O146" i="43"/>
  <c r="N146" i="43"/>
  <c r="M146" i="43"/>
  <c r="L146" i="43"/>
  <c r="K146" i="43"/>
  <c r="J146" i="43"/>
  <c r="I146" i="43"/>
  <c r="H146" i="43"/>
  <c r="G146" i="43"/>
  <c r="F146" i="43"/>
  <c r="E146" i="43"/>
  <c r="D146" i="43"/>
  <c r="C146" i="43"/>
  <c r="B146" i="43"/>
  <c r="A146" i="43"/>
  <c r="R145" i="43"/>
  <c r="Q145" i="43"/>
  <c r="P145" i="43"/>
  <c r="O145" i="43"/>
  <c r="N145" i="43"/>
  <c r="M145" i="43"/>
  <c r="L145" i="43"/>
  <c r="K145" i="43"/>
  <c r="J145" i="43"/>
  <c r="I145" i="43"/>
  <c r="H145" i="43"/>
  <c r="G145" i="43"/>
  <c r="F145" i="43"/>
  <c r="E145" i="43"/>
  <c r="D145" i="43"/>
  <c r="C145" i="43"/>
  <c r="B145" i="43"/>
  <c r="A145" i="43"/>
  <c r="R144" i="43"/>
  <c r="Q144" i="43"/>
  <c r="P144" i="43"/>
  <c r="O144" i="43"/>
  <c r="N144" i="43"/>
  <c r="M144" i="43"/>
  <c r="L144" i="43"/>
  <c r="K144" i="43"/>
  <c r="J144" i="43"/>
  <c r="I144" i="43"/>
  <c r="H144" i="43"/>
  <c r="G144" i="43"/>
  <c r="F144" i="43"/>
  <c r="E144" i="43"/>
  <c r="D144" i="43"/>
  <c r="C144" i="43"/>
  <c r="B144" i="43"/>
  <c r="A144" i="43"/>
  <c r="R143" i="43"/>
  <c r="Q143" i="43"/>
  <c r="P143" i="43"/>
  <c r="O143" i="43"/>
  <c r="N143" i="43"/>
  <c r="M143" i="43"/>
  <c r="L143" i="43"/>
  <c r="K143" i="43"/>
  <c r="J143" i="43"/>
  <c r="I143" i="43"/>
  <c r="H143" i="43"/>
  <c r="G143" i="43"/>
  <c r="F143" i="43"/>
  <c r="E143" i="43"/>
  <c r="D143" i="43"/>
  <c r="C143" i="43"/>
  <c r="B143" i="43"/>
  <c r="A143" i="43"/>
  <c r="R142" i="43"/>
  <c r="Q142" i="43"/>
  <c r="P142" i="43"/>
  <c r="O142" i="43"/>
  <c r="N142" i="43"/>
  <c r="M142" i="43"/>
  <c r="L142" i="43"/>
  <c r="K142" i="43"/>
  <c r="J142" i="43"/>
  <c r="I142" i="43"/>
  <c r="H142" i="43"/>
  <c r="G142" i="43"/>
  <c r="F142" i="43"/>
  <c r="E142" i="43"/>
  <c r="D142" i="43"/>
  <c r="C142" i="43"/>
  <c r="B142" i="43"/>
  <c r="A142" i="43"/>
  <c r="R141" i="43"/>
  <c r="Q141" i="43"/>
  <c r="P141" i="43"/>
  <c r="O141" i="43"/>
  <c r="N141" i="43"/>
  <c r="M141" i="43"/>
  <c r="L141" i="43"/>
  <c r="K141" i="43"/>
  <c r="J141" i="43"/>
  <c r="I141" i="43"/>
  <c r="H141" i="43"/>
  <c r="G141" i="43"/>
  <c r="F141" i="43"/>
  <c r="E141" i="43"/>
  <c r="D141" i="43"/>
  <c r="C141" i="43"/>
  <c r="B141" i="43"/>
  <c r="A141" i="43"/>
  <c r="R140" i="43"/>
  <c r="Q140" i="43"/>
  <c r="P140" i="43"/>
  <c r="O140" i="43"/>
  <c r="N140" i="43"/>
  <c r="M140" i="43"/>
  <c r="L140" i="43"/>
  <c r="K140" i="43"/>
  <c r="J140" i="43"/>
  <c r="I140" i="43"/>
  <c r="H140" i="43"/>
  <c r="G140" i="43"/>
  <c r="F140" i="43"/>
  <c r="E140" i="43"/>
  <c r="D140" i="43"/>
  <c r="C140" i="43"/>
  <c r="B140" i="43"/>
  <c r="A140" i="43"/>
  <c r="R139" i="43"/>
  <c r="Q139" i="43"/>
  <c r="P139" i="43"/>
  <c r="O139" i="43"/>
  <c r="S139" i="43" s="1"/>
  <c r="N139" i="43"/>
  <c r="M139" i="43"/>
  <c r="L139" i="43"/>
  <c r="K139" i="43"/>
  <c r="J139" i="43"/>
  <c r="I139" i="43"/>
  <c r="H139" i="43"/>
  <c r="G139" i="43"/>
  <c r="F139" i="43"/>
  <c r="E139" i="43"/>
  <c r="D139" i="43"/>
  <c r="C139" i="43"/>
  <c r="B139" i="43"/>
  <c r="A139" i="43"/>
  <c r="Q138" i="43"/>
  <c r="P138" i="43"/>
  <c r="O138" i="43"/>
  <c r="N138" i="43"/>
  <c r="M138" i="43"/>
  <c r="L138" i="43"/>
  <c r="K138" i="43"/>
  <c r="J138" i="43"/>
  <c r="I138" i="43"/>
  <c r="H138" i="43"/>
  <c r="G138" i="43"/>
  <c r="F138" i="43"/>
  <c r="E138" i="43"/>
  <c r="D138" i="43"/>
  <c r="C138" i="43"/>
  <c r="B138" i="43"/>
  <c r="A138" i="43"/>
  <c r="R137" i="43"/>
  <c r="Q137" i="43"/>
  <c r="P137" i="43"/>
  <c r="N137" i="43"/>
  <c r="M137" i="43"/>
  <c r="L137" i="43"/>
  <c r="K137" i="43"/>
  <c r="J137" i="43"/>
  <c r="I137" i="43"/>
  <c r="H137" i="43"/>
  <c r="G137" i="43"/>
  <c r="F137" i="43"/>
  <c r="E137" i="43"/>
  <c r="D137" i="43"/>
  <c r="C137" i="43"/>
  <c r="B137" i="43"/>
  <c r="A137" i="43"/>
  <c r="R136" i="43"/>
  <c r="Q136" i="43"/>
  <c r="P136" i="43"/>
  <c r="O136" i="43"/>
  <c r="N136" i="43"/>
  <c r="M136" i="43"/>
  <c r="L136" i="43"/>
  <c r="K136" i="43"/>
  <c r="J136" i="43"/>
  <c r="I136" i="43"/>
  <c r="H136" i="43"/>
  <c r="G136" i="43"/>
  <c r="F136" i="43"/>
  <c r="E136" i="43"/>
  <c r="D136" i="43"/>
  <c r="C136" i="43"/>
  <c r="B136" i="43"/>
  <c r="A136" i="43"/>
  <c r="R135" i="43"/>
  <c r="Q135" i="43"/>
  <c r="P135" i="43"/>
  <c r="O135" i="43"/>
  <c r="S135" i="43" s="1"/>
  <c r="N135" i="43"/>
  <c r="M135" i="43"/>
  <c r="L135" i="43"/>
  <c r="K135" i="43"/>
  <c r="J135" i="43"/>
  <c r="I135" i="43"/>
  <c r="H135" i="43"/>
  <c r="G135" i="43"/>
  <c r="F135" i="43"/>
  <c r="E135" i="43"/>
  <c r="D135" i="43"/>
  <c r="C135" i="43"/>
  <c r="B135" i="43"/>
  <c r="A135" i="43"/>
  <c r="R134" i="43"/>
  <c r="Q134" i="43"/>
  <c r="P134" i="43"/>
  <c r="O134" i="43"/>
  <c r="N134" i="43"/>
  <c r="M134" i="43"/>
  <c r="L134" i="43"/>
  <c r="K134" i="43"/>
  <c r="J134" i="43"/>
  <c r="I134" i="43"/>
  <c r="H134" i="43"/>
  <c r="G134" i="43"/>
  <c r="F134" i="43"/>
  <c r="E134" i="43"/>
  <c r="D134" i="43"/>
  <c r="C134" i="43"/>
  <c r="B134" i="43"/>
  <c r="A134" i="43"/>
  <c r="R133" i="43"/>
  <c r="Q133" i="43"/>
  <c r="P133" i="43"/>
  <c r="O133" i="43"/>
  <c r="S133" i="43" s="1"/>
  <c r="N133" i="43"/>
  <c r="M133" i="43"/>
  <c r="L133" i="43"/>
  <c r="K133" i="43"/>
  <c r="J133" i="43"/>
  <c r="I133" i="43"/>
  <c r="H133" i="43"/>
  <c r="G133" i="43"/>
  <c r="F133" i="43"/>
  <c r="E133" i="43"/>
  <c r="D133" i="43"/>
  <c r="C133" i="43"/>
  <c r="B133" i="43"/>
  <c r="A133" i="43"/>
  <c r="R132" i="43"/>
  <c r="Q132" i="43"/>
  <c r="P132" i="43"/>
  <c r="N132" i="43"/>
  <c r="M132" i="43"/>
  <c r="L132" i="43"/>
  <c r="K132" i="43"/>
  <c r="J132" i="43"/>
  <c r="I132" i="43"/>
  <c r="H132" i="43"/>
  <c r="G132" i="43"/>
  <c r="F132" i="43"/>
  <c r="E132" i="43"/>
  <c r="D132" i="43"/>
  <c r="C132" i="43"/>
  <c r="B132" i="43"/>
  <c r="A132" i="43"/>
  <c r="R131" i="43"/>
  <c r="Q131" i="43"/>
  <c r="P131" i="43"/>
  <c r="O131" i="43"/>
  <c r="S131" i="43" s="1"/>
  <c r="N131" i="43"/>
  <c r="M131" i="43"/>
  <c r="L131" i="43"/>
  <c r="K131" i="43"/>
  <c r="J131" i="43"/>
  <c r="I131" i="43"/>
  <c r="H131" i="43"/>
  <c r="G131" i="43"/>
  <c r="F131" i="43"/>
  <c r="E131" i="43"/>
  <c r="D131" i="43"/>
  <c r="C131" i="43"/>
  <c r="B131" i="43"/>
  <c r="A131" i="43"/>
  <c r="R130" i="43"/>
  <c r="Q130" i="43"/>
  <c r="P130" i="43"/>
  <c r="O130" i="43"/>
  <c r="N130" i="43"/>
  <c r="M130" i="43"/>
  <c r="L130" i="43"/>
  <c r="K130" i="43"/>
  <c r="J130" i="43"/>
  <c r="I130" i="43"/>
  <c r="H130" i="43"/>
  <c r="G130" i="43"/>
  <c r="F130" i="43"/>
  <c r="E130" i="43"/>
  <c r="D130" i="43"/>
  <c r="C130" i="43"/>
  <c r="B130" i="43"/>
  <c r="A130" i="43"/>
  <c r="R129" i="43"/>
  <c r="Q129" i="43"/>
  <c r="P129" i="43"/>
  <c r="N129" i="43"/>
  <c r="M129" i="43"/>
  <c r="L129" i="43"/>
  <c r="K129" i="43"/>
  <c r="J129" i="43"/>
  <c r="I129" i="43"/>
  <c r="H129" i="43"/>
  <c r="G129" i="43"/>
  <c r="F129" i="43"/>
  <c r="E129" i="43"/>
  <c r="D129" i="43"/>
  <c r="C129" i="43"/>
  <c r="B129" i="43"/>
  <c r="A129" i="43"/>
  <c r="R128" i="43"/>
  <c r="Q128" i="43"/>
  <c r="P128" i="43"/>
  <c r="O128" i="43"/>
  <c r="N128" i="43"/>
  <c r="M128" i="43"/>
  <c r="L128" i="43"/>
  <c r="K128" i="43"/>
  <c r="J128" i="43"/>
  <c r="I128" i="43"/>
  <c r="H128" i="43"/>
  <c r="G128" i="43"/>
  <c r="F128" i="43"/>
  <c r="E128" i="43"/>
  <c r="D128" i="43"/>
  <c r="C128" i="43"/>
  <c r="B128" i="43"/>
  <c r="A128" i="43"/>
  <c r="R127" i="43"/>
  <c r="Q127" i="43"/>
  <c r="P127" i="43"/>
  <c r="O127" i="43"/>
  <c r="S127" i="43" s="1"/>
  <c r="N127" i="43"/>
  <c r="M127" i="43"/>
  <c r="L127" i="43"/>
  <c r="K127" i="43"/>
  <c r="J127" i="43"/>
  <c r="I127" i="43"/>
  <c r="H127" i="43"/>
  <c r="G127" i="43"/>
  <c r="F127" i="43"/>
  <c r="E127" i="43"/>
  <c r="D127" i="43"/>
  <c r="C127" i="43"/>
  <c r="B127" i="43"/>
  <c r="A127" i="43"/>
  <c r="R126" i="43"/>
  <c r="Q126" i="43"/>
  <c r="P126" i="43"/>
  <c r="O126" i="43"/>
  <c r="N126" i="43"/>
  <c r="M126" i="43"/>
  <c r="L126" i="43"/>
  <c r="K126" i="43"/>
  <c r="J126" i="43"/>
  <c r="I126" i="43"/>
  <c r="H126" i="43"/>
  <c r="G126" i="43"/>
  <c r="F126" i="43"/>
  <c r="E126" i="43"/>
  <c r="D126" i="43"/>
  <c r="C126" i="43"/>
  <c r="B126" i="43"/>
  <c r="A126" i="43"/>
  <c r="R125" i="43"/>
  <c r="Q125" i="43"/>
  <c r="P125" i="43"/>
  <c r="N125" i="43"/>
  <c r="M125" i="43"/>
  <c r="L125" i="43"/>
  <c r="K125" i="43"/>
  <c r="J125" i="43"/>
  <c r="I125" i="43"/>
  <c r="H125" i="43"/>
  <c r="G125" i="43"/>
  <c r="F125" i="43"/>
  <c r="E125" i="43"/>
  <c r="D125" i="43"/>
  <c r="C125" i="43"/>
  <c r="B125" i="43"/>
  <c r="A125" i="43"/>
  <c r="R124" i="43"/>
  <c r="Q124" i="43"/>
  <c r="P124" i="43"/>
  <c r="O124" i="43"/>
  <c r="N124" i="43"/>
  <c r="M124" i="43"/>
  <c r="L124" i="43"/>
  <c r="K124" i="43"/>
  <c r="J124" i="43"/>
  <c r="I124" i="43"/>
  <c r="H124" i="43"/>
  <c r="G124" i="43"/>
  <c r="F124" i="43"/>
  <c r="E124" i="43"/>
  <c r="D124" i="43"/>
  <c r="C124" i="43"/>
  <c r="B124" i="43"/>
  <c r="A124" i="43"/>
  <c r="R123" i="43"/>
  <c r="Q123" i="43"/>
  <c r="P123" i="43"/>
  <c r="O123" i="43"/>
  <c r="S123" i="43" s="1"/>
  <c r="N123" i="43"/>
  <c r="M123" i="43"/>
  <c r="L123" i="43"/>
  <c r="K123" i="43"/>
  <c r="J123" i="43"/>
  <c r="I123" i="43"/>
  <c r="H123" i="43"/>
  <c r="G123" i="43"/>
  <c r="F123" i="43"/>
  <c r="E123" i="43"/>
  <c r="D123" i="43"/>
  <c r="C123" i="43"/>
  <c r="B123" i="43"/>
  <c r="A123" i="43"/>
  <c r="R122" i="43"/>
  <c r="Q122" i="43"/>
  <c r="P122" i="43"/>
  <c r="O122" i="43"/>
  <c r="N122" i="43"/>
  <c r="M122" i="43"/>
  <c r="L122" i="43"/>
  <c r="K122" i="43"/>
  <c r="J122" i="43"/>
  <c r="I122" i="43"/>
  <c r="H122" i="43"/>
  <c r="G122" i="43"/>
  <c r="F122" i="43"/>
  <c r="E122" i="43"/>
  <c r="D122" i="43"/>
  <c r="C122" i="43"/>
  <c r="B122" i="43"/>
  <c r="A122" i="43"/>
  <c r="R121" i="43"/>
  <c r="Q121" i="43"/>
  <c r="P121" i="43"/>
  <c r="O121" i="43"/>
  <c r="S121" i="43" s="1"/>
  <c r="N121" i="43"/>
  <c r="M121" i="43"/>
  <c r="L121" i="43"/>
  <c r="K121" i="43"/>
  <c r="J121" i="43"/>
  <c r="I121" i="43"/>
  <c r="H121" i="43"/>
  <c r="G121" i="43"/>
  <c r="F121" i="43"/>
  <c r="E121" i="43"/>
  <c r="D121" i="43"/>
  <c r="C121" i="43"/>
  <c r="B121" i="43"/>
  <c r="A121" i="43"/>
  <c r="R120" i="43"/>
  <c r="Q120" i="43"/>
  <c r="P120" i="43"/>
  <c r="O120" i="43"/>
  <c r="N120" i="43"/>
  <c r="M120" i="43"/>
  <c r="L120" i="43"/>
  <c r="K120" i="43"/>
  <c r="J120" i="43"/>
  <c r="I120" i="43"/>
  <c r="H120" i="43"/>
  <c r="G120" i="43"/>
  <c r="F120" i="43"/>
  <c r="E120" i="43"/>
  <c r="D120" i="43"/>
  <c r="C120" i="43"/>
  <c r="B120" i="43"/>
  <c r="A120" i="43"/>
  <c r="R119" i="43"/>
  <c r="Q119" i="43"/>
  <c r="P119" i="43"/>
  <c r="O119" i="43"/>
  <c r="S119" i="43" s="1"/>
  <c r="N119" i="43"/>
  <c r="M119" i="43"/>
  <c r="L119" i="43"/>
  <c r="K119" i="43"/>
  <c r="J119" i="43"/>
  <c r="I119" i="43"/>
  <c r="H119" i="43"/>
  <c r="G119" i="43"/>
  <c r="F119" i="43"/>
  <c r="E119" i="43"/>
  <c r="D119" i="43"/>
  <c r="C119" i="43"/>
  <c r="B119" i="43"/>
  <c r="A119" i="43"/>
  <c r="R118" i="43"/>
  <c r="Q118" i="43"/>
  <c r="P118" i="43"/>
  <c r="O118" i="43"/>
  <c r="N118" i="43"/>
  <c r="M118" i="43"/>
  <c r="L118" i="43"/>
  <c r="K118" i="43"/>
  <c r="J118" i="43"/>
  <c r="I118" i="43"/>
  <c r="H118" i="43"/>
  <c r="G118" i="43"/>
  <c r="F118" i="43"/>
  <c r="E118" i="43"/>
  <c r="D118" i="43"/>
  <c r="C118" i="43"/>
  <c r="B118" i="43"/>
  <c r="A118" i="43"/>
  <c r="R117" i="43"/>
  <c r="Q117" i="43"/>
  <c r="P117" i="43"/>
  <c r="O117" i="43"/>
  <c r="S117" i="43" s="1"/>
  <c r="N117" i="43"/>
  <c r="M117" i="43"/>
  <c r="L117" i="43"/>
  <c r="K117" i="43"/>
  <c r="J117" i="43"/>
  <c r="I117" i="43"/>
  <c r="H117" i="43"/>
  <c r="G117" i="43"/>
  <c r="F117" i="43"/>
  <c r="E117" i="43"/>
  <c r="D117" i="43"/>
  <c r="C117" i="43"/>
  <c r="B117" i="43"/>
  <c r="A117" i="43"/>
  <c r="R116" i="43"/>
  <c r="Q116" i="43"/>
  <c r="P116" i="43"/>
  <c r="O116" i="43"/>
  <c r="N116" i="43"/>
  <c r="M116" i="43"/>
  <c r="L116" i="43"/>
  <c r="K116" i="43"/>
  <c r="J116" i="43"/>
  <c r="I116" i="43"/>
  <c r="H116" i="43"/>
  <c r="G116" i="43"/>
  <c r="F116" i="43"/>
  <c r="E116" i="43"/>
  <c r="D116" i="43"/>
  <c r="C116" i="43"/>
  <c r="B116" i="43"/>
  <c r="A116" i="43"/>
  <c r="R115" i="43"/>
  <c r="Q115" i="43"/>
  <c r="P115" i="43"/>
  <c r="O115" i="43"/>
  <c r="S115" i="43" s="1"/>
  <c r="N115" i="43"/>
  <c r="M115" i="43"/>
  <c r="L115" i="43"/>
  <c r="K115" i="43"/>
  <c r="J115" i="43"/>
  <c r="I115" i="43"/>
  <c r="H115" i="43"/>
  <c r="G115" i="43"/>
  <c r="F115" i="43"/>
  <c r="E115" i="43"/>
  <c r="D115" i="43"/>
  <c r="C115" i="43"/>
  <c r="B115" i="43"/>
  <c r="A115" i="43"/>
  <c r="R114" i="43"/>
  <c r="Q114" i="43"/>
  <c r="P114" i="43"/>
  <c r="O114" i="43"/>
  <c r="N114" i="43"/>
  <c r="M114" i="43"/>
  <c r="L114" i="43"/>
  <c r="K114" i="43"/>
  <c r="J114" i="43"/>
  <c r="I114" i="43"/>
  <c r="H114" i="43"/>
  <c r="G114" i="43"/>
  <c r="F114" i="43"/>
  <c r="E114" i="43"/>
  <c r="D114" i="43"/>
  <c r="C114" i="43"/>
  <c r="B114" i="43"/>
  <c r="A114" i="43"/>
  <c r="R113" i="43"/>
  <c r="Q113" i="43"/>
  <c r="P113" i="43"/>
  <c r="O113" i="43"/>
  <c r="S113" i="43" s="1"/>
  <c r="N113" i="43"/>
  <c r="M113" i="43"/>
  <c r="L113" i="43"/>
  <c r="K113" i="43"/>
  <c r="J113" i="43"/>
  <c r="I113" i="43"/>
  <c r="H113" i="43"/>
  <c r="G113" i="43"/>
  <c r="F113" i="43"/>
  <c r="E113" i="43"/>
  <c r="D113" i="43"/>
  <c r="C113" i="43"/>
  <c r="B113" i="43"/>
  <c r="A113" i="43"/>
  <c r="R112" i="43"/>
  <c r="Q112" i="43"/>
  <c r="P112" i="43"/>
  <c r="O112" i="43"/>
  <c r="N112" i="43"/>
  <c r="M112" i="43"/>
  <c r="L112" i="43"/>
  <c r="K112" i="43"/>
  <c r="J112" i="43"/>
  <c r="I112" i="43"/>
  <c r="H112" i="43"/>
  <c r="G112" i="43"/>
  <c r="F112" i="43"/>
  <c r="E112" i="43"/>
  <c r="D112" i="43"/>
  <c r="C112" i="43"/>
  <c r="B112" i="43"/>
  <c r="A112" i="43"/>
  <c r="R111" i="43"/>
  <c r="Q111" i="43"/>
  <c r="P111" i="43"/>
  <c r="O111" i="43"/>
  <c r="S111" i="43" s="1"/>
  <c r="N111" i="43"/>
  <c r="M111" i="43"/>
  <c r="L111" i="43"/>
  <c r="K111" i="43"/>
  <c r="J111" i="43"/>
  <c r="I111" i="43"/>
  <c r="H111" i="43"/>
  <c r="G111" i="43"/>
  <c r="F111" i="43"/>
  <c r="E111" i="43"/>
  <c r="D111" i="43"/>
  <c r="C111" i="43"/>
  <c r="B111" i="43"/>
  <c r="A111" i="43"/>
  <c r="R110" i="43"/>
  <c r="Q110" i="43"/>
  <c r="P110" i="43"/>
  <c r="O110" i="43"/>
  <c r="N110" i="43"/>
  <c r="M110" i="43"/>
  <c r="L110" i="43"/>
  <c r="K110" i="43"/>
  <c r="J110" i="43"/>
  <c r="I110" i="43"/>
  <c r="H110" i="43"/>
  <c r="G110" i="43"/>
  <c r="F110" i="43"/>
  <c r="E110" i="43"/>
  <c r="D110" i="43"/>
  <c r="C110" i="43"/>
  <c r="B110" i="43"/>
  <c r="A110" i="43"/>
  <c r="R109" i="43"/>
  <c r="Q109" i="43"/>
  <c r="P109" i="43"/>
  <c r="O109" i="43"/>
  <c r="S109" i="43" s="1"/>
  <c r="N109" i="43"/>
  <c r="M109" i="43"/>
  <c r="L109" i="43"/>
  <c r="K109" i="43"/>
  <c r="J109" i="43"/>
  <c r="I109" i="43"/>
  <c r="H109" i="43"/>
  <c r="G109" i="43"/>
  <c r="F109" i="43"/>
  <c r="E109" i="43"/>
  <c r="D109" i="43"/>
  <c r="C109" i="43"/>
  <c r="B109" i="43"/>
  <c r="A109" i="43"/>
  <c r="R108" i="43"/>
  <c r="Q108" i="43"/>
  <c r="P108" i="43"/>
  <c r="O108" i="43"/>
  <c r="N108" i="43"/>
  <c r="M108" i="43"/>
  <c r="L108" i="43"/>
  <c r="K108" i="43"/>
  <c r="J108" i="43"/>
  <c r="I108" i="43"/>
  <c r="H108" i="43"/>
  <c r="G108" i="43"/>
  <c r="F108" i="43"/>
  <c r="E108" i="43"/>
  <c r="D108" i="43"/>
  <c r="C108" i="43"/>
  <c r="B108" i="43"/>
  <c r="A108" i="43"/>
  <c r="R107" i="43"/>
  <c r="Q107" i="43"/>
  <c r="P107" i="43"/>
  <c r="O107" i="43"/>
  <c r="S107" i="43" s="1"/>
  <c r="N107" i="43"/>
  <c r="M107" i="43"/>
  <c r="L107" i="43"/>
  <c r="K107" i="43"/>
  <c r="J107" i="43"/>
  <c r="I107" i="43"/>
  <c r="H107" i="43"/>
  <c r="G107" i="43"/>
  <c r="F107" i="43"/>
  <c r="E107" i="43"/>
  <c r="D107" i="43"/>
  <c r="C107" i="43"/>
  <c r="B107" i="43"/>
  <c r="A107" i="43"/>
  <c r="R106" i="43"/>
  <c r="Q106" i="43"/>
  <c r="O106" i="43"/>
  <c r="N106" i="43"/>
  <c r="M106" i="43"/>
  <c r="L106" i="43"/>
  <c r="K106" i="43"/>
  <c r="J106" i="43"/>
  <c r="I106" i="43"/>
  <c r="H106" i="43"/>
  <c r="G106" i="43"/>
  <c r="F106" i="43"/>
  <c r="E106" i="43"/>
  <c r="D106" i="43"/>
  <c r="C106" i="43"/>
  <c r="B106" i="43"/>
  <c r="A106" i="43"/>
  <c r="R105" i="43"/>
  <c r="Q105" i="43"/>
  <c r="P105" i="43"/>
  <c r="O105" i="43"/>
  <c r="N105" i="43"/>
  <c r="M105" i="43"/>
  <c r="L105" i="43"/>
  <c r="K105" i="43"/>
  <c r="J105" i="43"/>
  <c r="I105" i="43"/>
  <c r="H105" i="43"/>
  <c r="G105" i="43"/>
  <c r="F105" i="43"/>
  <c r="E105" i="43"/>
  <c r="D105" i="43"/>
  <c r="C105" i="43"/>
  <c r="B105" i="43"/>
  <c r="A105" i="43"/>
  <c r="R104" i="43"/>
  <c r="Q104" i="43"/>
  <c r="P104" i="43"/>
  <c r="O104" i="43"/>
  <c r="N104" i="43"/>
  <c r="M104" i="43"/>
  <c r="L104" i="43"/>
  <c r="K104" i="43"/>
  <c r="J104" i="43"/>
  <c r="I104" i="43"/>
  <c r="H104" i="43"/>
  <c r="G104" i="43"/>
  <c r="F104" i="43"/>
  <c r="E104" i="43"/>
  <c r="D104" i="43"/>
  <c r="C104" i="43"/>
  <c r="B104" i="43"/>
  <c r="A104" i="43"/>
  <c r="R103" i="43"/>
  <c r="Q103" i="43"/>
  <c r="P103" i="43"/>
  <c r="O103" i="43"/>
  <c r="N103" i="43"/>
  <c r="M103" i="43"/>
  <c r="L103" i="43"/>
  <c r="K103" i="43"/>
  <c r="J103" i="43"/>
  <c r="I103" i="43"/>
  <c r="H103" i="43"/>
  <c r="G103" i="43"/>
  <c r="F103" i="43"/>
  <c r="E103" i="43"/>
  <c r="D103" i="43"/>
  <c r="C103" i="43"/>
  <c r="B103" i="43"/>
  <c r="A103" i="43"/>
  <c r="R102" i="43"/>
  <c r="Q102" i="43"/>
  <c r="P102" i="43"/>
  <c r="O102" i="43"/>
  <c r="N102" i="43"/>
  <c r="M102" i="43"/>
  <c r="L102" i="43"/>
  <c r="K102" i="43"/>
  <c r="J102" i="43"/>
  <c r="I102" i="43"/>
  <c r="H102" i="43"/>
  <c r="G102" i="43"/>
  <c r="F102" i="43"/>
  <c r="E102" i="43"/>
  <c r="D102" i="43"/>
  <c r="C102" i="43"/>
  <c r="B102" i="43"/>
  <c r="A102" i="43"/>
  <c r="R101" i="43"/>
  <c r="Q101" i="43"/>
  <c r="P101" i="43"/>
  <c r="O101" i="43"/>
  <c r="N101" i="43"/>
  <c r="M101" i="43"/>
  <c r="L101" i="43"/>
  <c r="K101" i="43"/>
  <c r="J101" i="43"/>
  <c r="I101" i="43"/>
  <c r="H101" i="43"/>
  <c r="G101" i="43"/>
  <c r="F101" i="43"/>
  <c r="E101" i="43"/>
  <c r="D101" i="43"/>
  <c r="C101" i="43"/>
  <c r="B101" i="43"/>
  <c r="A101" i="43"/>
  <c r="R100" i="43"/>
  <c r="Q100" i="43"/>
  <c r="P100" i="43"/>
  <c r="O100" i="43"/>
  <c r="N100" i="43"/>
  <c r="M100" i="43"/>
  <c r="L100" i="43"/>
  <c r="K100" i="43"/>
  <c r="J100" i="43"/>
  <c r="I100" i="43"/>
  <c r="H100" i="43"/>
  <c r="G100" i="43"/>
  <c r="F100" i="43"/>
  <c r="E100" i="43"/>
  <c r="D100" i="43"/>
  <c r="C100" i="43"/>
  <c r="B100" i="43"/>
  <c r="A100" i="43"/>
  <c r="R99" i="43"/>
  <c r="Q99" i="43"/>
  <c r="P99" i="43"/>
  <c r="O99" i="43"/>
  <c r="N99" i="43"/>
  <c r="M99" i="43"/>
  <c r="L99" i="43"/>
  <c r="K99" i="43"/>
  <c r="J99" i="43"/>
  <c r="I99" i="43"/>
  <c r="H99" i="43"/>
  <c r="G99" i="43"/>
  <c r="F99" i="43"/>
  <c r="E99" i="43"/>
  <c r="D99" i="43"/>
  <c r="C99" i="43"/>
  <c r="B99" i="43"/>
  <c r="A99" i="43"/>
  <c r="R98" i="43"/>
  <c r="Q98" i="43"/>
  <c r="P98" i="43"/>
  <c r="O98" i="43"/>
  <c r="N98" i="43"/>
  <c r="M98" i="43"/>
  <c r="L98" i="43"/>
  <c r="K98" i="43"/>
  <c r="J98" i="43"/>
  <c r="I98" i="43"/>
  <c r="H98" i="43"/>
  <c r="G98" i="43"/>
  <c r="F98" i="43"/>
  <c r="E98" i="43"/>
  <c r="D98" i="43"/>
  <c r="C98" i="43"/>
  <c r="B98" i="43"/>
  <c r="A98" i="43"/>
  <c r="R97" i="43"/>
  <c r="Q97" i="43"/>
  <c r="P97" i="43"/>
  <c r="O97" i="43"/>
  <c r="N97" i="43"/>
  <c r="M97" i="43"/>
  <c r="L97" i="43"/>
  <c r="K97" i="43"/>
  <c r="J97" i="43"/>
  <c r="I97" i="43"/>
  <c r="H97" i="43"/>
  <c r="G97" i="43"/>
  <c r="F97" i="43"/>
  <c r="E97" i="43"/>
  <c r="D97" i="43"/>
  <c r="C97" i="43"/>
  <c r="B97" i="43"/>
  <c r="A97" i="43"/>
  <c r="R96" i="43"/>
  <c r="Q96" i="43"/>
  <c r="P96" i="43"/>
  <c r="O96" i="43"/>
  <c r="N96" i="43"/>
  <c r="M96" i="43"/>
  <c r="L96" i="43"/>
  <c r="K96" i="43"/>
  <c r="J96" i="43"/>
  <c r="I96" i="43"/>
  <c r="H96" i="43"/>
  <c r="G96" i="43"/>
  <c r="F96" i="43"/>
  <c r="E96" i="43"/>
  <c r="D96" i="43"/>
  <c r="C96" i="43"/>
  <c r="B96" i="43"/>
  <c r="A96" i="43"/>
  <c r="R95" i="43"/>
  <c r="Q95" i="43"/>
  <c r="P95" i="43"/>
  <c r="O95" i="43"/>
  <c r="N95" i="43"/>
  <c r="M95" i="43"/>
  <c r="L95" i="43"/>
  <c r="K95" i="43"/>
  <c r="J95" i="43"/>
  <c r="I95" i="43"/>
  <c r="H95" i="43"/>
  <c r="G95" i="43"/>
  <c r="F95" i="43"/>
  <c r="E95" i="43"/>
  <c r="D95" i="43"/>
  <c r="C95" i="43"/>
  <c r="B95" i="43"/>
  <c r="A95" i="43"/>
  <c r="R94" i="43"/>
  <c r="Q94" i="43"/>
  <c r="P94" i="43"/>
  <c r="O94" i="43"/>
  <c r="N94" i="43"/>
  <c r="M94" i="43"/>
  <c r="L94" i="43"/>
  <c r="K94" i="43"/>
  <c r="J94" i="43"/>
  <c r="I94" i="43"/>
  <c r="H94" i="43"/>
  <c r="G94" i="43"/>
  <c r="F94" i="43"/>
  <c r="E94" i="43"/>
  <c r="D94" i="43"/>
  <c r="C94" i="43"/>
  <c r="B94" i="43"/>
  <c r="A94" i="43"/>
  <c r="R93" i="43"/>
  <c r="Q93" i="43"/>
  <c r="P93" i="43"/>
  <c r="O93" i="43"/>
  <c r="N93" i="43"/>
  <c r="M93" i="43"/>
  <c r="L93" i="43"/>
  <c r="K93" i="43"/>
  <c r="J93" i="43"/>
  <c r="I93" i="43"/>
  <c r="H93" i="43"/>
  <c r="G93" i="43"/>
  <c r="F93" i="43"/>
  <c r="E93" i="43"/>
  <c r="D93" i="43"/>
  <c r="C93" i="43"/>
  <c r="B93" i="43"/>
  <c r="A93" i="43"/>
  <c r="R92" i="43"/>
  <c r="Q92" i="43"/>
  <c r="P92" i="43"/>
  <c r="O92" i="43"/>
  <c r="N92" i="43"/>
  <c r="M92" i="43"/>
  <c r="L92" i="43"/>
  <c r="K92" i="43"/>
  <c r="J92" i="43"/>
  <c r="I92" i="43"/>
  <c r="H92" i="43"/>
  <c r="G92" i="43"/>
  <c r="F92" i="43"/>
  <c r="E92" i="43"/>
  <c r="D92" i="43"/>
  <c r="C92" i="43"/>
  <c r="B92" i="43"/>
  <c r="A92" i="43"/>
  <c r="R91" i="43"/>
  <c r="Q91" i="43"/>
  <c r="P91" i="43"/>
  <c r="O91" i="43"/>
  <c r="N91" i="43"/>
  <c r="M91" i="43"/>
  <c r="L91" i="43"/>
  <c r="K91" i="43"/>
  <c r="J91" i="43"/>
  <c r="I91" i="43"/>
  <c r="H91" i="43"/>
  <c r="G91" i="43"/>
  <c r="F91" i="43"/>
  <c r="E91" i="43"/>
  <c r="D91" i="43"/>
  <c r="C91" i="43"/>
  <c r="B91" i="43"/>
  <c r="A91" i="43"/>
  <c r="R90" i="43"/>
  <c r="Q90" i="43"/>
  <c r="P90" i="43"/>
  <c r="O90" i="43"/>
  <c r="N90" i="43"/>
  <c r="M90" i="43"/>
  <c r="L90" i="43"/>
  <c r="K90" i="43"/>
  <c r="J90" i="43"/>
  <c r="I90" i="43"/>
  <c r="H90" i="43"/>
  <c r="G90" i="43"/>
  <c r="F90" i="43"/>
  <c r="E90" i="43"/>
  <c r="D90" i="43"/>
  <c r="C90" i="43"/>
  <c r="B90" i="43"/>
  <c r="A90" i="43"/>
  <c r="R89" i="43"/>
  <c r="Q89" i="43"/>
  <c r="P89" i="43"/>
  <c r="O89" i="43"/>
  <c r="N89" i="43"/>
  <c r="M89" i="43"/>
  <c r="L89" i="43"/>
  <c r="K89" i="43"/>
  <c r="J89" i="43"/>
  <c r="I89" i="43"/>
  <c r="H89" i="43"/>
  <c r="G89" i="43"/>
  <c r="F89" i="43"/>
  <c r="E89" i="43"/>
  <c r="D89" i="43"/>
  <c r="C89" i="43"/>
  <c r="B89" i="43"/>
  <c r="A89" i="43"/>
  <c r="R88" i="43"/>
  <c r="Q88" i="43"/>
  <c r="P88" i="43"/>
  <c r="O88" i="43"/>
  <c r="N88" i="43"/>
  <c r="M88" i="43"/>
  <c r="L88" i="43"/>
  <c r="K88" i="43"/>
  <c r="J88" i="43"/>
  <c r="I88" i="43"/>
  <c r="H88" i="43"/>
  <c r="G88" i="43"/>
  <c r="F88" i="43"/>
  <c r="E88" i="43"/>
  <c r="D88" i="43"/>
  <c r="C88" i="43"/>
  <c r="B88" i="43"/>
  <c r="A88" i="43"/>
  <c r="R87" i="43"/>
  <c r="Q87" i="43"/>
  <c r="P87" i="43"/>
  <c r="O87" i="43"/>
  <c r="N87" i="43"/>
  <c r="M87" i="43"/>
  <c r="L87" i="43"/>
  <c r="K87" i="43"/>
  <c r="J87" i="43"/>
  <c r="I87" i="43"/>
  <c r="H87" i="43"/>
  <c r="G87" i="43"/>
  <c r="F87" i="43"/>
  <c r="E87" i="43"/>
  <c r="D87" i="43"/>
  <c r="C87" i="43"/>
  <c r="B87" i="43"/>
  <c r="A87" i="43"/>
  <c r="R86" i="43"/>
  <c r="Q86" i="43"/>
  <c r="P86" i="43"/>
  <c r="O86" i="43"/>
  <c r="N86" i="43"/>
  <c r="M86" i="43"/>
  <c r="L86" i="43"/>
  <c r="K86" i="43"/>
  <c r="J86" i="43"/>
  <c r="I86" i="43"/>
  <c r="H86" i="43"/>
  <c r="G86" i="43"/>
  <c r="F86" i="43"/>
  <c r="E86" i="43"/>
  <c r="D86" i="43"/>
  <c r="C86" i="43"/>
  <c r="B86" i="43"/>
  <c r="A86" i="43"/>
  <c r="R85" i="43"/>
  <c r="Q85" i="43"/>
  <c r="P85" i="43"/>
  <c r="O85" i="43"/>
  <c r="N85" i="43"/>
  <c r="M85" i="43"/>
  <c r="L85" i="43"/>
  <c r="K85" i="43"/>
  <c r="J85" i="43"/>
  <c r="I85" i="43"/>
  <c r="H85" i="43"/>
  <c r="G85" i="43"/>
  <c r="F85" i="43"/>
  <c r="E85" i="43"/>
  <c r="D85" i="43"/>
  <c r="C85" i="43"/>
  <c r="B85" i="43"/>
  <c r="A85" i="43"/>
  <c r="R84" i="43"/>
  <c r="Q84" i="43"/>
  <c r="P84" i="43"/>
  <c r="O84" i="43"/>
  <c r="N84" i="43"/>
  <c r="M84" i="43"/>
  <c r="L84" i="43"/>
  <c r="K84" i="43"/>
  <c r="J84" i="43"/>
  <c r="I84" i="43"/>
  <c r="H84" i="43"/>
  <c r="G84" i="43"/>
  <c r="F84" i="43"/>
  <c r="E84" i="43"/>
  <c r="D84" i="43"/>
  <c r="C84" i="43"/>
  <c r="B84" i="43"/>
  <c r="A84" i="43"/>
  <c r="R83" i="43"/>
  <c r="Q83" i="43"/>
  <c r="P83" i="43"/>
  <c r="O83" i="43"/>
  <c r="N83" i="43"/>
  <c r="M83" i="43"/>
  <c r="L83" i="43"/>
  <c r="K83" i="43"/>
  <c r="J83" i="43"/>
  <c r="I83" i="43"/>
  <c r="H83" i="43"/>
  <c r="G83" i="43"/>
  <c r="F83" i="43"/>
  <c r="E83" i="43"/>
  <c r="D83" i="43"/>
  <c r="C83" i="43"/>
  <c r="B83" i="43"/>
  <c r="A83" i="43"/>
  <c r="P82" i="43"/>
  <c r="N82" i="43"/>
  <c r="M82" i="43"/>
  <c r="L82" i="43"/>
  <c r="K82" i="43"/>
  <c r="J82" i="43"/>
  <c r="I82" i="43"/>
  <c r="H82" i="43"/>
  <c r="G82" i="43"/>
  <c r="F82" i="43"/>
  <c r="E82" i="43"/>
  <c r="D82" i="43"/>
  <c r="C82" i="43"/>
  <c r="B82" i="43"/>
  <c r="A82" i="43"/>
  <c r="P81" i="43"/>
  <c r="N81" i="43"/>
  <c r="M81" i="43"/>
  <c r="L81" i="43"/>
  <c r="K81" i="43"/>
  <c r="J81" i="43"/>
  <c r="I81" i="43"/>
  <c r="H81" i="43"/>
  <c r="G81" i="43"/>
  <c r="F81" i="43"/>
  <c r="E81" i="43"/>
  <c r="D81" i="43"/>
  <c r="C81" i="43"/>
  <c r="B81" i="43"/>
  <c r="A81" i="43"/>
  <c r="P80" i="43"/>
  <c r="N80" i="43"/>
  <c r="M80" i="43"/>
  <c r="L80" i="43"/>
  <c r="K80" i="43"/>
  <c r="J80" i="43"/>
  <c r="I80" i="43"/>
  <c r="H80" i="43"/>
  <c r="G80" i="43"/>
  <c r="F80" i="43"/>
  <c r="E80" i="43"/>
  <c r="D80" i="43"/>
  <c r="C80" i="43"/>
  <c r="B80" i="43"/>
  <c r="A80" i="43"/>
  <c r="P79" i="43"/>
  <c r="N79" i="43"/>
  <c r="M79" i="43"/>
  <c r="L79" i="43"/>
  <c r="K79" i="43"/>
  <c r="J79" i="43"/>
  <c r="I79" i="43"/>
  <c r="H79" i="43"/>
  <c r="G79" i="43"/>
  <c r="F79" i="43"/>
  <c r="E79" i="43"/>
  <c r="D79" i="43"/>
  <c r="C79" i="43"/>
  <c r="B79" i="43"/>
  <c r="A79" i="43"/>
  <c r="R78" i="43"/>
  <c r="Q78" i="43"/>
  <c r="P78" i="43"/>
  <c r="O78" i="43"/>
  <c r="N78" i="43"/>
  <c r="M78" i="43"/>
  <c r="L78" i="43"/>
  <c r="K78" i="43"/>
  <c r="J78" i="43"/>
  <c r="I78" i="43"/>
  <c r="H78" i="43"/>
  <c r="G78" i="43"/>
  <c r="F78" i="43"/>
  <c r="E78" i="43"/>
  <c r="D78" i="43"/>
  <c r="C78" i="43"/>
  <c r="B78" i="43"/>
  <c r="A78" i="43"/>
  <c r="R77" i="43"/>
  <c r="Q77" i="43"/>
  <c r="P77" i="43"/>
  <c r="O77" i="43"/>
  <c r="N77" i="43"/>
  <c r="M77" i="43"/>
  <c r="L77" i="43"/>
  <c r="K77" i="43"/>
  <c r="J77" i="43"/>
  <c r="I77" i="43"/>
  <c r="H77" i="43"/>
  <c r="G77" i="43"/>
  <c r="F77" i="43"/>
  <c r="E77" i="43"/>
  <c r="D77" i="43"/>
  <c r="C77" i="43"/>
  <c r="B77" i="43"/>
  <c r="A77" i="43"/>
  <c r="R76" i="43"/>
  <c r="Q76" i="43"/>
  <c r="P76" i="43"/>
  <c r="O76" i="43"/>
  <c r="N76" i="43"/>
  <c r="M76" i="43"/>
  <c r="L76" i="43"/>
  <c r="K76" i="43"/>
  <c r="J76" i="43"/>
  <c r="I76" i="43"/>
  <c r="H76" i="43"/>
  <c r="G76" i="43"/>
  <c r="F76" i="43"/>
  <c r="E76" i="43"/>
  <c r="D76" i="43"/>
  <c r="C76" i="43"/>
  <c r="B76" i="43"/>
  <c r="A76" i="43"/>
  <c r="R75" i="43"/>
  <c r="Q75" i="43"/>
  <c r="P75" i="43"/>
  <c r="O75" i="43"/>
  <c r="N75" i="43"/>
  <c r="M75" i="43"/>
  <c r="L75" i="43"/>
  <c r="K75" i="43"/>
  <c r="J75" i="43"/>
  <c r="I75" i="43"/>
  <c r="H75" i="43"/>
  <c r="G75" i="43"/>
  <c r="F75" i="43"/>
  <c r="E75" i="43"/>
  <c r="D75" i="43"/>
  <c r="C75" i="43"/>
  <c r="B75" i="43"/>
  <c r="A75" i="43"/>
  <c r="R74" i="43"/>
  <c r="Q74" i="43"/>
  <c r="P74" i="43"/>
  <c r="O74" i="43"/>
  <c r="N74" i="43"/>
  <c r="M74" i="43"/>
  <c r="L74" i="43"/>
  <c r="K74" i="43"/>
  <c r="J74" i="43"/>
  <c r="I74" i="43"/>
  <c r="H74" i="43"/>
  <c r="G74" i="43"/>
  <c r="F74" i="43"/>
  <c r="E74" i="43"/>
  <c r="D74" i="43"/>
  <c r="C74" i="43"/>
  <c r="B74" i="43"/>
  <c r="A74" i="43"/>
  <c r="R73" i="43"/>
  <c r="Q73" i="43"/>
  <c r="P73" i="43"/>
  <c r="O73" i="43"/>
  <c r="N73" i="43"/>
  <c r="M73" i="43"/>
  <c r="L73" i="43"/>
  <c r="K73" i="43"/>
  <c r="J73" i="43"/>
  <c r="I73" i="43"/>
  <c r="H73" i="43"/>
  <c r="G73" i="43"/>
  <c r="F73" i="43"/>
  <c r="E73" i="43"/>
  <c r="D73" i="43"/>
  <c r="C73" i="43"/>
  <c r="B73" i="43"/>
  <c r="A73" i="43"/>
  <c r="R72" i="43"/>
  <c r="Q72" i="43"/>
  <c r="P72" i="43"/>
  <c r="O72" i="43"/>
  <c r="N72" i="43"/>
  <c r="M72" i="43"/>
  <c r="L72" i="43"/>
  <c r="K72" i="43"/>
  <c r="J72" i="43"/>
  <c r="I72" i="43"/>
  <c r="H72" i="43"/>
  <c r="G72" i="43"/>
  <c r="F72" i="43"/>
  <c r="E72" i="43"/>
  <c r="D72" i="43"/>
  <c r="C72" i="43"/>
  <c r="B72" i="43"/>
  <c r="A72" i="43"/>
  <c r="R71" i="43"/>
  <c r="Q71" i="43"/>
  <c r="P71" i="43"/>
  <c r="O71" i="43"/>
  <c r="N71" i="43"/>
  <c r="M71" i="43"/>
  <c r="L71" i="43"/>
  <c r="K71" i="43"/>
  <c r="J71" i="43"/>
  <c r="I71" i="43"/>
  <c r="H71" i="43"/>
  <c r="G71" i="43"/>
  <c r="F71" i="43"/>
  <c r="E71" i="43"/>
  <c r="D71" i="43"/>
  <c r="C71" i="43"/>
  <c r="B71" i="43"/>
  <c r="A71" i="43"/>
  <c r="R70" i="43"/>
  <c r="Q70" i="43"/>
  <c r="P70" i="43"/>
  <c r="O70" i="43"/>
  <c r="N70" i="43"/>
  <c r="M70" i="43"/>
  <c r="L70" i="43"/>
  <c r="K70" i="43"/>
  <c r="J70" i="43"/>
  <c r="I70" i="43"/>
  <c r="H70" i="43"/>
  <c r="G70" i="43"/>
  <c r="F70" i="43"/>
  <c r="E70" i="43"/>
  <c r="D70" i="43"/>
  <c r="C70" i="43"/>
  <c r="B70" i="43"/>
  <c r="A70" i="43"/>
  <c r="R69" i="43"/>
  <c r="Q69" i="43"/>
  <c r="P69" i="43"/>
  <c r="O69" i="43"/>
  <c r="N69" i="43"/>
  <c r="M69" i="43"/>
  <c r="L69" i="43"/>
  <c r="K69" i="43"/>
  <c r="J69" i="43"/>
  <c r="I69" i="43"/>
  <c r="H69" i="43"/>
  <c r="G69" i="43"/>
  <c r="F69" i="43"/>
  <c r="E69" i="43"/>
  <c r="D69" i="43"/>
  <c r="C69" i="43"/>
  <c r="B69" i="43"/>
  <c r="A69" i="43"/>
  <c r="R68" i="43"/>
  <c r="Q68" i="43"/>
  <c r="P68" i="43"/>
  <c r="O68" i="43"/>
  <c r="N68" i="43"/>
  <c r="M68" i="43"/>
  <c r="L68" i="43"/>
  <c r="K68" i="43"/>
  <c r="J68" i="43"/>
  <c r="I68" i="43"/>
  <c r="H68" i="43"/>
  <c r="G68" i="43"/>
  <c r="F68" i="43"/>
  <c r="E68" i="43"/>
  <c r="D68" i="43"/>
  <c r="C68" i="43"/>
  <c r="B68" i="43"/>
  <c r="A68" i="43"/>
  <c r="R67" i="43"/>
  <c r="Q67" i="43"/>
  <c r="P67" i="43"/>
  <c r="O67" i="43"/>
  <c r="N67" i="43"/>
  <c r="M67" i="43"/>
  <c r="L67" i="43"/>
  <c r="K67" i="43"/>
  <c r="J67" i="43"/>
  <c r="I67" i="43"/>
  <c r="H67" i="43"/>
  <c r="G67" i="43"/>
  <c r="F67" i="43"/>
  <c r="E67" i="43"/>
  <c r="D67" i="43"/>
  <c r="C67" i="43"/>
  <c r="B67" i="43"/>
  <c r="A67" i="43"/>
  <c r="R66" i="43"/>
  <c r="Q66" i="43"/>
  <c r="P66" i="43"/>
  <c r="O66" i="43"/>
  <c r="N66" i="43"/>
  <c r="M66" i="43"/>
  <c r="L66" i="43"/>
  <c r="K66" i="43"/>
  <c r="J66" i="43"/>
  <c r="I66" i="43"/>
  <c r="H66" i="43"/>
  <c r="G66" i="43"/>
  <c r="F66" i="43"/>
  <c r="E66" i="43"/>
  <c r="D66" i="43"/>
  <c r="C66" i="43"/>
  <c r="B66" i="43"/>
  <c r="A66" i="43"/>
  <c r="R65" i="43"/>
  <c r="Q65" i="43"/>
  <c r="P65" i="43"/>
  <c r="O65" i="43"/>
  <c r="N65" i="43"/>
  <c r="M65" i="43"/>
  <c r="L65" i="43"/>
  <c r="K65" i="43"/>
  <c r="J65" i="43"/>
  <c r="I65" i="43"/>
  <c r="H65" i="43"/>
  <c r="G65" i="43"/>
  <c r="F65" i="43"/>
  <c r="E65" i="43"/>
  <c r="D65" i="43"/>
  <c r="C65" i="43"/>
  <c r="B65" i="43"/>
  <c r="A65" i="43"/>
  <c r="R64" i="43"/>
  <c r="Q64" i="43"/>
  <c r="P64" i="43"/>
  <c r="O64" i="43"/>
  <c r="N64" i="43"/>
  <c r="M64" i="43"/>
  <c r="L64" i="43"/>
  <c r="K64" i="43"/>
  <c r="J64" i="43"/>
  <c r="I64" i="43"/>
  <c r="H64" i="43"/>
  <c r="G64" i="43"/>
  <c r="F64" i="43"/>
  <c r="E64" i="43"/>
  <c r="D64" i="43"/>
  <c r="C64" i="43"/>
  <c r="B64" i="43"/>
  <c r="A64" i="43"/>
  <c r="R63" i="43"/>
  <c r="Q63" i="43"/>
  <c r="P63" i="43"/>
  <c r="O63" i="43"/>
  <c r="N63" i="43"/>
  <c r="M63" i="43"/>
  <c r="L63" i="43"/>
  <c r="K63" i="43"/>
  <c r="J63" i="43"/>
  <c r="I63" i="43"/>
  <c r="H63" i="43"/>
  <c r="G63" i="43"/>
  <c r="F63" i="43"/>
  <c r="E63" i="43"/>
  <c r="D63" i="43"/>
  <c r="C63" i="43"/>
  <c r="B63" i="43"/>
  <c r="A63" i="43"/>
  <c r="R62" i="43"/>
  <c r="Q62" i="43"/>
  <c r="P62" i="43"/>
  <c r="O62" i="43"/>
  <c r="N62" i="43"/>
  <c r="M62" i="43"/>
  <c r="L62" i="43"/>
  <c r="K62" i="43"/>
  <c r="J62" i="43"/>
  <c r="I62" i="43"/>
  <c r="H62" i="43"/>
  <c r="G62" i="43"/>
  <c r="F62" i="43"/>
  <c r="E62" i="43"/>
  <c r="D62" i="43"/>
  <c r="C62" i="43"/>
  <c r="B62" i="43"/>
  <c r="A62" i="43"/>
  <c r="R61" i="43"/>
  <c r="Q61" i="43"/>
  <c r="P61" i="43"/>
  <c r="O61" i="43"/>
  <c r="N61" i="43"/>
  <c r="M61" i="43"/>
  <c r="L61" i="43"/>
  <c r="K61" i="43"/>
  <c r="J61" i="43"/>
  <c r="I61" i="43"/>
  <c r="H61" i="43"/>
  <c r="G61" i="43"/>
  <c r="F61" i="43"/>
  <c r="E61" i="43"/>
  <c r="D61" i="43"/>
  <c r="C61" i="43"/>
  <c r="B61" i="43"/>
  <c r="A61" i="43"/>
  <c r="R60" i="43"/>
  <c r="Q60" i="43"/>
  <c r="P60" i="43"/>
  <c r="O60" i="43"/>
  <c r="N60" i="43"/>
  <c r="M60" i="43"/>
  <c r="L60" i="43"/>
  <c r="K60" i="43"/>
  <c r="J60" i="43"/>
  <c r="I60" i="43"/>
  <c r="H60" i="43"/>
  <c r="G60" i="43"/>
  <c r="F60" i="43"/>
  <c r="E60" i="43"/>
  <c r="D60" i="43"/>
  <c r="C60" i="43"/>
  <c r="B60" i="43"/>
  <c r="A60" i="43"/>
  <c r="R59" i="43"/>
  <c r="Q59" i="43"/>
  <c r="P59" i="43"/>
  <c r="O59" i="43"/>
  <c r="N59" i="43"/>
  <c r="M59" i="43"/>
  <c r="L59" i="43"/>
  <c r="K59" i="43"/>
  <c r="J59" i="43"/>
  <c r="I59" i="43"/>
  <c r="H59" i="43"/>
  <c r="G59" i="43"/>
  <c r="F59" i="43"/>
  <c r="E59" i="43"/>
  <c r="D59" i="43"/>
  <c r="C59" i="43"/>
  <c r="B59" i="43"/>
  <c r="A59" i="43"/>
  <c r="R58" i="43"/>
  <c r="Q58" i="43"/>
  <c r="P58" i="43"/>
  <c r="O58" i="43"/>
  <c r="N58" i="43"/>
  <c r="M58" i="43"/>
  <c r="L58" i="43"/>
  <c r="K58" i="43"/>
  <c r="J58" i="43"/>
  <c r="I58" i="43"/>
  <c r="H58" i="43"/>
  <c r="G58" i="43"/>
  <c r="F58" i="43"/>
  <c r="E58" i="43"/>
  <c r="D58" i="43"/>
  <c r="C58" i="43"/>
  <c r="B58" i="43"/>
  <c r="A58" i="43"/>
  <c r="R57" i="43"/>
  <c r="Q57" i="43"/>
  <c r="P57" i="43"/>
  <c r="O57" i="43"/>
  <c r="N57" i="43"/>
  <c r="M57" i="43"/>
  <c r="L57" i="43"/>
  <c r="K57" i="43"/>
  <c r="J57" i="43"/>
  <c r="I57" i="43"/>
  <c r="H57" i="43"/>
  <c r="G57" i="43"/>
  <c r="F57" i="43"/>
  <c r="E57" i="43"/>
  <c r="D57" i="43"/>
  <c r="C57" i="43"/>
  <c r="B57" i="43"/>
  <c r="A57" i="43"/>
  <c r="R56" i="43"/>
  <c r="Q56" i="43"/>
  <c r="P56" i="43"/>
  <c r="N56" i="43"/>
  <c r="M56" i="43"/>
  <c r="L56" i="43"/>
  <c r="K56" i="43"/>
  <c r="J56" i="43"/>
  <c r="I56" i="43"/>
  <c r="H56" i="43"/>
  <c r="G56" i="43"/>
  <c r="F56" i="43"/>
  <c r="E56" i="43"/>
  <c r="D56" i="43"/>
  <c r="C56" i="43"/>
  <c r="B56" i="43"/>
  <c r="A56" i="43"/>
  <c r="N55" i="43"/>
  <c r="M55" i="43"/>
  <c r="L55" i="43"/>
  <c r="K55" i="43"/>
  <c r="J55" i="43"/>
  <c r="I55" i="43"/>
  <c r="H55" i="43"/>
  <c r="G55" i="43"/>
  <c r="F55" i="43"/>
  <c r="E55" i="43"/>
  <c r="D55" i="43"/>
  <c r="C55" i="43"/>
  <c r="B55" i="43"/>
  <c r="A55" i="43"/>
  <c r="R54" i="43"/>
  <c r="Q54" i="43"/>
  <c r="P54" i="43"/>
  <c r="O54" i="43"/>
  <c r="N54" i="43"/>
  <c r="M54" i="43"/>
  <c r="L54" i="43"/>
  <c r="K54" i="43"/>
  <c r="J54" i="43"/>
  <c r="I54" i="43"/>
  <c r="H54" i="43"/>
  <c r="G54" i="43"/>
  <c r="F54" i="43"/>
  <c r="E54" i="43"/>
  <c r="D54" i="43"/>
  <c r="C54" i="43"/>
  <c r="B54" i="43"/>
  <c r="A54" i="43"/>
  <c r="R53" i="43"/>
  <c r="Q53" i="43"/>
  <c r="P53" i="43"/>
  <c r="O53" i="43"/>
  <c r="N53" i="43"/>
  <c r="M53" i="43"/>
  <c r="L53" i="43"/>
  <c r="K53" i="43"/>
  <c r="J53" i="43"/>
  <c r="I53" i="43"/>
  <c r="H53" i="43"/>
  <c r="G53" i="43"/>
  <c r="F53" i="43"/>
  <c r="E53" i="43"/>
  <c r="D53" i="43"/>
  <c r="C53" i="43"/>
  <c r="B53" i="43"/>
  <c r="A53" i="43"/>
  <c r="R52" i="43"/>
  <c r="Q52" i="43"/>
  <c r="P52" i="43"/>
  <c r="O52" i="43"/>
  <c r="N52" i="43"/>
  <c r="M52" i="43"/>
  <c r="L52" i="43"/>
  <c r="K52" i="43"/>
  <c r="J52" i="43"/>
  <c r="I52" i="43"/>
  <c r="H52" i="43"/>
  <c r="G52" i="43"/>
  <c r="F52" i="43"/>
  <c r="E52" i="43"/>
  <c r="D52" i="43"/>
  <c r="C52" i="43"/>
  <c r="B52" i="43"/>
  <c r="A52" i="43"/>
  <c r="R51" i="43"/>
  <c r="Q51" i="43"/>
  <c r="P51" i="43"/>
  <c r="O51" i="43"/>
  <c r="N51" i="43"/>
  <c r="M51" i="43"/>
  <c r="L51" i="43"/>
  <c r="K51" i="43"/>
  <c r="J51" i="43"/>
  <c r="I51" i="43"/>
  <c r="H51" i="43"/>
  <c r="G51" i="43"/>
  <c r="F51" i="43"/>
  <c r="E51" i="43"/>
  <c r="D51" i="43"/>
  <c r="C51" i="43"/>
  <c r="B51" i="43"/>
  <c r="A51" i="43"/>
  <c r="R50" i="43"/>
  <c r="Q50" i="43"/>
  <c r="P50" i="43"/>
  <c r="O50" i="43"/>
  <c r="N50" i="43"/>
  <c r="M50" i="43"/>
  <c r="L50" i="43"/>
  <c r="K50" i="43"/>
  <c r="J50" i="43"/>
  <c r="I50" i="43"/>
  <c r="H50" i="43"/>
  <c r="G50" i="43"/>
  <c r="F50" i="43"/>
  <c r="E50" i="43"/>
  <c r="D50" i="43"/>
  <c r="C50" i="43"/>
  <c r="B50" i="43"/>
  <c r="A50" i="43"/>
  <c r="R49" i="43"/>
  <c r="Q49" i="43"/>
  <c r="P49" i="43"/>
  <c r="O49" i="43"/>
  <c r="N49" i="43"/>
  <c r="M49" i="43"/>
  <c r="L49" i="43"/>
  <c r="K49" i="43"/>
  <c r="J49" i="43"/>
  <c r="I49" i="43"/>
  <c r="H49" i="43"/>
  <c r="G49" i="43"/>
  <c r="F49" i="43"/>
  <c r="E49" i="43"/>
  <c r="D49" i="43"/>
  <c r="C49" i="43"/>
  <c r="B49" i="43"/>
  <c r="A49" i="43"/>
  <c r="R48" i="43"/>
  <c r="Q48" i="43"/>
  <c r="P48" i="43"/>
  <c r="O48" i="43"/>
  <c r="N48" i="43"/>
  <c r="M48" i="43"/>
  <c r="L48" i="43"/>
  <c r="K48" i="43"/>
  <c r="J48" i="43"/>
  <c r="I48" i="43"/>
  <c r="H48" i="43"/>
  <c r="G48" i="43"/>
  <c r="F48" i="43"/>
  <c r="E48" i="43"/>
  <c r="D48" i="43"/>
  <c r="C48" i="43"/>
  <c r="B48" i="43"/>
  <c r="A48" i="43"/>
  <c r="R47" i="43"/>
  <c r="Q47" i="43"/>
  <c r="P47" i="43"/>
  <c r="O47" i="43"/>
  <c r="N47" i="43"/>
  <c r="M47" i="43"/>
  <c r="L47" i="43"/>
  <c r="K47" i="43"/>
  <c r="J47" i="43"/>
  <c r="I47" i="43"/>
  <c r="H47" i="43"/>
  <c r="G47" i="43"/>
  <c r="F47" i="43"/>
  <c r="E47" i="43"/>
  <c r="D47" i="43"/>
  <c r="C47" i="43"/>
  <c r="B47" i="43"/>
  <c r="A47" i="43"/>
  <c r="R46" i="43"/>
  <c r="Q46" i="43"/>
  <c r="P46" i="43"/>
  <c r="O46" i="43"/>
  <c r="N46" i="43"/>
  <c r="M46" i="43"/>
  <c r="L46" i="43"/>
  <c r="K46" i="43"/>
  <c r="J46" i="43"/>
  <c r="I46" i="43"/>
  <c r="H46" i="43"/>
  <c r="G46" i="43"/>
  <c r="F46" i="43"/>
  <c r="E46" i="43"/>
  <c r="D46" i="43"/>
  <c r="C46" i="43"/>
  <c r="B46" i="43"/>
  <c r="A46" i="43"/>
  <c r="R45" i="43"/>
  <c r="Q45" i="43"/>
  <c r="P45" i="43"/>
  <c r="O45" i="43"/>
  <c r="N45" i="43"/>
  <c r="M45" i="43"/>
  <c r="L45" i="43"/>
  <c r="K45" i="43"/>
  <c r="J45" i="43"/>
  <c r="I45" i="43"/>
  <c r="H45" i="43"/>
  <c r="G45" i="43"/>
  <c r="F45" i="43"/>
  <c r="E45" i="43"/>
  <c r="D45" i="43"/>
  <c r="C45" i="43"/>
  <c r="B45" i="43"/>
  <c r="A45" i="43"/>
  <c r="R44" i="43"/>
  <c r="Q44" i="43"/>
  <c r="P44" i="43"/>
  <c r="O44" i="43"/>
  <c r="N44" i="43"/>
  <c r="M44" i="43"/>
  <c r="L44" i="43"/>
  <c r="K44" i="43"/>
  <c r="J44" i="43"/>
  <c r="I44" i="43"/>
  <c r="H44" i="43"/>
  <c r="G44" i="43"/>
  <c r="F44" i="43"/>
  <c r="E44" i="43"/>
  <c r="D44" i="43"/>
  <c r="C44" i="43"/>
  <c r="B44" i="43"/>
  <c r="A44" i="43"/>
  <c r="R43" i="43"/>
  <c r="Q43" i="43"/>
  <c r="P43" i="43"/>
  <c r="O43" i="43"/>
  <c r="N43" i="43"/>
  <c r="M43" i="43"/>
  <c r="L43" i="43"/>
  <c r="K43" i="43"/>
  <c r="J43" i="43"/>
  <c r="I43" i="43"/>
  <c r="H43" i="43"/>
  <c r="G43" i="43"/>
  <c r="F43" i="43"/>
  <c r="E43" i="43"/>
  <c r="D43" i="43"/>
  <c r="C43" i="43"/>
  <c r="B43" i="43"/>
  <c r="A43" i="43"/>
  <c r="R42" i="43"/>
  <c r="Q42" i="43"/>
  <c r="P42" i="43"/>
  <c r="O42" i="43"/>
  <c r="N42" i="43"/>
  <c r="M42" i="43"/>
  <c r="L42" i="43"/>
  <c r="K42" i="43"/>
  <c r="J42" i="43"/>
  <c r="I42" i="43"/>
  <c r="H42" i="43"/>
  <c r="G42" i="43"/>
  <c r="F42" i="43"/>
  <c r="E42" i="43"/>
  <c r="D42" i="43"/>
  <c r="C42" i="43"/>
  <c r="B42" i="43"/>
  <c r="A42" i="43"/>
  <c r="R41" i="43"/>
  <c r="Q41" i="43"/>
  <c r="P41" i="43"/>
  <c r="O41" i="43"/>
  <c r="N41" i="43"/>
  <c r="M41" i="43"/>
  <c r="L41" i="43"/>
  <c r="K41" i="43"/>
  <c r="J41" i="43"/>
  <c r="I41" i="43"/>
  <c r="H41" i="43"/>
  <c r="G41" i="43"/>
  <c r="F41" i="43"/>
  <c r="E41" i="43"/>
  <c r="D41" i="43"/>
  <c r="C41" i="43"/>
  <c r="B41" i="43"/>
  <c r="A41" i="43"/>
  <c r="R40" i="43"/>
  <c r="Q40" i="43"/>
  <c r="P40" i="43"/>
  <c r="O40" i="43"/>
  <c r="N40" i="43"/>
  <c r="M40" i="43"/>
  <c r="L40" i="43"/>
  <c r="K40" i="43"/>
  <c r="J40" i="43"/>
  <c r="I40" i="43"/>
  <c r="H40" i="43"/>
  <c r="G40" i="43"/>
  <c r="F40" i="43"/>
  <c r="E40" i="43"/>
  <c r="D40" i="43"/>
  <c r="C40" i="43"/>
  <c r="B40" i="43"/>
  <c r="A40" i="43"/>
  <c r="R39" i="43"/>
  <c r="Q39" i="43"/>
  <c r="P39" i="43"/>
  <c r="O39" i="43"/>
  <c r="N39" i="43"/>
  <c r="M39" i="43"/>
  <c r="L39" i="43"/>
  <c r="K39" i="43"/>
  <c r="J39" i="43"/>
  <c r="I39" i="43"/>
  <c r="H39" i="43"/>
  <c r="G39" i="43"/>
  <c r="F39" i="43"/>
  <c r="E39" i="43"/>
  <c r="D39" i="43"/>
  <c r="C39" i="43"/>
  <c r="B39" i="43"/>
  <c r="A39" i="43"/>
  <c r="R38" i="43"/>
  <c r="Q38" i="43"/>
  <c r="P38" i="43"/>
  <c r="O38" i="43"/>
  <c r="N38" i="43"/>
  <c r="M38" i="43"/>
  <c r="L38" i="43"/>
  <c r="K38" i="43"/>
  <c r="J38" i="43"/>
  <c r="I38" i="43"/>
  <c r="H38" i="43"/>
  <c r="G38" i="43"/>
  <c r="F38" i="43"/>
  <c r="E38" i="43"/>
  <c r="D38" i="43"/>
  <c r="C38" i="43"/>
  <c r="B38" i="43"/>
  <c r="A38" i="43"/>
  <c r="R37" i="43"/>
  <c r="Q37" i="43"/>
  <c r="P37" i="43"/>
  <c r="N37" i="43"/>
  <c r="M37" i="43"/>
  <c r="L37" i="43"/>
  <c r="K37" i="43"/>
  <c r="J37" i="43"/>
  <c r="I37" i="43"/>
  <c r="H37" i="43"/>
  <c r="G37" i="43"/>
  <c r="F37" i="43"/>
  <c r="E37" i="43"/>
  <c r="D37" i="43"/>
  <c r="C37" i="43"/>
  <c r="B37" i="43"/>
  <c r="A37" i="43"/>
  <c r="Q36" i="43"/>
  <c r="N36" i="43"/>
  <c r="M36" i="43"/>
  <c r="L36" i="43"/>
  <c r="K36" i="43"/>
  <c r="J36" i="43"/>
  <c r="I36" i="43"/>
  <c r="H36" i="43"/>
  <c r="G36" i="43"/>
  <c r="F36" i="43"/>
  <c r="E36" i="43"/>
  <c r="D36" i="43"/>
  <c r="C36" i="43"/>
  <c r="B36" i="43"/>
  <c r="A36" i="43"/>
  <c r="R35" i="43"/>
  <c r="Q35" i="43"/>
  <c r="P35" i="43"/>
  <c r="O35" i="43"/>
  <c r="S35" i="43" s="1"/>
  <c r="N35" i="43"/>
  <c r="M35" i="43"/>
  <c r="L35" i="43"/>
  <c r="K35" i="43"/>
  <c r="J35" i="43"/>
  <c r="I35" i="43"/>
  <c r="H35" i="43"/>
  <c r="G35" i="43"/>
  <c r="F35" i="43"/>
  <c r="E35" i="43"/>
  <c r="D35" i="43"/>
  <c r="C35" i="43"/>
  <c r="B35" i="43"/>
  <c r="A35" i="43"/>
  <c r="R34" i="43"/>
  <c r="Q34" i="43"/>
  <c r="P34" i="43"/>
  <c r="O34" i="43"/>
  <c r="N34" i="43"/>
  <c r="M34" i="43"/>
  <c r="L34" i="43"/>
  <c r="K34" i="43"/>
  <c r="J34" i="43"/>
  <c r="I34" i="43"/>
  <c r="H34" i="43"/>
  <c r="G34" i="43"/>
  <c r="F34" i="43"/>
  <c r="E34" i="43"/>
  <c r="D34" i="43"/>
  <c r="C34" i="43"/>
  <c r="B34" i="43"/>
  <c r="A34" i="43"/>
  <c r="R33" i="43"/>
  <c r="Q33" i="43"/>
  <c r="P33" i="43"/>
  <c r="O33" i="43"/>
  <c r="S33" i="43" s="1"/>
  <c r="N33" i="43"/>
  <c r="M33" i="43"/>
  <c r="L33" i="43"/>
  <c r="K33" i="43"/>
  <c r="J33" i="43"/>
  <c r="I33" i="43"/>
  <c r="H33" i="43"/>
  <c r="G33" i="43"/>
  <c r="F33" i="43"/>
  <c r="E33" i="43"/>
  <c r="D33" i="43"/>
  <c r="C33" i="43"/>
  <c r="B33" i="43"/>
  <c r="A33" i="43"/>
  <c r="R32" i="43"/>
  <c r="Q32" i="43"/>
  <c r="P32" i="43"/>
  <c r="O32" i="43"/>
  <c r="N32" i="43"/>
  <c r="M32" i="43"/>
  <c r="L32" i="43"/>
  <c r="K32" i="43"/>
  <c r="J32" i="43"/>
  <c r="I32" i="43"/>
  <c r="H32" i="43"/>
  <c r="G32" i="43"/>
  <c r="F32" i="43"/>
  <c r="E32" i="43"/>
  <c r="D32" i="43"/>
  <c r="C32" i="43"/>
  <c r="B32" i="43"/>
  <c r="A32" i="43"/>
  <c r="R31" i="43"/>
  <c r="Q31" i="43"/>
  <c r="P31" i="43"/>
  <c r="O31" i="43"/>
  <c r="S31" i="43" s="1"/>
  <c r="N31" i="43"/>
  <c r="M31" i="43"/>
  <c r="L31" i="43"/>
  <c r="K31" i="43"/>
  <c r="J31" i="43"/>
  <c r="I31" i="43"/>
  <c r="H31" i="43"/>
  <c r="G31" i="43"/>
  <c r="F31" i="43"/>
  <c r="E31" i="43"/>
  <c r="D31" i="43"/>
  <c r="C31" i="43"/>
  <c r="B31" i="43"/>
  <c r="A31" i="43"/>
  <c r="R30" i="43"/>
  <c r="Q30" i="43"/>
  <c r="P30" i="43"/>
  <c r="O30" i="43"/>
  <c r="N30" i="43"/>
  <c r="M30" i="43"/>
  <c r="L30" i="43"/>
  <c r="K30" i="43"/>
  <c r="J30" i="43"/>
  <c r="I30" i="43"/>
  <c r="H30" i="43"/>
  <c r="G30" i="43"/>
  <c r="F30" i="43"/>
  <c r="E30" i="43"/>
  <c r="D30" i="43"/>
  <c r="C30" i="43"/>
  <c r="B30" i="43"/>
  <c r="A30" i="43"/>
  <c r="R29" i="43"/>
  <c r="Q29" i="43"/>
  <c r="P29" i="43"/>
  <c r="O29" i="43"/>
  <c r="S29" i="43" s="1"/>
  <c r="N29" i="43"/>
  <c r="M29" i="43"/>
  <c r="L29" i="43"/>
  <c r="K29" i="43"/>
  <c r="J29" i="43"/>
  <c r="I29" i="43"/>
  <c r="H29" i="43"/>
  <c r="G29" i="43"/>
  <c r="F29" i="43"/>
  <c r="E29" i="43"/>
  <c r="D29" i="43"/>
  <c r="C29" i="43"/>
  <c r="B29" i="43"/>
  <c r="A29" i="43"/>
  <c r="R28" i="43"/>
  <c r="Q28" i="43"/>
  <c r="P28" i="43"/>
  <c r="O28" i="43"/>
  <c r="N28" i="43"/>
  <c r="M28" i="43"/>
  <c r="L28" i="43"/>
  <c r="K28" i="43"/>
  <c r="J28" i="43"/>
  <c r="I28" i="43"/>
  <c r="H28" i="43"/>
  <c r="G28" i="43"/>
  <c r="F28" i="43"/>
  <c r="E28" i="43"/>
  <c r="D28" i="43"/>
  <c r="C28" i="43"/>
  <c r="B28" i="43"/>
  <c r="A28" i="43"/>
  <c r="R27" i="43"/>
  <c r="Q27" i="43"/>
  <c r="P27" i="43"/>
  <c r="O27" i="43"/>
  <c r="N27" i="43"/>
  <c r="M27" i="43"/>
  <c r="L27" i="43"/>
  <c r="K27" i="43"/>
  <c r="J27" i="43"/>
  <c r="I27" i="43"/>
  <c r="H27" i="43"/>
  <c r="G27" i="43"/>
  <c r="F27" i="43"/>
  <c r="E27" i="43"/>
  <c r="D27" i="43"/>
  <c r="C27" i="43"/>
  <c r="B27" i="43"/>
  <c r="A27" i="43"/>
  <c r="R26" i="43"/>
  <c r="Q26" i="43"/>
  <c r="P26" i="43"/>
  <c r="O26" i="43"/>
  <c r="N26" i="43"/>
  <c r="M26" i="43"/>
  <c r="L26" i="43"/>
  <c r="K26" i="43"/>
  <c r="J26" i="43"/>
  <c r="I26" i="43"/>
  <c r="H26" i="43"/>
  <c r="G26" i="43"/>
  <c r="F26" i="43"/>
  <c r="E26" i="43"/>
  <c r="D26" i="43"/>
  <c r="C26" i="43"/>
  <c r="B26" i="43"/>
  <c r="A26" i="43"/>
  <c r="N25" i="43"/>
  <c r="M25" i="43"/>
  <c r="L25" i="43"/>
  <c r="K25" i="43"/>
  <c r="J25" i="43"/>
  <c r="I25" i="43"/>
  <c r="H25" i="43"/>
  <c r="G25" i="43"/>
  <c r="F25" i="43"/>
  <c r="E25" i="43"/>
  <c r="D25" i="43"/>
  <c r="C25" i="43"/>
  <c r="B25" i="43"/>
  <c r="A25" i="43"/>
  <c r="R24" i="43"/>
  <c r="Q24" i="43"/>
  <c r="P24" i="43"/>
  <c r="O24" i="43"/>
  <c r="N24" i="43"/>
  <c r="M24" i="43"/>
  <c r="L24" i="43"/>
  <c r="K24" i="43"/>
  <c r="J24" i="43"/>
  <c r="I24" i="43"/>
  <c r="H24" i="43"/>
  <c r="G24" i="43"/>
  <c r="F24" i="43"/>
  <c r="E24" i="43"/>
  <c r="D24" i="43"/>
  <c r="C24" i="43"/>
  <c r="B24" i="43"/>
  <c r="A24" i="43"/>
  <c r="R22" i="43"/>
  <c r="Q22" i="43"/>
  <c r="P22" i="43"/>
  <c r="O22" i="43"/>
  <c r="N22" i="43"/>
  <c r="M22" i="43"/>
  <c r="L22" i="43"/>
  <c r="K22" i="43"/>
  <c r="J22" i="43"/>
  <c r="I22" i="43"/>
  <c r="H22" i="43"/>
  <c r="G22" i="43"/>
  <c r="F22" i="43"/>
  <c r="E22" i="43"/>
  <c r="D22" i="43"/>
  <c r="C22" i="43"/>
  <c r="B22" i="43"/>
  <c r="A22" i="43"/>
  <c r="R21" i="43"/>
  <c r="Q21" i="43"/>
  <c r="P21" i="43"/>
  <c r="O21" i="43"/>
  <c r="S21" i="43" s="1"/>
  <c r="N21" i="43"/>
  <c r="M21" i="43"/>
  <c r="L21" i="43"/>
  <c r="K21" i="43"/>
  <c r="J21" i="43"/>
  <c r="I21" i="43"/>
  <c r="H21" i="43"/>
  <c r="G21" i="43"/>
  <c r="F21" i="43"/>
  <c r="E21" i="43"/>
  <c r="D21" i="43"/>
  <c r="C21" i="43"/>
  <c r="B21" i="43"/>
  <c r="A21" i="43"/>
  <c r="R20" i="43"/>
  <c r="Q20" i="43"/>
  <c r="P20" i="43"/>
  <c r="O20" i="43"/>
  <c r="N20" i="43"/>
  <c r="M20" i="43"/>
  <c r="L20" i="43"/>
  <c r="K20" i="43"/>
  <c r="J20" i="43"/>
  <c r="I20" i="43"/>
  <c r="H20" i="43"/>
  <c r="G20" i="43"/>
  <c r="F20" i="43"/>
  <c r="E20" i="43"/>
  <c r="D20" i="43"/>
  <c r="C20" i="43"/>
  <c r="B20" i="43"/>
  <c r="A20" i="43"/>
  <c r="R19" i="43"/>
  <c r="Q19" i="43"/>
  <c r="P19" i="43"/>
  <c r="O19" i="43"/>
  <c r="S19" i="43" s="1"/>
  <c r="N19" i="43"/>
  <c r="M19" i="43"/>
  <c r="L19" i="43"/>
  <c r="K19" i="43"/>
  <c r="J19" i="43"/>
  <c r="I19" i="43"/>
  <c r="H19" i="43"/>
  <c r="G19" i="43"/>
  <c r="F19" i="43"/>
  <c r="E19" i="43"/>
  <c r="D19" i="43"/>
  <c r="C19" i="43"/>
  <c r="B19" i="43"/>
  <c r="A19" i="43"/>
  <c r="R18" i="43"/>
  <c r="Q18" i="43"/>
  <c r="P18" i="43"/>
  <c r="O18" i="43"/>
  <c r="N18" i="43"/>
  <c r="M18" i="43"/>
  <c r="L18" i="43"/>
  <c r="K18" i="43"/>
  <c r="J18" i="43"/>
  <c r="I18" i="43"/>
  <c r="H18" i="43"/>
  <c r="G18" i="43"/>
  <c r="F18" i="43"/>
  <c r="E18" i="43"/>
  <c r="D18" i="43"/>
  <c r="C18" i="43"/>
  <c r="B18" i="43"/>
  <c r="A18" i="43"/>
  <c r="R17" i="43"/>
  <c r="Q17" i="43"/>
  <c r="P17" i="43"/>
  <c r="O17" i="43"/>
  <c r="S17" i="43" s="1"/>
  <c r="N17" i="43"/>
  <c r="M17" i="43"/>
  <c r="L17" i="43"/>
  <c r="K17" i="43"/>
  <c r="J17" i="43"/>
  <c r="I17" i="43"/>
  <c r="H17" i="43"/>
  <c r="G17" i="43"/>
  <c r="F17" i="43"/>
  <c r="D17" i="43"/>
  <c r="C17" i="43"/>
  <c r="B17" i="43"/>
  <c r="A17" i="43"/>
  <c r="R16" i="43"/>
  <c r="Q16" i="43"/>
  <c r="P16" i="43"/>
  <c r="O16" i="43"/>
  <c r="N16" i="43"/>
  <c r="M16" i="43"/>
  <c r="L16" i="43"/>
  <c r="K16" i="43"/>
  <c r="J16" i="43"/>
  <c r="I16" i="43"/>
  <c r="H16" i="43"/>
  <c r="G16" i="43"/>
  <c r="F16" i="43"/>
  <c r="E16" i="43"/>
  <c r="D16" i="43"/>
  <c r="C16" i="43"/>
  <c r="B16" i="43"/>
  <c r="A16" i="43"/>
  <c r="R15" i="43"/>
  <c r="Q15" i="43"/>
  <c r="P15" i="43"/>
  <c r="O15" i="43"/>
  <c r="S15" i="43" s="1"/>
  <c r="N15" i="43"/>
  <c r="M15" i="43"/>
  <c r="L15" i="43"/>
  <c r="K15" i="43"/>
  <c r="J15" i="43"/>
  <c r="I15" i="43"/>
  <c r="H15" i="43"/>
  <c r="G15" i="43"/>
  <c r="F15" i="43"/>
  <c r="E15" i="43"/>
  <c r="D15" i="43"/>
  <c r="C15" i="43"/>
  <c r="B15" i="43"/>
  <c r="A15" i="43"/>
  <c r="R14" i="43"/>
  <c r="Q14" i="43"/>
  <c r="P14" i="43"/>
  <c r="O14" i="43"/>
  <c r="N14" i="43"/>
  <c r="M14" i="43"/>
  <c r="L14" i="43"/>
  <c r="K14" i="43"/>
  <c r="J14" i="43"/>
  <c r="I14" i="43"/>
  <c r="H14" i="43"/>
  <c r="G14" i="43"/>
  <c r="F14" i="43"/>
  <c r="E14" i="43"/>
  <c r="D14" i="43"/>
  <c r="C14" i="43"/>
  <c r="B14" i="43"/>
  <c r="A14" i="43"/>
  <c r="R13" i="43"/>
  <c r="Q13" i="43"/>
  <c r="P13" i="43"/>
  <c r="O13" i="43"/>
  <c r="S13" i="43" s="1"/>
  <c r="N13" i="43"/>
  <c r="M13" i="43"/>
  <c r="L13" i="43"/>
  <c r="K13" i="43"/>
  <c r="J13" i="43"/>
  <c r="I13" i="43"/>
  <c r="H13" i="43"/>
  <c r="G13" i="43"/>
  <c r="F13" i="43"/>
  <c r="D13" i="43"/>
  <c r="C13" i="43"/>
  <c r="B13" i="43"/>
  <c r="A13" i="43"/>
  <c r="R12" i="43"/>
  <c r="Q12" i="43"/>
  <c r="P12" i="43"/>
  <c r="O12" i="43"/>
  <c r="N12" i="43"/>
  <c r="M12" i="43"/>
  <c r="L12" i="43"/>
  <c r="K12" i="43"/>
  <c r="J12" i="43"/>
  <c r="I12" i="43"/>
  <c r="H12" i="43"/>
  <c r="G12" i="43"/>
  <c r="F12" i="43"/>
  <c r="E12" i="43"/>
  <c r="D12" i="43"/>
  <c r="C12" i="43"/>
  <c r="B12" i="43"/>
  <c r="A12" i="43"/>
  <c r="R11" i="43"/>
  <c r="Q11" i="43"/>
  <c r="P11" i="43"/>
  <c r="O11" i="43"/>
  <c r="N11" i="43"/>
  <c r="M11" i="43"/>
  <c r="L11" i="43"/>
  <c r="K11" i="43"/>
  <c r="J11" i="43"/>
  <c r="I11" i="43"/>
  <c r="H11" i="43"/>
  <c r="G11" i="43"/>
  <c r="F11" i="43"/>
  <c r="E11" i="43"/>
  <c r="D11" i="43"/>
  <c r="C11" i="43"/>
  <c r="B11" i="43"/>
  <c r="A11" i="43"/>
  <c r="R10" i="43"/>
  <c r="Q10" i="43"/>
  <c r="P10" i="43"/>
  <c r="O10" i="43"/>
  <c r="N10" i="43"/>
  <c r="M10" i="43"/>
  <c r="L10" i="43"/>
  <c r="K10" i="43"/>
  <c r="J10" i="43"/>
  <c r="I10" i="43"/>
  <c r="H10" i="43"/>
  <c r="G10" i="43"/>
  <c r="F10" i="43"/>
  <c r="E10" i="43"/>
  <c r="D10" i="43"/>
  <c r="C10" i="43"/>
  <c r="B10" i="43"/>
  <c r="A10" i="43"/>
  <c r="R9" i="43"/>
  <c r="Q9" i="43"/>
  <c r="P9" i="43"/>
  <c r="O9" i="43"/>
  <c r="N9" i="43"/>
  <c r="M9" i="43"/>
  <c r="L9" i="43"/>
  <c r="K9" i="43"/>
  <c r="J9" i="43"/>
  <c r="I9" i="43"/>
  <c r="H9" i="43"/>
  <c r="G9" i="43"/>
  <c r="F9" i="43"/>
  <c r="E9" i="43"/>
  <c r="D9" i="43"/>
  <c r="C9" i="43"/>
  <c r="B9" i="43"/>
  <c r="A9" i="43"/>
  <c r="S39" i="43" l="1"/>
  <c r="S41" i="43"/>
  <c r="S43" i="43"/>
  <c r="S45" i="43"/>
  <c r="S47" i="43"/>
  <c r="S49" i="43"/>
  <c r="S51" i="43"/>
  <c r="S53" i="43"/>
  <c r="S67" i="43"/>
  <c r="S69" i="43"/>
  <c r="S71" i="43"/>
  <c r="S73" i="43"/>
  <c r="S75" i="43"/>
  <c r="S77" i="43"/>
  <c r="S83" i="43"/>
  <c r="S85" i="43"/>
  <c r="S87" i="43"/>
  <c r="S89" i="43"/>
  <c r="S141" i="43"/>
  <c r="S143" i="43"/>
  <c r="S145" i="43"/>
  <c r="S147" i="43"/>
  <c r="S14" i="43"/>
  <c r="S16" i="43"/>
  <c r="S18" i="43"/>
  <c r="S22" i="43"/>
  <c r="S26" i="43"/>
  <c r="S28" i="43"/>
  <c r="S30" i="43"/>
  <c r="S32" i="43"/>
  <c r="S34" i="43"/>
  <c r="S108" i="43"/>
  <c r="S110" i="43"/>
  <c r="S112" i="43"/>
  <c r="S114" i="43"/>
  <c r="S116" i="43"/>
  <c r="S118" i="43"/>
  <c r="S120" i="43"/>
  <c r="S122" i="43"/>
  <c r="S124" i="43"/>
  <c r="S126" i="43"/>
  <c r="S128" i="43"/>
  <c r="S130" i="43"/>
  <c r="S134" i="43"/>
  <c r="S136" i="43"/>
  <c r="S38" i="43"/>
  <c r="S40" i="43"/>
  <c r="S42" i="43"/>
  <c r="S44" i="43"/>
  <c r="S46" i="43"/>
  <c r="S48" i="43"/>
  <c r="S50" i="43"/>
  <c r="S52" i="43"/>
  <c r="S68" i="43"/>
  <c r="S70" i="43"/>
  <c r="S72" i="43"/>
  <c r="S74" i="43"/>
  <c r="S76" i="43"/>
  <c r="S78" i="43"/>
  <c r="S84" i="43"/>
  <c r="S86" i="43"/>
  <c r="S88" i="43"/>
  <c r="S106" i="43"/>
  <c r="S140" i="43"/>
  <c r="S142" i="43"/>
  <c r="S144" i="43"/>
  <c r="S146" i="43"/>
  <c r="S148" i="43"/>
  <c r="BH52" i="19" l="1"/>
  <c r="D57" i="45" s="1"/>
  <c r="BH53" i="19"/>
  <c r="D58" i="45" s="1"/>
  <c r="BH54" i="19"/>
  <c r="D59" i="45" s="1"/>
  <c r="BH55" i="19"/>
  <c r="D60" i="45" s="1"/>
  <c r="BH56" i="19"/>
  <c r="D61" i="45" s="1"/>
  <c r="BH57" i="19"/>
  <c r="D62" i="45" s="1"/>
  <c r="BH58" i="19"/>
  <c r="D63" i="45" s="1"/>
  <c r="BH59" i="19"/>
  <c r="D64" i="45" s="1"/>
  <c r="BH60" i="19"/>
  <c r="D65" i="45" s="1"/>
  <c r="BH61" i="19"/>
  <c r="D66" i="45" s="1"/>
  <c r="BH62" i="19"/>
  <c r="D67" i="45" s="1"/>
  <c r="BH63" i="19"/>
  <c r="D68" i="45" s="1"/>
  <c r="BH64" i="19"/>
  <c r="D69" i="45" s="1"/>
  <c r="BH65" i="19"/>
  <c r="D70" i="45" s="1"/>
  <c r="BH66" i="19"/>
  <c r="D71" i="45" s="1"/>
  <c r="BH67" i="19"/>
  <c r="D72" i="45" s="1"/>
  <c r="BH68" i="19"/>
  <c r="D73" i="45" s="1"/>
  <c r="BH69" i="19"/>
  <c r="D74" i="45" s="1"/>
  <c r="BH70" i="19"/>
  <c r="D75" i="45" s="1"/>
  <c r="BH71" i="19"/>
  <c r="D76" i="45" s="1"/>
  <c r="BH72" i="19"/>
  <c r="D77" i="45" s="1"/>
  <c r="BH73" i="19"/>
  <c r="D78" i="45" s="1"/>
  <c r="BH74" i="19"/>
  <c r="D79" i="45" s="1"/>
  <c r="BH75" i="19"/>
  <c r="D80" i="45" s="1"/>
  <c r="BH76" i="19"/>
  <c r="D81" i="45" s="1"/>
  <c r="BH77" i="19"/>
  <c r="D82" i="45" s="1"/>
  <c r="BH78" i="19"/>
  <c r="D83" i="45" s="1"/>
  <c r="BH79" i="19"/>
  <c r="D84" i="45" s="1"/>
  <c r="BH80" i="19"/>
  <c r="D85" i="45" s="1"/>
  <c r="BH81" i="19"/>
  <c r="D86" i="45" s="1"/>
  <c r="BH82" i="19"/>
  <c r="D87" i="45" s="1"/>
  <c r="BH83" i="19"/>
  <c r="D88" i="45" s="1"/>
  <c r="BH84" i="19"/>
  <c r="D89" i="45" s="1"/>
  <c r="BH85" i="19"/>
  <c r="D90" i="45" s="1"/>
  <c r="BH86" i="19"/>
  <c r="D91" i="45" s="1"/>
  <c r="BH87" i="19"/>
  <c r="D92" i="45" s="1"/>
  <c r="BH88" i="19"/>
  <c r="D93" i="45" s="1"/>
  <c r="BH89" i="19"/>
  <c r="D94" i="45" s="1"/>
  <c r="BH90" i="19"/>
  <c r="D95" i="45" s="1"/>
  <c r="BH91" i="19"/>
  <c r="D96" i="45" s="1"/>
  <c r="BH92" i="19"/>
  <c r="D97" i="45" s="1"/>
  <c r="BH93" i="19"/>
  <c r="D98" i="45" s="1"/>
  <c r="BH94" i="19"/>
  <c r="D99" i="45" s="1"/>
  <c r="BH95" i="19"/>
  <c r="D100" i="45" s="1"/>
  <c r="BH96" i="19"/>
  <c r="D101" i="45" s="1"/>
  <c r="BH97" i="19"/>
  <c r="D102" i="45" s="1"/>
  <c r="BH98" i="19"/>
  <c r="D103" i="45" s="1"/>
  <c r="BH99" i="19"/>
  <c r="D104" i="45" s="1"/>
  <c r="BH100" i="19"/>
  <c r="D105" i="45" s="1"/>
  <c r="BH101" i="19"/>
  <c r="D106" i="45" s="1"/>
  <c r="BH102" i="19"/>
  <c r="D107" i="45" s="1"/>
  <c r="BH103" i="19"/>
  <c r="D108" i="45" s="1"/>
  <c r="BH104" i="19"/>
  <c r="D109" i="45" s="1"/>
  <c r="BH105" i="19"/>
  <c r="D110" i="45" s="1"/>
  <c r="BH106" i="19"/>
  <c r="D111" i="45" s="1"/>
  <c r="BH107" i="19"/>
  <c r="D112" i="45" s="1"/>
  <c r="BH108" i="19"/>
  <c r="D113" i="45" s="1"/>
  <c r="BH109" i="19"/>
  <c r="D114" i="45" s="1"/>
  <c r="BH110" i="19"/>
  <c r="D115" i="45" s="1"/>
  <c r="BH111" i="19"/>
  <c r="D116" i="45" s="1"/>
  <c r="BH112" i="19"/>
  <c r="D117" i="45" s="1"/>
  <c r="BH113" i="19"/>
  <c r="D118" i="45" s="1"/>
  <c r="BH114" i="19"/>
  <c r="D119" i="45" s="1"/>
  <c r="BH115" i="19"/>
  <c r="D120" i="45" s="1"/>
  <c r="BH116" i="19"/>
  <c r="D121" i="45" s="1"/>
  <c r="BH117" i="19"/>
  <c r="D122" i="45" s="1"/>
  <c r="BH118" i="19"/>
  <c r="D123" i="45" s="1"/>
  <c r="BH119" i="19"/>
  <c r="D124" i="45" s="1"/>
  <c r="BH120" i="19"/>
  <c r="D125" i="45" s="1"/>
  <c r="BH121" i="19"/>
  <c r="D126" i="45" s="1"/>
  <c r="BH122" i="19"/>
  <c r="D127" i="45" s="1"/>
  <c r="BH123" i="19"/>
  <c r="D128" i="45" s="1"/>
  <c r="BH124" i="19"/>
  <c r="D129" i="45" s="1"/>
  <c r="BH125" i="19"/>
  <c r="D130" i="45" s="1"/>
  <c r="BH126" i="19"/>
  <c r="D131" i="45" s="1"/>
  <c r="BH127" i="19"/>
  <c r="D132" i="45" s="1"/>
  <c r="BH128" i="19"/>
  <c r="D133" i="45" s="1"/>
  <c r="BH129" i="19"/>
  <c r="D134" i="45" s="1"/>
  <c r="BH130" i="19"/>
  <c r="D135" i="45" s="1"/>
  <c r="BH131" i="19"/>
  <c r="D136" i="45" s="1"/>
  <c r="BH132" i="19"/>
  <c r="D137" i="45" s="1"/>
  <c r="BH133" i="19"/>
  <c r="D138" i="45" s="1"/>
  <c r="BH134" i="19"/>
  <c r="D139" i="45" s="1"/>
  <c r="BH135" i="19"/>
  <c r="D140" i="45" s="1"/>
  <c r="BH136" i="19"/>
  <c r="D141" i="45" s="1"/>
  <c r="BH137" i="19"/>
  <c r="D142" i="45" s="1"/>
  <c r="BH138" i="19"/>
  <c r="D143" i="45" s="1"/>
  <c r="BH139" i="19"/>
  <c r="D144" i="45" s="1"/>
  <c r="BH140" i="19"/>
  <c r="D145" i="45" s="1"/>
  <c r="BH141" i="19"/>
  <c r="D146" i="45" s="1"/>
  <c r="BH142" i="19"/>
  <c r="D147" i="45" s="1"/>
  <c r="BH143" i="19"/>
  <c r="D148" i="45" s="1"/>
  <c r="BH144" i="19"/>
  <c r="D149" i="45" s="1"/>
  <c r="BH145" i="19"/>
  <c r="D150" i="45" s="1"/>
  <c r="BH49" i="19"/>
  <c r="D54" i="45" s="1"/>
  <c r="BH50" i="19"/>
  <c r="D55" i="45" s="1"/>
  <c r="BH51" i="19"/>
  <c r="D56" i="45" s="1"/>
  <c r="BH48" i="19"/>
  <c r="D53" i="45" s="1"/>
  <c r="BH46" i="19"/>
  <c r="D51" i="45" s="1"/>
  <c r="BH45" i="19"/>
  <c r="D50" i="45" s="1"/>
  <c r="BH42" i="19"/>
  <c r="D47" i="45" s="1"/>
  <c r="BH38" i="19"/>
  <c r="D43" i="45" s="1"/>
  <c r="BH39" i="19"/>
  <c r="D44" i="45" s="1"/>
  <c r="BH40" i="19"/>
  <c r="D45" i="45" s="1"/>
  <c r="BH37" i="19"/>
  <c r="D42" i="45" s="1"/>
  <c r="BH34" i="19"/>
  <c r="D39" i="45" s="1"/>
  <c r="BH27" i="19"/>
  <c r="D32" i="45" s="1"/>
  <c r="BH28" i="19"/>
  <c r="D33" i="45" s="1"/>
  <c r="BH29" i="19"/>
  <c r="D34" i="45" s="1"/>
  <c r="BH30" i="19"/>
  <c r="D35" i="45" s="1"/>
  <c r="BH31" i="19"/>
  <c r="D36" i="45" s="1"/>
  <c r="BH32" i="19"/>
  <c r="D37" i="45" s="1"/>
  <c r="BH26" i="19"/>
  <c r="D31" i="45" s="1"/>
  <c r="BH18" i="19"/>
  <c r="D22" i="45" s="1"/>
  <c r="BH13" i="19"/>
  <c r="D17" i="45" s="1"/>
  <c r="BH12" i="19"/>
  <c r="D16" i="45" s="1"/>
  <c r="BH10" i="19"/>
  <c r="D14" i="45" s="1"/>
  <c r="BH9" i="19"/>
  <c r="D13" i="45" s="1"/>
  <c r="BI9" i="19"/>
  <c r="BI6" i="19"/>
  <c r="BI7" i="19"/>
  <c r="BI8" i="19"/>
  <c r="BI10" i="19"/>
  <c r="BI11" i="19"/>
  <c r="BI12" i="19"/>
  <c r="BI13" i="19"/>
  <c r="BI14" i="19"/>
  <c r="BI17" i="19"/>
  <c r="BI18" i="19"/>
  <c r="BI19" i="19"/>
  <c r="BI21" i="19"/>
  <c r="BI22" i="19"/>
  <c r="BI23" i="19"/>
  <c r="BI24" i="19"/>
  <c r="BI25" i="19"/>
  <c r="BI26" i="19"/>
  <c r="BI27" i="19"/>
  <c r="BI28" i="19"/>
  <c r="BI29" i="19"/>
  <c r="BI30" i="19"/>
  <c r="BI31" i="19"/>
  <c r="BI32" i="19"/>
  <c r="BI33" i="19"/>
  <c r="BI34" i="19"/>
  <c r="BI36" i="19"/>
  <c r="BI37" i="19"/>
  <c r="BI38" i="19"/>
  <c r="BI39" i="19"/>
  <c r="BI40" i="19"/>
  <c r="BI41" i="19"/>
  <c r="BI42" i="19"/>
  <c r="BI43" i="19"/>
  <c r="BI44" i="19"/>
  <c r="BI45" i="19"/>
  <c r="BI46" i="19"/>
  <c r="BI47" i="19"/>
  <c r="BI48" i="19"/>
  <c r="BI49" i="19"/>
  <c r="BI50" i="19"/>
  <c r="BI51" i="19"/>
  <c r="BI52" i="19"/>
  <c r="BI53" i="19"/>
  <c r="BI54" i="19"/>
  <c r="BI55" i="19"/>
  <c r="BI56" i="19"/>
  <c r="BI57" i="19"/>
  <c r="BI58" i="19"/>
  <c r="BI59" i="19"/>
  <c r="BI60" i="19"/>
  <c r="BI61" i="19"/>
  <c r="BI62" i="19"/>
  <c r="BI63" i="19"/>
  <c r="BI64" i="19"/>
  <c r="BI65" i="19"/>
  <c r="BI66" i="19"/>
  <c r="BI67" i="19"/>
  <c r="BI68" i="19"/>
  <c r="BI69" i="19"/>
  <c r="BI70" i="19"/>
  <c r="BI71" i="19"/>
  <c r="BI72" i="19"/>
  <c r="BI73" i="19"/>
  <c r="BI74" i="19"/>
  <c r="BI75" i="19"/>
  <c r="BI76" i="19"/>
  <c r="BI77" i="19"/>
  <c r="BI78" i="19"/>
  <c r="BI79" i="19"/>
  <c r="BI80" i="19"/>
  <c r="BI81" i="19"/>
  <c r="BI82" i="19"/>
  <c r="BI83" i="19"/>
  <c r="BI84" i="19"/>
  <c r="BI85" i="19"/>
  <c r="BI86" i="19"/>
  <c r="BI87" i="19"/>
  <c r="BI88" i="19"/>
  <c r="BI89" i="19"/>
  <c r="BI90" i="19"/>
  <c r="BI91" i="19"/>
  <c r="BI92" i="19"/>
  <c r="BI93" i="19"/>
  <c r="BI94" i="19"/>
  <c r="BI95" i="19"/>
  <c r="BI96" i="19"/>
  <c r="BI97" i="19"/>
  <c r="BI98" i="19"/>
  <c r="BI99" i="19"/>
  <c r="BI100" i="19"/>
  <c r="BI101" i="19"/>
  <c r="BI102" i="19"/>
  <c r="BI103" i="19"/>
  <c r="BI104" i="19"/>
  <c r="BI105" i="19"/>
  <c r="BI106" i="19"/>
  <c r="BI107" i="19"/>
  <c r="BI108" i="19"/>
  <c r="BI109" i="19"/>
  <c r="BI110" i="19"/>
  <c r="BI111" i="19"/>
  <c r="BI112" i="19"/>
  <c r="BI113" i="19"/>
  <c r="BI114" i="19"/>
  <c r="BI115" i="19"/>
  <c r="BI116" i="19"/>
  <c r="BI117" i="19"/>
  <c r="BI118" i="19"/>
  <c r="BI119" i="19"/>
  <c r="BI120" i="19"/>
  <c r="BI121" i="19"/>
  <c r="BI122" i="19"/>
  <c r="BI123" i="19"/>
  <c r="BI124" i="19"/>
  <c r="BI125" i="19"/>
  <c r="BI126" i="19"/>
  <c r="BI127" i="19"/>
  <c r="BI128" i="19"/>
  <c r="BI129" i="19"/>
  <c r="BI130" i="19"/>
  <c r="BI131" i="19"/>
  <c r="BI132" i="19"/>
  <c r="BI133" i="19"/>
  <c r="BI134" i="19"/>
  <c r="BI135" i="19"/>
  <c r="BI136" i="19"/>
  <c r="BI137" i="19"/>
  <c r="BI138" i="19"/>
  <c r="BI139" i="19"/>
  <c r="BI140" i="19"/>
  <c r="BI141" i="19"/>
  <c r="BI142" i="19"/>
  <c r="BI143" i="19"/>
  <c r="BI144" i="19"/>
  <c r="BI145" i="19"/>
  <c r="BI5" i="19"/>
  <c r="BF10" i="40" l="1"/>
  <c r="BF11" i="40"/>
  <c r="BF12" i="40"/>
  <c r="BF13" i="40"/>
  <c r="BF14" i="40"/>
  <c r="BF15" i="40"/>
  <c r="BF16" i="40"/>
  <c r="BF17" i="40"/>
  <c r="BF18" i="40"/>
  <c r="BF19" i="40"/>
  <c r="BF20" i="40"/>
  <c r="BF21" i="40"/>
  <c r="BF22" i="40"/>
  <c r="BF23" i="40"/>
  <c r="BF24" i="40"/>
  <c r="BF25" i="40"/>
  <c r="BF26" i="40"/>
  <c r="BF27" i="40"/>
  <c r="BF28" i="40"/>
  <c r="BF29" i="40"/>
  <c r="BF30" i="40"/>
  <c r="BF31" i="40"/>
  <c r="BF32" i="40"/>
  <c r="BF33" i="40"/>
  <c r="BF34" i="40"/>
  <c r="BF35" i="40"/>
  <c r="BF36" i="40"/>
  <c r="BF37" i="40"/>
  <c r="BF38" i="40"/>
  <c r="BF39" i="40"/>
  <c r="BF40" i="40"/>
  <c r="BF41" i="40"/>
  <c r="BF42" i="40"/>
  <c r="BF43" i="40"/>
  <c r="BF44" i="40"/>
  <c r="BF45" i="40"/>
  <c r="BF46" i="40"/>
  <c r="BF47" i="40"/>
  <c r="BF48" i="40"/>
  <c r="BF49" i="40"/>
  <c r="BF50" i="40"/>
  <c r="BF51" i="40"/>
  <c r="BF52" i="40"/>
  <c r="BF53" i="40"/>
  <c r="BF54" i="40"/>
  <c r="BF55" i="40"/>
  <c r="BF56" i="40"/>
  <c r="BF57" i="40"/>
  <c r="BF58" i="40"/>
  <c r="BF59" i="40"/>
  <c r="BF60" i="40"/>
  <c r="BF61" i="40"/>
  <c r="BF62" i="40"/>
  <c r="BF63" i="40"/>
  <c r="BF64" i="40"/>
  <c r="BF65" i="40"/>
  <c r="BF66" i="40"/>
  <c r="BF67" i="40"/>
  <c r="BF68" i="40"/>
  <c r="BF69" i="40"/>
  <c r="BF70" i="40"/>
  <c r="BF71" i="40"/>
  <c r="BF72" i="40"/>
  <c r="BF73" i="40"/>
  <c r="BF74" i="40"/>
  <c r="BF75" i="40"/>
  <c r="BF76" i="40"/>
  <c r="BF77" i="40"/>
  <c r="BF78" i="40"/>
  <c r="BF79" i="40"/>
  <c r="BF80" i="40"/>
  <c r="BF81" i="40"/>
  <c r="BF82" i="40"/>
  <c r="BF83" i="40"/>
  <c r="BF84" i="40"/>
  <c r="BF85" i="40"/>
  <c r="BF86" i="40"/>
  <c r="BF87" i="40"/>
  <c r="BF88" i="40"/>
  <c r="BF89" i="40"/>
  <c r="BF90" i="40"/>
  <c r="BF91" i="40"/>
  <c r="BF92" i="40"/>
  <c r="BF93" i="40"/>
  <c r="BF94" i="40"/>
  <c r="BF95" i="40"/>
  <c r="BF96" i="40"/>
  <c r="BF97" i="40"/>
  <c r="BF98" i="40"/>
  <c r="BF99" i="40"/>
  <c r="BF100" i="40"/>
  <c r="BF101" i="40"/>
  <c r="BF102" i="40"/>
  <c r="BF103" i="40"/>
  <c r="BF104" i="40"/>
  <c r="BF105" i="40"/>
  <c r="BF106" i="40"/>
  <c r="BF107" i="40"/>
  <c r="BF108" i="40"/>
  <c r="BF109" i="40"/>
  <c r="BF110" i="40"/>
  <c r="BF111" i="40"/>
  <c r="BF112" i="40"/>
  <c r="BF113" i="40"/>
  <c r="BF114" i="40"/>
  <c r="BF115" i="40"/>
  <c r="BF116" i="40"/>
  <c r="BF117" i="40"/>
  <c r="BF118" i="40"/>
  <c r="BF119" i="40"/>
  <c r="BF120" i="40"/>
  <c r="BF121" i="40"/>
  <c r="BF122" i="40"/>
  <c r="BF123" i="40"/>
  <c r="BF124" i="40"/>
  <c r="BF125" i="40"/>
  <c r="BF126" i="40"/>
  <c r="BF127" i="40"/>
  <c r="BF128" i="40"/>
  <c r="BF129" i="40"/>
  <c r="BF130" i="40"/>
  <c r="BF131" i="40"/>
  <c r="BF132" i="40"/>
  <c r="BF133" i="40"/>
  <c r="BF134" i="40"/>
  <c r="BF135" i="40"/>
  <c r="BF136" i="40"/>
  <c r="BF137" i="40"/>
  <c r="BF138" i="40"/>
  <c r="BF139" i="40"/>
  <c r="BF140" i="40"/>
  <c r="BF141" i="40"/>
  <c r="BF142" i="40"/>
  <c r="BF143" i="40"/>
  <c r="BF144" i="40"/>
  <c r="BF145" i="40"/>
  <c r="BF146" i="40"/>
  <c r="BF9" i="40"/>
  <c r="I9" i="40"/>
  <c r="M9" i="40" s="1"/>
  <c r="M10" i="40"/>
  <c r="O12" i="40"/>
  <c r="P12" i="40"/>
  <c r="O15" i="40"/>
  <c r="P17" i="40"/>
  <c r="M18" i="40"/>
  <c r="O20" i="40"/>
  <c r="P20" i="40"/>
  <c r="O23" i="40"/>
  <c r="P25" i="40"/>
  <c r="M26" i="40"/>
  <c r="O28" i="40"/>
  <c r="P28" i="40"/>
  <c r="O31" i="40"/>
  <c r="M34" i="40"/>
  <c r="P36" i="40"/>
  <c r="O39" i="40"/>
  <c r="M42" i="40"/>
  <c r="P44" i="40"/>
  <c r="O47" i="40"/>
  <c r="M50" i="40"/>
  <c r="P52" i="40"/>
  <c r="O55" i="40"/>
  <c r="M58" i="40"/>
  <c r="P60" i="40"/>
  <c r="O63" i="40"/>
  <c r="M66" i="40"/>
  <c r="P68" i="40"/>
  <c r="O71" i="40"/>
  <c r="M74" i="40"/>
  <c r="O79" i="40"/>
  <c r="M82" i="40"/>
  <c r="P84" i="40"/>
  <c r="O87" i="40"/>
  <c r="M90" i="40"/>
  <c r="P92" i="40"/>
  <c r="M117" i="40"/>
  <c r="P119" i="40"/>
  <c r="M121" i="40"/>
  <c r="P123" i="40"/>
  <c r="P127" i="40"/>
  <c r="M129" i="40"/>
  <c r="M130" i="40"/>
  <c r="M131" i="40"/>
  <c r="M132" i="40"/>
  <c r="M133" i="40"/>
  <c r="M134" i="40"/>
  <c r="M135" i="40"/>
  <c r="M136" i="40"/>
  <c r="M137" i="40"/>
  <c r="M138" i="40"/>
  <c r="M139" i="40"/>
  <c r="M140" i="40"/>
  <c r="M141" i="40"/>
  <c r="M142" i="40"/>
  <c r="M143" i="40"/>
  <c r="M144" i="40"/>
  <c r="M145" i="40"/>
  <c r="M146" i="40"/>
  <c r="P9" i="40"/>
  <c r="I10" i="40"/>
  <c r="J10" i="40"/>
  <c r="N10" i="40" s="1"/>
  <c r="K10" i="40"/>
  <c r="O10" i="40" s="1"/>
  <c r="L10" i="40"/>
  <c r="P10" i="40" s="1"/>
  <c r="I11" i="40"/>
  <c r="M11" i="40" s="1"/>
  <c r="J11" i="40"/>
  <c r="N11" i="40" s="1"/>
  <c r="K11" i="40"/>
  <c r="O11" i="40" s="1"/>
  <c r="L11" i="40"/>
  <c r="P11" i="40" s="1"/>
  <c r="I12" i="40"/>
  <c r="M12" i="40" s="1"/>
  <c r="J12" i="40"/>
  <c r="N12" i="40" s="1"/>
  <c r="K12" i="40"/>
  <c r="L12" i="40"/>
  <c r="I13" i="40"/>
  <c r="M13" i="40" s="1"/>
  <c r="J13" i="40"/>
  <c r="N13" i="40" s="1"/>
  <c r="K13" i="40"/>
  <c r="O13" i="40" s="1"/>
  <c r="L13" i="40"/>
  <c r="P13" i="40" s="1"/>
  <c r="I14" i="40"/>
  <c r="M14" i="40" s="1"/>
  <c r="J14" i="40"/>
  <c r="N14" i="40" s="1"/>
  <c r="K14" i="40"/>
  <c r="O14" i="40" s="1"/>
  <c r="L14" i="40"/>
  <c r="P14" i="40" s="1"/>
  <c r="I15" i="40"/>
  <c r="M15" i="40" s="1"/>
  <c r="J15" i="40"/>
  <c r="N15" i="40" s="1"/>
  <c r="K15" i="40"/>
  <c r="L15" i="40"/>
  <c r="P15" i="40" s="1"/>
  <c r="I16" i="40"/>
  <c r="M16" i="40" s="1"/>
  <c r="J16" i="40"/>
  <c r="N16" i="40" s="1"/>
  <c r="K16" i="40"/>
  <c r="O16" i="40" s="1"/>
  <c r="L16" i="40"/>
  <c r="P16" i="40" s="1"/>
  <c r="I17" i="40"/>
  <c r="M17" i="40" s="1"/>
  <c r="J17" i="40"/>
  <c r="N17" i="40" s="1"/>
  <c r="K17" i="40"/>
  <c r="O17" i="40" s="1"/>
  <c r="L17" i="40"/>
  <c r="I18" i="40"/>
  <c r="J18" i="40"/>
  <c r="N18" i="40" s="1"/>
  <c r="K18" i="40"/>
  <c r="O18" i="40" s="1"/>
  <c r="L18" i="40"/>
  <c r="P18" i="40" s="1"/>
  <c r="I19" i="40"/>
  <c r="M19" i="40" s="1"/>
  <c r="J19" i="40"/>
  <c r="N19" i="40" s="1"/>
  <c r="K19" i="40"/>
  <c r="O19" i="40" s="1"/>
  <c r="L19" i="40"/>
  <c r="P19" i="40" s="1"/>
  <c r="I20" i="40"/>
  <c r="M20" i="40" s="1"/>
  <c r="J20" i="40"/>
  <c r="N20" i="40" s="1"/>
  <c r="K20" i="40"/>
  <c r="L20" i="40"/>
  <c r="I21" i="40"/>
  <c r="J21" i="40"/>
  <c r="N21" i="40" s="1"/>
  <c r="K21" i="40"/>
  <c r="O21" i="40" s="1"/>
  <c r="L21" i="40"/>
  <c r="P21" i="40" s="1"/>
  <c r="I22" i="40"/>
  <c r="M22" i="40" s="1"/>
  <c r="J22" i="40"/>
  <c r="N22" i="40" s="1"/>
  <c r="K22" i="40"/>
  <c r="O22" i="40" s="1"/>
  <c r="L22" i="40"/>
  <c r="P22" i="40" s="1"/>
  <c r="I23" i="40"/>
  <c r="M23" i="40" s="1"/>
  <c r="J23" i="40"/>
  <c r="N23" i="40" s="1"/>
  <c r="K23" i="40"/>
  <c r="L23" i="40"/>
  <c r="P23" i="40" s="1"/>
  <c r="I24" i="40"/>
  <c r="M24" i="40" s="1"/>
  <c r="J24" i="40"/>
  <c r="N24" i="40" s="1"/>
  <c r="K24" i="40"/>
  <c r="O24" i="40" s="1"/>
  <c r="L24" i="40"/>
  <c r="P24" i="40" s="1"/>
  <c r="I25" i="40"/>
  <c r="M25" i="40" s="1"/>
  <c r="J25" i="40"/>
  <c r="N25" i="40" s="1"/>
  <c r="K25" i="40"/>
  <c r="O25" i="40" s="1"/>
  <c r="L25" i="40"/>
  <c r="I26" i="40"/>
  <c r="J26" i="40"/>
  <c r="N26" i="40" s="1"/>
  <c r="K26" i="40"/>
  <c r="O26" i="40" s="1"/>
  <c r="L26" i="40"/>
  <c r="P26" i="40" s="1"/>
  <c r="I27" i="40"/>
  <c r="M27" i="40" s="1"/>
  <c r="J27" i="40"/>
  <c r="N27" i="40" s="1"/>
  <c r="K27" i="40"/>
  <c r="O27" i="40" s="1"/>
  <c r="L27" i="40"/>
  <c r="P27" i="40" s="1"/>
  <c r="I28" i="40"/>
  <c r="M28" i="40" s="1"/>
  <c r="J28" i="40"/>
  <c r="N28" i="40" s="1"/>
  <c r="K28" i="40"/>
  <c r="L28" i="40"/>
  <c r="I29" i="40"/>
  <c r="M29" i="40" s="1"/>
  <c r="J29" i="40"/>
  <c r="N29" i="40" s="1"/>
  <c r="K29" i="40"/>
  <c r="O29" i="40" s="1"/>
  <c r="L29" i="40"/>
  <c r="P29" i="40" s="1"/>
  <c r="I30" i="40"/>
  <c r="M30" i="40" s="1"/>
  <c r="J30" i="40"/>
  <c r="N30" i="40" s="1"/>
  <c r="K30" i="40"/>
  <c r="O30" i="40" s="1"/>
  <c r="L30" i="40"/>
  <c r="P30" i="40" s="1"/>
  <c r="I31" i="40"/>
  <c r="M31" i="40" s="1"/>
  <c r="J31" i="40"/>
  <c r="N31" i="40" s="1"/>
  <c r="K31" i="40"/>
  <c r="L31" i="40"/>
  <c r="P31" i="40" s="1"/>
  <c r="I32" i="40"/>
  <c r="M32" i="40" s="1"/>
  <c r="J32" i="40"/>
  <c r="N32" i="40" s="1"/>
  <c r="K32" i="40"/>
  <c r="O32" i="40" s="1"/>
  <c r="L32" i="40"/>
  <c r="P32" i="40" s="1"/>
  <c r="I33" i="40"/>
  <c r="J33" i="40"/>
  <c r="N33" i="40" s="1"/>
  <c r="K33" i="40"/>
  <c r="O33" i="40" s="1"/>
  <c r="L33" i="40"/>
  <c r="P33" i="40" s="1"/>
  <c r="I34" i="40"/>
  <c r="J34" i="40"/>
  <c r="N34" i="40" s="1"/>
  <c r="K34" i="40"/>
  <c r="O34" i="40" s="1"/>
  <c r="L34" i="40"/>
  <c r="P34" i="40" s="1"/>
  <c r="I35" i="40"/>
  <c r="M35" i="40" s="1"/>
  <c r="J35" i="40"/>
  <c r="N35" i="40" s="1"/>
  <c r="K35" i="40"/>
  <c r="O35" i="40" s="1"/>
  <c r="L35" i="40"/>
  <c r="P35" i="40" s="1"/>
  <c r="I36" i="40"/>
  <c r="M36" i="40" s="1"/>
  <c r="J36" i="40"/>
  <c r="N36" i="40" s="1"/>
  <c r="K36" i="40"/>
  <c r="O36" i="40" s="1"/>
  <c r="L36" i="40"/>
  <c r="I37" i="40"/>
  <c r="M37" i="40" s="1"/>
  <c r="J37" i="40"/>
  <c r="N37" i="40" s="1"/>
  <c r="K37" i="40"/>
  <c r="O37" i="40" s="1"/>
  <c r="L37" i="40"/>
  <c r="P37" i="40" s="1"/>
  <c r="I38" i="40"/>
  <c r="M38" i="40" s="1"/>
  <c r="J38" i="40"/>
  <c r="N38" i="40" s="1"/>
  <c r="K38" i="40"/>
  <c r="O38" i="40" s="1"/>
  <c r="L38" i="40"/>
  <c r="P38" i="40" s="1"/>
  <c r="I39" i="40"/>
  <c r="M39" i="40" s="1"/>
  <c r="J39" i="40"/>
  <c r="N39" i="40" s="1"/>
  <c r="K39" i="40"/>
  <c r="L39" i="40"/>
  <c r="P39" i="40" s="1"/>
  <c r="I40" i="40"/>
  <c r="M40" i="40" s="1"/>
  <c r="J40" i="40"/>
  <c r="N40" i="40" s="1"/>
  <c r="K40" i="40"/>
  <c r="O40" i="40" s="1"/>
  <c r="L40" i="40"/>
  <c r="P40" i="40" s="1"/>
  <c r="I41" i="40"/>
  <c r="M41" i="40" s="1"/>
  <c r="J41" i="40"/>
  <c r="N41" i="40" s="1"/>
  <c r="K41" i="40"/>
  <c r="O41" i="40" s="1"/>
  <c r="L41" i="40"/>
  <c r="P41" i="40" s="1"/>
  <c r="I42" i="40"/>
  <c r="J42" i="40"/>
  <c r="N42" i="40" s="1"/>
  <c r="K42" i="40"/>
  <c r="O42" i="40" s="1"/>
  <c r="L42" i="40"/>
  <c r="P42" i="40" s="1"/>
  <c r="I43" i="40"/>
  <c r="M43" i="40" s="1"/>
  <c r="J43" i="40"/>
  <c r="N43" i="40" s="1"/>
  <c r="K43" i="40"/>
  <c r="O43" i="40" s="1"/>
  <c r="L43" i="40"/>
  <c r="P43" i="40" s="1"/>
  <c r="I44" i="40"/>
  <c r="M44" i="40" s="1"/>
  <c r="J44" i="40"/>
  <c r="N44" i="40" s="1"/>
  <c r="K44" i="40"/>
  <c r="O44" i="40" s="1"/>
  <c r="L44" i="40"/>
  <c r="I45" i="40"/>
  <c r="M45" i="40" s="1"/>
  <c r="J45" i="40"/>
  <c r="N45" i="40" s="1"/>
  <c r="K45" i="40"/>
  <c r="O45" i="40" s="1"/>
  <c r="L45" i="40"/>
  <c r="P45" i="40" s="1"/>
  <c r="I46" i="40"/>
  <c r="M46" i="40" s="1"/>
  <c r="J46" i="40"/>
  <c r="N46" i="40" s="1"/>
  <c r="K46" i="40"/>
  <c r="O46" i="40" s="1"/>
  <c r="L46" i="40"/>
  <c r="P46" i="40" s="1"/>
  <c r="I47" i="40"/>
  <c r="M47" i="40" s="1"/>
  <c r="J47" i="40"/>
  <c r="N47" i="40" s="1"/>
  <c r="K47" i="40"/>
  <c r="L47" i="40"/>
  <c r="P47" i="40" s="1"/>
  <c r="I48" i="40"/>
  <c r="M48" i="40" s="1"/>
  <c r="J48" i="40"/>
  <c r="N48" i="40" s="1"/>
  <c r="K48" i="40"/>
  <c r="O48" i="40" s="1"/>
  <c r="L48" i="40"/>
  <c r="P48" i="40" s="1"/>
  <c r="I49" i="40"/>
  <c r="M49" i="40" s="1"/>
  <c r="J49" i="40"/>
  <c r="N49" i="40" s="1"/>
  <c r="K49" i="40"/>
  <c r="O49" i="40" s="1"/>
  <c r="L49" i="40"/>
  <c r="P49" i="40" s="1"/>
  <c r="I50" i="40"/>
  <c r="J50" i="40"/>
  <c r="N50" i="40" s="1"/>
  <c r="K50" i="40"/>
  <c r="O50" i="40" s="1"/>
  <c r="L50" i="40"/>
  <c r="P50" i="40" s="1"/>
  <c r="I51" i="40"/>
  <c r="M51" i="40" s="1"/>
  <c r="J51" i="40"/>
  <c r="N51" i="40" s="1"/>
  <c r="K51" i="40"/>
  <c r="O51" i="40" s="1"/>
  <c r="L51" i="40"/>
  <c r="P51" i="40" s="1"/>
  <c r="I52" i="40"/>
  <c r="J52" i="40"/>
  <c r="N52" i="40" s="1"/>
  <c r="K52" i="40"/>
  <c r="O52" i="40" s="1"/>
  <c r="L52" i="40"/>
  <c r="I53" i="40"/>
  <c r="M53" i="40" s="1"/>
  <c r="J53" i="40"/>
  <c r="N53" i="40" s="1"/>
  <c r="K53" i="40"/>
  <c r="O53" i="40" s="1"/>
  <c r="L53" i="40"/>
  <c r="P53" i="40" s="1"/>
  <c r="I54" i="40"/>
  <c r="M54" i="40" s="1"/>
  <c r="J54" i="40"/>
  <c r="N54" i="40" s="1"/>
  <c r="K54" i="40"/>
  <c r="O54" i="40" s="1"/>
  <c r="L54" i="40"/>
  <c r="P54" i="40" s="1"/>
  <c r="I55" i="40"/>
  <c r="M55" i="40" s="1"/>
  <c r="J55" i="40"/>
  <c r="N55" i="40" s="1"/>
  <c r="K55" i="40"/>
  <c r="L55" i="40"/>
  <c r="P55" i="40" s="1"/>
  <c r="I56" i="40"/>
  <c r="M56" i="40" s="1"/>
  <c r="J56" i="40"/>
  <c r="N56" i="40" s="1"/>
  <c r="K56" i="40"/>
  <c r="O56" i="40" s="1"/>
  <c r="L56" i="40"/>
  <c r="P56" i="40" s="1"/>
  <c r="I57" i="40"/>
  <c r="M57" i="40" s="1"/>
  <c r="J57" i="40"/>
  <c r="N57" i="40" s="1"/>
  <c r="K57" i="40"/>
  <c r="O57" i="40" s="1"/>
  <c r="L57" i="40"/>
  <c r="P57" i="40" s="1"/>
  <c r="I58" i="40"/>
  <c r="J58" i="40"/>
  <c r="N58" i="40" s="1"/>
  <c r="K58" i="40"/>
  <c r="O58" i="40" s="1"/>
  <c r="L58" i="40"/>
  <c r="P58" i="40" s="1"/>
  <c r="I59" i="40"/>
  <c r="M59" i="40" s="1"/>
  <c r="J59" i="40"/>
  <c r="N59" i="40" s="1"/>
  <c r="K59" i="40"/>
  <c r="O59" i="40" s="1"/>
  <c r="L59" i="40"/>
  <c r="P59" i="40" s="1"/>
  <c r="I60" i="40"/>
  <c r="M60" i="40" s="1"/>
  <c r="J60" i="40"/>
  <c r="N60" i="40" s="1"/>
  <c r="K60" i="40"/>
  <c r="O60" i="40" s="1"/>
  <c r="L60" i="40"/>
  <c r="I61" i="40"/>
  <c r="M61" i="40" s="1"/>
  <c r="J61" i="40"/>
  <c r="N61" i="40" s="1"/>
  <c r="K61" i="40"/>
  <c r="O61" i="40" s="1"/>
  <c r="L61" i="40"/>
  <c r="P61" i="40" s="1"/>
  <c r="I62" i="40"/>
  <c r="M62" i="40" s="1"/>
  <c r="J62" i="40"/>
  <c r="N62" i="40" s="1"/>
  <c r="K62" i="40"/>
  <c r="O62" i="40" s="1"/>
  <c r="L62" i="40"/>
  <c r="P62" i="40" s="1"/>
  <c r="I63" i="40"/>
  <c r="M63" i="40" s="1"/>
  <c r="J63" i="40"/>
  <c r="N63" i="40" s="1"/>
  <c r="K63" i="40"/>
  <c r="L63" i="40"/>
  <c r="P63" i="40" s="1"/>
  <c r="I64" i="40"/>
  <c r="M64" i="40" s="1"/>
  <c r="J64" i="40"/>
  <c r="N64" i="40" s="1"/>
  <c r="K64" i="40"/>
  <c r="O64" i="40" s="1"/>
  <c r="L64" i="40"/>
  <c r="P64" i="40" s="1"/>
  <c r="I65" i="40"/>
  <c r="M65" i="40" s="1"/>
  <c r="J65" i="40"/>
  <c r="N65" i="40" s="1"/>
  <c r="K65" i="40"/>
  <c r="O65" i="40" s="1"/>
  <c r="L65" i="40"/>
  <c r="P65" i="40" s="1"/>
  <c r="I66" i="40"/>
  <c r="J66" i="40"/>
  <c r="N66" i="40" s="1"/>
  <c r="K66" i="40"/>
  <c r="O66" i="40" s="1"/>
  <c r="L66" i="40"/>
  <c r="P66" i="40" s="1"/>
  <c r="I67" i="40"/>
  <c r="M67" i="40" s="1"/>
  <c r="J67" i="40"/>
  <c r="N67" i="40" s="1"/>
  <c r="K67" i="40"/>
  <c r="O67" i="40" s="1"/>
  <c r="L67" i="40"/>
  <c r="P67" i="40" s="1"/>
  <c r="I68" i="40"/>
  <c r="M68" i="40" s="1"/>
  <c r="J68" i="40"/>
  <c r="N68" i="40" s="1"/>
  <c r="K68" i="40"/>
  <c r="O68" i="40" s="1"/>
  <c r="L68" i="40"/>
  <c r="I69" i="40"/>
  <c r="M69" i="40" s="1"/>
  <c r="J69" i="40"/>
  <c r="N69" i="40" s="1"/>
  <c r="K69" i="40"/>
  <c r="O69" i="40" s="1"/>
  <c r="L69" i="40"/>
  <c r="P69" i="40" s="1"/>
  <c r="I70" i="40"/>
  <c r="M70" i="40" s="1"/>
  <c r="J70" i="40"/>
  <c r="N70" i="40" s="1"/>
  <c r="K70" i="40"/>
  <c r="O70" i="40" s="1"/>
  <c r="L70" i="40"/>
  <c r="P70" i="40" s="1"/>
  <c r="I71" i="40"/>
  <c r="M71" i="40" s="1"/>
  <c r="J71" i="40"/>
  <c r="N71" i="40" s="1"/>
  <c r="K71" i="40"/>
  <c r="L71" i="40"/>
  <c r="P71" i="40" s="1"/>
  <c r="I72" i="40"/>
  <c r="M72" i="40" s="1"/>
  <c r="J72" i="40"/>
  <c r="N72" i="40" s="1"/>
  <c r="K72" i="40"/>
  <c r="O72" i="40" s="1"/>
  <c r="L72" i="40"/>
  <c r="P72" i="40" s="1"/>
  <c r="I73" i="40"/>
  <c r="M73" i="40" s="1"/>
  <c r="J73" i="40"/>
  <c r="N73" i="40" s="1"/>
  <c r="K73" i="40"/>
  <c r="O73" i="40" s="1"/>
  <c r="L73" i="40"/>
  <c r="P73" i="40" s="1"/>
  <c r="I74" i="40"/>
  <c r="J74" i="40"/>
  <c r="N74" i="40" s="1"/>
  <c r="K74" i="40"/>
  <c r="O74" i="40" s="1"/>
  <c r="L74" i="40"/>
  <c r="P74" i="40" s="1"/>
  <c r="I75" i="40"/>
  <c r="J75" i="40"/>
  <c r="N75" i="40" s="1"/>
  <c r="K75" i="40"/>
  <c r="L75" i="40"/>
  <c r="I76" i="40"/>
  <c r="J76" i="40"/>
  <c r="N76" i="40" s="1"/>
  <c r="K76" i="40"/>
  <c r="L76" i="40"/>
  <c r="I77" i="40"/>
  <c r="J77" i="40"/>
  <c r="N77" i="40" s="1"/>
  <c r="K77" i="40"/>
  <c r="L77" i="40"/>
  <c r="I78" i="40"/>
  <c r="J78" i="40"/>
  <c r="N78" i="40" s="1"/>
  <c r="K78" i="40"/>
  <c r="L78" i="40"/>
  <c r="I79" i="40"/>
  <c r="M79" i="40" s="1"/>
  <c r="J79" i="40"/>
  <c r="N79" i="40" s="1"/>
  <c r="K79" i="40"/>
  <c r="L79" i="40"/>
  <c r="P79" i="40" s="1"/>
  <c r="I80" i="40"/>
  <c r="M80" i="40" s="1"/>
  <c r="J80" i="40"/>
  <c r="N80" i="40" s="1"/>
  <c r="K80" i="40"/>
  <c r="O80" i="40" s="1"/>
  <c r="L80" i="40"/>
  <c r="P80" i="40" s="1"/>
  <c r="I81" i="40"/>
  <c r="M81" i="40" s="1"/>
  <c r="J81" i="40"/>
  <c r="N81" i="40" s="1"/>
  <c r="K81" i="40"/>
  <c r="O81" i="40" s="1"/>
  <c r="L81" i="40"/>
  <c r="P81" i="40" s="1"/>
  <c r="I82" i="40"/>
  <c r="J82" i="40"/>
  <c r="N82" i="40" s="1"/>
  <c r="K82" i="40"/>
  <c r="O82" i="40" s="1"/>
  <c r="L82" i="40"/>
  <c r="P82" i="40" s="1"/>
  <c r="I83" i="40"/>
  <c r="M83" i="40" s="1"/>
  <c r="J83" i="40"/>
  <c r="N83" i="40" s="1"/>
  <c r="K83" i="40"/>
  <c r="O83" i="40" s="1"/>
  <c r="L83" i="40"/>
  <c r="P83" i="40" s="1"/>
  <c r="I84" i="40"/>
  <c r="M84" i="40" s="1"/>
  <c r="J84" i="40"/>
  <c r="N84" i="40" s="1"/>
  <c r="K84" i="40"/>
  <c r="O84" i="40" s="1"/>
  <c r="L84" i="40"/>
  <c r="I85" i="40"/>
  <c r="M85" i="40" s="1"/>
  <c r="J85" i="40"/>
  <c r="N85" i="40" s="1"/>
  <c r="K85" i="40"/>
  <c r="O85" i="40" s="1"/>
  <c r="L85" i="40"/>
  <c r="P85" i="40" s="1"/>
  <c r="I86" i="40"/>
  <c r="M86" i="40" s="1"/>
  <c r="J86" i="40"/>
  <c r="N86" i="40" s="1"/>
  <c r="K86" i="40"/>
  <c r="O86" i="40" s="1"/>
  <c r="L86" i="40"/>
  <c r="P86" i="40" s="1"/>
  <c r="I87" i="40"/>
  <c r="M87" i="40" s="1"/>
  <c r="J87" i="40"/>
  <c r="N87" i="40" s="1"/>
  <c r="K87" i="40"/>
  <c r="L87" i="40"/>
  <c r="P87" i="40" s="1"/>
  <c r="I88" i="40"/>
  <c r="M88" i="40" s="1"/>
  <c r="J88" i="40"/>
  <c r="N88" i="40" s="1"/>
  <c r="K88" i="40"/>
  <c r="O88" i="40" s="1"/>
  <c r="L88" i="40"/>
  <c r="P88" i="40" s="1"/>
  <c r="I89" i="40"/>
  <c r="M89" i="40" s="1"/>
  <c r="J89" i="40"/>
  <c r="N89" i="40" s="1"/>
  <c r="K89" i="40"/>
  <c r="O89" i="40" s="1"/>
  <c r="L89" i="40"/>
  <c r="P89" i="40" s="1"/>
  <c r="I90" i="40"/>
  <c r="J90" i="40"/>
  <c r="N90" i="40" s="1"/>
  <c r="K90" i="40"/>
  <c r="O90" i="40" s="1"/>
  <c r="L90" i="40"/>
  <c r="P90" i="40" s="1"/>
  <c r="I91" i="40"/>
  <c r="M91" i="40" s="1"/>
  <c r="J91" i="40"/>
  <c r="N91" i="40" s="1"/>
  <c r="K91" i="40"/>
  <c r="O91" i="40" s="1"/>
  <c r="L91" i="40"/>
  <c r="P91" i="40" s="1"/>
  <c r="I92" i="40"/>
  <c r="M92" i="40" s="1"/>
  <c r="J92" i="40"/>
  <c r="N92" i="40" s="1"/>
  <c r="K92" i="40"/>
  <c r="O92" i="40" s="1"/>
  <c r="L92" i="40"/>
  <c r="I93" i="40"/>
  <c r="M93" i="40" s="1"/>
  <c r="J93" i="40"/>
  <c r="N93" i="40" s="1"/>
  <c r="K93" i="40"/>
  <c r="O93" i="40" s="1"/>
  <c r="L93" i="40"/>
  <c r="P93" i="40" s="1"/>
  <c r="I94" i="40"/>
  <c r="M94" i="40" s="1"/>
  <c r="J94" i="40"/>
  <c r="N94" i="40" s="1"/>
  <c r="K94" i="40"/>
  <c r="O94" i="40" s="1"/>
  <c r="L94" i="40"/>
  <c r="P94" i="40" s="1"/>
  <c r="I95" i="40"/>
  <c r="M95" i="40" s="1"/>
  <c r="J95" i="40"/>
  <c r="N95" i="40" s="1"/>
  <c r="K95" i="40"/>
  <c r="O95" i="40" s="1"/>
  <c r="L95" i="40"/>
  <c r="P95" i="40" s="1"/>
  <c r="I96" i="40"/>
  <c r="M96" i="40" s="1"/>
  <c r="J96" i="40"/>
  <c r="N96" i="40" s="1"/>
  <c r="K96" i="40"/>
  <c r="O96" i="40" s="1"/>
  <c r="L96" i="40"/>
  <c r="P96" i="40" s="1"/>
  <c r="I97" i="40"/>
  <c r="M97" i="40" s="1"/>
  <c r="J97" i="40"/>
  <c r="N97" i="40" s="1"/>
  <c r="K97" i="40"/>
  <c r="O97" i="40" s="1"/>
  <c r="L97" i="40"/>
  <c r="P97" i="40" s="1"/>
  <c r="I98" i="40"/>
  <c r="M98" i="40" s="1"/>
  <c r="J98" i="40"/>
  <c r="N98" i="40" s="1"/>
  <c r="K98" i="40"/>
  <c r="O98" i="40" s="1"/>
  <c r="L98" i="40"/>
  <c r="P98" i="40" s="1"/>
  <c r="I99" i="40"/>
  <c r="M99" i="40" s="1"/>
  <c r="J99" i="40"/>
  <c r="N99" i="40" s="1"/>
  <c r="K99" i="40"/>
  <c r="O99" i="40" s="1"/>
  <c r="L99" i="40"/>
  <c r="P99" i="40" s="1"/>
  <c r="I100" i="40"/>
  <c r="M100" i="40" s="1"/>
  <c r="J100" i="40"/>
  <c r="N100" i="40" s="1"/>
  <c r="K100" i="40"/>
  <c r="O100" i="40" s="1"/>
  <c r="L100" i="40"/>
  <c r="P100" i="40" s="1"/>
  <c r="I101" i="40"/>
  <c r="M101" i="40" s="1"/>
  <c r="J101" i="40"/>
  <c r="N101" i="40" s="1"/>
  <c r="K101" i="40"/>
  <c r="O101" i="40" s="1"/>
  <c r="L101" i="40"/>
  <c r="P101" i="40" s="1"/>
  <c r="I102" i="40"/>
  <c r="M102" i="40" s="1"/>
  <c r="J102" i="40"/>
  <c r="N102" i="40" s="1"/>
  <c r="K102" i="40"/>
  <c r="O102" i="40" s="1"/>
  <c r="L102" i="40"/>
  <c r="P102" i="40" s="1"/>
  <c r="I103" i="40"/>
  <c r="M103" i="40" s="1"/>
  <c r="J103" i="40"/>
  <c r="N103" i="40" s="1"/>
  <c r="K103" i="40"/>
  <c r="O103" i="40" s="1"/>
  <c r="L103" i="40"/>
  <c r="P103" i="40" s="1"/>
  <c r="I104" i="40"/>
  <c r="M104" i="40" s="1"/>
  <c r="J104" i="40"/>
  <c r="N104" i="40" s="1"/>
  <c r="K104" i="40"/>
  <c r="O104" i="40" s="1"/>
  <c r="L104" i="40"/>
  <c r="P104" i="40" s="1"/>
  <c r="I105" i="40"/>
  <c r="M105" i="40" s="1"/>
  <c r="J105" i="40"/>
  <c r="N105" i="40" s="1"/>
  <c r="K105" i="40"/>
  <c r="O105" i="40" s="1"/>
  <c r="L105" i="40"/>
  <c r="P105" i="40" s="1"/>
  <c r="I106" i="40"/>
  <c r="M106" i="40" s="1"/>
  <c r="J106" i="40"/>
  <c r="N106" i="40" s="1"/>
  <c r="K106" i="40"/>
  <c r="O106" i="40" s="1"/>
  <c r="L106" i="40"/>
  <c r="P106" i="40" s="1"/>
  <c r="I107" i="40"/>
  <c r="M107" i="40" s="1"/>
  <c r="J107" i="40"/>
  <c r="N107" i="40" s="1"/>
  <c r="K107" i="40"/>
  <c r="O107" i="40" s="1"/>
  <c r="L107" i="40"/>
  <c r="P107" i="40" s="1"/>
  <c r="I108" i="40"/>
  <c r="M108" i="40" s="1"/>
  <c r="J108" i="40"/>
  <c r="N108" i="40" s="1"/>
  <c r="K108" i="40"/>
  <c r="O108" i="40" s="1"/>
  <c r="L108" i="40"/>
  <c r="P108" i="40" s="1"/>
  <c r="I109" i="40"/>
  <c r="M109" i="40" s="1"/>
  <c r="J109" i="40"/>
  <c r="N109" i="40" s="1"/>
  <c r="K109" i="40"/>
  <c r="O109" i="40" s="1"/>
  <c r="L109" i="40"/>
  <c r="P109" i="40" s="1"/>
  <c r="I110" i="40"/>
  <c r="M110" i="40" s="1"/>
  <c r="J110" i="40"/>
  <c r="N110" i="40" s="1"/>
  <c r="K110" i="40"/>
  <c r="O110" i="40" s="1"/>
  <c r="L110" i="40"/>
  <c r="P110" i="40" s="1"/>
  <c r="I111" i="40"/>
  <c r="M111" i="40" s="1"/>
  <c r="J111" i="40"/>
  <c r="N111" i="40" s="1"/>
  <c r="K111" i="40"/>
  <c r="O111" i="40" s="1"/>
  <c r="L111" i="40"/>
  <c r="P111" i="40" s="1"/>
  <c r="I112" i="40"/>
  <c r="M112" i="40" s="1"/>
  <c r="J112" i="40"/>
  <c r="N112" i="40" s="1"/>
  <c r="K112" i="40"/>
  <c r="O112" i="40" s="1"/>
  <c r="L112" i="40"/>
  <c r="P112" i="40" s="1"/>
  <c r="I113" i="40"/>
  <c r="M113" i="40" s="1"/>
  <c r="J113" i="40"/>
  <c r="N113" i="40" s="1"/>
  <c r="K113" i="40"/>
  <c r="O113" i="40" s="1"/>
  <c r="L113" i="40"/>
  <c r="P113" i="40" s="1"/>
  <c r="I114" i="40"/>
  <c r="M114" i="40" s="1"/>
  <c r="J114" i="40"/>
  <c r="N114" i="40" s="1"/>
  <c r="K114" i="40"/>
  <c r="O114" i="40" s="1"/>
  <c r="L114" i="40"/>
  <c r="P114" i="40" s="1"/>
  <c r="I115" i="40"/>
  <c r="M115" i="40" s="1"/>
  <c r="J115" i="40"/>
  <c r="N115" i="40" s="1"/>
  <c r="K115" i="40"/>
  <c r="O115" i="40" s="1"/>
  <c r="L115" i="40"/>
  <c r="P115" i="40" s="1"/>
  <c r="I116" i="40"/>
  <c r="M116" i="40" s="1"/>
  <c r="J116" i="40"/>
  <c r="N116" i="40" s="1"/>
  <c r="K116" i="40"/>
  <c r="O116" i="40" s="1"/>
  <c r="L116" i="40"/>
  <c r="P116" i="40" s="1"/>
  <c r="I117" i="40"/>
  <c r="J117" i="40"/>
  <c r="N117" i="40" s="1"/>
  <c r="K117" i="40"/>
  <c r="O117" i="40" s="1"/>
  <c r="L117" i="40"/>
  <c r="P117" i="40" s="1"/>
  <c r="I118" i="40"/>
  <c r="M118" i="40" s="1"/>
  <c r="J118" i="40"/>
  <c r="N118" i="40" s="1"/>
  <c r="K118" i="40"/>
  <c r="O118" i="40" s="1"/>
  <c r="L118" i="40"/>
  <c r="P118" i="40" s="1"/>
  <c r="I119" i="40"/>
  <c r="M119" i="40" s="1"/>
  <c r="J119" i="40"/>
  <c r="N119" i="40" s="1"/>
  <c r="K119" i="40"/>
  <c r="O119" i="40" s="1"/>
  <c r="L119" i="40"/>
  <c r="I120" i="40"/>
  <c r="M120" i="40" s="1"/>
  <c r="J120" i="40"/>
  <c r="N120" i="40" s="1"/>
  <c r="K120" i="40"/>
  <c r="O120" i="40" s="1"/>
  <c r="L120" i="40"/>
  <c r="P120" i="40" s="1"/>
  <c r="I121" i="40"/>
  <c r="J121" i="40"/>
  <c r="N121" i="40" s="1"/>
  <c r="K121" i="40"/>
  <c r="O121" i="40" s="1"/>
  <c r="L121" i="40"/>
  <c r="P121" i="40" s="1"/>
  <c r="I122" i="40"/>
  <c r="M122" i="40" s="1"/>
  <c r="J122" i="40"/>
  <c r="N122" i="40" s="1"/>
  <c r="K122" i="40"/>
  <c r="O122" i="40" s="1"/>
  <c r="L122" i="40"/>
  <c r="P122" i="40" s="1"/>
  <c r="I123" i="40"/>
  <c r="M123" i="40" s="1"/>
  <c r="J123" i="40"/>
  <c r="N123" i="40" s="1"/>
  <c r="K123" i="40"/>
  <c r="O123" i="40" s="1"/>
  <c r="L123" i="40"/>
  <c r="I124" i="40"/>
  <c r="M124" i="40" s="1"/>
  <c r="J124" i="40"/>
  <c r="N124" i="40" s="1"/>
  <c r="K124" i="40"/>
  <c r="O124" i="40" s="1"/>
  <c r="L124" i="40"/>
  <c r="P124" i="40" s="1"/>
  <c r="I125" i="40"/>
  <c r="J125" i="40"/>
  <c r="N125" i="40" s="1"/>
  <c r="K125" i="40"/>
  <c r="O125" i="40" s="1"/>
  <c r="L125" i="40"/>
  <c r="P125" i="40" s="1"/>
  <c r="I126" i="40"/>
  <c r="M126" i="40" s="1"/>
  <c r="J126" i="40"/>
  <c r="N126" i="40" s="1"/>
  <c r="K126" i="40"/>
  <c r="O126" i="40" s="1"/>
  <c r="L126" i="40"/>
  <c r="P126" i="40" s="1"/>
  <c r="I127" i="40"/>
  <c r="M127" i="40" s="1"/>
  <c r="J127" i="40"/>
  <c r="N127" i="40" s="1"/>
  <c r="K127" i="40"/>
  <c r="O127" i="40" s="1"/>
  <c r="L127" i="40"/>
  <c r="I128" i="40"/>
  <c r="J128" i="40"/>
  <c r="N128" i="40" s="1"/>
  <c r="K128" i="40"/>
  <c r="O128" i="40" s="1"/>
  <c r="L128" i="40"/>
  <c r="P128" i="40" s="1"/>
  <c r="I129" i="40"/>
  <c r="J129" i="40"/>
  <c r="N129" i="40" s="1"/>
  <c r="K129" i="40"/>
  <c r="O129" i="40" s="1"/>
  <c r="L129" i="40"/>
  <c r="P129" i="40" s="1"/>
  <c r="I130" i="40"/>
  <c r="J130" i="40"/>
  <c r="N130" i="40" s="1"/>
  <c r="K130" i="40"/>
  <c r="O130" i="40" s="1"/>
  <c r="L130" i="40"/>
  <c r="P130" i="40" s="1"/>
  <c r="I131" i="40"/>
  <c r="J131" i="40"/>
  <c r="N131" i="40" s="1"/>
  <c r="K131" i="40"/>
  <c r="O131" i="40" s="1"/>
  <c r="L131" i="40"/>
  <c r="P131" i="40" s="1"/>
  <c r="I132" i="40"/>
  <c r="J132" i="40"/>
  <c r="N132" i="40" s="1"/>
  <c r="K132" i="40"/>
  <c r="O132" i="40" s="1"/>
  <c r="L132" i="40"/>
  <c r="P132" i="40" s="1"/>
  <c r="I133" i="40"/>
  <c r="J133" i="40"/>
  <c r="N133" i="40" s="1"/>
  <c r="K133" i="40"/>
  <c r="O133" i="40" s="1"/>
  <c r="L133" i="40"/>
  <c r="P133" i="40" s="1"/>
  <c r="I134" i="40"/>
  <c r="J134" i="40"/>
  <c r="N134" i="40" s="1"/>
  <c r="K134" i="40"/>
  <c r="O134" i="40" s="1"/>
  <c r="L134" i="40"/>
  <c r="I135" i="40"/>
  <c r="J135" i="40"/>
  <c r="N135" i="40" s="1"/>
  <c r="K135" i="40"/>
  <c r="O135" i="40" s="1"/>
  <c r="L135" i="40"/>
  <c r="P135" i="40" s="1"/>
  <c r="I136" i="40"/>
  <c r="J136" i="40"/>
  <c r="N136" i="40" s="1"/>
  <c r="K136" i="40"/>
  <c r="O136" i="40" s="1"/>
  <c r="L136" i="40"/>
  <c r="P136" i="40" s="1"/>
  <c r="I137" i="40"/>
  <c r="J137" i="40"/>
  <c r="N137" i="40" s="1"/>
  <c r="K137" i="40"/>
  <c r="O137" i="40" s="1"/>
  <c r="L137" i="40"/>
  <c r="P137" i="40" s="1"/>
  <c r="I138" i="40"/>
  <c r="J138" i="40"/>
  <c r="N138" i="40" s="1"/>
  <c r="K138" i="40"/>
  <c r="O138" i="40" s="1"/>
  <c r="L138" i="40"/>
  <c r="P138" i="40" s="1"/>
  <c r="I139" i="40"/>
  <c r="J139" i="40"/>
  <c r="N139" i="40" s="1"/>
  <c r="K139" i="40"/>
  <c r="O139" i="40" s="1"/>
  <c r="L139" i="40"/>
  <c r="P139" i="40" s="1"/>
  <c r="I140" i="40"/>
  <c r="J140" i="40"/>
  <c r="N140" i="40" s="1"/>
  <c r="K140" i="40"/>
  <c r="O140" i="40" s="1"/>
  <c r="L140" i="40"/>
  <c r="P140" i="40" s="1"/>
  <c r="I141" i="40"/>
  <c r="J141" i="40"/>
  <c r="N141" i="40" s="1"/>
  <c r="K141" i="40"/>
  <c r="O141" i="40" s="1"/>
  <c r="L141" i="40"/>
  <c r="P141" i="40" s="1"/>
  <c r="I142" i="40"/>
  <c r="J142" i="40"/>
  <c r="N142" i="40" s="1"/>
  <c r="K142" i="40"/>
  <c r="O142" i="40" s="1"/>
  <c r="L142" i="40"/>
  <c r="P142" i="40" s="1"/>
  <c r="I143" i="40"/>
  <c r="J143" i="40"/>
  <c r="N143" i="40" s="1"/>
  <c r="K143" i="40"/>
  <c r="O143" i="40" s="1"/>
  <c r="L143" i="40"/>
  <c r="P143" i="40" s="1"/>
  <c r="I144" i="40"/>
  <c r="J144" i="40"/>
  <c r="N144" i="40" s="1"/>
  <c r="K144" i="40"/>
  <c r="O144" i="40" s="1"/>
  <c r="L144" i="40"/>
  <c r="P144" i="40" s="1"/>
  <c r="I145" i="40"/>
  <c r="J145" i="40"/>
  <c r="N145" i="40" s="1"/>
  <c r="K145" i="40"/>
  <c r="O145" i="40" s="1"/>
  <c r="L145" i="40"/>
  <c r="P145" i="40" s="1"/>
  <c r="I146" i="40"/>
  <c r="J146" i="40"/>
  <c r="N146" i="40" s="1"/>
  <c r="K146" i="40"/>
  <c r="O146" i="40" s="1"/>
  <c r="L146" i="40"/>
  <c r="P146" i="40" s="1"/>
  <c r="L9" i="40"/>
  <c r="K9" i="40"/>
  <c r="O9" i="40" s="1"/>
  <c r="J9" i="40"/>
  <c r="N9" i="40" s="1"/>
  <c r="AB147" i="40"/>
  <c r="AA147" i="40"/>
  <c r="Z147" i="40"/>
  <c r="Y147" i="40"/>
  <c r="X147" i="40"/>
  <c r="W147" i="40"/>
  <c r="V147" i="40"/>
  <c r="U147" i="40"/>
  <c r="H147" i="40"/>
  <c r="G147" i="40"/>
  <c r="F147" i="40"/>
  <c r="AO140" i="40"/>
  <c r="Z140" i="40"/>
  <c r="Y140" i="40"/>
  <c r="X140" i="40"/>
  <c r="AO139" i="40"/>
  <c r="W138" i="40"/>
  <c r="D134" i="40"/>
  <c r="P134" i="40" s="1"/>
  <c r="W133" i="40"/>
  <c r="V133" i="40"/>
  <c r="C133" i="40"/>
  <c r="AO130" i="40"/>
  <c r="Y130" i="40"/>
  <c r="X128" i="40"/>
  <c r="W128" i="40"/>
  <c r="Y128" i="40" s="1"/>
  <c r="C128" i="40"/>
  <c r="M128" i="40" s="1"/>
  <c r="Y125" i="40"/>
  <c r="X125" i="40"/>
  <c r="W125" i="40"/>
  <c r="C125" i="40"/>
  <c r="M125" i="40" s="1"/>
  <c r="W124" i="40"/>
  <c r="V124" i="40"/>
  <c r="X123" i="40"/>
  <c r="W123" i="40"/>
  <c r="V123" i="40"/>
  <c r="X122" i="40"/>
  <c r="W122" i="40"/>
  <c r="V122" i="40"/>
  <c r="Y121" i="40"/>
  <c r="C121" i="40"/>
  <c r="X112" i="40"/>
  <c r="W112" i="40"/>
  <c r="V112" i="40"/>
  <c r="U112" i="40"/>
  <c r="W111" i="40"/>
  <c r="W110" i="40"/>
  <c r="V110" i="40"/>
  <c r="U110" i="40"/>
  <c r="Y109" i="40"/>
  <c r="X109" i="40"/>
  <c r="W109" i="40"/>
  <c r="X107" i="40"/>
  <c r="X106" i="40"/>
  <c r="W101" i="40"/>
  <c r="X101" i="40" s="1"/>
  <c r="W100" i="40"/>
  <c r="X100" i="40" s="1"/>
  <c r="W99" i="40"/>
  <c r="X99" i="40" s="1"/>
  <c r="X98" i="40"/>
  <c r="W98" i="40"/>
  <c r="X97" i="40"/>
  <c r="X96" i="40"/>
  <c r="W96" i="40"/>
  <c r="X95" i="40"/>
  <c r="Y95" i="40" s="1"/>
  <c r="X94" i="40"/>
  <c r="W94" i="40"/>
  <c r="X93" i="40"/>
  <c r="W93" i="40"/>
  <c r="X92" i="40"/>
  <c r="Y92" i="40" s="1"/>
  <c r="W91" i="40"/>
  <c r="X91" i="40" s="1"/>
  <c r="W90" i="40"/>
  <c r="X90" i="40" s="1"/>
  <c r="W89" i="40"/>
  <c r="X89" i="40" s="1"/>
  <c r="W88" i="40"/>
  <c r="X88" i="40" s="1"/>
  <c r="W87" i="40"/>
  <c r="W86" i="40"/>
  <c r="X86" i="40" s="1"/>
  <c r="X85" i="40"/>
  <c r="Y85" i="40" s="1"/>
  <c r="E78" i="40"/>
  <c r="E77" i="40"/>
  <c r="E76" i="40"/>
  <c r="D76" i="40" s="1"/>
  <c r="C76" i="40" s="1"/>
  <c r="M76" i="40" s="1"/>
  <c r="E75" i="40"/>
  <c r="D75" i="40" s="1"/>
  <c r="P75" i="40" s="1"/>
  <c r="Y72" i="40"/>
  <c r="X70" i="40"/>
  <c r="X65" i="40"/>
  <c r="Y63" i="40"/>
  <c r="X62" i="40"/>
  <c r="X61" i="40"/>
  <c r="X60" i="40"/>
  <c r="X52" i="40"/>
  <c r="C52" i="40"/>
  <c r="M52" i="40" s="1"/>
  <c r="W47" i="40"/>
  <c r="W43" i="40"/>
  <c r="Y35" i="40"/>
  <c r="X35" i="40"/>
  <c r="Z35" i="40" s="1"/>
  <c r="C33" i="40"/>
  <c r="M33" i="40" s="1"/>
  <c r="C21" i="40"/>
  <c r="M21" i="40" s="1"/>
  <c r="AE147" i="39"/>
  <c r="AD147" i="39"/>
  <c r="AC147" i="39"/>
  <c r="AB147" i="39"/>
  <c r="AA147" i="39"/>
  <c r="Z147" i="39"/>
  <c r="Y147" i="39"/>
  <c r="X147" i="39"/>
  <c r="S147" i="39"/>
  <c r="R147" i="39"/>
  <c r="Q147" i="39"/>
  <c r="AR140" i="39"/>
  <c r="AC140" i="39"/>
  <c r="AB140" i="39"/>
  <c r="AA140" i="39"/>
  <c r="AR139" i="39"/>
  <c r="Z138" i="39"/>
  <c r="O134" i="39"/>
  <c r="Z133" i="39"/>
  <c r="Y133" i="39"/>
  <c r="N133" i="39"/>
  <c r="AR130" i="39"/>
  <c r="AB130" i="39"/>
  <c r="AA128" i="39"/>
  <c r="Z128" i="39"/>
  <c r="AB128" i="39" s="1"/>
  <c r="N128" i="39"/>
  <c r="AB125" i="39"/>
  <c r="AA125" i="39"/>
  <c r="Z125" i="39"/>
  <c r="N125" i="39"/>
  <c r="Z124" i="39"/>
  <c r="Y124" i="39"/>
  <c r="AA123" i="39"/>
  <c r="Z123" i="39"/>
  <c r="Y123" i="39"/>
  <c r="AA122" i="39"/>
  <c r="Z122" i="39"/>
  <c r="Y122" i="39"/>
  <c r="AB121" i="39"/>
  <c r="N121" i="39"/>
  <c r="AA112" i="39"/>
  <c r="Z112" i="39"/>
  <c r="Y112" i="39"/>
  <c r="X112" i="39"/>
  <c r="Z111" i="39"/>
  <c r="Z110" i="39"/>
  <c r="Y110" i="39"/>
  <c r="X110" i="39"/>
  <c r="AB109" i="39"/>
  <c r="AA109" i="39"/>
  <c r="Z109" i="39"/>
  <c r="AA107" i="39"/>
  <c r="AA106" i="39"/>
  <c r="Z101" i="39"/>
  <c r="AA101" i="39" s="1"/>
  <c r="Z100" i="39"/>
  <c r="AA100" i="39" s="1"/>
  <c r="Z99" i="39"/>
  <c r="AA99" i="39" s="1"/>
  <c r="AA98" i="39"/>
  <c r="Z98" i="39"/>
  <c r="AA97" i="39"/>
  <c r="AA96" i="39"/>
  <c r="Z96" i="39"/>
  <c r="AA95" i="39"/>
  <c r="AB95" i="39" s="1"/>
  <c r="AA94" i="39"/>
  <c r="Z94" i="39"/>
  <c r="AA93" i="39"/>
  <c r="Z93" i="39"/>
  <c r="AA92" i="39"/>
  <c r="AB92" i="39" s="1"/>
  <c r="Z91" i="39"/>
  <c r="AA91" i="39" s="1"/>
  <c r="Z90" i="39"/>
  <c r="AA90" i="39" s="1"/>
  <c r="Z89" i="39"/>
  <c r="AA89" i="39" s="1"/>
  <c r="Z88" i="39"/>
  <c r="AA88" i="39" s="1"/>
  <c r="Z87" i="39"/>
  <c r="AA87" i="39" s="1"/>
  <c r="AB87" i="39" s="1"/>
  <c r="Z86" i="39"/>
  <c r="AA86" i="39" s="1"/>
  <c r="AA85" i="39"/>
  <c r="AB85" i="39" s="1"/>
  <c r="P78" i="39"/>
  <c r="O78" i="39" s="1"/>
  <c r="N78" i="39" s="1"/>
  <c r="P77" i="39"/>
  <c r="O77" i="39" s="1"/>
  <c r="N77" i="39" s="1"/>
  <c r="P76" i="39"/>
  <c r="O76" i="39" s="1"/>
  <c r="N76" i="39" s="1"/>
  <c r="P75" i="39"/>
  <c r="O75" i="39" s="1"/>
  <c r="N75" i="39" s="1"/>
  <c r="AB72" i="39"/>
  <c r="AA70" i="39"/>
  <c r="AA65" i="39"/>
  <c r="AB63" i="39"/>
  <c r="AA62" i="39"/>
  <c r="AA61" i="39"/>
  <c r="AA60" i="39"/>
  <c r="AA52" i="39"/>
  <c r="N52" i="39"/>
  <c r="Z47" i="39"/>
  <c r="Z43" i="39"/>
  <c r="AB35" i="39"/>
  <c r="AA35" i="39"/>
  <c r="N33" i="39"/>
  <c r="F13" i="39"/>
  <c r="F9" i="39"/>
  <c r="AC35" i="39" l="1"/>
  <c r="AB94" i="39"/>
  <c r="AB98" i="39"/>
  <c r="P147" i="39"/>
  <c r="AB96" i="39"/>
  <c r="AB93" i="39"/>
  <c r="N147" i="39"/>
  <c r="O76" i="40"/>
  <c r="P76" i="40"/>
  <c r="D77" i="40"/>
  <c r="O77" i="40"/>
  <c r="D78" i="40"/>
  <c r="O78" i="40"/>
  <c r="O75" i="40"/>
  <c r="Y98" i="40"/>
  <c r="Y96" i="40"/>
  <c r="Y93" i="40"/>
  <c r="Y94" i="40"/>
  <c r="D147" i="40"/>
  <c r="C75" i="40"/>
  <c r="E147" i="40"/>
  <c r="X87" i="40"/>
  <c r="Y87" i="40" s="1"/>
  <c r="O147" i="39"/>
  <c r="AE146" i="19"/>
  <c r="AD146" i="19"/>
  <c r="AC146" i="19"/>
  <c r="AB146" i="19"/>
  <c r="AA146" i="19"/>
  <c r="Z146" i="19"/>
  <c r="Y146" i="19"/>
  <c r="X146" i="19"/>
  <c r="S146" i="19"/>
  <c r="R146" i="19"/>
  <c r="Q146" i="19"/>
  <c r="AR139" i="19"/>
  <c r="F144" i="44" s="1"/>
  <c r="AC139" i="19"/>
  <c r="AB139" i="19"/>
  <c r="AA139" i="19"/>
  <c r="AR138" i="19"/>
  <c r="F143" i="44" s="1"/>
  <c r="Z137" i="19"/>
  <c r="O133" i="19"/>
  <c r="R138" i="43" s="1"/>
  <c r="Z132" i="19"/>
  <c r="Y132" i="19"/>
  <c r="N132" i="19"/>
  <c r="O137" i="43" s="1"/>
  <c r="S137" i="43" s="1"/>
  <c r="AR129" i="19"/>
  <c r="F134" i="44" s="1"/>
  <c r="AB129" i="19"/>
  <c r="AA127" i="19"/>
  <c r="Z127" i="19"/>
  <c r="N127" i="19"/>
  <c r="O132" i="43" s="1"/>
  <c r="S132" i="43" s="1"/>
  <c r="AB124" i="19"/>
  <c r="AA124" i="19"/>
  <c r="Z124" i="19"/>
  <c r="N124" i="19"/>
  <c r="O129" i="43" s="1"/>
  <c r="S129" i="43" s="1"/>
  <c r="Z123" i="19"/>
  <c r="Y123" i="19"/>
  <c r="AA122" i="19"/>
  <c r="Z122" i="19"/>
  <c r="Y122" i="19"/>
  <c r="AA121" i="19"/>
  <c r="Z121" i="19"/>
  <c r="Y121" i="19"/>
  <c r="AB120" i="19"/>
  <c r="N120" i="19"/>
  <c r="O125" i="43" s="1"/>
  <c r="S125" i="43" s="1"/>
  <c r="AA111" i="19"/>
  <c r="Z111" i="19"/>
  <c r="Y111" i="19"/>
  <c r="X111" i="19"/>
  <c r="Z110" i="19"/>
  <c r="Z109" i="19"/>
  <c r="Y109" i="19"/>
  <c r="X109" i="19"/>
  <c r="AB108" i="19"/>
  <c r="AA108" i="19"/>
  <c r="Z108" i="19"/>
  <c r="AA106" i="19"/>
  <c r="AA105" i="19"/>
  <c r="Z100" i="19"/>
  <c r="AA100" i="19" s="1"/>
  <c r="Z99" i="19"/>
  <c r="AA99" i="19" s="1"/>
  <c r="Z98" i="19"/>
  <c r="AA98" i="19" s="1"/>
  <c r="AA97" i="19"/>
  <c r="Z97" i="19"/>
  <c r="AA96" i="19"/>
  <c r="AA95" i="19"/>
  <c r="Z95" i="19"/>
  <c r="AA94" i="19"/>
  <c r="AB94" i="19" s="1"/>
  <c r="AA93" i="19"/>
  <c r="Z93" i="19"/>
  <c r="AA92" i="19"/>
  <c r="Z92" i="19"/>
  <c r="AA91" i="19"/>
  <c r="AB91" i="19" s="1"/>
  <c r="Z90" i="19"/>
  <c r="AA90" i="19" s="1"/>
  <c r="Z89" i="19"/>
  <c r="AA89" i="19" s="1"/>
  <c r="Z88" i="19"/>
  <c r="AA88" i="19" s="1"/>
  <c r="Z87" i="19"/>
  <c r="AA87" i="19" s="1"/>
  <c r="Z86" i="19"/>
  <c r="Z85" i="19"/>
  <c r="AA85" i="19" s="1"/>
  <c r="AA84" i="19"/>
  <c r="AB84" i="19" s="1"/>
  <c r="P77" i="19"/>
  <c r="P76" i="19"/>
  <c r="P75" i="19"/>
  <c r="P74" i="19"/>
  <c r="AB71" i="19"/>
  <c r="AA69" i="19"/>
  <c r="AA64" i="19"/>
  <c r="AB62" i="19"/>
  <c r="AA61" i="19"/>
  <c r="AA60" i="19"/>
  <c r="AA59" i="19"/>
  <c r="AA51" i="19"/>
  <c r="N51" i="19"/>
  <c r="O56" i="43" s="1"/>
  <c r="Z46" i="19"/>
  <c r="Z42" i="19"/>
  <c r="AB34" i="19"/>
  <c r="AA34" i="19"/>
  <c r="N32" i="19"/>
  <c r="O37" i="43" s="1"/>
  <c r="F13" i="19"/>
  <c r="E17" i="43" s="1"/>
  <c r="F9" i="19"/>
  <c r="E13" i="43" s="1"/>
  <c r="O75" i="19" l="1"/>
  <c r="Q80" i="43"/>
  <c r="O74" i="19"/>
  <c r="Q79" i="43"/>
  <c r="O76" i="19"/>
  <c r="Q81" i="43"/>
  <c r="O77" i="19"/>
  <c r="Q82" i="43"/>
  <c r="AB92" i="19"/>
  <c r="AC34" i="19"/>
  <c r="AB97" i="19"/>
  <c r="AB93" i="19"/>
  <c r="AB95" i="19"/>
  <c r="P146" i="19"/>
  <c r="AB127" i="19"/>
  <c r="C77" i="40"/>
  <c r="M77" i="40" s="1"/>
  <c r="P77" i="40"/>
  <c r="C147" i="40"/>
  <c r="M75" i="40"/>
  <c r="C78" i="40"/>
  <c r="M78" i="40" s="1"/>
  <c r="P78" i="40"/>
  <c r="AA86" i="19"/>
  <c r="AB86" i="19" s="1"/>
  <c r="N74" i="19" l="1"/>
  <c r="R79" i="43"/>
  <c r="N76" i="19"/>
  <c r="O81" i="43" s="1"/>
  <c r="R81" i="43"/>
  <c r="N75" i="19"/>
  <c r="O80" i="43" s="1"/>
  <c r="S80" i="43" s="1"/>
  <c r="R80" i="43"/>
  <c r="N77" i="19"/>
  <c r="O82" i="43" s="1"/>
  <c r="S82" i="43" s="1"/>
  <c r="R82" i="43"/>
  <c r="O146" i="19"/>
  <c r="AE147" i="38"/>
  <c r="AD147" i="38"/>
  <c r="AC147" i="38"/>
  <c r="AB147" i="38"/>
  <c r="AA147" i="38"/>
  <c r="Z147" i="38"/>
  <c r="Y147" i="38"/>
  <c r="X147" i="38"/>
  <c r="S147" i="38"/>
  <c r="R147" i="38"/>
  <c r="Q147" i="38"/>
  <c r="AR140" i="38"/>
  <c r="AC140" i="38"/>
  <c r="AB140" i="38"/>
  <c r="AA140" i="38"/>
  <c r="AR139" i="38"/>
  <c r="Z138" i="38"/>
  <c r="O134" i="38"/>
  <c r="Z133" i="38"/>
  <c r="Y133" i="38"/>
  <c r="N133" i="38"/>
  <c r="AR130" i="38"/>
  <c r="AB130" i="38"/>
  <c r="AA128" i="38"/>
  <c r="Z128" i="38"/>
  <c r="AB128" i="38" s="1"/>
  <c r="N128" i="38"/>
  <c r="AB125" i="38"/>
  <c r="AA125" i="38"/>
  <c r="Z125" i="38"/>
  <c r="N125" i="38"/>
  <c r="Z124" i="38"/>
  <c r="Y124" i="38"/>
  <c r="AA123" i="38"/>
  <c r="Z123" i="38"/>
  <c r="Y123" i="38"/>
  <c r="AA122" i="38"/>
  <c r="Z122" i="38"/>
  <c r="Y122" i="38"/>
  <c r="AB121" i="38"/>
  <c r="N121" i="38"/>
  <c r="AA112" i="38"/>
  <c r="Z112" i="38"/>
  <c r="Y112" i="38"/>
  <c r="X112" i="38"/>
  <c r="Z111" i="38"/>
  <c r="Z110" i="38"/>
  <c r="Y110" i="38"/>
  <c r="X110" i="38"/>
  <c r="AB109" i="38"/>
  <c r="AA109" i="38"/>
  <c r="Z109" i="38"/>
  <c r="AA107" i="38"/>
  <c r="AA106" i="38"/>
  <c r="AA101" i="38"/>
  <c r="Z101" i="38"/>
  <c r="Z100" i="38"/>
  <c r="AA100" i="38" s="1"/>
  <c r="AA99" i="38"/>
  <c r="Z99" i="38"/>
  <c r="AA98" i="38"/>
  <c r="Z98" i="38"/>
  <c r="AB98" i="38" s="1"/>
  <c r="AA97" i="38"/>
  <c r="AA96" i="38"/>
  <c r="AB96" i="38" s="1"/>
  <c r="Z96" i="38"/>
  <c r="AB95" i="38"/>
  <c r="AA95" i="38"/>
  <c r="AB94" i="38"/>
  <c r="AA94" i="38"/>
  <c r="Z94" i="38"/>
  <c r="AA93" i="38"/>
  <c r="AB93" i="38" s="1"/>
  <c r="Z93" i="38"/>
  <c r="AB92" i="38"/>
  <c r="AA92" i="38"/>
  <c r="AA91" i="38"/>
  <c r="Z91" i="38"/>
  <c r="Z90" i="38"/>
  <c r="AA90" i="38" s="1"/>
  <c r="AA89" i="38"/>
  <c r="Z89" i="38"/>
  <c r="AA88" i="38"/>
  <c r="Z88" i="38"/>
  <c r="AB87" i="38"/>
  <c r="AA87" i="38"/>
  <c r="Z87" i="38"/>
  <c r="Z86" i="38"/>
  <c r="AA86" i="38" s="1"/>
  <c r="AB85" i="38"/>
  <c r="AA85" i="38"/>
  <c r="P78" i="38"/>
  <c r="O78" i="38"/>
  <c r="N78" i="38" s="1"/>
  <c r="P77" i="38"/>
  <c r="O77" i="38" s="1"/>
  <c r="N77" i="38" s="1"/>
  <c r="P76" i="38"/>
  <c r="O76" i="38" s="1"/>
  <c r="N76" i="38" s="1"/>
  <c r="P75" i="38"/>
  <c r="O75" i="38" s="1"/>
  <c r="AB72" i="38"/>
  <c r="AA70" i="38"/>
  <c r="AA65" i="38"/>
  <c r="AB63" i="38"/>
  <c r="AA62" i="38"/>
  <c r="AA61" i="38"/>
  <c r="AA60" i="38"/>
  <c r="AA52" i="38"/>
  <c r="N52" i="38"/>
  <c r="Z47" i="38"/>
  <c r="Z43" i="38"/>
  <c r="AB35" i="38"/>
  <c r="AA35" i="38"/>
  <c r="AC35" i="38" s="1"/>
  <c r="N33" i="38"/>
  <c r="N21" i="38"/>
  <c r="F13" i="38"/>
  <c r="F9" i="38"/>
  <c r="O79" i="43" l="1"/>
  <c r="S79" i="43" s="1"/>
  <c r="N146" i="19"/>
  <c r="N147" i="38"/>
  <c r="O147" i="38"/>
  <c r="N75" i="38"/>
  <c r="P147" i="38"/>
  <c r="AE147" i="37" l="1"/>
  <c r="AD147" i="37"/>
  <c r="AC147" i="37"/>
  <c r="AB147" i="37"/>
  <c r="AA147" i="37"/>
  <c r="Z147" i="37"/>
  <c r="Y147" i="37"/>
  <c r="X147" i="37"/>
  <c r="S147" i="37"/>
  <c r="R147" i="37"/>
  <c r="Q147" i="37"/>
  <c r="AR140" i="37"/>
  <c r="AC140" i="37"/>
  <c r="AB140" i="37"/>
  <c r="AA140" i="37"/>
  <c r="AR139" i="37"/>
  <c r="Z138" i="37"/>
  <c r="O134" i="37"/>
  <c r="Z133" i="37"/>
  <c r="Y133" i="37"/>
  <c r="N133" i="37"/>
  <c r="AR130" i="37"/>
  <c r="AB130" i="37"/>
  <c r="AA128" i="37"/>
  <c r="Z128" i="37"/>
  <c r="N128" i="37"/>
  <c r="AB125" i="37"/>
  <c r="AA125" i="37"/>
  <c r="Z125" i="37"/>
  <c r="N125" i="37"/>
  <c r="Z124" i="37"/>
  <c r="Y124" i="37"/>
  <c r="AA123" i="37"/>
  <c r="Z123" i="37"/>
  <c r="Y123" i="37"/>
  <c r="AA122" i="37"/>
  <c r="Z122" i="37"/>
  <c r="Y122" i="37"/>
  <c r="AB121" i="37"/>
  <c r="N121" i="37"/>
  <c r="AA112" i="37"/>
  <c r="Z112" i="37"/>
  <c r="Y112" i="37"/>
  <c r="X112" i="37"/>
  <c r="Z111" i="37"/>
  <c r="Z110" i="37"/>
  <c r="Y110" i="37"/>
  <c r="X110" i="37"/>
  <c r="AB109" i="37"/>
  <c r="AA109" i="37"/>
  <c r="Z109" i="37"/>
  <c r="AA107" i="37"/>
  <c r="AA106" i="37"/>
  <c r="Z101" i="37"/>
  <c r="AA101" i="37" s="1"/>
  <c r="AA100" i="37"/>
  <c r="Z100" i="37"/>
  <c r="Z99" i="37"/>
  <c r="AA99" i="37" s="1"/>
  <c r="AB98" i="37"/>
  <c r="AA98" i="37"/>
  <c r="Z98" i="37"/>
  <c r="AA97" i="37"/>
  <c r="AB96" i="37"/>
  <c r="AA96" i="37"/>
  <c r="Z96" i="37"/>
  <c r="AA95" i="37"/>
  <c r="AB95" i="37" s="1"/>
  <c r="AA94" i="37"/>
  <c r="AB94" i="37" s="1"/>
  <c r="Z94" i="37"/>
  <c r="AA93" i="37"/>
  <c r="AB93" i="37" s="1"/>
  <c r="Z93" i="37"/>
  <c r="AA92" i="37"/>
  <c r="AB92" i="37" s="1"/>
  <c r="Z91" i="37"/>
  <c r="AA91" i="37" s="1"/>
  <c r="Z90" i="37"/>
  <c r="AA90" i="37" s="1"/>
  <c r="Z89" i="37"/>
  <c r="AA89" i="37" s="1"/>
  <c r="Z88" i="37"/>
  <c r="AA88" i="37" s="1"/>
  <c r="Z87" i="37"/>
  <c r="AA86" i="37"/>
  <c r="Z86" i="37"/>
  <c r="AA85" i="37"/>
  <c r="AB85" i="37" s="1"/>
  <c r="P78" i="37"/>
  <c r="O78" i="37" s="1"/>
  <c r="N78" i="37" s="1"/>
  <c r="P77" i="37"/>
  <c r="O77" i="37"/>
  <c r="N77" i="37" s="1"/>
  <c r="P76" i="37"/>
  <c r="O76" i="37" s="1"/>
  <c r="N76" i="37" s="1"/>
  <c r="P75" i="37"/>
  <c r="O75" i="37" s="1"/>
  <c r="N75" i="37" s="1"/>
  <c r="AB72" i="37"/>
  <c r="AA70" i="37"/>
  <c r="AA65" i="37"/>
  <c r="AB63" i="37"/>
  <c r="AA62" i="37"/>
  <c r="AA61" i="37"/>
  <c r="AA60" i="37"/>
  <c r="AA52" i="37"/>
  <c r="N52" i="37"/>
  <c r="Z47" i="37"/>
  <c r="Z43" i="37"/>
  <c r="AC35" i="37"/>
  <c r="AB35" i="37"/>
  <c r="AA35" i="37"/>
  <c r="N33" i="37"/>
  <c r="N21" i="37"/>
  <c r="F13" i="37"/>
  <c r="F9" i="37"/>
  <c r="AA87" i="37" l="1"/>
  <c r="AB87" i="37" s="1"/>
  <c r="N147" i="37"/>
  <c r="O147" i="37"/>
  <c r="AB128" i="37"/>
  <c r="P147" i="37"/>
  <c r="AE147" i="36"/>
  <c r="AD147" i="36"/>
  <c r="AC147" i="36"/>
  <c r="AB147" i="36"/>
  <c r="AA147" i="36"/>
  <c r="Z147" i="36"/>
  <c r="Y147" i="36"/>
  <c r="X147" i="36"/>
  <c r="S147" i="36"/>
  <c r="R147" i="36"/>
  <c r="Q147" i="36"/>
  <c r="AR140" i="36"/>
  <c r="AC140" i="36"/>
  <c r="AB140" i="36"/>
  <c r="AA140" i="36"/>
  <c r="AR139" i="36"/>
  <c r="Z138" i="36"/>
  <c r="O134" i="36"/>
  <c r="Z133" i="36"/>
  <c r="Y133" i="36"/>
  <c r="N133" i="36"/>
  <c r="AR130" i="36"/>
  <c r="AB130" i="36"/>
  <c r="AA128" i="36"/>
  <c r="AB128" i="36" s="1"/>
  <c r="Z128" i="36"/>
  <c r="N128" i="36"/>
  <c r="AB125" i="36"/>
  <c r="AA125" i="36"/>
  <c r="Z125" i="36"/>
  <c r="N125" i="36"/>
  <c r="Z124" i="36"/>
  <c r="Y124" i="36"/>
  <c r="AA123" i="36"/>
  <c r="Z123" i="36"/>
  <c r="Y123" i="36"/>
  <c r="AA122" i="36"/>
  <c r="Z122" i="36"/>
  <c r="Y122" i="36"/>
  <c r="AB121" i="36"/>
  <c r="N121" i="36"/>
  <c r="AA112" i="36"/>
  <c r="Z112" i="36"/>
  <c r="Y112" i="36"/>
  <c r="X112" i="36"/>
  <c r="Z111" i="36"/>
  <c r="Z110" i="36"/>
  <c r="Y110" i="36"/>
  <c r="X110" i="36"/>
  <c r="AB109" i="36"/>
  <c r="AA109" i="36"/>
  <c r="Z109" i="36"/>
  <c r="AA107" i="36"/>
  <c r="AA106" i="36"/>
  <c r="Z101" i="36"/>
  <c r="AA101" i="36" s="1"/>
  <c r="AA100" i="36"/>
  <c r="Z100" i="36"/>
  <c r="Z99" i="36"/>
  <c r="AA99" i="36" s="1"/>
  <c r="AA98" i="36"/>
  <c r="Z98" i="36"/>
  <c r="AB98" i="36" s="1"/>
  <c r="AA97" i="36"/>
  <c r="AA96" i="36"/>
  <c r="AB96" i="36" s="1"/>
  <c r="Z96" i="36"/>
  <c r="AA95" i="36"/>
  <c r="AB95" i="36" s="1"/>
  <c r="AA94" i="36"/>
  <c r="AB94" i="36" s="1"/>
  <c r="Z94" i="36"/>
  <c r="AB93" i="36"/>
  <c r="AA93" i="36"/>
  <c r="Z93" i="36"/>
  <c r="AA92" i="36"/>
  <c r="AB92" i="36" s="1"/>
  <c r="Z91" i="36"/>
  <c r="AA91" i="36" s="1"/>
  <c r="Z90" i="36"/>
  <c r="AA90" i="36" s="1"/>
  <c r="Z89" i="36"/>
  <c r="AA89" i="36" s="1"/>
  <c r="Z88" i="36"/>
  <c r="AA88" i="36" s="1"/>
  <c r="Z87" i="36"/>
  <c r="AA86" i="36"/>
  <c r="Z86" i="36"/>
  <c r="AA85" i="36"/>
  <c r="AB85" i="36" s="1"/>
  <c r="P78" i="36"/>
  <c r="O78" i="36" s="1"/>
  <c r="N78" i="36" s="1"/>
  <c r="P77" i="36"/>
  <c r="O77" i="36"/>
  <c r="N77" i="36" s="1"/>
  <c r="P76" i="36"/>
  <c r="O76" i="36"/>
  <c r="N76" i="36"/>
  <c r="P75" i="36"/>
  <c r="O75" i="36" s="1"/>
  <c r="N75" i="36" s="1"/>
  <c r="AB72" i="36"/>
  <c r="AA70" i="36"/>
  <c r="AA65" i="36"/>
  <c r="AB63" i="36"/>
  <c r="AA62" i="36"/>
  <c r="AA61" i="36"/>
  <c r="AA60" i="36"/>
  <c r="AA52" i="36"/>
  <c r="N52" i="36"/>
  <c r="Z47" i="36"/>
  <c r="N47" i="36"/>
  <c r="Z43" i="36"/>
  <c r="AC35" i="36"/>
  <c r="AB35" i="36"/>
  <c r="AA35" i="36"/>
  <c r="N33" i="36"/>
  <c r="N32" i="36"/>
  <c r="O30" i="36"/>
  <c r="O147" i="36" s="1"/>
  <c r="N21" i="36"/>
  <c r="F13" i="36"/>
  <c r="F9" i="36"/>
  <c r="N147" i="36" l="1"/>
  <c r="P147" i="36"/>
  <c r="AA87" i="36"/>
  <c r="AB87" i="36" s="1"/>
  <c r="AE146" i="35" l="1"/>
  <c r="AD146" i="35"/>
  <c r="AC146" i="35"/>
  <c r="AB146" i="35"/>
  <c r="AA146" i="35"/>
  <c r="Z146" i="35"/>
  <c r="Y146" i="35"/>
  <c r="X146" i="35"/>
  <c r="S146" i="35"/>
  <c r="R146" i="35"/>
  <c r="Q146" i="35"/>
  <c r="AR139" i="35"/>
  <c r="AC139" i="35"/>
  <c r="AB139" i="35"/>
  <c r="AA139" i="35"/>
  <c r="AR138" i="35"/>
  <c r="Z137" i="35"/>
  <c r="Z133" i="35"/>
  <c r="Y133" i="35"/>
  <c r="N133" i="35"/>
  <c r="AR130" i="35"/>
  <c r="AB130" i="35"/>
  <c r="AA128" i="35"/>
  <c r="Z128" i="35"/>
  <c r="AB128" i="35" s="1"/>
  <c r="N128" i="35"/>
  <c r="AB125" i="35"/>
  <c r="AA125" i="35"/>
  <c r="Z125" i="35"/>
  <c r="N125" i="35"/>
  <c r="Z124" i="35"/>
  <c r="Y124" i="35"/>
  <c r="AA123" i="35"/>
  <c r="Z123" i="35"/>
  <c r="Y123" i="35"/>
  <c r="AA122" i="35"/>
  <c r="Z122" i="35"/>
  <c r="Y122" i="35"/>
  <c r="AB121" i="35"/>
  <c r="N121" i="35"/>
  <c r="AA112" i="35"/>
  <c r="Z112" i="35"/>
  <c r="Y112" i="35"/>
  <c r="X112" i="35"/>
  <c r="Z111" i="35"/>
  <c r="Z110" i="35"/>
  <c r="Y110" i="35"/>
  <c r="X110" i="35"/>
  <c r="AB109" i="35"/>
  <c r="AA109" i="35"/>
  <c r="Z109" i="35"/>
  <c r="AA107" i="35"/>
  <c r="AA106" i="35"/>
  <c r="Z101" i="35"/>
  <c r="AA101" i="35" s="1"/>
  <c r="N101" i="35"/>
  <c r="Z100" i="35"/>
  <c r="AA100" i="35" s="1"/>
  <c r="N100" i="35"/>
  <c r="Z99" i="35"/>
  <c r="AA99" i="35" s="1"/>
  <c r="N99" i="35"/>
  <c r="AA98" i="35"/>
  <c r="Z98" i="35"/>
  <c r="N98" i="35"/>
  <c r="AA97" i="35"/>
  <c r="N97" i="35"/>
  <c r="AB96" i="35"/>
  <c r="AA96" i="35"/>
  <c r="Z96" i="35"/>
  <c r="N96" i="35"/>
  <c r="AB95" i="35"/>
  <c r="AA95" i="35"/>
  <c r="N95" i="35"/>
  <c r="AA94" i="35"/>
  <c r="AB94" i="35" s="1"/>
  <c r="Z94" i="35"/>
  <c r="N94" i="35"/>
  <c r="AA93" i="35"/>
  <c r="Z93" i="35"/>
  <c r="N93" i="35"/>
  <c r="AA92" i="35"/>
  <c r="AB92" i="35" s="1"/>
  <c r="N92" i="35"/>
  <c r="AA91" i="35"/>
  <c r="Z91" i="35"/>
  <c r="N91" i="35"/>
  <c r="Z90" i="35"/>
  <c r="AA90" i="35" s="1"/>
  <c r="N90" i="35"/>
  <c r="AA89" i="35"/>
  <c r="Z89" i="35"/>
  <c r="N89" i="35"/>
  <c r="Z88" i="35"/>
  <c r="AA88" i="35" s="1"/>
  <c r="N88" i="35"/>
  <c r="Z87" i="35"/>
  <c r="N87" i="35"/>
  <c r="AA86" i="35"/>
  <c r="Z86" i="35"/>
  <c r="N86" i="35"/>
  <c r="AA85" i="35"/>
  <c r="AB85" i="35" s="1"/>
  <c r="N85" i="35"/>
  <c r="P78" i="35"/>
  <c r="O78" i="35" s="1"/>
  <c r="N78" i="35" s="1"/>
  <c r="P77" i="35"/>
  <c r="O77" i="35" s="1"/>
  <c r="N77" i="35" s="1"/>
  <c r="P76" i="35"/>
  <c r="O76" i="35" s="1"/>
  <c r="N76" i="35" s="1"/>
  <c r="P75" i="35"/>
  <c r="O75" i="35" s="1"/>
  <c r="N75" i="35" s="1"/>
  <c r="AB72" i="35"/>
  <c r="P146" i="35"/>
  <c r="AA70" i="35"/>
  <c r="AA65" i="35"/>
  <c r="AB63" i="35"/>
  <c r="AA62" i="35"/>
  <c r="AA61" i="35"/>
  <c r="AA60" i="35"/>
  <c r="AA52" i="35"/>
  <c r="N52" i="35"/>
  <c r="Z47" i="35"/>
  <c r="N47" i="35"/>
  <c r="Z43" i="35"/>
  <c r="AC35" i="35"/>
  <c r="AB35" i="35"/>
  <c r="AA35" i="35"/>
  <c r="N33" i="35"/>
  <c r="N32" i="35"/>
  <c r="O30" i="35"/>
  <c r="N21" i="35"/>
  <c r="F13" i="35"/>
  <c r="F9" i="35"/>
  <c r="AB93" i="35" l="1"/>
  <c r="AB98" i="35"/>
  <c r="O146" i="35"/>
  <c r="N146" i="35"/>
  <c r="AA87" i="35"/>
  <c r="AB87" i="35" s="1"/>
  <c r="AE146" i="34"/>
  <c r="AD146" i="34"/>
  <c r="AC146" i="34"/>
  <c r="AB146" i="34"/>
  <c r="AA146" i="34"/>
  <c r="Z146" i="34"/>
  <c r="Y146" i="34"/>
  <c r="X146" i="34"/>
  <c r="S146" i="34"/>
  <c r="R146" i="34"/>
  <c r="Q146" i="34"/>
  <c r="AR139" i="34"/>
  <c r="AC139" i="34"/>
  <c r="AB139" i="34"/>
  <c r="AA139" i="34"/>
  <c r="AR138" i="34"/>
  <c r="Z137" i="34"/>
  <c r="Z133" i="34"/>
  <c r="Y133" i="34"/>
  <c r="N133" i="34"/>
  <c r="AR130" i="34"/>
  <c r="AB130" i="34"/>
  <c r="AA128" i="34"/>
  <c r="Z128" i="34"/>
  <c r="AB128" i="34" s="1"/>
  <c r="N128" i="34"/>
  <c r="AB125" i="34"/>
  <c r="AA125" i="34"/>
  <c r="Z125" i="34"/>
  <c r="N125" i="34"/>
  <c r="Z124" i="34"/>
  <c r="Y124" i="34"/>
  <c r="AA123" i="34"/>
  <c r="Z123" i="34"/>
  <c r="Y123" i="34"/>
  <c r="AA122" i="34"/>
  <c r="Z122" i="34"/>
  <c r="Y122" i="34"/>
  <c r="AB121" i="34"/>
  <c r="N121" i="34"/>
  <c r="AA112" i="34"/>
  <c r="Z112" i="34"/>
  <c r="Y112" i="34"/>
  <c r="X112" i="34"/>
  <c r="Z111" i="34"/>
  <c r="Z110" i="34"/>
  <c r="Y110" i="34"/>
  <c r="X110" i="34"/>
  <c r="AB109" i="34"/>
  <c r="AA109" i="34"/>
  <c r="Z109" i="34"/>
  <c r="AA107" i="34"/>
  <c r="AA106" i="34"/>
  <c r="AA101" i="34"/>
  <c r="Z101" i="34"/>
  <c r="N101" i="34"/>
  <c r="Z100" i="34"/>
  <c r="AA100" i="34" s="1"/>
  <c r="N100" i="34"/>
  <c r="Z99" i="34"/>
  <c r="AA99" i="34" s="1"/>
  <c r="N99" i="34"/>
  <c r="AA98" i="34"/>
  <c r="Z98" i="34"/>
  <c r="N98" i="34"/>
  <c r="AA97" i="34"/>
  <c r="N97" i="34"/>
  <c r="AA96" i="34"/>
  <c r="AB96" i="34" s="1"/>
  <c r="Z96" i="34"/>
  <c r="N96" i="34"/>
  <c r="AA95" i="34"/>
  <c r="AB95" i="34" s="1"/>
  <c r="N95" i="34"/>
  <c r="AA94" i="34"/>
  <c r="AB94" i="34" s="1"/>
  <c r="Z94" i="34"/>
  <c r="N94" i="34"/>
  <c r="AA93" i="34"/>
  <c r="AB93" i="34" s="1"/>
  <c r="Z93" i="34"/>
  <c r="N93" i="34"/>
  <c r="AA92" i="34"/>
  <c r="AB92" i="34" s="1"/>
  <c r="N92" i="34"/>
  <c r="Z91" i="34"/>
  <c r="AA91" i="34" s="1"/>
  <c r="N91" i="34"/>
  <c r="AA90" i="34"/>
  <c r="Z90" i="34"/>
  <c r="N90" i="34"/>
  <c r="Z89" i="34"/>
  <c r="AA89" i="34" s="1"/>
  <c r="N89" i="34"/>
  <c r="AA88" i="34"/>
  <c r="Z88" i="34"/>
  <c r="N88" i="34"/>
  <c r="AA87" i="34"/>
  <c r="AB87" i="34" s="1"/>
  <c r="Z87" i="34"/>
  <c r="N87" i="34"/>
  <c r="Z86" i="34"/>
  <c r="AA86" i="34" s="1"/>
  <c r="N86" i="34"/>
  <c r="AB85" i="34"/>
  <c r="AA85" i="34"/>
  <c r="N85" i="34"/>
  <c r="P78" i="34"/>
  <c r="O78" i="34" s="1"/>
  <c r="N78" i="34" s="1"/>
  <c r="P77" i="34"/>
  <c r="O77" i="34" s="1"/>
  <c r="N77" i="34" s="1"/>
  <c r="P76" i="34"/>
  <c r="O76" i="34"/>
  <c r="N76" i="34" s="1"/>
  <c r="P75" i="34"/>
  <c r="O75" i="34" s="1"/>
  <c r="N75" i="34" s="1"/>
  <c r="AB72" i="34"/>
  <c r="O72" i="34"/>
  <c r="N71" i="34"/>
  <c r="AA70" i="34"/>
  <c r="AA65" i="34"/>
  <c r="AB63" i="34"/>
  <c r="AA62" i="34"/>
  <c r="AA61" i="34"/>
  <c r="AA60" i="34"/>
  <c r="AA52" i="34"/>
  <c r="N52" i="34"/>
  <c r="Z47" i="34"/>
  <c r="N47" i="34"/>
  <c r="Z43" i="34"/>
  <c r="AB35" i="34"/>
  <c r="AA35" i="34"/>
  <c r="AC35" i="34" s="1"/>
  <c r="N33" i="34"/>
  <c r="N32" i="34"/>
  <c r="O30" i="34"/>
  <c r="N21" i="34"/>
  <c r="F13" i="34"/>
  <c r="F9" i="34"/>
  <c r="P72" i="34" l="1"/>
  <c r="P146" i="34" s="1"/>
  <c r="O146" i="34"/>
  <c r="AB98" i="34"/>
  <c r="N72" i="34" l="1"/>
  <c r="N146" i="34" s="1"/>
  <c r="AE144" i="32" l="1"/>
  <c r="AD144" i="32"/>
  <c r="AC144" i="32"/>
  <c r="AB144" i="32"/>
  <c r="AA144" i="32"/>
  <c r="Z144" i="32"/>
  <c r="Y144" i="32"/>
  <c r="X144" i="32"/>
  <c r="S144" i="32"/>
  <c r="R144" i="32"/>
  <c r="Q144" i="32"/>
  <c r="AR137" i="32"/>
  <c r="AC137" i="32"/>
  <c r="AB137" i="32"/>
  <c r="AA137" i="32"/>
  <c r="AR136" i="32"/>
  <c r="Z135" i="32"/>
  <c r="Z131" i="32"/>
  <c r="Y131" i="32"/>
  <c r="N131" i="32"/>
  <c r="AR128" i="32"/>
  <c r="AB128" i="32"/>
  <c r="AA126" i="32"/>
  <c r="Z126" i="32"/>
  <c r="N126" i="32"/>
  <c r="AB123" i="32"/>
  <c r="AA123" i="32"/>
  <c r="Z123" i="32"/>
  <c r="N123" i="32"/>
  <c r="Z122" i="32"/>
  <c r="Y122" i="32"/>
  <c r="AA121" i="32"/>
  <c r="Z121" i="32"/>
  <c r="Y121" i="32"/>
  <c r="AA120" i="32"/>
  <c r="Z120" i="32"/>
  <c r="Y120" i="32"/>
  <c r="AB119" i="32"/>
  <c r="N119" i="32"/>
  <c r="AA110" i="32"/>
  <c r="Z110" i="32"/>
  <c r="Y110" i="32"/>
  <c r="X110" i="32"/>
  <c r="Z109" i="32"/>
  <c r="Z108" i="32"/>
  <c r="Y108" i="32"/>
  <c r="X108" i="32"/>
  <c r="AB107" i="32"/>
  <c r="AA107" i="32"/>
  <c r="Z107" i="32"/>
  <c r="AA105" i="32"/>
  <c r="AA104" i="32"/>
  <c r="Z99" i="32"/>
  <c r="AA99" i="32" s="1"/>
  <c r="N99" i="32"/>
  <c r="Z98" i="32"/>
  <c r="AA98" i="32" s="1"/>
  <c r="N98" i="32"/>
  <c r="Z97" i="32"/>
  <c r="AA97" i="32" s="1"/>
  <c r="N97" i="32"/>
  <c r="AA96" i="32"/>
  <c r="Z96" i="32"/>
  <c r="N96" i="32"/>
  <c r="AA95" i="32"/>
  <c r="N95" i="32"/>
  <c r="AA94" i="32"/>
  <c r="Z94" i="32"/>
  <c r="N94" i="32"/>
  <c r="AA93" i="32"/>
  <c r="AB93" i="32" s="1"/>
  <c r="N93" i="32"/>
  <c r="AA92" i="32"/>
  <c r="Z92" i="32"/>
  <c r="N92" i="32"/>
  <c r="AA91" i="32"/>
  <c r="Z91" i="32"/>
  <c r="N91" i="32"/>
  <c r="AA90" i="32"/>
  <c r="AB90" i="32" s="1"/>
  <c r="N90" i="32"/>
  <c r="Z89" i="32"/>
  <c r="AA89" i="32" s="1"/>
  <c r="N89" i="32"/>
  <c r="Z88" i="32"/>
  <c r="AA88" i="32" s="1"/>
  <c r="N88" i="32"/>
  <c r="Z87" i="32"/>
  <c r="AA87" i="32" s="1"/>
  <c r="N87" i="32"/>
  <c r="Z86" i="32"/>
  <c r="AA86" i="32" s="1"/>
  <c r="N86" i="32"/>
  <c r="Z85" i="32"/>
  <c r="AA85" i="32" s="1"/>
  <c r="AB85" i="32" s="1"/>
  <c r="N85" i="32"/>
  <c r="Z84" i="32"/>
  <c r="AA84" i="32" s="1"/>
  <c r="N84" i="32"/>
  <c r="AA83" i="32"/>
  <c r="AB83" i="32" s="1"/>
  <c r="N83" i="32"/>
  <c r="P76" i="32"/>
  <c r="O76" i="32" s="1"/>
  <c r="N76" i="32" s="1"/>
  <c r="P75" i="32"/>
  <c r="O75" i="32"/>
  <c r="N75" i="32" s="1"/>
  <c r="P74" i="32"/>
  <c r="O74" i="32" s="1"/>
  <c r="N74" i="32" s="1"/>
  <c r="P73" i="32"/>
  <c r="O73" i="32" s="1"/>
  <c r="N73" i="32" s="1"/>
  <c r="AB70" i="32"/>
  <c r="O70" i="32"/>
  <c r="N69" i="32"/>
  <c r="AA68" i="32"/>
  <c r="AA63" i="32"/>
  <c r="AB61" i="32"/>
  <c r="AA60" i="32"/>
  <c r="AA59" i="32"/>
  <c r="AA58" i="32"/>
  <c r="AA50" i="32"/>
  <c r="Z45" i="32"/>
  <c r="N45" i="32"/>
  <c r="Z41" i="32"/>
  <c r="AB33" i="32"/>
  <c r="AA33" i="32"/>
  <c r="N31" i="32"/>
  <c r="N30" i="32"/>
  <c r="O28" i="32"/>
  <c r="F13" i="32"/>
  <c r="F9" i="32"/>
  <c r="AB96" i="32" l="1"/>
  <c r="AC33" i="32"/>
  <c r="AB126" i="32"/>
  <c r="AB91" i="32"/>
  <c r="O144" i="32"/>
  <c r="AB92" i="32"/>
  <c r="AB94" i="32"/>
  <c r="P70" i="32"/>
  <c r="P144" i="32" s="1"/>
  <c r="N70" i="32" l="1"/>
  <c r="N144" i="32" s="1"/>
  <c r="S383" i="31" l="1"/>
  <c r="S382" i="31"/>
  <c r="AE144" i="31"/>
  <c r="AD144" i="31"/>
  <c r="AC144" i="31"/>
  <c r="AB144" i="31"/>
  <c r="AA144" i="31"/>
  <c r="Z144" i="31"/>
  <c r="Y144" i="31"/>
  <c r="X144" i="31"/>
  <c r="S144" i="31"/>
  <c r="R144" i="31"/>
  <c r="Q144" i="31"/>
  <c r="AR137" i="31"/>
  <c r="AC137" i="31"/>
  <c r="AB137" i="31"/>
  <c r="AA137" i="31"/>
  <c r="AR136" i="31"/>
  <c r="Z135" i="31"/>
  <c r="Z131" i="31"/>
  <c r="Y131" i="31"/>
  <c r="AB128" i="31"/>
  <c r="AA126" i="31"/>
  <c r="Z126" i="31"/>
  <c r="N126" i="31"/>
  <c r="AB123" i="31"/>
  <c r="AA123" i="31"/>
  <c r="Z123" i="31"/>
  <c r="N123" i="31"/>
  <c r="Z122" i="31"/>
  <c r="Y122" i="31"/>
  <c r="AA121" i="31"/>
  <c r="Z121" i="31"/>
  <c r="Y121" i="31"/>
  <c r="AA120" i="31"/>
  <c r="Z120" i="31"/>
  <c r="Y120" i="31"/>
  <c r="AB119" i="31"/>
  <c r="N119" i="31"/>
  <c r="AA110" i="31"/>
  <c r="Z110" i="31"/>
  <c r="Y110" i="31"/>
  <c r="X110" i="31"/>
  <c r="Z109" i="31"/>
  <c r="Z108" i="31"/>
  <c r="Y108" i="31"/>
  <c r="X108" i="31"/>
  <c r="AB107" i="31"/>
  <c r="AA107" i="31"/>
  <c r="Z107" i="31"/>
  <c r="AA105" i="31"/>
  <c r="AA104" i="31"/>
  <c r="Z99" i="31"/>
  <c r="AA99" i="31" s="1"/>
  <c r="N99" i="31"/>
  <c r="Z98" i="31"/>
  <c r="AA98" i="31" s="1"/>
  <c r="N98" i="31"/>
  <c r="Z97" i="31"/>
  <c r="AA97" i="31" s="1"/>
  <c r="N97" i="31"/>
  <c r="AA96" i="31"/>
  <c r="Z96" i="31"/>
  <c r="N96" i="31"/>
  <c r="AA95" i="31"/>
  <c r="N95" i="31"/>
  <c r="AA94" i="31"/>
  <c r="Z94" i="31"/>
  <c r="N94" i="31"/>
  <c r="AA93" i="31"/>
  <c r="AB93" i="31" s="1"/>
  <c r="N93" i="31"/>
  <c r="AA92" i="31"/>
  <c r="Z92" i="31"/>
  <c r="N92" i="31"/>
  <c r="AA91" i="31"/>
  <c r="Z91" i="31"/>
  <c r="N91" i="31"/>
  <c r="AA90" i="31"/>
  <c r="AB90" i="31" s="1"/>
  <c r="N90" i="31"/>
  <c r="Z89" i="31"/>
  <c r="AA89" i="31" s="1"/>
  <c r="N89" i="31"/>
  <c r="Z88" i="31"/>
  <c r="AA88" i="31" s="1"/>
  <c r="N88" i="31"/>
  <c r="Z87" i="31"/>
  <c r="AA87" i="31" s="1"/>
  <c r="N87" i="31"/>
  <c r="Z86" i="31"/>
  <c r="AA86" i="31" s="1"/>
  <c r="N86" i="31"/>
  <c r="Z85" i="31"/>
  <c r="N85" i="31"/>
  <c r="Z84" i="31"/>
  <c r="AA84" i="31" s="1"/>
  <c r="N84" i="31"/>
  <c r="AA83" i="31"/>
  <c r="AB83" i="31" s="1"/>
  <c r="N83" i="31"/>
  <c r="P76" i="31"/>
  <c r="O76" i="31" s="1"/>
  <c r="N76" i="31" s="1"/>
  <c r="P75" i="31"/>
  <c r="O75" i="31" s="1"/>
  <c r="N75" i="31" s="1"/>
  <c r="P74" i="31"/>
  <c r="O74" i="31" s="1"/>
  <c r="N74" i="31" s="1"/>
  <c r="P73" i="31"/>
  <c r="O73" i="31" s="1"/>
  <c r="N73" i="31" s="1"/>
  <c r="AB70" i="31"/>
  <c r="O70" i="31"/>
  <c r="P70" i="31" s="1"/>
  <c r="N70" i="31" s="1"/>
  <c r="N69" i="31"/>
  <c r="AA68" i="31"/>
  <c r="AA63" i="31"/>
  <c r="AB61" i="31"/>
  <c r="AA60" i="31"/>
  <c r="AA59" i="31"/>
  <c r="AA58" i="31"/>
  <c r="AA50" i="31"/>
  <c r="Z45" i="31"/>
  <c r="N45" i="31"/>
  <c r="Z41" i="31"/>
  <c r="AB33" i="31"/>
  <c r="AA33" i="31"/>
  <c r="AC33" i="31" s="1"/>
  <c r="N31" i="31"/>
  <c r="N30" i="31"/>
  <c r="O28" i="31"/>
  <c r="F13" i="31"/>
  <c r="F9" i="31"/>
  <c r="AB94" i="31" l="1"/>
  <c r="P144" i="31"/>
  <c r="AB92" i="31"/>
  <c r="AB91" i="31"/>
  <c r="AB96" i="31"/>
  <c r="AB126" i="31"/>
  <c r="O144" i="31"/>
  <c r="N144" i="31"/>
  <c r="AA85" i="31"/>
  <c r="AB85" i="31" s="1"/>
  <c r="S381" i="30"/>
  <c r="S380" i="30"/>
  <c r="AE142" i="30"/>
  <c r="AD142" i="30"/>
  <c r="AC142" i="30"/>
  <c r="AB142" i="30"/>
  <c r="AA142" i="30"/>
  <c r="Z142" i="30"/>
  <c r="Y142" i="30"/>
  <c r="X142" i="30"/>
  <c r="R142" i="30"/>
  <c r="Q142" i="30"/>
  <c r="N141" i="30"/>
  <c r="N140" i="30"/>
  <c r="N139" i="30"/>
  <c r="N138" i="30"/>
  <c r="AR137" i="30"/>
  <c r="AC137" i="30"/>
  <c r="AB137" i="30"/>
  <c r="AA137" i="30"/>
  <c r="N137" i="30"/>
  <c r="AR136" i="30"/>
  <c r="N136" i="30"/>
  <c r="Z135" i="30"/>
  <c r="N135" i="30"/>
  <c r="Z131" i="30"/>
  <c r="Y131" i="30"/>
  <c r="AR128" i="30"/>
  <c r="AB128" i="30"/>
  <c r="N128" i="30"/>
  <c r="AA126" i="30"/>
  <c r="Z126" i="30"/>
  <c r="N126" i="30"/>
  <c r="AB123" i="30"/>
  <c r="AA123" i="30"/>
  <c r="Z123" i="30"/>
  <c r="N123" i="30"/>
  <c r="Z122" i="30"/>
  <c r="Y122" i="30"/>
  <c r="AA121" i="30"/>
  <c r="Z121" i="30"/>
  <c r="Y121" i="30"/>
  <c r="AA120" i="30"/>
  <c r="Z120" i="30"/>
  <c r="Y120" i="30"/>
  <c r="AB119" i="30"/>
  <c r="N119" i="30"/>
  <c r="AA110" i="30"/>
  <c r="Z110" i="30"/>
  <c r="Y110" i="30"/>
  <c r="X110" i="30"/>
  <c r="Z109" i="30"/>
  <c r="Z108" i="30"/>
  <c r="Y108" i="30"/>
  <c r="X108" i="30"/>
  <c r="AB107" i="30"/>
  <c r="AA107" i="30"/>
  <c r="Z107" i="30"/>
  <c r="AA105" i="30"/>
  <c r="S142" i="30"/>
  <c r="AA104" i="30"/>
  <c r="Z99" i="30"/>
  <c r="AA99" i="30" s="1"/>
  <c r="N99" i="30"/>
  <c r="Z98" i="30"/>
  <c r="AA98" i="30" s="1"/>
  <c r="N98" i="30"/>
  <c r="Z97" i="30"/>
  <c r="AA97" i="30" s="1"/>
  <c r="N97" i="30"/>
  <c r="AA96" i="30"/>
  <c r="Z96" i="30"/>
  <c r="N96" i="30"/>
  <c r="AA95" i="30"/>
  <c r="N95" i="30"/>
  <c r="AA94" i="30"/>
  <c r="Z94" i="30"/>
  <c r="N94" i="30"/>
  <c r="AA93" i="30"/>
  <c r="AB93" i="30" s="1"/>
  <c r="N93" i="30"/>
  <c r="AA92" i="30"/>
  <c r="Z92" i="30"/>
  <c r="N92" i="30"/>
  <c r="AA91" i="30"/>
  <c r="Z91" i="30"/>
  <c r="N91" i="30"/>
  <c r="AA90" i="30"/>
  <c r="AB90" i="30" s="1"/>
  <c r="N90" i="30"/>
  <c r="Z89" i="30"/>
  <c r="AA89" i="30" s="1"/>
  <c r="N89" i="30"/>
  <c r="Z88" i="30"/>
  <c r="AA88" i="30" s="1"/>
  <c r="N88" i="30"/>
  <c r="Z87" i="30"/>
  <c r="AA87" i="30" s="1"/>
  <c r="N87" i="30"/>
  <c r="Z86" i="30"/>
  <c r="AA86" i="30" s="1"/>
  <c r="N86" i="30"/>
  <c r="Z85" i="30"/>
  <c r="AA85" i="30" s="1"/>
  <c r="N85" i="30"/>
  <c r="Z84" i="30"/>
  <c r="AA84" i="30" s="1"/>
  <c r="N84" i="30"/>
  <c r="AA83" i="30"/>
  <c r="AB83" i="30" s="1"/>
  <c r="N83" i="30"/>
  <c r="P76" i="30"/>
  <c r="O76" i="30" s="1"/>
  <c r="N76" i="30" s="1"/>
  <c r="P75" i="30"/>
  <c r="O75" i="30" s="1"/>
  <c r="N75" i="30" s="1"/>
  <c r="P74" i="30"/>
  <c r="O74" i="30" s="1"/>
  <c r="N74" i="30" s="1"/>
  <c r="P73" i="30"/>
  <c r="O73" i="30" s="1"/>
  <c r="N73" i="30" s="1"/>
  <c r="AB70" i="30"/>
  <c r="AA68" i="30"/>
  <c r="AA63" i="30"/>
  <c r="AB61" i="30"/>
  <c r="N61" i="30"/>
  <c r="AA60" i="30"/>
  <c r="N60" i="30"/>
  <c r="AA59" i="30"/>
  <c r="O59" i="30"/>
  <c r="AA58" i="30"/>
  <c r="N58" i="30"/>
  <c r="AA50" i="30"/>
  <c r="Z45" i="30"/>
  <c r="N45" i="30"/>
  <c r="Z41" i="30"/>
  <c r="AB33" i="30"/>
  <c r="AA33" i="30"/>
  <c r="AC33" i="30" s="1"/>
  <c r="N31" i="30"/>
  <c r="N30" i="30"/>
  <c r="O28" i="30"/>
  <c r="F13" i="30"/>
  <c r="F9" i="30"/>
  <c r="AB91" i="30" l="1"/>
  <c r="AB92" i="30"/>
  <c r="AB126" i="30"/>
  <c r="O142" i="30"/>
  <c r="P59" i="30"/>
  <c r="P142" i="30" s="1"/>
  <c r="AB94" i="30"/>
  <c r="AB96" i="30"/>
  <c r="AB85" i="30"/>
  <c r="N59" i="30" l="1"/>
  <c r="N142" i="30" s="1"/>
  <c r="S381" i="29"/>
  <c r="S380" i="29"/>
  <c r="AE142" i="29"/>
  <c r="AD142" i="29"/>
  <c r="AC142" i="29"/>
  <c r="AB142" i="29"/>
  <c r="AA142" i="29"/>
  <c r="Z142" i="29"/>
  <c r="Y142" i="29"/>
  <c r="X142" i="29"/>
  <c r="R142" i="29"/>
  <c r="Q142" i="29"/>
  <c r="N141" i="29"/>
  <c r="N140" i="29"/>
  <c r="N139" i="29"/>
  <c r="N138" i="29"/>
  <c r="AR137" i="29"/>
  <c r="AC137" i="29"/>
  <c r="AB137" i="29"/>
  <c r="AA137" i="29"/>
  <c r="N137" i="29"/>
  <c r="AR136" i="29"/>
  <c r="N136" i="29"/>
  <c r="Z135" i="29"/>
  <c r="N135" i="29"/>
  <c r="Z131" i="29"/>
  <c r="Y131" i="29"/>
  <c r="AR128" i="29"/>
  <c r="AB128" i="29"/>
  <c r="N128" i="29"/>
  <c r="AA126" i="29"/>
  <c r="Z126" i="29"/>
  <c r="AB126" i="29" s="1"/>
  <c r="N126" i="29"/>
  <c r="AB123" i="29"/>
  <c r="AA123" i="29"/>
  <c r="Z123" i="29"/>
  <c r="N123" i="29"/>
  <c r="Z122" i="29"/>
  <c r="Y122" i="29"/>
  <c r="AA121" i="29"/>
  <c r="Z121" i="29"/>
  <c r="Y121" i="29"/>
  <c r="AA120" i="29"/>
  <c r="Z120" i="29"/>
  <c r="Y120" i="29"/>
  <c r="AB119" i="29"/>
  <c r="N119" i="29"/>
  <c r="AA110" i="29"/>
  <c r="Z110" i="29"/>
  <c r="Y110" i="29"/>
  <c r="X110" i="29"/>
  <c r="Z109" i="29"/>
  <c r="Z108" i="29"/>
  <c r="Y108" i="29"/>
  <c r="X108" i="29"/>
  <c r="AB107" i="29"/>
  <c r="AA107" i="29"/>
  <c r="Z107" i="29"/>
  <c r="AA105" i="29"/>
  <c r="S105" i="29"/>
  <c r="O105" i="29" s="1"/>
  <c r="AA104" i="29"/>
  <c r="N104" i="29"/>
  <c r="N103" i="29"/>
  <c r="Z99" i="29"/>
  <c r="AA99" i="29" s="1"/>
  <c r="N99" i="29"/>
  <c r="Z98" i="29"/>
  <c r="AA98" i="29" s="1"/>
  <c r="N98" i="29"/>
  <c r="Z97" i="29"/>
  <c r="AA97" i="29" s="1"/>
  <c r="N97" i="29"/>
  <c r="AA96" i="29"/>
  <c r="Z96" i="29"/>
  <c r="N96" i="29"/>
  <c r="AA95" i="29"/>
  <c r="N95" i="29"/>
  <c r="AA94" i="29"/>
  <c r="Z94" i="29"/>
  <c r="N94" i="29"/>
  <c r="AA93" i="29"/>
  <c r="AB93" i="29" s="1"/>
  <c r="N93" i="29"/>
  <c r="AA92" i="29"/>
  <c r="Z92" i="29"/>
  <c r="N92" i="29"/>
  <c r="AA91" i="29"/>
  <c r="Z91" i="29"/>
  <c r="N91" i="29"/>
  <c r="AA90" i="29"/>
  <c r="AB90" i="29" s="1"/>
  <c r="N90" i="29"/>
  <c r="Z89" i="29"/>
  <c r="AA89" i="29" s="1"/>
  <c r="N89" i="29"/>
  <c r="Z88" i="29"/>
  <c r="AA88" i="29" s="1"/>
  <c r="N88" i="29"/>
  <c r="Z87" i="29"/>
  <c r="AA87" i="29" s="1"/>
  <c r="N87" i="29"/>
  <c r="Z86" i="29"/>
  <c r="AA86" i="29" s="1"/>
  <c r="N86" i="29"/>
  <c r="Z85" i="29"/>
  <c r="AA85" i="29" s="1"/>
  <c r="N85" i="29"/>
  <c r="Z84" i="29"/>
  <c r="AA84" i="29" s="1"/>
  <c r="N84" i="29"/>
  <c r="AA83" i="29"/>
  <c r="AB83" i="29" s="1"/>
  <c r="N83" i="29"/>
  <c r="P76" i="29"/>
  <c r="O76" i="29" s="1"/>
  <c r="N76" i="29" s="1"/>
  <c r="P75" i="29"/>
  <c r="O75" i="29" s="1"/>
  <c r="N75" i="29" s="1"/>
  <c r="P74" i="29"/>
  <c r="O74" i="29" s="1"/>
  <c r="N74" i="29" s="1"/>
  <c r="P73" i="29"/>
  <c r="O73" i="29" s="1"/>
  <c r="N73" i="29" s="1"/>
  <c r="AB70" i="29"/>
  <c r="O70" i="29"/>
  <c r="P70" i="29" s="1"/>
  <c r="N70" i="29" s="1"/>
  <c r="N69" i="29"/>
  <c r="AA68" i="29"/>
  <c r="N68" i="29"/>
  <c r="N66" i="29"/>
  <c r="N65" i="29"/>
  <c r="N64" i="29"/>
  <c r="AA63" i="29"/>
  <c r="N63" i="29"/>
  <c r="AB61" i="29"/>
  <c r="N61" i="29"/>
  <c r="AA60" i="29"/>
  <c r="N60" i="29"/>
  <c r="AA59" i="29"/>
  <c r="O59" i="29"/>
  <c r="P59" i="29" s="1"/>
  <c r="AA58" i="29"/>
  <c r="N58" i="29"/>
  <c r="AA50" i="29"/>
  <c r="Z45" i="29"/>
  <c r="N45" i="29"/>
  <c r="Z41" i="29"/>
  <c r="AB33" i="29"/>
  <c r="AA33" i="29"/>
  <c r="AC33" i="29" s="1"/>
  <c r="N31" i="29"/>
  <c r="N30" i="29"/>
  <c r="O28" i="29"/>
  <c r="F13" i="29"/>
  <c r="F9" i="29"/>
  <c r="AB92" i="29" l="1"/>
  <c r="AB91" i="29"/>
  <c r="AB96" i="29"/>
  <c r="AB85" i="29"/>
  <c r="AB94" i="29"/>
  <c r="O142" i="29"/>
  <c r="P142" i="29"/>
  <c r="N59" i="29"/>
  <c r="N142" i="29" s="1"/>
  <c r="S142" i="29"/>
  <c r="S378" i="28" l="1"/>
  <c r="S377" i="28"/>
  <c r="AE139" i="28"/>
  <c r="AD139" i="28"/>
  <c r="AC139" i="28"/>
  <c r="AB139" i="28"/>
  <c r="AA139" i="28"/>
  <c r="Z139" i="28"/>
  <c r="Y139" i="28"/>
  <c r="X139" i="28"/>
  <c r="R139" i="28"/>
  <c r="Q139" i="28"/>
  <c r="AR134" i="28"/>
  <c r="AC134" i="28"/>
  <c r="AB134" i="28"/>
  <c r="AA134" i="28"/>
  <c r="AR133" i="28"/>
  <c r="Z132" i="28"/>
  <c r="Z128" i="28"/>
  <c r="Y128" i="28"/>
  <c r="AR125" i="28"/>
  <c r="AB125" i="28"/>
  <c r="N125" i="28"/>
  <c r="AA123" i="28"/>
  <c r="Z123" i="28"/>
  <c r="AB123" i="28" s="1"/>
  <c r="N123" i="28"/>
  <c r="AB120" i="28"/>
  <c r="AA120" i="28"/>
  <c r="Z120" i="28"/>
  <c r="N120" i="28"/>
  <c r="Z119" i="28"/>
  <c r="Y119" i="28"/>
  <c r="AA118" i="28"/>
  <c r="Z118" i="28"/>
  <c r="Y118" i="28"/>
  <c r="AA117" i="28"/>
  <c r="Z117" i="28"/>
  <c r="Y117" i="28"/>
  <c r="AB116" i="28"/>
  <c r="N116" i="28"/>
  <c r="AA106" i="28"/>
  <c r="Z106" i="28"/>
  <c r="Y106" i="28"/>
  <c r="X106" i="28"/>
  <c r="Z105" i="28"/>
  <c r="Z104" i="28"/>
  <c r="Y104" i="28"/>
  <c r="X104" i="28"/>
  <c r="AB103" i="28"/>
  <c r="AA103" i="28"/>
  <c r="Z103" i="28"/>
  <c r="AA101" i="28"/>
  <c r="S101" i="28"/>
  <c r="S139" i="28" s="1"/>
  <c r="AA100" i="28"/>
  <c r="N100" i="28"/>
  <c r="N99" i="28"/>
  <c r="Z95" i="28"/>
  <c r="AA95" i="28" s="1"/>
  <c r="N95" i="28"/>
  <c r="AA94" i="28"/>
  <c r="Z94" i="28"/>
  <c r="N94" i="28"/>
  <c r="Z93" i="28"/>
  <c r="AA93" i="28" s="1"/>
  <c r="N93" i="28"/>
  <c r="AA92" i="28"/>
  <c r="Z92" i="28"/>
  <c r="N92" i="28"/>
  <c r="AA91" i="28"/>
  <c r="N91" i="28"/>
  <c r="AA90" i="28"/>
  <c r="AB90" i="28" s="1"/>
  <c r="Z90" i="28"/>
  <c r="N90" i="28"/>
  <c r="AA89" i="28"/>
  <c r="AB89" i="28" s="1"/>
  <c r="N89" i="28"/>
  <c r="AA88" i="28"/>
  <c r="Z88" i="28"/>
  <c r="AB88" i="28" s="1"/>
  <c r="N88" i="28"/>
  <c r="AA87" i="28"/>
  <c r="Z87" i="28"/>
  <c r="AB87" i="28" s="1"/>
  <c r="N87" i="28"/>
  <c r="AB86" i="28"/>
  <c r="AA86" i="28"/>
  <c r="N86" i="28"/>
  <c r="Z85" i="28"/>
  <c r="AA85" i="28" s="1"/>
  <c r="N85" i="28"/>
  <c r="Z84" i="28"/>
  <c r="AA84" i="28" s="1"/>
  <c r="N84" i="28"/>
  <c r="Z83" i="28"/>
  <c r="AA83" i="28" s="1"/>
  <c r="N83" i="28"/>
  <c r="AA82" i="28"/>
  <c r="Z82" i="28"/>
  <c r="N82" i="28"/>
  <c r="Z81" i="28"/>
  <c r="AA81" i="28" s="1"/>
  <c r="N81" i="28"/>
  <c r="Z80" i="28"/>
  <c r="AA80" i="28" s="1"/>
  <c r="N80" i="28"/>
  <c r="AA79" i="28"/>
  <c r="AB79" i="28" s="1"/>
  <c r="N79" i="28"/>
  <c r="P72" i="28"/>
  <c r="O72" i="28" s="1"/>
  <c r="N72" i="28" s="1"/>
  <c r="P71" i="28"/>
  <c r="O71" i="28" s="1"/>
  <c r="N71" i="28" s="1"/>
  <c r="P70" i="28"/>
  <c r="O70" i="28" s="1"/>
  <c r="N70" i="28" s="1"/>
  <c r="P69" i="28"/>
  <c r="O69" i="28" s="1"/>
  <c r="N69" i="28" s="1"/>
  <c r="AB66" i="28"/>
  <c r="O66" i="28"/>
  <c r="P66" i="28" s="1"/>
  <c r="N66" i="28" s="1"/>
  <c r="N65" i="28"/>
  <c r="AA64" i="28"/>
  <c r="N64" i="28"/>
  <c r="N62" i="28"/>
  <c r="N61" i="28"/>
  <c r="N60" i="28"/>
  <c r="AA59" i="28"/>
  <c r="N59" i="28"/>
  <c r="AB57" i="28"/>
  <c r="N57" i="28"/>
  <c r="AA56" i="28"/>
  <c r="N56" i="28"/>
  <c r="AA55" i="28"/>
  <c r="O55" i="28"/>
  <c r="P55" i="28" s="1"/>
  <c r="AA54" i="28"/>
  <c r="N54" i="28"/>
  <c r="AA46" i="28"/>
  <c r="Z41" i="28"/>
  <c r="N41" i="28"/>
  <c r="Z37" i="28"/>
  <c r="N37" i="28"/>
  <c r="N34" i="28"/>
  <c r="AC29" i="28"/>
  <c r="AB29" i="28"/>
  <c r="AA29" i="28"/>
  <c r="N29" i="28"/>
  <c r="O26" i="28"/>
  <c r="F13" i="28"/>
  <c r="F9" i="28"/>
  <c r="AB92" i="28" l="1"/>
  <c r="AB81" i="28"/>
  <c r="P139" i="28"/>
  <c r="N55" i="28"/>
  <c r="N139" i="28" s="1"/>
  <c r="O139" i="28"/>
  <c r="O101" i="28"/>
  <c r="Z14" i="23"/>
  <c r="AA14" i="23"/>
  <c r="AB14" i="23"/>
  <c r="AE14" i="23"/>
  <c r="AF14" i="23"/>
  <c r="AG14" i="23"/>
  <c r="Z15" i="23"/>
  <c r="AA15" i="23"/>
  <c r="AB15" i="23"/>
  <c r="AE15" i="23"/>
  <c r="AF15" i="23"/>
  <c r="AG15" i="23"/>
  <c r="Z16" i="23"/>
  <c r="AA16" i="23"/>
  <c r="AB16" i="23"/>
  <c r="AE16" i="23"/>
  <c r="AF16" i="23"/>
  <c r="AG16" i="23"/>
  <c r="Z17" i="23"/>
  <c r="AA17" i="23"/>
  <c r="AB17" i="23"/>
  <c r="AE17" i="23"/>
  <c r="AF17" i="23"/>
  <c r="AG17" i="23"/>
  <c r="Z18" i="23"/>
  <c r="AA18" i="23"/>
  <c r="AB18" i="23"/>
  <c r="AE18" i="23"/>
  <c r="AF18" i="23"/>
  <c r="AG18" i="23"/>
  <c r="Z19" i="23"/>
  <c r="AA19" i="23"/>
  <c r="AB19" i="23"/>
  <c r="AE19" i="23"/>
  <c r="AF19" i="23"/>
  <c r="AG19" i="23"/>
  <c r="Z20" i="23"/>
  <c r="AA20" i="23"/>
  <c r="AB20" i="23"/>
  <c r="AE20" i="23"/>
  <c r="AF20" i="23"/>
  <c r="AG20" i="23"/>
  <c r="Z21" i="23"/>
  <c r="AA21" i="23"/>
  <c r="AB21" i="23"/>
  <c r="AE21" i="23"/>
  <c r="AF21" i="23"/>
  <c r="AG21" i="23"/>
  <c r="Z22" i="23"/>
  <c r="AA22" i="23"/>
  <c r="AB22" i="23"/>
  <c r="AE22" i="23"/>
  <c r="AF22" i="23"/>
  <c r="AG22" i="23"/>
  <c r="Z23" i="23"/>
  <c r="AA23" i="23"/>
  <c r="AB23" i="23"/>
  <c r="AE23" i="23"/>
  <c r="AF23" i="23"/>
  <c r="AG23" i="23"/>
  <c r="Z24" i="23"/>
  <c r="AA24" i="23"/>
  <c r="AB24" i="23"/>
  <c r="AE24" i="23"/>
  <c r="AF24" i="23"/>
  <c r="AG24" i="23"/>
  <c r="Z25" i="23"/>
  <c r="AA25" i="23"/>
  <c r="AB25" i="23"/>
  <c r="AE25" i="23"/>
  <c r="AF25" i="23"/>
  <c r="AG25" i="23"/>
  <c r="Z26" i="23"/>
  <c r="AA26" i="23"/>
  <c r="AB26" i="23"/>
  <c r="AE26" i="23"/>
  <c r="AF26" i="23"/>
  <c r="AG26" i="23"/>
  <c r="Z27" i="23"/>
  <c r="AA27" i="23"/>
  <c r="AB27" i="23"/>
  <c r="AE27" i="23"/>
  <c r="AF27" i="23"/>
  <c r="AG27" i="23"/>
  <c r="Z28" i="23"/>
  <c r="AA28" i="23"/>
  <c r="AB28" i="23"/>
  <c r="AE28" i="23"/>
  <c r="AF28" i="23"/>
  <c r="AG28" i="23"/>
  <c r="Z29" i="23"/>
  <c r="AA29" i="23"/>
  <c r="AB29" i="23"/>
  <c r="AE29" i="23"/>
  <c r="AF29" i="23"/>
  <c r="AG29" i="23"/>
  <c r="Z30" i="23"/>
  <c r="AA30" i="23"/>
  <c r="AB30" i="23"/>
  <c r="AE30" i="23"/>
  <c r="AF30" i="23"/>
  <c r="AG30" i="23"/>
  <c r="Z31" i="23"/>
  <c r="AA31" i="23"/>
  <c r="AB31" i="23"/>
  <c r="AE31" i="23"/>
  <c r="AF31" i="23"/>
  <c r="AG31" i="23"/>
  <c r="Z32" i="23"/>
  <c r="AA32" i="23"/>
  <c r="AB32" i="23"/>
  <c r="AE32" i="23"/>
  <c r="AF32" i="23"/>
  <c r="AG32" i="23"/>
  <c r="Z33" i="23"/>
  <c r="AA33" i="23"/>
  <c r="AB33" i="23"/>
  <c r="AE33" i="23"/>
  <c r="AF33" i="23"/>
  <c r="AG33" i="23"/>
  <c r="Z34" i="23"/>
  <c r="AA34" i="23"/>
  <c r="AB34" i="23"/>
  <c r="AE34" i="23"/>
  <c r="AF34" i="23"/>
  <c r="AG34" i="23"/>
  <c r="Z35" i="23"/>
  <c r="AA35" i="23"/>
  <c r="AB35" i="23"/>
  <c r="AE35" i="23"/>
  <c r="AF35" i="23"/>
  <c r="AG35" i="23"/>
  <c r="Z36" i="23"/>
  <c r="AA36" i="23"/>
  <c r="AB36" i="23"/>
  <c r="AE36" i="23"/>
  <c r="AF36" i="23"/>
  <c r="AG36" i="23"/>
  <c r="Z37" i="23"/>
  <c r="AA37" i="23"/>
  <c r="AB37" i="23"/>
  <c r="AE37" i="23"/>
  <c r="AF37" i="23"/>
  <c r="AG37" i="23"/>
  <c r="Z38" i="23"/>
  <c r="AA38" i="23"/>
  <c r="AB38" i="23"/>
  <c r="AE38" i="23"/>
  <c r="AF38" i="23"/>
  <c r="AG38" i="23"/>
  <c r="Z39" i="23"/>
  <c r="AA39" i="23"/>
  <c r="AB39" i="23"/>
  <c r="AE39" i="23"/>
  <c r="AF39" i="23"/>
  <c r="AG39" i="23"/>
  <c r="Z40" i="23"/>
  <c r="AA40" i="23"/>
  <c r="AB40" i="23"/>
  <c r="AE40" i="23"/>
  <c r="AF40" i="23"/>
  <c r="AG40" i="23"/>
  <c r="Z41" i="23"/>
  <c r="AA41" i="23"/>
  <c r="AB41" i="23"/>
  <c r="AE41" i="23"/>
  <c r="AF41" i="23"/>
  <c r="AG41" i="23"/>
  <c r="Z42" i="23"/>
  <c r="AA42" i="23"/>
  <c r="AB42" i="23"/>
  <c r="AE42" i="23"/>
  <c r="AF42" i="23"/>
  <c r="AG42" i="23"/>
  <c r="Z43" i="23"/>
  <c r="AA43" i="23"/>
  <c r="AB43" i="23"/>
  <c r="AE43" i="23"/>
  <c r="AF43" i="23"/>
  <c r="AG43" i="23"/>
  <c r="Z44" i="23"/>
  <c r="AA44" i="23"/>
  <c r="AB44" i="23"/>
  <c r="AE44" i="23"/>
  <c r="AF44" i="23"/>
  <c r="AG44" i="23"/>
  <c r="Z45" i="23"/>
  <c r="AA45" i="23"/>
  <c r="AB45" i="23"/>
  <c r="AE45" i="23"/>
  <c r="AF45" i="23"/>
  <c r="AG45" i="23"/>
  <c r="Z46" i="23"/>
  <c r="AA46" i="23"/>
  <c r="AB46" i="23"/>
  <c r="AE46" i="23"/>
  <c r="AF46" i="23"/>
  <c r="AG46" i="23"/>
  <c r="Z47" i="23"/>
  <c r="AA47" i="23"/>
  <c r="AB47" i="23"/>
  <c r="AE47" i="23"/>
  <c r="AF47" i="23"/>
  <c r="AG47" i="23"/>
  <c r="Z48" i="23"/>
  <c r="AA48" i="23"/>
  <c r="AB48" i="23"/>
  <c r="AE48" i="23"/>
  <c r="AF48" i="23"/>
  <c r="AG48" i="23"/>
  <c r="Z49" i="23"/>
  <c r="AA49" i="23"/>
  <c r="AB49" i="23"/>
  <c r="AE49" i="23"/>
  <c r="AF49" i="23"/>
  <c r="AG49" i="23"/>
  <c r="Z50" i="23"/>
  <c r="AA50" i="23"/>
  <c r="AB50" i="23"/>
  <c r="AE50" i="23"/>
  <c r="AF50" i="23"/>
  <c r="AG50" i="23"/>
  <c r="Z51" i="23"/>
  <c r="AA51" i="23"/>
  <c r="AB51" i="23"/>
  <c r="AE51" i="23"/>
  <c r="AF51" i="23"/>
  <c r="AG51" i="23"/>
  <c r="Z52" i="23"/>
  <c r="AA52" i="23"/>
  <c r="AB52" i="23"/>
  <c r="AE52" i="23"/>
  <c r="AF52" i="23"/>
  <c r="AG52" i="23"/>
  <c r="Z53" i="23"/>
  <c r="AA53" i="23"/>
  <c r="AB53" i="23"/>
  <c r="AE53" i="23"/>
  <c r="AF53" i="23"/>
  <c r="AG53" i="23"/>
  <c r="Z54" i="23"/>
  <c r="AA54" i="23"/>
  <c r="AB54" i="23"/>
  <c r="AE54" i="23"/>
  <c r="AF54" i="23"/>
  <c r="AG54" i="23"/>
  <c r="Z55" i="23"/>
  <c r="AA55" i="23"/>
  <c r="AB55" i="23"/>
  <c r="AE55" i="23"/>
  <c r="AF55" i="23"/>
  <c r="AG55" i="23"/>
  <c r="Z56" i="23"/>
  <c r="AA56" i="23"/>
  <c r="AB56" i="23"/>
  <c r="AE56" i="23"/>
  <c r="AF56" i="23"/>
  <c r="AG56" i="23"/>
  <c r="Z57" i="23"/>
  <c r="AA57" i="23"/>
  <c r="AB57" i="23"/>
  <c r="AE57" i="23"/>
  <c r="AF57" i="23"/>
  <c r="AG57" i="23"/>
  <c r="Z58" i="23"/>
  <c r="AA58" i="23"/>
  <c r="AB58" i="23"/>
  <c r="AE58" i="23"/>
  <c r="AF58" i="23"/>
  <c r="AG58" i="23"/>
  <c r="Z59" i="23"/>
  <c r="AA59" i="23"/>
  <c r="AB59" i="23"/>
  <c r="AE59" i="23"/>
  <c r="AF59" i="23"/>
  <c r="AG59" i="23"/>
  <c r="Z60" i="23"/>
  <c r="AA60" i="23"/>
  <c r="AB60" i="23"/>
  <c r="AE60" i="23"/>
  <c r="AF60" i="23"/>
  <c r="AG60" i="23"/>
  <c r="Z61" i="23"/>
  <c r="AA61" i="23"/>
  <c r="AB61" i="23"/>
  <c r="AE61" i="23"/>
  <c r="AF61" i="23"/>
  <c r="AG61" i="23"/>
  <c r="Z62" i="23"/>
  <c r="AA62" i="23"/>
  <c r="AB62" i="23"/>
  <c r="AE62" i="23"/>
  <c r="AF62" i="23"/>
  <c r="AG62" i="23"/>
  <c r="Z63" i="23"/>
  <c r="AA63" i="23"/>
  <c r="AB63" i="23"/>
  <c r="AE63" i="23"/>
  <c r="AF63" i="23"/>
  <c r="AG63" i="23"/>
  <c r="Z64" i="23"/>
  <c r="AA64" i="23"/>
  <c r="AB64" i="23"/>
  <c r="AE64" i="23"/>
  <c r="AF64" i="23"/>
  <c r="AG64" i="23"/>
  <c r="Z65" i="23"/>
  <c r="AA65" i="23"/>
  <c r="AB65" i="23"/>
  <c r="AE65" i="23"/>
  <c r="AF65" i="23"/>
  <c r="AG65" i="23"/>
  <c r="Z66" i="23"/>
  <c r="AA66" i="23"/>
  <c r="AB66" i="23"/>
  <c r="AE66" i="23"/>
  <c r="AF66" i="23"/>
  <c r="AG66" i="23"/>
  <c r="Z67" i="23"/>
  <c r="AA67" i="23"/>
  <c r="AB67" i="23"/>
  <c r="AE67" i="23"/>
  <c r="AF67" i="23"/>
  <c r="AG67" i="23"/>
  <c r="Z68" i="23"/>
  <c r="AA68" i="23"/>
  <c r="AB68" i="23"/>
  <c r="AE68" i="23"/>
  <c r="AF68" i="23"/>
  <c r="AG68" i="23"/>
  <c r="Z69" i="23"/>
  <c r="AA69" i="23"/>
  <c r="AB69" i="23"/>
  <c r="AE69" i="23"/>
  <c r="AF69" i="23"/>
  <c r="AG69" i="23"/>
  <c r="Z70" i="23"/>
  <c r="AA70" i="23"/>
  <c r="AB70" i="23"/>
  <c r="AE70" i="23"/>
  <c r="AF70" i="23"/>
  <c r="AG70" i="23"/>
  <c r="Z71" i="23"/>
  <c r="AA71" i="23"/>
  <c r="AB71" i="23"/>
  <c r="AE71" i="23"/>
  <c r="AF71" i="23"/>
  <c r="AG71" i="23"/>
  <c r="Z72" i="23"/>
  <c r="AA72" i="23"/>
  <c r="AB72" i="23"/>
  <c r="AE72" i="23"/>
  <c r="AF72" i="23"/>
  <c r="AG72" i="23"/>
  <c r="Z73" i="23"/>
  <c r="AA73" i="23"/>
  <c r="AB73" i="23"/>
  <c r="AE73" i="23"/>
  <c r="AF73" i="23"/>
  <c r="AG73" i="23"/>
  <c r="Z74" i="23"/>
  <c r="AA74" i="23"/>
  <c r="AB74" i="23"/>
  <c r="AE74" i="23"/>
  <c r="AF74" i="23"/>
  <c r="AG74" i="23"/>
  <c r="Z75" i="23"/>
  <c r="AA75" i="23"/>
  <c r="AB75" i="23"/>
  <c r="AE75" i="23"/>
  <c r="AF75" i="23"/>
  <c r="AG75" i="23"/>
  <c r="Z76" i="23"/>
  <c r="AA76" i="23"/>
  <c r="AB76" i="23"/>
  <c r="AE76" i="23"/>
  <c r="AF76" i="23"/>
  <c r="AG76" i="23"/>
  <c r="Z77" i="23"/>
  <c r="AA77" i="23"/>
  <c r="AB77" i="23"/>
  <c r="AE77" i="23"/>
  <c r="AF77" i="23"/>
  <c r="AG77" i="23"/>
  <c r="Z78" i="23"/>
  <c r="AA78" i="23"/>
  <c r="AB78" i="23"/>
  <c r="AE78" i="23"/>
  <c r="AF78" i="23"/>
  <c r="AG78" i="23"/>
  <c r="Z79" i="23"/>
  <c r="AA79" i="23"/>
  <c r="AB79" i="23"/>
  <c r="AE79" i="23"/>
  <c r="AF79" i="23"/>
  <c r="AG79" i="23"/>
  <c r="Z80" i="23"/>
  <c r="AA80" i="23"/>
  <c r="AB80" i="23"/>
  <c r="AE80" i="23"/>
  <c r="AF80" i="23"/>
  <c r="AG80" i="23"/>
  <c r="Z81" i="23"/>
  <c r="AA81" i="23"/>
  <c r="AB81" i="23"/>
  <c r="AE81" i="23"/>
  <c r="AF81" i="23"/>
  <c r="AG81" i="23"/>
  <c r="Z82" i="23"/>
  <c r="AA82" i="23"/>
  <c r="AB82" i="23"/>
  <c r="AE82" i="23"/>
  <c r="AF82" i="23"/>
  <c r="AG82" i="23"/>
  <c r="Z83" i="23"/>
  <c r="AA83" i="23"/>
  <c r="AB83" i="23"/>
  <c r="AE83" i="23"/>
  <c r="AF83" i="23"/>
  <c r="AG83" i="23"/>
  <c r="Z84" i="23"/>
  <c r="AA84" i="23"/>
  <c r="AB84" i="23"/>
  <c r="AE84" i="23"/>
  <c r="AF84" i="23"/>
  <c r="AG84" i="23"/>
  <c r="Z85" i="23"/>
  <c r="AA85" i="23"/>
  <c r="AB85" i="23"/>
  <c r="AE85" i="23"/>
  <c r="AF85" i="23"/>
  <c r="AG85" i="23"/>
  <c r="Z86" i="23"/>
  <c r="AA86" i="23"/>
  <c r="AB86" i="23"/>
  <c r="AE86" i="23"/>
  <c r="AF86" i="23"/>
  <c r="AG86" i="23"/>
  <c r="Z87" i="23"/>
  <c r="AA87" i="23"/>
  <c r="AB87" i="23"/>
  <c r="AE87" i="23"/>
  <c r="AF87" i="23"/>
  <c r="AG87" i="23"/>
  <c r="Z88" i="23"/>
  <c r="AA88" i="23"/>
  <c r="AB88" i="23"/>
  <c r="AE88" i="23"/>
  <c r="AF88" i="23"/>
  <c r="AG88" i="23"/>
  <c r="Z89" i="23"/>
  <c r="AA89" i="23"/>
  <c r="AB89" i="23"/>
  <c r="AE89" i="23"/>
  <c r="AF89" i="23"/>
  <c r="AG89" i="23"/>
  <c r="Z90" i="23"/>
  <c r="AA90" i="23"/>
  <c r="AB90" i="23"/>
  <c r="AE90" i="23"/>
  <c r="AF90" i="23"/>
  <c r="AG90" i="23"/>
  <c r="Z91" i="23"/>
  <c r="AA91" i="23"/>
  <c r="AB91" i="23"/>
  <c r="AE91" i="23"/>
  <c r="AF91" i="23"/>
  <c r="AG91" i="23"/>
  <c r="Z92" i="23"/>
  <c r="AA92" i="23"/>
  <c r="AB92" i="23"/>
  <c r="AE92" i="23"/>
  <c r="AF92" i="23"/>
  <c r="AG92" i="23"/>
  <c r="Z93" i="23"/>
  <c r="AA93" i="23"/>
  <c r="AB93" i="23"/>
  <c r="AE93" i="23"/>
  <c r="AF93" i="23"/>
  <c r="AG93" i="23"/>
  <c r="Z94" i="23"/>
  <c r="AA94" i="23"/>
  <c r="AB94" i="23"/>
  <c r="AE94" i="23"/>
  <c r="AF94" i="23"/>
  <c r="AG94" i="23"/>
  <c r="Z95" i="23"/>
  <c r="AA95" i="23"/>
  <c r="AB95" i="23"/>
  <c r="AE95" i="23"/>
  <c r="AF95" i="23"/>
  <c r="AG95" i="23"/>
  <c r="Z96" i="23"/>
  <c r="AA96" i="23"/>
  <c r="AB96" i="23"/>
  <c r="AE96" i="23"/>
  <c r="AF96" i="23"/>
  <c r="AG96" i="23"/>
  <c r="Z97" i="23"/>
  <c r="AA97" i="23"/>
  <c r="AB97" i="23"/>
  <c r="AE97" i="23"/>
  <c r="AF97" i="23"/>
  <c r="AG97" i="23"/>
  <c r="Z98" i="23"/>
  <c r="AA98" i="23"/>
  <c r="AB98" i="23"/>
  <c r="AE98" i="23"/>
  <c r="AF98" i="23"/>
  <c r="AG98" i="23"/>
  <c r="Z99" i="23"/>
  <c r="AA99" i="23"/>
  <c r="AB99" i="23"/>
  <c r="AE99" i="23"/>
  <c r="AF99" i="23"/>
  <c r="AG99" i="23"/>
  <c r="Z100" i="23"/>
  <c r="AA100" i="23"/>
  <c r="AB100" i="23"/>
  <c r="AE100" i="23"/>
  <c r="AF100" i="23"/>
  <c r="AG100" i="23"/>
  <c r="Z101" i="23"/>
  <c r="AA101" i="23"/>
  <c r="AB101" i="23"/>
  <c r="AE101" i="23"/>
  <c r="AF101" i="23"/>
  <c r="AG101" i="23"/>
  <c r="Z102" i="23"/>
  <c r="AA102" i="23"/>
  <c r="AB102" i="23"/>
  <c r="AE102" i="23"/>
  <c r="AF102" i="23"/>
  <c r="AG102" i="23"/>
  <c r="Z103" i="23"/>
  <c r="AA103" i="23"/>
  <c r="AB103" i="23"/>
  <c r="AE103" i="23"/>
  <c r="AF103" i="23"/>
  <c r="AG103" i="23"/>
  <c r="Z104" i="23"/>
  <c r="AA104" i="23"/>
  <c r="AB104" i="23"/>
  <c r="AE104" i="23"/>
  <c r="AF104" i="23"/>
  <c r="AG104" i="23"/>
  <c r="Z105" i="23"/>
  <c r="AA105" i="23"/>
  <c r="AB105" i="23"/>
  <c r="AE105" i="23"/>
  <c r="AF105" i="23"/>
  <c r="AG105" i="23"/>
  <c r="Z106" i="23"/>
  <c r="AA106" i="23"/>
  <c r="AB106" i="23"/>
  <c r="AE106" i="23"/>
  <c r="AF106" i="23"/>
  <c r="AG106" i="23"/>
  <c r="Z107" i="23"/>
  <c r="AA107" i="23"/>
  <c r="AB107" i="23"/>
  <c r="AE107" i="23"/>
  <c r="AF107" i="23"/>
  <c r="AG107" i="23"/>
  <c r="Z108" i="23"/>
  <c r="AA108" i="23"/>
  <c r="AB108" i="23"/>
  <c r="AE108" i="23"/>
  <c r="AF108" i="23"/>
  <c r="AG108" i="23"/>
  <c r="Z109" i="23"/>
  <c r="AA109" i="23"/>
  <c r="AB109" i="23"/>
  <c r="AE109" i="23"/>
  <c r="AF109" i="23"/>
  <c r="AG109" i="23"/>
  <c r="Z110" i="23"/>
  <c r="AA110" i="23"/>
  <c r="AB110" i="23"/>
  <c r="AE110" i="23"/>
  <c r="AF110" i="23"/>
  <c r="AG110" i="23"/>
  <c r="Z111" i="23"/>
  <c r="AA111" i="23"/>
  <c r="AB111" i="23"/>
  <c r="AE111" i="23"/>
  <c r="AF111" i="23"/>
  <c r="AG111" i="23"/>
  <c r="Z112" i="23"/>
  <c r="AA112" i="23"/>
  <c r="AB112" i="23"/>
  <c r="AE112" i="23"/>
  <c r="AF112" i="23"/>
  <c r="AG112" i="23"/>
  <c r="Z113" i="23"/>
  <c r="AA113" i="23"/>
  <c r="AB113" i="23"/>
  <c r="AE113" i="23"/>
  <c r="AF113" i="23"/>
  <c r="AG113" i="23"/>
  <c r="Z114" i="23"/>
  <c r="AA114" i="23"/>
  <c r="AB114" i="23"/>
  <c r="AE114" i="23"/>
  <c r="AF114" i="23"/>
  <c r="AG114" i="23"/>
  <c r="Z115" i="23"/>
  <c r="AA115" i="23"/>
  <c r="AB115" i="23"/>
  <c r="AE115" i="23"/>
  <c r="AF115" i="23"/>
  <c r="AG115" i="23"/>
  <c r="Z116" i="23"/>
  <c r="AA116" i="23"/>
  <c r="AB116" i="23"/>
  <c r="AE116" i="23"/>
  <c r="AF116" i="23"/>
  <c r="AG116" i="23"/>
  <c r="Z117" i="23"/>
  <c r="AA117" i="23"/>
  <c r="AB117" i="23"/>
  <c r="AE117" i="23"/>
  <c r="AF117" i="23"/>
  <c r="AG117" i="23"/>
  <c r="Z118" i="23"/>
  <c r="AA118" i="23"/>
  <c r="AB118" i="23"/>
  <c r="AE118" i="23"/>
  <c r="AF118" i="23"/>
  <c r="AG118" i="23"/>
  <c r="Z119" i="23"/>
  <c r="AA119" i="23"/>
  <c r="AB119" i="23"/>
  <c r="AE119" i="23"/>
  <c r="AF119" i="23"/>
  <c r="AG119" i="23"/>
  <c r="Z120" i="23"/>
  <c r="AA120" i="23"/>
  <c r="AB120" i="23"/>
  <c r="AE120" i="23"/>
  <c r="AF120" i="23"/>
  <c r="AG120" i="23"/>
  <c r="Z121" i="23"/>
  <c r="AA121" i="23"/>
  <c r="AB121" i="23"/>
  <c r="AE121" i="23"/>
  <c r="AF121" i="23"/>
  <c r="AG121" i="23"/>
  <c r="Z122" i="23"/>
  <c r="AA122" i="23"/>
  <c r="AB122" i="23"/>
  <c r="AE122" i="23"/>
  <c r="AF122" i="23"/>
  <c r="AG122" i="23"/>
  <c r="Z123" i="23"/>
  <c r="AA123" i="23"/>
  <c r="AB123" i="23"/>
  <c r="AE123" i="23"/>
  <c r="AF123" i="23"/>
  <c r="AG123" i="23"/>
  <c r="Z124" i="23"/>
  <c r="AA124" i="23"/>
  <c r="AB124" i="23"/>
  <c r="AE124" i="23"/>
  <c r="AF124" i="23"/>
  <c r="AG124" i="23"/>
  <c r="Z125" i="23"/>
  <c r="AA125" i="23"/>
  <c r="AB125" i="23"/>
  <c r="AE125" i="23"/>
  <c r="AF125" i="23"/>
  <c r="AG125" i="23"/>
  <c r="Z126" i="23"/>
  <c r="AA126" i="23"/>
  <c r="AB126" i="23"/>
  <c r="AE126" i="23"/>
  <c r="AF126" i="23"/>
  <c r="AG126" i="23"/>
  <c r="Z127" i="23"/>
  <c r="AA127" i="23"/>
  <c r="AB127" i="23"/>
  <c r="AE127" i="23"/>
  <c r="AF127" i="23"/>
  <c r="AG127" i="23"/>
  <c r="Z128" i="23"/>
  <c r="AA128" i="23"/>
  <c r="AB128" i="23"/>
  <c r="AE128" i="23"/>
  <c r="AF128" i="23"/>
  <c r="AG128" i="23"/>
  <c r="Z129" i="23"/>
  <c r="AA129" i="23"/>
  <c r="AB129" i="23"/>
  <c r="AE129" i="23"/>
  <c r="AF129" i="23"/>
  <c r="AG129" i="23"/>
  <c r="Z130" i="23"/>
  <c r="AA130" i="23"/>
  <c r="AB130" i="23"/>
  <c r="AE130" i="23"/>
  <c r="AF130" i="23"/>
  <c r="AG130" i="23"/>
  <c r="Z131" i="23"/>
  <c r="AA131" i="23"/>
  <c r="AB131" i="23"/>
  <c r="AE131" i="23"/>
  <c r="AF131" i="23"/>
  <c r="AG131" i="23"/>
  <c r="Z132" i="23"/>
  <c r="AA132" i="23"/>
  <c r="AB132" i="23"/>
  <c r="AE132" i="23"/>
  <c r="AF132" i="23"/>
  <c r="AG132" i="23"/>
  <c r="Z133" i="23"/>
  <c r="AA133" i="23"/>
  <c r="AB133" i="23"/>
  <c r="AE133" i="23"/>
  <c r="AF133" i="23"/>
  <c r="AG133" i="23"/>
  <c r="Z134" i="23"/>
  <c r="AA134" i="23"/>
  <c r="AB134" i="23"/>
  <c r="AE134" i="23"/>
  <c r="AF134" i="23"/>
  <c r="AG134" i="23"/>
  <c r="Z135" i="23"/>
  <c r="AA135" i="23"/>
  <c r="AB135" i="23"/>
  <c r="AE135" i="23"/>
  <c r="AF135" i="23"/>
  <c r="AG135" i="23"/>
  <c r="Z136" i="23"/>
  <c r="AA136" i="23"/>
  <c r="AB136" i="23"/>
  <c r="AE136" i="23"/>
  <c r="AF136" i="23"/>
  <c r="AG136" i="23"/>
  <c r="Z137" i="23"/>
  <c r="AA137" i="23"/>
  <c r="AB137" i="23"/>
  <c r="AE137" i="23"/>
  <c r="AF137" i="23"/>
  <c r="AG137" i="23"/>
  <c r="Z138" i="23"/>
  <c r="AA138" i="23"/>
  <c r="AB138" i="23"/>
  <c r="AE138" i="23"/>
  <c r="AF138" i="23"/>
  <c r="AG138" i="23"/>
  <c r="Z139" i="23"/>
  <c r="AA139" i="23"/>
  <c r="AB139" i="23"/>
  <c r="AE139" i="23"/>
  <c r="AF139" i="23"/>
  <c r="AG139" i="23"/>
  <c r="Z140" i="23"/>
  <c r="AA140" i="23"/>
  <c r="AB140" i="23"/>
  <c r="AE140" i="23"/>
  <c r="AF140" i="23"/>
  <c r="AG140" i="23"/>
  <c r="Z141" i="23"/>
  <c r="AA141" i="23"/>
  <c r="AB141" i="23"/>
  <c r="AE141" i="23"/>
  <c r="AF141" i="23"/>
  <c r="AG141" i="23"/>
  <c r="Z142" i="23"/>
  <c r="AA142" i="23"/>
  <c r="AB142" i="23"/>
  <c r="AE142" i="23"/>
  <c r="AF142" i="23"/>
  <c r="AG142" i="23"/>
  <c r="AF13" i="23"/>
  <c r="AG13" i="23"/>
  <c r="AA13" i="23"/>
  <c r="AB13" i="23"/>
  <c r="AE13" i="23"/>
  <c r="Z13" i="23"/>
  <c r="U14" i="23"/>
  <c r="V14" i="23"/>
  <c r="W14" i="23"/>
  <c r="U15" i="23"/>
  <c r="V15" i="23"/>
  <c r="W15" i="23"/>
  <c r="U16" i="23"/>
  <c r="V16" i="23"/>
  <c r="W16" i="23"/>
  <c r="U17" i="23"/>
  <c r="V17" i="23"/>
  <c r="W17" i="23"/>
  <c r="U18" i="23"/>
  <c r="V18" i="23"/>
  <c r="W18" i="23"/>
  <c r="U19" i="23"/>
  <c r="V19" i="23"/>
  <c r="W19" i="23"/>
  <c r="U20" i="23"/>
  <c r="V20" i="23"/>
  <c r="W20" i="23"/>
  <c r="U21" i="23"/>
  <c r="V21" i="23"/>
  <c r="W21" i="23"/>
  <c r="U22" i="23"/>
  <c r="V22" i="23"/>
  <c r="W22" i="23"/>
  <c r="U23" i="23"/>
  <c r="V23" i="23"/>
  <c r="W23" i="23"/>
  <c r="U24" i="23"/>
  <c r="V24" i="23"/>
  <c r="W24" i="23"/>
  <c r="U25" i="23"/>
  <c r="V25" i="23"/>
  <c r="W25" i="23"/>
  <c r="U26" i="23"/>
  <c r="V26" i="23"/>
  <c r="W26" i="23"/>
  <c r="U27" i="23"/>
  <c r="V27" i="23"/>
  <c r="W27" i="23"/>
  <c r="U28" i="23"/>
  <c r="V28" i="23"/>
  <c r="W28" i="23"/>
  <c r="U29" i="23"/>
  <c r="V29" i="23"/>
  <c r="W29" i="23"/>
  <c r="U30" i="23"/>
  <c r="V30" i="23"/>
  <c r="W30" i="23"/>
  <c r="U31" i="23"/>
  <c r="V31" i="23"/>
  <c r="W31" i="23"/>
  <c r="U32" i="23"/>
  <c r="V32" i="23"/>
  <c r="W32" i="23"/>
  <c r="U33" i="23"/>
  <c r="V33" i="23"/>
  <c r="W33" i="23"/>
  <c r="U34" i="23"/>
  <c r="V34" i="23"/>
  <c r="W34" i="23"/>
  <c r="U35" i="23"/>
  <c r="V35" i="23"/>
  <c r="W35" i="23"/>
  <c r="U36" i="23"/>
  <c r="V36" i="23"/>
  <c r="W36" i="23"/>
  <c r="U37" i="23"/>
  <c r="V37" i="23"/>
  <c r="W37" i="23"/>
  <c r="U38" i="23"/>
  <c r="V38" i="23"/>
  <c r="W38" i="23"/>
  <c r="U39" i="23"/>
  <c r="V39" i="23"/>
  <c r="W39" i="23"/>
  <c r="U40" i="23"/>
  <c r="V40" i="23"/>
  <c r="W40" i="23"/>
  <c r="U41" i="23"/>
  <c r="V41" i="23"/>
  <c r="W41" i="23"/>
  <c r="U42" i="23"/>
  <c r="V42" i="23"/>
  <c r="W42" i="23"/>
  <c r="U43" i="23"/>
  <c r="V43" i="23"/>
  <c r="W43" i="23"/>
  <c r="U44" i="23"/>
  <c r="V44" i="23"/>
  <c r="W44" i="23"/>
  <c r="U45" i="23"/>
  <c r="V45" i="23"/>
  <c r="W45" i="23"/>
  <c r="U46" i="23"/>
  <c r="V46" i="23"/>
  <c r="W46" i="23"/>
  <c r="U47" i="23"/>
  <c r="V47" i="23"/>
  <c r="W47" i="23"/>
  <c r="U48" i="23"/>
  <c r="V48" i="23"/>
  <c r="W48" i="23"/>
  <c r="U49" i="23"/>
  <c r="V49" i="23"/>
  <c r="W49" i="23"/>
  <c r="U50" i="23"/>
  <c r="V50" i="23"/>
  <c r="W50" i="23"/>
  <c r="U51" i="23"/>
  <c r="V51" i="23"/>
  <c r="W51" i="23"/>
  <c r="U52" i="23"/>
  <c r="V52" i="23"/>
  <c r="W52" i="23"/>
  <c r="U53" i="23"/>
  <c r="V53" i="23"/>
  <c r="W53" i="23"/>
  <c r="U54" i="23"/>
  <c r="V54" i="23"/>
  <c r="W54" i="23"/>
  <c r="U55" i="23"/>
  <c r="V55" i="23"/>
  <c r="W55" i="23"/>
  <c r="U56" i="23"/>
  <c r="V56" i="23"/>
  <c r="W56" i="23"/>
  <c r="U57" i="23"/>
  <c r="V57" i="23"/>
  <c r="W57" i="23"/>
  <c r="U58" i="23"/>
  <c r="V58" i="23"/>
  <c r="W58" i="23"/>
  <c r="U59" i="23"/>
  <c r="V59" i="23"/>
  <c r="W59" i="23"/>
  <c r="U60" i="23"/>
  <c r="V60" i="23"/>
  <c r="W60" i="23"/>
  <c r="U61" i="23"/>
  <c r="V61" i="23"/>
  <c r="W61" i="23"/>
  <c r="U62" i="23"/>
  <c r="V62" i="23"/>
  <c r="W62" i="23"/>
  <c r="U63" i="23"/>
  <c r="V63" i="23"/>
  <c r="W63" i="23"/>
  <c r="U64" i="23"/>
  <c r="V64" i="23"/>
  <c r="W64" i="23"/>
  <c r="U65" i="23"/>
  <c r="V65" i="23"/>
  <c r="W65" i="23"/>
  <c r="U66" i="23"/>
  <c r="V66" i="23"/>
  <c r="W66" i="23"/>
  <c r="U67" i="23"/>
  <c r="V67" i="23"/>
  <c r="W67" i="23"/>
  <c r="U68" i="23"/>
  <c r="V68" i="23"/>
  <c r="W68" i="23"/>
  <c r="U69" i="23"/>
  <c r="V69" i="23"/>
  <c r="W69" i="23"/>
  <c r="U70" i="23"/>
  <c r="V70" i="23"/>
  <c r="W70" i="23"/>
  <c r="U71" i="23"/>
  <c r="V71" i="23"/>
  <c r="W71" i="23"/>
  <c r="U72" i="23"/>
  <c r="V72" i="23"/>
  <c r="W72" i="23"/>
  <c r="U73" i="23"/>
  <c r="V73" i="23"/>
  <c r="W73" i="23"/>
  <c r="U74" i="23"/>
  <c r="V74" i="23"/>
  <c r="W74" i="23"/>
  <c r="U75" i="23"/>
  <c r="V75" i="23"/>
  <c r="W75" i="23"/>
  <c r="U76" i="23"/>
  <c r="V76" i="23"/>
  <c r="W76" i="23"/>
  <c r="U77" i="23"/>
  <c r="V77" i="23"/>
  <c r="W77" i="23"/>
  <c r="U78" i="23"/>
  <c r="V78" i="23"/>
  <c r="W78" i="23"/>
  <c r="U79" i="23"/>
  <c r="V79" i="23"/>
  <c r="W79" i="23"/>
  <c r="U80" i="23"/>
  <c r="V80" i="23"/>
  <c r="W80" i="23"/>
  <c r="U81" i="23"/>
  <c r="V81" i="23"/>
  <c r="W81" i="23"/>
  <c r="U82" i="23"/>
  <c r="V82" i="23"/>
  <c r="W82" i="23"/>
  <c r="U83" i="23"/>
  <c r="V83" i="23"/>
  <c r="W83" i="23"/>
  <c r="U84" i="23"/>
  <c r="V84" i="23"/>
  <c r="W84" i="23"/>
  <c r="U85" i="23"/>
  <c r="V85" i="23"/>
  <c r="W85" i="23"/>
  <c r="U86" i="23"/>
  <c r="V86" i="23"/>
  <c r="W86" i="23"/>
  <c r="U87" i="23"/>
  <c r="V87" i="23"/>
  <c r="W87" i="23"/>
  <c r="U88" i="23"/>
  <c r="V88" i="23"/>
  <c r="W88" i="23"/>
  <c r="U89" i="23"/>
  <c r="V89" i="23"/>
  <c r="W89" i="23"/>
  <c r="U90" i="23"/>
  <c r="V90" i="23"/>
  <c r="W90" i="23"/>
  <c r="U91" i="23"/>
  <c r="V91" i="23"/>
  <c r="W91" i="23"/>
  <c r="U92" i="23"/>
  <c r="V92" i="23"/>
  <c r="W92" i="23"/>
  <c r="U93" i="23"/>
  <c r="V93" i="23"/>
  <c r="W93" i="23"/>
  <c r="U94" i="23"/>
  <c r="V94" i="23"/>
  <c r="W94" i="23"/>
  <c r="U95" i="23"/>
  <c r="V95" i="23"/>
  <c r="W95" i="23"/>
  <c r="U96" i="23"/>
  <c r="V96" i="23"/>
  <c r="W96" i="23"/>
  <c r="U97" i="23"/>
  <c r="V97" i="23"/>
  <c r="W97" i="23"/>
  <c r="U98" i="23"/>
  <c r="V98" i="23"/>
  <c r="W98" i="23"/>
  <c r="U99" i="23"/>
  <c r="V99" i="23"/>
  <c r="W99" i="23"/>
  <c r="U100" i="23"/>
  <c r="V100" i="23"/>
  <c r="W100" i="23"/>
  <c r="U101" i="23"/>
  <c r="V101" i="23"/>
  <c r="W101" i="23"/>
  <c r="U102" i="23"/>
  <c r="V102" i="23"/>
  <c r="W102" i="23"/>
  <c r="U103" i="23"/>
  <c r="V103" i="23"/>
  <c r="W103" i="23"/>
  <c r="U104" i="23"/>
  <c r="V104" i="23"/>
  <c r="W104" i="23"/>
  <c r="U105" i="23"/>
  <c r="V105" i="23"/>
  <c r="W105" i="23"/>
  <c r="U106" i="23"/>
  <c r="V106" i="23"/>
  <c r="W106" i="23"/>
  <c r="U107" i="23"/>
  <c r="V107" i="23"/>
  <c r="W107" i="23"/>
  <c r="U108" i="23"/>
  <c r="V108" i="23"/>
  <c r="W108" i="23"/>
  <c r="U109" i="23"/>
  <c r="V109" i="23"/>
  <c r="W109" i="23"/>
  <c r="U110" i="23"/>
  <c r="V110" i="23"/>
  <c r="W110" i="23"/>
  <c r="U111" i="23"/>
  <c r="V111" i="23"/>
  <c r="W111" i="23"/>
  <c r="U112" i="23"/>
  <c r="V112" i="23"/>
  <c r="W112" i="23"/>
  <c r="U113" i="23"/>
  <c r="V113" i="23"/>
  <c r="W113" i="23"/>
  <c r="U114" i="23"/>
  <c r="V114" i="23"/>
  <c r="W114" i="23"/>
  <c r="U115" i="23"/>
  <c r="V115" i="23"/>
  <c r="W115" i="23"/>
  <c r="U116" i="23"/>
  <c r="V116" i="23"/>
  <c r="W116" i="23"/>
  <c r="U117" i="23"/>
  <c r="V117" i="23"/>
  <c r="W117" i="23"/>
  <c r="U118" i="23"/>
  <c r="V118" i="23"/>
  <c r="W118" i="23"/>
  <c r="U119" i="23"/>
  <c r="V119" i="23"/>
  <c r="W119" i="23"/>
  <c r="U120" i="23"/>
  <c r="V120" i="23"/>
  <c r="W120" i="23"/>
  <c r="U121" i="23"/>
  <c r="V121" i="23"/>
  <c r="W121" i="23"/>
  <c r="U122" i="23"/>
  <c r="V122" i="23"/>
  <c r="W122" i="23"/>
  <c r="U123" i="23"/>
  <c r="V123" i="23"/>
  <c r="W123" i="23"/>
  <c r="U124" i="23"/>
  <c r="V124" i="23"/>
  <c r="W124" i="23"/>
  <c r="U125" i="23"/>
  <c r="V125" i="23"/>
  <c r="W125" i="23"/>
  <c r="U126" i="23"/>
  <c r="V126" i="23"/>
  <c r="W126" i="23"/>
  <c r="U127" i="23"/>
  <c r="V127" i="23"/>
  <c r="W127" i="23"/>
  <c r="U128" i="23"/>
  <c r="V128" i="23"/>
  <c r="W128" i="23"/>
  <c r="U129" i="23"/>
  <c r="V129" i="23"/>
  <c r="W129" i="23"/>
  <c r="U130" i="23"/>
  <c r="V130" i="23"/>
  <c r="W130" i="23"/>
  <c r="U131" i="23"/>
  <c r="V131" i="23"/>
  <c r="W131" i="23"/>
  <c r="U132" i="23"/>
  <c r="V132" i="23"/>
  <c r="W132" i="23"/>
  <c r="U133" i="23"/>
  <c r="V133" i="23"/>
  <c r="W133" i="23"/>
  <c r="U134" i="23"/>
  <c r="V134" i="23"/>
  <c r="W134" i="23"/>
  <c r="U135" i="23"/>
  <c r="V135" i="23"/>
  <c r="W135" i="23"/>
  <c r="U136" i="23"/>
  <c r="V136" i="23"/>
  <c r="W136" i="23"/>
  <c r="U137" i="23"/>
  <c r="V137" i="23"/>
  <c r="W137" i="23"/>
  <c r="U138" i="23"/>
  <c r="V138" i="23"/>
  <c r="W138" i="23"/>
  <c r="U139" i="23"/>
  <c r="V139" i="23"/>
  <c r="W139" i="23"/>
  <c r="U140" i="23"/>
  <c r="V140" i="23"/>
  <c r="W140" i="23"/>
  <c r="U141" i="23"/>
  <c r="V141" i="23"/>
  <c r="W141" i="23"/>
  <c r="U142" i="23"/>
  <c r="V142" i="23"/>
  <c r="W142" i="23"/>
  <c r="V13" i="23"/>
  <c r="W13" i="23"/>
  <c r="U13" i="23"/>
  <c r="P14" i="23"/>
  <c r="Q14" i="23"/>
  <c r="R14" i="23"/>
  <c r="P15" i="23"/>
  <c r="Q15" i="23"/>
  <c r="R15" i="23"/>
  <c r="P16" i="23"/>
  <c r="Q16" i="23"/>
  <c r="R16" i="23"/>
  <c r="P17" i="23"/>
  <c r="Q17" i="23"/>
  <c r="R17" i="23"/>
  <c r="P18" i="23"/>
  <c r="Q18" i="23"/>
  <c r="R18" i="23"/>
  <c r="P19" i="23"/>
  <c r="Q19" i="23"/>
  <c r="R19" i="23"/>
  <c r="P20" i="23"/>
  <c r="Q20" i="23"/>
  <c r="R20" i="23"/>
  <c r="P21" i="23"/>
  <c r="Q21" i="23"/>
  <c r="R21" i="23"/>
  <c r="P22" i="23"/>
  <c r="Q22" i="23"/>
  <c r="R22" i="23"/>
  <c r="P23" i="23"/>
  <c r="Q23" i="23"/>
  <c r="R23" i="23"/>
  <c r="P24" i="23"/>
  <c r="Q24" i="23"/>
  <c r="R24" i="23"/>
  <c r="P25" i="23"/>
  <c r="Q25" i="23"/>
  <c r="R25" i="23"/>
  <c r="P26" i="23"/>
  <c r="Q26" i="23"/>
  <c r="R26" i="23"/>
  <c r="P27" i="23"/>
  <c r="Q27" i="23"/>
  <c r="R27" i="23"/>
  <c r="P28" i="23"/>
  <c r="Q28" i="23"/>
  <c r="R28" i="23"/>
  <c r="P29" i="23"/>
  <c r="Q29" i="23"/>
  <c r="R29" i="23"/>
  <c r="P30" i="23"/>
  <c r="Q30" i="23"/>
  <c r="R30" i="23"/>
  <c r="P31" i="23"/>
  <c r="Q31" i="23"/>
  <c r="R31" i="23"/>
  <c r="P32" i="23"/>
  <c r="Q32" i="23"/>
  <c r="R32" i="23"/>
  <c r="P33" i="23"/>
  <c r="Q33" i="23"/>
  <c r="R33" i="23"/>
  <c r="P34" i="23"/>
  <c r="Q34" i="23"/>
  <c r="R34" i="23"/>
  <c r="P35" i="23"/>
  <c r="Q35" i="23"/>
  <c r="R35" i="23"/>
  <c r="P36" i="23"/>
  <c r="Q36" i="23"/>
  <c r="R36" i="23"/>
  <c r="P37" i="23"/>
  <c r="Q37" i="23"/>
  <c r="R37" i="23"/>
  <c r="P38" i="23"/>
  <c r="Q38" i="23"/>
  <c r="R38" i="23"/>
  <c r="P39" i="23"/>
  <c r="Q39" i="23"/>
  <c r="R39" i="23"/>
  <c r="P40" i="23"/>
  <c r="Q40" i="23"/>
  <c r="R40" i="23"/>
  <c r="P41" i="23"/>
  <c r="Q41" i="23"/>
  <c r="R41" i="23"/>
  <c r="P42" i="23"/>
  <c r="Q42" i="23"/>
  <c r="R42" i="23"/>
  <c r="P43" i="23"/>
  <c r="Q43" i="23"/>
  <c r="R43" i="23"/>
  <c r="P44" i="23"/>
  <c r="Q44" i="23"/>
  <c r="R44" i="23"/>
  <c r="P45" i="23"/>
  <c r="Q45" i="23"/>
  <c r="R45" i="23"/>
  <c r="P46" i="23"/>
  <c r="Q46" i="23"/>
  <c r="R46" i="23"/>
  <c r="P47" i="23"/>
  <c r="Q47" i="23"/>
  <c r="R47" i="23"/>
  <c r="P48" i="23"/>
  <c r="Q48" i="23"/>
  <c r="R48" i="23"/>
  <c r="P49" i="23"/>
  <c r="Q49" i="23"/>
  <c r="R49" i="23"/>
  <c r="P50" i="23"/>
  <c r="Q50" i="23"/>
  <c r="R50" i="23"/>
  <c r="P51" i="23"/>
  <c r="Q51" i="23"/>
  <c r="R51" i="23"/>
  <c r="P52" i="23"/>
  <c r="Q52" i="23"/>
  <c r="R52" i="23"/>
  <c r="P53" i="23"/>
  <c r="Q53" i="23"/>
  <c r="R53" i="23"/>
  <c r="P54" i="23"/>
  <c r="Q54" i="23"/>
  <c r="R54" i="23"/>
  <c r="P55" i="23"/>
  <c r="Q55" i="23"/>
  <c r="R55" i="23"/>
  <c r="P56" i="23"/>
  <c r="Q56" i="23"/>
  <c r="R56" i="23"/>
  <c r="P57" i="23"/>
  <c r="Q57" i="23"/>
  <c r="R57" i="23"/>
  <c r="P58" i="23"/>
  <c r="Q58" i="23"/>
  <c r="R58" i="23"/>
  <c r="P59" i="23"/>
  <c r="Q59" i="23"/>
  <c r="R59" i="23"/>
  <c r="P60" i="23"/>
  <c r="Q60" i="23"/>
  <c r="R60" i="23"/>
  <c r="P61" i="23"/>
  <c r="Q61" i="23"/>
  <c r="R61" i="23"/>
  <c r="P62" i="23"/>
  <c r="Q62" i="23"/>
  <c r="R62" i="23"/>
  <c r="P63" i="23"/>
  <c r="Q63" i="23"/>
  <c r="R63" i="23"/>
  <c r="P64" i="23"/>
  <c r="Q64" i="23"/>
  <c r="R64" i="23"/>
  <c r="P65" i="23"/>
  <c r="Q65" i="23"/>
  <c r="R65" i="23"/>
  <c r="P66" i="23"/>
  <c r="Q66" i="23"/>
  <c r="R66" i="23"/>
  <c r="P67" i="23"/>
  <c r="Q67" i="23"/>
  <c r="R67" i="23"/>
  <c r="P68" i="23"/>
  <c r="Q68" i="23"/>
  <c r="R68" i="23"/>
  <c r="P69" i="23"/>
  <c r="Q69" i="23"/>
  <c r="R69" i="23"/>
  <c r="P70" i="23"/>
  <c r="Q70" i="23"/>
  <c r="R70" i="23"/>
  <c r="P71" i="23"/>
  <c r="Q71" i="23"/>
  <c r="R71" i="23"/>
  <c r="P72" i="23"/>
  <c r="Q72" i="23"/>
  <c r="R72" i="23"/>
  <c r="P73" i="23"/>
  <c r="Q73" i="23"/>
  <c r="R73" i="23"/>
  <c r="P74" i="23"/>
  <c r="Q74" i="23"/>
  <c r="R74" i="23"/>
  <c r="P75" i="23"/>
  <c r="Q75" i="23"/>
  <c r="R75" i="23"/>
  <c r="P76" i="23"/>
  <c r="Q76" i="23"/>
  <c r="R76" i="23"/>
  <c r="P77" i="23"/>
  <c r="Q77" i="23"/>
  <c r="R77" i="23"/>
  <c r="P78" i="23"/>
  <c r="Q78" i="23"/>
  <c r="R78" i="23"/>
  <c r="P79" i="23"/>
  <c r="Q79" i="23"/>
  <c r="R79" i="23"/>
  <c r="P80" i="23"/>
  <c r="Q80" i="23"/>
  <c r="R80" i="23"/>
  <c r="P81" i="23"/>
  <c r="Q81" i="23"/>
  <c r="R81" i="23"/>
  <c r="P82" i="23"/>
  <c r="Q82" i="23"/>
  <c r="R82" i="23"/>
  <c r="P83" i="23"/>
  <c r="Q83" i="23"/>
  <c r="R83" i="23"/>
  <c r="P84" i="23"/>
  <c r="Q84" i="23"/>
  <c r="R84" i="23"/>
  <c r="P85" i="23"/>
  <c r="Q85" i="23"/>
  <c r="R85" i="23"/>
  <c r="P86" i="23"/>
  <c r="Q86" i="23"/>
  <c r="R86" i="23"/>
  <c r="P87" i="23"/>
  <c r="Q87" i="23"/>
  <c r="R87" i="23"/>
  <c r="P88" i="23"/>
  <c r="Q88" i="23"/>
  <c r="R88" i="23"/>
  <c r="P89" i="23"/>
  <c r="Q89" i="23"/>
  <c r="R89" i="23"/>
  <c r="P90" i="23"/>
  <c r="Q90" i="23"/>
  <c r="R90" i="23"/>
  <c r="P91" i="23"/>
  <c r="Q91" i="23"/>
  <c r="R91" i="23"/>
  <c r="P92" i="23"/>
  <c r="Q92" i="23"/>
  <c r="R92" i="23"/>
  <c r="P93" i="23"/>
  <c r="Q93" i="23"/>
  <c r="R93" i="23"/>
  <c r="P94" i="23"/>
  <c r="Q94" i="23"/>
  <c r="R94" i="23"/>
  <c r="P95" i="23"/>
  <c r="Q95" i="23"/>
  <c r="R95" i="23"/>
  <c r="P96" i="23"/>
  <c r="Q96" i="23"/>
  <c r="R96" i="23"/>
  <c r="P97" i="23"/>
  <c r="Q97" i="23"/>
  <c r="R97" i="23"/>
  <c r="P98" i="23"/>
  <c r="Q98" i="23"/>
  <c r="R98" i="23"/>
  <c r="P99" i="23"/>
  <c r="Q99" i="23"/>
  <c r="R99" i="23"/>
  <c r="P100" i="23"/>
  <c r="Q100" i="23"/>
  <c r="R100" i="23"/>
  <c r="P101" i="23"/>
  <c r="Q101" i="23"/>
  <c r="R101" i="23"/>
  <c r="P102" i="23"/>
  <c r="Q102" i="23"/>
  <c r="R102" i="23"/>
  <c r="P103" i="23"/>
  <c r="Q103" i="23"/>
  <c r="R103" i="23"/>
  <c r="P104" i="23"/>
  <c r="Q104" i="23"/>
  <c r="R104" i="23"/>
  <c r="P105" i="23"/>
  <c r="Q105" i="23"/>
  <c r="R105" i="23"/>
  <c r="P106" i="23"/>
  <c r="Q106" i="23"/>
  <c r="R106" i="23"/>
  <c r="P107" i="23"/>
  <c r="Q107" i="23"/>
  <c r="R107" i="23"/>
  <c r="P108" i="23"/>
  <c r="Q108" i="23"/>
  <c r="R108" i="23"/>
  <c r="P109" i="23"/>
  <c r="Q109" i="23"/>
  <c r="R109" i="23"/>
  <c r="P110" i="23"/>
  <c r="Q110" i="23"/>
  <c r="R110" i="23"/>
  <c r="P111" i="23"/>
  <c r="Q111" i="23"/>
  <c r="R111" i="23"/>
  <c r="P112" i="23"/>
  <c r="Q112" i="23"/>
  <c r="R112" i="23"/>
  <c r="P113" i="23"/>
  <c r="Q113" i="23"/>
  <c r="R113" i="23"/>
  <c r="P114" i="23"/>
  <c r="Q114" i="23"/>
  <c r="R114" i="23"/>
  <c r="P115" i="23"/>
  <c r="Q115" i="23"/>
  <c r="R115" i="23"/>
  <c r="P116" i="23"/>
  <c r="Q116" i="23"/>
  <c r="R116" i="23"/>
  <c r="P117" i="23"/>
  <c r="Q117" i="23"/>
  <c r="R117" i="23"/>
  <c r="P118" i="23"/>
  <c r="Q118" i="23"/>
  <c r="R118" i="23"/>
  <c r="P119" i="23"/>
  <c r="Q119" i="23"/>
  <c r="R119" i="23"/>
  <c r="P120" i="23"/>
  <c r="Q120" i="23"/>
  <c r="R120" i="23"/>
  <c r="P121" i="23"/>
  <c r="Q121" i="23"/>
  <c r="R121" i="23"/>
  <c r="P122" i="23"/>
  <c r="Q122" i="23"/>
  <c r="R122" i="23"/>
  <c r="P123" i="23"/>
  <c r="Q123" i="23"/>
  <c r="R123" i="23"/>
  <c r="P124" i="23"/>
  <c r="Q124" i="23"/>
  <c r="R124" i="23"/>
  <c r="P125" i="23"/>
  <c r="Q125" i="23"/>
  <c r="R125" i="23"/>
  <c r="P126" i="23"/>
  <c r="Q126" i="23"/>
  <c r="R126" i="23"/>
  <c r="P127" i="23"/>
  <c r="Q127" i="23"/>
  <c r="R127" i="23"/>
  <c r="P128" i="23"/>
  <c r="Q128" i="23"/>
  <c r="R128" i="23"/>
  <c r="P129" i="23"/>
  <c r="Q129" i="23"/>
  <c r="R129" i="23"/>
  <c r="P130" i="23"/>
  <c r="Q130" i="23"/>
  <c r="R130" i="23"/>
  <c r="P131" i="23"/>
  <c r="Q131" i="23"/>
  <c r="R131" i="23"/>
  <c r="P132" i="23"/>
  <c r="Q132" i="23"/>
  <c r="R132" i="23"/>
  <c r="P133" i="23"/>
  <c r="Q133" i="23"/>
  <c r="R133" i="23"/>
  <c r="P134" i="23"/>
  <c r="Q134" i="23"/>
  <c r="R134" i="23"/>
  <c r="P135" i="23"/>
  <c r="Q135" i="23"/>
  <c r="R135" i="23"/>
  <c r="P136" i="23"/>
  <c r="Q136" i="23"/>
  <c r="R136" i="23"/>
  <c r="P137" i="23"/>
  <c r="Q137" i="23"/>
  <c r="R137" i="23"/>
  <c r="P138" i="23"/>
  <c r="Q138" i="23"/>
  <c r="R138" i="23"/>
  <c r="P139" i="23"/>
  <c r="Q139" i="23"/>
  <c r="R139" i="23"/>
  <c r="P140" i="23"/>
  <c r="Q140" i="23"/>
  <c r="R140" i="23"/>
  <c r="P141" i="23"/>
  <c r="Q141" i="23"/>
  <c r="R141" i="23"/>
  <c r="P142" i="23"/>
  <c r="Q142" i="23"/>
  <c r="R142" i="23"/>
  <c r="Q13" i="23"/>
  <c r="R13" i="23"/>
  <c r="P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L13" i="23"/>
  <c r="M13" i="23"/>
  <c r="K13" i="23"/>
  <c r="F14" i="23"/>
  <c r="G14" i="23"/>
  <c r="H14" i="23"/>
  <c r="F15" i="23"/>
  <c r="G15" i="23"/>
  <c r="H15" i="23"/>
  <c r="F16" i="23"/>
  <c r="G16" i="23"/>
  <c r="H16" i="23"/>
  <c r="F17" i="23"/>
  <c r="G17" i="23"/>
  <c r="H17" i="23"/>
  <c r="F18" i="23"/>
  <c r="G18" i="23"/>
  <c r="H18" i="23"/>
  <c r="F19" i="23"/>
  <c r="G19" i="23"/>
  <c r="H19" i="23"/>
  <c r="F20" i="23"/>
  <c r="G20" i="23"/>
  <c r="H20" i="23"/>
  <c r="F21" i="23"/>
  <c r="G21" i="23"/>
  <c r="H21" i="23"/>
  <c r="F22" i="23"/>
  <c r="G22" i="23"/>
  <c r="H22" i="23"/>
  <c r="F23" i="23"/>
  <c r="G23" i="23"/>
  <c r="H23" i="23"/>
  <c r="F24" i="23"/>
  <c r="G24" i="23"/>
  <c r="H24" i="23"/>
  <c r="F25" i="23"/>
  <c r="G25" i="23"/>
  <c r="H25" i="23"/>
  <c r="F26" i="23"/>
  <c r="G26" i="23"/>
  <c r="H26" i="23"/>
  <c r="F27" i="23"/>
  <c r="G27" i="23"/>
  <c r="H27" i="23"/>
  <c r="F28" i="23"/>
  <c r="G28" i="23"/>
  <c r="H28" i="23"/>
  <c r="F29" i="23"/>
  <c r="G29" i="23"/>
  <c r="H29" i="23"/>
  <c r="F30" i="23"/>
  <c r="G30" i="23"/>
  <c r="H30" i="23"/>
  <c r="F31" i="23"/>
  <c r="G31" i="23"/>
  <c r="H31" i="23"/>
  <c r="F32" i="23"/>
  <c r="G32" i="23"/>
  <c r="H32" i="23"/>
  <c r="F33" i="23"/>
  <c r="G33" i="23"/>
  <c r="H33" i="23"/>
  <c r="F34" i="23"/>
  <c r="G34" i="23"/>
  <c r="H34" i="23"/>
  <c r="F35" i="23"/>
  <c r="G35" i="23"/>
  <c r="H35" i="23"/>
  <c r="F36" i="23"/>
  <c r="G36" i="23"/>
  <c r="H36" i="23"/>
  <c r="F37" i="23"/>
  <c r="G37" i="23"/>
  <c r="H37" i="23"/>
  <c r="F38" i="23"/>
  <c r="G38" i="23"/>
  <c r="H38" i="23"/>
  <c r="F39" i="23"/>
  <c r="G39" i="23"/>
  <c r="H39" i="23"/>
  <c r="F40" i="23"/>
  <c r="G40" i="23"/>
  <c r="H40" i="23"/>
  <c r="F41" i="23"/>
  <c r="G41" i="23"/>
  <c r="H41" i="23"/>
  <c r="F42" i="23"/>
  <c r="G42" i="23"/>
  <c r="H42" i="23"/>
  <c r="F43" i="23"/>
  <c r="G43" i="23"/>
  <c r="H43" i="23"/>
  <c r="F44" i="23"/>
  <c r="G44" i="23"/>
  <c r="H44" i="23"/>
  <c r="F45" i="23"/>
  <c r="G45" i="23"/>
  <c r="H45" i="23"/>
  <c r="F46" i="23"/>
  <c r="G46" i="23"/>
  <c r="H46" i="23"/>
  <c r="F47" i="23"/>
  <c r="G47" i="23"/>
  <c r="H47" i="23"/>
  <c r="F48" i="23"/>
  <c r="G48" i="23"/>
  <c r="H48" i="23"/>
  <c r="F49" i="23"/>
  <c r="G49" i="23"/>
  <c r="H49" i="23"/>
  <c r="F50" i="23"/>
  <c r="G50" i="23"/>
  <c r="H50" i="23"/>
  <c r="F51" i="23"/>
  <c r="G51" i="23"/>
  <c r="H51" i="23"/>
  <c r="F52" i="23"/>
  <c r="G52" i="23"/>
  <c r="H52" i="23"/>
  <c r="F53" i="23"/>
  <c r="G53" i="23"/>
  <c r="H53" i="23"/>
  <c r="F54" i="23"/>
  <c r="G54" i="23"/>
  <c r="H54" i="23"/>
  <c r="F55" i="23"/>
  <c r="G55" i="23"/>
  <c r="H55" i="23"/>
  <c r="F56" i="23"/>
  <c r="G56" i="23"/>
  <c r="H56" i="23"/>
  <c r="F57" i="23"/>
  <c r="G57" i="23"/>
  <c r="H57" i="23"/>
  <c r="F58" i="23"/>
  <c r="G58" i="23"/>
  <c r="H58" i="23"/>
  <c r="F59" i="23"/>
  <c r="G59" i="23"/>
  <c r="H59" i="23"/>
  <c r="F60" i="23"/>
  <c r="G60" i="23"/>
  <c r="H60" i="23"/>
  <c r="F61" i="23"/>
  <c r="G61" i="23"/>
  <c r="H61" i="23"/>
  <c r="F62" i="23"/>
  <c r="G62" i="23"/>
  <c r="H62" i="23"/>
  <c r="F63" i="23"/>
  <c r="G63" i="23"/>
  <c r="H63" i="23"/>
  <c r="F64" i="23"/>
  <c r="G64" i="23"/>
  <c r="H64" i="23"/>
  <c r="F65" i="23"/>
  <c r="G65" i="23"/>
  <c r="H65" i="23"/>
  <c r="F66" i="23"/>
  <c r="G66" i="23"/>
  <c r="H66" i="23"/>
  <c r="F67" i="23"/>
  <c r="G67" i="23"/>
  <c r="H67" i="23"/>
  <c r="F68" i="23"/>
  <c r="G68" i="23"/>
  <c r="H68" i="23"/>
  <c r="F69" i="23"/>
  <c r="G69" i="23"/>
  <c r="H69" i="23"/>
  <c r="F70" i="23"/>
  <c r="G70" i="23"/>
  <c r="H70" i="23"/>
  <c r="F71" i="23"/>
  <c r="G71" i="23"/>
  <c r="H71" i="23"/>
  <c r="F72" i="23"/>
  <c r="G72" i="23"/>
  <c r="H72" i="23"/>
  <c r="F73" i="23"/>
  <c r="G73" i="23"/>
  <c r="H73" i="23"/>
  <c r="F74" i="23"/>
  <c r="G74" i="23"/>
  <c r="H74" i="23"/>
  <c r="F75" i="23"/>
  <c r="G75" i="23"/>
  <c r="H75" i="23"/>
  <c r="F76" i="23"/>
  <c r="G76" i="23"/>
  <c r="H76" i="23"/>
  <c r="F77" i="23"/>
  <c r="G77" i="23"/>
  <c r="H77" i="23"/>
  <c r="F78" i="23"/>
  <c r="G78" i="23"/>
  <c r="H78" i="23"/>
  <c r="F79" i="23"/>
  <c r="G79" i="23"/>
  <c r="H79" i="23"/>
  <c r="F80" i="23"/>
  <c r="G80" i="23"/>
  <c r="H80" i="23"/>
  <c r="F81" i="23"/>
  <c r="G81" i="23"/>
  <c r="H81" i="23"/>
  <c r="F82" i="23"/>
  <c r="G82" i="23"/>
  <c r="H82" i="23"/>
  <c r="F83" i="23"/>
  <c r="G83" i="23"/>
  <c r="H83" i="23"/>
  <c r="F84" i="23"/>
  <c r="G84" i="23"/>
  <c r="H84" i="23"/>
  <c r="F85" i="23"/>
  <c r="G85" i="23"/>
  <c r="H85" i="23"/>
  <c r="F86" i="23"/>
  <c r="G86" i="23"/>
  <c r="H86" i="23"/>
  <c r="F87" i="23"/>
  <c r="G87" i="23"/>
  <c r="H87" i="23"/>
  <c r="F88" i="23"/>
  <c r="G88" i="23"/>
  <c r="H88" i="23"/>
  <c r="F89" i="23"/>
  <c r="G89" i="23"/>
  <c r="H89" i="23"/>
  <c r="F90" i="23"/>
  <c r="G90" i="23"/>
  <c r="H90" i="23"/>
  <c r="F91" i="23"/>
  <c r="G91" i="23"/>
  <c r="H91" i="23"/>
  <c r="F92" i="23"/>
  <c r="G92" i="23"/>
  <c r="H92" i="23"/>
  <c r="F93" i="23"/>
  <c r="G93" i="23"/>
  <c r="H93" i="23"/>
  <c r="F94" i="23"/>
  <c r="G94" i="23"/>
  <c r="H94" i="23"/>
  <c r="F95" i="23"/>
  <c r="G95" i="23"/>
  <c r="H95" i="23"/>
  <c r="F96" i="23"/>
  <c r="G96" i="23"/>
  <c r="H96" i="23"/>
  <c r="F97" i="23"/>
  <c r="G97" i="23"/>
  <c r="H97" i="23"/>
  <c r="F98" i="23"/>
  <c r="G98" i="23"/>
  <c r="H98" i="23"/>
  <c r="F99" i="23"/>
  <c r="G99" i="23"/>
  <c r="H99" i="23"/>
  <c r="F100" i="23"/>
  <c r="G100" i="23"/>
  <c r="H100" i="23"/>
  <c r="F101" i="23"/>
  <c r="G101" i="23"/>
  <c r="H101" i="23"/>
  <c r="F102" i="23"/>
  <c r="G102" i="23"/>
  <c r="H102" i="23"/>
  <c r="F103" i="23"/>
  <c r="G103" i="23"/>
  <c r="H103" i="23"/>
  <c r="F104" i="23"/>
  <c r="G104" i="23"/>
  <c r="H104" i="23"/>
  <c r="F105" i="23"/>
  <c r="G105" i="23"/>
  <c r="H105" i="23"/>
  <c r="F106" i="23"/>
  <c r="G106" i="23"/>
  <c r="H106" i="23"/>
  <c r="F107" i="23"/>
  <c r="G107" i="23"/>
  <c r="H107" i="23"/>
  <c r="F108" i="23"/>
  <c r="G108" i="23"/>
  <c r="H108" i="23"/>
  <c r="F109" i="23"/>
  <c r="G109" i="23"/>
  <c r="H109" i="23"/>
  <c r="F110" i="23"/>
  <c r="G110" i="23"/>
  <c r="H110" i="23"/>
  <c r="F111" i="23"/>
  <c r="G111" i="23"/>
  <c r="H111" i="23"/>
  <c r="F112" i="23"/>
  <c r="G112" i="23"/>
  <c r="H112" i="23"/>
  <c r="F113" i="23"/>
  <c r="G113" i="23"/>
  <c r="H113" i="23"/>
  <c r="F114" i="23"/>
  <c r="G114" i="23"/>
  <c r="H114" i="23"/>
  <c r="F115" i="23"/>
  <c r="G115" i="23"/>
  <c r="H115" i="23"/>
  <c r="F116" i="23"/>
  <c r="G116" i="23"/>
  <c r="H116" i="23"/>
  <c r="F117" i="23"/>
  <c r="G117" i="23"/>
  <c r="H117" i="23"/>
  <c r="F118" i="23"/>
  <c r="G118" i="23"/>
  <c r="H118" i="23"/>
  <c r="F119" i="23"/>
  <c r="G119" i="23"/>
  <c r="H119" i="23"/>
  <c r="F120" i="23"/>
  <c r="G120" i="23"/>
  <c r="H120" i="23"/>
  <c r="F121" i="23"/>
  <c r="G121" i="23"/>
  <c r="H121" i="23"/>
  <c r="F122" i="23"/>
  <c r="G122" i="23"/>
  <c r="H122" i="23"/>
  <c r="F123" i="23"/>
  <c r="G123" i="23"/>
  <c r="H123" i="23"/>
  <c r="F124" i="23"/>
  <c r="G124" i="23"/>
  <c r="H124" i="23"/>
  <c r="F125" i="23"/>
  <c r="G125" i="23"/>
  <c r="H125" i="23"/>
  <c r="F126" i="23"/>
  <c r="G126" i="23"/>
  <c r="H126" i="23"/>
  <c r="F127" i="23"/>
  <c r="G127" i="23"/>
  <c r="H127" i="23"/>
  <c r="F128" i="23"/>
  <c r="G128" i="23"/>
  <c r="H128" i="23"/>
  <c r="F129" i="23"/>
  <c r="G129" i="23"/>
  <c r="F130" i="23"/>
  <c r="G130" i="23"/>
  <c r="H130" i="23"/>
  <c r="F131" i="23"/>
  <c r="G131" i="23"/>
  <c r="H131" i="23"/>
  <c r="F132" i="23"/>
  <c r="G132" i="23"/>
  <c r="H132" i="23"/>
  <c r="F133" i="23"/>
  <c r="G133" i="23"/>
  <c r="H133" i="23"/>
  <c r="F134" i="23"/>
  <c r="G134" i="23"/>
  <c r="H134" i="23"/>
  <c r="F135" i="23"/>
  <c r="G135" i="23"/>
  <c r="H135" i="23"/>
  <c r="F136" i="23"/>
  <c r="G136" i="23"/>
  <c r="H136" i="23"/>
  <c r="F137" i="23"/>
  <c r="G137" i="23"/>
  <c r="F138" i="23"/>
  <c r="G138" i="23"/>
  <c r="F139" i="23"/>
  <c r="G139" i="23"/>
  <c r="H139" i="23"/>
  <c r="F140" i="23"/>
  <c r="G140" i="23"/>
  <c r="H140" i="23"/>
  <c r="F141" i="23"/>
  <c r="G141" i="23"/>
  <c r="H141" i="23"/>
  <c r="F142" i="23"/>
  <c r="G142" i="23"/>
  <c r="H142" i="23"/>
  <c r="G13" i="23"/>
  <c r="H13" i="23"/>
  <c r="F13" i="23"/>
  <c r="E14" i="23"/>
  <c r="E15" i="23"/>
  <c r="E16" i="23"/>
  <c r="E17" i="23"/>
  <c r="E18" i="23"/>
  <c r="E19" i="23"/>
  <c r="E20" i="23"/>
  <c r="E21" i="23"/>
  <c r="E22" i="23"/>
  <c r="E23" i="23"/>
  <c r="E24" i="23"/>
  <c r="E25" i="23"/>
  <c r="E26" i="23"/>
  <c r="E27" i="23"/>
  <c r="E28" i="23"/>
  <c r="E29" i="23"/>
  <c r="E30" i="23"/>
  <c r="E31" i="23"/>
  <c r="E32" i="23"/>
  <c r="E33" i="23"/>
  <c r="E34" i="23"/>
  <c r="E35" i="23"/>
  <c r="E36" i="23"/>
  <c r="E37" i="23"/>
  <c r="E38" i="23"/>
  <c r="E39" i="23"/>
  <c r="E40" i="23"/>
  <c r="E41" i="23"/>
  <c r="E42" i="23"/>
  <c r="E43" i="23"/>
  <c r="E44" i="23"/>
  <c r="E45" i="23"/>
  <c r="E46" i="23"/>
  <c r="E47" i="23"/>
  <c r="E48" i="23"/>
  <c r="E49" i="23"/>
  <c r="E50" i="23"/>
  <c r="E51" i="23"/>
  <c r="E52" i="23"/>
  <c r="E53" i="23"/>
  <c r="E54" i="23"/>
  <c r="E55" i="23"/>
  <c r="E56" i="23"/>
  <c r="E57" i="23"/>
  <c r="E58" i="23"/>
  <c r="E59" i="23"/>
  <c r="E60" i="23"/>
  <c r="E61" i="23"/>
  <c r="E62" i="23"/>
  <c r="E63" i="23"/>
  <c r="E64" i="23"/>
  <c r="E65" i="23"/>
  <c r="E66" i="23"/>
  <c r="E67" i="23"/>
  <c r="E68" i="23"/>
  <c r="E69" i="23"/>
  <c r="E70" i="23"/>
  <c r="E71" i="23"/>
  <c r="E72" i="23"/>
  <c r="E73" i="23"/>
  <c r="E74" i="23"/>
  <c r="E75" i="23"/>
  <c r="E76" i="23"/>
  <c r="E77" i="23"/>
  <c r="E78" i="23"/>
  <c r="E79" i="23"/>
  <c r="E80" i="23"/>
  <c r="E81" i="23"/>
  <c r="E82" i="23"/>
  <c r="E83" i="23"/>
  <c r="E84" i="23"/>
  <c r="E85" i="23"/>
  <c r="E86" i="23"/>
  <c r="E87" i="23"/>
  <c r="E88" i="23"/>
  <c r="E89" i="23"/>
  <c r="E90" i="23"/>
  <c r="E91" i="23"/>
  <c r="E92" i="23"/>
  <c r="E93" i="23"/>
  <c r="E94" i="23"/>
  <c r="E95" i="23"/>
  <c r="E96" i="23"/>
  <c r="E97" i="23"/>
  <c r="E98" i="23"/>
  <c r="E99" i="23"/>
  <c r="E100" i="23"/>
  <c r="E101" i="23"/>
  <c r="E102" i="23"/>
  <c r="E103" i="23"/>
  <c r="E104" i="23"/>
  <c r="E105" i="23"/>
  <c r="E106" i="23"/>
  <c r="E107" i="23"/>
  <c r="E108" i="23"/>
  <c r="E109" i="23"/>
  <c r="E110" i="23"/>
  <c r="E111" i="23"/>
  <c r="E112" i="23"/>
  <c r="E113" i="23"/>
  <c r="E114" i="23"/>
  <c r="E115" i="23"/>
  <c r="E116" i="23"/>
  <c r="E117" i="23"/>
  <c r="E118" i="23"/>
  <c r="E119" i="23"/>
  <c r="E120" i="23"/>
  <c r="E121" i="23"/>
  <c r="E122" i="23"/>
  <c r="E123" i="23"/>
  <c r="E124" i="23"/>
  <c r="E125" i="23"/>
  <c r="E126" i="23"/>
  <c r="E127" i="23"/>
  <c r="E128" i="23"/>
  <c r="E129" i="23"/>
  <c r="E130" i="23"/>
  <c r="E131" i="23"/>
  <c r="E132" i="23"/>
  <c r="E133" i="23"/>
  <c r="E134" i="23"/>
  <c r="E135" i="23"/>
  <c r="E136" i="23"/>
  <c r="E137" i="23"/>
  <c r="E138" i="23"/>
  <c r="E139" i="23"/>
  <c r="E140" i="23"/>
  <c r="E141" i="23"/>
  <c r="E142" i="23"/>
  <c r="E13" i="23"/>
  <c r="D14" i="23"/>
  <c r="D15" i="23"/>
  <c r="D16" i="23"/>
  <c r="D17" i="23"/>
  <c r="D18" i="23"/>
  <c r="D19" i="23"/>
  <c r="D20" i="23"/>
  <c r="D21" i="23"/>
  <c r="D22" i="23"/>
  <c r="D23" i="23"/>
  <c r="D24" i="23"/>
  <c r="D25" i="23"/>
  <c r="D26" i="23"/>
  <c r="D27" i="23"/>
  <c r="D28" i="23"/>
  <c r="D29" i="23"/>
  <c r="D30" i="23"/>
  <c r="D31" i="23"/>
  <c r="D32" i="23"/>
  <c r="D33" i="23"/>
  <c r="D34" i="23"/>
  <c r="D35" i="23"/>
  <c r="D36" i="23"/>
  <c r="D37" i="23"/>
  <c r="D38" i="23"/>
  <c r="D39" i="23"/>
  <c r="D40" i="23"/>
  <c r="D41" i="23"/>
  <c r="D42" i="23"/>
  <c r="D43" i="23"/>
  <c r="D44" i="23"/>
  <c r="D45" i="23"/>
  <c r="D46" i="23"/>
  <c r="D47" i="23"/>
  <c r="D48" i="23"/>
  <c r="D49" i="23"/>
  <c r="D50" i="23"/>
  <c r="D51" i="23"/>
  <c r="D52" i="23"/>
  <c r="D53" i="23"/>
  <c r="D54" i="23"/>
  <c r="D55" i="23"/>
  <c r="D56" i="23"/>
  <c r="D57" i="23"/>
  <c r="D58" i="23"/>
  <c r="D59" i="23"/>
  <c r="D60" i="23"/>
  <c r="D61" i="23"/>
  <c r="D62" i="23"/>
  <c r="D63" i="23"/>
  <c r="D64" i="23"/>
  <c r="D65" i="23"/>
  <c r="D66" i="23"/>
  <c r="D67" i="23"/>
  <c r="D68" i="23"/>
  <c r="D69" i="23"/>
  <c r="D70" i="23"/>
  <c r="D71" i="23"/>
  <c r="D72" i="23"/>
  <c r="D73" i="23"/>
  <c r="D74" i="23"/>
  <c r="D75" i="23"/>
  <c r="D76" i="23"/>
  <c r="D77" i="23"/>
  <c r="D78" i="23"/>
  <c r="D79" i="23"/>
  <c r="D80" i="23"/>
  <c r="D81" i="23"/>
  <c r="D82" i="23"/>
  <c r="D83" i="23"/>
  <c r="D84" i="23"/>
  <c r="D85" i="23"/>
  <c r="D86" i="23"/>
  <c r="D87" i="23"/>
  <c r="D88" i="23"/>
  <c r="D89" i="23"/>
  <c r="D90" i="23"/>
  <c r="D91" i="23"/>
  <c r="D92" i="23"/>
  <c r="D93" i="23"/>
  <c r="D94" i="23"/>
  <c r="D95" i="23"/>
  <c r="D96" i="23"/>
  <c r="D97" i="23"/>
  <c r="D98" i="23"/>
  <c r="D99" i="23"/>
  <c r="D100" i="23"/>
  <c r="D101" i="23"/>
  <c r="D102" i="23"/>
  <c r="D103" i="23"/>
  <c r="D104" i="23"/>
  <c r="D105" i="23"/>
  <c r="D106" i="23"/>
  <c r="D107" i="23"/>
  <c r="D108" i="23"/>
  <c r="D109" i="23"/>
  <c r="D110" i="23"/>
  <c r="D111" i="23"/>
  <c r="D112" i="23"/>
  <c r="D113" i="23"/>
  <c r="D114" i="23"/>
  <c r="D115" i="23"/>
  <c r="D116" i="23"/>
  <c r="D117" i="23"/>
  <c r="D118" i="23"/>
  <c r="D119" i="23"/>
  <c r="D120" i="23"/>
  <c r="D121" i="23"/>
  <c r="D122" i="23"/>
  <c r="D123" i="23"/>
  <c r="D124" i="23"/>
  <c r="D125" i="23"/>
  <c r="D126" i="23"/>
  <c r="D127" i="23"/>
  <c r="D128" i="23"/>
  <c r="D129" i="23"/>
  <c r="D130" i="23"/>
  <c r="D131" i="23"/>
  <c r="D132" i="23"/>
  <c r="D133" i="23"/>
  <c r="D134" i="23"/>
  <c r="D135" i="23"/>
  <c r="D136" i="23"/>
  <c r="D137" i="23"/>
  <c r="D138" i="23"/>
  <c r="D139" i="23"/>
  <c r="D140" i="23"/>
  <c r="D141" i="23"/>
  <c r="D142" i="23"/>
  <c r="D13" i="23"/>
  <c r="F13" i="22"/>
  <c r="A10" i="23"/>
  <c r="B10" i="23"/>
  <c r="C10" i="23"/>
  <c r="A11" i="23"/>
  <c r="B11" i="23"/>
  <c r="C11" i="23"/>
  <c r="A12" i="23"/>
  <c r="B12" i="23"/>
  <c r="C12" i="23"/>
  <c r="A13" i="23"/>
  <c r="B13" i="23"/>
  <c r="C13" i="23"/>
  <c r="A14" i="23"/>
  <c r="B14" i="23"/>
  <c r="C14" i="23"/>
  <c r="A15" i="23"/>
  <c r="B15" i="23"/>
  <c r="C15" i="23"/>
  <c r="A16" i="23"/>
  <c r="B16" i="23"/>
  <c r="C16" i="23"/>
  <c r="A17" i="23"/>
  <c r="B17" i="23"/>
  <c r="C17" i="23"/>
  <c r="A18" i="23"/>
  <c r="B18" i="23"/>
  <c r="C18" i="23"/>
  <c r="A19" i="23"/>
  <c r="B19" i="23"/>
  <c r="C19" i="23"/>
  <c r="A20" i="23"/>
  <c r="B20" i="23"/>
  <c r="C20" i="23"/>
  <c r="A21" i="23"/>
  <c r="B21" i="23"/>
  <c r="C21" i="23"/>
  <c r="A22" i="23"/>
  <c r="B22" i="23"/>
  <c r="C22" i="23"/>
  <c r="A23" i="23"/>
  <c r="B23" i="23"/>
  <c r="C23" i="23"/>
  <c r="A24" i="23"/>
  <c r="B24" i="23"/>
  <c r="C24" i="23"/>
  <c r="A25" i="23"/>
  <c r="B25" i="23"/>
  <c r="C25" i="23"/>
  <c r="A26" i="23"/>
  <c r="B26" i="23"/>
  <c r="C26" i="23"/>
  <c r="A27" i="23"/>
  <c r="B27" i="23"/>
  <c r="C27" i="23"/>
  <c r="A28" i="23"/>
  <c r="B28" i="23"/>
  <c r="C28" i="23"/>
  <c r="A29" i="23"/>
  <c r="B29" i="23"/>
  <c r="C29" i="23"/>
  <c r="A30" i="23"/>
  <c r="B30" i="23"/>
  <c r="C30" i="23"/>
  <c r="A31" i="23"/>
  <c r="B31" i="23"/>
  <c r="C31" i="23"/>
  <c r="A32" i="23"/>
  <c r="B32" i="23"/>
  <c r="C32" i="23"/>
  <c r="A33" i="23"/>
  <c r="B33" i="23"/>
  <c r="C33" i="23"/>
  <c r="A34" i="23"/>
  <c r="B34" i="23"/>
  <c r="C34" i="23"/>
  <c r="A35" i="23"/>
  <c r="B35" i="23"/>
  <c r="C35" i="23"/>
  <c r="A36" i="23"/>
  <c r="B36" i="23"/>
  <c r="C36" i="23"/>
  <c r="A37" i="23"/>
  <c r="B37" i="23"/>
  <c r="C37" i="23"/>
  <c r="A38" i="23"/>
  <c r="B38" i="23"/>
  <c r="C38" i="23"/>
  <c r="A39" i="23"/>
  <c r="B39" i="23"/>
  <c r="C39" i="23"/>
  <c r="A40" i="23"/>
  <c r="B40" i="23"/>
  <c r="C40" i="23"/>
  <c r="A41" i="23"/>
  <c r="B41" i="23"/>
  <c r="C41" i="23"/>
  <c r="A42" i="23"/>
  <c r="B42" i="23"/>
  <c r="C42" i="23"/>
  <c r="A43" i="23"/>
  <c r="B43" i="23"/>
  <c r="C43" i="23"/>
  <c r="A44" i="23"/>
  <c r="B44" i="23"/>
  <c r="C44" i="23"/>
  <c r="A45" i="23"/>
  <c r="B45" i="23"/>
  <c r="C45" i="23"/>
  <c r="A46" i="23"/>
  <c r="B46" i="23"/>
  <c r="C46" i="23"/>
  <c r="A47" i="23"/>
  <c r="B47" i="23"/>
  <c r="C47" i="23"/>
  <c r="A48" i="23"/>
  <c r="B48" i="23"/>
  <c r="C48" i="23"/>
  <c r="A49" i="23"/>
  <c r="B49" i="23"/>
  <c r="C49" i="23"/>
  <c r="A50" i="23"/>
  <c r="B50" i="23"/>
  <c r="C50" i="23"/>
  <c r="A51" i="23"/>
  <c r="B51" i="23"/>
  <c r="C51" i="23"/>
  <c r="A52" i="23"/>
  <c r="B52" i="23"/>
  <c r="C52" i="23"/>
  <c r="A53" i="23"/>
  <c r="B53" i="23"/>
  <c r="C53" i="23"/>
  <c r="A54" i="23"/>
  <c r="B54" i="23"/>
  <c r="C54" i="23"/>
  <c r="A55" i="23"/>
  <c r="B55" i="23"/>
  <c r="C55" i="23"/>
  <c r="A56" i="23"/>
  <c r="B56" i="23"/>
  <c r="C56" i="23"/>
  <c r="A57" i="23"/>
  <c r="B57" i="23"/>
  <c r="C57" i="23"/>
  <c r="A58" i="23"/>
  <c r="B58" i="23"/>
  <c r="C58" i="23"/>
  <c r="A59" i="23"/>
  <c r="B59" i="23"/>
  <c r="C59" i="23"/>
  <c r="A60" i="23"/>
  <c r="B60" i="23"/>
  <c r="C60" i="23"/>
  <c r="A61" i="23"/>
  <c r="B61" i="23"/>
  <c r="C61" i="23"/>
  <c r="A62" i="23"/>
  <c r="B62" i="23"/>
  <c r="C62" i="23"/>
  <c r="A63" i="23"/>
  <c r="B63" i="23"/>
  <c r="C63" i="23"/>
  <c r="A64" i="23"/>
  <c r="B64" i="23"/>
  <c r="C64" i="23"/>
  <c r="A65" i="23"/>
  <c r="B65" i="23"/>
  <c r="C65" i="23"/>
  <c r="A66" i="23"/>
  <c r="B66" i="23"/>
  <c r="C66" i="23"/>
  <c r="A67" i="23"/>
  <c r="B67" i="23"/>
  <c r="C67" i="23"/>
  <c r="A68" i="23"/>
  <c r="B68" i="23"/>
  <c r="C68" i="23"/>
  <c r="A69" i="23"/>
  <c r="B69" i="23"/>
  <c r="C69" i="23"/>
  <c r="A70" i="23"/>
  <c r="B70" i="23"/>
  <c r="C70" i="23"/>
  <c r="A71" i="23"/>
  <c r="B71" i="23"/>
  <c r="C71" i="23"/>
  <c r="A72" i="23"/>
  <c r="B72" i="23"/>
  <c r="C72" i="23"/>
  <c r="A73" i="23"/>
  <c r="B73" i="23"/>
  <c r="C73" i="23"/>
  <c r="A74" i="23"/>
  <c r="B74" i="23"/>
  <c r="C74" i="23"/>
  <c r="A75" i="23"/>
  <c r="B75" i="23"/>
  <c r="C75" i="23"/>
  <c r="A76" i="23"/>
  <c r="B76" i="23"/>
  <c r="C76" i="23"/>
  <c r="A77" i="23"/>
  <c r="B77" i="23"/>
  <c r="C77" i="23"/>
  <c r="A78" i="23"/>
  <c r="B78" i="23"/>
  <c r="C78" i="23"/>
  <c r="A79" i="23"/>
  <c r="B79" i="23"/>
  <c r="C79" i="23"/>
  <c r="A80" i="23"/>
  <c r="B80" i="23"/>
  <c r="C80" i="23"/>
  <c r="A81" i="23"/>
  <c r="B81" i="23"/>
  <c r="C81" i="23"/>
  <c r="A82" i="23"/>
  <c r="B82" i="23"/>
  <c r="C82" i="23"/>
  <c r="A83" i="23"/>
  <c r="B83" i="23"/>
  <c r="C83" i="23"/>
  <c r="A84" i="23"/>
  <c r="B84" i="23"/>
  <c r="C84" i="23"/>
  <c r="A85" i="23"/>
  <c r="B85" i="23"/>
  <c r="C85" i="23"/>
  <c r="A86" i="23"/>
  <c r="B86" i="23"/>
  <c r="C86" i="23"/>
  <c r="A87" i="23"/>
  <c r="B87" i="23"/>
  <c r="C87" i="23"/>
  <c r="A88" i="23"/>
  <c r="B88" i="23"/>
  <c r="C88" i="23"/>
  <c r="A89" i="23"/>
  <c r="B89" i="23"/>
  <c r="C89" i="23"/>
  <c r="A90" i="23"/>
  <c r="B90" i="23"/>
  <c r="C90" i="23"/>
  <c r="A91" i="23"/>
  <c r="B91" i="23"/>
  <c r="C91" i="23"/>
  <c r="A92" i="23"/>
  <c r="B92" i="23"/>
  <c r="C92" i="23"/>
  <c r="A93" i="23"/>
  <c r="B93" i="23"/>
  <c r="C93" i="23"/>
  <c r="A94" i="23"/>
  <c r="B94" i="23"/>
  <c r="C94" i="23"/>
  <c r="A95" i="23"/>
  <c r="B95" i="23"/>
  <c r="C95" i="23"/>
  <c r="A96" i="23"/>
  <c r="B96" i="23"/>
  <c r="C96" i="23"/>
  <c r="A97" i="23"/>
  <c r="B97" i="23"/>
  <c r="C97" i="23"/>
  <c r="A98" i="23"/>
  <c r="B98" i="23"/>
  <c r="C98" i="23"/>
  <c r="A99" i="23"/>
  <c r="B99" i="23"/>
  <c r="C99" i="23"/>
  <c r="A100" i="23"/>
  <c r="B100" i="23"/>
  <c r="C100" i="23"/>
  <c r="A101" i="23"/>
  <c r="B101" i="23"/>
  <c r="C101" i="23"/>
  <c r="A102" i="23"/>
  <c r="B102" i="23"/>
  <c r="C102" i="23"/>
  <c r="A103" i="23"/>
  <c r="B103" i="23"/>
  <c r="C103" i="23"/>
  <c r="A104" i="23"/>
  <c r="B104" i="23"/>
  <c r="C104" i="23"/>
  <c r="A105" i="23"/>
  <c r="B105" i="23"/>
  <c r="C105" i="23"/>
  <c r="A106" i="23"/>
  <c r="B106" i="23"/>
  <c r="C106" i="23"/>
  <c r="A107" i="23"/>
  <c r="B107" i="23"/>
  <c r="C107" i="23"/>
  <c r="A108" i="23"/>
  <c r="B108" i="23"/>
  <c r="C108" i="23"/>
  <c r="A109" i="23"/>
  <c r="B109" i="23"/>
  <c r="C109" i="23"/>
  <c r="A110" i="23"/>
  <c r="B110" i="23"/>
  <c r="C110" i="23"/>
  <c r="A111" i="23"/>
  <c r="B111" i="23"/>
  <c r="C111" i="23"/>
  <c r="A112" i="23"/>
  <c r="B112" i="23"/>
  <c r="C112" i="23"/>
  <c r="A113" i="23"/>
  <c r="B113" i="23"/>
  <c r="C113" i="23"/>
  <c r="A114" i="23"/>
  <c r="B114" i="23"/>
  <c r="C114" i="23"/>
  <c r="A115" i="23"/>
  <c r="B115" i="23"/>
  <c r="C115" i="23"/>
  <c r="A116" i="23"/>
  <c r="B116" i="23"/>
  <c r="C116" i="23"/>
  <c r="A117" i="23"/>
  <c r="B117" i="23"/>
  <c r="C117" i="23"/>
  <c r="A118" i="23"/>
  <c r="B118" i="23"/>
  <c r="C118" i="23"/>
  <c r="A119" i="23"/>
  <c r="B119" i="23"/>
  <c r="C119" i="23"/>
  <c r="A120" i="23"/>
  <c r="B120" i="23"/>
  <c r="C120" i="23"/>
  <c r="A121" i="23"/>
  <c r="B121" i="23"/>
  <c r="C121" i="23"/>
  <c r="A122" i="23"/>
  <c r="B122" i="23"/>
  <c r="C122" i="23"/>
  <c r="A123" i="23"/>
  <c r="B123" i="23"/>
  <c r="C123" i="23"/>
  <c r="A124" i="23"/>
  <c r="B124" i="23"/>
  <c r="C124" i="23"/>
  <c r="A125" i="23"/>
  <c r="B125" i="23"/>
  <c r="C125" i="23"/>
  <c r="A126" i="23"/>
  <c r="B126" i="23"/>
  <c r="C126" i="23"/>
  <c r="A127" i="23"/>
  <c r="B127" i="23"/>
  <c r="C127" i="23"/>
  <c r="A128" i="23"/>
  <c r="B128" i="23"/>
  <c r="C128" i="23"/>
  <c r="A129" i="23"/>
  <c r="B129" i="23"/>
  <c r="C129" i="23"/>
  <c r="A130" i="23"/>
  <c r="B130" i="23"/>
  <c r="C130" i="23"/>
  <c r="A131" i="23"/>
  <c r="B131" i="23"/>
  <c r="C131" i="23"/>
  <c r="A132" i="23"/>
  <c r="B132" i="23"/>
  <c r="C132" i="23"/>
  <c r="A133" i="23"/>
  <c r="B133" i="23"/>
  <c r="C133" i="23"/>
  <c r="A134" i="23"/>
  <c r="B134" i="23"/>
  <c r="C134" i="23"/>
  <c r="A135" i="23"/>
  <c r="B135" i="23"/>
  <c r="C135" i="23"/>
  <c r="A136" i="23"/>
  <c r="B136" i="23"/>
  <c r="C136" i="23"/>
  <c r="A137" i="23"/>
  <c r="B137" i="23"/>
  <c r="C137" i="23"/>
  <c r="A138" i="23"/>
  <c r="B138" i="23"/>
  <c r="C138" i="23"/>
  <c r="A139" i="23"/>
  <c r="B139" i="23"/>
  <c r="C139" i="23"/>
  <c r="A140" i="23"/>
  <c r="B140" i="23"/>
  <c r="C140" i="23"/>
  <c r="A141" i="23"/>
  <c r="B141" i="23"/>
  <c r="C141" i="23"/>
  <c r="A142" i="23"/>
  <c r="B142" i="23"/>
  <c r="C142" i="23"/>
  <c r="B9" i="23"/>
  <c r="C9" i="23"/>
  <c r="A9" i="23"/>
  <c r="K14" i="22"/>
  <c r="K15" i="22"/>
  <c r="K16" i="22"/>
  <c r="K17" i="22"/>
  <c r="K18" i="22"/>
  <c r="K19" i="22"/>
  <c r="K20" i="22"/>
  <c r="K21" i="22"/>
  <c r="K22" i="22"/>
  <c r="K23" i="22"/>
  <c r="K24" i="22"/>
  <c r="K25" i="22"/>
  <c r="K26" i="22"/>
  <c r="K27" i="22"/>
  <c r="K28" i="22"/>
  <c r="K29" i="22"/>
  <c r="K31" i="22"/>
  <c r="K32" i="22"/>
  <c r="K33" i="22"/>
  <c r="K34" i="22"/>
  <c r="K35" i="22"/>
  <c r="K36" i="22"/>
  <c r="K37" i="22"/>
  <c r="K38" i="22"/>
  <c r="K39" i="22"/>
  <c r="K40" i="22"/>
  <c r="K41" i="22"/>
  <c r="K42" i="22"/>
  <c r="K43" i="22"/>
  <c r="K44" i="22"/>
  <c r="K45" i="22"/>
  <c r="K46" i="22"/>
  <c r="K47" i="22"/>
  <c r="K48" i="22"/>
  <c r="K49" i="22"/>
  <c r="K50" i="22"/>
  <c r="K51" i="22"/>
  <c r="K52" i="22"/>
  <c r="K53" i="22"/>
  <c r="K54" i="22"/>
  <c r="K55" i="22"/>
  <c r="K56" i="22"/>
  <c r="K57" i="22"/>
  <c r="K58" i="22"/>
  <c r="K60" i="22"/>
  <c r="K61" i="22"/>
  <c r="K62" i="22"/>
  <c r="K63" i="22"/>
  <c r="K64" i="22"/>
  <c r="K65" i="22"/>
  <c r="K66" i="22"/>
  <c r="K67" i="22"/>
  <c r="K68" i="22"/>
  <c r="K69" i="22"/>
  <c r="K71" i="22"/>
  <c r="K72" i="22"/>
  <c r="K77" i="22"/>
  <c r="K78" i="22"/>
  <c r="K79" i="22"/>
  <c r="K80" i="22"/>
  <c r="K81" i="22"/>
  <c r="K82" i="22"/>
  <c r="K83" i="22"/>
  <c r="K84" i="22"/>
  <c r="K85" i="22"/>
  <c r="K86" i="22"/>
  <c r="K87" i="22"/>
  <c r="K88" i="22"/>
  <c r="K89" i="22"/>
  <c r="K90" i="22"/>
  <c r="K91" i="22"/>
  <c r="K92" i="22"/>
  <c r="K93" i="22"/>
  <c r="K94" i="22"/>
  <c r="K95" i="22"/>
  <c r="K96" i="22"/>
  <c r="K97" i="22"/>
  <c r="K98" i="22"/>
  <c r="K99" i="22"/>
  <c r="K100" i="22"/>
  <c r="K101" i="22"/>
  <c r="K102" i="22"/>
  <c r="K103" i="22"/>
  <c r="K104" i="22"/>
  <c r="K106" i="22"/>
  <c r="K107" i="22"/>
  <c r="K108" i="22"/>
  <c r="K109" i="22"/>
  <c r="K110" i="22"/>
  <c r="K111" i="22"/>
  <c r="K112" i="22"/>
  <c r="K113" i="22"/>
  <c r="K116" i="22"/>
  <c r="K117" i="22"/>
  <c r="K118" i="22"/>
  <c r="K119" i="22"/>
  <c r="K120" i="22"/>
  <c r="K121" i="22"/>
  <c r="K122" i="22"/>
  <c r="K123" i="22"/>
  <c r="K124" i="22"/>
  <c r="K125" i="22"/>
  <c r="K126" i="22"/>
  <c r="K127" i="22"/>
  <c r="K128" i="22"/>
  <c r="K129" i="22"/>
  <c r="K130" i="22"/>
  <c r="K131" i="22"/>
  <c r="K132" i="22"/>
  <c r="K133" i="22"/>
  <c r="K134" i="22"/>
  <c r="K135" i="22"/>
  <c r="K136" i="22"/>
  <c r="K137" i="22"/>
  <c r="K138" i="22"/>
  <c r="K139" i="22"/>
  <c r="K140" i="22"/>
  <c r="K141" i="22"/>
  <c r="K142" i="22"/>
  <c r="K13" i="22"/>
  <c r="J14" i="22"/>
  <c r="J15" i="22"/>
  <c r="J16" i="22"/>
  <c r="J17" i="22"/>
  <c r="J18" i="22"/>
  <c r="J19" i="22"/>
  <c r="J20" i="22"/>
  <c r="J21" i="22"/>
  <c r="J22" i="22"/>
  <c r="J23" i="22"/>
  <c r="J24" i="22"/>
  <c r="J25" i="22"/>
  <c r="J26" i="22"/>
  <c r="J27" i="22"/>
  <c r="J28" i="22"/>
  <c r="J29" i="22"/>
  <c r="J30" i="22"/>
  <c r="J31" i="22"/>
  <c r="J32" i="22"/>
  <c r="J33" i="22"/>
  <c r="J34" i="22"/>
  <c r="J35" i="22"/>
  <c r="J36" i="22"/>
  <c r="J37" i="22"/>
  <c r="J38" i="22"/>
  <c r="J39" i="22"/>
  <c r="J40" i="22"/>
  <c r="J41" i="22"/>
  <c r="J42" i="22"/>
  <c r="J43" i="22"/>
  <c r="J44" i="22"/>
  <c r="J45" i="22"/>
  <c r="J46" i="22"/>
  <c r="J47" i="22"/>
  <c r="J48" i="22"/>
  <c r="J49" i="22"/>
  <c r="J50" i="22"/>
  <c r="J51" i="22"/>
  <c r="J52" i="22"/>
  <c r="J53" i="22"/>
  <c r="J54" i="22"/>
  <c r="J55" i="22"/>
  <c r="J56" i="22"/>
  <c r="J57" i="22"/>
  <c r="J58" i="22"/>
  <c r="J60" i="22"/>
  <c r="J61" i="22"/>
  <c r="J62" i="22"/>
  <c r="J63" i="22"/>
  <c r="J64" i="22"/>
  <c r="J65" i="22"/>
  <c r="J66" i="22"/>
  <c r="J67" i="22"/>
  <c r="J68" i="22"/>
  <c r="J69" i="22"/>
  <c r="J71" i="22"/>
  <c r="J72" i="22"/>
  <c r="J77" i="22"/>
  <c r="J78" i="22"/>
  <c r="J79" i="22"/>
  <c r="J80" i="22"/>
  <c r="J81" i="22"/>
  <c r="J82" i="22"/>
  <c r="J83" i="22"/>
  <c r="J84" i="22"/>
  <c r="J85" i="22"/>
  <c r="J86" i="22"/>
  <c r="J87" i="22"/>
  <c r="J88" i="22"/>
  <c r="J89" i="22"/>
  <c r="J90" i="22"/>
  <c r="J91" i="22"/>
  <c r="J92" i="22"/>
  <c r="J93" i="22"/>
  <c r="J94" i="22"/>
  <c r="J95" i="22"/>
  <c r="J96" i="22"/>
  <c r="J97" i="22"/>
  <c r="J98" i="22"/>
  <c r="J99" i="22"/>
  <c r="J100" i="22"/>
  <c r="J101" i="22"/>
  <c r="J102" i="22"/>
  <c r="J103" i="22"/>
  <c r="J104" i="22"/>
  <c r="J105" i="22"/>
  <c r="J106" i="22"/>
  <c r="J107" i="22"/>
  <c r="J108" i="22"/>
  <c r="J109" i="22"/>
  <c r="J110" i="22"/>
  <c r="J111" i="22"/>
  <c r="J112" i="22"/>
  <c r="J113" i="22"/>
  <c r="J114" i="22"/>
  <c r="J115" i="22"/>
  <c r="J116" i="22"/>
  <c r="J117" i="22"/>
  <c r="J118" i="22"/>
  <c r="J119" i="22"/>
  <c r="J120" i="22"/>
  <c r="J121" i="22"/>
  <c r="J122" i="22"/>
  <c r="J123" i="22"/>
  <c r="J124" i="22"/>
  <c r="J125" i="22"/>
  <c r="J126" i="22"/>
  <c r="J127" i="22"/>
  <c r="J128" i="22"/>
  <c r="J129" i="22"/>
  <c r="J130" i="22"/>
  <c r="J131" i="22"/>
  <c r="J132" i="22"/>
  <c r="J133" i="22"/>
  <c r="J134" i="22"/>
  <c r="J135" i="22"/>
  <c r="J136" i="22"/>
  <c r="J137" i="22"/>
  <c r="J138" i="22"/>
  <c r="J139" i="22"/>
  <c r="J140" i="22"/>
  <c r="J141" i="22"/>
  <c r="J142" i="22"/>
  <c r="J13" i="22"/>
  <c r="I14" i="22"/>
  <c r="I15" i="22"/>
  <c r="I16" i="22"/>
  <c r="I17" i="22"/>
  <c r="I18" i="22"/>
  <c r="I19" i="22"/>
  <c r="I20" i="22"/>
  <c r="I21" i="22"/>
  <c r="I22" i="22"/>
  <c r="I23" i="22"/>
  <c r="I24" i="22"/>
  <c r="I25" i="22"/>
  <c r="I26" i="22"/>
  <c r="I27" i="22"/>
  <c r="I28" i="22"/>
  <c r="I29" i="22"/>
  <c r="I30" i="22"/>
  <c r="I31" i="22"/>
  <c r="I32" i="22"/>
  <c r="I33" i="22"/>
  <c r="I34" i="22"/>
  <c r="I35" i="22"/>
  <c r="I36" i="22"/>
  <c r="I37" i="22"/>
  <c r="I38" i="22"/>
  <c r="I39" i="22"/>
  <c r="I40" i="22"/>
  <c r="I41" i="22"/>
  <c r="I42" i="22"/>
  <c r="I43" i="22"/>
  <c r="I44" i="22"/>
  <c r="I45" i="22"/>
  <c r="I46" i="22"/>
  <c r="I47" i="22"/>
  <c r="I48" i="22"/>
  <c r="I49" i="22"/>
  <c r="I50" i="22"/>
  <c r="I51" i="22"/>
  <c r="I52" i="22"/>
  <c r="I53" i="22"/>
  <c r="I54" i="22"/>
  <c r="I55" i="22"/>
  <c r="I56" i="22"/>
  <c r="I57" i="22"/>
  <c r="I58" i="22"/>
  <c r="I59" i="22"/>
  <c r="I60" i="22"/>
  <c r="I61" i="22"/>
  <c r="I62" i="22"/>
  <c r="I63" i="22"/>
  <c r="I64" i="22"/>
  <c r="I65" i="22"/>
  <c r="I66" i="22"/>
  <c r="I67" i="22"/>
  <c r="I68" i="22"/>
  <c r="I69" i="22"/>
  <c r="I70" i="22"/>
  <c r="I71" i="22"/>
  <c r="I72" i="22"/>
  <c r="I73" i="22"/>
  <c r="I74" i="22"/>
  <c r="I75" i="22"/>
  <c r="I76" i="22"/>
  <c r="I77" i="22"/>
  <c r="I78" i="22"/>
  <c r="I79" i="22"/>
  <c r="I80" i="22"/>
  <c r="I81" i="22"/>
  <c r="I82" i="22"/>
  <c r="I83" i="22"/>
  <c r="I84" i="22"/>
  <c r="I85" i="22"/>
  <c r="I86" i="22"/>
  <c r="I87" i="22"/>
  <c r="I88" i="22"/>
  <c r="I89" i="22"/>
  <c r="I90" i="22"/>
  <c r="I91" i="22"/>
  <c r="I92" i="22"/>
  <c r="I93" i="22"/>
  <c r="I94" i="22"/>
  <c r="I95" i="22"/>
  <c r="I96" i="22"/>
  <c r="I97" i="22"/>
  <c r="I98" i="22"/>
  <c r="I99" i="22"/>
  <c r="I100" i="22"/>
  <c r="I101" i="22"/>
  <c r="I102" i="22"/>
  <c r="I103" i="22"/>
  <c r="I104" i="22"/>
  <c r="I106" i="22"/>
  <c r="I107" i="22"/>
  <c r="I108" i="22"/>
  <c r="I109" i="22"/>
  <c r="I110" i="22"/>
  <c r="I111" i="22"/>
  <c r="I112" i="22"/>
  <c r="I113" i="22"/>
  <c r="I116" i="22"/>
  <c r="I117" i="22"/>
  <c r="I118" i="22"/>
  <c r="I119" i="22"/>
  <c r="I120" i="22"/>
  <c r="I121" i="22"/>
  <c r="I122" i="22"/>
  <c r="I123" i="22"/>
  <c r="I124" i="22"/>
  <c r="I125" i="22"/>
  <c r="I126" i="22"/>
  <c r="I127" i="22"/>
  <c r="I128" i="22"/>
  <c r="I129" i="22"/>
  <c r="I130" i="22"/>
  <c r="I131" i="22"/>
  <c r="I132" i="22"/>
  <c r="I133" i="22"/>
  <c r="I134" i="22"/>
  <c r="I135" i="22"/>
  <c r="I136" i="22"/>
  <c r="I137" i="22"/>
  <c r="I138" i="22"/>
  <c r="I139" i="22"/>
  <c r="I140" i="22"/>
  <c r="I141" i="22"/>
  <c r="I142" i="22"/>
  <c r="I13" i="22"/>
  <c r="H14" i="22"/>
  <c r="H15" i="22"/>
  <c r="H16" i="22"/>
  <c r="H17" i="22"/>
  <c r="H18" i="22"/>
  <c r="H19" i="22"/>
  <c r="H20" i="22"/>
  <c r="H21" i="22"/>
  <c r="H22" i="22"/>
  <c r="H23" i="22"/>
  <c r="H24" i="22"/>
  <c r="H25" i="22"/>
  <c r="H26" i="22"/>
  <c r="H27" i="22"/>
  <c r="H28" i="22"/>
  <c r="H29" i="22"/>
  <c r="H30" i="22"/>
  <c r="H31" i="22"/>
  <c r="H32" i="22"/>
  <c r="H34" i="22"/>
  <c r="H35" i="22"/>
  <c r="H36" i="22"/>
  <c r="H37" i="22"/>
  <c r="H39" i="22"/>
  <c r="H40" i="22"/>
  <c r="H42" i="22"/>
  <c r="H43" i="22"/>
  <c r="H44" i="22"/>
  <c r="H46" i="22"/>
  <c r="H47" i="22"/>
  <c r="H49" i="22"/>
  <c r="H50" i="22"/>
  <c r="H51" i="22"/>
  <c r="H52" i="22"/>
  <c r="H53" i="22"/>
  <c r="H54" i="22"/>
  <c r="H55" i="22"/>
  <c r="H56" i="22"/>
  <c r="H57" i="22"/>
  <c r="H62" i="22"/>
  <c r="H67" i="22"/>
  <c r="H71" i="22"/>
  <c r="H72" i="22"/>
  <c r="H77" i="22"/>
  <c r="H78" i="22"/>
  <c r="H79" i="22"/>
  <c r="H80" i="22"/>
  <c r="H81" i="22"/>
  <c r="H82" i="22"/>
  <c r="H100" i="22"/>
  <c r="H101" i="22"/>
  <c r="H102" i="22"/>
  <c r="H105" i="22"/>
  <c r="H106" i="22"/>
  <c r="H107" i="22"/>
  <c r="H108" i="22"/>
  <c r="H109" i="22"/>
  <c r="H110" i="22"/>
  <c r="H111" i="22"/>
  <c r="H112" i="22"/>
  <c r="H113" i="22"/>
  <c r="H116" i="22"/>
  <c r="H117" i="22"/>
  <c r="H118" i="22"/>
  <c r="H119" i="22"/>
  <c r="H121" i="22"/>
  <c r="H122" i="22"/>
  <c r="H123" i="22"/>
  <c r="H125" i="22"/>
  <c r="H126" i="22"/>
  <c r="H128" i="22"/>
  <c r="H130" i="22"/>
  <c r="H131" i="22"/>
  <c r="H132" i="22"/>
  <c r="H133" i="22"/>
  <c r="H134" i="22"/>
  <c r="H135" i="22"/>
  <c r="H136" i="22"/>
  <c r="H139" i="22"/>
  <c r="H140" i="22"/>
  <c r="H13" i="22"/>
  <c r="G14" i="22"/>
  <c r="G15" i="22"/>
  <c r="G16" i="22"/>
  <c r="G17" i="22"/>
  <c r="G18" i="22"/>
  <c r="G19" i="22"/>
  <c r="G20" i="22"/>
  <c r="G21" i="22"/>
  <c r="G22" i="22"/>
  <c r="G23" i="22"/>
  <c r="G24" i="22"/>
  <c r="G25" i="22"/>
  <c r="G26" i="22"/>
  <c r="G27" i="22"/>
  <c r="G28" i="22"/>
  <c r="G29" i="22"/>
  <c r="G30" i="22"/>
  <c r="G31" i="22"/>
  <c r="G32" i="22"/>
  <c r="G33" i="22"/>
  <c r="G34" i="22"/>
  <c r="G35" i="22"/>
  <c r="G36" i="22"/>
  <c r="G37" i="22"/>
  <c r="G38" i="22"/>
  <c r="G39" i="22"/>
  <c r="G40" i="22"/>
  <c r="G41" i="22"/>
  <c r="G42" i="22"/>
  <c r="G43" i="22"/>
  <c r="G44" i="22"/>
  <c r="G45" i="22"/>
  <c r="G46" i="22"/>
  <c r="G47" i="22"/>
  <c r="G48" i="22"/>
  <c r="G49" i="22"/>
  <c r="G50" i="22"/>
  <c r="G51" i="22"/>
  <c r="G52" i="22"/>
  <c r="G53" i="22"/>
  <c r="G54" i="22"/>
  <c r="G55" i="22"/>
  <c r="G56" i="22"/>
  <c r="G57" i="22"/>
  <c r="G58" i="22"/>
  <c r="G59" i="22"/>
  <c r="G60" i="22"/>
  <c r="G61" i="22"/>
  <c r="G62" i="22"/>
  <c r="G63" i="22"/>
  <c r="G64" i="22"/>
  <c r="G65" i="22"/>
  <c r="G66" i="22"/>
  <c r="G67" i="22"/>
  <c r="G68" i="22"/>
  <c r="G69" i="22"/>
  <c r="G70" i="22"/>
  <c r="G71" i="22"/>
  <c r="G72" i="22"/>
  <c r="G73" i="22"/>
  <c r="G74" i="22"/>
  <c r="G75" i="22"/>
  <c r="G76" i="22"/>
  <c r="G77" i="22"/>
  <c r="G78" i="22"/>
  <c r="G79" i="22"/>
  <c r="G80" i="22"/>
  <c r="G81" i="22"/>
  <c r="G82" i="22"/>
  <c r="G83" i="22"/>
  <c r="G84" i="22"/>
  <c r="G85" i="22"/>
  <c r="G86" i="22"/>
  <c r="G87" i="22"/>
  <c r="G88" i="22"/>
  <c r="G89" i="22"/>
  <c r="G90" i="22"/>
  <c r="G91" i="22"/>
  <c r="G92" i="22"/>
  <c r="G93" i="22"/>
  <c r="G94" i="22"/>
  <c r="G95" i="22"/>
  <c r="G96" i="22"/>
  <c r="G97" i="22"/>
  <c r="G98" i="22"/>
  <c r="G99" i="22"/>
  <c r="G100" i="22"/>
  <c r="G101" i="22"/>
  <c r="G102" i="22"/>
  <c r="G103" i="22"/>
  <c r="G104" i="22"/>
  <c r="G105" i="22"/>
  <c r="G106" i="22"/>
  <c r="G107" i="22"/>
  <c r="G108" i="22"/>
  <c r="G109" i="22"/>
  <c r="G110" i="22"/>
  <c r="G111" i="22"/>
  <c r="G112" i="22"/>
  <c r="G113" i="22"/>
  <c r="G114" i="22"/>
  <c r="G115" i="22"/>
  <c r="G116" i="22"/>
  <c r="G117" i="22"/>
  <c r="G118" i="22"/>
  <c r="G119" i="22"/>
  <c r="G120" i="22"/>
  <c r="G121" i="22"/>
  <c r="G122" i="22"/>
  <c r="G123" i="22"/>
  <c r="G124" i="22"/>
  <c r="G125" i="22"/>
  <c r="G126" i="22"/>
  <c r="G127" i="22"/>
  <c r="G128" i="22"/>
  <c r="G129" i="22"/>
  <c r="G130" i="22"/>
  <c r="G131" i="22"/>
  <c r="G132" i="22"/>
  <c r="G133" i="22"/>
  <c r="G134" i="22"/>
  <c r="G135" i="22"/>
  <c r="G136" i="22"/>
  <c r="G137" i="22"/>
  <c r="G138" i="22"/>
  <c r="G139" i="22"/>
  <c r="G140" i="22"/>
  <c r="G141" i="22"/>
  <c r="G142" i="22"/>
  <c r="G13" i="22"/>
  <c r="F14" i="22" l="1"/>
  <c r="F15" i="22"/>
  <c r="F16" i="22"/>
  <c r="F17" i="22"/>
  <c r="F18" i="22"/>
  <c r="F19" i="22"/>
  <c r="F20" i="22"/>
  <c r="F21" i="22"/>
  <c r="F22" i="22"/>
  <c r="F23" i="22"/>
  <c r="F24" i="22"/>
  <c r="F25" i="22"/>
  <c r="F26" i="22"/>
  <c r="F27" i="22"/>
  <c r="F28" i="22"/>
  <c r="F29" i="22"/>
  <c r="F30" i="22"/>
  <c r="F31" i="22"/>
  <c r="F32" i="22"/>
  <c r="F33" i="22"/>
  <c r="F34" i="22"/>
  <c r="F35" i="22"/>
  <c r="F36" i="22"/>
  <c r="F37" i="22"/>
  <c r="F38" i="22"/>
  <c r="F39" i="22"/>
  <c r="F40" i="22"/>
  <c r="F41" i="22"/>
  <c r="F42" i="22"/>
  <c r="F43" i="22"/>
  <c r="F44" i="22"/>
  <c r="F45" i="22"/>
  <c r="F46" i="22"/>
  <c r="F47" i="22"/>
  <c r="F48" i="22"/>
  <c r="F49" i="22"/>
  <c r="F50" i="22"/>
  <c r="F51" i="22"/>
  <c r="F52" i="22"/>
  <c r="F53" i="22"/>
  <c r="F54" i="22"/>
  <c r="F55" i="22"/>
  <c r="F56" i="22"/>
  <c r="F57" i="22"/>
  <c r="F58" i="22"/>
  <c r="F59" i="22"/>
  <c r="F60" i="22"/>
  <c r="F61" i="22"/>
  <c r="F62" i="22"/>
  <c r="F63" i="22"/>
  <c r="F64" i="22"/>
  <c r="F65" i="22"/>
  <c r="F66" i="22"/>
  <c r="F67" i="22"/>
  <c r="F68" i="22"/>
  <c r="F69" i="22"/>
  <c r="F70" i="22"/>
  <c r="F71" i="22"/>
  <c r="F72" i="22"/>
  <c r="F73" i="22"/>
  <c r="F74" i="22"/>
  <c r="F75" i="22"/>
  <c r="F76" i="22"/>
  <c r="F77" i="22"/>
  <c r="F78" i="22"/>
  <c r="F79" i="22"/>
  <c r="F80" i="22"/>
  <c r="F81" i="22"/>
  <c r="F82" i="22"/>
  <c r="F83" i="22"/>
  <c r="F84" i="22"/>
  <c r="F85" i="22"/>
  <c r="F86" i="22"/>
  <c r="F87" i="22"/>
  <c r="F88" i="22"/>
  <c r="F89" i="22"/>
  <c r="F90" i="22"/>
  <c r="F91" i="22"/>
  <c r="F92" i="22"/>
  <c r="F93" i="22"/>
  <c r="F94" i="22"/>
  <c r="F95" i="22"/>
  <c r="F96" i="22"/>
  <c r="F97" i="22"/>
  <c r="F98" i="22"/>
  <c r="F99" i="22"/>
  <c r="F100" i="22"/>
  <c r="F101" i="22"/>
  <c r="F102" i="22"/>
  <c r="F103" i="22"/>
  <c r="F104" i="22"/>
  <c r="F105" i="22"/>
  <c r="F106" i="22"/>
  <c r="F107" i="22"/>
  <c r="F108" i="22"/>
  <c r="F109" i="22"/>
  <c r="F110" i="22"/>
  <c r="F111" i="22"/>
  <c r="F112" i="22"/>
  <c r="F113" i="22"/>
  <c r="F114" i="22"/>
  <c r="F115" i="22"/>
  <c r="F116" i="22"/>
  <c r="F117" i="22"/>
  <c r="F118" i="22"/>
  <c r="F119" i="22"/>
  <c r="F120" i="22"/>
  <c r="F121" i="22"/>
  <c r="F122" i="22"/>
  <c r="F123" i="22"/>
  <c r="F124" i="22"/>
  <c r="F125" i="22"/>
  <c r="F126" i="22"/>
  <c r="F127" i="22"/>
  <c r="F128" i="22"/>
  <c r="F129" i="22"/>
  <c r="F130" i="22"/>
  <c r="F131" i="22"/>
  <c r="F132" i="22"/>
  <c r="F133" i="22"/>
  <c r="F134" i="22"/>
  <c r="F135" i="22"/>
  <c r="F136" i="22"/>
  <c r="F137" i="22"/>
  <c r="F138" i="22"/>
  <c r="F139" i="22"/>
  <c r="F140" i="22"/>
  <c r="F141" i="22"/>
  <c r="F142" i="22"/>
  <c r="A142" i="22"/>
  <c r="B142" i="22"/>
  <c r="C142" i="22"/>
  <c r="D142" i="22"/>
  <c r="E142" i="22"/>
  <c r="A10" i="22"/>
  <c r="B10" i="22"/>
  <c r="C10" i="22"/>
  <c r="D10" i="22"/>
  <c r="E10" i="22"/>
  <c r="A11" i="22"/>
  <c r="B11" i="22"/>
  <c r="C11" i="22"/>
  <c r="D11" i="22"/>
  <c r="E11" i="22"/>
  <c r="A12" i="22"/>
  <c r="B12" i="22"/>
  <c r="C12" i="22"/>
  <c r="D12" i="22"/>
  <c r="E12" i="22"/>
  <c r="A13" i="22"/>
  <c r="B13" i="22"/>
  <c r="C13" i="22"/>
  <c r="D13" i="22"/>
  <c r="E13" i="22"/>
  <c r="A14" i="22"/>
  <c r="B14" i="22"/>
  <c r="C14" i="22"/>
  <c r="D14" i="22"/>
  <c r="E14" i="22"/>
  <c r="A15" i="22"/>
  <c r="B15" i="22"/>
  <c r="C15" i="22"/>
  <c r="D15" i="22"/>
  <c r="E15" i="22"/>
  <c r="A16" i="22"/>
  <c r="B16" i="22"/>
  <c r="C16" i="22"/>
  <c r="D16" i="22"/>
  <c r="E16" i="22"/>
  <c r="A17" i="22"/>
  <c r="B17" i="22"/>
  <c r="C17" i="22"/>
  <c r="D17" i="22"/>
  <c r="E17" i="22"/>
  <c r="A18" i="22"/>
  <c r="B18" i="22"/>
  <c r="C18" i="22"/>
  <c r="D18" i="22"/>
  <c r="E18" i="22"/>
  <c r="A19" i="22"/>
  <c r="B19" i="22"/>
  <c r="C19" i="22"/>
  <c r="D19" i="22"/>
  <c r="E19" i="22"/>
  <c r="A20" i="22"/>
  <c r="B20" i="22"/>
  <c r="C20" i="22"/>
  <c r="D20" i="22"/>
  <c r="E20" i="22"/>
  <c r="A21" i="22"/>
  <c r="B21" i="22"/>
  <c r="C21" i="22"/>
  <c r="D21" i="22"/>
  <c r="E21" i="22"/>
  <c r="A22" i="22"/>
  <c r="B22" i="22"/>
  <c r="C22" i="22"/>
  <c r="D22" i="22"/>
  <c r="E22" i="22"/>
  <c r="A23" i="22"/>
  <c r="B23" i="22"/>
  <c r="C23" i="22"/>
  <c r="D23" i="22"/>
  <c r="E23" i="22"/>
  <c r="A24" i="22"/>
  <c r="B24" i="22"/>
  <c r="C24" i="22"/>
  <c r="D24" i="22"/>
  <c r="E24" i="22"/>
  <c r="A25" i="22"/>
  <c r="B25" i="22"/>
  <c r="C25" i="22"/>
  <c r="D25" i="22"/>
  <c r="E25" i="22"/>
  <c r="A26" i="22"/>
  <c r="B26" i="22"/>
  <c r="C26" i="22"/>
  <c r="D26" i="22"/>
  <c r="E26" i="22"/>
  <c r="A27" i="22"/>
  <c r="B27" i="22"/>
  <c r="C27" i="22"/>
  <c r="D27" i="22"/>
  <c r="E27" i="22"/>
  <c r="A28" i="22"/>
  <c r="B28" i="22"/>
  <c r="C28" i="22"/>
  <c r="D28" i="22"/>
  <c r="E28" i="22"/>
  <c r="A29" i="22"/>
  <c r="B29" i="22"/>
  <c r="C29" i="22"/>
  <c r="D29" i="22"/>
  <c r="E29" i="22"/>
  <c r="A30" i="22"/>
  <c r="B30" i="22"/>
  <c r="C30" i="22"/>
  <c r="D30" i="22"/>
  <c r="E30" i="22"/>
  <c r="A31" i="22"/>
  <c r="B31" i="22"/>
  <c r="C31" i="22"/>
  <c r="D31" i="22"/>
  <c r="E31" i="22"/>
  <c r="A32" i="22"/>
  <c r="B32" i="22"/>
  <c r="C32" i="22"/>
  <c r="D32" i="22"/>
  <c r="E32" i="22"/>
  <c r="A33" i="22"/>
  <c r="B33" i="22"/>
  <c r="C33" i="22"/>
  <c r="D33" i="22"/>
  <c r="E33" i="22"/>
  <c r="A34" i="22"/>
  <c r="B34" i="22"/>
  <c r="C34" i="22"/>
  <c r="D34" i="22"/>
  <c r="E34" i="22"/>
  <c r="A35" i="22"/>
  <c r="B35" i="22"/>
  <c r="C35" i="22"/>
  <c r="D35" i="22"/>
  <c r="E35" i="22"/>
  <c r="A36" i="22"/>
  <c r="B36" i="22"/>
  <c r="C36" i="22"/>
  <c r="D36" i="22"/>
  <c r="E36" i="22"/>
  <c r="A37" i="22"/>
  <c r="B37" i="22"/>
  <c r="C37" i="22"/>
  <c r="D37" i="22"/>
  <c r="E37" i="22"/>
  <c r="A38" i="22"/>
  <c r="B38" i="22"/>
  <c r="C38" i="22"/>
  <c r="D38" i="22"/>
  <c r="E38" i="22"/>
  <c r="A39" i="22"/>
  <c r="B39" i="22"/>
  <c r="C39" i="22"/>
  <c r="D39" i="22"/>
  <c r="E39" i="22"/>
  <c r="A40" i="22"/>
  <c r="B40" i="22"/>
  <c r="C40" i="22"/>
  <c r="D40" i="22"/>
  <c r="E40" i="22"/>
  <c r="A41" i="22"/>
  <c r="B41" i="22"/>
  <c r="C41" i="22"/>
  <c r="D41" i="22"/>
  <c r="E41" i="22"/>
  <c r="A42" i="22"/>
  <c r="B42" i="22"/>
  <c r="C42" i="22"/>
  <c r="D42" i="22"/>
  <c r="E42" i="22"/>
  <c r="A43" i="22"/>
  <c r="B43" i="22"/>
  <c r="C43" i="22"/>
  <c r="D43" i="22"/>
  <c r="E43" i="22"/>
  <c r="A44" i="22"/>
  <c r="B44" i="22"/>
  <c r="C44" i="22"/>
  <c r="D44" i="22"/>
  <c r="E44" i="22"/>
  <c r="A45" i="22"/>
  <c r="B45" i="22"/>
  <c r="C45" i="22"/>
  <c r="D45" i="22"/>
  <c r="E45" i="22"/>
  <c r="A46" i="22"/>
  <c r="B46" i="22"/>
  <c r="C46" i="22"/>
  <c r="D46" i="22"/>
  <c r="E46" i="22"/>
  <c r="A47" i="22"/>
  <c r="B47" i="22"/>
  <c r="C47" i="22"/>
  <c r="D47" i="22"/>
  <c r="E47" i="22"/>
  <c r="A48" i="22"/>
  <c r="B48" i="22"/>
  <c r="C48" i="22"/>
  <c r="D48" i="22"/>
  <c r="E48" i="22"/>
  <c r="A49" i="22"/>
  <c r="B49" i="22"/>
  <c r="C49" i="22"/>
  <c r="D49" i="22"/>
  <c r="E49" i="22"/>
  <c r="A50" i="22"/>
  <c r="B50" i="22"/>
  <c r="C50" i="22"/>
  <c r="D50" i="22"/>
  <c r="E50" i="22"/>
  <c r="A51" i="22"/>
  <c r="B51" i="22"/>
  <c r="C51" i="22"/>
  <c r="D51" i="22"/>
  <c r="E51" i="22"/>
  <c r="A52" i="22"/>
  <c r="B52" i="22"/>
  <c r="C52" i="22"/>
  <c r="D52" i="22"/>
  <c r="E52" i="22"/>
  <c r="A53" i="22"/>
  <c r="B53" i="22"/>
  <c r="C53" i="22"/>
  <c r="D53" i="22"/>
  <c r="E53" i="22"/>
  <c r="A54" i="22"/>
  <c r="B54" i="22"/>
  <c r="C54" i="22"/>
  <c r="D54" i="22"/>
  <c r="E54" i="22"/>
  <c r="A55" i="22"/>
  <c r="B55" i="22"/>
  <c r="C55" i="22"/>
  <c r="D55" i="22"/>
  <c r="E55" i="22"/>
  <c r="A56" i="22"/>
  <c r="B56" i="22"/>
  <c r="C56" i="22"/>
  <c r="D56" i="22"/>
  <c r="E56" i="22"/>
  <c r="A57" i="22"/>
  <c r="B57" i="22"/>
  <c r="C57" i="22"/>
  <c r="D57" i="22"/>
  <c r="E57" i="22"/>
  <c r="A58" i="22"/>
  <c r="B58" i="22"/>
  <c r="C58" i="22"/>
  <c r="D58" i="22"/>
  <c r="E58" i="22"/>
  <c r="A59" i="22"/>
  <c r="B59" i="22"/>
  <c r="C59" i="22"/>
  <c r="D59" i="22"/>
  <c r="E59" i="22"/>
  <c r="A60" i="22"/>
  <c r="B60" i="22"/>
  <c r="C60" i="22"/>
  <c r="D60" i="22"/>
  <c r="E60" i="22"/>
  <c r="A61" i="22"/>
  <c r="B61" i="22"/>
  <c r="C61" i="22"/>
  <c r="D61" i="22"/>
  <c r="E61" i="22"/>
  <c r="A62" i="22"/>
  <c r="B62" i="22"/>
  <c r="C62" i="22"/>
  <c r="D62" i="22"/>
  <c r="E62" i="22"/>
  <c r="A63" i="22"/>
  <c r="B63" i="22"/>
  <c r="C63" i="22"/>
  <c r="D63" i="22"/>
  <c r="E63" i="22"/>
  <c r="A64" i="22"/>
  <c r="B64" i="22"/>
  <c r="C64" i="22"/>
  <c r="D64" i="22"/>
  <c r="E64" i="22"/>
  <c r="A65" i="22"/>
  <c r="B65" i="22"/>
  <c r="C65" i="22"/>
  <c r="D65" i="22"/>
  <c r="E65" i="22"/>
  <c r="A66" i="22"/>
  <c r="B66" i="22"/>
  <c r="C66" i="22"/>
  <c r="D66" i="22"/>
  <c r="E66" i="22"/>
  <c r="A67" i="22"/>
  <c r="B67" i="22"/>
  <c r="C67" i="22"/>
  <c r="D67" i="22"/>
  <c r="E67" i="22"/>
  <c r="A68" i="22"/>
  <c r="B68" i="22"/>
  <c r="C68" i="22"/>
  <c r="D68" i="22"/>
  <c r="E68" i="22"/>
  <c r="A69" i="22"/>
  <c r="B69" i="22"/>
  <c r="C69" i="22"/>
  <c r="D69" i="22"/>
  <c r="E69" i="22"/>
  <c r="A70" i="22"/>
  <c r="B70" i="22"/>
  <c r="C70" i="22"/>
  <c r="D70" i="22"/>
  <c r="E70" i="22"/>
  <c r="A71" i="22"/>
  <c r="B71" i="22"/>
  <c r="C71" i="22"/>
  <c r="D71" i="22"/>
  <c r="E71" i="22"/>
  <c r="A72" i="22"/>
  <c r="B72" i="22"/>
  <c r="C72" i="22"/>
  <c r="D72" i="22"/>
  <c r="E72" i="22"/>
  <c r="A73" i="22"/>
  <c r="B73" i="22"/>
  <c r="C73" i="22"/>
  <c r="D73" i="22"/>
  <c r="E73" i="22"/>
  <c r="A74" i="22"/>
  <c r="B74" i="22"/>
  <c r="C74" i="22"/>
  <c r="D74" i="22"/>
  <c r="E74" i="22"/>
  <c r="A75" i="22"/>
  <c r="B75" i="22"/>
  <c r="C75" i="22"/>
  <c r="D75" i="22"/>
  <c r="E75" i="22"/>
  <c r="A76" i="22"/>
  <c r="B76" i="22"/>
  <c r="C76" i="22"/>
  <c r="D76" i="22"/>
  <c r="E76" i="22"/>
  <c r="A77" i="22"/>
  <c r="B77" i="22"/>
  <c r="C77" i="22"/>
  <c r="D77" i="22"/>
  <c r="E77" i="22"/>
  <c r="A78" i="22"/>
  <c r="B78" i="22"/>
  <c r="C78" i="22"/>
  <c r="D78" i="22"/>
  <c r="E78" i="22"/>
  <c r="A79" i="22"/>
  <c r="B79" i="22"/>
  <c r="C79" i="22"/>
  <c r="D79" i="22"/>
  <c r="E79" i="22"/>
  <c r="A80" i="22"/>
  <c r="B80" i="22"/>
  <c r="C80" i="22"/>
  <c r="D80" i="22"/>
  <c r="E80" i="22"/>
  <c r="A81" i="22"/>
  <c r="B81" i="22"/>
  <c r="C81" i="22"/>
  <c r="D81" i="22"/>
  <c r="E81" i="22"/>
  <c r="A82" i="22"/>
  <c r="B82" i="22"/>
  <c r="C82" i="22"/>
  <c r="D82" i="22"/>
  <c r="E82" i="22"/>
  <c r="A83" i="22"/>
  <c r="B83" i="22"/>
  <c r="C83" i="22"/>
  <c r="D83" i="22"/>
  <c r="E83" i="22"/>
  <c r="A84" i="22"/>
  <c r="B84" i="22"/>
  <c r="C84" i="22"/>
  <c r="D84" i="22"/>
  <c r="E84" i="22"/>
  <c r="A85" i="22"/>
  <c r="B85" i="22"/>
  <c r="C85" i="22"/>
  <c r="D85" i="22"/>
  <c r="E85" i="22"/>
  <c r="A86" i="22"/>
  <c r="B86" i="22"/>
  <c r="C86" i="22"/>
  <c r="D86" i="22"/>
  <c r="E86" i="22"/>
  <c r="A87" i="22"/>
  <c r="B87" i="22"/>
  <c r="C87" i="22"/>
  <c r="D87" i="22"/>
  <c r="E87" i="22"/>
  <c r="A88" i="22"/>
  <c r="B88" i="22"/>
  <c r="C88" i="22"/>
  <c r="D88" i="22"/>
  <c r="E88" i="22"/>
  <c r="A89" i="22"/>
  <c r="B89" i="22"/>
  <c r="C89" i="22"/>
  <c r="D89" i="22"/>
  <c r="E89" i="22"/>
  <c r="A90" i="22"/>
  <c r="B90" i="22"/>
  <c r="C90" i="22"/>
  <c r="D90" i="22"/>
  <c r="E90" i="22"/>
  <c r="A91" i="22"/>
  <c r="B91" i="22"/>
  <c r="C91" i="22"/>
  <c r="D91" i="22"/>
  <c r="E91" i="22"/>
  <c r="A92" i="22"/>
  <c r="B92" i="22"/>
  <c r="C92" i="22"/>
  <c r="D92" i="22"/>
  <c r="E92" i="22"/>
  <c r="A93" i="22"/>
  <c r="B93" i="22"/>
  <c r="C93" i="22"/>
  <c r="D93" i="22"/>
  <c r="E93" i="22"/>
  <c r="A94" i="22"/>
  <c r="B94" i="22"/>
  <c r="C94" i="22"/>
  <c r="D94" i="22"/>
  <c r="E94" i="22"/>
  <c r="A95" i="22"/>
  <c r="B95" i="22"/>
  <c r="C95" i="22"/>
  <c r="D95" i="22"/>
  <c r="E95" i="22"/>
  <c r="A96" i="22"/>
  <c r="B96" i="22"/>
  <c r="C96" i="22"/>
  <c r="D96" i="22"/>
  <c r="E96" i="22"/>
  <c r="A97" i="22"/>
  <c r="B97" i="22"/>
  <c r="C97" i="22"/>
  <c r="D97" i="22"/>
  <c r="E97" i="22"/>
  <c r="A98" i="22"/>
  <c r="B98" i="22"/>
  <c r="C98" i="22"/>
  <c r="D98" i="22"/>
  <c r="E98" i="22"/>
  <c r="A99" i="22"/>
  <c r="B99" i="22"/>
  <c r="C99" i="22"/>
  <c r="D99" i="22"/>
  <c r="E99" i="22"/>
  <c r="A100" i="22"/>
  <c r="B100" i="22"/>
  <c r="C100" i="22"/>
  <c r="D100" i="22"/>
  <c r="E100" i="22"/>
  <c r="A101" i="22"/>
  <c r="B101" i="22"/>
  <c r="C101" i="22"/>
  <c r="D101" i="22"/>
  <c r="E101" i="22"/>
  <c r="A102" i="22"/>
  <c r="B102" i="22"/>
  <c r="C102" i="22"/>
  <c r="D102" i="22"/>
  <c r="E102" i="22"/>
  <c r="A103" i="22"/>
  <c r="B103" i="22"/>
  <c r="C103" i="22"/>
  <c r="D103" i="22"/>
  <c r="E103" i="22"/>
  <c r="A104" i="22"/>
  <c r="B104" i="22"/>
  <c r="C104" i="22"/>
  <c r="D104" i="22"/>
  <c r="E104" i="22"/>
  <c r="A105" i="22"/>
  <c r="B105" i="22"/>
  <c r="C105" i="22"/>
  <c r="D105" i="22"/>
  <c r="E105" i="22"/>
  <c r="A106" i="22"/>
  <c r="B106" i="22"/>
  <c r="C106" i="22"/>
  <c r="D106" i="22"/>
  <c r="E106" i="22"/>
  <c r="A107" i="22"/>
  <c r="B107" i="22"/>
  <c r="C107" i="22"/>
  <c r="D107" i="22"/>
  <c r="E107" i="22"/>
  <c r="A108" i="22"/>
  <c r="B108" i="22"/>
  <c r="C108" i="22"/>
  <c r="D108" i="22"/>
  <c r="E108" i="22"/>
  <c r="A109" i="22"/>
  <c r="B109" i="22"/>
  <c r="C109" i="22"/>
  <c r="D109" i="22"/>
  <c r="E109" i="22"/>
  <c r="A110" i="22"/>
  <c r="B110" i="22"/>
  <c r="C110" i="22"/>
  <c r="D110" i="22"/>
  <c r="E110" i="22"/>
  <c r="A111" i="22"/>
  <c r="B111" i="22"/>
  <c r="C111" i="22"/>
  <c r="D111" i="22"/>
  <c r="E111" i="22"/>
  <c r="A112" i="22"/>
  <c r="B112" i="22"/>
  <c r="C112" i="22"/>
  <c r="D112" i="22"/>
  <c r="E112" i="22"/>
  <c r="A113" i="22"/>
  <c r="B113" i="22"/>
  <c r="C113" i="22"/>
  <c r="D113" i="22"/>
  <c r="E113" i="22"/>
  <c r="A114" i="22"/>
  <c r="B114" i="22"/>
  <c r="C114" i="22"/>
  <c r="D114" i="22"/>
  <c r="E114" i="22"/>
  <c r="A115" i="22"/>
  <c r="B115" i="22"/>
  <c r="C115" i="22"/>
  <c r="D115" i="22"/>
  <c r="E115" i="22"/>
  <c r="A116" i="22"/>
  <c r="B116" i="22"/>
  <c r="C116" i="22"/>
  <c r="D116" i="22"/>
  <c r="E116" i="22"/>
  <c r="A117" i="22"/>
  <c r="B117" i="22"/>
  <c r="C117" i="22"/>
  <c r="D117" i="22"/>
  <c r="E117" i="22"/>
  <c r="A118" i="22"/>
  <c r="B118" i="22"/>
  <c r="C118" i="22"/>
  <c r="D118" i="22"/>
  <c r="E118" i="22"/>
  <c r="A119" i="22"/>
  <c r="B119" i="22"/>
  <c r="C119" i="22"/>
  <c r="D119" i="22"/>
  <c r="E119" i="22"/>
  <c r="A120" i="22"/>
  <c r="B120" i="22"/>
  <c r="C120" i="22"/>
  <c r="D120" i="22"/>
  <c r="E120" i="22"/>
  <c r="A121" i="22"/>
  <c r="B121" i="22"/>
  <c r="C121" i="22"/>
  <c r="D121" i="22"/>
  <c r="E121" i="22"/>
  <c r="A122" i="22"/>
  <c r="B122" i="22"/>
  <c r="C122" i="22"/>
  <c r="D122" i="22"/>
  <c r="E122" i="22"/>
  <c r="A123" i="22"/>
  <c r="B123" i="22"/>
  <c r="C123" i="22"/>
  <c r="D123" i="22"/>
  <c r="E123" i="22"/>
  <c r="A124" i="22"/>
  <c r="B124" i="22"/>
  <c r="C124" i="22"/>
  <c r="D124" i="22"/>
  <c r="E124" i="22"/>
  <c r="A125" i="22"/>
  <c r="B125" i="22"/>
  <c r="C125" i="22"/>
  <c r="D125" i="22"/>
  <c r="E125" i="22"/>
  <c r="A126" i="22"/>
  <c r="B126" i="22"/>
  <c r="C126" i="22"/>
  <c r="D126" i="22"/>
  <c r="E126" i="22"/>
  <c r="A127" i="22"/>
  <c r="B127" i="22"/>
  <c r="C127" i="22"/>
  <c r="D127" i="22"/>
  <c r="E127" i="22"/>
  <c r="A128" i="22"/>
  <c r="B128" i="22"/>
  <c r="C128" i="22"/>
  <c r="D128" i="22"/>
  <c r="E128" i="22"/>
  <c r="A129" i="22"/>
  <c r="B129" i="22"/>
  <c r="C129" i="22"/>
  <c r="D129" i="22"/>
  <c r="E129" i="22"/>
  <c r="A130" i="22"/>
  <c r="B130" i="22"/>
  <c r="C130" i="22"/>
  <c r="D130" i="22"/>
  <c r="E130" i="22"/>
  <c r="A131" i="22"/>
  <c r="B131" i="22"/>
  <c r="C131" i="22"/>
  <c r="D131" i="22"/>
  <c r="E131" i="22"/>
  <c r="A132" i="22"/>
  <c r="B132" i="22"/>
  <c r="C132" i="22"/>
  <c r="D132" i="22"/>
  <c r="E132" i="22"/>
  <c r="A133" i="22"/>
  <c r="B133" i="22"/>
  <c r="C133" i="22"/>
  <c r="D133" i="22"/>
  <c r="E133" i="22"/>
  <c r="A134" i="22"/>
  <c r="B134" i="22"/>
  <c r="C134" i="22"/>
  <c r="D134" i="22"/>
  <c r="E134" i="22"/>
  <c r="A135" i="22"/>
  <c r="B135" i="22"/>
  <c r="C135" i="22"/>
  <c r="D135" i="22"/>
  <c r="E135" i="22"/>
  <c r="A136" i="22"/>
  <c r="B136" i="22"/>
  <c r="C136" i="22"/>
  <c r="D136" i="22"/>
  <c r="E136" i="22"/>
  <c r="A137" i="22"/>
  <c r="B137" i="22"/>
  <c r="C137" i="22"/>
  <c r="D137" i="22"/>
  <c r="E137" i="22"/>
  <c r="A138" i="22"/>
  <c r="B138" i="22"/>
  <c r="C138" i="22"/>
  <c r="D138" i="22"/>
  <c r="E138" i="22"/>
  <c r="A139" i="22"/>
  <c r="B139" i="22"/>
  <c r="C139" i="22"/>
  <c r="D139" i="22"/>
  <c r="E139" i="22"/>
  <c r="A140" i="22"/>
  <c r="B140" i="22"/>
  <c r="C140" i="22"/>
  <c r="D140" i="22"/>
  <c r="E140" i="22"/>
  <c r="A141" i="22"/>
  <c r="B141" i="22"/>
  <c r="C141" i="22"/>
  <c r="D141" i="22"/>
  <c r="E141" i="22"/>
  <c r="E9" i="22"/>
  <c r="B9" i="22"/>
  <c r="C9" i="22"/>
  <c r="D9" i="22"/>
  <c r="A9" i="22"/>
  <c r="R131" i="22" l="1"/>
  <c r="S131" i="22"/>
  <c r="Q131" i="22"/>
  <c r="P131" i="22"/>
  <c r="L131" i="22"/>
  <c r="O131" i="22"/>
  <c r="M131" i="22"/>
  <c r="N131" i="22"/>
  <c r="R127" i="22"/>
  <c r="Q127" i="22"/>
  <c r="L127" i="22"/>
  <c r="S127" i="22"/>
  <c r="P127" i="22"/>
  <c r="N127" i="22"/>
  <c r="M127" i="22"/>
  <c r="O127" i="22"/>
  <c r="R123" i="22"/>
  <c r="O123" i="22"/>
  <c r="S123" i="22"/>
  <c r="N123" i="22"/>
  <c r="L123" i="22"/>
  <c r="Q123" i="22"/>
  <c r="P123" i="22"/>
  <c r="M123" i="22"/>
  <c r="R99" i="22"/>
  <c r="Q99" i="22"/>
  <c r="P99" i="22"/>
  <c r="M99" i="22"/>
  <c r="L99" i="22"/>
  <c r="O99" i="22"/>
  <c r="N99" i="22"/>
  <c r="S99" i="22"/>
  <c r="R91" i="22"/>
  <c r="Q91" i="22"/>
  <c r="O91" i="22"/>
  <c r="S91" i="22"/>
  <c r="N91" i="22"/>
  <c r="L91" i="22"/>
  <c r="P91" i="22"/>
  <c r="M91" i="22"/>
  <c r="R87" i="22"/>
  <c r="Q87" i="22"/>
  <c r="S87" i="22"/>
  <c r="P87" i="22"/>
  <c r="O87" i="22"/>
  <c r="L87" i="22"/>
  <c r="M87" i="22"/>
  <c r="N87" i="22"/>
  <c r="R79" i="22"/>
  <c r="Q79" i="22"/>
  <c r="L79" i="22"/>
  <c r="P79" i="22"/>
  <c r="N79" i="22"/>
  <c r="S79" i="22"/>
  <c r="O79" i="22"/>
  <c r="M79" i="22"/>
  <c r="R75" i="22"/>
  <c r="Q75" i="22"/>
  <c r="O75" i="22"/>
  <c r="N75" i="22"/>
  <c r="L75" i="22"/>
  <c r="S75" i="22"/>
  <c r="M75" i="22"/>
  <c r="P75" i="22"/>
  <c r="R67" i="22"/>
  <c r="Q67" i="22"/>
  <c r="S67" i="22"/>
  <c r="P67" i="22"/>
  <c r="M67" i="22"/>
  <c r="L67" i="22"/>
  <c r="O67" i="22"/>
  <c r="N67" i="22"/>
  <c r="R15" i="22"/>
  <c r="Q15" i="22"/>
  <c r="L15" i="22"/>
  <c r="P15" i="22"/>
  <c r="N15" i="22"/>
  <c r="O15" i="22"/>
  <c r="M15" i="22"/>
  <c r="S15" i="22"/>
  <c r="R126" i="22"/>
  <c r="S126" i="22"/>
  <c r="Q126" i="22"/>
  <c r="N126" i="22"/>
  <c r="P126" i="22"/>
  <c r="M126" i="22"/>
  <c r="O126" i="22"/>
  <c r="L126" i="22"/>
  <c r="R98" i="22"/>
  <c r="S98" i="22"/>
  <c r="Q98" i="22"/>
  <c r="N98" i="22"/>
  <c r="P98" i="22"/>
  <c r="O98" i="22"/>
  <c r="M98" i="22"/>
  <c r="L98" i="22"/>
  <c r="R94" i="22"/>
  <c r="S94" i="22"/>
  <c r="Q94" i="22"/>
  <c r="N94" i="22"/>
  <c r="P94" i="22"/>
  <c r="M94" i="22"/>
  <c r="O94" i="22"/>
  <c r="L94" i="22"/>
  <c r="R82" i="22"/>
  <c r="Q82" i="22"/>
  <c r="S82" i="22"/>
  <c r="N82" i="22"/>
  <c r="P82" i="22"/>
  <c r="O82" i="22"/>
  <c r="M82" i="22"/>
  <c r="L82" i="22"/>
  <c r="R78" i="22"/>
  <c r="Q78" i="22"/>
  <c r="S78" i="22"/>
  <c r="N78" i="22"/>
  <c r="P78" i="22"/>
  <c r="M78" i="22"/>
  <c r="O78" i="22"/>
  <c r="L78" i="22"/>
  <c r="R74" i="22"/>
  <c r="Q74" i="22"/>
  <c r="S74" i="22"/>
  <c r="N74" i="22"/>
  <c r="M74" i="22"/>
  <c r="L74" i="22"/>
  <c r="P74" i="22"/>
  <c r="O74" i="22"/>
  <c r="R70" i="22"/>
  <c r="Q70" i="22"/>
  <c r="S70" i="22"/>
  <c r="N70" i="22"/>
  <c r="O70" i="22"/>
  <c r="P70" i="22"/>
  <c r="L70" i="22"/>
  <c r="M70" i="22"/>
  <c r="R66" i="22"/>
  <c r="Q66" i="22"/>
  <c r="S66" i="22"/>
  <c r="N66" i="22"/>
  <c r="P66" i="22"/>
  <c r="O66" i="22"/>
  <c r="M66" i="22"/>
  <c r="L66" i="22"/>
  <c r="R62" i="22"/>
  <c r="Q62" i="22"/>
  <c r="S62" i="22"/>
  <c r="N62" i="22"/>
  <c r="P62" i="22"/>
  <c r="M62" i="22"/>
  <c r="O62" i="22"/>
  <c r="L62" i="22"/>
  <c r="R58" i="22"/>
  <c r="Q58" i="22"/>
  <c r="S58" i="22"/>
  <c r="N58" i="22"/>
  <c r="P58" i="22"/>
  <c r="L58" i="22"/>
  <c r="O58" i="22"/>
  <c r="M58" i="22"/>
  <c r="R54" i="22"/>
  <c r="Q54" i="22"/>
  <c r="S54" i="22"/>
  <c r="N54" i="22"/>
  <c r="O54" i="22"/>
  <c r="M54" i="22"/>
  <c r="L54" i="22"/>
  <c r="P54" i="22"/>
  <c r="R50" i="22"/>
  <c r="Q50" i="22"/>
  <c r="S50" i="22"/>
  <c r="N50" i="22"/>
  <c r="P50" i="22"/>
  <c r="O50" i="22"/>
  <c r="M50" i="22"/>
  <c r="L50" i="22"/>
  <c r="R46" i="22"/>
  <c r="Q46" i="22"/>
  <c r="S46" i="22"/>
  <c r="N46" i="22"/>
  <c r="P46" i="22"/>
  <c r="M46" i="22"/>
  <c r="O46" i="22"/>
  <c r="L46" i="22"/>
  <c r="R42" i="22"/>
  <c r="Q42" i="22"/>
  <c r="S42" i="22"/>
  <c r="N42" i="22"/>
  <c r="L42" i="22"/>
  <c r="P42" i="22"/>
  <c r="M42" i="22"/>
  <c r="O42" i="22"/>
  <c r="R38" i="22"/>
  <c r="Q38" i="22"/>
  <c r="S38" i="22"/>
  <c r="N38" i="22"/>
  <c r="O38" i="22"/>
  <c r="M38" i="22"/>
  <c r="P38" i="22"/>
  <c r="L38" i="22"/>
  <c r="R34" i="22"/>
  <c r="Q34" i="22"/>
  <c r="S34" i="22"/>
  <c r="N34" i="22"/>
  <c r="P34" i="22"/>
  <c r="O34" i="22"/>
  <c r="M34" i="22"/>
  <c r="L34" i="22"/>
  <c r="R30" i="22"/>
  <c r="Q30" i="22"/>
  <c r="S30" i="22"/>
  <c r="N30" i="22"/>
  <c r="P30" i="22"/>
  <c r="M30" i="22"/>
  <c r="O30" i="22"/>
  <c r="L30" i="22"/>
  <c r="R26" i="22"/>
  <c r="Q26" i="22"/>
  <c r="S26" i="22"/>
  <c r="N26" i="22"/>
  <c r="P26" i="22"/>
  <c r="L26" i="22"/>
  <c r="O26" i="22"/>
  <c r="M26" i="22"/>
  <c r="R22" i="22"/>
  <c r="Q22" i="22"/>
  <c r="S22" i="22"/>
  <c r="N22" i="22"/>
  <c r="O22" i="22"/>
  <c r="L22" i="22"/>
  <c r="M22" i="22"/>
  <c r="P22" i="22"/>
  <c r="R18" i="22"/>
  <c r="Q18" i="22"/>
  <c r="S18" i="22"/>
  <c r="N18" i="22"/>
  <c r="P18" i="22"/>
  <c r="O18" i="22"/>
  <c r="M18" i="22"/>
  <c r="L18" i="22"/>
  <c r="R14" i="22"/>
  <c r="Q14" i="22"/>
  <c r="S14" i="22"/>
  <c r="N14" i="22"/>
  <c r="P14" i="22"/>
  <c r="M14" i="22"/>
  <c r="O14" i="22"/>
  <c r="L14" i="22"/>
  <c r="R139" i="22"/>
  <c r="O139" i="22"/>
  <c r="N139" i="22"/>
  <c r="L139" i="22"/>
  <c r="M139" i="22"/>
  <c r="S139" i="22"/>
  <c r="Q139" i="22"/>
  <c r="P139" i="22"/>
  <c r="R119" i="22"/>
  <c r="P119" i="22"/>
  <c r="O119" i="22"/>
  <c r="L119" i="22"/>
  <c r="N119" i="22"/>
  <c r="S119" i="22"/>
  <c r="Q119" i="22"/>
  <c r="M119" i="22"/>
  <c r="R59" i="22"/>
  <c r="Q59" i="22"/>
  <c r="O59" i="22"/>
  <c r="N59" i="22"/>
  <c r="L59" i="22"/>
  <c r="M59" i="22"/>
  <c r="P59" i="22"/>
  <c r="S59" i="22"/>
  <c r="R51" i="22"/>
  <c r="Q51" i="22"/>
  <c r="P51" i="22"/>
  <c r="M51" i="22"/>
  <c r="L51" i="22"/>
  <c r="S51" i="22"/>
  <c r="O51" i="22"/>
  <c r="N51" i="22"/>
  <c r="R43" i="22"/>
  <c r="Q43" i="22"/>
  <c r="S43" i="22"/>
  <c r="O43" i="22"/>
  <c r="N43" i="22"/>
  <c r="L43" i="22"/>
  <c r="P43" i="22"/>
  <c r="M43" i="22"/>
  <c r="R39" i="22"/>
  <c r="Q39" i="22"/>
  <c r="S39" i="22"/>
  <c r="P39" i="22"/>
  <c r="O39" i="22"/>
  <c r="L39" i="22"/>
  <c r="M39" i="22"/>
  <c r="N39" i="22"/>
  <c r="R35" i="22"/>
  <c r="Q35" i="22"/>
  <c r="P35" i="22"/>
  <c r="M35" i="22"/>
  <c r="L35" i="22"/>
  <c r="O35" i="22"/>
  <c r="S35" i="22"/>
  <c r="N35" i="22"/>
  <c r="R31" i="22"/>
  <c r="Q31" i="22"/>
  <c r="L31" i="22"/>
  <c r="S31" i="22"/>
  <c r="M31" i="22"/>
  <c r="P31" i="22"/>
  <c r="N31" i="22"/>
  <c r="O31" i="22"/>
  <c r="R27" i="22"/>
  <c r="Q27" i="22"/>
  <c r="O27" i="22"/>
  <c r="S27" i="22"/>
  <c r="N27" i="22"/>
  <c r="L27" i="22"/>
  <c r="P27" i="22"/>
  <c r="M27" i="22"/>
  <c r="R23" i="22"/>
  <c r="Q23" i="22"/>
  <c r="S23" i="22"/>
  <c r="P23" i="22"/>
  <c r="O23" i="22"/>
  <c r="L23" i="22"/>
  <c r="M23" i="22"/>
  <c r="N23" i="22"/>
  <c r="R134" i="22"/>
  <c r="S134" i="22"/>
  <c r="Q134" i="22"/>
  <c r="N134" i="22"/>
  <c r="O134" i="22"/>
  <c r="M134" i="22"/>
  <c r="P134" i="22"/>
  <c r="L134" i="22"/>
  <c r="R122" i="22"/>
  <c r="Q122" i="22"/>
  <c r="N122" i="22"/>
  <c r="S122" i="22"/>
  <c r="M122" i="22"/>
  <c r="P122" i="22"/>
  <c r="L122" i="22"/>
  <c r="O122" i="22"/>
  <c r="R118" i="22"/>
  <c r="S118" i="22"/>
  <c r="Q118" i="22"/>
  <c r="N118" i="22"/>
  <c r="O118" i="22"/>
  <c r="M118" i="22"/>
  <c r="L118" i="22"/>
  <c r="P118" i="22"/>
  <c r="R114" i="22"/>
  <c r="S114" i="22"/>
  <c r="Q114" i="22"/>
  <c r="N114" i="22"/>
  <c r="P114" i="22"/>
  <c r="O114" i="22"/>
  <c r="M114" i="22"/>
  <c r="L114" i="22"/>
  <c r="R110" i="22"/>
  <c r="S110" i="22"/>
  <c r="Q110" i="22"/>
  <c r="N110" i="22"/>
  <c r="P110" i="22"/>
  <c r="M110" i="22"/>
  <c r="O110" i="22"/>
  <c r="L110" i="22"/>
  <c r="R102" i="22"/>
  <c r="S102" i="22"/>
  <c r="Q102" i="22"/>
  <c r="N102" i="22"/>
  <c r="O102" i="22"/>
  <c r="M102" i="22"/>
  <c r="P102" i="22"/>
  <c r="L102" i="22"/>
  <c r="R90" i="22"/>
  <c r="Q90" i="22"/>
  <c r="S90" i="22"/>
  <c r="N90" i="22"/>
  <c r="P90" i="22"/>
  <c r="L90" i="22"/>
  <c r="O90" i="22"/>
  <c r="M90" i="22"/>
  <c r="S141" i="22"/>
  <c r="P141" i="22"/>
  <c r="R141" i="22"/>
  <c r="Q141" i="22"/>
  <c r="O141" i="22"/>
  <c r="M141" i="22"/>
  <c r="N141" i="22"/>
  <c r="L141" i="22"/>
  <c r="S137" i="22"/>
  <c r="P137" i="22"/>
  <c r="Q137" i="22"/>
  <c r="R137" i="22"/>
  <c r="M137" i="22"/>
  <c r="O137" i="22"/>
  <c r="L137" i="22"/>
  <c r="N137" i="22"/>
  <c r="S133" i="22"/>
  <c r="P133" i="22"/>
  <c r="R133" i="22"/>
  <c r="N133" i="22"/>
  <c r="Q133" i="22"/>
  <c r="L133" i="22"/>
  <c r="O133" i="22"/>
  <c r="M133" i="22"/>
  <c r="S129" i="22"/>
  <c r="P129" i="22"/>
  <c r="R129" i="22"/>
  <c r="O129" i="22"/>
  <c r="L129" i="22"/>
  <c r="N129" i="22"/>
  <c r="Q129" i="22"/>
  <c r="M129" i="22"/>
  <c r="S125" i="22"/>
  <c r="P125" i="22"/>
  <c r="Q125" i="22"/>
  <c r="O125" i="22"/>
  <c r="N125" i="22"/>
  <c r="M125" i="22"/>
  <c r="R125" i="22"/>
  <c r="L125" i="22"/>
  <c r="S121" i="22"/>
  <c r="P121" i="22"/>
  <c r="R121" i="22"/>
  <c r="Q121" i="22"/>
  <c r="O121" i="22"/>
  <c r="N121" i="22"/>
  <c r="M121" i="22"/>
  <c r="L121" i="22"/>
  <c r="S117" i="22"/>
  <c r="P117" i="22"/>
  <c r="N117" i="22"/>
  <c r="L117" i="22"/>
  <c r="M117" i="22"/>
  <c r="R117" i="22"/>
  <c r="Q117" i="22"/>
  <c r="O117" i="22"/>
  <c r="S113" i="22"/>
  <c r="P113" i="22"/>
  <c r="O113" i="22"/>
  <c r="R113" i="22"/>
  <c r="Q113" i="22"/>
  <c r="N113" i="22"/>
  <c r="L113" i="22"/>
  <c r="M113" i="22"/>
  <c r="S109" i="22"/>
  <c r="P109" i="22"/>
  <c r="R109" i="22"/>
  <c r="Q109" i="22"/>
  <c r="O109" i="22"/>
  <c r="M109" i="22"/>
  <c r="L109" i="22"/>
  <c r="N109" i="22"/>
  <c r="S105" i="22"/>
  <c r="P105" i="22"/>
  <c r="Q105" i="22"/>
  <c r="M105" i="22"/>
  <c r="O105" i="22"/>
  <c r="N105" i="22"/>
  <c r="R105" i="22"/>
  <c r="L105" i="22"/>
  <c r="S101" i="22"/>
  <c r="P101" i="22"/>
  <c r="R101" i="22"/>
  <c r="N101" i="22"/>
  <c r="Q101" i="22"/>
  <c r="L101" i="22"/>
  <c r="O101" i="22"/>
  <c r="M101" i="22"/>
  <c r="S97" i="22"/>
  <c r="P97" i="22"/>
  <c r="R97" i="22"/>
  <c r="O97" i="22"/>
  <c r="N97" i="22"/>
  <c r="M97" i="22"/>
  <c r="L97" i="22"/>
  <c r="Q97" i="22"/>
  <c r="S93" i="22"/>
  <c r="P93" i="22"/>
  <c r="Q93" i="22"/>
  <c r="O93" i="22"/>
  <c r="R93" i="22"/>
  <c r="N93" i="22"/>
  <c r="L93" i="22"/>
  <c r="M93" i="22"/>
  <c r="S89" i="22"/>
  <c r="P89" i="22"/>
  <c r="R89" i="22"/>
  <c r="M89" i="22"/>
  <c r="Q89" i="22"/>
  <c r="O89" i="22"/>
  <c r="N89" i="22"/>
  <c r="L89" i="22"/>
  <c r="S85" i="22"/>
  <c r="P85" i="22"/>
  <c r="Q85" i="22"/>
  <c r="N85" i="22"/>
  <c r="L85" i="22"/>
  <c r="M85" i="22"/>
  <c r="O85" i="22"/>
  <c r="R85" i="22"/>
  <c r="S81" i="22"/>
  <c r="P81" i="22"/>
  <c r="O81" i="22"/>
  <c r="M81" i="22"/>
  <c r="L81" i="22"/>
  <c r="R81" i="22"/>
  <c r="Q81" i="22"/>
  <c r="N81" i="22"/>
  <c r="S77" i="22"/>
  <c r="P77" i="22"/>
  <c r="R77" i="22"/>
  <c r="O77" i="22"/>
  <c r="Q77" i="22"/>
  <c r="M77" i="22"/>
  <c r="N77" i="22"/>
  <c r="L77" i="22"/>
  <c r="S73" i="22"/>
  <c r="P73" i="22"/>
  <c r="Q73" i="22"/>
  <c r="M73" i="22"/>
  <c r="O73" i="22"/>
  <c r="R73" i="22"/>
  <c r="N73" i="22"/>
  <c r="L73" i="22"/>
  <c r="S69" i="22"/>
  <c r="P69" i="22"/>
  <c r="R69" i="22"/>
  <c r="N69" i="22"/>
  <c r="L69" i="22"/>
  <c r="Q69" i="22"/>
  <c r="O69" i="22"/>
  <c r="M69" i="22"/>
  <c r="S65" i="22"/>
  <c r="P65" i="22"/>
  <c r="R65" i="22"/>
  <c r="O65" i="22"/>
  <c r="Q65" i="22"/>
  <c r="L65" i="22"/>
  <c r="N65" i="22"/>
  <c r="M65" i="22"/>
  <c r="S61" i="22"/>
  <c r="P61" i="22"/>
  <c r="Q61" i="22"/>
  <c r="O61" i="22"/>
  <c r="N61" i="22"/>
  <c r="R61" i="22"/>
  <c r="M61" i="22"/>
  <c r="L61" i="22"/>
  <c r="S57" i="22"/>
  <c r="P57" i="22"/>
  <c r="R57" i="22"/>
  <c r="M57" i="22"/>
  <c r="O57" i="22"/>
  <c r="N57" i="22"/>
  <c r="Q57" i="22"/>
  <c r="L57" i="22"/>
  <c r="S53" i="22"/>
  <c r="P53" i="22"/>
  <c r="Q53" i="22"/>
  <c r="N53" i="22"/>
  <c r="M53" i="22"/>
  <c r="L53" i="22"/>
  <c r="R53" i="22"/>
  <c r="O53" i="22"/>
  <c r="S49" i="22"/>
  <c r="P49" i="22"/>
  <c r="O49" i="22"/>
  <c r="R49" i="22"/>
  <c r="M49" i="22"/>
  <c r="Q49" i="22"/>
  <c r="N49" i="22"/>
  <c r="L49" i="22"/>
  <c r="S45" i="22"/>
  <c r="P45" i="22"/>
  <c r="R45" i="22"/>
  <c r="O45" i="22"/>
  <c r="Q45" i="22"/>
  <c r="M45" i="22"/>
  <c r="L45" i="22"/>
  <c r="N45" i="22"/>
  <c r="S41" i="22"/>
  <c r="P41" i="22"/>
  <c r="Q41" i="22"/>
  <c r="M41" i="22"/>
  <c r="N41" i="22"/>
  <c r="O41" i="22"/>
  <c r="R41" i="22"/>
  <c r="L41" i="22"/>
  <c r="S37" i="22"/>
  <c r="P37" i="22"/>
  <c r="R37" i="22"/>
  <c r="N37" i="22"/>
  <c r="L37" i="22"/>
  <c r="O37" i="22"/>
  <c r="Q37" i="22"/>
  <c r="M37" i="22"/>
  <c r="S33" i="22"/>
  <c r="P33" i="22"/>
  <c r="R33" i="22"/>
  <c r="O33" i="22"/>
  <c r="Q33" i="22"/>
  <c r="N33" i="22"/>
  <c r="M33" i="22"/>
  <c r="L33" i="22"/>
  <c r="S29" i="22"/>
  <c r="P29" i="22"/>
  <c r="Q29" i="22"/>
  <c r="O29" i="22"/>
  <c r="R29" i="22"/>
  <c r="N29" i="22"/>
  <c r="L29" i="22"/>
  <c r="M29" i="22"/>
  <c r="S25" i="22"/>
  <c r="P25" i="22"/>
  <c r="R25" i="22"/>
  <c r="M25" i="22"/>
  <c r="Q25" i="22"/>
  <c r="O25" i="22"/>
  <c r="N25" i="22"/>
  <c r="L25" i="22"/>
  <c r="S21" i="22"/>
  <c r="P21" i="22"/>
  <c r="Q21" i="22"/>
  <c r="N21" i="22"/>
  <c r="L21" i="22"/>
  <c r="M21" i="22"/>
  <c r="R21" i="22"/>
  <c r="O21" i="22"/>
  <c r="S17" i="22"/>
  <c r="P17" i="22"/>
  <c r="O17" i="22"/>
  <c r="M17" i="22"/>
  <c r="L17" i="22"/>
  <c r="R17" i="22"/>
  <c r="Q17" i="22"/>
  <c r="N17" i="22"/>
  <c r="R13" i="22"/>
  <c r="S13" i="22"/>
  <c r="Q13" i="22"/>
  <c r="P13" i="22"/>
  <c r="L13" i="22"/>
  <c r="O13" i="22"/>
  <c r="M13" i="22"/>
  <c r="N13" i="22"/>
  <c r="R142" i="22"/>
  <c r="S142" i="22"/>
  <c r="Q142" i="22"/>
  <c r="N142" i="22"/>
  <c r="P142" i="22"/>
  <c r="M142" i="22"/>
  <c r="O142" i="22"/>
  <c r="L142" i="22"/>
  <c r="R135" i="22"/>
  <c r="P135" i="22"/>
  <c r="S135" i="22"/>
  <c r="O135" i="22"/>
  <c r="L135" i="22"/>
  <c r="Q135" i="22"/>
  <c r="N135" i="22"/>
  <c r="M135" i="22"/>
  <c r="R115" i="22"/>
  <c r="Q115" i="22"/>
  <c r="P115" i="22"/>
  <c r="L115" i="22"/>
  <c r="S115" i="22"/>
  <c r="M115" i="22"/>
  <c r="N115" i="22"/>
  <c r="O115" i="22"/>
  <c r="R111" i="22"/>
  <c r="S111" i="22"/>
  <c r="Q111" i="22"/>
  <c r="L111" i="22"/>
  <c r="P111" i="22"/>
  <c r="N111" i="22"/>
  <c r="O111" i="22"/>
  <c r="M111" i="22"/>
  <c r="R107" i="22"/>
  <c r="S107" i="22"/>
  <c r="O107" i="22"/>
  <c r="N107" i="22"/>
  <c r="L107" i="22"/>
  <c r="Q107" i="22"/>
  <c r="P107" i="22"/>
  <c r="M107" i="22"/>
  <c r="R103" i="22"/>
  <c r="S103" i="22"/>
  <c r="P103" i="22"/>
  <c r="O103" i="22"/>
  <c r="L103" i="22"/>
  <c r="Q103" i="22"/>
  <c r="M103" i="22"/>
  <c r="N103" i="22"/>
  <c r="R95" i="22"/>
  <c r="Q95" i="22"/>
  <c r="L95" i="22"/>
  <c r="M95" i="22"/>
  <c r="S95" i="22"/>
  <c r="P95" i="22"/>
  <c r="O95" i="22"/>
  <c r="N95" i="22"/>
  <c r="R83" i="22"/>
  <c r="Q83" i="22"/>
  <c r="S83" i="22"/>
  <c r="P83" i="22"/>
  <c r="M83" i="22"/>
  <c r="L83" i="22"/>
  <c r="N83" i="22"/>
  <c r="O83" i="22"/>
  <c r="R71" i="22"/>
  <c r="Q71" i="22"/>
  <c r="S71" i="22"/>
  <c r="P71" i="22"/>
  <c r="O71" i="22"/>
  <c r="L71" i="22"/>
  <c r="N71" i="22"/>
  <c r="M71" i="22"/>
  <c r="R63" i="22"/>
  <c r="Q63" i="22"/>
  <c r="S63" i="22"/>
  <c r="L63" i="22"/>
  <c r="M63" i="22"/>
  <c r="N63" i="22"/>
  <c r="P63" i="22"/>
  <c r="O63" i="22"/>
  <c r="R55" i="22"/>
  <c r="Q55" i="22"/>
  <c r="S55" i="22"/>
  <c r="P55" i="22"/>
  <c r="O55" i="22"/>
  <c r="L55" i="22"/>
  <c r="N55" i="22"/>
  <c r="M55" i="22"/>
  <c r="R47" i="22"/>
  <c r="Q47" i="22"/>
  <c r="S47" i="22"/>
  <c r="L47" i="22"/>
  <c r="P47" i="22"/>
  <c r="N47" i="22"/>
  <c r="O47" i="22"/>
  <c r="M47" i="22"/>
  <c r="R19" i="22"/>
  <c r="Q19" i="22"/>
  <c r="S19" i="22"/>
  <c r="P19" i="22"/>
  <c r="M19" i="22"/>
  <c r="L19" i="22"/>
  <c r="N19" i="22"/>
  <c r="O19" i="22"/>
  <c r="R138" i="22"/>
  <c r="Q138" i="22"/>
  <c r="N138" i="22"/>
  <c r="M138" i="22"/>
  <c r="S138" i="22"/>
  <c r="L138" i="22"/>
  <c r="P138" i="22"/>
  <c r="O138" i="22"/>
  <c r="R130" i="22"/>
  <c r="Q130" i="22"/>
  <c r="N130" i="22"/>
  <c r="P130" i="22"/>
  <c r="O130" i="22"/>
  <c r="M130" i="22"/>
  <c r="L130" i="22"/>
  <c r="S130" i="22"/>
  <c r="R106" i="22"/>
  <c r="S106" i="22"/>
  <c r="Q106" i="22"/>
  <c r="N106" i="22"/>
  <c r="L106" i="22"/>
  <c r="P106" i="22"/>
  <c r="M106" i="22"/>
  <c r="O106" i="22"/>
  <c r="R86" i="22"/>
  <c r="Q86" i="22"/>
  <c r="S86" i="22"/>
  <c r="N86" i="22"/>
  <c r="O86" i="22"/>
  <c r="L86" i="22"/>
  <c r="P86" i="22"/>
  <c r="M86" i="22"/>
  <c r="S140" i="22"/>
  <c r="R140" i="22"/>
  <c r="O140" i="22"/>
  <c r="P140" i="22"/>
  <c r="N140" i="22"/>
  <c r="L140" i="22"/>
  <c r="M140" i="22"/>
  <c r="Q140" i="22"/>
  <c r="S136" i="22"/>
  <c r="O136" i="22"/>
  <c r="Q136" i="22"/>
  <c r="P136" i="22"/>
  <c r="R136" i="22"/>
  <c r="M136" i="22"/>
  <c r="N136" i="22"/>
  <c r="L136" i="22"/>
  <c r="S132" i="22"/>
  <c r="R132" i="22"/>
  <c r="O132" i="22"/>
  <c r="Q132" i="22"/>
  <c r="P132" i="22"/>
  <c r="N132" i="22"/>
  <c r="M132" i="22"/>
  <c r="L132" i="22"/>
  <c r="S128" i="22"/>
  <c r="O128" i="22"/>
  <c r="N128" i="22"/>
  <c r="L128" i="22"/>
  <c r="Q128" i="22"/>
  <c r="M128" i="22"/>
  <c r="R128" i="22"/>
  <c r="P128" i="22"/>
  <c r="S124" i="22"/>
  <c r="R124" i="22"/>
  <c r="O124" i="22"/>
  <c r="P124" i="22"/>
  <c r="Q124" i="22"/>
  <c r="L124" i="22"/>
  <c r="M124" i="22"/>
  <c r="N124" i="22"/>
  <c r="S120" i="22"/>
  <c r="O120" i="22"/>
  <c r="R120" i="22"/>
  <c r="Q120" i="22"/>
  <c r="P120" i="22"/>
  <c r="M120" i="22"/>
  <c r="N120" i="22"/>
  <c r="L120" i="22"/>
  <c r="S116" i="22"/>
  <c r="R116" i="22"/>
  <c r="O116" i="22"/>
  <c r="Q116" i="22"/>
  <c r="M116" i="22"/>
  <c r="P116" i="22"/>
  <c r="N116" i="22"/>
  <c r="L116" i="22"/>
  <c r="S112" i="22"/>
  <c r="O112" i="22"/>
  <c r="R112" i="22"/>
  <c r="N112" i="22"/>
  <c r="Q112" i="22"/>
  <c r="L112" i="22"/>
  <c r="P112" i="22"/>
  <c r="M112" i="22"/>
  <c r="S108" i="22"/>
  <c r="R108" i="22"/>
  <c r="O108" i="22"/>
  <c r="M108" i="22"/>
  <c r="P108" i="22"/>
  <c r="L108" i="22"/>
  <c r="N108" i="22"/>
  <c r="Q108" i="22"/>
  <c r="S104" i="22"/>
  <c r="O104" i="22"/>
  <c r="M104" i="22"/>
  <c r="Q104" i="22"/>
  <c r="P104" i="22"/>
  <c r="N104" i="22"/>
  <c r="R104" i="22"/>
  <c r="L104" i="22"/>
  <c r="S100" i="22"/>
  <c r="R100" i="22"/>
  <c r="O100" i="22"/>
  <c r="M100" i="22"/>
  <c r="Q100" i="22"/>
  <c r="P100" i="22"/>
  <c r="N100" i="22"/>
  <c r="L100" i="22"/>
  <c r="S96" i="22"/>
  <c r="O96" i="22"/>
  <c r="M96" i="22"/>
  <c r="N96" i="22"/>
  <c r="L96" i="22"/>
  <c r="R96" i="22"/>
  <c r="Q96" i="22"/>
  <c r="P96" i="22"/>
  <c r="S92" i="22"/>
  <c r="R92" i="22"/>
  <c r="O92" i="22"/>
  <c r="M92" i="22"/>
  <c r="P92" i="22"/>
  <c r="Q92" i="22"/>
  <c r="N92" i="22"/>
  <c r="L92" i="22"/>
  <c r="S88" i="22"/>
  <c r="Q88" i="22"/>
  <c r="O88" i="22"/>
  <c r="M88" i="22"/>
  <c r="R88" i="22"/>
  <c r="P88" i="22"/>
  <c r="N88" i="22"/>
  <c r="L88" i="22"/>
  <c r="S84" i="22"/>
  <c r="R84" i="22"/>
  <c r="O84" i="22"/>
  <c r="M84" i="22"/>
  <c r="Q84" i="22"/>
  <c r="P84" i="22"/>
  <c r="N84" i="22"/>
  <c r="L84" i="22"/>
  <c r="S80" i="22"/>
  <c r="Q80" i="22"/>
  <c r="O80" i="22"/>
  <c r="M80" i="22"/>
  <c r="R80" i="22"/>
  <c r="N80" i="22"/>
  <c r="L80" i="22"/>
  <c r="P80" i="22"/>
  <c r="S76" i="22"/>
  <c r="R76" i="22"/>
  <c r="O76" i="22"/>
  <c r="M76" i="22"/>
  <c r="P76" i="22"/>
  <c r="Q76" i="22"/>
  <c r="N76" i="22"/>
  <c r="L76" i="22"/>
  <c r="S72" i="22"/>
  <c r="Q72" i="22"/>
  <c r="O72" i="22"/>
  <c r="M72" i="22"/>
  <c r="P72" i="22"/>
  <c r="R72" i="22"/>
  <c r="N72" i="22"/>
  <c r="L72" i="22"/>
  <c r="S68" i="22"/>
  <c r="R68" i="22"/>
  <c r="O68" i="22"/>
  <c r="M68" i="22"/>
  <c r="Q68" i="22"/>
  <c r="P68" i="22"/>
  <c r="N68" i="22"/>
  <c r="L68" i="22"/>
  <c r="S64" i="22"/>
  <c r="Q64" i="22"/>
  <c r="O64" i="22"/>
  <c r="M64" i="22"/>
  <c r="N64" i="22"/>
  <c r="L64" i="22"/>
  <c r="P64" i="22"/>
  <c r="R64" i="22"/>
  <c r="S60" i="22"/>
  <c r="R60" i="22"/>
  <c r="O60" i="22"/>
  <c r="M60" i="22"/>
  <c r="P60" i="22"/>
  <c r="L60" i="22"/>
  <c r="N60" i="22"/>
  <c r="Q60" i="22"/>
  <c r="S56" i="22"/>
  <c r="Q56" i="22"/>
  <c r="O56" i="22"/>
  <c r="M56" i="22"/>
  <c r="R56" i="22"/>
  <c r="P56" i="22"/>
  <c r="N56" i="22"/>
  <c r="L56" i="22"/>
  <c r="S52" i="22"/>
  <c r="R52" i="22"/>
  <c r="O52" i="22"/>
  <c r="M52" i="22"/>
  <c r="Q52" i="22"/>
  <c r="P52" i="22"/>
  <c r="N52" i="22"/>
  <c r="L52" i="22"/>
  <c r="S48" i="22"/>
  <c r="Q48" i="22"/>
  <c r="O48" i="22"/>
  <c r="M48" i="22"/>
  <c r="R48" i="22"/>
  <c r="N48" i="22"/>
  <c r="L48" i="22"/>
  <c r="P48" i="22"/>
  <c r="S44" i="22"/>
  <c r="R44" i="22"/>
  <c r="O44" i="22"/>
  <c r="M44" i="22"/>
  <c r="P44" i="22"/>
  <c r="Q44" i="22"/>
  <c r="N44" i="22"/>
  <c r="L44" i="22"/>
  <c r="S40" i="22"/>
  <c r="Q40" i="22"/>
  <c r="O40" i="22"/>
  <c r="M40" i="22"/>
  <c r="P40" i="22"/>
  <c r="N40" i="22"/>
  <c r="R40" i="22"/>
  <c r="L40" i="22"/>
  <c r="S36" i="22"/>
  <c r="R36" i="22"/>
  <c r="O36" i="22"/>
  <c r="M36" i="22"/>
  <c r="P36" i="22"/>
  <c r="Q36" i="22"/>
  <c r="N36" i="22"/>
  <c r="L36" i="22"/>
  <c r="S32" i="22"/>
  <c r="Q32" i="22"/>
  <c r="O32" i="22"/>
  <c r="M32" i="22"/>
  <c r="N32" i="22"/>
  <c r="L32" i="22"/>
  <c r="R32" i="22"/>
  <c r="P32" i="22"/>
  <c r="S28" i="22"/>
  <c r="R28" i="22"/>
  <c r="O28" i="22"/>
  <c r="M28" i="22"/>
  <c r="P28" i="22"/>
  <c r="Q28" i="22"/>
  <c r="N28" i="22"/>
  <c r="L28" i="22"/>
  <c r="S24" i="22"/>
  <c r="Q24" i="22"/>
  <c r="O24" i="22"/>
  <c r="M24" i="22"/>
  <c r="R24" i="22"/>
  <c r="P24" i="22"/>
  <c r="L24" i="22"/>
  <c r="N24" i="22"/>
  <c r="S20" i="22"/>
  <c r="R20" i="22"/>
  <c r="O20" i="22"/>
  <c r="M20" i="22"/>
  <c r="Q20" i="22"/>
  <c r="P20" i="22"/>
  <c r="N20" i="22"/>
  <c r="L20" i="22"/>
  <c r="S16" i="22"/>
  <c r="Q16" i="22"/>
  <c r="O16" i="22"/>
  <c r="M16" i="22"/>
  <c r="R16" i="22"/>
  <c r="N16" i="22"/>
  <c r="L16" i="22"/>
  <c r="P16" i="22"/>
  <c r="J76" i="22" l="1"/>
  <c r="J75" i="22"/>
  <c r="K70" i="22"/>
  <c r="K59" i="22"/>
  <c r="I105" i="22" l="1"/>
  <c r="H129" i="23"/>
  <c r="H137" i="23"/>
  <c r="H138" i="23"/>
  <c r="H45" i="22"/>
  <c r="H63" i="22"/>
  <c r="J74" i="22"/>
  <c r="H95" i="22"/>
  <c r="H137" i="22"/>
  <c r="H58" i="22"/>
  <c r="H60" i="22"/>
  <c r="H66" i="22"/>
  <c r="H83" i="22"/>
  <c r="H88" i="22"/>
  <c r="H90" i="22"/>
  <c r="H93" i="22"/>
  <c r="H124" i="22"/>
  <c r="H38" i="22"/>
  <c r="H68" i="22"/>
  <c r="H98" i="22"/>
  <c r="H41" i="22"/>
  <c r="H48" i="22"/>
  <c r="H61" i="22"/>
  <c r="H64" i="22"/>
  <c r="H84" i="22"/>
  <c r="H86" i="22"/>
  <c r="H89" i="22"/>
  <c r="H91" i="22"/>
  <c r="H94" i="22"/>
  <c r="H97" i="22"/>
  <c r="H104" i="22"/>
  <c r="H120" i="22"/>
  <c r="H141" i="22"/>
  <c r="J73" i="22"/>
  <c r="H85" i="22"/>
  <c r="H127" i="22"/>
  <c r="K30" i="22"/>
  <c r="H87" i="22"/>
  <c r="H92" i="22"/>
  <c r="H103" i="22"/>
  <c r="H33" i="22"/>
  <c r="H65" i="22"/>
  <c r="H69" i="22"/>
  <c r="H96" i="22"/>
  <c r="H99" i="22"/>
  <c r="H129" i="22"/>
  <c r="H142" i="22"/>
  <c r="K114" i="22"/>
  <c r="I115" i="22"/>
  <c r="I114" i="22"/>
  <c r="H115" i="22"/>
  <c r="H114" i="22"/>
  <c r="K115" i="22"/>
  <c r="K75" i="22"/>
  <c r="J70" i="22"/>
  <c r="K76" i="22"/>
  <c r="K74" i="22"/>
  <c r="J59" i="22" l="1"/>
  <c r="H138" i="22"/>
  <c r="K73" i="22"/>
  <c r="K105" i="22"/>
  <c r="H59" i="22"/>
  <c r="H70" i="22" l="1"/>
  <c r="H74" i="22"/>
  <c r="H73" i="22"/>
  <c r="H75" i="22"/>
  <c r="H76" i="22"/>
</calcChain>
</file>

<file path=xl/comments1.xml><?xml version="1.0" encoding="utf-8"?>
<comments xmlns="http://schemas.openxmlformats.org/spreadsheetml/2006/main">
  <authors>
    <author>Autorius</author>
  </authors>
  <commentList>
    <comment ref="D15" authorId="0" shapeId="0">
      <text>
        <r>
          <rPr>
            <b/>
            <sz val="9"/>
            <color indexed="81"/>
            <rFont val="Tahoma"/>
            <family val="2"/>
            <charset val="186"/>
          </rPr>
          <t>Autorius:</t>
        </r>
        <r>
          <rPr>
            <sz val="9"/>
            <color indexed="81"/>
            <rFont val="Tahoma"/>
            <family val="2"/>
            <charset val="186"/>
          </rPr>
          <t xml:space="preserve">
pavadinimas patikslintas 2016-03-30 sprendimu</t>
        </r>
      </text>
    </comment>
    <comment ref="AR27" authorId="0" shapeId="0">
      <text>
        <r>
          <rPr>
            <b/>
            <sz val="9"/>
            <color indexed="81"/>
            <rFont val="Tahoma"/>
            <family val="2"/>
            <charset val="186"/>
          </rPr>
          <t>Autorius:</t>
        </r>
        <r>
          <rPr>
            <sz val="9"/>
            <color indexed="81"/>
            <rFont val="Tahoma"/>
            <family val="2"/>
            <charset val="186"/>
          </rPr>
          <t xml:space="preserve">
buvo 2,11</t>
        </r>
      </text>
    </comment>
    <comment ref="D68" authorId="0" shapeId="0">
      <text>
        <r>
          <rPr>
            <b/>
            <sz val="9"/>
            <color indexed="81"/>
            <rFont val="Tahoma"/>
            <family val="2"/>
            <charset val="186"/>
          </rPr>
          <t>Autorius:</t>
        </r>
        <r>
          <rPr>
            <sz val="9"/>
            <color indexed="81"/>
            <rFont val="Tahoma"/>
            <family val="2"/>
            <charset val="186"/>
          </rPr>
          <t xml:space="preserve">
buvo "m."
</t>
        </r>
      </text>
    </comment>
    <comment ref="O68" authorId="0" shapeId="0">
      <text>
        <r>
          <rPr>
            <b/>
            <sz val="9"/>
            <color indexed="81"/>
            <rFont val="Tahoma"/>
            <family val="2"/>
            <charset val="186"/>
          </rPr>
          <t>Autorius:</t>
        </r>
        <r>
          <rPr>
            <sz val="9"/>
            <color indexed="81"/>
            <rFont val="Tahoma"/>
            <family val="2"/>
            <charset val="186"/>
          </rPr>
          <t xml:space="preserve">
buvo 20 772,98</t>
        </r>
      </text>
    </comment>
    <comment ref="T68" authorId="0" shapeId="0">
      <text>
        <r>
          <rPr>
            <b/>
            <sz val="9"/>
            <color indexed="81"/>
            <rFont val="Tahoma"/>
            <family val="2"/>
            <charset val="186"/>
          </rPr>
          <t>Autorius:</t>
        </r>
        <r>
          <rPr>
            <sz val="9"/>
            <color indexed="81"/>
            <rFont val="Tahoma"/>
            <family val="2"/>
            <charset val="186"/>
          </rPr>
          <t xml:space="preserve">
buvo 2017/07</t>
        </r>
      </text>
    </comment>
    <comment ref="U68" authorId="0" shapeId="0">
      <text>
        <r>
          <rPr>
            <b/>
            <sz val="9"/>
            <color indexed="81"/>
            <rFont val="Tahoma"/>
            <family val="2"/>
            <charset val="186"/>
          </rPr>
          <t>Autorius:</t>
        </r>
        <r>
          <rPr>
            <sz val="9"/>
            <color indexed="81"/>
            <rFont val="Tahoma"/>
            <family val="2"/>
            <charset val="186"/>
          </rPr>
          <t xml:space="preserve">
buvo 2017/09</t>
        </r>
      </text>
    </comment>
    <comment ref="V68" authorId="0" shapeId="0">
      <text>
        <r>
          <rPr>
            <b/>
            <sz val="9"/>
            <color indexed="81"/>
            <rFont val="Tahoma"/>
            <family val="2"/>
            <charset val="186"/>
          </rPr>
          <t>Autorius:</t>
        </r>
        <r>
          <rPr>
            <sz val="9"/>
            <color indexed="81"/>
            <rFont val="Tahoma"/>
            <family val="2"/>
            <charset val="186"/>
          </rPr>
          <t xml:space="preserve">
buvo 2017/12</t>
        </r>
      </text>
    </comment>
    <comment ref="T69" authorId="0" shapeId="0">
      <text>
        <r>
          <rPr>
            <b/>
            <sz val="9"/>
            <color indexed="81"/>
            <rFont val="Tahoma"/>
            <family val="2"/>
            <charset val="186"/>
          </rPr>
          <t>Autorius:</t>
        </r>
        <r>
          <rPr>
            <sz val="9"/>
            <color indexed="81"/>
            <rFont val="Tahoma"/>
            <family val="2"/>
            <charset val="186"/>
          </rPr>
          <t xml:space="preserve">
buvo 2017/07</t>
        </r>
      </text>
    </comment>
    <comment ref="U69" authorId="0" shapeId="0">
      <text>
        <r>
          <rPr>
            <b/>
            <sz val="9"/>
            <color indexed="81"/>
            <rFont val="Tahoma"/>
            <family val="2"/>
            <charset val="186"/>
          </rPr>
          <t>Autorius:</t>
        </r>
        <r>
          <rPr>
            <sz val="9"/>
            <color indexed="81"/>
            <rFont val="Tahoma"/>
            <family val="2"/>
            <charset val="186"/>
          </rPr>
          <t xml:space="preserve">
buvo 2017/09</t>
        </r>
      </text>
    </comment>
    <comment ref="V69" authorId="0" shapeId="0">
      <text>
        <r>
          <rPr>
            <b/>
            <sz val="9"/>
            <color indexed="81"/>
            <rFont val="Tahoma"/>
            <family val="2"/>
            <charset val="186"/>
          </rPr>
          <t>Autorius:</t>
        </r>
        <r>
          <rPr>
            <sz val="9"/>
            <color indexed="81"/>
            <rFont val="Tahoma"/>
            <family val="2"/>
            <charset val="186"/>
          </rPr>
          <t xml:space="preserve">
buvo 2017/12</t>
        </r>
      </text>
    </comment>
    <comment ref="W69" authorId="0" shapeId="0">
      <text>
        <r>
          <rPr>
            <b/>
            <sz val="9"/>
            <color indexed="81"/>
            <rFont val="Tahoma"/>
            <family val="2"/>
            <charset val="186"/>
          </rPr>
          <t>Autorius:</t>
        </r>
        <r>
          <rPr>
            <sz val="9"/>
            <color indexed="81"/>
            <rFont val="Tahoma"/>
            <family val="2"/>
            <charset val="186"/>
          </rPr>
          <t xml:space="preserve">
buvo 2019
</t>
        </r>
      </text>
    </comment>
    <comment ref="AX69" authorId="0" shapeId="0">
      <text>
        <r>
          <rPr>
            <b/>
            <sz val="9"/>
            <color indexed="81"/>
            <rFont val="Tahoma"/>
            <family val="2"/>
            <charset val="186"/>
          </rPr>
          <t>Autorius:</t>
        </r>
        <r>
          <rPr>
            <sz val="9"/>
            <color indexed="81"/>
            <rFont val="Tahoma"/>
            <family val="2"/>
            <charset val="186"/>
          </rPr>
          <t xml:space="preserve">
rodiklio reikšmė nebuvo nurodyta</t>
        </r>
      </text>
    </comment>
    <comment ref="BA69" authorId="0" shapeId="0">
      <text>
        <r>
          <rPr>
            <b/>
            <sz val="9"/>
            <color indexed="81"/>
            <rFont val="Tahoma"/>
            <family val="2"/>
            <charset val="186"/>
          </rPr>
          <t>Autorius:</t>
        </r>
        <r>
          <rPr>
            <sz val="9"/>
            <color indexed="81"/>
            <rFont val="Tahoma"/>
            <family val="2"/>
            <charset val="186"/>
          </rPr>
          <t xml:space="preserve">
rodiklio reikšmė nebuvo nurodyta</t>
        </r>
      </text>
    </comment>
    <comment ref="T70" authorId="0" shapeId="0">
      <text>
        <r>
          <rPr>
            <b/>
            <sz val="9"/>
            <color indexed="81"/>
            <rFont val="Tahoma"/>
            <family val="2"/>
            <charset val="186"/>
          </rPr>
          <t>Autorius:</t>
        </r>
        <r>
          <rPr>
            <sz val="9"/>
            <color indexed="81"/>
            <rFont val="Tahoma"/>
            <family val="2"/>
            <charset val="186"/>
          </rPr>
          <t xml:space="preserve">
buvo 2017/07</t>
        </r>
      </text>
    </comment>
    <comment ref="U70" authorId="0" shapeId="0">
      <text>
        <r>
          <rPr>
            <b/>
            <sz val="9"/>
            <color indexed="81"/>
            <rFont val="Tahoma"/>
            <family val="2"/>
            <charset val="186"/>
          </rPr>
          <t>Autorius:</t>
        </r>
        <r>
          <rPr>
            <sz val="9"/>
            <color indexed="81"/>
            <rFont val="Tahoma"/>
            <family val="2"/>
            <charset val="186"/>
          </rPr>
          <t xml:space="preserve">
buvo 2017/09</t>
        </r>
      </text>
    </comment>
    <comment ref="V70" authorId="0" shapeId="0">
      <text>
        <r>
          <rPr>
            <b/>
            <sz val="9"/>
            <color indexed="81"/>
            <rFont val="Tahoma"/>
            <family val="2"/>
            <charset val="186"/>
          </rPr>
          <t>Autorius:</t>
        </r>
        <r>
          <rPr>
            <sz val="9"/>
            <color indexed="81"/>
            <rFont val="Tahoma"/>
            <family val="2"/>
            <charset val="186"/>
          </rPr>
          <t xml:space="preserve">
buvo 2017/12</t>
        </r>
      </text>
    </comment>
    <comment ref="W70" authorId="0" shapeId="0">
      <text>
        <r>
          <rPr>
            <b/>
            <sz val="9"/>
            <color indexed="81"/>
            <rFont val="Tahoma"/>
            <family val="2"/>
            <charset val="186"/>
          </rPr>
          <t>Autorius:</t>
        </r>
        <r>
          <rPr>
            <sz val="9"/>
            <color indexed="81"/>
            <rFont val="Tahoma"/>
            <family val="2"/>
            <charset val="186"/>
          </rPr>
          <t xml:space="preserve">
buvo 2019</t>
        </r>
      </text>
    </comment>
    <comment ref="AR70" authorId="0" shapeId="0">
      <text>
        <r>
          <rPr>
            <b/>
            <sz val="9"/>
            <color indexed="81"/>
            <rFont val="Tahoma"/>
            <family val="2"/>
            <charset val="186"/>
          </rPr>
          <t>Autorius:</t>
        </r>
        <r>
          <rPr>
            <sz val="9"/>
            <color indexed="81"/>
            <rFont val="Tahoma"/>
            <family val="2"/>
            <charset val="186"/>
          </rPr>
          <t xml:space="preserve">
reikšmė nebuvo nurodyta</t>
        </r>
      </text>
    </comment>
    <comment ref="AX70" authorId="0" shapeId="0">
      <text>
        <r>
          <rPr>
            <b/>
            <sz val="9"/>
            <color indexed="81"/>
            <rFont val="Tahoma"/>
            <family val="2"/>
            <charset val="186"/>
          </rPr>
          <t>Autorius:</t>
        </r>
        <r>
          <rPr>
            <sz val="9"/>
            <color indexed="81"/>
            <rFont val="Tahoma"/>
            <family val="2"/>
            <charset val="186"/>
          </rPr>
          <t xml:space="preserve">
rodiklio reikšmė nebuvo nurodyta</t>
        </r>
      </text>
    </comment>
    <comment ref="BA70" authorId="0" shapeId="0">
      <text>
        <r>
          <rPr>
            <b/>
            <sz val="9"/>
            <color indexed="81"/>
            <rFont val="Tahoma"/>
            <family val="2"/>
            <charset val="186"/>
          </rPr>
          <t>Autorius:</t>
        </r>
        <r>
          <rPr>
            <sz val="9"/>
            <color indexed="81"/>
            <rFont val="Tahoma"/>
            <family val="2"/>
            <charset val="186"/>
          </rPr>
          <t xml:space="preserve">
rodiklio reikšmė nebuvo nurodyta</t>
        </r>
      </text>
    </comment>
    <comment ref="D102" authorId="0" shapeId="0">
      <text>
        <r>
          <rPr>
            <b/>
            <sz val="9"/>
            <color indexed="81"/>
            <rFont val="Tahoma"/>
            <family val="2"/>
            <charset val="186"/>
          </rPr>
          <t>Autorius:</t>
        </r>
        <r>
          <rPr>
            <sz val="9"/>
            <color indexed="81"/>
            <rFont val="Tahoma"/>
            <family val="2"/>
            <charset val="186"/>
          </rPr>
          <t xml:space="preserve">
Pavadinimas patikslintas 2016-03-30 RPT</t>
        </r>
      </text>
    </comment>
    <comment ref="D104"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N119" authorId="0" shapeId="0">
      <text>
        <r>
          <rPr>
            <b/>
            <sz val="9"/>
            <color indexed="81"/>
            <rFont val="Tahoma"/>
            <family val="2"/>
            <charset val="186"/>
          </rPr>
          <t>Autorius:</t>
        </r>
        <r>
          <rPr>
            <sz val="9"/>
            <color indexed="81"/>
            <rFont val="Tahoma"/>
            <family val="2"/>
            <charset val="186"/>
          </rPr>
          <t xml:space="preserve">
buvo 921 084,34</t>
        </r>
      </text>
    </comment>
    <comment ref="O119" authorId="0" shapeId="0">
      <text>
        <r>
          <rPr>
            <b/>
            <sz val="9"/>
            <color indexed="81"/>
            <rFont val="Tahoma"/>
            <family val="2"/>
            <charset val="186"/>
          </rPr>
          <t>Autorius:</t>
        </r>
        <r>
          <rPr>
            <sz val="9"/>
            <color indexed="81"/>
            <rFont val="Tahoma"/>
            <family val="2"/>
            <charset val="186"/>
          </rPr>
          <t xml:space="preserve">
buvo 217 313,22</t>
        </r>
      </text>
    </comment>
    <comment ref="S119" authorId="0" shapeId="0">
      <text>
        <r>
          <rPr>
            <b/>
            <sz val="9"/>
            <color indexed="81"/>
            <rFont val="Tahoma"/>
            <family val="2"/>
            <charset val="186"/>
          </rPr>
          <t>Autorius:</t>
        </r>
        <r>
          <rPr>
            <sz val="9"/>
            <color indexed="81"/>
            <rFont val="Tahoma"/>
            <family val="2"/>
            <charset val="186"/>
          </rPr>
          <t xml:space="preserve">
buvo 703 771,12</t>
        </r>
      </text>
    </comment>
    <comment ref="W119" authorId="0" shapeId="0">
      <text>
        <r>
          <rPr>
            <b/>
            <sz val="9"/>
            <color indexed="81"/>
            <rFont val="Tahoma"/>
            <family val="2"/>
            <charset val="186"/>
          </rPr>
          <t>Autorius:</t>
        </r>
        <r>
          <rPr>
            <sz val="9"/>
            <color indexed="81"/>
            <rFont val="Tahoma"/>
            <family val="2"/>
            <charset val="186"/>
          </rPr>
          <t xml:space="preserve">
buvo 2019</t>
        </r>
      </text>
    </comment>
    <comment ref="Y119" authorId="0" shapeId="0">
      <text>
        <r>
          <rPr>
            <b/>
            <sz val="9"/>
            <color indexed="81"/>
            <rFont val="Tahoma"/>
            <family val="2"/>
            <charset val="186"/>
          </rPr>
          <t>Autorius:</t>
        </r>
        <r>
          <rPr>
            <sz val="9"/>
            <color indexed="81"/>
            <rFont val="Tahoma"/>
            <family val="2"/>
            <charset val="186"/>
          </rPr>
          <t xml:space="preserve">
buvo 534 560,06</t>
        </r>
      </text>
    </comment>
    <comment ref="AH125" authorId="0" shapeId="0">
      <text>
        <r>
          <rPr>
            <b/>
            <sz val="9"/>
            <color indexed="81"/>
            <rFont val="Tahoma"/>
            <family val="2"/>
            <charset val="186"/>
          </rPr>
          <t>Autorius:</t>
        </r>
        <r>
          <rPr>
            <sz val="9"/>
            <color indexed="81"/>
            <rFont val="Tahoma"/>
            <family val="2"/>
            <charset val="186"/>
          </rPr>
          <t xml:space="preserve">
įtraukta nauja veikla 20180530</t>
        </r>
      </text>
    </comment>
    <comment ref="AR125" authorId="0" shapeId="0">
      <text>
        <r>
          <rPr>
            <b/>
            <sz val="9"/>
            <color indexed="81"/>
            <rFont val="Tahoma"/>
            <family val="2"/>
            <charset val="186"/>
          </rPr>
          <t>Autorius:</t>
        </r>
        <r>
          <rPr>
            <sz val="9"/>
            <color indexed="81"/>
            <rFont val="Tahoma"/>
            <family val="2"/>
            <charset val="186"/>
          </rPr>
          <t xml:space="preserve">
nebuvo pirminiame 20171229, keičiama į 0,227 (20180530)</t>
        </r>
      </text>
    </comment>
    <comment ref="AU125" authorId="0" shapeId="0">
      <text>
        <r>
          <rPr>
            <b/>
            <sz val="9"/>
            <color indexed="81"/>
            <rFont val="Tahoma"/>
            <family val="2"/>
            <charset val="186"/>
          </rPr>
          <t>Autorius:</t>
        </r>
        <r>
          <rPr>
            <sz val="9"/>
            <color indexed="81"/>
            <rFont val="Tahoma"/>
            <family val="2"/>
            <charset val="186"/>
          </rPr>
          <t xml:space="preserve">
buvo 10 (pirminis), keičiama į 27 20180530</t>
        </r>
      </text>
    </comment>
    <comment ref="AX125" authorId="0" shapeId="0">
      <text>
        <r>
          <rPr>
            <b/>
            <sz val="9"/>
            <color indexed="81"/>
            <rFont val="Tahoma"/>
            <family val="2"/>
            <charset val="186"/>
          </rPr>
          <t>Autorius:</t>
        </r>
        <r>
          <rPr>
            <sz val="9"/>
            <color indexed="81"/>
            <rFont val="Tahoma"/>
            <family val="2"/>
            <charset val="186"/>
          </rPr>
          <t xml:space="preserve">
buvo 50 (pirminis), keičiama į 93 20180530</t>
        </r>
      </text>
    </comment>
    <comment ref="AR126" authorId="0" shapeId="0">
      <text>
        <r>
          <rPr>
            <b/>
            <sz val="9"/>
            <color indexed="81"/>
            <rFont val="Tahoma"/>
            <family val="2"/>
            <charset val="186"/>
          </rPr>
          <t>Autorius:</t>
        </r>
        <r>
          <rPr>
            <sz val="9"/>
            <color indexed="81"/>
            <rFont val="Tahoma"/>
            <family val="2"/>
            <charset val="186"/>
          </rPr>
          <t xml:space="preserve">
buvo 2,67 (pirminis)
pakeista į 3,34 (2018-05-02)</t>
        </r>
      </text>
    </comment>
    <comment ref="AU126" authorId="0" shapeId="0">
      <text>
        <r>
          <rPr>
            <b/>
            <sz val="9"/>
            <color indexed="81"/>
            <rFont val="Tahoma"/>
            <family val="2"/>
            <charset val="186"/>
          </rPr>
          <t>Autorius:</t>
        </r>
        <r>
          <rPr>
            <sz val="9"/>
            <color indexed="81"/>
            <rFont val="Tahoma"/>
            <family val="2"/>
            <charset val="186"/>
          </rPr>
          <t xml:space="preserve">
buvo 8 (2018-05-02)
pakeista į 25 (2018-06-05)</t>
        </r>
      </text>
    </comment>
    <comment ref="AX126" authorId="0" shapeId="0">
      <text>
        <r>
          <rPr>
            <b/>
            <sz val="9"/>
            <color indexed="81"/>
            <rFont val="Tahoma"/>
            <family val="2"/>
            <charset val="186"/>
          </rPr>
          <t>Autorius:</t>
        </r>
        <r>
          <rPr>
            <sz val="9"/>
            <color indexed="81"/>
            <rFont val="Tahoma"/>
            <family val="2"/>
            <charset val="186"/>
          </rPr>
          <t xml:space="preserve">
buvo 10,5 (2018-05-02)
pakeista į 32 (2018-06-05)
</t>
        </r>
      </text>
    </comment>
    <comment ref="N128" authorId="0" shapeId="0">
      <text>
        <r>
          <rPr>
            <b/>
            <sz val="9"/>
            <color indexed="81"/>
            <rFont val="Tahoma"/>
            <family val="2"/>
            <charset val="186"/>
          </rPr>
          <t>Autorius:</t>
        </r>
        <r>
          <rPr>
            <sz val="9"/>
            <color indexed="81"/>
            <rFont val="Tahoma"/>
            <family val="2"/>
            <charset val="186"/>
          </rPr>
          <t xml:space="preserve">
buvo 1 439 067,07</t>
        </r>
      </text>
    </comment>
    <comment ref="O128" authorId="0" shapeId="0">
      <text>
        <r>
          <rPr>
            <b/>
            <sz val="9"/>
            <color indexed="81"/>
            <rFont val="Tahoma"/>
            <family val="2"/>
            <charset val="186"/>
          </rPr>
          <t>Autorius:</t>
        </r>
        <r>
          <rPr>
            <sz val="9"/>
            <color indexed="81"/>
            <rFont val="Tahoma"/>
            <family val="2"/>
            <charset val="186"/>
          </rPr>
          <t xml:space="preserve">
buvo 215 860,06</t>
        </r>
      </text>
    </comment>
    <comment ref="S128" authorId="0" shapeId="0">
      <text>
        <r>
          <rPr>
            <b/>
            <sz val="9"/>
            <color indexed="81"/>
            <rFont val="Tahoma"/>
            <family val="2"/>
            <charset val="186"/>
          </rPr>
          <t>Autorius:</t>
        </r>
        <r>
          <rPr>
            <sz val="9"/>
            <color indexed="81"/>
            <rFont val="Tahoma"/>
            <family val="2"/>
            <charset val="186"/>
          </rPr>
          <t xml:space="preserve">
buvo 1 223 207,01</t>
        </r>
      </text>
    </comment>
    <comment ref="W128" authorId="0" shapeId="0">
      <text>
        <r>
          <rPr>
            <b/>
            <sz val="9"/>
            <color indexed="81"/>
            <rFont val="Tahoma"/>
            <family val="2"/>
            <charset val="186"/>
          </rPr>
          <t>Autorius:</t>
        </r>
        <r>
          <rPr>
            <sz val="9"/>
            <color indexed="81"/>
            <rFont val="Tahoma"/>
            <family val="2"/>
            <charset val="186"/>
          </rPr>
          <t xml:space="preserve">
buvo 2019</t>
        </r>
      </text>
    </comment>
    <comment ref="AR128" authorId="0" shapeId="0">
      <text>
        <r>
          <rPr>
            <b/>
            <sz val="9"/>
            <color indexed="81"/>
            <rFont val="Tahoma"/>
            <family val="2"/>
            <charset val="186"/>
          </rPr>
          <t>Autorius:</t>
        </r>
        <r>
          <rPr>
            <sz val="9"/>
            <color indexed="81"/>
            <rFont val="Tahoma"/>
            <family val="2"/>
            <charset val="186"/>
          </rPr>
          <t xml:space="preserve">
buvo 125,34</t>
        </r>
      </text>
    </comment>
    <comment ref="AR136" authorId="0" shapeId="0">
      <text>
        <r>
          <rPr>
            <b/>
            <sz val="9"/>
            <color indexed="81"/>
            <rFont val="Tahoma"/>
            <family val="2"/>
            <charset val="186"/>
          </rPr>
          <t>Autorius:</t>
        </r>
        <r>
          <rPr>
            <sz val="9"/>
            <color indexed="81"/>
            <rFont val="Tahoma"/>
            <family val="2"/>
            <charset val="186"/>
          </rPr>
          <t xml:space="preserve">
buvo 0,7 ha</t>
        </r>
      </text>
    </comment>
    <comment ref="T137" authorId="0" shapeId="0">
      <text>
        <r>
          <rPr>
            <b/>
            <sz val="9"/>
            <color indexed="81"/>
            <rFont val="Tahoma"/>
            <family val="2"/>
            <charset val="186"/>
          </rPr>
          <t>Autorius:</t>
        </r>
        <r>
          <rPr>
            <sz val="9"/>
            <color indexed="81"/>
            <rFont val="Tahoma"/>
            <family val="2"/>
            <charset val="186"/>
          </rPr>
          <t xml:space="preserve">
pakeista iš 2018/10 pagal PFSA AR</t>
        </r>
      </text>
    </comment>
    <comment ref="AR137" authorId="0" shapeId="0">
      <text>
        <r>
          <rPr>
            <b/>
            <sz val="9"/>
            <color indexed="81"/>
            <rFont val="Tahoma"/>
            <family val="2"/>
            <charset val="186"/>
          </rPr>
          <t>Autorius:</t>
        </r>
        <r>
          <rPr>
            <sz val="9"/>
            <color indexed="81"/>
            <rFont val="Tahoma"/>
            <family val="2"/>
            <charset val="186"/>
          </rPr>
          <t xml:space="preserve">
buvo 7,3 ha</t>
        </r>
      </text>
    </comment>
    <comment ref="T141" authorId="0" shapeId="0">
      <text>
        <r>
          <rPr>
            <b/>
            <sz val="9"/>
            <color indexed="81"/>
            <rFont val="Tahoma"/>
            <family val="2"/>
            <charset val="186"/>
          </rPr>
          <t>Autorius:</t>
        </r>
        <r>
          <rPr>
            <sz val="9"/>
            <color indexed="81"/>
            <rFont val="Tahoma"/>
            <family val="2"/>
            <charset val="186"/>
          </rPr>
          <t xml:space="preserve">
pakeista iš 2018/10 pagal PFSA AR</t>
        </r>
      </text>
    </comment>
  </commentList>
</comments>
</file>

<file path=xl/comments10.xml><?xml version="1.0" encoding="utf-8"?>
<comments xmlns="http://schemas.openxmlformats.org/spreadsheetml/2006/main">
  <authors>
    <author>Autorius</author>
  </authors>
  <commentList>
    <comment ref="AR29" authorId="0" shapeId="0">
      <text>
        <r>
          <rPr>
            <b/>
            <sz val="9"/>
            <color indexed="81"/>
            <rFont val="Tahoma"/>
            <family val="2"/>
            <charset val="186"/>
          </rPr>
          <t>Autorius:</t>
        </r>
        <r>
          <rPr>
            <sz val="9"/>
            <color indexed="81"/>
            <rFont val="Tahoma"/>
            <family val="2"/>
            <charset val="186"/>
          </rPr>
          <t xml:space="preserve">
buvo 2,11</t>
        </r>
      </text>
    </comment>
    <comment ref="D40"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AX70" authorId="0" shapeId="0">
      <text>
        <r>
          <rPr>
            <b/>
            <sz val="9"/>
            <color indexed="81"/>
            <rFont val="Tahoma"/>
            <family val="2"/>
            <charset val="186"/>
          </rPr>
          <t>Autorius:</t>
        </r>
        <r>
          <rPr>
            <sz val="9"/>
            <color indexed="81"/>
            <rFont val="Tahoma"/>
            <family val="2"/>
            <charset val="186"/>
          </rPr>
          <t xml:space="preserve">
rodiklio reikšmė nebuvo nurodyta</t>
        </r>
      </text>
    </comment>
    <comment ref="AX71" authorId="0" shapeId="0">
      <text>
        <r>
          <rPr>
            <b/>
            <sz val="9"/>
            <color indexed="81"/>
            <rFont val="Tahoma"/>
            <family val="2"/>
            <charset val="186"/>
          </rPr>
          <t>Autorius:</t>
        </r>
        <r>
          <rPr>
            <sz val="9"/>
            <color indexed="81"/>
            <rFont val="Tahoma"/>
            <family val="2"/>
            <charset val="186"/>
          </rPr>
          <t xml:space="preserve">
rodiklio reikšmė nebuvo nurodyta</t>
        </r>
      </text>
    </comment>
    <comment ref="BA71" authorId="0" shapeId="0">
      <text>
        <r>
          <rPr>
            <b/>
            <sz val="9"/>
            <color indexed="81"/>
            <rFont val="Tahoma"/>
            <family val="2"/>
            <charset val="186"/>
          </rPr>
          <t>Autorius:</t>
        </r>
        <r>
          <rPr>
            <sz val="9"/>
            <color indexed="81"/>
            <rFont val="Tahoma"/>
            <family val="2"/>
            <charset val="186"/>
          </rPr>
          <t xml:space="preserve">
rodiklio reikšmė nebuvo nurodyta</t>
        </r>
      </text>
    </comment>
    <comment ref="AR72" authorId="0" shapeId="0">
      <text>
        <r>
          <rPr>
            <b/>
            <sz val="9"/>
            <color indexed="81"/>
            <rFont val="Tahoma"/>
            <family val="2"/>
            <charset val="186"/>
          </rPr>
          <t>Autorius:</t>
        </r>
        <r>
          <rPr>
            <sz val="9"/>
            <color indexed="81"/>
            <rFont val="Tahoma"/>
            <family val="2"/>
            <charset val="186"/>
          </rPr>
          <t xml:space="preserve">
reikšmė nebuvo nurodyta</t>
        </r>
      </text>
    </comment>
    <comment ref="AX72" authorId="0" shapeId="0">
      <text>
        <r>
          <rPr>
            <b/>
            <sz val="9"/>
            <color indexed="81"/>
            <rFont val="Tahoma"/>
            <family val="2"/>
            <charset val="186"/>
          </rPr>
          <t>Autorius:</t>
        </r>
        <r>
          <rPr>
            <sz val="9"/>
            <color indexed="81"/>
            <rFont val="Tahoma"/>
            <family val="2"/>
            <charset val="186"/>
          </rPr>
          <t xml:space="preserve">
rodiklio reikšmė nebuvo nurodyta</t>
        </r>
      </text>
    </comment>
    <comment ref="BA72" authorId="0" shapeId="0">
      <text>
        <r>
          <rPr>
            <b/>
            <sz val="9"/>
            <color indexed="81"/>
            <rFont val="Tahoma"/>
            <family val="2"/>
            <charset val="186"/>
          </rPr>
          <t>Autorius:</t>
        </r>
        <r>
          <rPr>
            <sz val="9"/>
            <color indexed="81"/>
            <rFont val="Tahoma"/>
            <family val="2"/>
            <charset val="186"/>
          </rPr>
          <t xml:space="preserve">
rodiklio reikšmė nebuvo nurodyta</t>
        </r>
      </text>
    </comment>
    <comment ref="D104" authorId="0" shapeId="0">
      <text>
        <r>
          <rPr>
            <b/>
            <sz val="9"/>
            <color indexed="81"/>
            <rFont val="Tahoma"/>
            <family val="2"/>
            <charset val="186"/>
          </rPr>
          <t>Autorius:</t>
        </r>
        <r>
          <rPr>
            <sz val="9"/>
            <color indexed="81"/>
            <rFont val="Tahoma"/>
            <family val="2"/>
            <charset val="186"/>
          </rPr>
          <t xml:space="preserve">
Pavadinimas patikslintas 2016-03-30 RPT</t>
        </r>
      </text>
    </comment>
    <comment ref="D106"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N121" authorId="0" shapeId="0">
      <text>
        <r>
          <rPr>
            <b/>
            <sz val="9"/>
            <color indexed="81"/>
            <rFont val="Tahoma"/>
            <family val="2"/>
            <charset val="186"/>
          </rPr>
          <t>Autorius:</t>
        </r>
        <r>
          <rPr>
            <sz val="9"/>
            <color indexed="81"/>
            <rFont val="Tahoma"/>
            <family val="2"/>
            <charset val="186"/>
          </rPr>
          <t xml:space="preserve">
buvo 921 084,34</t>
        </r>
      </text>
    </comment>
    <comment ref="O121" authorId="0" shapeId="0">
      <text>
        <r>
          <rPr>
            <b/>
            <sz val="9"/>
            <color indexed="81"/>
            <rFont val="Tahoma"/>
            <family val="2"/>
            <charset val="186"/>
          </rPr>
          <t>Autorius:</t>
        </r>
        <r>
          <rPr>
            <sz val="9"/>
            <color indexed="81"/>
            <rFont val="Tahoma"/>
            <family val="2"/>
            <charset val="186"/>
          </rPr>
          <t xml:space="preserve">
buvo 217 313,22</t>
        </r>
      </text>
    </comment>
    <comment ref="S121" authorId="0" shapeId="0">
      <text>
        <r>
          <rPr>
            <b/>
            <sz val="9"/>
            <color indexed="81"/>
            <rFont val="Tahoma"/>
            <family val="2"/>
            <charset val="186"/>
          </rPr>
          <t>Autorius:</t>
        </r>
        <r>
          <rPr>
            <sz val="9"/>
            <color indexed="81"/>
            <rFont val="Tahoma"/>
            <family val="2"/>
            <charset val="186"/>
          </rPr>
          <t xml:space="preserve">
buvo 703 771,12</t>
        </r>
      </text>
    </comment>
    <comment ref="W121" authorId="0" shapeId="0">
      <text>
        <r>
          <rPr>
            <b/>
            <sz val="9"/>
            <color indexed="81"/>
            <rFont val="Tahoma"/>
            <family val="2"/>
            <charset val="186"/>
          </rPr>
          <t>Autorius:</t>
        </r>
        <r>
          <rPr>
            <sz val="9"/>
            <color indexed="81"/>
            <rFont val="Tahoma"/>
            <family val="2"/>
            <charset val="186"/>
          </rPr>
          <t xml:space="preserve">
buvo 2019</t>
        </r>
      </text>
    </comment>
    <comment ref="Y121" authorId="0" shapeId="0">
      <text>
        <r>
          <rPr>
            <b/>
            <sz val="9"/>
            <color indexed="81"/>
            <rFont val="Tahoma"/>
            <family val="2"/>
            <charset val="186"/>
          </rPr>
          <t>Autorius:</t>
        </r>
        <r>
          <rPr>
            <sz val="9"/>
            <color indexed="81"/>
            <rFont val="Tahoma"/>
            <family val="2"/>
            <charset val="186"/>
          </rPr>
          <t xml:space="preserve">
buvo 534 560,06</t>
        </r>
      </text>
    </comment>
    <comment ref="AH127" authorId="0" shapeId="0">
      <text>
        <r>
          <rPr>
            <b/>
            <sz val="9"/>
            <color indexed="81"/>
            <rFont val="Tahoma"/>
            <family val="2"/>
            <charset val="186"/>
          </rPr>
          <t>Autorius:</t>
        </r>
        <r>
          <rPr>
            <sz val="9"/>
            <color indexed="81"/>
            <rFont val="Tahoma"/>
            <family val="2"/>
            <charset val="186"/>
          </rPr>
          <t xml:space="preserve">
įtraukta nauja veikla 20180530</t>
        </r>
      </text>
    </comment>
    <comment ref="AR127" authorId="0" shapeId="0">
      <text>
        <r>
          <rPr>
            <b/>
            <sz val="9"/>
            <color indexed="81"/>
            <rFont val="Tahoma"/>
            <family val="2"/>
            <charset val="186"/>
          </rPr>
          <t>Autorius:</t>
        </r>
        <r>
          <rPr>
            <sz val="9"/>
            <color indexed="81"/>
            <rFont val="Tahoma"/>
            <family val="2"/>
            <charset val="186"/>
          </rPr>
          <t xml:space="preserve">
nebuvo pirminiame 20171229, keičiama į 0,227 (20180530)</t>
        </r>
      </text>
    </comment>
    <comment ref="AU127" authorId="0" shapeId="0">
      <text>
        <r>
          <rPr>
            <b/>
            <sz val="9"/>
            <color indexed="81"/>
            <rFont val="Tahoma"/>
            <family val="2"/>
            <charset val="186"/>
          </rPr>
          <t>Autorius:</t>
        </r>
        <r>
          <rPr>
            <sz val="9"/>
            <color indexed="81"/>
            <rFont val="Tahoma"/>
            <family val="2"/>
            <charset val="186"/>
          </rPr>
          <t xml:space="preserve">
buvo 10 (pirminis), keičiama į 27 20180530</t>
        </r>
      </text>
    </comment>
    <comment ref="AX127" authorId="0" shapeId="0">
      <text>
        <r>
          <rPr>
            <b/>
            <sz val="9"/>
            <color indexed="81"/>
            <rFont val="Tahoma"/>
            <family val="2"/>
            <charset val="186"/>
          </rPr>
          <t>Autorius:</t>
        </r>
        <r>
          <rPr>
            <sz val="9"/>
            <color indexed="81"/>
            <rFont val="Tahoma"/>
            <family val="2"/>
            <charset val="186"/>
          </rPr>
          <t xml:space="preserve">
buvo 50 (pirminis), keičiama į 93 20180530</t>
        </r>
      </text>
    </comment>
    <comment ref="BA127" authorId="0" shapeId="0">
      <text>
        <r>
          <rPr>
            <b/>
            <sz val="9"/>
            <color indexed="81"/>
            <rFont val="Tahoma"/>
            <family val="2"/>
            <charset val="186"/>
          </rPr>
          <t>Autorius:</t>
        </r>
        <r>
          <rPr>
            <sz val="9"/>
            <color indexed="81"/>
            <rFont val="Tahoma"/>
            <family val="2"/>
            <charset val="186"/>
          </rPr>
          <t xml:space="preserve">
buvo 50 (pirminis), keičiama į 93 20180530</t>
        </r>
      </text>
    </comment>
    <comment ref="AR128" authorId="0" shapeId="0">
      <text>
        <r>
          <rPr>
            <b/>
            <sz val="9"/>
            <color indexed="81"/>
            <rFont val="Tahoma"/>
            <family val="2"/>
            <charset val="186"/>
          </rPr>
          <t>Autorius:</t>
        </r>
        <r>
          <rPr>
            <sz val="9"/>
            <color indexed="81"/>
            <rFont val="Tahoma"/>
            <family val="2"/>
            <charset val="186"/>
          </rPr>
          <t xml:space="preserve">
buvo 2,67 (pirminis)
pakeista į 3,34 (2018-05-02)</t>
        </r>
      </text>
    </comment>
    <comment ref="AU128" authorId="0" shapeId="0">
      <text>
        <r>
          <rPr>
            <b/>
            <sz val="9"/>
            <color indexed="81"/>
            <rFont val="Tahoma"/>
            <family val="2"/>
            <charset val="186"/>
          </rPr>
          <t>Autorius:</t>
        </r>
        <r>
          <rPr>
            <sz val="9"/>
            <color indexed="81"/>
            <rFont val="Tahoma"/>
            <family val="2"/>
            <charset val="186"/>
          </rPr>
          <t xml:space="preserve">
buvo 8 (2018-05-02)
pakeista į 25 (2018-06-05)</t>
        </r>
      </text>
    </comment>
    <comment ref="AX128" authorId="0" shapeId="0">
      <text>
        <r>
          <rPr>
            <b/>
            <sz val="9"/>
            <color indexed="81"/>
            <rFont val="Tahoma"/>
            <family val="2"/>
            <charset val="186"/>
          </rPr>
          <t>Autorius:</t>
        </r>
        <r>
          <rPr>
            <sz val="9"/>
            <color indexed="81"/>
            <rFont val="Tahoma"/>
            <family val="2"/>
            <charset val="186"/>
          </rPr>
          <t xml:space="preserve">
buvo 10,5 (2018-05-02)
pakeista į 32 (2018-06-05)
</t>
        </r>
      </text>
    </comment>
    <comment ref="BA128" authorId="0" shapeId="0">
      <text>
        <r>
          <rPr>
            <b/>
            <sz val="9"/>
            <color indexed="81"/>
            <rFont val="Tahoma"/>
            <family val="2"/>
            <charset val="186"/>
          </rPr>
          <t>Autorius:</t>
        </r>
        <r>
          <rPr>
            <sz val="9"/>
            <color indexed="81"/>
            <rFont val="Tahoma"/>
            <family val="2"/>
            <charset val="186"/>
          </rPr>
          <t xml:space="preserve">
buvo 10,5 (2018-05-02)
pakeista į 32 (2018-06-05)
</t>
        </r>
      </text>
    </comment>
    <comment ref="N130" authorId="0" shapeId="0">
      <text>
        <r>
          <rPr>
            <b/>
            <sz val="9"/>
            <color indexed="81"/>
            <rFont val="Tahoma"/>
            <family val="2"/>
            <charset val="186"/>
          </rPr>
          <t>Autorius:</t>
        </r>
        <r>
          <rPr>
            <sz val="9"/>
            <color indexed="81"/>
            <rFont val="Tahoma"/>
            <family val="2"/>
            <charset val="186"/>
          </rPr>
          <t xml:space="preserve">
buvo 1 439 067,07</t>
        </r>
      </text>
    </comment>
    <comment ref="O130" authorId="0" shapeId="0">
      <text>
        <r>
          <rPr>
            <b/>
            <sz val="9"/>
            <color indexed="81"/>
            <rFont val="Tahoma"/>
            <family val="2"/>
            <charset val="186"/>
          </rPr>
          <t>Autorius:</t>
        </r>
        <r>
          <rPr>
            <sz val="9"/>
            <color indexed="81"/>
            <rFont val="Tahoma"/>
            <family val="2"/>
            <charset val="186"/>
          </rPr>
          <t xml:space="preserve">
buvo 215 860,06</t>
        </r>
      </text>
    </comment>
    <comment ref="AR130" authorId="0" shapeId="0">
      <text>
        <r>
          <rPr>
            <b/>
            <sz val="9"/>
            <color indexed="81"/>
            <rFont val="Tahoma"/>
            <family val="2"/>
            <charset val="186"/>
          </rPr>
          <t>Autorius:</t>
        </r>
        <r>
          <rPr>
            <sz val="9"/>
            <color indexed="81"/>
            <rFont val="Tahoma"/>
            <family val="2"/>
            <charset val="186"/>
          </rPr>
          <t xml:space="preserve">
buvo 125,34</t>
        </r>
      </text>
    </comment>
    <comment ref="AR139" authorId="0" shapeId="0">
      <text>
        <r>
          <rPr>
            <b/>
            <sz val="9"/>
            <color indexed="81"/>
            <rFont val="Tahoma"/>
            <family val="2"/>
            <charset val="186"/>
          </rPr>
          <t>Autorius:</t>
        </r>
        <r>
          <rPr>
            <sz val="9"/>
            <color indexed="81"/>
            <rFont val="Tahoma"/>
            <family val="2"/>
            <charset val="186"/>
          </rPr>
          <t xml:space="preserve">
buvo 0,7 ha</t>
        </r>
      </text>
    </comment>
    <comment ref="T140" authorId="0" shapeId="0">
      <text>
        <r>
          <rPr>
            <b/>
            <sz val="9"/>
            <color indexed="81"/>
            <rFont val="Tahoma"/>
            <family val="2"/>
            <charset val="186"/>
          </rPr>
          <t>Autorius:</t>
        </r>
        <r>
          <rPr>
            <sz val="9"/>
            <color indexed="81"/>
            <rFont val="Tahoma"/>
            <family val="2"/>
            <charset val="186"/>
          </rPr>
          <t xml:space="preserve">
pakeista iš 2018/10 pagal PFSA AR</t>
        </r>
      </text>
    </comment>
    <comment ref="AR140" authorId="0" shapeId="0">
      <text>
        <r>
          <rPr>
            <b/>
            <sz val="9"/>
            <color indexed="81"/>
            <rFont val="Tahoma"/>
            <family val="2"/>
            <charset val="186"/>
          </rPr>
          <t>Autorius:</t>
        </r>
        <r>
          <rPr>
            <sz val="9"/>
            <color indexed="81"/>
            <rFont val="Tahoma"/>
            <family val="2"/>
            <charset val="186"/>
          </rPr>
          <t xml:space="preserve">
buvo 7,3 ha</t>
        </r>
      </text>
    </comment>
    <comment ref="T144" authorId="0" shapeId="0">
      <text>
        <r>
          <rPr>
            <b/>
            <sz val="9"/>
            <color indexed="81"/>
            <rFont val="Tahoma"/>
            <family val="2"/>
            <charset val="186"/>
          </rPr>
          <t>Autorius:</t>
        </r>
        <r>
          <rPr>
            <sz val="9"/>
            <color indexed="81"/>
            <rFont val="Tahoma"/>
            <family val="2"/>
            <charset val="186"/>
          </rPr>
          <t xml:space="preserve">
pakeista iš 2018/10 pagal PFSA AR</t>
        </r>
      </text>
    </comment>
  </commentList>
</comments>
</file>

<file path=xl/comments11.xml><?xml version="1.0" encoding="utf-8"?>
<comments xmlns="http://schemas.openxmlformats.org/spreadsheetml/2006/main">
  <authors>
    <author>Autorius</author>
  </authors>
  <commentList>
    <comment ref="AR28" authorId="0" shapeId="0">
      <text>
        <r>
          <rPr>
            <b/>
            <sz val="9"/>
            <color indexed="81"/>
            <rFont val="Tahoma"/>
            <family val="2"/>
            <charset val="186"/>
          </rPr>
          <t>Autorius:</t>
        </r>
        <r>
          <rPr>
            <sz val="9"/>
            <color indexed="81"/>
            <rFont val="Tahoma"/>
            <family val="2"/>
            <charset val="186"/>
          </rPr>
          <t xml:space="preserve">
buvo 2,11</t>
        </r>
      </text>
    </comment>
    <comment ref="D39"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D51"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AX69" authorId="0" shapeId="0">
      <text>
        <r>
          <rPr>
            <b/>
            <sz val="9"/>
            <color indexed="81"/>
            <rFont val="Tahoma"/>
            <family val="2"/>
            <charset val="186"/>
          </rPr>
          <t>Autorius:</t>
        </r>
        <r>
          <rPr>
            <sz val="9"/>
            <color indexed="81"/>
            <rFont val="Tahoma"/>
            <family val="2"/>
            <charset val="186"/>
          </rPr>
          <t xml:space="preserve">
rodiklio reikšmė nebuvo nurodyta</t>
        </r>
      </text>
    </comment>
    <comment ref="AX70" authorId="0" shapeId="0">
      <text>
        <r>
          <rPr>
            <b/>
            <sz val="9"/>
            <color indexed="81"/>
            <rFont val="Tahoma"/>
            <family val="2"/>
            <charset val="186"/>
          </rPr>
          <t>Autorius:</t>
        </r>
        <r>
          <rPr>
            <sz val="9"/>
            <color indexed="81"/>
            <rFont val="Tahoma"/>
            <family val="2"/>
            <charset val="186"/>
          </rPr>
          <t xml:space="preserve">
rodiklio reikšmė nebuvo nurodyta</t>
        </r>
      </text>
    </comment>
    <comment ref="BA70" authorId="0" shapeId="0">
      <text>
        <r>
          <rPr>
            <b/>
            <sz val="9"/>
            <color indexed="81"/>
            <rFont val="Tahoma"/>
            <family val="2"/>
            <charset val="186"/>
          </rPr>
          <t>Autorius:</t>
        </r>
        <r>
          <rPr>
            <sz val="9"/>
            <color indexed="81"/>
            <rFont val="Tahoma"/>
            <family val="2"/>
            <charset val="186"/>
          </rPr>
          <t xml:space="preserve">
rodiklio reikšmė nebuvo nurodyta</t>
        </r>
      </text>
    </comment>
    <comment ref="AR71" authorId="0" shapeId="0">
      <text>
        <r>
          <rPr>
            <b/>
            <sz val="9"/>
            <color indexed="81"/>
            <rFont val="Tahoma"/>
            <family val="2"/>
            <charset val="186"/>
          </rPr>
          <t>Autorius:</t>
        </r>
        <r>
          <rPr>
            <sz val="9"/>
            <color indexed="81"/>
            <rFont val="Tahoma"/>
            <family val="2"/>
            <charset val="186"/>
          </rPr>
          <t xml:space="preserve">
reikšmė nebuvo nurodyta</t>
        </r>
      </text>
    </comment>
    <comment ref="AX71" authorId="0" shapeId="0">
      <text>
        <r>
          <rPr>
            <b/>
            <sz val="9"/>
            <color indexed="81"/>
            <rFont val="Tahoma"/>
            <family val="2"/>
            <charset val="186"/>
          </rPr>
          <t>Autorius:</t>
        </r>
        <r>
          <rPr>
            <sz val="9"/>
            <color indexed="81"/>
            <rFont val="Tahoma"/>
            <family val="2"/>
            <charset val="186"/>
          </rPr>
          <t xml:space="preserve">
rodiklio reikšmė nebuvo nurodyta</t>
        </r>
      </text>
    </comment>
    <comment ref="BA71" authorId="0" shapeId="0">
      <text>
        <r>
          <rPr>
            <b/>
            <sz val="9"/>
            <color indexed="81"/>
            <rFont val="Tahoma"/>
            <family val="2"/>
            <charset val="186"/>
          </rPr>
          <t>Autorius:</t>
        </r>
        <r>
          <rPr>
            <sz val="9"/>
            <color indexed="81"/>
            <rFont val="Tahoma"/>
            <family val="2"/>
            <charset val="186"/>
          </rPr>
          <t xml:space="preserve">
rodiklio reikšmė nebuvo nurodyta</t>
        </r>
      </text>
    </comment>
    <comment ref="D103" authorId="0" shapeId="0">
      <text>
        <r>
          <rPr>
            <b/>
            <sz val="9"/>
            <color indexed="81"/>
            <rFont val="Tahoma"/>
            <family val="2"/>
            <charset val="186"/>
          </rPr>
          <t>Autorius:</t>
        </r>
        <r>
          <rPr>
            <sz val="9"/>
            <color indexed="81"/>
            <rFont val="Tahoma"/>
            <family val="2"/>
            <charset val="186"/>
          </rPr>
          <t xml:space="preserve">
Pavadinimas patikslintas 2016-03-30 RPT</t>
        </r>
      </text>
    </comment>
    <comment ref="D105"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N120" authorId="0" shapeId="0">
      <text>
        <r>
          <rPr>
            <b/>
            <sz val="9"/>
            <color indexed="81"/>
            <rFont val="Tahoma"/>
            <family val="2"/>
            <charset val="186"/>
          </rPr>
          <t>Autorius:</t>
        </r>
        <r>
          <rPr>
            <sz val="9"/>
            <color indexed="81"/>
            <rFont val="Tahoma"/>
            <family val="2"/>
            <charset val="186"/>
          </rPr>
          <t xml:space="preserve">
buvo 921 084,34</t>
        </r>
      </text>
    </comment>
    <comment ref="O120" authorId="0" shapeId="0">
      <text>
        <r>
          <rPr>
            <b/>
            <sz val="9"/>
            <color indexed="81"/>
            <rFont val="Tahoma"/>
            <family val="2"/>
            <charset val="186"/>
          </rPr>
          <t>Autorius:</t>
        </r>
        <r>
          <rPr>
            <sz val="9"/>
            <color indexed="81"/>
            <rFont val="Tahoma"/>
            <family val="2"/>
            <charset val="186"/>
          </rPr>
          <t xml:space="preserve">
buvo 217 313,22</t>
        </r>
      </text>
    </comment>
    <comment ref="S120" authorId="0" shapeId="0">
      <text>
        <r>
          <rPr>
            <b/>
            <sz val="9"/>
            <color indexed="81"/>
            <rFont val="Tahoma"/>
            <family val="2"/>
            <charset val="186"/>
          </rPr>
          <t>Autorius:</t>
        </r>
        <r>
          <rPr>
            <sz val="9"/>
            <color indexed="81"/>
            <rFont val="Tahoma"/>
            <family val="2"/>
            <charset val="186"/>
          </rPr>
          <t xml:space="preserve">
buvo 703 771,12</t>
        </r>
      </text>
    </comment>
    <comment ref="W120" authorId="0" shapeId="0">
      <text>
        <r>
          <rPr>
            <b/>
            <sz val="9"/>
            <color indexed="81"/>
            <rFont val="Tahoma"/>
            <family val="2"/>
            <charset val="186"/>
          </rPr>
          <t>Autorius:</t>
        </r>
        <r>
          <rPr>
            <sz val="9"/>
            <color indexed="81"/>
            <rFont val="Tahoma"/>
            <family val="2"/>
            <charset val="186"/>
          </rPr>
          <t xml:space="preserve">
buvo 2019</t>
        </r>
      </text>
    </comment>
    <comment ref="Y120" authorId="0" shapeId="0">
      <text>
        <r>
          <rPr>
            <b/>
            <sz val="9"/>
            <color indexed="81"/>
            <rFont val="Tahoma"/>
            <family val="2"/>
            <charset val="186"/>
          </rPr>
          <t>Autorius:</t>
        </r>
        <r>
          <rPr>
            <sz val="9"/>
            <color indexed="81"/>
            <rFont val="Tahoma"/>
            <family val="2"/>
            <charset val="186"/>
          </rPr>
          <t xml:space="preserve">
buvo 534 560,06</t>
        </r>
      </text>
    </comment>
    <comment ref="AH126" authorId="0" shapeId="0">
      <text>
        <r>
          <rPr>
            <b/>
            <sz val="9"/>
            <color indexed="81"/>
            <rFont val="Tahoma"/>
            <family val="2"/>
            <charset val="186"/>
          </rPr>
          <t>Autorius:</t>
        </r>
        <r>
          <rPr>
            <sz val="9"/>
            <color indexed="81"/>
            <rFont val="Tahoma"/>
            <family val="2"/>
            <charset val="186"/>
          </rPr>
          <t xml:space="preserve">
įtraukta nauja veikla 20180530</t>
        </r>
      </text>
    </comment>
    <comment ref="AR126" authorId="0" shapeId="0">
      <text>
        <r>
          <rPr>
            <b/>
            <sz val="9"/>
            <color indexed="81"/>
            <rFont val="Tahoma"/>
            <family val="2"/>
            <charset val="186"/>
          </rPr>
          <t>Autorius:</t>
        </r>
        <r>
          <rPr>
            <sz val="9"/>
            <color indexed="81"/>
            <rFont val="Tahoma"/>
            <family val="2"/>
            <charset val="186"/>
          </rPr>
          <t xml:space="preserve">
nebuvo pirminiame 20171229, keičiama į 0,227 (20180530)</t>
        </r>
      </text>
    </comment>
    <comment ref="AU126" authorId="0" shapeId="0">
      <text>
        <r>
          <rPr>
            <b/>
            <sz val="9"/>
            <color indexed="81"/>
            <rFont val="Tahoma"/>
            <family val="2"/>
            <charset val="186"/>
          </rPr>
          <t>Autorius:</t>
        </r>
        <r>
          <rPr>
            <sz val="9"/>
            <color indexed="81"/>
            <rFont val="Tahoma"/>
            <family val="2"/>
            <charset val="186"/>
          </rPr>
          <t xml:space="preserve">
buvo 10 (pirminis), keičiama į 27 20180530</t>
        </r>
      </text>
    </comment>
    <comment ref="AX126" authorId="0" shapeId="0">
      <text>
        <r>
          <rPr>
            <b/>
            <sz val="9"/>
            <color indexed="81"/>
            <rFont val="Tahoma"/>
            <family val="2"/>
            <charset val="186"/>
          </rPr>
          <t>Autorius:</t>
        </r>
        <r>
          <rPr>
            <sz val="9"/>
            <color indexed="81"/>
            <rFont val="Tahoma"/>
            <family val="2"/>
            <charset val="186"/>
          </rPr>
          <t xml:space="preserve">
buvo 50 (pirminis), keičiama į 93 20180530</t>
        </r>
      </text>
    </comment>
    <comment ref="BA126" authorId="0" shapeId="0">
      <text>
        <r>
          <rPr>
            <b/>
            <sz val="9"/>
            <color indexed="81"/>
            <rFont val="Tahoma"/>
            <family val="2"/>
            <charset val="186"/>
          </rPr>
          <t>Autorius:</t>
        </r>
        <r>
          <rPr>
            <sz val="9"/>
            <color indexed="81"/>
            <rFont val="Tahoma"/>
            <family val="2"/>
            <charset val="186"/>
          </rPr>
          <t xml:space="preserve">
buvo 50 (pirminis), keičiama į 93 20180530</t>
        </r>
      </text>
    </comment>
    <comment ref="AR127" authorId="0" shapeId="0">
      <text>
        <r>
          <rPr>
            <b/>
            <sz val="9"/>
            <color indexed="81"/>
            <rFont val="Tahoma"/>
            <family val="2"/>
            <charset val="186"/>
          </rPr>
          <t>Autorius:</t>
        </r>
        <r>
          <rPr>
            <sz val="9"/>
            <color indexed="81"/>
            <rFont val="Tahoma"/>
            <family val="2"/>
            <charset val="186"/>
          </rPr>
          <t xml:space="preserve">
buvo 2,67 (pirminis)
pakeista į 3,34 (2018-05-02)</t>
        </r>
      </text>
    </comment>
    <comment ref="AU127" authorId="0" shapeId="0">
      <text>
        <r>
          <rPr>
            <b/>
            <sz val="9"/>
            <color indexed="81"/>
            <rFont val="Tahoma"/>
            <family val="2"/>
            <charset val="186"/>
          </rPr>
          <t>Autorius:</t>
        </r>
        <r>
          <rPr>
            <sz val="9"/>
            <color indexed="81"/>
            <rFont val="Tahoma"/>
            <family val="2"/>
            <charset val="186"/>
          </rPr>
          <t xml:space="preserve">
buvo 8 (2018-05-02)
pakeista į 25 (2018-06-05)</t>
        </r>
      </text>
    </comment>
    <comment ref="AX127" authorId="0" shapeId="0">
      <text>
        <r>
          <rPr>
            <b/>
            <sz val="9"/>
            <color indexed="81"/>
            <rFont val="Tahoma"/>
            <family val="2"/>
            <charset val="186"/>
          </rPr>
          <t>Autorius:</t>
        </r>
        <r>
          <rPr>
            <sz val="9"/>
            <color indexed="81"/>
            <rFont val="Tahoma"/>
            <family val="2"/>
            <charset val="186"/>
          </rPr>
          <t xml:space="preserve">
buvo 10,5 (2018-05-02)
pakeista į 32 (2018-06-05)
</t>
        </r>
      </text>
    </comment>
    <comment ref="BA127" authorId="0" shapeId="0">
      <text>
        <r>
          <rPr>
            <b/>
            <sz val="9"/>
            <color indexed="81"/>
            <rFont val="Tahoma"/>
            <family val="2"/>
            <charset val="186"/>
          </rPr>
          <t>Autorius:</t>
        </r>
        <r>
          <rPr>
            <sz val="9"/>
            <color indexed="81"/>
            <rFont val="Tahoma"/>
            <family val="2"/>
            <charset val="186"/>
          </rPr>
          <t xml:space="preserve">
buvo 10,5 (2018-05-02)
pakeista į 32 (2018-06-05)
</t>
        </r>
      </text>
    </comment>
    <comment ref="N129" authorId="0" shapeId="0">
      <text>
        <r>
          <rPr>
            <b/>
            <sz val="9"/>
            <color indexed="81"/>
            <rFont val="Tahoma"/>
            <family val="2"/>
            <charset val="186"/>
          </rPr>
          <t>Autorius:</t>
        </r>
        <r>
          <rPr>
            <sz val="9"/>
            <color indexed="81"/>
            <rFont val="Tahoma"/>
            <family val="2"/>
            <charset val="186"/>
          </rPr>
          <t xml:space="preserve">
buvo 1 439 067,07</t>
        </r>
      </text>
    </comment>
    <comment ref="O129" authorId="0" shapeId="0">
      <text>
        <r>
          <rPr>
            <b/>
            <sz val="9"/>
            <color indexed="81"/>
            <rFont val="Tahoma"/>
            <family val="2"/>
            <charset val="186"/>
          </rPr>
          <t>Autorius:</t>
        </r>
        <r>
          <rPr>
            <sz val="9"/>
            <color indexed="81"/>
            <rFont val="Tahoma"/>
            <family val="2"/>
            <charset val="186"/>
          </rPr>
          <t xml:space="preserve">
buvo 215 860,06</t>
        </r>
      </text>
    </comment>
    <comment ref="AR129" authorId="0" shapeId="0">
      <text>
        <r>
          <rPr>
            <b/>
            <sz val="9"/>
            <color indexed="81"/>
            <rFont val="Tahoma"/>
            <family val="2"/>
            <charset val="186"/>
          </rPr>
          <t>Autorius:</t>
        </r>
        <r>
          <rPr>
            <sz val="9"/>
            <color indexed="81"/>
            <rFont val="Tahoma"/>
            <family val="2"/>
            <charset val="186"/>
          </rPr>
          <t xml:space="preserve">
buvo 125,34</t>
        </r>
      </text>
    </comment>
    <comment ref="AR138" authorId="0" shapeId="0">
      <text>
        <r>
          <rPr>
            <b/>
            <sz val="9"/>
            <color indexed="81"/>
            <rFont val="Tahoma"/>
            <family val="2"/>
            <charset val="186"/>
          </rPr>
          <t>Autorius:</t>
        </r>
        <r>
          <rPr>
            <sz val="9"/>
            <color indexed="81"/>
            <rFont val="Tahoma"/>
            <family val="2"/>
            <charset val="186"/>
          </rPr>
          <t xml:space="preserve">
buvo 0,7 ha</t>
        </r>
      </text>
    </comment>
    <comment ref="T139" authorId="0" shapeId="0">
      <text>
        <r>
          <rPr>
            <b/>
            <sz val="9"/>
            <color indexed="81"/>
            <rFont val="Tahoma"/>
            <family val="2"/>
            <charset val="186"/>
          </rPr>
          <t>Autorius:</t>
        </r>
        <r>
          <rPr>
            <sz val="9"/>
            <color indexed="81"/>
            <rFont val="Tahoma"/>
            <family val="2"/>
            <charset val="186"/>
          </rPr>
          <t xml:space="preserve">
pakeista iš 2018/10 pagal PFSA AR</t>
        </r>
      </text>
    </comment>
    <comment ref="AR139" authorId="0" shapeId="0">
      <text>
        <r>
          <rPr>
            <b/>
            <sz val="9"/>
            <color indexed="81"/>
            <rFont val="Tahoma"/>
            <family val="2"/>
            <charset val="186"/>
          </rPr>
          <t>Autorius:</t>
        </r>
        <r>
          <rPr>
            <sz val="9"/>
            <color indexed="81"/>
            <rFont val="Tahoma"/>
            <family val="2"/>
            <charset val="186"/>
          </rPr>
          <t xml:space="preserve">
buvo 7,3 ha</t>
        </r>
      </text>
    </comment>
    <comment ref="T143" authorId="0" shapeId="0">
      <text>
        <r>
          <rPr>
            <b/>
            <sz val="9"/>
            <color indexed="81"/>
            <rFont val="Tahoma"/>
            <family val="2"/>
            <charset val="186"/>
          </rPr>
          <t>Autorius:</t>
        </r>
        <r>
          <rPr>
            <sz val="9"/>
            <color indexed="81"/>
            <rFont val="Tahoma"/>
            <family val="2"/>
            <charset val="186"/>
          </rPr>
          <t xml:space="preserve">
pakeista iš 2018/10 pagal PFSA AR</t>
        </r>
      </text>
    </comment>
  </commentList>
</comments>
</file>

<file path=xl/comments12.xml><?xml version="1.0" encoding="utf-8"?>
<comments xmlns="http://schemas.openxmlformats.org/spreadsheetml/2006/main">
  <authors>
    <author>Autorius</author>
  </authors>
  <commentList>
    <comment ref="AO29" authorId="0" shapeId="0">
      <text>
        <r>
          <rPr>
            <b/>
            <sz val="9"/>
            <color indexed="81"/>
            <rFont val="Tahoma"/>
            <family val="2"/>
            <charset val="186"/>
          </rPr>
          <t>Autorius:</t>
        </r>
        <r>
          <rPr>
            <sz val="9"/>
            <color indexed="81"/>
            <rFont val="Tahoma"/>
            <family val="2"/>
            <charset val="186"/>
          </rPr>
          <t xml:space="preserve">
buvo 2,11</t>
        </r>
      </text>
    </comment>
    <comment ref="B40"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B52"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AU70" authorId="0" shapeId="0">
      <text>
        <r>
          <rPr>
            <b/>
            <sz val="9"/>
            <color indexed="81"/>
            <rFont val="Tahoma"/>
            <family val="2"/>
            <charset val="186"/>
          </rPr>
          <t>Autorius:</t>
        </r>
        <r>
          <rPr>
            <sz val="9"/>
            <color indexed="81"/>
            <rFont val="Tahoma"/>
            <family val="2"/>
            <charset val="186"/>
          </rPr>
          <t xml:space="preserve">
rodiklio reikšmė nebuvo nurodyta</t>
        </r>
      </text>
    </comment>
    <comment ref="AU71" authorId="0" shapeId="0">
      <text>
        <r>
          <rPr>
            <b/>
            <sz val="9"/>
            <color indexed="81"/>
            <rFont val="Tahoma"/>
            <family val="2"/>
            <charset val="186"/>
          </rPr>
          <t>Autorius:</t>
        </r>
        <r>
          <rPr>
            <sz val="9"/>
            <color indexed="81"/>
            <rFont val="Tahoma"/>
            <family val="2"/>
            <charset val="186"/>
          </rPr>
          <t xml:space="preserve">
rodiklio reikšmė nebuvo nurodyta</t>
        </r>
      </text>
    </comment>
    <comment ref="AX71" authorId="0" shapeId="0">
      <text>
        <r>
          <rPr>
            <b/>
            <sz val="9"/>
            <color indexed="81"/>
            <rFont val="Tahoma"/>
            <family val="2"/>
            <charset val="186"/>
          </rPr>
          <t>Autorius:</t>
        </r>
        <r>
          <rPr>
            <sz val="9"/>
            <color indexed="81"/>
            <rFont val="Tahoma"/>
            <family val="2"/>
            <charset val="186"/>
          </rPr>
          <t xml:space="preserve">
rodiklio reikšmė nebuvo nurodyta</t>
        </r>
      </text>
    </comment>
    <comment ref="AO72" authorId="0" shapeId="0">
      <text>
        <r>
          <rPr>
            <b/>
            <sz val="9"/>
            <color indexed="81"/>
            <rFont val="Tahoma"/>
            <family val="2"/>
            <charset val="186"/>
          </rPr>
          <t>Autorius:</t>
        </r>
        <r>
          <rPr>
            <sz val="9"/>
            <color indexed="81"/>
            <rFont val="Tahoma"/>
            <family val="2"/>
            <charset val="186"/>
          </rPr>
          <t xml:space="preserve">
reikšmė nebuvo nurodyta</t>
        </r>
      </text>
    </comment>
    <comment ref="AU72" authorId="0" shapeId="0">
      <text>
        <r>
          <rPr>
            <b/>
            <sz val="9"/>
            <color indexed="81"/>
            <rFont val="Tahoma"/>
            <family val="2"/>
            <charset val="186"/>
          </rPr>
          <t>Autorius:</t>
        </r>
        <r>
          <rPr>
            <sz val="9"/>
            <color indexed="81"/>
            <rFont val="Tahoma"/>
            <family val="2"/>
            <charset val="186"/>
          </rPr>
          <t xml:space="preserve">
rodiklio reikšmė nebuvo nurodyta</t>
        </r>
      </text>
    </comment>
    <comment ref="AX72" authorId="0" shapeId="0">
      <text>
        <r>
          <rPr>
            <b/>
            <sz val="9"/>
            <color indexed="81"/>
            <rFont val="Tahoma"/>
            <family val="2"/>
            <charset val="186"/>
          </rPr>
          <t>Autorius:</t>
        </r>
        <r>
          <rPr>
            <sz val="9"/>
            <color indexed="81"/>
            <rFont val="Tahoma"/>
            <family val="2"/>
            <charset val="186"/>
          </rPr>
          <t xml:space="preserve">
rodiklio reikšmė nebuvo nurodyta</t>
        </r>
      </text>
    </comment>
    <comment ref="B104" authorId="0" shapeId="0">
      <text>
        <r>
          <rPr>
            <b/>
            <sz val="9"/>
            <color indexed="81"/>
            <rFont val="Tahoma"/>
            <family val="2"/>
            <charset val="186"/>
          </rPr>
          <t>Autorius:</t>
        </r>
        <r>
          <rPr>
            <sz val="9"/>
            <color indexed="81"/>
            <rFont val="Tahoma"/>
            <family val="2"/>
            <charset val="186"/>
          </rPr>
          <t xml:space="preserve">
Pavadinimas patikslintas 2016-03-30 RPT</t>
        </r>
      </text>
    </comment>
    <comment ref="B106"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C121" authorId="0" shapeId="0">
      <text>
        <r>
          <rPr>
            <b/>
            <sz val="9"/>
            <color indexed="81"/>
            <rFont val="Tahoma"/>
            <family val="2"/>
            <charset val="186"/>
          </rPr>
          <t>Autorius:</t>
        </r>
        <r>
          <rPr>
            <sz val="9"/>
            <color indexed="81"/>
            <rFont val="Tahoma"/>
            <family val="2"/>
            <charset val="186"/>
          </rPr>
          <t xml:space="preserve">
buvo 921 084,34</t>
        </r>
      </text>
    </comment>
    <comment ref="D121" authorId="0" shapeId="0">
      <text>
        <r>
          <rPr>
            <b/>
            <sz val="9"/>
            <color indexed="81"/>
            <rFont val="Tahoma"/>
            <family val="2"/>
            <charset val="186"/>
          </rPr>
          <t>Autorius:</t>
        </r>
        <r>
          <rPr>
            <sz val="9"/>
            <color indexed="81"/>
            <rFont val="Tahoma"/>
            <family val="2"/>
            <charset val="186"/>
          </rPr>
          <t xml:space="preserve">
buvo 217 313,22</t>
        </r>
      </text>
    </comment>
    <comment ref="H121" authorId="0" shapeId="0">
      <text>
        <r>
          <rPr>
            <b/>
            <sz val="9"/>
            <color indexed="81"/>
            <rFont val="Tahoma"/>
            <family val="2"/>
            <charset val="186"/>
          </rPr>
          <t>Autorius:</t>
        </r>
        <r>
          <rPr>
            <sz val="9"/>
            <color indexed="81"/>
            <rFont val="Tahoma"/>
            <family val="2"/>
            <charset val="186"/>
          </rPr>
          <t xml:space="preserve">
buvo 703 771,12</t>
        </r>
      </text>
    </comment>
    <comment ref="T121" authorId="0" shapeId="0">
      <text>
        <r>
          <rPr>
            <b/>
            <sz val="9"/>
            <color indexed="81"/>
            <rFont val="Tahoma"/>
            <family val="2"/>
            <charset val="186"/>
          </rPr>
          <t>Autorius:</t>
        </r>
        <r>
          <rPr>
            <sz val="9"/>
            <color indexed="81"/>
            <rFont val="Tahoma"/>
            <family val="2"/>
            <charset val="186"/>
          </rPr>
          <t xml:space="preserve">
buvo 2019</t>
        </r>
      </text>
    </comment>
    <comment ref="V121" authorId="0" shapeId="0">
      <text>
        <r>
          <rPr>
            <b/>
            <sz val="9"/>
            <color indexed="81"/>
            <rFont val="Tahoma"/>
            <family val="2"/>
            <charset val="186"/>
          </rPr>
          <t>Autorius:</t>
        </r>
        <r>
          <rPr>
            <sz val="9"/>
            <color indexed="81"/>
            <rFont val="Tahoma"/>
            <family val="2"/>
            <charset val="186"/>
          </rPr>
          <t xml:space="preserve">
buvo 534 560,06</t>
        </r>
      </text>
    </comment>
    <comment ref="AE127" authorId="0" shapeId="0">
      <text>
        <r>
          <rPr>
            <b/>
            <sz val="9"/>
            <color indexed="81"/>
            <rFont val="Tahoma"/>
            <family val="2"/>
            <charset val="186"/>
          </rPr>
          <t>Autorius:</t>
        </r>
        <r>
          <rPr>
            <sz val="9"/>
            <color indexed="81"/>
            <rFont val="Tahoma"/>
            <family val="2"/>
            <charset val="186"/>
          </rPr>
          <t xml:space="preserve">
įtraukta nauja veikla 20180530</t>
        </r>
      </text>
    </comment>
    <comment ref="AO127" authorId="0" shapeId="0">
      <text>
        <r>
          <rPr>
            <b/>
            <sz val="9"/>
            <color indexed="81"/>
            <rFont val="Tahoma"/>
            <family val="2"/>
            <charset val="186"/>
          </rPr>
          <t>Autorius:</t>
        </r>
        <r>
          <rPr>
            <sz val="9"/>
            <color indexed="81"/>
            <rFont val="Tahoma"/>
            <family val="2"/>
            <charset val="186"/>
          </rPr>
          <t xml:space="preserve">
nebuvo pirminiame 20171229, keičiama į 0,227 (20180530)</t>
        </r>
      </text>
    </comment>
    <comment ref="AR127" authorId="0" shapeId="0">
      <text>
        <r>
          <rPr>
            <b/>
            <sz val="9"/>
            <color indexed="81"/>
            <rFont val="Tahoma"/>
            <family val="2"/>
            <charset val="186"/>
          </rPr>
          <t>Autorius:</t>
        </r>
        <r>
          <rPr>
            <sz val="9"/>
            <color indexed="81"/>
            <rFont val="Tahoma"/>
            <family val="2"/>
            <charset val="186"/>
          </rPr>
          <t xml:space="preserve">
buvo 10 (pirminis), keičiama į 27 20180530</t>
        </r>
      </text>
    </comment>
    <comment ref="AU127" authorId="0" shapeId="0">
      <text>
        <r>
          <rPr>
            <b/>
            <sz val="9"/>
            <color indexed="81"/>
            <rFont val="Tahoma"/>
            <family val="2"/>
            <charset val="186"/>
          </rPr>
          <t>Autorius:</t>
        </r>
        <r>
          <rPr>
            <sz val="9"/>
            <color indexed="81"/>
            <rFont val="Tahoma"/>
            <family val="2"/>
            <charset val="186"/>
          </rPr>
          <t xml:space="preserve">
buvo 50 (pirminis), keičiama į 93 20180530</t>
        </r>
      </text>
    </comment>
    <comment ref="AX127" authorId="0" shapeId="0">
      <text>
        <r>
          <rPr>
            <b/>
            <sz val="9"/>
            <color indexed="81"/>
            <rFont val="Tahoma"/>
            <family val="2"/>
            <charset val="186"/>
          </rPr>
          <t>Autorius:</t>
        </r>
        <r>
          <rPr>
            <sz val="9"/>
            <color indexed="81"/>
            <rFont val="Tahoma"/>
            <family val="2"/>
            <charset val="186"/>
          </rPr>
          <t xml:space="preserve">
buvo 50 (pirminis), keičiama į 93 20180530</t>
        </r>
      </text>
    </comment>
    <comment ref="AO128" authorId="0" shapeId="0">
      <text>
        <r>
          <rPr>
            <b/>
            <sz val="9"/>
            <color indexed="81"/>
            <rFont val="Tahoma"/>
            <family val="2"/>
            <charset val="186"/>
          </rPr>
          <t>Autorius:</t>
        </r>
        <r>
          <rPr>
            <sz val="9"/>
            <color indexed="81"/>
            <rFont val="Tahoma"/>
            <family val="2"/>
            <charset val="186"/>
          </rPr>
          <t xml:space="preserve">
buvo 2,67 (pirminis)
pakeista į 3,34 (2018-05-02)</t>
        </r>
      </text>
    </comment>
    <comment ref="AR128" authorId="0" shapeId="0">
      <text>
        <r>
          <rPr>
            <b/>
            <sz val="9"/>
            <color indexed="81"/>
            <rFont val="Tahoma"/>
            <family val="2"/>
            <charset val="186"/>
          </rPr>
          <t>Autorius:</t>
        </r>
        <r>
          <rPr>
            <sz val="9"/>
            <color indexed="81"/>
            <rFont val="Tahoma"/>
            <family val="2"/>
            <charset val="186"/>
          </rPr>
          <t xml:space="preserve">
buvo 8 (2018-05-02)
pakeista į 25 (2018-06-05)</t>
        </r>
      </text>
    </comment>
    <comment ref="AU128" authorId="0" shapeId="0">
      <text>
        <r>
          <rPr>
            <b/>
            <sz val="9"/>
            <color indexed="81"/>
            <rFont val="Tahoma"/>
            <family val="2"/>
            <charset val="186"/>
          </rPr>
          <t>Autorius:</t>
        </r>
        <r>
          <rPr>
            <sz val="9"/>
            <color indexed="81"/>
            <rFont val="Tahoma"/>
            <family val="2"/>
            <charset val="186"/>
          </rPr>
          <t xml:space="preserve">
buvo 10,5 (2018-05-02)
pakeista į 32 (2018-06-05)
</t>
        </r>
      </text>
    </comment>
    <comment ref="AX128" authorId="0" shapeId="0">
      <text>
        <r>
          <rPr>
            <b/>
            <sz val="9"/>
            <color indexed="81"/>
            <rFont val="Tahoma"/>
            <family val="2"/>
            <charset val="186"/>
          </rPr>
          <t>Autorius:</t>
        </r>
        <r>
          <rPr>
            <sz val="9"/>
            <color indexed="81"/>
            <rFont val="Tahoma"/>
            <family val="2"/>
            <charset val="186"/>
          </rPr>
          <t xml:space="preserve">
buvo 10,5 (2018-05-02)
pakeista į 32 (2018-06-05)
</t>
        </r>
      </text>
    </comment>
    <comment ref="C130" authorId="0" shapeId="0">
      <text>
        <r>
          <rPr>
            <b/>
            <sz val="9"/>
            <color indexed="81"/>
            <rFont val="Tahoma"/>
            <family val="2"/>
            <charset val="186"/>
          </rPr>
          <t>Autorius:</t>
        </r>
        <r>
          <rPr>
            <sz val="9"/>
            <color indexed="81"/>
            <rFont val="Tahoma"/>
            <family val="2"/>
            <charset val="186"/>
          </rPr>
          <t xml:space="preserve">
buvo 1 439 067,07</t>
        </r>
      </text>
    </comment>
    <comment ref="D130" authorId="0" shapeId="0">
      <text>
        <r>
          <rPr>
            <b/>
            <sz val="9"/>
            <color indexed="81"/>
            <rFont val="Tahoma"/>
            <family val="2"/>
            <charset val="186"/>
          </rPr>
          <t>Autorius:</t>
        </r>
        <r>
          <rPr>
            <sz val="9"/>
            <color indexed="81"/>
            <rFont val="Tahoma"/>
            <family val="2"/>
            <charset val="186"/>
          </rPr>
          <t xml:space="preserve">
buvo 215 860,06</t>
        </r>
      </text>
    </comment>
    <comment ref="AO130" authorId="0" shapeId="0">
      <text>
        <r>
          <rPr>
            <b/>
            <sz val="9"/>
            <color indexed="81"/>
            <rFont val="Tahoma"/>
            <family val="2"/>
            <charset val="186"/>
          </rPr>
          <t>Autorius:</t>
        </r>
        <r>
          <rPr>
            <sz val="9"/>
            <color indexed="81"/>
            <rFont val="Tahoma"/>
            <family val="2"/>
            <charset val="186"/>
          </rPr>
          <t xml:space="preserve">
buvo 125,34</t>
        </r>
      </text>
    </comment>
    <comment ref="AO139" authorId="0" shapeId="0">
      <text>
        <r>
          <rPr>
            <b/>
            <sz val="9"/>
            <color indexed="81"/>
            <rFont val="Tahoma"/>
            <family val="2"/>
            <charset val="186"/>
          </rPr>
          <t>Autorius:</t>
        </r>
        <r>
          <rPr>
            <sz val="9"/>
            <color indexed="81"/>
            <rFont val="Tahoma"/>
            <family val="2"/>
            <charset val="186"/>
          </rPr>
          <t xml:space="preserve">
buvo 0,7 ha</t>
        </r>
      </text>
    </comment>
    <comment ref="Q140" authorId="0" shapeId="0">
      <text>
        <r>
          <rPr>
            <b/>
            <sz val="9"/>
            <color indexed="81"/>
            <rFont val="Tahoma"/>
            <family val="2"/>
            <charset val="186"/>
          </rPr>
          <t>Autorius:</t>
        </r>
        <r>
          <rPr>
            <sz val="9"/>
            <color indexed="81"/>
            <rFont val="Tahoma"/>
            <family val="2"/>
            <charset val="186"/>
          </rPr>
          <t xml:space="preserve">
pakeista iš 2018/10 pagal PFSA AR</t>
        </r>
      </text>
    </comment>
    <comment ref="AO140" authorId="0" shapeId="0">
      <text>
        <r>
          <rPr>
            <b/>
            <sz val="9"/>
            <color indexed="81"/>
            <rFont val="Tahoma"/>
            <family val="2"/>
            <charset val="186"/>
          </rPr>
          <t>Autorius:</t>
        </r>
        <r>
          <rPr>
            <sz val="9"/>
            <color indexed="81"/>
            <rFont val="Tahoma"/>
            <family val="2"/>
            <charset val="186"/>
          </rPr>
          <t xml:space="preserve">
buvo 7,3 ha</t>
        </r>
      </text>
    </comment>
    <comment ref="Q144" authorId="0" shapeId="0">
      <text>
        <r>
          <rPr>
            <b/>
            <sz val="9"/>
            <color indexed="81"/>
            <rFont val="Tahoma"/>
            <family val="2"/>
            <charset val="186"/>
          </rPr>
          <t>Autorius:</t>
        </r>
        <r>
          <rPr>
            <sz val="9"/>
            <color indexed="81"/>
            <rFont val="Tahoma"/>
            <family val="2"/>
            <charset val="186"/>
          </rPr>
          <t xml:space="preserve">
pakeista iš 2018/10 pagal PFSA AR</t>
        </r>
      </text>
    </comment>
  </commentList>
</comments>
</file>

<file path=xl/comments13.xml><?xml version="1.0" encoding="utf-8"?>
<comments xmlns="http://schemas.openxmlformats.org/spreadsheetml/2006/main">
  <authors>
    <author>Autorius</author>
  </authors>
  <commentList>
    <comment ref="D15" authorId="0" shapeId="0">
      <text>
        <r>
          <rPr>
            <b/>
            <sz val="9"/>
            <color indexed="81"/>
            <rFont val="Tahoma"/>
            <family val="2"/>
            <charset val="186"/>
          </rPr>
          <t>Autorius:</t>
        </r>
        <r>
          <rPr>
            <sz val="9"/>
            <color indexed="81"/>
            <rFont val="Tahoma"/>
            <family val="2"/>
            <charset val="186"/>
          </rPr>
          <t xml:space="preserve">
pavadinimas patikslintas 2016-03-30 sprendimu</t>
        </r>
      </text>
    </comment>
    <comment ref="AR25" authorId="0" shapeId="0">
      <text>
        <r>
          <rPr>
            <b/>
            <sz val="9"/>
            <color indexed="81"/>
            <rFont val="Tahoma"/>
            <family val="2"/>
            <charset val="186"/>
          </rPr>
          <t>Autorius:</t>
        </r>
        <r>
          <rPr>
            <sz val="9"/>
            <color indexed="81"/>
            <rFont val="Tahoma"/>
            <family val="2"/>
            <charset val="186"/>
          </rPr>
          <t xml:space="preserve">
buvo 2,11</t>
        </r>
      </text>
    </comment>
    <comment ref="D34"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N34" authorId="0" shapeId="0">
      <text>
        <r>
          <rPr>
            <b/>
            <sz val="9"/>
            <color indexed="81"/>
            <rFont val="Tahoma"/>
            <family val="2"/>
            <charset val="186"/>
          </rPr>
          <t>Autorius:</t>
        </r>
        <r>
          <rPr>
            <sz val="9"/>
            <color indexed="81"/>
            <rFont val="Tahoma"/>
            <family val="2"/>
            <charset val="186"/>
          </rPr>
          <t xml:space="preserve">
buvo 100 770,35</t>
        </r>
      </text>
    </comment>
    <comment ref="O34" authorId="0" shapeId="0">
      <text>
        <r>
          <rPr>
            <b/>
            <sz val="9"/>
            <color indexed="81"/>
            <rFont val="Tahoma"/>
            <family val="2"/>
            <charset val="186"/>
          </rPr>
          <t>Autorius:</t>
        </r>
        <r>
          <rPr>
            <sz val="9"/>
            <color indexed="81"/>
            <rFont val="Tahoma"/>
            <family val="2"/>
            <charset val="186"/>
          </rPr>
          <t xml:space="preserve">
buvo 20 280,35</t>
        </r>
      </text>
    </comment>
    <comment ref="U34" authorId="0" shapeId="0">
      <text>
        <r>
          <rPr>
            <b/>
            <sz val="9"/>
            <color indexed="81"/>
            <rFont val="Tahoma"/>
            <family val="2"/>
            <charset val="186"/>
          </rPr>
          <t>Autorius:</t>
        </r>
        <r>
          <rPr>
            <sz val="9"/>
            <color indexed="81"/>
            <rFont val="Tahoma"/>
            <family val="2"/>
            <charset val="186"/>
          </rPr>
          <t xml:space="preserve">
buvo 2018/06</t>
        </r>
      </text>
    </comment>
    <comment ref="V34" authorId="0" shapeId="0">
      <text>
        <r>
          <rPr>
            <b/>
            <sz val="9"/>
            <color indexed="81"/>
            <rFont val="Tahoma"/>
            <family val="2"/>
            <charset val="186"/>
          </rPr>
          <t>Autorius:</t>
        </r>
        <r>
          <rPr>
            <sz val="9"/>
            <color indexed="81"/>
            <rFont val="Tahoma"/>
            <family val="2"/>
            <charset val="186"/>
          </rPr>
          <t xml:space="preserve">
buvo 2018/08</t>
        </r>
      </text>
    </comment>
    <comment ref="W34" authorId="0" shapeId="0">
      <text>
        <r>
          <rPr>
            <b/>
            <sz val="9"/>
            <color indexed="81"/>
            <rFont val="Tahoma"/>
            <family val="2"/>
            <charset val="186"/>
          </rPr>
          <t>Autorius:</t>
        </r>
        <r>
          <rPr>
            <sz val="9"/>
            <color indexed="81"/>
            <rFont val="Tahoma"/>
            <family val="2"/>
            <charset val="186"/>
          </rPr>
          <t xml:space="preserve">
buvo 2019</t>
        </r>
      </text>
    </comment>
    <comment ref="D46"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D64" authorId="0" shapeId="0">
      <text>
        <r>
          <rPr>
            <b/>
            <sz val="9"/>
            <color indexed="81"/>
            <rFont val="Tahoma"/>
            <family val="2"/>
            <charset val="186"/>
          </rPr>
          <t>Autorius:</t>
        </r>
        <r>
          <rPr>
            <sz val="9"/>
            <color indexed="81"/>
            <rFont val="Tahoma"/>
            <family val="2"/>
            <charset val="186"/>
          </rPr>
          <t xml:space="preserve">
buvo "m."
</t>
        </r>
      </text>
    </comment>
    <comment ref="O64" authorId="0" shapeId="0">
      <text>
        <r>
          <rPr>
            <b/>
            <sz val="9"/>
            <color indexed="81"/>
            <rFont val="Tahoma"/>
            <family val="2"/>
            <charset val="186"/>
          </rPr>
          <t>Autorius:</t>
        </r>
        <r>
          <rPr>
            <sz val="9"/>
            <color indexed="81"/>
            <rFont val="Tahoma"/>
            <family val="2"/>
            <charset val="186"/>
          </rPr>
          <t xml:space="preserve">
buvo 20 772,98</t>
        </r>
      </text>
    </comment>
    <comment ref="T64" authorId="0" shapeId="0">
      <text>
        <r>
          <rPr>
            <b/>
            <sz val="9"/>
            <color indexed="81"/>
            <rFont val="Tahoma"/>
            <family val="2"/>
            <charset val="186"/>
          </rPr>
          <t>Autorius:</t>
        </r>
        <r>
          <rPr>
            <sz val="9"/>
            <color indexed="81"/>
            <rFont val="Tahoma"/>
            <family val="2"/>
            <charset val="186"/>
          </rPr>
          <t xml:space="preserve">
buvo 2017/07</t>
        </r>
      </text>
    </comment>
    <comment ref="U64" authorId="0" shapeId="0">
      <text>
        <r>
          <rPr>
            <b/>
            <sz val="9"/>
            <color indexed="81"/>
            <rFont val="Tahoma"/>
            <family val="2"/>
            <charset val="186"/>
          </rPr>
          <t>Autorius:</t>
        </r>
        <r>
          <rPr>
            <sz val="9"/>
            <color indexed="81"/>
            <rFont val="Tahoma"/>
            <family val="2"/>
            <charset val="186"/>
          </rPr>
          <t xml:space="preserve">
buvo 2017/09</t>
        </r>
      </text>
    </comment>
    <comment ref="V64" authorId="0" shapeId="0">
      <text>
        <r>
          <rPr>
            <b/>
            <sz val="9"/>
            <color indexed="81"/>
            <rFont val="Tahoma"/>
            <family val="2"/>
            <charset val="186"/>
          </rPr>
          <t>Autorius:</t>
        </r>
        <r>
          <rPr>
            <sz val="9"/>
            <color indexed="81"/>
            <rFont val="Tahoma"/>
            <family val="2"/>
            <charset val="186"/>
          </rPr>
          <t xml:space="preserve">
buvo 2017/12</t>
        </r>
      </text>
    </comment>
    <comment ref="T65" authorId="0" shapeId="0">
      <text>
        <r>
          <rPr>
            <b/>
            <sz val="9"/>
            <color indexed="81"/>
            <rFont val="Tahoma"/>
            <family val="2"/>
            <charset val="186"/>
          </rPr>
          <t>Autorius:</t>
        </r>
        <r>
          <rPr>
            <sz val="9"/>
            <color indexed="81"/>
            <rFont val="Tahoma"/>
            <family val="2"/>
            <charset val="186"/>
          </rPr>
          <t xml:space="preserve">
buvo 2017/07</t>
        </r>
      </text>
    </comment>
    <comment ref="U65" authorId="0" shapeId="0">
      <text>
        <r>
          <rPr>
            <b/>
            <sz val="9"/>
            <color indexed="81"/>
            <rFont val="Tahoma"/>
            <family val="2"/>
            <charset val="186"/>
          </rPr>
          <t>Autorius:</t>
        </r>
        <r>
          <rPr>
            <sz val="9"/>
            <color indexed="81"/>
            <rFont val="Tahoma"/>
            <family val="2"/>
            <charset val="186"/>
          </rPr>
          <t xml:space="preserve">
buvo 2017/09</t>
        </r>
      </text>
    </comment>
    <comment ref="V65" authorId="0" shapeId="0">
      <text>
        <r>
          <rPr>
            <b/>
            <sz val="9"/>
            <color indexed="81"/>
            <rFont val="Tahoma"/>
            <family val="2"/>
            <charset val="186"/>
          </rPr>
          <t>Autorius:</t>
        </r>
        <r>
          <rPr>
            <sz val="9"/>
            <color indexed="81"/>
            <rFont val="Tahoma"/>
            <family val="2"/>
            <charset val="186"/>
          </rPr>
          <t xml:space="preserve">
buvo 2017/12</t>
        </r>
      </text>
    </comment>
    <comment ref="W65" authorId="0" shapeId="0">
      <text>
        <r>
          <rPr>
            <b/>
            <sz val="9"/>
            <color indexed="81"/>
            <rFont val="Tahoma"/>
            <family val="2"/>
            <charset val="186"/>
          </rPr>
          <t>Autorius:</t>
        </r>
        <r>
          <rPr>
            <sz val="9"/>
            <color indexed="81"/>
            <rFont val="Tahoma"/>
            <family val="2"/>
            <charset val="186"/>
          </rPr>
          <t xml:space="preserve">
buvo 2019
</t>
        </r>
      </text>
    </comment>
    <comment ref="AX65" authorId="0" shapeId="0">
      <text>
        <r>
          <rPr>
            <b/>
            <sz val="9"/>
            <color indexed="81"/>
            <rFont val="Tahoma"/>
            <family val="2"/>
            <charset val="186"/>
          </rPr>
          <t>Autorius:</t>
        </r>
        <r>
          <rPr>
            <sz val="9"/>
            <color indexed="81"/>
            <rFont val="Tahoma"/>
            <family val="2"/>
            <charset val="186"/>
          </rPr>
          <t xml:space="preserve">
rodiklio reikšmė nebuvo nurodyta</t>
        </r>
      </text>
    </comment>
    <comment ref="BA65" authorId="0" shapeId="0">
      <text>
        <r>
          <rPr>
            <b/>
            <sz val="9"/>
            <color indexed="81"/>
            <rFont val="Tahoma"/>
            <family val="2"/>
            <charset val="186"/>
          </rPr>
          <t>Autorius:</t>
        </r>
        <r>
          <rPr>
            <sz val="9"/>
            <color indexed="81"/>
            <rFont val="Tahoma"/>
            <family val="2"/>
            <charset val="186"/>
          </rPr>
          <t xml:space="preserve">
rodiklio reikšmė nebuvo nurodyta</t>
        </r>
      </text>
    </comment>
    <comment ref="T66" authorId="0" shapeId="0">
      <text>
        <r>
          <rPr>
            <b/>
            <sz val="9"/>
            <color indexed="81"/>
            <rFont val="Tahoma"/>
            <family val="2"/>
            <charset val="186"/>
          </rPr>
          <t>Autorius:</t>
        </r>
        <r>
          <rPr>
            <sz val="9"/>
            <color indexed="81"/>
            <rFont val="Tahoma"/>
            <family val="2"/>
            <charset val="186"/>
          </rPr>
          <t xml:space="preserve">
buvo 2017/07</t>
        </r>
      </text>
    </comment>
    <comment ref="U66" authorId="0" shapeId="0">
      <text>
        <r>
          <rPr>
            <b/>
            <sz val="9"/>
            <color indexed="81"/>
            <rFont val="Tahoma"/>
            <family val="2"/>
            <charset val="186"/>
          </rPr>
          <t>Autorius:</t>
        </r>
        <r>
          <rPr>
            <sz val="9"/>
            <color indexed="81"/>
            <rFont val="Tahoma"/>
            <family val="2"/>
            <charset val="186"/>
          </rPr>
          <t xml:space="preserve">
buvo 2017/09</t>
        </r>
      </text>
    </comment>
    <comment ref="V66" authorId="0" shapeId="0">
      <text>
        <r>
          <rPr>
            <b/>
            <sz val="9"/>
            <color indexed="81"/>
            <rFont val="Tahoma"/>
            <family val="2"/>
            <charset val="186"/>
          </rPr>
          <t>Autorius:</t>
        </r>
        <r>
          <rPr>
            <sz val="9"/>
            <color indexed="81"/>
            <rFont val="Tahoma"/>
            <family val="2"/>
            <charset val="186"/>
          </rPr>
          <t xml:space="preserve">
buvo 2017/12</t>
        </r>
      </text>
    </comment>
    <comment ref="W66" authorId="0" shapeId="0">
      <text>
        <r>
          <rPr>
            <b/>
            <sz val="9"/>
            <color indexed="81"/>
            <rFont val="Tahoma"/>
            <family val="2"/>
            <charset val="186"/>
          </rPr>
          <t>Autorius:</t>
        </r>
        <r>
          <rPr>
            <sz val="9"/>
            <color indexed="81"/>
            <rFont val="Tahoma"/>
            <family val="2"/>
            <charset val="186"/>
          </rPr>
          <t xml:space="preserve">
buvo 2019</t>
        </r>
      </text>
    </comment>
    <comment ref="AR66" authorId="0" shapeId="0">
      <text>
        <r>
          <rPr>
            <b/>
            <sz val="9"/>
            <color indexed="81"/>
            <rFont val="Tahoma"/>
            <family val="2"/>
            <charset val="186"/>
          </rPr>
          <t>Autorius:</t>
        </r>
        <r>
          <rPr>
            <sz val="9"/>
            <color indexed="81"/>
            <rFont val="Tahoma"/>
            <family val="2"/>
            <charset val="186"/>
          </rPr>
          <t xml:space="preserve">
reikšmė nebuvo nurodyta</t>
        </r>
      </text>
    </comment>
    <comment ref="AX66" authorId="0" shapeId="0">
      <text>
        <r>
          <rPr>
            <b/>
            <sz val="9"/>
            <color indexed="81"/>
            <rFont val="Tahoma"/>
            <family val="2"/>
            <charset val="186"/>
          </rPr>
          <t>Autorius:</t>
        </r>
        <r>
          <rPr>
            <sz val="9"/>
            <color indexed="81"/>
            <rFont val="Tahoma"/>
            <family val="2"/>
            <charset val="186"/>
          </rPr>
          <t xml:space="preserve">
rodiklio reikšmė nebuvo nurodyta</t>
        </r>
      </text>
    </comment>
    <comment ref="BA66" authorId="0" shapeId="0">
      <text>
        <r>
          <rPr>
            <b/>
            <sz val="9"/>
            <color indexed="81"/>
            <rFont val="Tahoma"/>
            <family val="2"/>
            <charset val="186"/>
          </rPr>
          <t>Autorius:</t>
        </r>
        <r>
          <rPr>
            <sz val="9"/>
            <color indexed="81"/>
            <rFont val="Tahoma"/>
            <family val="2"/>
            <charset val="186"/>
          </rPr>
          <t xml:space="preserve">
rodiklio reikšmė nebuvo nurodyta</t>
        </r>
      </text>
    </comment>
    <comment ref="D98" authorId="0" shapeId="0">
      <text>
        <r>
          <rPr>
            <b/>
            <sz val="9"/>
            <color indexed="81"/>
            <rFont val="Tahoma"/>
            <family val="2"/>
            <charset val="186"/>
          </rPr>
          <t>Autorius:</t>
        </r>
        <r>
          <rPr>
            <sz val="9"/>
            <color indexed="81"/>
            <rFont val="Tahoma"/>
            <family val="2"/>
            <charset val="186"/>
          </rPr>
          <t xml:space="preserve">
Pavadinimas patikslintas 2016-03-30 RPT</t>
        </r>
      </text>
    </comment>
    <comment ref="D100"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N116" authorId="0" shapeId="0">
      <text>
        <r>
          <rPr>
            <b/>
            <sz val="9"/>
            <color indexed="81"/>
            <rFont val="Tahoma"/>
            <family val="2"/>
            <charset val="186"/>
          </rPr>
          <t>Autorius:</t>
        </r>
        <r>
          <rPr>
            <sz val="9"/>
            <color indexed="81"/>
            <rFont val="Tahoma"/>
            <family val="2"/>
            <charset val="186"/>
          </rPr>
          <t xml:space="preserve">
buvo 921 084,34</t>
        </r>
      </text>
    </comment>
    <comment ref="O116" authorId="0" shapeId="0">
      <text>
        <r>
          <rPr>
            <b/>
            <sz val="9"/>
            <color indexed="81"/>
            <rFont val="Tahoma"/>
            <family val="2"/>
            <charset val="186"/>
          </rPr>
          <t>Autorius:</t>
        </r>
        <r>
          <rPr>
            <sz val="9"/>
            <color indexed="81"/>
            <rFont val="Tahoma"/>
            <family val="2"/>
            <charset val="186"/>
          </rPr>
          <t xml:space="preserve">
buvo 217 313,22</t>
        </r>
      </text>
    </comment>
    <comment ref="S116" authorId="0" shapeId="0">
      <text>
        <r>
          <rPr>
            <b/>
            <sz val="9"/>
            <color indexed="81"/>
            <rFont val="Tahoma"/>
            <family val="2"/>
            <charset val="186"/>
          </rPr>
          <t>Autorius:</t>
        </r>
        <r>
          <rPr>
            <sz val="9"/>
            <color indexed="81"/>
            <rFont val="Tahoma"/>
            <family val="2"/>
            <charset val="186"/>
          </rPr>
          <t xml:space="preserve">
buvo 703 771,12</t>
        </r>
      </text>
    </comment>
    <comment ref="W116" authorId="0" shapeId="0">
      <text>
        <r>
          <rPr>
            <b/>
            <sz val="9"/>
            <color indexed="81"/>
            <rFont val="Tahoma"/>
            <family val="2"/>
            <charset val="186"/>
          </rPr>
          <t>Autorius:</t>
        </r>
        <r>
          <rPr>
            <sz val="9"/>
            <color indexed="81"/>
            <rFont val="Tahoma"/>
            <family val="2"/>
            <charset val="186"/>
          </rPr>
          <t xml:space="preserve">
buvo 2019</t>
        </r>
      </text>
    </comment>
    <comment ref="Y116" authorId="0" shapeId="0">
      <text>
        <r>
          <rPr>
            <b/>
            <sz val="9"/>
            <color indexed="81"/>
            <rFont val="Tahoma"/>
            <family val="2"/>
            <charset val="186"/>
          </rPr>
          <t>Autorius:</t>
        </r>
        <r>
          <rPr>
            <sz val="9"/>
            <color indexed="81"/>
            <rFont val="Tahoma"/>
            <family val="2"/>
            <charset val="186"/>
          </rPr>
          <t xml:space="preserve">
buvo 534 560,06</t>
        </r>
      </text>
    </comment>
    <comment ref="AH122" authorId="0" shapeId="0">
      <text>
        <r>
          <rPr>
            <b/>
            <sz val="9"/>
            <color indexed="81"/>
            <rFont val="Tahoma"/>
            <family val="2"/>
            <charset val="186"/>
          </rPr>
          <t>Autorius:</t>
        </r>
        <r>
          <rPr>
            <sz val="9"/>
            <color indexed="81"/>
            <rFont val="Tahoma"/>
            <family val="2"/>
            <charset val="186"/>
          </rPr>
          <t xml:space="preserve">
įtraukta nauja veikla 20180530</t>
        </r>
      </text>
    </comment>
    <comment ref="AR122" authorId="0" shapeId="0">
      <text>
        <r>
          <rPr>
            <b/>
            <sz val="9"/>
            <color indexed="81"/>
            <rFont val="Tahoma"/>
            <family val="2"/>
            <charset val="186"/>
          </rPr>
          <t>Autorius:</t>
        </r>
        <r>
          <rPr>
            <sz val="9"/>
            <color indexed="81"/>
            <rFont val="Tahoma"/>
            <family val="2"/>
            <charset val="186"/>
          </rPr>
          <t xml:space="preserve">
nebuvo pirminiame 20171229, keičiama į 0,227 (20180530)</t>
        </r>
      </text>
    </comment>
    <comment ref="AU122" authorId="0" shapeId="0">
      <text>
        <r>
          <rPr>
            <b/>
            <sz val="9"/>
            <color indexed="81"/>
            <rFont val="Tahoma"/>
            <family val="2"/>
            <charset val="186"/>
          </rPr>
          <t>Autorius:</t>
        </r>
        <r>
          <rPr>
            <sz val="9"/>
            <color indexed="81"/>
            <rFont val="Tahoma"/>
            <family val="2"/>
            <charset val="186"/>
          </rPr>
          <t xml:space="preserve">
buvo 10 (pirminis), keičiama į 27 20180530</t>
        </r>
      </text>
    </comment>
    <comment ref="AX122" authorId="0" shapeId="0">
      <text>
        <r>
          <rPr>
            <b/>
            <sz val="9"/>
            <color indexed="81"/>
            <rFont val="Tahoma"/>
            <family val="2"/>
            <charset val="186"/>
          </rPr>
          <t>Autorius:</t>
        </r>
        <r>
          <rPr>
            <sz val="9"/>
            <color indexed="81"/>
            <rFont val="Tahoma"/>
            <family val="2"/>
            <charset val="186"/>
          </rPr>
          <t xml:space="preserve">
buvo 50 (pirminis), keičiama į 93 20180530</t>
        </r>
      </text>
    </comment>
    <comment ref="AR123" authorId="0" shapeId="0">
      <text>
        <r>
          <rPr>
            <b/>
            <sz val="9"/>
            <color indexed="81"/>
            <rFont val="Tahoma"/>
            <family val="2"/>
            <charset val="186"/>
          </rPr>
          <t>Autorius:</t>
        </r>
        <r>
          <rPr>
            <sz val="9"/>
            <color indexed="81"/>
            <rFont val="Tahoma"/>
            <family val="2"/>
            <charset val="186"/>
          </rPr>
          <t xml:space="preserve">
buvo 2,67 (pirminis)
pakeista į 3,34 (2018-05-02)</t>
        </r>
      </text>
    </comment>
    <comment ref="AU123" authorId="0" shapeId="0">
      <text>
        <r>
          <rPr>
            <b/>
            <sz val="9"/>
            <color indexed="81"/>
            <rFont val="Tahoma"/>
            <family val="2"/>
            <charset val="186"/>
          </rPr>
          <t>Autorius:</t>
        </r>
        <r>
          <rPr>
            <sz val="9"/>
            <color indexed="81"/>
            <rFont val="Tahoma"/>
            <family val="2"/>
            <charset val="186"/>
          </rPr>
          <t xml:space="preserve">
buvo 8 (2018-05-02)
pakeista į 25 (2018-06-05)</t>
        </r>
      </text>
    </comment>
    <comment ref="AX123" authorId="0" shapeId="0">
      <text>
        <r>
          <rPr>
            <b/>
            <sz val="9"/>
            <color indexed="81"/>
            <rFont val="Tahoma"/>
            <family val="2"/>
            <charset val="186"/>
          </rPr>
          <t>Autorius:</t>
        </r>
        <r>
          <rPr>
            <sz val="9"/>
            <color indexed="81"/>
            <rFont val="Tahoma"/>
            <family val="2"/>
            <charset val="186"/>
          </rPr>
          <t xml:space="preserve">
buvo 10,5 (2018-05-02)
pakeista į 32 (2018-06-05)
</t>
        </r>
      </text>
    </comment>
    <comment ref="N125" authorId="0" shapeId="0">
      <text>
        <r>
          <rPr>
            <b/>
            <sz val="9"/>
            <color indexed="81"/>
            <rFont val="Tahoma"/>
            <family val="2"/>
            <charset val="186"/>
          </rPr>
          <t>Autorius:</t>
        </r>
        <r>
          <rPr>
            <sz val="9"/>
            <color indexed="81"/>
            <rFont val="Tahoma"/>
            <family val="2"/>
            <charset val="186"/>
          </rPr>
          <t xml:space="preserve">
buvo 1 439 067,07</t>
        </r>
      </text>
    </comment>
    <comment ref="O125" authorId="0" shapeId="0">
      <text>
        <r>
          <rPr>
            <b/>
            <sz val="9"/>
            <color indexed="81"/>
            <rFont val="Tahoma"/>
            <family val="2"/>
            <charset val="186"/>
          </rPr>
          <t>Autorius:</t>
        </r>
        <r>
          <rPr>
            <sz val="9"/>
            <color indexed="81"/>
            <rFont val="Tahoma"/>
            <family val="2"/>
            <charset val="186"/>
          </rPr>
          <t xml:space="preserve">
buvo 215 860,06</t>
        </r>
      </text>
    </comment>
    <comment ref="S125" authorId="0" shapeId="0">
      <text>
        <r>
          <rPr>
            <b/>
            <sz val="9"/>
            <color indexed="81"/>
            <rFont val="Tahoma"/>
            <family val="2"/>
            <charset val="186"/>
          </rPr>
          <t>Autorius:</t>
        </r>
        <r>
          <rPr>
            <sz val="9"/>
            <color indexed="81"/>
            <rFont val="Tahoma"/>
            <family val="2"/>
            <charset val="186"/>
          </rPr>
          <t xml:space="preserve">
buvo 1 223 207,01</t>
        </r>
      </text>
    </comment>
    <comment ref="W125" authorId="0" shapeId="0">
      <text>
        <r>
          <rPr>
            <b/>
            <sz val="9"/>
            <color indexed="81"/>
            <rFont val="Tahoma"/>
            <family val="2"/>
            <charset val="186"/>
          </rPr>
          <t>Autorius:</t>
        </r>
        <r>
          <rPr>
            <sz val="9"/>
            <color indexed="81"/>
            <rFont val="Tahoma"/>
            <family val="2"/>
            <charset val="186"/>
          </rPr>
          <t xml:space="preserve">
buvo 2019</t>
        </r>
      </text>
    </comment>
    <comment ref="AR125" authorId="0" shapeId="0">
      <text>
        <r>
          <rPr>
            <b/>
            <sz val="9"/>
            <color indexed="81"/>
            <rFont val="Tahoma"/>
            <family val="2"/>
            <charset val="186"/>
          </rPr>
          <t>Autorius:</t>
        </r>
        <r>
          <rPr>
            <sz val="9"/>
            <color indexed="81"/>
            <rFont val="Tahoma"/>
            <family val="2"/>
            <charset val="186"/>
          </rPr>
          <t xml:space="preserve">
buvo 125,34</t>
        </r>
      </text>
    </comment>
    <comment ref="N133" authorId="0" shapeId="0">
      <text>
        <r>
          <rPr>
            <b/>
            <sz val="9"/>
            <color indexed="81"/>
            <rFont val="Tahoma"/>
            <family val="2"/>
            <charset val="186"/>
          </rPr>
          <t>Autorius:</t>
        </r>
        <r>
          <rPr>
            <sz val="9"/>
            <color indexed="81"/>
            <rFont val="Tahoma"/>
            <family val="2"/>
            <charset val="186"/>
          </rPr>
          <t xml:space="preserve">
283809,34</t>
        </r>
      </text>
    </comment>
    <comment ref="O133" authorId="0" shapeId="0">
      <text>
        <r>
          <rPr>
            <b/>
            <sz val="9"/>
            <color indexed="81"/>
            <rFont val="Tahoma"/>
            <family val="2"/>
            <charset val="186"/>
          </rPr>
          <t>Autorius:</t>
        </r>
        <r>
          <rPr>
            <sz val="9"/>
            <color indexed="81"/>
            <rFont val="Tahoma"/>
            <family val="2"/>
            <charset val="186"/>
          </rPr>
          <t xml:space="preserve">
42571,4</t>
        </r>
      </text>
    </comment>
    <comment ref="S133" authorId="0" shapeId="0">
      <text>
        <r>
          <rPr>
            <b/>
            <sz val="9"/>
            <color indexed="81"/>
            <rFont val="Tahoma"/>
            <family val="2"/>
            <charset val="186"/>
          </rPr>
          <t>Autorius:</t>
        </r>
        <r>
          <rPr>
            <sz val="9"/>
            <color indexed="81"/>
            <rFont val="Tahoma"/>
            <family val="2"/>
            <charset val="186"/>
          </rPr>
          <t xml:space="preserve">
241237,94</t>
        </r>
      </text>
    </comment>
    <comment ref="AR133" authorId="0" shapeId="0">
      <text>
        <r>
          <rPr>
            <b/>
            <sz val="9"/>
            <color indexed="81"/>
            <rFont val="Tahoma"/>
            <family val="2"/>
            <charset val="186"/>
          </rPr>
          <t>Autorius:</t>
        </r>
        <r>
          <rPr>
            <sz val="9"/>
            <color indexed="81"/>
            <rFont val="Tahoma"/>
            <family val="2"/>
            <charset val="186"/>
          </rPr>
          <t xml:space="preserve">
buvo 0,7 ha</t>
        </r>
      </text>
    </comment>
    <comment ref="N134" authorId="0" shapeId="0">
      <text>
        <r>
          <rPr>
            <b/>
            <sz val="9"/>
            <color indexed="81"/>
            <rFont val="Tahoma"/>
            <family val="2"/>
            <charset val="186"/>
          </rPr>
          <t>Autorius:</t>
        </r>
        <r>
          <rPr>
            <sz val="9"/>
            <color indexed="81"/>
            <rFont val="Tahoma"/>
            <family val="2"/>
            <charset val="186"/>
          </rPr>
          <t xml:space="preserve">
690477,56</t>
        </r>
      </text>
    </comment>
    <comment ref="O134" authorId="0" shapeId="0">
      <text>
        <r>
          <rPr>
            <b/>
            <sz val="9"/>
            <color indexed="81"/>
            <rFont val="Tahoma"/>
            <family val="2"/>
            <charset val="186"/>
          </rPr>
          <t>Autorius:</t>
        </r>
        <r>
          <rPr>
            <sz val="9"/>
            <color indexed="81"/>
            <rFont val="Tahoma"/>
            <family val="2"/>
            <charset val="186"/>
          </rPr>
          <t xml:space="preserve">
103571,63</t>
        </r>
      </text>
    </comment>
    <comment ref="S134" authorId="0" shapeId="0">
      <text>
        <r>
          <rPr>
            <b/>
            <sz val="9"/>
            <color indexed="81"/>
            <rFont val="Tahoma"/>
            <family val="2"/>
            <charset val="186"/>
          </rPr>
          <t>Autorius:</t>
        </r>
        <r>
          <rPr>
            <sz val="9"/>
            <color indexed="81"/>
            <rFont val="Tahoma"/>
            <family val="2"/>
            <charset val="186"/>
          </rPr>
          <t xml:space="preserve">
586905,93</t>
        </r>
      </text>
    </comment>
    <comment ref="T134" authorId="0" shapeId="0">
      <text>
        <r>
          <rPr>
            <b/>
            <sz val="9"/>
            <color indexed="81"/>
            <rFont val="Tahoma"/>
            <family val="2"/>
            <charset val="186"/>
          </rPr>
          <t>Autorius:</t>
        </r>
        <r>
          <rPr>
            <sz val="9"/>
            <color indexed="81"/>
            <rFont val="Tahoma"/>
            <family val="2"/>
            <charset val="186"/>
          </rPr>
          <t xml:space="preserve">
pakeista iš 2018/10 pagal PFSA AR</t>
        </r>
      </text>
    </comment>
    <comment ref="AR134" authorId="0" shapeId="0">
      <text>
        <r>
          <rPr>
            <b/>
            <sz val="9"/>
            <color indexed="81"/>
            <rFont val="Tahoma"/>
            <family val="2"/>
            <charset val="186"/>
          </rPr>
          <t>Autorius:</t>
        </r>
        <r>
          <rPr>
            <sz val="9"/>
            <color indexed="81"/>
            <rFont val="Tahoma"/>
            <family val="2"/>
            <charset val="186"/>
          </rPr>
          <t xml:space="preserve">
buvo 7,3 ha</t>
        </r>
      </text>
    </comment>
    <comment ref="T138" authorId="0" shapeId="0">
      <text>
        <r>
          <rPr>
            <b/>
            <sz val="9"/>
            <color indexed="81"/>
            <rFont val="Tahoma"/>
            <family val="2"/>
            <charset val="186"/>
          </rPr>
          <t>Autorius:</t>
        </r>
        <r>
          <rPr>
            <sz val="9"/>
            <color indexed="81"/>
            <rFont val="Tahoma"/>
            <family val="2"/>
            <charset val="186"/>
          </rPr>
          <t xml:space="preserve">
pakeista iš 2018/10 pagal PFSA AR</t>
        </r>
      </text>
    </comment>
  </commentList>
</comments>
</file>

<file path=xl/comments2.xml><?xml version="1.0" encoding="utf-8"?>
<comments xmlns="http://schemas.openxmlformats.org/spreadsheetml/2006/main">
  <authors>
    <author>Autorius</author>
  </authors>
  <commentList>
    <comment ref="D15" authorId="0" shapeId="0">
      <text>
        <r>
          <rPr>
            <b/>
            <sz val="9"/>
            <color indexed="81"/>
            <rFont val="Tahoma"/>
            <family val="2"/>
            <charset val="186"/>
          </rPr>
          <t>Autorius:</t>
        </r>
        <r>
          <rPr>
            <sz val="9"/>
            <color indexed="81"/>
            <rFont val="Tahoma"/>
            <family val="2"/>
            <charset val="186"/>
          </rPr>
          <t xml:space="preserve">
pavadinimas patikslintas 2016-03-30 sprendimu</t>
        </r>
      </text>
    </comment>
    <comment ref="AR27" authorId="0" shapeId="0">
      <text>
        <r>
          <rPr>
            <b/>
            <sz val="9"/>
            <color indexed="81"/>
            <rFont val="Tahoma"/>
            <family val="2"/>
            <charset val="186"/>
          </rPr>
          <t>Autorius:</t>
        </r>
        <r>
          <rPr>
            <sz val="9"/>
            <color indexed="81"/>
            <rFont val="Tahoma"/>
            <family val="2"/>
            <charset val="186"/>
          </rPr>
          <t xml:space="preserve">
buvo 2,11</t>
        </r>
      </text>
    </comment>
    <comment ref="D38"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N38" authorId="0" shapeId="0">
      <text>
        <r>
          <rPr>
            <b/>
            <sz val="9"/>
            <color indexed="81"/>
            <rFont val="Tahoma"/>
            <family val="2"/>
            <charset val="186"/>
          </rPr>
          <t>Autorius:</t>
        </r>
        <r>
          <rPr>
            <sz val="9"/>
            <color indexed="81"/>
            <rFont val="Tahoma"/>
            <family val="2"/>
            <charset val="186"/>
          </rPr>
          <t xml:space="preserve">
buvo 100 770,35</t>
        </r>
      </text>
    </comment>
    <comment ref="O38" authorId="0" shapeId="0">
      <text>
        <r>
          <rPr>
            <b/>
            <sz val="9"/>
            <color indexed="81"/>
            <rFont val="Tahoma"/>
            <family val="2"/>
            <charset val="186"/>
          </rPr>
          <t>Autorius:</t>
        </r>
        <r>
          <rPr>
            <sz val="9"/>
            <color indexed="81"/>
            <rFont val="Tahoma"/>
            <family val="2"/>
            <charset val="186"/>
          </rPr>
          <t xml:space="preserve">
buvo 20 280,35</t>
        </r>
      </text>
    </comment>
    <comment ref="U38" authorId="0" shapeId="0">
      <text>
        <r>
          <rPr>
            <b/>
            <sz val="9"/>
            <color indexed="81"/>
            <rFont val="Tahoma"/>
            <family val="2"/>
            <charset val="186"/>
          </rPr>
          <t>Autorius:</t>
        </r>
        <r>
          <rPr>
            <sz val="9"/>
            <color indexed="81"/>
            <rFont val="Tahoma"/>
            <family val="2"/>
            <charset val="186"/>
          </rPr>
          <t xml:space="preserve">
buvo 2018/06</t>
        </r>
      </text>
    </comment>
    <comment ref="V38" authorId="0" shapeId="0">
      <text>
        <r>
          <rPr>
            <b/>
            <sz val="9"/>
            <color indexed="81"/>
            <rFont val="Tahoma"/>
            <family val="2"/>
            <charset val="186"/>
          </rPr>
          <t>Autorius:</t>
        </r>
        <r>
          <rPr>
            <sz val="9"/>
            <color indexed="81"/>
            <rFont val="Tahoma"/>
            <family val="2"/>
            <charset val="186"/>
          </rPr>
          <t xml:space="preserve">
buvo 2018/08</t>
        </r>
      </text>
    </comment>
    <comment ref="W38" authorId="0" shapeId="0">
      <text>
        <r>
          <rPr>
            <b/>
            <sz val="9"/>
            <color indexed="81"/>
            <rFont val="Tahoma"/>
            <family val="2"/>
            <charset val="186"/>
          </rPr>
          <t>Autorius:</t>
        </r>
        <r>
          <rPr>
            <sz val="9"/>
            <color indexed="81"/>
            <rFont val="Tahoma"/>
            <family val="2"/>
            <charset val="186"/>
          </rPr>
          <t xml:space="preserve">
buvo 2019</t>
        </r>
      </text>
    </comment>
    <comment ref="D50"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D68" authorId="0" shapeId="0">
      <text>
        <r>
          <rPr>
            <b/>
            <sz val="9"/>
            <color indexed="81"/>
            <rFont val="Tahoma"/>
            <family val="2"/>
            <charset val="186"/>
          </rPr>
          <t>Autorius:</t>
        </r>
        <r>
          <rPr>
            <sz val="9"/>
            <color indexed="81"/>
            <rFont val="Tahoma"/>
            <family val="2"/>
            <charset val="186"/>
          </rPr>
          <t xml:space="preserve">
buvo "m."
</t>
        </r>
      </text>
    </comment>
    <comment ref="O68" authorId="0" shapeId="0">
      <text>
        <r>
          <rPr>
            <b/>
            <sz val="9"/>
            <color indexed="81"/>
            <rFont val="Tahoma"/>
            <family val="2"/>
            <charset val="186"/>
          </rPr>
          <t>Autorius:</t>
        </r>
        <r>
          <rPr>
            <sz val="9"/>
            <color indexed="81"/>
            <rFont val="Tahoma"/>
            <family val="2"/>
            <charset val="186"/>
          </rPr>
          <t xml:space="preserve">
buvo 20 772,98</t>
        </r>
      </text>
    </comment>
    <comment ref="T68" authorId="0" shapeId="0">
      <text>
        <r>
          <rPr>
            <b/>
            <sz val="9"/>
            <color indexed="81"/>
            <rFont val="Tahoma"/>
            <family val="2"/>
            <charset val="186"/>
          </rPr>
          <t>Autorius:</t>
        </r>
        <r>
          <rPr>
            <sz val="9"/>
            <color indexed="81"/>
            <rFont val="Tahoma"/>
            <family val="2"/>
            <charset val="186"/>
          </rPr>
          <t xml:space="preserve">
buvo 2017/07</t>
        </r>
      </text>
    </comment>
    <comment ref="U68" authorId="0" shapeId="0">
      <text>
        <r>
          <rPr>
            <b/>
            <sz val="9"/>
            <color indexed="81"/>
            <rFont val="Tahoma"/>
            <family val="2"/>
            <charset val="186"/>
          </rPr>
          <t>Autorius:</t>
        </r>
        <r>
          <rPr>
            <sz val="9"/>
            <color indexed="81"/>
            <rFont val="Tahoma"/>
            <family val="2"/>
            <charset val="186"/>
          </rPr>
          <t xml:space="preserve">
buvo 2017/09</t>
        </r>
      </text>
    </comment>
    <comment ref="V68" authorId="0" shapeId="0">
      <text>
        <r>
          <rPr>
            <b/>
            <sz val="9"/>
            <color indexed="81"/>
            <rFont val="Tahoma"/>
            <family val="2"/>
            <charset val="186"/>
          </rPr>
          <t>Autorius:</t>
        </r>
        <r>
          <rPr>
            <sz val="9"/>
            <color indexed="81"/>
            <rFont val="Tahoma"/>
            <family val="2"/>
            <charset val="186"/>
          </rPr>
          <t xml:space="preserve">
buvo 2017/12</t>
        </r>
      </text>
    </comment>
    <comment ref="T69" authorId="0" shapeId="0">
      <text>
        <r>
          <rPr>
            <b/>
            <sz val="9"/>
            <color indexed="81"/>
            <rFont val="Tahoma"/>
            <family val="2"/>
            <charset val="186"/>
          </rPr>
          <t>Autorius:</t>
        </r>
        <r>
          <rPr>
            <sz val="9"/>
            <color indexed="81"/>
            <rFont val="Tahoma"/>
            <family val="2"/>
            <charset val="186"/>
          </rPr>
          <t xml:space="preserve">
buvo 2017/07</t>
        </r>
      </text>
    </comment>
    <comment ref="U69" authorId="0" shapeId="0">
      <text>
        <r>
          <rPr>
            <b/>
            <sz val="9"/>
            <color indexed="81"/>
            <rFont val="Tahoma"/>
            <family val="2"/>
            <charset val="186"/>
          </rPr>
          <t>Autorius:</t>
        </r>
        <r>
          <rPr>
            <sz val="9"/>
            <color indexed="81"/>
            <rFont val="Tahoma"/>
            <family val="2"/>
            <charset val="186"/>
          </rPr>
          <t xml:space="preserve">
buvo 2017/09</t>
        </r>
      </text>
    </comment>
    <comment ref="V69" authorId="0" shapeId="0">
      <text>
        <r>
          <rPr>
            <b/>
            <sz val="9"/>
            <color indexed="81"/>
            <rFont val="Tahoma"/>
            <family val="2"/>
            <charset val="186"/>
          </rPr>
          <t>Autorius:</t>
        </r>
        <r>
          <rPr>
            <sz val="9"/>
            <color indexed="81"/>
            <rFont val="Tahoma"/>
            <family val="2"/>
            <charset val="186"/>
          </rPr>
          <t xml:space="preserve">
buvo 2017/12</t>
        </r>
      </text>
    </comment>
    <comment ref="W69" authorId="0" shapeId="0">
      <text>
        <r>
          <rPr>
            <b/>
            <sz val="9"/>
            <color indexed="81"/>
            <rFont val="Tahoma"/>
            <family val="2"/>
            <charset val="186"/>
          </rPr>
          <t>Autorius:</t>
        </r>
        <r>
          <rPr>
            <sz val="9"/>
            <color indexed="81"/>
            <rFont val="Tahoma"/>
            <family val="2"/>
            <charset val="186"/>
          </rPr>
          <t xml:space="preserve">
buvo 2019
</t>
        </r>
      </text>
    </comment>
    <comment ref="AX69" authorId="0" shapeId="0">
      <text>
        <r>
          <rPr>
            <b/>
            <sz val="9"/>
            <color indexed="81"/>
            <rFont val="Tahoma"/>
            <family val="2"/>
            <charset val="186"/>
          </rPr>
          <t>Autorius:</t>
        </r>
        <r>
          <rPr>
            <sz val="9"/>
            <color indexed="81"/>
            <rFont val="Tahoma"/>
            <family val="2"/>
            <charset val="186"/>
          </rPr>
          <t xml:space="preserve">
rodiklio reikšmė nebuvo nurodyta</t>
        </r>
      </text>
    </comment>
    <comment ref="BA69" authorId="0" shapeId="0">
      <text>
        <r>
          <rPr>
            <b/>
            <sz val="9"/>
            <color indexed="81"/>
            <rFont val="Tahoma"/>
            <family val="2"/>
            <charset val="186"/>
          </rPr>
          <t>Autorius:</t>
        </r>
        <r>
          <rPr>
            <sz val="9"/>
            <color indexed="81"/>
            <rFont val="Tahoma"/>
            <family val="2"/>
            <charset val="186"/>
          </rPr>
          <t xml:space="preserve">
rodiklio reikšmė nebuvo nurodyta</t>
        </r>
      </text>
    </comment>
    <comment ref="T70" authorId="0" shapeId="0">
      <text>
        <r>
          <rPr>
            <b/>
            <sz val="9"/>
            <color indexed="81"/>
            <rFont val="Tahoma"/>
            <family val="2"/>
            <charset val="186"/>
          </rPr>
          <t>Autorius:</t>
        </r>
        <r>
          <rPr>
            <sz val="9"/>
            <color indexed="81"/>
            <rFont val="Tahoma"/>
            <family val="2"/>
            <charset val="186"/>
          </rPr>
          <t xml:space="preserve">
buvo 2017/07</t>
        </r>
      </text>
    </comment>
    <comment ref="U70" authorId="0" shapeId="0">
      <text>
        <r>
          <rPr>
            <b/>
            <sz val="9"/>
            <color indexed="81"/>
            <rFont val="Tahoma"/>
            <family val="2"/>
            <charset val="186"/>
          </rPr>
          <t>Autorius:</t>
        </r>
        <r>
          <rPr>
            <sz val="9"/>
            <color indexed="81"/>
            <rFont val="Tahoma"/>
            <family val="2"/>
            <charset val="186"/>
          </rPr>
          <t xml:space="preserve">
buvo 2017/09</t>
        </r>
      </text>
    </comment>
    <comment ref="V70" authorId="0" shapeId="0">
      <text>
        <r>
          <rPr>
            <b/>
            <sz val="9"/>
            <color indexed="81"/>
            <rFont val="Tahoma"/>
            <family val="2"/>
            <charset val="186"/>
          </rPr>
          <t>Autorius:</t>
        </r>
        <r>
          <rPr>
            <sz val="9"/>
            <color indexed="81"/>
            <rFont val="Tahoma"/>
            <family val="2"/>
            <charset val="186"/>
          </rPr>
          <t xml:space="preserve">
buvo 2017/12</t>
        </r>
      </text>
    </comment>
    <comment ref="W70" authorId="0" shapeId="0">
      <text>
        <r>
          <rPr>
            <b/>
            <sz val="9"/>
            <color indexed="81"/>
            <rFont val="Tahoma"/>
            <family val="2"/>
            <charset val="186"/>
          </rPr>
          <t>Autorius:</t>
        </r>
        <r>
          <rPr>
            <sz val="9"/>
            <color indexed="81"/>
            <rFont val="Tahoma"/>
            <family val="2"/>
            <charset val="186"/>
          </rPr>
          <t xml:space="preserve">
buvo 2019</t>
        </r>
      </text>
    </comment>
    <comment ref="AR70" authorId="0" shapeId="0">
      <text>
        <r>
          <rPr>
            <b/>
            <sz val="9"/>
            <color indexed="81"/>
            <rFont val="Tahoma"/>
            <family val="2"/>
            <charset val="186"/>
          </rPr>
          <t>Autorius:</t>
        </r>
        <r>
          <rPr>
            <sz val="9"/>
            <color indexed="81"/>
            <rFont val="Tahoma"/>
            <family val="2"/>
            <charset val="186"/>
          </rPr>
          <t xml:space="preserve">
reikšmė nebuvo nurodyta</t>
        </r>
      </text>
    </comment>
    <comment ref="AX70" authorId="0" shapeId="0">
      <text>
        <r>
          <rPr>
            <b/>
            <sz val="9"/>
            <color indexed="81"/>
            <rFont val="Tahoma"/>
            <family val="2"/>
            <charset val="186"/>
          </rPr>
          <t>Autorius:</t>
        </r>
        <r>
          <rPr>
            <sz val="9"/>
            <color indexed="81"/>
            <rFont val="Tahoma"/>
            <family val="2"/>
            <charset val="186"/>
          </rPr>
          <t xml:space="preserve">
rodiklio reikšmė nebuvo nurodyta</t>
        </r>
      </text>
    </comment>
    <comment ref="BA70" authorId="0" shapeId="0">
      <text>
        <r>
          <rPr>
            <b/>
            <sz val="9"/>
            <color indexed="81"/>
            <rFont val="Tahoma"/>
            <family val="2"/>
            <charset val="186"/>
          </rPr>
          <t>Autorius:</t>
        </r>
        <r>
          <rPr>
            <sz val="9"/>
            <color indexed="81"/>
            <rFont val="Tahoma"/>
            <family val="2"/>
            <charset val="186"/>
          </rPr>
          <t xml:space="preserve">
rodiklio reikšmė nebuvo nurodyta</t>
        </r>
      </text>
    </comment>
    <comment ref="D102" authorId="0" shapeId="0">
      <text>
        <r>
          <rPr>
            <b/>
            <sz val="9"/>
            <color indexed="81"/>
            <rFont val="Tahoma"/>
            <family val="2"/>
            <charset val="186"/>
          </rPr>
          <t>Autorius:</t>
        </r>
        <r>
          <rPr>
            <sz val="9"/>
            <color indexed="81"/>
            <rFont val="Tahoma"/>
            <family val="2"/>
            <charset val="186"/>
          </rPr>
          <t xml:space="preserve">
Pavadinimas patikslintas 2016-03-30 RPT</t>
        </r>
      </text>
    </comment>
    <comment ref="D104"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N119" authorId="0" shapeId="0">
      <text>
        <r>
          <rPr>
            <b/>
            <sz val="9"/>
            <color indexed="81"/>
            <rFont val="Tahoma"/>
            <family val="2"/>
            <charset val="186"/>
          </rPr>
          <t>Autorius:</t>
        </r>
        <r>
          <rPr>
            <sz val="9"/>
            <color indexed="81"/>
            <rFont val="Tahoma"/>
            <family val="2"/>
            <charset val="186"/>
          </rPr>
          <t xml:space="preserve">
buvo 921 084,34</t>
        </r>
      </text>
    </comment>
    <comment ref="O119" authorId="0" shapeId="0">
      <text>
        <r>
          <rPr>
            <b/>
            <sz val="9"/>
            <color indexed="81"/>
            <rFont val="Tahoma"/>
            <family val="2"/>
            <charset val="186"/>
          </rPr>
          <t>Autorius:</t>
        </r>
        <r>
          <rPr>
            <sz val="9"/>
            <color indexed="81"/>
            <rFont val="Tahoma"/>
            <family val="2"/>
            <charset val="186"/>
          </rPr>
          <t xml:space="preserve">
buvo 217 313,22</t>
        </r>
      </text>
    </comment>
    <comment ref="S119" authorId="0" shapeId="0">
      <text>
        <r>
          <rPr>
            <b/>
            <sz val="9"/>
            <color indexed="81"/>
            <rFont val="Tahoma"/>
            <family val="2"/>
            <charset val="186"/>
          </rPr>
          <t>Autorius:</t>
        </r>
        <r>
          <rPr>
            <sz val="9"/>
            <color indexed="81"/>
            <rFont val="Tahoma"/>
            <family val="2"/>
            <charset val="186"/>
          </rPr>
          <t xml:space="preserve">
buvo 703 771,12</t>
        </r>
      </text>
    </comment>
    <comment ref="W119" authorId="0" shapeId="0">
      <text>
        <r>
          <rPr>
            <b/>
            <sz val="9"/>
            <color indexed="81"/>
            <rFont val="Tahoma"/>
            <family val="2"/>
            <charset val="186"/>
          </rPr>
          <t>Autorius:</t>
        </r>
        <r>
          <rPr>
            <sz val="9"/>
            <color indexed="81"/>
            <rFont val="Tahoma"/>
            <family val="2"/>
            <charset val="186"/>
          </rPr>
          <t xml:space="preserve">
buvo 2019</t>
        </r>
      </text>
    </comment>
    <comment ref="Y119" authorId="0" shapeId="0">
      <text>
        <r>
          <rPr>
            <b/>
            <sz val="9"/>
            <color indexed="81"/>
            <rFont val="Tahoma"/>
            <family val="2"/>
            <charset val="186"/>
          </rPr>
          <t>Autorius:</t>
        </r>
        <r>
          <rPr>
            <sz val="9"/>
            <color indexed="81"/>
            <rFont val="Tahoma"/>
            <family val="2"/>
            <charset val="186"/>
          </rPr>
          <t xml:space="preserve">
buvo 534 560,06</t>
        </r>
      </text>
    </comment>
    <comment ref="AH125" authorId="0" shapeId="0">
      <text>
        <r>
          <rPr>
            <b/>
            <sz val="9"/>
            <color indexed="81"/>
            <rFont val="Tahoma"/>
            <family val="2"/>
            <charset val="186"/>
          </rPr>
          <t>Autorius:</t>
        </r>
        <r>
          <rPr>
            <sz val="9"/>
            <color indexed="81"/>
            <rFont val="Tahoma"/>
            <family val="2"/>
            <charset val="186"/>
          </rPr>
          <t xml:space="preserve">
įtraukta nauja veikla 20180530</t>
        </r>
      </text>
    </comment>
    <comment ref="AR125" authorId="0" shapeId="0">
      <text>
        <r>
          <rPr>
            <b/>
            <sz val="9"/>
            <color indexed="81"/>
            <rFont val="Tahoma"/>
            <family val="2"/>
            <charset val="186"/>
          </rPr>
          <t>Autorius:</t>
        </r>
        <r>
          <rPr>
            <sz val="9"/>
            <color indexed="81"/>
            <rFont val="Tahoma"/>
            <family val="2"/>
            <charset val="186"/>
          </rPr>
          <t xml:space="preserve">
nebuvo pirminiame 20171229, keičiama į 0,227 (20180530)</t>
        </r>
      </text>
    </comment>
    <comment ref="AU125" authorId="0" shapeId="0">
      <text>
        <r>
          <rPr>
            <b/>
            <sz val="9"/>
            <color indexed="81"/>
            <rFont val="Tahoma"/>
            <family val="2"/>
            <charset val="186"/>
          </rPr>
          <t>Autorius:</t>
        </r>
        <r>
          <rPr>
            <sz val="9"/>
            <color indexed="81"/>
            <rFont val="Tahoma"/>
            <family val="2"/>
            <charset val="186"/>
          </rPr>
          <t xml:space="preserve">
buvo 10 (pirminis), keičiama į 27 20180530</t>
        </r>
      </text>
    </comment>
    <comment ref="AX125" authorId="0" shapeId="0">
      <text>
        <r>
          <rPr>
            <b/>
            <sz val="9"/>
            <color indexed="81"/>
            <rFont val="Tahoma"/>
            <family val="2"/>
            <charset val="186"/>
          </rPr>
          <t>Autorius:</t>
        </r>
        <r>
          <rPr>
            <sz val="9"/>
            <color indexed="81"/>
            <rFont val="Tahoma"/>
            <family val="2"/>
            <charset val="186"/>
          </rPr>
          <t xml:space="preserve">
buvo 50 (pirminis), keičiama į 93 20180530</t>
        </r>
      </text>
    </comment>
    <comment ref="AR126" authorId="0" shapeId="0">
      <text>
        <r>
          <rPr>
            <b/>
            <sz val="9"/>
            <color indexed="81"/>
            <rFont val="Tahoma"/>
            <family val="2"/>
            <charset val="186"/>
          </rPr>
          <t>Autorius:</t>
        </r>
        <r>
          <rPr>
            <sz val="9"/>
            <color indexed="81"/>
            <rFont val="Tahoma"/>
            <family val="2"/>
            <charset val="186"/>
          </rPr>
          <t xml:space="preserve">
buvo 2,67 (pirminis)
pakeista į 3,34 (2018-05-02)</t>
        </r>
      </text>
    </comment>
    <comment ref="AU126" authorId="0" shapeId="0">
      <text>
        <r>
          <rPr>
            <b/>
            <sz val="9"/>
            <color indexed="81"/>
            <rFont val="Tahoma"/>
            <family val="2"/>
            <charset val="186"/>
          </rPr>
          <t>Autorius:</t>
        </r>
        <r>
          <rPr>
            <sz val="9"/>
            <color indexed="81"/>
            <rFont val="Tahoma"/>
            <family val="2"/>
            <charset val="186"/>
          </rPr>
          <t xml:space="preserve">
buvo 8 (2018-05-02)
pakeista į 25 (2018-06-05)</t>
        </r>
      </text>
    </comment>
    <comment ref="AX126" authorId="0" shapeId="0">
      <text>
        <r>
          <rPr>
            <b/>
            <sz val="9"/>
            <color indexed="81"/>
            <rFont val="Tahoma"/>
            <family val="2"/>
            <charset val="186"/>
          </rPr>
          <t>Autorius:</t>
        </r>
        <r>
          <rPr>
            <sz val="9"/>
            <color indexed="81"/>
            <rFont val="Tahoma"/>
            <family val="2"/>
            <charset val="186"/>
          </rPr>
          <t xml:space="preserve">
buvo 10,5 (2018-05-02)
pakeista į 32 (2018-06-05)
</t>
        </r>
      </text>
    </comment>
    <comment ref="N128" authorId="0" shapeId="0">
      <text>
        <r>
          <rPr>
            <b/>
            <sz val="9"/>
            <color indexed="81"/>
            <rFont val="Tahoma"/>
            <family val="2"/>
            <charset val="186"/>
          </rPr>
          <t>Autorius:</t>
        </r>
        <r>
          <rPr>
            <sz val="9"/>
            <color indexed="81"/>
            <rFont val="Tahoma"/>
            <family val="2"/>
            <charset val="186"/>
          </rPr>
          <t xml:space="preserve">
buvo 1 439 067,07</t>
        </r>
      </text>
    </comment>
    <comment ref="O128" authorId="0" shapeId="0">
      <text>
        <r>
          <rPr>
            <b/>
            <sz val="9"/>
            <color indexed="81"/>
            <rFont val="Tahoma"/>
            <family val="2"/>
            <charset val="186"/>
          </rPr>
          <t>Autorius:</t>
        </r>
        <r>
          <rPr>
            <sz val="9"/>
            <color indexed="81"/>
            <rFont val="Tahoma"/>
            <family val="2"/>
            <charset val="186"/>
          </rPr>
          <t xml:space="preserve">
buvo 215 860,06</t>
        </r>
      </text>
    </comment>
    <comment ref="S128" authorId="0" shapeId="0">
      <text>
        <r>
          <rPr>
            <b/>
            <sz val="9"/>
            <color indexed="81"/>
            <rFont val="Tahoma"/>
            <family val="2"/>
            <charset val="186"/>
          </rPr>
          <t>Autorius:</t>
        </r>
        <r>
          <rPr>
            <sz val="9"/>
            <color indexed="81"/>
            <rFont val="Tahoma"/>
            <family val="2"/>
            <charset val="186"/>
          </rPr>
          <t xml:space="preserve">
buvo 1 223 207,01</t>
        </r>
      </text>
    </comment>
    <comment ref="W128" authorId="0" shapeId="0">
      <text>
        <r>
          <rPr>
            <b/>
            <sz val="9"/>
            <color indexed="81"/>
            <rFont val="Tahoma"/>
            <family val="2"/>
            <charset val="186"/>
          </rPr>
          <t>Autorius:</t>
        </r>
        <r>
          <rPr>
            <sz val="9"/>
            <color indexed="81"/>
            <rFont val="Tahoma"/>
            <family val="2"/>
            <charset val="186"/>
          </rPr>
          <t xml:space="preserve">
buvo 2019</t>
        </r>
      </text>
    </comment>
    <comment ref="AR128" authorId="0" shapeId="0">
      <text>
        <r>
          <rPr>
            <b/>
            <sz val="9"/>
            <color indexed="81"/>
            <rFont val="Tahoma"/>
            <family val="2"/>
            <charset val="186"/>
          </rPr>
          <t>Autorius:</t>
        </r>
        <r>
          <rPr>
            <sz val="9"/>
            <color indexed="81"/>
            <rFont val="Tahoma"/>
            <family val="2"/>
            <charset val="186"/>
          </rPr>
          <t xml:space="preserve">
buvo 125,34</t>
        </r>
      </text>
    </comment>
    <comment ref="AR136" authorId="0" shapeId="0">
      <text>
        <r>
          <rPr>
            <b/>
            <sz val="9"/>
            <color indexed="81"/>
            <rFont val="Tahoma"/>
            <family val="2"/>
            <charset val="186"/>
          </rPr>
          <t>Autorius:</t>
        </r>
        <r>
          <rPr>
            <sz val="9"/>
            <color indexed="81"/>
            <rFont val="Tahoma"/>
            <family val="2"/>
            <charset val="186"/>
          </rPr>
          <t xml:space="preserve">
buvo 0,7 ha</t>
        </r>
      </text>
    </comment>
    <comment ref="T137" authorId="0" shapeId="0">
      <text>
        <r>
          <rPr>
            <b/>
            <sz val="9"/>
            <color indexed="81"/>
            <rFont val="Tahoma"/>
            <family val="2"/>
            <charset val="186"/>
          </rPr>
          <t>Autorius:</t>
        </r>
        <r>
          <rPr>
            <sz val="9"/>
            <color indexed="81"/>
            <rFont val="Tahoma"/>
            <family val="2"/>
            <charset val="186"/>
          </rPr>
          <t xml:space="preserve">
pakeista iš 2018/10 pagal PFSA AR</t>
        </r>
      </text>
    </comment>
    <comment ref="AR137" authorId="0" shapeId="0">
      <text>
        <r>
          <rPr>
            <b/>
            <sz val="9"/>
            <color indexed="81"/>
            <rFont val="Tahoma"/>
            <family val="2"/>
            <charset val="186"/>
          </rPr>
          <t>Autorius:</t>
        </r>
        <r>
          <rPr>
            <sz val="9"/>
            <color indexed="81"/>
            <rFont val="Tahoma"/>
            <family val="2"/>
            <charset val="186"/>
          </rPr>
          <t xml:space="preserve">
buvo 7,3 ha</t>
        </r>
      </text>
    </comment>
    <comment ref="T141" authorId="0" shapeId="0">
      <text>
        <r>
          <rPr>
            <b/>
            <sz val="9"/>
            <color indexed="81"/>
            <rFont val="Tahoma"/>
            <family val="2"/>
            <charset val="186"/>
          </rPr>
          <t>Autorius:</t>
        </r>
        <r>
          <rPr>
            <sz val="9"/>
            <color indexed="81"/>
            <rFont val="Tahoma"/>
            <family val="2"/>
            <charset val="186"/>
          </rPr>
          <t xml:space="preserve">
pakeista iš 2018/10 pagal PFSA AR</t>
        </r>
      </text>
    </comment>
  </commentList>
</comments>
</file>

<file path=xl/comments3.xml><?xml version="1.0" encoding="utf-8"?>
<comments xmlns="http://schemas.openxmlformats.org/spreadsheetml/2006/main">
  <authors>
    <author>Autorius</author>
  </authors>
  <commentList>
    <comment ref="D15" authorId="0" shapeId="0">
      <text>
        <r>
          <rPr>
            <b/>
            <sz val="9"/>
            <color indexed="81"/>
            <rFont val="Tahoma"/>
            <family val="2"/>
            <charset val="186"/>
          </rPr>
          <t>Autorius:</t>
        </r>
        <r>
          <rPr>
            <sz val="9"/>
            <color indexed="81"/>
            <rFont val="Tahoma"/>
            <family val="2"/>
            <charset val="186"/>
          </rPr>
          <t xml:space="preserve">
pavadinimas patikslintas 2016-03-30 sprendimu</t>
        </r>
      </text>
    </comment>
    <comment ref="AR27" authorId="0" shapeId="0">
      <text>
        <r>
          <rPr>
            <b/>
            <sz val="9"/>
            <color indexed="81"/>
            <rFont val="Tahoma"/>
            <family val="2"/>
            <charset val="186"/>
          </rPr>
          <t>Autorius:</t>
        </r>
        <r>
          <rPr>
            <sz val="9"/>
            <color indexed="81"/>
            <rFont val="Tahoma"/>
            <family val="2"/>
            <charset val="186"/>
          </rPr>
          <t xml:space="preserve">
buvo 2,11</t>
        </r>
      </text>
    </comment>
    <comment ref="D38"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N38" authorId="0" shapeId="0">
      <text>
        <r>
          <rPr>
            <b/>
            <sz val="9"/>
            <color indexed="81"/>
            <rFont val="Tahoma"/>
            <family val="2"/>
            <charset val="186"/>
          </rPr>
          <t>Autorius:</t>
        </r>
        <r>
          <rPr>
            <sz val="9"/>
            <color indexed="81"/>
            <rFont val="Tahoma"/>
            <family val="2"/>
            <charset val="186"/>
          </rPr>
          <t xml:space="preserve">
buvo 100 770,35</t>
        </r>
      </text>
    </comment>
    <comment ref="O38" authorId="0" shapeId="0">
      <text>
        <r>
          <rPr>
            <b/>
            <sz val="9"/>
            <color indexed="81"/>
            <rFont val="Tahoma"/>
            <family val="2"/>
            <charset val="186"/>
          </rPr>
          <t>Autorius:</t>
        </r>
        <r>
          <rPr>
            <sz val="9"/>
            <color indexed="81"/>
            <rFont val="Tahoma"/>
            <family val="2"/>
            <charset val="186"/>
          </rPr>
          <t xml:space="preserve">
buvo 20 280,35</t>
        </r>
      </text>
    </comment>
    <comment ref="U38" authorId="0" shapeId="0">
      <text>
        <r>
          <rPr>
            <b/>
            <sz val="9"/>
            <color indexed="81"/>
            <rFont val="Tahoma"/>
            <family val="2"/>
            <charset val="186"/>
          </rPr>
          <t>Autorius:</t>
        </r>
        <r>
          <rPr>
            <sz val="9"/>
            <color indexed="81"/>
            <rFont val="Tahoma"/>
            <family val="2"/>
            <charset val="186"/>
          </rPr>
          <t xml:space="preserve">
buvo 2018/06</t>
        </r>
      </text>
    </comment>
    <comment ref="V38" authorId="0" shapeId="0">
      <text>
        <r>
          <rPr>
            <b/>
            <sz val="9"/>
            <color indexed="81"/>
            <rFont val="Tahoma"/>
            <family val="2"/>
            <charset val="186"/>
          </rPr>
          <t>Autorius:</t>
        </r>
        <r>
          <rPr>
            <sz val="9"/>
            <color indexed="81"/>
            <rFont val="Tahoma"/>
            <family val="2"/>
            <charset val="186"/>
          </rPr>
          <t xml:space="preserve">
buvo 2018/08</t>
        </r>
      </text>
    </comment>
    <comment ref="W38" authorId="0" shapeId="0">
      <text>
        <r>
          <rPr>
            <b/>
            <sz val="9"/>
            <color indexed="81"/>
            <rFont val="Tahoma"/>
            <family val="2"/>
            <charset val="186"/>
          </rPr>
          <t>Autorius:</t>
        </r>
        <r>
          <rPr>
            <sz val="9"/>
            <color indexed="81"/>
            <rFont val="Tahoma"/>
            <family val="2"/>
            <charset val="186"/>
          </rPr>
          <t xml:space="preserve">
buvo 2019</t>
        </r>
      </text>
    </comment>
    <comment ref="D68" authorId="0" shapeId="0">
      <text>
        <r>
          <rPr>
            <b/>
            <sz val="9"/>
            <color indexed="81"/>
            <rFont val="Tahoma"/>
            <family val="2"/>
            <charset val="186"/>
          </rPr>
          <t>Autorius:</t>
        </r>
        <r>
          <rPr>
            <sz val="9"/>
            <color indexed="81"/>
            <rFont val="Tahoma"/>
            <family val="2"/>
            <charset val="186"/>
          </rPr>
          <t xml:space="preserve">
buvo "m."
</t>
        </r>
      </text>
    </comment>
    <comment ref="O68" authorId="0" shapeId="0">
      <text>
        <r>
          <rPr>
            <b/>
            <sz val="9"/>
            <color indexed="81"/>
            <rFont val="Tahoma"/>
            <family val="2"/>
            <charset val="186"/>
          </rPr>
          <t>Autorius:</t>
        </r>
        <r>
          <rPr>
            <sz val="9"/>
            <color indexed="81"/>
            <rFont val="Tahoma"/>
            <family val="2"/>
            <charset val="186"/>
          </rPr>
          <t xml:space="preserve">
buvo 20 772,98</t>
        </r>
      </text>
    </comment>
    <comment ref="T68" authorId="0" shapeId="0">
      <text>
        <r>
          <rPr>
            <b/>
            <sz val="9"/>
            <color indexed="81"/>
            <rFont val="Tahoma"/>
            <family val="2"/>
            <charset val="186"/>
          </rPr>
          <t>Autorius:</t>
        </r>
        <r>
          <rPr>
            <sz val="9"/>
            <color indexed="81"/>
            <rFont val="Tahoma"/>
            <family val="2"/>
            <charset val="186"/>
          </rPr>
          <t xml:space="preserve">
buvo 2017/07</t>
        </r>
      </text>
    </comment>
    <comment ref="U68" authorId="0" shapeId="0">
      <text>
        <r>
          <rPr>
            <b/>
            <sz val="9"/>
            <color indexed="81"/>
            <rFont val="Tahoma"/>
            <family val="2"/>
            <charset val="186"/>
          </rPr>
          <t>Autorius:</t>
        </r>
        <r>
          <rPr>
            <sz val="9"/>
            <color indexed="81"/>
            <rFont val="Tahoma"/>
            <family val="2"/>
            <charset val="186"/>
          </rPr>
          <t xml:space="preserve">
buvo 2017/09</t>
        </r>
      </text>
    </comment>
    <comment ref="V68" authorId="0" shapeId="0">
      <text>
        <r>
          <rPr>
            <b/>
            <sz val="9"/>
            <color indexed="81"/>
            <rFont val="Tahoma"/>
            <family val="2"/>
            <charset val="186"/>
          </rPr>
          <t>Autorius:</t>
        </r>
        <r>
          <rPr>
            <sz val="9"/>
            <color indexed="81"/>
            <rFont val="Tahoma"/>
            <family val="2"/>
            <charset val="186"/>
          </rPr>
          <t xml:space="preserve">
buvo 2017/12</t>
        </r>
      </text>
    </comment>
    <comment ref="T69" authorId="0" shapeId="0">
      <text>
        <r>
          <rPr>
            <b/>
            <sz val="9"/>
            <color indexed="81"/>
            <rFont val="Tahoma"/>
            <family val="2"/>
            <charset val="186"/>
          </rPr>
          <t>Autorius:</t>
        </r>
        <r>
          <rPr>
            <sz val="9"/>
            <color indexed="81"/>
            <rFont val="Tahoma"/>
            <family val="2"/>
            <charset val="186"/>
          </rPr>
          <t xml:space="preserve">
buvo 2017/07</t>
        </r>
      </text>
    </comment>
    <comment ref="U69" authorId="0" shapeId="0">
      <text>
        <r>
          <rPr>
            <b/>
            <sz val="9"/>
            <color indexed="81"/>
            <rFont val="Tahoma"/>
            <family val="2"/>
            <charset val="186"/>
          </rPr>
          <t>Autorius:</t>
        </r>
        <r>
          <rPr>
            <sz val="9"/>
            <color indexed="81"/>
            <rFont val="Tahoma"/>
            <family val="2"/>
            <charset val="186"/>
          </rPr>
          <t xml:space="preserve">
buvo 2017/09</t>
        </r>
      </text>
    </comment>
    <comment ref="V69" authorId="0" shapeId="0">
      <text>
        <r>
          <rPr>
            <b/>
            <sz val="9"/>
            <color indexed="81"/>
            <rFont val="Tahoma"/>
            <family val="2"/>
            <charset val="186"/>
          </rPr>
          <t>Autorius:</t>
        </r>
        <r>
          <rPr>
            <sz val="9"/>
            <color indexed="81"/>
            <rFont val="Tahoma"/>
            <family val="2"/>
            <charset val="186"/>
          </rPr>
          <t xml:space="preserve">
buvo 2017/12</t>
        </r>
      </text>
    </comment>
    <comment ref="W69" authorId="0" shapeId="0">
      <text>
        <r>
          <rPr>
            <b/>
            <sz val="9"/>
            <color indexed="81"/>
            <rFont val="Tahoma"/>
            <family val="2"/>
            <charset val="186"/>
          </rPr>
          <t>Autorius:</t>
        </r>
        <r>
          <rPr>
            <sz val="9"/>
            <color indexed="81"/>
            <rFont val="Tahoma"/>
            <family val="2"/>
            <charset val="186"/>
          </rPr>
          <t xml:space="preserve">
buvo 2019
</t>
        </r>
      </text>
    </comment>
    <comment ref="AX69" authorId="0" shapeId="0">
      <text>
        <r>
          <rPr>
            <b/>
            <sz val="9"/>
            <color indexed="81"/>
            <rFont val="Tahoma"/>
            <family val="2"/>
            <charset val="186"/>
          </rPr>
          <t>Autorius:</t>
        </r>
        <r>
          <rPr>
            <sz val="9"/>
            <color indexed="81"/>
            <rFont val="Tahoma"/>
            <family val="2"/>
            <charset val="186"/>
          </rPr>
          <t xml:space="preserve">
rodiklio reikšmė nebuvo nurodyta</t>
        </r>
      </text>
    </comment>
    <comment ref="BA69" authorId="0" shapeId="0">
      <text>
        <r>
          <rPr>
            <b/>
            <sz val="9"/>
            <color indexed="81"/>
            <rFont val="Tahoma"/>
            <family val="2"/>
            <charset val="186"/>
          </rPr>
          <t>Autorius:</t>
        </r>
        <r>
          <rPr>
            <sz val="9"/>
            <color indexed="81"/>
            <rFont val="Tahoma"/>
            <family val="2"/>
            <charset val="186"/>
          </rPr>
          <t xml:space="preserve">
rodiklio reikšmė nebuvo nurodyta</t>
        </r>
      </text>
    </comment>
    <comment ref="T70" authorId="0" shapeId="0">
      <text>
        <r>
          <rPr>
            <b/>
            <sz val="9"/>
            <color indexed="81"/>
            <rFont val="Tahoma"/>
            <family val="2"/>
            <charset val="186"/>
          </rPr>
          <t>Autorius:</t>
        </r>
        <r>
          <rPr>
            <sz val="9"/>
            <color indexed="81"/>
            <rFont val="Tahoma"/>
            <family val="2"/>
            <charset val="186"/>
          </rPr>
          <t xml:space="preserve">
buvo 2017/07</t>
        </r>
      </text>
    </comment>
    <comment ref="U70" authorId="0" shapeId="0">
      <text>
        <r>
          <rPr>
            <b/>
            <sz val="9"/>
            <color indexed="81"/>
            <rFont val="Tahoma"/>
            <family val="2"/>
            <charset val="186"/>
          </rPr>
          <t>Autorius:</t>
        </r>
        <r>
          <rPr>
            <sz val="9"/>
            <color indexed="81"/>
            <rFont val="Tahoma"/>
            <family val="2"/>
            <charset val="186"/>
          </rPr>
          <t xml:space="preserve">
buvo 2017/09</t>
        </r>
      </text>
    </comment>
    <comment ref="V70" authorId="0" shapeId="0">
      <text>
        <r>
          <rPr>
            <b/>
            <sz val="9"/>
            <color indexed="81"/>
            <rFont val="Tahoma"/>
            <family val="2"/>
            <charset val="186"/>
          </rPr>
          <t>Autorius:</t>
        </r>
        <r>
          <rPr>
            <sz val="9"/>
            <color indexed="81"/>
            <rFont val="Tahoma"/>
            <family val="2"/>
            <charset val="186"/>
          </rPr>
          <t xml:space="preserve">
buvo 2017/12</t>
        </r>
      </text>
    </comment>
    <comment ref="W70" authorId="0" shapeId="0">
      <text>
        <r>
          <rPr>
            <b/>
            <sz val="9"/>
            <color indexed="81"/>
            <rFont val="Tahoma"/>
            <family val="2"/>
            <charset val="186"/>
          </rPr>
          <t>Autorius:</t>
        </r>
        <r>
          <rPr>
            <sz val="9"/>
            <color indexed="81"/>
            <rFont val="Tahoma"/>
            <family val="2"/>
            <charset val="186"/>
          </rPr>
          <t xml:space="preserve">
buvo 2019</t>
        </r>
      </text>
    </comment>
    <comment ref="AR70" authorId="0" shapeId="0">
      <text>
        <r>
          <rPr>
            <b/>
            <sz val="9"/>
            <color indexed="81"/>
            <rFont val="Tahoma"/>
            <family val="2"/>
            <charset val="186"/>
          </rPr>
          <t>Autorius:</t>
        </r>
        <r>
          <rPr>
            <sz val="9"/>
            <color indexed="81"/>
            <rFont val="Tahoma"/>
            <family val="2"/>
            <charset val="186"/>
          </rPr>
          <t xml:space="preserve">
reikšmė nebuvo nurodyta</t>
        </r>
      </text>
    </comment>
    <comment ref="AX70" authorId="0" shapeId="0">
      <text>
        <r>
          <rPr>
            <b/>
            <sz val="9"/>
            <color indexed="81"/>
            <rFont val="Tahoma"/>
            <family val="2"/>
            <charset val="186"/>
          </rPr>
          <t>Autorius:</t>
        </r>
        <r>
          <rPr>
            <sz val="9"/>
            <color indexed="81"/>
            <rFont val="Tahoma"/>
            <family val="2"/>
            <charset val="186"/>
          </rPr>
          <t xml:space="preserve">
rodiklio reikšmė nebuvo nurodyta</t>
        </r>
      </text>
    </comment>
    <comment ref="BA70" authorId="0" shapeId="0">
      <text>
        <r>
          <rPr>
            <b/>
            <sz val="9"/>
            <color indexed="81"/>
            <rFont val="Tahoma"/>
            <family val="2"/>
            <charset val="186"/>
          </rPr>
          <t>Autorius:</t>
        </r>
        <r>
          <rPr>
            <sz val="9"/>
            <color indexed="81"/>
            <rFont val="Tahoma"/>
            <family val="2"/>
            <charset val="186"/>
          </rPr>
          <t xml:space="preserve">
rodiklio reikšmė nebuvo nurodyta</t>
        </r>
      </text>
    </comment>
    <comment ref="D102" authorId="0" shapeId="0">
      <text>
        <r>
          <rPr>
            <b/>
            <sz val="9"/>
            <color indexed="81"/>
            <rFont val="Tahoma"/>
            <family val="2"/>
            <charset val="186"/>
          </rPr>
          <t>Autorius:</t>
        </r>
        <r>
          <rPr>
            <sz val="9"/>
            <color indexed="81"/>
            <rFont val="Tahoma"/>
            <family val="2"/>
            <charset val="186"/>
          </rPr>
          <t xml:space="preserve">
Pavadinimas patikslintas 2016-03-30 RPT</t>
        </r>
      </text>
    </comment>
    <comment ref="D104"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N119" authorId="0" shapeId="0">
      <text>
        <r>
          <rPr>
            <b/>
            <sz val="9"/>
            <color indexed="81"/>
            <rFont val="Tahoma"/>
            <family val="2"/>
            <charset val="186"/>
          </rPr>
          <t>Autorius:</t>
        </r>
        <r>
          <rPr>
            <sz val="9"/>
            <color indexed="81"/>
            <rFont val="Tahoma"/>
            <family val="2"/>
            <charset val="186"/>
          </rPr>
          <t xml:space="preserve">
buvo 921 084,34</t>
        </r>
      </text>
    </comment>
    <comment ref="O119" authorId="0" shapeId="0">
      <text>
        <r>
          <rPr>
            <b/>
            <sz val="9"/>
            <color indexed="81"/>
            <rFont val="Tahoma"/>
            <family val="2"/>
            <charset val="186"/>
          </rPr>
          <t>Autorius:</t>
        </r>
        <r>
          <rPr>
            <sz val="9"/>
            <color indexed="81"/>
            <rFont val="Tahoma"/>
            <family val="2"/>
            <charset val="186"/>
          </rPr>
          <t xml:space="preserve">
buvo 217 313,22</t>
        </r>
      </text>
    </comment>
    <comment ref="S119" authorId="0" shapeId="0">
      <text>
        <r>
          <rPr>
            <b/>
            <sz val="9"/>
            <color indexed="81"/>
            <rFont val="Tahoma"/>
            <family val="2"/>
            <charset val="186"/>
          </rPr>
          <t>Autorius:</t>
        </r>
        <r>
          <rPr>
            <sz val="9"/>
            <color indexed="81"/>
            <rFont val="Tahoma"/>
            <family val="2"/>
            <charset val="186"/>
          </rPr>
          <t xml:space="preserve">
buvo 703 771,12</t>
        </r>
      </text>
    </comment>
    <comment ref="W119" authorId="0" shapeId="0">
      <text>
        <r>
          <rPr>
            <b/>
            <sz val="9"/>
            <color indexed="81"/>
            <rFont val="Tahoma"/>
            <family val="2"/>
            <charset val="186"/>
          </rPr>
          <t>Autorius:</t>
        </r>
        <r>
          <rPr>
            <sz val="9"/>
            <color indexed="81"/>
            <rFont val="Tahoma"/>
            <family val="2"/>
            <charset val="186"/>
          </rPr>
          <t xml:space="preserve">
buvo 2019</t>
        </r>
      </text>
    </comment>
    <comment ref="Y119" authorId="0" shapeId="0">
      <text>
        <r>
          <rPr>
            <b/>
            <sz val="9"/>
            <color indexed="81"/>
            <rFont val="Tahoma"/>
            <family val="2"/>
            <charset val="186"/>
          </rPr>
          <t>Autorius:</t>
        </r>
        <r>
          <rPr>
            <sz val="9"/>
            <color indexed="81"/>
            <rFont val="Tahoma"/>
            <family val="2"/>
            <charset val="186"/>
          </rPr>
          <t xml:space="preserve">
buvo 534 560,06</t>
        </r>
      </text>
    </comment>
    <comment ref="AH125" authorId="0" shapeId="0">
      <text>
        <r>
          <rPr>
            <b/>
            <sz val="9"/>
            <color indexed="81"/>
            <rFont val="Tahoma"/>
            <family val="2"/>
            <charset val="186"/>
          </rPr>
          <t>Autorius:</t>
        </r>
        <r>
          <rPr>
            <sz val="9"/>
            <color indexed="81"/>
            <rFont val="Tahoma"/>
            <family val="2"/>
            <charset val="186"/>
          </rPr>
          <t xml:space="preserve">
įtraukta nauja veikla 20180530</t>
        </r>
      </text>
    </comment>
    <comment ref="AR125" authorId="0" shapeId="0">
      <text>
        <r>
          <rPr>
            <b/>
            <sz val="9"/>
            <color indexed="81"/>
            <rFont val="Tahoma"/>
            <family val="2"/>
            <charset val="186"/>
          </rPr>
          <t>Autorius:</t>
        </r>
        <r>
          <rPr>
            <sz val="9"/>
            <color indexed="81"/>
            <rFont val="Tahoma"/>
            <family val="2"/>
            <charset val="186"/>
          </rPr>
          <t xml:space="preserve">
nebuvo pirminiame 20171229, keičiama į 0,227 (20180530)</t>
        </r>
      </text>
    </comment>
    <comment ref="AU125" authorId="0" shapeId="0">
      <text>
        <r>
          <rPr>
            <b/>
            <sz val="9"/>
            <color indexed="81"/>
            <rFont val="Tahoma"/>
            <family val="2"/>
            <charset val="186"/>
          </rPr>
          <t>Autorius:</t>
        </r>
        <r>
          <rPr>
            <sz val="9"/>
            <color indexed="81"/>
            <rFont val="Tahoma"/>
            <family val="2"/>
            <charset val="186"/>
          </rPr>
          <t xml:space="preserve">
buvo 10 (pirminis), keičiama į 27 20180530</t>
        </r>
      </text>
    </comment>
    <comment ref="AX125" authorId="0" shapeId="0">
      <text>
        <r>
          <rPr>
            <b/>
            <sz val="9"/>
            <color indexed="81"/>
            <rFont val="Tahoma"/>
            <family val="2"/>
            <charset val="186"/>
          </rPr>
          <t>Autorius:</t>
        </r>
        <r>
          <rPr>
            <sz val="9"/>
            <color indexed="81"/>
            <rFont val="Tahoma"/>
            <family val="2"/>
            <charset val="186"/>
          </rPr>
          <t xml:space="preserve">
buvo 50 (pirminis), keičiama į 93 20180530</t>
        </r>
      </text>
    </comment>
    <comment ref="AR126" authorId="0" shapeId="0">
      <text>
        <r>
          <rPr>
            <b/>
            <sz val="9"/>
            <color indexed="81"/>
            <rFont val="Tahoma"/>
            <family val="2"/>
            <charset val="186"/>
          </rPr>
          <t>Autorius:</t>
        </r>
        <r>
          <rPr>
            <sz val="9"/>
            <color indexed="81"/>
            <rFont val="Tahoma"/>
            <family val="2"/>
            <charset val="186"/>
          </rPr>
          <t xml:space="preserve">
buvo 2,67 (pirminis)
pakeista į 3,34 (2018-05-02)</t>
        </r>
      </text>
    </comment>
    <comment ref="AU126" authorId="0" shapeId="0">
      <text>
        <r>
          <rPr>
            <b/>
            <sz val="9"/>
            <color indexed="81"/>
            <rFont val="Tahoma"/>
            <family val="2"/>
            <charset val="186"/>
          </rPr>
          <t>Autorius:</t>
        </r>
        <r>
          <rPr>
            <sz val="9"/>
            <color indexed="81"/>
            <rFont val="Tahoma"/>
            <family val="2"/>
            <charset val="186"/>
          </rPr>
          <t xml:space="preserve">
buvo 8 (2018-05-02)
pakeista į 25 (2018-06-05)</t>
        </r>
      </text>
    </comment>
    <comment ref="AX126" authorId="0" shapeId="0">
      <text>
        <r>
          <rPr>
            <b/>
            <sz val="9"/>
            <color indexed="81"/>
            <rFont val="Tahoma"/>
            <family val="2"/>
            <charset val="186"/>
          </rPr>
          <t>Autorius:</t>
        </r>
        <r>
          <rPr>
            <sz val="9"/>
            <color indexed="81"/>
            <rFont val="Tahoma"/>
            <family val="2"/>
            <charset val="186"/>
          </rPr>
          <t xml:space="preserve">
buvo 10,5 (2018-05-02)
pakeista į 32 (2018-06-05)
</t>
        </r>
      </text>
    </comment>
    <comment ref="AR128" authorId="0" shapeId="0">
      <text>
        <r>
          <rPr>
            <b/>
            <sz val="9"/>
            <color indexed="81"/>
            <rFont val="Tahoma"/>
            <family val="2"/>
            <charset val="186"/>
          </rPr>
          <t>Autorius:</t>
        </r>
        <r>
          <rPr>
            <sz val="9"/>
            <color indexed="81"/>
            <rFont val="Tahoma"/>
            <family val="2"/>
            <charset val="186"/>
          </rPr>
          <t xml:space="preserve">
buvo 125,34</t>
        </r>
      </text>
    </comment>
    <comment ref="AR136" authorId="0" shapeId="0">
      <text>
        <r>
          <rPr>
            <b/>
            <sz val="9"/>
            <color indexed="81"/>
            <rFont val="Tahoma"/>
            <family val="2"/>
            <charset val="186"/>
          </rPr>
          <t>Autorius:</t>
        </r>
        <r>
          <rPr>
            <sz val="9"/>
            <color indexed="81"/>
            <rFont val="Tahoma"/>
            <family val="2"/>
            <charset val="186"/>
          </rPr>
          <t xml:space="preserve">
buvo 0,7 ha</t>
        </r>
      </text>
    </comment>
    <comment ref="T137" authorId="0" shapeId="0">
      <text>
        <r>
          <rPr>
            <b/>
            <sz val="9"/>
            <color indexed="81"/>
            <rFont val="Tahoma"/>
            <family val="2"/>
            <charset val="186"/>
          </rPr>
          <t>Autorius:</t>
        </r>
        <r>
          <rPr>
            <sz val="9"/>
            <color indexed="81"/>
            <rFont val="Tahoma"/>
            <family val="2"/>
            <charset val="186"/>
          </rPr>
          <t xml:space="preserve">
pakeista iš 2018/10 pagal PFSA AR</t>
        </r>
      </text>
    </comment>
    <comment ref="AR137" authorId="0" shapeId="0">
      <text>
        <r>
          <rPr>
            <b/>
            <sz val="9"/>
            <color indexed="81"/>
            <rFont val="Tahoma"/>
            <family val="2"/>
            <charset val="186"/>
          </rPr>
          <t>Autorius:</t>
        </r>
        <r>
          <rPr>
            <sz val="9"/>
            <color indexed="81"/>
            <rFont val="Tahoma"/>
            <family val="2"/>
            <charset val="186"/>
          </rPr>
          <t xml:space="preserve">
buvo 7,3 ha</t>
        </r>
      </text>
    </comment>
    <comment ref="T141" authorId="0" shapeId="0">
      <text>
        <r>
          <rPr>
            <b/>
            <sz val="9"/>
            <color indexed="81"/>
            <rFont val="Tahoma"/>
            <family val="2"/>
            <charset val="186"/>
          </rPr>
          <t>Autorius:</t>
        </r>
        <r>
          <rPr>
            <sz val="9"/>
            <color indexed="81"/>
            <rFont val="Tahoma"/>
            <family val="2"/>
            <charset val="186"/>
          </rPr>
          <t xml:space="preserve">
pakeista iš 2018/10 pagal PFSA AR</t>
        </r>
      </text>
    </comment>
  </commentList>
</comments>
</file>

<file path=xl/comments4.xml><?xml version="1.0" encoding="utf-8"?>
<comments xmlns="http://schemas.openxmlformats.org/spreadsheetml/2006/main">
  <authors>
    <author>Autorius</author>
  </authors>
  <commentList>
    <comment ref="D15" authorId="0" shapeId="0">
      <text>
        <r>
          <rPr>
            <b/>
            <sz val="9"/>
            <color indexed="81"/>
            <rFont val="Tahoma"/>
            <family val="2"/>
            <charset val="186"/>
          </rPr>
          <t>Autorius:</t>
        </r>
        <r>
          <rPr>
            <sz val="9"/>
            <color indexed="81"/>
            <rFont val="Tahoma"/>
            <family val="2"/>
            <charset val="186"/>
          </rPr>
          <t xml:space="preserve">
pavadinimas patikslintas 2016-03-30 sprendimu</t>
        </r>
      </text>
    </comment>
    <comment ref="AR27" authorId="0" shapeId="0">
      <text>
        <r>
          <rPr>
            <b/>
            <sz val="9"/>
            <color indexed="81"/>
            <rFont val="Tahoma"/>
            <family val="2"/>
            <charset val="186"/>
          </rPr>
          <t>Autorius:</t>
        </r>
        <r>
          <rPr>
            <sz val="9"/>
            <color indexed="81"/>
            <rFont val="Tahoma"/>
            <family val="2"/>
            <charset val="186"/>
          </rPr>
          <t xml:space="preserve">
buvo 2,11</t>
        </r>
      </text>
    </comment>
    <comment ref="D38"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N38" authorId="0" shapeId="0">
      <text>
        <r>
          <rPr>
            <b/>
            <sz val="9"/>
            <color indexed="81"/>
            <rFont val="Tahoma"/>
            <family val="2"/>
            <charset val="186"/>
          </rPr>
          <t>Autorius:</t>
        </r>
        <r>
          <rPr>
            <sz val="9"/>
            <color indexed="81"/>
            <rFont val="Tahoma"/>
            <family val="2"/>
            <charset val="186"/>
          </rPr>
          <t xml:space="preserve">
buvo 100 770,35</t>
        </r>
      </text>
    </comment>
    <comment ref="O38" authorId="0" shapeId="0">
      <text>
        <r>
          <rPr>
            <b/>
            <sz val="9"/>
            <color indexed="81"/>
            <rFont val="Tahoma"/>
            <family val="2"/>
            <charset val="186"/>
          </rPr>
          <t>Autorius:</t>
        </r>
        <r>
          <rPr>
            <sz val="9"/>
            <color indexed="81"/>
            <rFont val="Tahoma"/>
            <family val="2"/>
            <charset val="186"/>
          </rPr>
          <t xml:space="preserve">
buvo 20 280,35</t>
        </r>
      </text>
    </comment>
    <comment ref="U38" authorId="0" shapeId="0">
      <text>
        <r>
          <rPr>
            <b/>
            <sz val="9"/>
            <color indexed="81"/>
            <rFont val="Tahoma"/>
            <family val="2"/>
            <charset val="186"/>
          </rPr>
          <t>Autorius:</t>
        </r>
        <r>
          <rPr>
            <sz val="9"/>
            <color indexed="81"/>
            <rFont val="Tahoma"/>
            <family val="2"/>
            <charset val="186"/>
          </rPr>
          <t xml:space="preserve">
buvo 2018/06</t>
        </r>
      </text>
    </comment>
    <comment ref="V38" authorId="0" shapeId="0">
      <text>
        <r>
          <rPr>
            <b/>
            <sz val="9"/>
            <color indexed="81"/>
            <rFont val="Tahoma"/>
            <family val="2"/>
            <charset val="186"/>
          </rPr>
          <t>Autorius:</t>
        </r>
        <r>
          <rPr>
            <sz val="9"/>
            <color indexed="81"/>
            <rFont val="Tahoma"/>
            <family val="2"/>
            <charset val="186"/>
          </rPr>
          <t xml:space="preserve">
buvo 2018/08</t>
        </r>
      </text>
    </comment>
    <comment ref="W38" authorId="0" shapeId="0">
      <text>
        <r>
          <rPr>
            <b/>
            <sz val="9"/>
            <color indexed="81"/>
            <rFont val="Tahoma"/>
            <family val="2"/>
            <charset val="186"/>
          </rPr>
          <t>Autorius:</t>
        </r>
        <r>
          <rPr>
            <sz val="9"/>
            <color indexed="81"/>
            <rFont val="Tahoma"/>
            <family val="2"/>
            <charset val="186"/>
          </rPr>
          <t xml:space="preserve">
buvo 2019</t>
        </r>
      </text>
    </comment>
    <comment ref="D50"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D68" authorId="0" shapeId="0">
      <text>
        <r>
          <rPr>
            <b/>
            <sz val="9"/>
            <color indexed="81"/>
            <rFont val="Tahoma"/>
            <family val="2"/>
            <charset val="186"/>
          </rPr>
          <t>Autorius:</t>
        </r>
        <r>
          <rPr>
            <sz val="9"/>
            <color indexed="81"/>
            <rFont val="Tahoma"/>
            <family val="2"/>
            <charset val="186"/>
          </rPr>
          <t xml:space="preserve">
buvo "m."
</t>
        </r>
      </text>
    </comment>
    <comment ref="O68" authorId="0" shapeId="0">
      <text>
        <r>
          <rPr>
            <b/>
            <sz val="9"/>
            <color indexed="81"/>
            <rFont val="Tahoma"/>
            <family val="2"/>
            <charset val="186"/>
          </rPr>
          <t>Autorius:</t>
        </r>
        <r>
          <rPr>
            <sz val="9"/>
            <color indexed="81"/>
            <rFont val="Tahoma"/>
            <family val="2"/>
            <charset val="186"/>
          </rPr>
          <t xml:space="preserve">
buvo 20 772,98</t>
        </r>
      </text>
    </comment>
    <comment ref="T68" authorId="0" shapeId="0">
      <text>
        <r>
          <rPr>
            <b/>
            <sz val="9"/>
            <color indexed="81"/>
            <rFont val="Tahoma"/>
            <family val="2"/>
            <charset val="186"/>
          </rPr>
          <t>Autorius:</t>
        </r>
        <r>
          <rPr>
            <sz val="9"/>
            <color indexed="81"/>
            <rFont val="Tahoma"/>
            <family val="2"/>
            <charset val="186"/>
          </rPr>
          <t xml:space="preserve">
buvo 2017/07</t>
        </r>
      </text>
    </comment>
    <comment ref="U68" authorId="0" shapeId="0">
      <text>
        <r>
          <rPr>
            <b/>
            <sz val="9"/>
            <color indexed="81"/>
            <rFont val="Tahoma"/>
            <family val="2"/>
            <charset val="186"/>
          </rPr>
          <t>Autorius:</t>
        </r>
        <r>
          <rPr>
            <sz val="9"/>
            <color indexed="81"/>
            <rFont val="Tahoma"/>
            <family val="2"/>
            <charset val="186"/>
          </rPr>
          <t xml:space="preserve">
buvo 2017/09</t>
        </r>
      </text>
    </comment>
    <comment ref="V68" authorId="0" shapeId="0">
      <text>
        <r>
          <rPr>
            <b/>
            <sz val="9"/>
            <color indexed="81"/>
            <rFont val="Tahoma"/>
            <family val="2"/>
            <charset val="186"/>
          </rPr>
          <t>Autorius:</t>
        </r>
        <r>
          <rPr>
            <sz val="9"/>
            <color indexed="81"/>
            <rFont val="Tahoma"/>
            <family val="2"/>
            <charset val="186"/>
          </rPr>
          <t xml:space="preserve">
buvo 2017/12</t>
        </r>
      </text>
    </comment>
    <comment ref="T69" authorId="0" shapeId="0">
      <text>
        <r>
          <rPr>
            <b/>
            <sz val="9"/>
            <color indexed="81"/>
            <rFont val="Tahoma"/>
            <family val="2"/>
            <charset val="186"/>
          </rPr>
          <t>Autorius:</t>
        </r>
        <r>
          <rPr>
            <sz val="9"/>
            <color indexed="81"/>
            <rFont val="Tahoma"/>
            <family val="2"/>
            <charset val="186"/>
          </rPr>
          <t xml:space="preserve">
buvo 2017/07</t>
        </r>
      </text>
    </comment>
    <comment ref="U69" authorId="0" shapeId="0">
      <text>
        <r>
          <rPr>
            <b/>
            <sz val="9"/>
            <color indexed="81"/>
            <rFont val="Tahoma"/>
            <family val="2"/>
            <charset val="186"/>
          </rPr>
          <t>Autorius:</t>
        </r>
        <r>
          <rPr>
            <sz val="9"/>
            <color indexed="81"/>
            <rFont val="Tahoma"/>
            <family val="2"/>
            <charset val="186"/>
          </rPr>
          <t xml:space="preserve">
buvo 2017/09</t>
        </r>
      </text>
    </comment>
    <comment ref="V69" authorId="0" shapeId="0">
      <text>
        <r>
          <rPr>
            <b/>
            <sz val="9"/>
            <color indexed="81"/>
            <rFont val="Tahoma"/>
            <family val="2"/>
            <charset val="186"/>
          </rPr>
          <t>Autorius:</t>
        </r>
        <r>
          <rPr>
            <sz val="9"/>
            <color indexed="81"/>
            <rFont val="Tahoma"/>
            <family val="2"/>
            <charset val="186"/>
          </rPr>
          <t xml:space="preserve">
buvo 2017/12</t>
        </r>
      </text>
    </comment>
    <comment ref="W69" authorId="0" shapeId="0">
      <text>
        <r>
          <rPr>
            <b/>
            <sz val="9"/>
            <color indexed="81"/>
            <rFont val="Tahoma"/>
            <family val="2"/>
            <charset val="186"/>
          </rPr>
          <t>Autorius:</t>
        </r>
        <r>
          <rPr>
            <sz val="9"/>
            <color indexed="81"/>
            <rFont val="Tahoma"/>
            <family val="2"/>
            <charset val="186"/>
          </rPr>
          <t xml:space="preserve">
buvo 2019
</t>
        </r>
      </text>
    </comment>
    <comment ref="AX69" authorId="0" shapeId="0">
      <text>
        <r>
          <rPr>
            <b/>
            <sz val="9"/>
            <color indexed="81"/>
            <rFont val="Tahoma"/>
            <family val="2"/>
            <charset val="186"/>
          </rPr>
          <t>Autorius:</t>
        </r>
        <r>
          <rPr>
            <sz val="9"/>
            <color indexed="81"/>
            <rFont val="Tahoma"/>
            <family val="2"/>
            <charset val="186"/>
          </rPr>
          <t xml:space="preserve">
rodiklio reikšmė nebuvo nurodyta</t>
        </r>
      </text>
    </comment>
    <comment ref="BA69" authorId="0" shapeId="0">
      <text>
        <r>
          <rPr>
            <b/>
            <sz val="9"/>
            <color indexed="81"/>
            <rFont val="Tahoma"/>
            <family val="2"/>
            <charset val="186"/>
          </rPr>
          <t>Autorius:</t>
        </r>
        <r>
          <rPr>
            <sz val="9"/>
            <color indexed="81"/>
            <rFont val="Tahoma"/>
            <family val="2"/>
            <charset val="186"/>
          </rPr>
          <t xml:space="preserve">
rodiklio reikšmė nebuvo nurodyta</t>
        </r>
      </text>
    </comment>
    <comment ref="T70" authorId="0" shapeId="0">
      <text>
        <r>
          <rPr>
            <b/>
            <sz val="9"/>
            <color indexed="81"/>
            <rFont val="Tahoma"/>
            <family val="2"/>
            <charset val="186"/>
          </rPr>
          <t>Autorius:</t>
        </r>
        <r>
          <rPr>
            <sz val="9"/>
            <color indexed="81"/>
            <rFont val="Tahoma"/>
            <family val="2"/>
            <charset val="186"/>
          </rPr>
          <t xml:space="preserve">
buvo 2017/07</t>
        </r>
      </text>
    </comment>
    <comment ref="U70" authorId="0" shapeId="0">
      <text>
        <r>
          <rPr>
            <b/>
            <sz val="9"/>
            <color indexed="81"/>
            <rFont val="Tahoma"/>
            <family val="2"/>
            <charset val="186"/>
          </rPr>
          <t>Autorius:</t>
        </r>
        <r>
          <rPr>
            <sz val="9"/>
            <color indexed="81"/>
            <rFont val="Tahoma"/>
            <family val="2"/>
            <charset val="186"/>
          </rPr>
          <t xml:space="preserve">
buvo 2017/09</t>
        </r>
      </text>
    </comment>
    <comment ref="V70" authorId="0" shapeId="0">
      <text>
        <r>
          <rPr>
            <b/>
            <sz val="9"/>
            <color indexed="81"/>
            <rFont val="Tahoma"/>
            <family val="2"/>
            <charset val="186"/>
          </rPr>
          <t>Autorius:</t>
        </r>
        <r>
          <rPr>
            <sz val="9"/>
            <color indexed="81"/>
            <rFont val="Tahoma"/>
            <family val="2"/>
            <charset val="186"/>
          </rPr>
          <t xml:space="preserve">
buvo 2017/12</t>
        </r>
      </text>
    </comment>
    <comment ref="W70" authorId="0" shapeId="0">
      <text>
        <r>
          <rPr>
            <b/>
            <sz val="9"/>
            <color indexed="81"/>
            <rFont val="Tahoma"/>
            <family val="2"/>
            <charset val="186"/>
          </rPr>
          <t>Autorius:</t>
        </r>
        <r>
          <rPr>
            <sz val="9"/>
            <color indexed="81"/>
            <rFont val="Tahoma"/>
            <family val="2"/>
            <charset val="186"/>
          </rPr>
          <t xml:space="preserve">
buvo 2019</t>
        </r>
      </text>
    </comment>
    <comment ref="AR70" authorId="0" shapeId="0">
      <text>
        <r>
          <rPr>
            <b/>
            <sz val="9"/>
            <color indexed="81"/>
            <rFont val="Tahoma"/>
            <family val="2"/>
            <charset val="186"/>
          </rPr>
          <t>Autorius:</t>
        </r>
        <r>
          <rPr>
            <sz val="9"/>
            <color indexed="81"/>
            <rFont val="Tahoma"/>
            <family val="2"/>
            <charset val="186"/>
          </rPr>
          <t xml:space="preserve">
reikšmė nebuvo nurodyta</t>
        </r>
      </text>
    </comment>
    <comment ref="AX70" authorId="0" shapeId="0">
      <text>
        <r>
          <rPr>
            <b/>
            <sz val="9"/>
            <color indexed="81"/>
            <rFont val="Tahoma"/>
            <family val="2"/>
            <charset val="186"/>
          </rPr>
          <t>Autorius:</t>
        </r>
        <r>
          <rPr>
            <sz val="9"/>
            <color indexed="81"/>
            <rFont val="Tahoma"/>
            <family val="2"/>
            <charset val="186"/>
          </rPr>
          <t xml:space="preserve">
rodiklio reikšmė nebuvo nurodyta</t>
        </r>
      </text>
    </comment>
    <comment ref="BA70" authorId="0" shapeId="0">
      <text>
        <r>
          <rPr>
            <b/>
            <sz val="9"/>
            <color indexed="81"/>
            <rFont val="Tahoma"/>
            <family val="2"/>
            <charset val="186"/>
          </rPr>
          <t>Autorius:</t>
        </r>
        <r>
          <rPr>
            <sz val="9"/>
            <color indexed="81"/>
            <rFont val="Tahoma"/>
            <family val="2"/>
            <charset val="186"/>
          </rPr>
          <t xml:space="preserve">
rodiklio reikšmė nebuvo nurodyta</t>
        </r>
      </text>
    </comment>
    <comment ref="D102" authorId="0" shapeId="0">
      <text>
        <r>
          <rPr>
            <b/>
            <sz val="9"/>
            <color indexed="81"/>
            <rFont val="Tahoma"/>
            <family val="2"/>
            <charset val="186"/>
          </rPr>
          <t>Autorius:</t>
        </r>
        <r>
          <rPr>
            <sz val="9"/>
            <color indexed="81"/>
            <rFont val="Tahoma"/>
            <family val="2"/>
            <charset val="186"/>
          </rPr>
          <t xml:space="preserve">
Pavadinimas patikslintas 2016-03-30 RPT</t>
        </r>
      </text>
    </comment>
    <comment ref="D104"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N119" authorId="0" shapeId="0">
      <text>
        <r>
          <rPr>
            <b/>
            <sz val="9"/>
            <color indexed="81"/>
            <rFont val="Tahoma"/>
            <family val="2"/>
            <charset val="186"/>
          </rPr>
          <t>Autorius:</t>
        </r>
        <r>
          <rPr>
            <sz val="9"/>
            <color indexed="81"/>
            <rFont val="Tahoma"/>
            <family val="2"/>
            <charset val="186"/>
          </rPr>
          <t xml:space="preserve">
buvo 921 084,34</t>
        </r>
      </text>
    </comment>
    <comment ref="O119" authorId="0" shapeId="0">
      <text>
        <r>
          <rPr>
            <b/>
            <sz val="9"/>
            <color indexed="81"/>
            <rFont val="Tahoma"/>
            <family val="2"/>
            <charset val="186"/>
          </rPr>
          <t>Autorius:</t>
        </r>
        <r>
          <rPr>
            <sz val="9"/>
            <color indexed="81"/>
            <rFont val="Tahoma"/>
            <family val="2"/>
            <charset val="186"/>
          </rPr>
          <t xml:space="preserve">
buvo 217 313,22</t>
        </r>
      </text>
    </comment>
    <comment ref="S119" authorId="0" shapeId="0">
      <text>
        <r>
          <rPr>
            <b/>
            <sz val="9"/>
            <color indexed="81"/>
            <rFont val="Tahoma"/>
            <family val="2"/>
            <charset val="186"/>
          </rPr>
          <t>Autorius:</t>
        </r>
        <r>
          <rPr>
            <sz val="9"/>
            <color indexed="81"/>
            <rFont val="Tahoma"/>
            <family val="2"/>
            <charset val="186"/>
          </rPr>
          <t xml:space="preserve">
buvo 703 771,12</t>
        </r>
      </text>
    </comment>
    <comment ref="W119" authorId="0" shapeId="0">
      <text>
        <r>
          <rPr>
            <b/>
            <sz val="9"/>
            <color indexed="81"/>
            <rFont val="Tahoma"/>
            <family val="2"/>
            <charset val="186"/>
          </rPr>
          <t>Autorius:</t>
        </r>
        <r>
          <rPr>
            <sz val="9"/>
            <color indexed="81"/>
            <rFont val="Tahoma"/>
            <family val="2"/>
            <charset val="186"/>
          </rPr>
          <t xml:space="preserve">
buvo 2019</t>
        </r>
      </text>
    </comment>
    <comment ref="Y119" authorId="0" shapeId="0">
      <text>
        <r>
          <rPr>
            <b/>
            <sz val="9"/>
            <color indexed="81"/>
            <rFont val="Tahoma"/>
            <family val="2"/>
            <charset val="186"/>
          </rPr>
          <t>Autorius:</t>
        </r>
        <r>
          <rPr>
            <sz val="9"/>
            <color indexed="81"/>
            <rFont val="Tahoma"/>
            <family val="2"/>
            <charset val="186"/>
          </rPr>
          <t xml:space="preserve">
buvo 534 560,06</t>
        </r>
      </text>
    </comment>
    <comment ref="AH125" authorId="0" shapeId="0">
      <text>
        <r>
          <rPr>
            <b/>
            <sz val="9"/>
            <color indexed="81"/>
            <rFont val="Tahoma"/>
            <family val="2"/>
            <charset val="186"/>
          </rPr>
          <t>Autorius:</t>
        </r>
        <r>
          <rPr>
            <sz val="9"/>
            <color indexed="81"/>
            <rFont val="Tahoma"/>
            <family val="2"/>
            <charset val="186"/>
          </rPr>
          <t xml:space="preserve">
įtraukta nauja veikla 20180530</t>
        </r>
      </text>
    </comment>
    <comment ref="AR125" authorId="0" shapeId="0">
      <text>
        <r>
          <rPr>
            <b/>
            <sz val="9"/>
            <color indexed="81"/>
            <rFont val="Tahoma"/>
            <family val="2"/>
            <charset val="186"/>
          </rPr>
          <t>Autorius:</t>
        </r>
        <r>
          <rPr>
            <sz val="9"/>
            <color indexed="81"/>
            <rFont val="Tahoma"/>
            <family val="2"/>
            <charset val="186"/>
          </rPr>
          <t xml:space="preserve">
nebuvo pirminiame 20171229, keičiama į 0,227 (20180530)</t>
        </r>
      </text>
    </comment>
    <comment ref="AU125" authorId="0" shapeId="0">
      <text>
        <r>
          <rPr>
            <b/>
            <sz val="9"/>
            <color indexed="81"/>
            <rFont val="Tahoma"/>
            <family val="2"/>
            <charset val="186"/>
          </rPr>
          <t>Autorius:</t>
        </r>
        <r>
          <rPr>
            <sz val="9"/>
            <color indexed="81"/>
            <rFont val="Tahoma"/>
            <family val="2"/>
            <charset val="186"/>
          </rPr>
          <t xml:space="preserve">
buvo 10 (pirminis), keičiama į 27 20180530</t>
        </r>
      </text>
    </comment>
    <comment ref="AX125" authorId="0" shapeId="0">
      <text>
        <r>
          <rPr>
            <b/>
            <sz val="9"/>
            <color indexed="81"/>
            <rFont val="Tahoma"/>
            <family val="2"/>
            <charset val="186"/>
          </rPr>
          <t>Autorius:</t>
        </r>
        <r>
          <rPr>
            <sz val="9"/>
            <color indexed="81"/>
            <rFont val="Tahoma"/>
            <family val="2"/>
            <charset val="186"/>
          </rPr>
          <t xml:space="preserve">
buvo 50 (pirminis), keičiama į 93 20180530</t>
        </r>
      </text>
    </comment>
    <comment ref="AR126" authorId="0" shapeId="0">
      <text>
        <r>
          <rPr>
            <b/>
            <sz val="9"/>
            <color indexed="81"/>
            <rFont val="Tahoma"/>
            <family val="2"/>
            <charset val="186"/>
          </rPr>
          <t>Autorius:</t>
        </r>
        <r>
          <rPr>
            <sz val="9"/>
            <color indexed="81"/>
            <rFont val="Tahoma"/>
            <family val="2"/>
            <charset val="186"/>
          </rPr>
          <t xml:space="preserve">
buvo 2,67 (pirminis)
pakeista į 3,34 (2018-05-02)</t>
        </r>
      </text>
    </comment>
    <comment ref="AU126" authorId="0" shapeId="0">
      <text>
        <r>
          <rPr>
            <b/>
            <sz val="9"/>
            <color indexed="81"/>
            <rFont val="Tahoma"/>
            <family val="2"/>
            <charset val="186"/>
          </rPr>
          <t>Autorius:</t>
        </r>
        <r>
          <rPr>
            <sz val="9"/>
            <color indexed="81"/>
            <rFont val="Tahoma"/>
            <family val="2"/>
            <charset val="186"/>
          </rPr>
          <t xml:space="preserve">
buvo 8 (2018-05-02)
pakeista į 25 (2018-06-05)</t>
        </r>
      </text>
    </comment>
    <comment ref="AX126" authorId="0" shapeId="0">
      <text>
        <r>
          <rPr>
            <b/>
            <sz val="9"/>
            <color indexed="81"/>
            <rFont val="Tahoma"/>
            <family val="2"/>
            <charset val="186"/>
          </rPr>
          <t>Autorius:</t>
        </r>
        <r>
          <rPr>
            <sz val="9"/>
            <color indexed="81"/>
            <rFont val="Tahoma"/>
            <family val="2"/>
            <charset val="186"/>
          </rPr>
          <t xml:space="preserve">
buvo 10,5 (2018-05-02)
pakeista į 32 (2018-06-05)
</t>
        </r>
      </text>
    </comment>
    <comment ref="N128" authorId="0" shapeId="0">
      <text>
        <r>
          <rPr>
            <b/>
            <sz val="9"/>
            <color indexed="81"/>
            <rFont val="Tahoma"/>
            <family val="2"/>
            <charset val="186"/>
          </rPr>
          <t>Autorius:</t>
        </r>
        <r>
          <rPr>
            <sz val="9"/>
            <color indexed="81"/>
            <rFont val="Tahoma"/>
            <family val="2"/>
            <charset val="186"/>
          </rPr>
          <t xml:space="preserve">
buvo 1 439 067,07</t>
        </r>
      </text>
    </comment>
    <comment ref="O128" authorId="0" shapeId="0">
      <text>
        <r>
          <rPr>
            <b/>
            <sz val="9"/>
            <color indexed="81"/>
            <rFont val="Tahoma"/>
            <family val="2"/>
            <charset val="186"/>
          </rPr>
          <t>Autorius:</t>
        </r>
        <r>
          <rPr>
            <sz val="9"/>
            <color indexed="81"/>
            <rFont val="Tahoma"/>
            <family val="2"/>
            <charset val="186"/>
          </rPr>
          <t xml:space="preserve">
buvo 215 860,06</t>
        </r>
      </text>
    </comment>
    <comment ref="AR128" authorId="0" shapeId="0">
      <text>
        <r>
          <rPr>
            <b/>
            <sz val="9"/>
            <color indexed="81"/>
            <rFont val="Tahoma"/>
            <family val="2"/>
            <charset val="186"/>
          </rPr>
          <t>Autorius:</t>
        </r>
        <r>
          <rPr>
            <sz val="9"/>
            <color indexed="81"/>
            <rFont val="Tahoma"/>
            <family val="2"/>
            <charset val="186"/>
          </rPr>
          <t xml:space="preserve">
buvo 125,34</t>
        </r>
      </text>
    </comment>
    <comment ref="AR136" authorId="0" shapeId="0">
      <text>
        <r>
          <rPr>
            <b/>
            <sz val="9"/>
            <color indexed="81"/>
            <rFont val="Tahoma"/>
            <family val="2"/>
            <charset val="186"/>
          </rPr>
          <t>Autorius:</t>
        </r>
        <r>
          <rPr>
            <sz val="9"/>
            <color indexed="81"/>
            <rFont val="Tahoma"/>
            <family val="2"/>
            <charset val="186"/>
          </rPr>
          <t xml:space="preserve">
buvo 0,7 ha</t>
        </r>
      </text>
    </comment>
    <comment ref="T137" authorId="0" shapeId="0">
      <text>
        <r>
          <rPr>
            <b/>
            <sz val="9"/>
            <color indexed="81"/>
            <rFont val="Tahoma"/>
            <family val="2"/>
            <charset val="186"/>
          </rPr>
          <t>Autorius:</t>
        </r>
        <r>
          <rPr>
            <sz val="9"/>
            <color indexed="81"/>
            <rFont val="Tahoma"/>
            <family val="2"/>
            <charset val="186"/>
          </rPr>
          <t xml:space="preserve">
pakeista iš 2018/10 pagal PFSA AR</t>
        </r>
      </text>
    </comment>
    <comment ref="AR137" authorId="0" shapeId="0">
      <text>
        <r>
          <rPr>
            <b/>
            <sz val="9"/>
            <color indexed="81"/>
            <rFont val="Tahoma"/>
            <family val="2"/>
            <charset val="186"/>
          </rPr>
          <t>Autorius:</t>
        </r>
        <r>
          <rPr>
            <sz val="9"/>
            <color indexed="81"/>
            <rFont val="Tahoma"/>
            <family val="2"/>
            <charset val="186"/>
          </rPr>
          <t xml:space="preserve">
buvo 7,3 ha</t>
        </r>
      </text>
    </comment>
    <comment ref="T141" authorId="0" shapeId="0">
      <text>
        <r>
          <rPr>
            <b/>
            <sz val="9"/>
            <color indexed="81"/>
            <rFont val="Tahoma"/>
            <family val="2"/>
            <charset val="186"/>
          </rPr>
          <t>Autorius:</t>
        </r>
        <r>
          <rPr>
            <sz val="9"/>
            <color indexed="81"/>
            <rFont val="Tahoma"/>
            <family val="2"/>
            <charset val="186"/>
          </rPr>
          <t xml:space="preserve">
pakeista iš 2018/10 pagal PFSA AR</t>
        </r>
      </text>
    </comment>
  </commentList>
</comments>
</file>

<file path=xl/comments5.xml><?xml version="1.0" encoding="utf-8"?>
<comments xmlns="http://schemas.openxmlformats.org/spreadsheetml/2006/main">
  <authors>
    <author>Autorius</author>
  </authors>
  <commentList>
    <comment ref="D15" authorId="0" shapeId="0">
      <text>
        <r>
          <rPr>
            <b/>
            <sz val="9"/>
            <color indexed="81"/>
            <rFont val="Tahoma"/>
            <family val="2"/>
            <charset val="186"/>
          </rPr>
          <t>Autorius:</t>
        </r>
        <r>
          <rPr>
            <sz val="9"/>
            <color indexed="81"/>
            <rFont val="Tahoma"/>
            <family val="2"/>
            <charset val="186"/>
          </rPr>
          <t xml:space="preserve">
pavadinimas patikslintas 2016-03-30 sprendimu</t>
        </r>
      </text>
    </comment>
    <comment ref="AR29" authorId="0" shapeId="0">
      <text>
        <r>
          <rPr>
            <b/>
            <sz val="9"/>
            <color indexed="81"/>
            <rFont val="Tahoma"/>
            <family val="2"/>
            <charset val="186"/>
          </rPr>
          <t>Autorius:</t>
        </r>
        <r>
          <rPr>
            <sz val="9"/>
            <color indexed="81"/>
            <rFont val="Tahoma"/>
            <family val="2"/>
            <charset val="186"/>
          </rPr>
          <t xml:space="preserve">
buvo 2,11</t>
        </r>
      </text>
    </comment>
    <comment ref="D40"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N40" authorId="0" shapeId="0">
      <text>
        <r>
          <rPr>
            <b/>
            <sz val="9"/>
            <color indexed="81"/>
            <rFont val="Tahoma"/>
            <family val="2"/>
            <charset val="186"/>
          </rPr>
          <t>Autorius:</t>
        </r>
        <r>
          <rPr>
            <sz val="9"/>
            <color indexed="81"/>
            <rFont val="Tahoma"/>
            <family val="2"/>
            <charset val="186"/>
          </rPr>
          <t xml:space="preserve">
buvo 100 770,35</t>
        </r>
      </text>
    </comment>
    <comment ref="O40" authorId="0" shapeId="0">
      <text>
        <r>
          <rPr>
            <b/>
            <sz val="9"/>
            <color indexed="81"/>
            <rFont val="Tahoma"/>
            <family val="2"/>
            <charset val="186"/>
          </rPr>
          <t>Autorius:</t>
        </r>
        <r>
          <rPr>
            <sz val="9"/>
            <color indexed="81"/>
            <rFont val="Tahoma"/>
            <family val="2"/>
            <charset val="186"/>
          </rPr>
          <t xml:space="preserve">
buvo 20 280,35</t>
        </r>
      </text>
    </comment>
    <comment ref="U40" authorId="0" shapeId="0">
      <text>
        <r>
          <rPr>
            <b/>
            <sz val="9"/>
            <color indexed="81"/>
            <rFont val="Tahoma"/>
            <family val="2"/>
            <charset val="186"/>
          </rPr>
          <t>Autorius:</t>
        </r>
        <r>
          <rPr>
            <sz val="9"/>
            <color indexed="81"/>
            <rFont val="Tahoma"/>
            <family val="2"/>
            <charset val="186"/>
          </rPr>
          <t xml:space="preserve">
buvo 2018/06</t>
        </r>
      </text>
    </comment>
    <comment ref="V40" authorId="0" shapeId="0">
      <text>
        <r>
          <rPr>
            <b/>
            <sz val="9"/>
            <color indexed="81"/>
            <rFont val="Tahoma"/>
            <family val="2"/>
            <charset val="186"/>
          </rPr>
          <t>Autorius:</t>
        </r>
        <r>
          <rPr>
            <sz val="9"/>
            <color indexed="81"/>
            <rFont val="Tahoma"/>
            <family val="2"/>
            <charset val="186"/>
          </rPr>
          <t xml:space="preserve">
buvo 2018/08</t>
        </r>
      </text>
    </comment>
    <comment ref="W40" authorId="0" shapeId="0">
      <text>
        <r>
          <rPr>
            <b/>
            <sz val="9"/>
            <color indexed="81"/>
            <rFont val="Tahoma"/>
            <family val="2"/>
            <charset val="186"/>
          </rPr>
          <t>Autorius:</t>
        </r>
        <r>
          <rPr>
            <sz val="9"/>
            <color indexed="81"/>
            <rFont val="Tahoma"/>
            <family val="2"/>
            <charset val="186"/>
          </rPr>
          <t xml:space="preserve">
buvo 2019</t>
        </r>
      </text>
    </comment>
    <comment ref="D52"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D70" authorId="0" shapeId="0">
      <text>
        <r>
          <rPr>
            <b/>
            <sz val="9"/>
            <color indexed="81"/>
            <rFont val="Tahoma"/>
            <family val="2"/>
            <charset val="186"/>
          </rPr>
          <t>Autorius:</t>
        </r>
        <r>
          <rPr>
            <sz val="9"/>
            <color indexed="81"/>
            <rFont val="Tahoma"/>
            <family val="2"/>
            <charset val="186"/>
          </rPr>
          <t xml:space="preserve">
buvo "m."
</t>
        </r>
      </text>
    </comment>
    <comment ref="O70" authorId="0" shapeId="0">
      <text>
        <r>
          <rPr>
            <b/>
            <sz val="9"/>
            <color indexed="81"/>
            <rFont val="Tahoma"/>
            <family val="2"/>
            <charset val="186"/>
          </rPr>
          <t>Autorius:</t>
        </r>
        <r>
          <rPr>
            <sz val="9"/>
            <color indexed="81"/>
            <rFont val="Tahoma"/>
            <family val="2"/>
            <charset val="186"/>
          </rPr>
          <t xml:space="preserve">
buvo 20 772,98</t>
        </r>
      </text>
    </comment>
    <comment ref="T70" authorId="0" shapeId="0">
      <text>
        <r>
          <rPr>
            <b/>
            <sz val="9"/>
            <color indexed="81"/>
            <rFont val="Tahoma"/>
            <family val="2"/>
            <charset val="186"/>
          </rPr>
          <t>Autorius:</t>
        </r>
        <r>
          <rPr>
            <sz val="9"/>
            <color indexed="81"/>
            <rFont val="Tahoma"/>
            <family val="2"/>
            <charset val="186"/>
          </rPr>
          <t xml:space="preserve">
buvo 2017/07</t>
        </r>
      </text>
    </comment>
    <comment ref="U70" authorId="0" shapeId="0">
      <text>
        <r>
          <rPr>
            <b/>
            <sz val="9"/>
            <color indexed="81"/>
            <rFont val="Tahoma"/>
            <family val="2"/>
            <charset val="186"/>
          </rPr>
          <t>Autorius:</t>
        </r>
        <r>
          <rPr>
            <sz val="9"/>
            <color indexed="81"/>
            <rFont val="Tahoma"/>
            <family val="2"/>
            <charset val="186"/>
          </rPr>
          <t xml:space="preserve">
buvo 2017/09</t>
        </r>
      </text>
    </comment>
    <comment ref="V70" authorId="0" shapeId="0">
      <text>
        <r>
          <rPr>
            <b/>
            <sz val="9"/>
            <color indexed="81"/>
            <rFont val="Tahoma"/>
            <family val="2"/>
            <charset val="186"/>
          </rPr>
          <t>Autorius:</t>
        </r>
        <r>
          <rPr>
            <sz val="9"/>
            <color indexed="81"/>
            <rFont val="Tahoma"/>
            <family val="2"/>
            <charset val="186"/>
          </rPr>
          <t xml:space="preserve">
buvo 2017/12</t>
        </r>
      </text>
    </comment>
    <comment ref="AX70" authorId="0" shapeId="0">
      <text>
        <r>
          <rPr>
            <b/>
            <sz val="9"/>
            <color indexed="81"/>
            <rFont val="Tahoma"/>
            <family val="2"/>
            <charset val="186"/>
          </rPr>
          <t>Autorius:</t>
        </r>
        <r>
          <rPr>
            <sz val="9"/>
            <color indexed="81"/>
            <rFont val="Tahoma"/>
            <family val="2"/>
            <charset val="186"/>
          </rPr>
          <t xml:space="preserve">
rodiklio reikšmė nebuvo nurodyta</t>
        </r>
      </text>
    </comment>
    <comment ref="T71" authorId="0" shapeId="0">
      <text>
        <r>
          <rPr>
            <b/>
            <sz val="9"/>
            <color indexed="81"/>
            <rFont val="Tahoma"/>
            <family val="2"/>
            <charset val="186"/>
          </rPr>
          <t>Autorius:</t>
        </r>
        <r>
          <rPr>
            <sz val="9"/>
            <color indexed="81"/>
            <rFont val="Tahoma"/>
            <family val="2"/>
            <charset val="186"/>
          </rPr>
          <t xml:space="preserve">
buvo 2017/07</t>
        </r>
      </text>
    </comment>
    <comment ref="U71" authorId="0" shapeId="0">
      <text>
        <r>
          <rPr>
            <b/>
            <sz val="9"/>
            <color indexed="81"/>
            <rFont val="Tahoma"/>
            <family val="2"/>
            <charset val="186"/>
          </rPr>
          <t>Autorius:</t>
        </r>
        <r>
          <rPr>
            <sz val="9"/>
            <color indexed="81"/>
            <rFont val="Tahoma"/>
            <family val="2"/>
            <charset val="186"/>
          </rPr>
          <t xml:space="preserve">
buvo 2017/09</t>
        </r>
      </text>
    </comment>
    <comment ref="V71" authorId="0" shapeId="0">
      <text>
        <r>
          <rPr>
            <b/>
            <sz val="9"/>
            <color indexed="81"/>
            <rFont val="Tahoma"/>
            <family val="2"/>
            <charset val="186"/>
          </rPr>
          <t>Autorius:</t>
        </r>
        <r>
          <rPr>
            <sz val="9"/>
            <color indexed="81"/>
            <rFont val="Tahoma"/>
            <family val="2"/>
            <charset val="186"/>
          </rPr>
          <t xml:space="preserve">
buvo 2017/12</t>
        </r>
      </text>
    </comment>
    <comment ref="W71" authorId="0" shapeId="0">
      <text>
        <r>
          <rPr>
            <b/>
            <sz val="9"/>
            <color indexed="81"/>
            <rFont val="Tahoma"/>
            <family val="2"/>
            <charset val="186"/>
          </rPr>
          <t>Autorius:</t>
        </r>
        <r>
          <rPr>
            <sz val="9"/>
            <color indexed="81"/>
            <rFont val="Tahoma"/>
            <family val="2"/>
            <charset val="186"/>
          </rPr>
          <t xml:space="preserve">
buvo 2019
</t>
        </r>
      </text>
    </comment>
    <comment ref="AX71" authorId="0" shapeId="0">
      <text>
        <r>
          <rPr>
            <b/>
            <sz val="9"/>
            <color indexed="81"/>
            <rFont val="Tahoma"/>
            <family val="2"/>
            <charset val="186"/>
          </rPr>
          <t>Autorius:</t>
        </r>
        <r>
          <rPr>
            <sz val="9"/>
            <color indexed="81"/>
            <rFont val="Tahoma"/>
            <family val="2"/>
            <charset val="186"/>
          </rPr>
          <t xml:space="preserve">
rodiklio reikšmė nebuvo nurodyta</t>
        </r>
      </text>
    </comment>
    <comment ref="BA71" authorId="0" shapeId="0">
      <text>
        <r>
          <rPr>
            <b/>
            <sz val="9"/>
            <color indexed="81"/>
            <rFont val="Tahoma"/>
            <family val="2"/>
            <charset val="186"/>
          </rPr>
          <t>Autorius:</t>
        </r>
        <r>
          <rPr>
            <sz val="9"/>
            <color indexed="81"/>
            <rFont val="Tahoma"/>
            <family val="2"/>
            <charset val="186"/>
          </rPr>
          <t xml:space="preserve">
rodiklio reikšmė nebuvo nurodyta</t>
        </r>
      </text>
    </comment>
    <comment ref="T72" authorId="0" shapeId="0">
      <text>
        <r>
          <rPr>
            <b/>
            <sz val="9"/>
            <color indexed="81"/>
            <rFont val="Tahoma"/>
            <family val="2"/>
            <charset val="186"/>
          </rPr>
          <t>Autorius:</t>
        </r>
        <r>
          <rPr>
            <sz val="9"/>
            <color indexed="81"/>
            <rFont val="Tahoma"/>
            <family val="2"/>
            <charset val="186"/>
          </rPr>
          <t xml:space="preserve">
buvo 2017/07</t>
        </r>
      </text>
    </comment>
    <comment ref="U72" authorId="0" shapeId="0">
      <text>
        <r>
          <rPr>
            <b/>
            <sz val="9"/>
            <color indexed="81"/>
            <rFont val="Tahoma"/>
            <family val="2"/>
            <charset val="186"/>
          </rPr>
          <t>Autorius:</t>
        </r>
        <r>
          <rPr>
            <sz val="9"/>
            <color indexed="81"/>
            <rFont val="Tahoma"/>
            <family val="2"/>
            <charset val="186"/>
          </rPr>
          <t xml:space="preserve">
buvo 2017/09</t>
        </r>
      </text>
    </comment>
    <comment ref="V72" authorId="0" shapeId="0">
      <text>
        <r>
          <rPr>
            <b/>
            <sz val="9"/>
            <color indexed="81"/>
            <rFont val="Tahoma"/>
            <family val="2"/>
            <charset val="186"/>
          </rPr>
          <t>Autorius:</t>
        </r>
        <r>
          <rPr>
            <sz val="9"/>
            <color indexed="81"/>
            <rFont val="Tahoma"/>
            <family val="2"/>
            <charset val="186"/>
          </rPr>
          <t xml:space="preserve">
buvo 2017/12</t>
        </r>
      </text>
    </comment>
    <comment ref="W72" authorId="0" shapeId="0">
      <text>
        <r>
          <rPr>
            <b/>
            <sz val="9"/>
            <color indexed="81"/>
            <rFont val="Tahoma"/>
            <family val="2"/>
            <charset val="186"/>
          </rPr>
          <t>Autorius:</t>
        </r>
        <r>
          <rPr>
            <sz val="9"/>
            <color indexed="81"/>
            <rFont val="Tahoma"/>
            <family val="2"/>
            <charset val="186"/>
          </rPr>
          <t xml:space="preserve">
buvo 2019</t>
        </r>
      </text>
    </comment>
    <comment ref="AR72" authorId="0" shapeId="0">
      <text>
        <r>
          <rPr>
            <b/>
            <sz val="9"/>
            <color indexed="81"/>
            <rFont val="Tahoma"/>
            <family val="2"/>
            <charset val="186"/>
          </rPr>
          <t>Autorius:</t>
        </r>
        <r>
          <rPr>
            <sz val="9"/>
            <color indexed="81"/>
            <rFont val="Tahoma"/>
            <family val="2"/>
            <charset val="186"/>
          </rPr>
          <t xml:space="preserve">
reikšmė nebuvo nurodyta</t>
        </r>
      </text>
    </comment>
    <comment ref="AX72" authorId="0" shapeId="0">
      <text>
        <r>
          <rPr>
            <b/>
            <sz val="9"/>
            <color indexed="81"/>
            <rFont val="Tahoma"/>
            <family val="2"/>
            <charset val="186"/>
          </rPr>
          <t>Autorius:</t>
        </r>
        <r>
          <rPr>
            <sz val="9"/>
            <color indexed="81"/>
            <rFont val="Tahoma"/>
            <family val="2"/>
            <charset val="186"/>
          </rPr>
          <t xml:space="preserve">
rodiklio reikšmė nebuvo nurodyta</t>
        </r>
      </text>
    </comment>
    <comment ref="BA72" authorId="0" shapeId="0">
      <text>
        <r>
          <rPr>
            <b/>
            <sz val="9"/>
            <color indexed="81"/>
            <rFont val="Tahoma"/>
            <family val="2"/>
            <charset val="186"/>
          </rPr>
          <t>Autorius:</t>
        </r>
        <r>
          <rPr>
            <sz val="9"/>
            <color indexed="81"/>
            <rFont val="Tahoma"/>
            <family val="2"/>
            <charset val="186"/>
          </rPr>
          <t xml:space="preserve">
rodiklio reikšmė nebuvo nurodyta</t>
        </r>
      </text>
    </comment>
    <comment ref="D104" authorId="0" shapeId="0">
      <text>
        <r>
          <rPr>
            <b/>
            <sz val="9"/>
            <color indexed="81"/>
            <rFont val="Tahoma"/>
            <family val="2"/>
            <charset val="186"/>
          </rPr>
          <t>Autorius:</t>
        </r>
        <r>
          <rPr>
            <sz val="9"/>
            <color indexed="81"/>
            <rFont val="Tahoma"/>
            <family val="2"/>
            <charset val="186"/>
          </rPr>
          <t xml:space="preserve">
Pavadinimas patikslintas 2016-03-30 RPT</t>
        </r>
      </text>
    </comment>
    <comment ref="D106"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N121" authorId="0" shapeId="0">
      <text>
        <r>
          <rPr>
            <b/>
            <sz val="9"/>
            <color indexed="81"/>
            <rFont val="Tahoma"/>
            <family val="2"/>
            <charset val="186"/>
          </rPr>
          <t>Autorius:</t>
        </r>
        <r>
          <rPr>
            <sz val="9"/>
            <color indexed="81"/>
            <rFont val="Tahoma"/>
            <family val="2"/>
            <charset val="186"/>
          </rPr>
          <t xml:space="preserve">
buvo 921 084,34</t>
        </r>
      </text>
    </comment>
    <comment ref="O121" authorId="0" shapeId="0">
      <text>
        <r>
          <rPr>
            <b/>
            <sz val="9"/>
            <color indexed="81"/>
            <rFont val="Tahoma"/>
            <family val="2"/>
            <charset val="186"/>
          </rPr>
          <t>Autorius:</t>
        </r>
        <r>
          <rPr>
            <sz val="9"/>
            <color indexed="81"/>
            <rFont val="Tahoma"/>
            <family val="2"/>
            <charset val="186"/>
          </rPr>
          <t xml:space="preserve">
buvo 217 313,22</t>
        </r>
      </text>
    </comment>
    <comment ref="S121" authorId="0" shapeId="0">
      <text>
        <r>
          <rPr>
            <b/>
            <sz val="9"/>
            <color indexed="81"/>
            <rFont val="Tahoma"/>
            <family val="2"/>
            <charset val="186"/>
          </rPr>
          <t>Autorius:</t>
        </r>
        <r>
          <rPr>
            <sz val="9"/>
            <color indexed="81"/>
            <rFont val="Tahoma"/>
            <family val="2"/>
            <charset val="186"/>
          </rPr>
          <t xml:space="preserve">
buvo 703 771,12</t>
        </r>
      </text>
    </comment>
    <comment ref="W121" authorId="0" shapeId="0">
      <text>
        <r>
          <rPr>
            <b/>
            <sz val="9"/>
            <color indexed="81"/>
            <rFont val="Tahoma"/>
            <family val="2"/>
            <charset val="186"/>
          </rPr>
          <t>Autorius:</t>
        </r>
        <r>
          <rPr>
            <sz val="9"/>
            <color indexed="81"/>
            <rFont val="Tahoma"/>
            <family val="2"/>
            <charset val="186"/>
          </rPr>
          <t xml:space="preserve">
buvo 2019</t>
        </r>
      </text>
    </comment>
    <comment ref="Y121" authorId="0" shapeId="0">
      <text>
        <r>
          <rPr>
            <b/>
            <sz val="9"/>
            <color indexed="81"/>
            <rFont val="Tahoma"/>
            <family val="2"/>
            <charset val="186"/>
          </rPr>
          <t>Autorius:</t>
        </r>
        <r>
          <rPr>
            <sz val="9"/>
            <color indexed="81"/>
            <rFont val="Tahoma"/>
            <family val="2"/>
            <charset val="186"/>
          </rPr>
          <t xml:space="preserve">
buvo 534 560,06</t>
        </r>
      </text>
    </comment>
    <comment ref="AH127" authorId="0" shapeId="0">
      <text>
        <r>
          <rPr>
            <b/>
            <sz val="9"/>
            <color indexed="81"/>
            <rFont val="Tahoma"/>
            <family val="2"/>
            <charset val="186"/>
          </rPr>
          <t>Autorius:</t>
        </r>
        <r>
          <rPr>
            <sz val="9"/>
            <color indexed="81"/>
            <rFont val="Tahoma"/>
            <family val="2"/>
            <charset val="186"/>
          </rPr>
          <t xml:space="preserve">
įtraukta nauja veikla 20180530</t>
        </r>
      </text>
    </comment>
    <comment ref="AR127" authorId="0" shapeId="0">
      <text>
        <r>
          <rPr>
            <b/>
            <sz val="9"/>
            <color indexed="81"/>
            <rFont val="Tahoma"/>
            <family val="2"/>
            <charset val="186"/>
          </rPr>
          <t>Autorius:</t>
        </r>
        <r>
          <rPr>
            <sz val="9"/>
            <color indexed="81"/>
            <rFont val="Tahoma"/>
            <family val="2"/>
            <charset val="186"/>
          </rPr>
          <t xml:space="preserve">
nebuvo pirminiame 20171229, keičiama į 0,227 (20180530)</t>
        </r>
      </text>
    </comment>
    <comment ref="AU127" authorId="0" shapeId="0">
      <text>
        <r>
          <rPr>
            <b/>
            <sz val="9"/>
            <color indexed="81"/>
            <rFont val="Tahoma"/>
            <family val="2"/>
            <charset val="186"/>
          </rPr>
          <t>Autorius:</t>
        </r>
        <r>
          <rPr>
            <sz val="9"/>
            <color indexed="81"/>
            <rFont val="Tahoma"/>
            <family val="2"/>
            <charset val="186"/>
          </rPr>
          <t xml:space="preserve">
buvo 10 (pirminis), keičiama į 27 20180530</t>
        </r>
      </text>
    </comment>
    <comment ref="AX127" authorId="0" shapeId="0">
      <text>
        <r>
          <rPr>
            <b/>
            <sz val="9"/>
            <color indexed="81"/>
            <rFont val="Tahoma"/>
            <family val="2"/>
            <charset val="186"/>
          </rPr>
          <t>Autorius:</t>
        </r>
        <r>
          <rPr>
            <sz val="9"/>
            <color indexed="81"/>
            <rFont val="Tahoma"/>
            <family val="2"/>
            <charset val="186"/>
          </rPr>
          <t xml:space="preserve">
buvo 50 (pirminis), keičiama į 93 20180530</t>
        </r>
      </text>
    </comment>
    <comment ref="BA127" authorId="0" shapeId="0">
      <text>
        <r>
          <rPr>
            <b/>
            <sz val="9"/>
            <color indexed="81"/>
            <rFont val="Tahoma"/>
            <family val="2"/>
            <charset val="186"/>
          </rPr>
          <t>Autorius:</t>
        </r>
        <r>
          <rPr>
            <sz val="9"/>
            <color indexed="81"/>
            <rFont val="Tahoma"/>
            <family val="2"/>
            <charset val="186"/>
          </rPr>
          <t xml:space="preserve">
buvo 50 (pirminis), keičiama į 93 20180530</t>
        </r>
      </text>
    </comment>
    <comment ref="AR128" authorId="0" shapeId="0">
      <text>
        <r>
          <rPr>
            <b/>
            <sz val="9"/>
            <color indexed="81"/>
            <rFont val="Tahoma"/>
            <family val="2"/>
            <charset val="186"/>
          </rPr>
          <t>Autorius:</t>
        </r>
        <r>
          <rPr>
            <sz val="9"/>
            <color indexed="81"/>
            <rFont val="Tahoma"/>
            <family val="2"/>
            <charset val="186"/>
          </rPr>
          <t xml:space="preserve">
buvo 2,67 (pirminis)
pakeista į 3,34 (2018-05-02)</t>
        </r>
      </text>
    </comment>
    <comment ref="AU128" authorId="0" shapeId="0">
      <text>
        <r>
          <rPr>
            <b/>
            <sz val="9"/>
            <color indexed="81"/>
            <rFont val="Tahoma"/>
            <family val="2"/>
            <charset val="186"/>
          </rPr>
          <t>Autorius:</t>
        </r>
        <r>
          <rPr>
            <sz val="9"/>
            <color indexed="81"/>
            <rFont val="Tahoma"/>
            <family val="2"/>
            <charset val="186"/>
          </rPr>
          <t xml:space="preserve">
buvo 8 (2018-05-02)
pakeista į 25 (2018-06-05)</t>
        </r>
      </text>
    </comment>
    <comment ref="AX128" authorId="0" shapeId="0">
      <text>
        <r>
          <rPr>
            <b/>
            <sz val="9"/>
            <color indexed="81"/>
            <rFont val="Tahoma"/>
            <family val="2"/>
            <charset val="186"/>
          </rPr>
          <t>Autorius:</t>
        </r>
        <r>
          <rPr>
            <sz val="9"/>
            <color indexed="81"/>
            <rFont val="Tahoma"/>
            <family val="2"/>
            <charset val="186"/>
          </rPr>
          <t xml:space="preserve">
buvo 10,5 (2018-05-02)
pakeista į 32 (2018-06-05)
</t>
        </r>
      </text>
    </comment>
    <comment ref="BA128" authorId="0" shapeId="0">
      <text>
        <r>
          <rPr>
            <b/>
            <sz val="9"/>
            <color indexed="81"/>
            <rFont val="Tahoma"/>
            <family val="2"/>
            <charset val="186"/>
          </rPr>
          <t>Autorius:</t>
        </r>
        <r>
          <rPr>
            <sz val="9"/>
            <color indexed="81"/>
            <rFont val="Tahoma"/>
            <family val="2"/>
            <charset val="186"/>
          </rPr>
          <t xml:space="preserve">
buvo 10,5 (2018-05-02)
pakeista į 32 (2018-06-05)
</t>
        </r>
      </text>
    </comment>
    <comment ref="N130" authorId="0" shapeId="0">
      <text>
        <r>
          <rPr>
            <b/>
            <sz val="9"/>
            <color indexed="81"/>
            <rFont val="Tahoma"/>
            <family val="2"/>
            <charset val="186"/>
          </rPr>
          <t>Autorius:</t>
        </r>
        <r>
          <rPr>
            <sz val="9"/>
            <color indexed="81"/>
            <rFont val="Tahoma"/>
            <family val="2"/>
            <charset val="186"/>
          </rPr>
          <t xml:space="preserve">
buvo 1 439 067,07</t>
        </r>
      </text>
    </comment>
    <comment ref="O130" authorId="0" shapeId="0">
      <text>
        <r>
          <rPr>
            <b/>
            <sz val="9"/>
            <color indexed="81"/>
            <rFont val="Tahoma"/>
            <family val="2"/>
            <charset val="186"/>
          </rPr>
          <t>Autorius:</t>
        </r>
        <r>
          <rPr>
            <sz val="9"/>
            <color indexed="81"/>
            <rFont val="Tahoma"/>
            <family val="2"/>
            <charset val="186"/>
          </rPr>
          <t xml:space="preserve">
buvo 215 860,06</t>
        </r>
      </text>
    </comment>
    <comment ref="AR130" authorId="0" shapeId="0">
      <text>
        <r>
          <rPr>
            <b/>
            <sz val="9"/>
            <color indexed="81"/>
            <rFont val="Tahoma"/>
            <family val="2"/>
            <charset val="186"/>
          </rPr>
          <t>Autorius:</t>
        </r>
        <r>
          <rPr>
            <sz val="9"/>
            <color indexed="81"/>
            <rFont val="Tahoma"/>
            <family val="2"/>
            <charset val="186"/>
          </rPr>
          <t xml:space="preserve">
buvo 125,34</t>
        </r>
      </text>
    </comment>
    <comment ref="AR138" authorId="0" shapeId="0">
      <text>
        <r>
          <rPr>
            <b/>
            <sz val="9"/>
            <color indexed="81"/>
            <rFont val="Tahoma"/>
            <family val="2"/>
            <charset val="186"/>
          </rPr>
          <t>Autorius:</t>
        </r>
        <r>
          <rPr>
            <sz val="9"/>
            <color indexed="81"/>
            <rFont val="Tahoma"/>
            <family val="2"/>
            <charset val="186"/>
          </rPr>
          <t xml:space="preserve">
buvo 0,7 ha</t>
        </r>
      </text>
    </comment>
    <comment ref="T139" authorId="0" shapeId="0">
      <text>
        <r>
          <rPr>
            <b/>
            <sz val="9"/>
            <color indexed="81"/>
            <rFont val="Tahoma"/>
            <family val="2"/>
            <charset val="186"/>
          </rPr>
          <t>Autorius:</t>
        </r>
        <r>
          <rPr>
            <sz val="9"/>
            <color indexed="81"/>
            <rFont val="Tahoma"/>
            <family val="2"/>
            <charset val="186"/>
          </rPr>
          <t xml:space="preserve">
pakeista iš 2018/10 pagal PFSA AR</t>
        </r>
      </text>
    </comment>
    <comment ref="AR139" authorId="0" shapeId="0">
      <text>
        <r>
          <rPr>
            <b/>
            <sz val="9"/>
            <color indexed="81"/>
            <rFont val="Tahoma"/>
            <family val="2"/>
            <charset val="186"/>
          </rPr>
          <t>Autorius:</t>
        </r>
        <r>
          <rPr>
            <sz val="9"/>
            <color indexed="81"/>
            <rFont val="Tahoma"/>
            <family val="2"/>
            <charset val="186"/>
          </rPr>
          <t xml:space="preserve">
buvo 7,3 ha</t>
        </r>
      </text>
    </comment>
    <comment ref="T143" authorId="0" shapeId="0">
      <text>
        <r>
          <rPr>
            <b/>
            <sz val="9"/>
            <color indexed="81"/>
            <rFont val="Tahoma"/>
            <family val="2"/>
            <charset val="186"/>
          </rPr>
          <t>Autorius:</t>
        </r>
        <r>
          <rPr>
            <sz val="9"/>
            <color indexed="81"/>
            <rFont val="Tahoma"/>
            <family val="2"/>
            <charset val="186"/>
          </rPr>
          <t xml:space="preserve">
pakeista iš 2018/10 pagal PFSA AR</t>
        </r>
      </text>
    </comment>
  </commentList>
</comments>
</file>

<file path=xl/comments6.xml><?xml version="1.0" encoding="utf-8"?>
<comments xmlns="http://schemas.openxmlformats.org/spreadsheetml/2006/main">
  <authors>
    <author>Autorius</author>
  </authors>
  <commentList>
    <comment ref="D15" authorId="0" shapeId="0">
      <text>
        <r>
          <rPr>
            <b/>
            <sz val="9"/>
            <color indexed="81"/>
            <rFont val="Tahoma"/>
            <family val="2"/>
            <charset val="186"/>
          </rPr>
          <t>Autorius:</t>
        </r>
        <r>
          <rPr>
            <sz val="9"/>
            <color indexed="81"/>
            <rFont val="Tahoma"/>
            <family val="2"/>
            <charset val="186"/>
          </rPr>
          <t xml:space="preserve">
pavadinimas patikslintas 2016-03-30 sprendimu</t>
        </r>
      </text>
    </comment>
    <comment ref="AR29" authorId="0" shapeId="0">
      <text>
        <r>
          <rPr>
            <b/>
            <sz val="9"/>
            <color indexed="81"/>
            <rFont val="Tahoma"/>
            <family val="2"/>
            <charset val="186"/>
          </rPr>
          <t>Autorius:</t>
        </r>
        <r>
          <rPr>
            <sz val="9"/>
            <color indexed="81"/>
            <rFont val="Tahoma"/>
            <family val="2"/>
            <charset val="186"/>
          </rPr>
          <t xml:space="preserve">
buvo 2,11</t>
        </r>
      </text>
    </comment>
    <comment ref="D40"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N40" authorId="0" shapeId="0">
      <text>
        <r>
          <rPr>
            <b/>
            <sz val="9"/>
            <color indexed="81"/>
            <rFont val="Tahoma"/>
            <family val="2"/>
            <charset val="186"/>
          </rPr>
          <t>Autorius:</t>
        </r>
        <r>
          <rPr>
            <sz val="9"/>
            <color indexed="81"/>
            <rFont val="Tahoma"/>
            <family val="2"/>
            <charset val="186"/>
          </rPr>
          <t xml:space="preserve">
buvo 100 770,35</t>
        </r>
      </text>
    </comment>
    <comment ref="O40" authorId="0" shapeId="0">
      <text>
        <r>
          <rPr>
            <b/>
            <sz val="9"/>
            <color indexed="81"/>
            <rFont val="Tahoma"/>
            <family val="2"/>
            <charset val="186"/>
          </rPr>
          <t>Autorius:</t>
        </r>
        <r>
          <rPr>
            <sz val="9"/>
            <color indexed="81"/>
            <rFont val="Tahoma"/>
            <family val="2"/>
            <charset val="186"/>
          </rPr>
          <t xml:space="preserve">
buvo 20 280,35</t>
        </r>
      </text>
    </comment>
    <comment ref="U40" authorId="0" shapeId="0">
      <text>
        <r>
          <rPr>
            <b/>
            <sz val="9"/>
            <color indexed="81"/>
            <rFont val="Tahoma"/>
            <family val="2"/>
            <charset val="186"/>
          </rPr>
          <t>Autorius:</t>
        </r>
        <r>
          <rPr>
            <sz val="9"/>
            <color indexed="81"/>
            <rFont val="Tahoma"/>
            <family val="2"/>
            <charset val="186"/>
          </rPr>
          <t xml:space="preserve">
buvo 2018/06</t>
        </r>
      </text>
    </comment>
    <comment ref="V40" authorId="0" shapeId="0">
      <text>
        <r>
          <rPr>
            <b/>
            <sz val="9"/>
            <color indexed="81"/>
            <rFont val="Tahoma"/>
            <family val="2"/>
            <charset val="186"/>
          </rPr>
          <t>Autorius:</t>
        </r>
        <r>
          <rPr>
            <sz val="9"/>
            <color indexed="81"/>
            <rFont val="Tahoma"/>
            <family val="2"/>
            <charset val="186"/>
          </rPr>
          <t xml:space="preserve">
buvo 2018/08</t>
        </r>
      </text>
    </comment>
    <comment ref="W40" authorId="0" shapeId="0">
      <text>
        <r>
          <rPr>
            <b/>
            <sz val="9"/>
            <color indexed="81"/>
            <rFont val="Tahoma"/>
            <family val="2"/>
            <charset val="186"/>
          </rPr>
          <t>Autorius:</t>
        </r>
        <r>
          <rPr>
            <sz val="9"/>
            <color indexed="81"/>
            <rFont val="Tahoma"/>
            <family val="2"/>
            <charset val="186"/>
          </rPr>
          <t xml:space="preserve">
buvo 2019</t>
        </r>
      </text>
    </comment>
    <comment ref="D52"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D70" authorId="0" shapeId="0">
      <text>
        <r>
          <rPr>
            <b/>
            <sz val="9"/>
            <color indexed="81"/>
            <rFont val="Tahoma"/>
            <family val="2"/>
            <charset val="186"/>
          </rPr>
          <t>Autorius:</t>
        </r>
        <r>
          <rPr>
            <sz val="9"/>
            <color indexed="81"/>
            <rFont val="Tahoma"/>
            <family val="2"/>
            <charset val="186"/>
          </rPr>
          <t xml:space="preserve">
buvo "m."
</t>
        </r>
      </text>
    </comment>
    <comment ref="T70" authorId="0" shapeId="0">
      <text>
        <r>
          <rPr>
            <b/>
            <sz val="9"/>
            <color indexed="81"/>
            <rFont val="Tahoma"/>
            <family val="2"/>
            <charset val="186"/>
          </rPr>
          <t>Autorius:</t>
        </r>
        <r>
          <rPr>
            <sz val="9"/>
            <color indexed="81"/>
            <rFont val="Tahoma"/>
            <family val="2"/>
            <charset val="186"/>
          </rPr>
          <t xml:space="preserve">
buvo 2017/07</t>
        </r>
      </text>
    </comment>
    <comment ref="U70" authorId="0" shapeId="0">
      <text>
        <r>
          <rPr>
            <b/>
            <sz val="9"/>
            <color indexed="81"/>
            <rFont val="Tahoma"/>
            <family val="2"/>
            <charset val="186"/>
          </rPr>
          <t>Autorius:</t>
        </r>
        <r>
          <rPr>
            <sz val="9"/>
            <color indexed="81"/>
            <rFont val="Tahoma"/>
            <family val="2"/>
            <charset val="186"/>
          </rPr>
          <t xml:space="preserve">
buvo 2017/09</t>
        </r>
      </text>
    </comment>
    <comment ref="V70" authorId="0" shapeId="0">
      <text>
        <r>
          <rPr>
            <b/>
            <sz val="9"/>
            <color indexed="81"/>
            <rFont val="Tahoma"/>
            <family val="2"/>
            <charset val="186"/>
          </rPr>
          <t>Autorius:</t>
        </r>
        <r>
          <rPr>
            <sz val="9"/>
            <color indexed="81"/>
            <rFont val="Tahoma"/>
            <family val="2"/>
            <charset val="186"/>
          </rPr>
          <t xml:space="preserve">
buvo 2017/12</t>
        </r>
      </text>
    </comment>
    <comment ref="AX70" authorId="0" shapeId="0">
      <text>
        <r>
          <rPr>
            <b/>
            <sz val="9"/>
            <color indexed="81"/>
            <rFont val="Tahoma"/>
            <family val="2"/>
            <charset val="186"/>
          </rPr>
          <t>Autorius:</t>
        </r>
        <r>
          <rPr>
            <sz val="9"/>
            <color indexed="81"/>
            <rFont val="Tahoma"/>
            <family val="2"/>
            <charset val="186"/>
          </rPr>
          <t xml:space="preserve">
rodiklio reikšmė nebuvo nurodyta</t>
        </r>
      </text>
    </comment>
    <comment ref="T71" authorId="0" shapeId="0">
      <text>
        <r>
          <rPr>
            <b/>
            <sz val="9"/>
            <color indexed="81"/>
            <rFont val="Tahoma"/>
            <family val="2"/>
            <charset val="186"/>
          </rPr>
          <t>Autorius:</t>
        </r>
        <r>
          <rPr>
            <sz val="9"/>
            <color indexed="81"/>
            <rFont val="Tahoma"/>
            <family val="2"/>
            <charset val="186"/>
          </rPr>
          <t xml:space="preserve">
buvo 2017/07</t>
        </r>
      </text>
    </comment>
    <comment ref="U71" authorId="0" shapeId="0">
      <text>
        <r>
          <rPr>
            <b/>
            <sz val="9"/>
            <color indexed="81"/>
            <rFont val="Tahoma"/>
            <family val="2"/>
            <charset val="186"/>
          </rPr>
          <t>Autorius:</t>
        </r>
        <r>
          <rPr>
            <sz val="9"/>
            <color indexed="81"/>
            <rFont val="Tahoma"/>
            <family val="2"/>
            <charset val="186"/>
          </rPr>
          <t xml:space="preserve">
buvo 2017/09</t>
        </r>
      </text>
    </comment>
    <comment ref="V71" authorId="0" shapeId="0">
      <text>
        <r>
          <rPr>
            <b/>
            <sz val="9"/>
            <color indexed="81"/>
            <rFont val="Tahoma"/>
            <family val="2"/>
            <charset val="186"/>
          </rPr>
          <t>Autorius:</t>
        </r>
        <r>
          <rPr>
            <sz val="9"/>
            <color indexed="81"/>
            <rFont val="Tahoma"/>
            <family val="2"/>
            <charset val="186"/>
          </rPr>
          <t xml:space="preserve">
buvo 2017/12</t>
        </r>
      </text>
    </comment>
    <comment ref="W71" authorId="0" shapeId="0">
      <text>
        <r>
          <rPr>
            <b/>
            <sz val="9"/>
            <color indexed="81"/>
            <rFont val="Tahoma"/>
            <family val="2"/>
            <charset val="186"/>
          </rPr>
          <t>Autorius:</t>
        </r>
        <r>
          <rPr>
            <sz val="9"/>
            <color indexed="81"/>
            <rFont val="Tahoma"/>
            <family val="2"/>
            <charset val="186"/>
          </rPr>
          <t xml:space="preserve">
buvo 2019
</t>
        </r>
      </text>
    </comment>
    <comment ref="AX71" authorId="0" shapeId="0">
      <text>
        <r>
          <rPr>
            <b/>
            <sz val="9"/>
            <color indexed="81"/>
            <rFont val="Tahoma"/>
            <family val="2"/>
            <charset val="186"/>
          </rPr>
          <t>Autorius:</t>
        </r>
        <r>
          <rPr>
            <sz val="9"/>
            <color indexed="81"/>
            <rFont val="Tahoma"/>
            <family val="2"/>
            <charset val="186"/>
          </rPr>
          <t xml:space="preserve">
rodiklio reikšmė nebuvo nurodyta</t>
        </r>
      </text>
    </comment>
    <comment ref="BA71" authorId="0" shapeId="0">
      <text>
        <r>
          <rPr>
            <b/>
            <sz val="9"/>
            <color indexed="81"/>
            <rFont val="Tahoma"/>
            <family val="2"/>
            <charset val="186"/>
          </rPr>
          <t>Autorius:</t>
        </r>
        <r>
          <rPr>
            <sz val="9"/>
            <color indexed="81"/>
            <rFont val="Tahoma"/>
            <family val="2"/>
            <charset val="186"/>
          </rPr>
          <t xml:space="preserve">
rodiklio reikšmė nebuvo nurodyta</t>
        </r>
      </text>
    </comment>
    <comment ref="T72" authorId="0" shapeId="0">
      <text>
        <r>
          <rPr>
            <b/>
            <sz val="9"/>
            <color indexed="81"/>
            <rFont val="Tahoma"/>
            <family val="2"/>
            <charset val="186"/>
          </rPr>
          <t>Autorius:</t>
        </r>
        <r>
          <rPr>
            <sz val="9"/>
            <color indexed="81"/>
            <rFont val="Tahoma"/>
            <family val="2"/>
            <charset val="186"/>
          </rPr>
          <t xml:space="preserve">
buvo 2017/07</t>
        </r>
      </text>
    </comment>
    <comment ref="U72" authorId="0" shapeId="0">
      <text>
        <r>
          <rPr>
            <b/>
            <sz val="9"/>
            <color indexed="81"/>
            <rFont val="Tahoma"/>
            <family val="2"/>
            <charset val="186"/>
          </rPr>
          <t>Autorius:</t>
        </r>
        <r>
          <rPr>
            <sz val="9"/>
            <color indexed="81"/>
            <rFont val="Tahoma"/>
            <family val="2"/>
            <charset val="186"/>
          </rPr>
          <t xml:space="preserve">
buvo 2017/09</t>
        </r>
      </text>
    </comment>
    <comment ref="V72" authorId="0" shapeId="0">
      <text>
        <r>
          <rPr>
            <b/>
            <sz val="9"/>
            <color indexed="81"/>
            <rFont val="Tahoma"/>
            <family val="2"/>
            <charset val="186"/>
          </rPr>
          <t>Autorius:</t>
        </r>
        <r>
          <rPr>
            <sz val="9"/>
            <color indexed="81"/>
            <rFont val="Tahoma"/>
            <family val="2"/>
            <charset val="186"/>
          </rPr>
          <t xml:space="preserve">
buvo 2017/12</t>
        </r>
      </text>
    </comment>
    <comment ref="W72" authorId="0" shapeId="0">
      <text>
        <r>
          <rPr>
            <b/>
            <sz val="9"/>
            <color indexed="81"/>
            <rFont val="Tahoma"/>
            <family val="2"/>
            <charset val="186"/>
          </rPr>
          <t>Autorius:</t>
        </r>
        <r>
          <rPr>
            <sz val="9"/>
            <color indexed="81"/>
            <rFont val="Tahoma"/>
            <family val="2"/>
            <charset val="186"/>
          </rPr>
          <t xml:space="preserve">
buvo 2019</t>
        </r>
      </text>
    </comment>
    <comment ref="AR72" authorId="0" shapeId="0">
      <text>
        <r>
          <rPr>
            <b/>
            <sz val="9"/>
            <color indexed="81"/>
            <rFont val="Tahoma"/>
            <family val="2"/>
            <charset val="186"/>
          </rPr>
          <t>Autorius:</t>
        </r>
        <r>
          <rPr>
            <sz val="9"/>
            <color indexed="81"/>
            <rFont val="Tahoma"/>
            <family val="2"/>
            <charset val="186"/>
          </rPr>
          <t xml:space="preserve">
reikšmė nebuvo nurodyta</t>
        </r>
      </text>
    </comment>
    <comment ref="AX72" authorId="0" shapeId="0">
      <text>
        <r>
          <rPr>
            <b/>
            <sz val="9"/>
            <color indexed="81"/>
            <rFont val="Tahoma"/>
            <family val="2"/>
            <charset val="186"/>
          </rPr>
          <t>Autorius:</t>
        </r>
        <r>
          <rPr>
            <sz val="9"/>
            <color indexed="81"/>
            <rFont val="Tahoma"/>
            <family val="2"/>
            <charset val="186"/>
          </rPr>
          <t xml:space="preserve">
rodiklio reikšmė nebuvo nurodyta</t>
        </r>
      </text>
    </comment>
    <comment ref="BA72" authorId="0" shapeId="0">
      <text>
        <r>
          <rPr>
            <b/>
            <sz val="9"/>
            <color indexed="81"/>
            <rFont val="Tahoma"/>
            <family val="2"/>
            <charset val="186"/>
          </rPr>
          <t>Autorius:</t>
        </r>
        <r>
          <rPr>
            <sz val="9"/>
            <color indexed="81"/>
            <rFont val="Tahoma"/>
            <family val="2"/>
            <charset val="186"/>
          </rPr>
          <t xml:space="preserve">
rodiklio reikšmė nebuvo nurodyta</t>
        </r>
      </text>
    </comment>
    <comment ref="D104" authorId="0" shapeId="0">
      <text>
        <r>
          <rPr>
            <b/>
            <sz val="9"/>
            <color indexed="81"/>
            <rFont val="Tahoma"/>
            <family val="2"/>
            <charset val="186"/>
          </rPr>
          <t>Autorius:</t>
        </r>
        <r>
          <rPr>
            <sz val="9"/>
            <color indexed="81"/>
            <rFont val="Tahoma"/>
            <family val="2"/>
            <charset val="186"/>
          </rPr>
          <t xml:space="preserve">
Pavadinimas patikslintas 2016-03-30 RPT</t>
        </r>
      </text>
    </comment>
    <comment ref="D106"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N121" authorId="0" shapeId="0">
      <text>
        <r>
          <rPr>
            <b/>
            <sz val="9"/>
            <color indexed="81"/>
            <rFont val="Tahoma"/>
            <family val="2"/>
            <charset val="186"/>
          </rPr>
          <t>Autorius:</t>
        </r>
        <r>
          <rPr>
            <sz val="9"/>
            <color indexed="81"/>
            <rFont val="Tahoma"/>
            <family val="2"/>
            <charset val="186"/>
          </rPr>
          <t xml:space="preserve">
buvo 921 084,34</t>
        </r>
      </text>
    </comment>
    <comment ref="O121" authorId="0" shapeId="0">
      <text>
        <r>
          <rPr>
            <b/>
            <sz val="9"/>
            <color indexed="81"/>
            <rFont val="Tahoma"/>
            <family val="2"/>
            <charset val="186"/>
          </rPr>
          <t>Autorius:</t>
        </r>
        <r>
          <rPr>
            <sz val="9"/>
            <color indexed="81"/>
            <rFont val="Tahoma"/>
            <family val="2"/>
            <charset val="186"/>
          </rPr>
          <t xml:space="preserve">
buvo 217 313,22</t>
        </r>
      </text>
    </comment>
    <comment ref="S121" authorId="0" shapeId="0">
      <text>
        <r>
          <rPr>
            <b/>
            <sz val="9"/>
            <color indexed="81"/>
            <rFont val="Tahoma"/>
            <family val="2"/>
            <charset val="186"/>
          </rPr>
          <t>Autorius:</t>
        </r>
        <r>
          <rPr>
            <sz val="9"/>
            <color indexed="81"/>
            <rFont val="Tahoma"/>
            <family val="2"/>
            <charset val="186"/>
          </rPr>
          <t xml:space="preserve">
buvo 703 771,12</t>
        </r>
      </text>
    </comment>
    <comment ref="W121" authorId="0" shapeId="0">
      <text>
        <r>
          <rPr>
            <b/>
            <sz val="9"/>
            <color indexed="81"/>
            <rFont val="Tahoma"/>
            <family val="2"/>
            <charset val="186"/>
          </rPr>
          <t>Autorius:</t>
        </r>
        <r>
          <rPr>
            <sz val="9"/>
            <color indexed="81"/>
            <rFont val="Tahoma"/>
            <family val="2"/>
            <charset val="186"/>
          </rPr>
          <t xml:space="preserve">
buvo 2019</t>
        </r>
      </text>
    </comment>
    <comment ref="Y121" authorId="0" shapeId="0">
      <text>
        <r>
          <rPr>
            <b/>
            <sz val="9"/>
            <color indexed="81"/>
            <rFont val="Tahoma"/>
            <family val="2"/>
            <charset val="186"/>
          </rPr>
          <t>Autorius:</t>
        </r>
        <r>
          <rPr>
            <sz val="9"/>
            <color indexed="81"/>
            <rFont val="Tahoma"/>
            <family val="2"/>
            <charset val="186"/>
          </rPr>
          <t xml:space="preserve">
buvo 534 560,06</t>
        </r>
      </text>
    </comment>
    <comment ref="AH127" authorId="0" shapeId="0">
      <text>
        <r>
          <rPr>
            <b/>
            <sz val="9"/>
            <color indexed="81"/>
            <rFont val="Tahoma"/>
            <family val="2"/>
            <charset val="186"/>
          </rPr>
          <t>Autorius:</t>
        </r>
        <r>
          <rPr>
            <sz val="9"/>
            <color indexed="81"/>
            <rFont val="Tahoma"/>
            <family val="2"/>
            <charset val="186"/>
          </rPr>
          <t xml:space="preserve">
įtraukta nauja veikla 20180530</t>
        </r>
      </text>
    </comment>
    <comment ref="AR127" authorId="0" shapeId="0">
      <text>
        <r>
          <rPr>
            <b/>
            <sz val="9"/>
            <color indexed="81"/>
            <rFont val="Tahoma"/>
            <family val="2"/>
            <charset val="186"/>
          </rPr>
          <t>Autorius:</t>
        </r>
        <r>
          <rPr>
            <sz val="9"/>
            <color indexed="81"/>
            <rFont val="Tahoma"/>
            <family val="2"/>
            <charset val="186"/>
          </rPr>
          <t xml:space="preserve">
nebuvo pirminiame 20171229, keičiama į 0,227 (20180530)</t>
        </r>
      </text>
    </comment>
    <comment ref="AU127" authorId="0" shapeId="0">
      <text>
        <r>
          <rPr>
            <b/>
            <sz val="9"/>
            <color indexed="81"/>
            <rFont val="Tahoma"/>
            <family val="2"/>
            <charset val="186"/>
          </rPr>
          <t>Autorius:</t>
        </r>
        <r>
          <rPr>
            <sz val="9"/>
            <color indexed="81"/>
            <rFont val="Tahoma"/>
            <family val="2"/>
            <charset val="186"/>
          </rPr>
          <t xml:space="preserve">
buvo 10 (pirminis), keičiama į 27 20180530</t>
        </r>
      </text>
    </comment>
    <comment ref="AX127" authorId="0" shapeId="0">
      <text>
        <r>
          <rPr>
            <b/>
            <sz val="9"/>
            <color indexed="81"/>
            <rFont val="Tahoma"/>
            <family val="2"/>
            <charset val="186"/>
          </rPr>
          <t>Autorius:</t>
        </r>
        <r>
          <rPr>
            <sz val="9"/>
            <color indexed="81"/>
            <rFont val="Tahoma"/>
            <family val="2"/>
            <charset val="186"/>
          </rPr>
          <t xml:space="preserve">
buvo 50 (pirminis), keičiama į 93 20180530</t>
        </r>
      </text>
    </comment>
    <comment ref="BA127" authorId="0" shapeId="0">
      <text>
        <r>
          <rPr>
            <b/>
            <sz val="9"/>
            <color indexed="81"/>
            <rFont val="Tahoma"/>
            <family val="2"/>
            <charset val="186"/>
          </rPr>
          <t>Autorius:</t>
        </r>
        <r>
          <rPr>
            <sz val="9"/>
            <color indexed="81"/>
            <rFont val="Tahoma"/>
            <family val="2"/>
            <charset val="186"/>
          </rPr>
          <t xml:space="preserve">
buvo 50 (pirminis), keičiama į 93 20180530</t>
        </r>
      </text>
    </comment>
    <comment ref="AR128" authorId="0" shapeId="0">
      <text>
        <r>
          <rPr>
            <b/>
            <sz val="9"/>
            <color indexed="81"/>
            <rFont val="Tahoma"/>
            <family val="2"/>
            <charset val="186"/>
          </rPr>
          <t>Autorius:</t>
        </r>
        <r>
          <rPr>
            <sz val="9"/>
            <color indexed="81"/>
            <rFont val="Tahoma"/>
            <family val="2"/>
            <charset val="186"/>
          </rPr>
          <t xml:space="preserve">
buvo 2,67 (pirminis)
pakeista į 3,34 (2018-05-02)</t>
        </r>
      </text>
    </comment>
    <comment ref="AU128" authorId="0" shapeId="0">
      <text>
        <r>
          <rPr>
            <b/>
            <sz val="9"/>
            <color indexed="81"/>
            <rFont val="Tahoma"/>
            <family val="2"/>
            <charset val="186"/>
          </rPr>
          <t>Autorius:</t>
        </r>
        <r>
          <rPr>
            <sz val="9"/>
            <color indexed="81"/>
            <rFont val="Tahoma"/>
            <family val="2"/>
            <charset val="186"/>
          </rPr>
          <t xml:space="preserve">
buvo 8 (2018-05-02)
pakeista į 25 (2018-06-05)</t>
        </r>
      </text>
    </comment>
    <comment ref="AX128" authorId="0" shapeId="0">
      <text>
        <r>
          <rPr>
            <b/>
            <sz val="9"/>
            <color indexed="81"/>
            <rFont val="Tahoma"/>
            <family val="2"/>
            <charset val="186"/>
          </rPr>
          <t>Autorius:</t>
        </r>
        <r>
          <rPr>
            <sz val="9"/>
            <color indexed="81"/>
            <rFont val="Tahoma"/>
            <family val="2"/>
            <charset val="186"/>
          </rPr>
          <t xml:space="preserve">
buvo 10,5 (2018-05-02)
pakeista į 32 (2018-06-05)
</t>
        </r>
      </text>
    </comment>
    <comment ref="BA128" authorId="0" shapeId="0">
      <text>
        <r>
          <rPr>
            <b/>
            <sz val="9"/>
            <color indexed="81"/>
            <rFont val="Tahoma"/>
            <family val="2"/>
            <charset val="186"/>
          </rPr>
          <t>Autorius:</t>
        </r>
        <r>
          <rPr>
            <sz val="9"/>
            <color indexed="81"/>
            <rFont val="Tahoma"/>
            <family val="2"/>
            <charset val="186"/>
          </rPr>
          <t xml:space="preserve">
buvo 10,5 (2018-05-02)
pakeista į 32 (2018-06-05)
</t>
        </r>
      </text>
    </comment>
    <comment ref="N130" authorId="0" shapeId="0">
      <text>
        <r>
          <rPr>
            <b/>
            <sz val="9"/>
            <color indexed="81"/>
            <rFont val="Tahoma"/>
            <family val="2"/>
            <charset val="186"/>
          </rPr>
          <t>Autorius:</t>
        </r>
        <r>
          <rPr>
            <sz val="9"/>
            <color indexed="81"/>
            <rFont val="Tahoma"/>
            <family val="2"/>
            <charset val="186"/>
          </rPr>
          <t xml:space="preserve">
buvo 1 439 067,07</t>
        </r>
      </text>
    </comment>
    <comment ref="O130" authorId="0" shapeId="0">
      <text>
        <r>
          <rPr>
            <b/>
            <sz val="9"/>
            <color indexed="81"/>
            <rFont val="Tahoma"/>
            <family val="2"/>
            <charset val="186"/>
          </rPr>
          <t>Autorius:</t>
        </r>
        <r>
          <rPr>
            <sz val="9"/>
            <color indexed="81"/>
            <rFont val="Tahoma"/>
            <family val="2"/>
            <charset val="186"/>
          </rPr>
          <t xml:space="preserve">
buvo 215 860,06</t>
        </r>
      </text>
    </comment>
    <comment ref="AR130" authorId="0" shapeId="0">
      <text>
        <r>
          <rPr>
            <b/>
            <sz val="9"/>
            <color indexed="81"/>
            <rFont val="Tahoma"/>
            <family val="2"/>
            <charset val="186"/>
          </rPr>
          <t>Autorius:</t>
        </r>
        <r>
          <rPr>
            <sz val="9"/>
            <color indexed="81"/>
            <rFont val="Tahoma"/>
            <family val="2"/>
            <charset val="186"/>
          </rPr>
          <t xml:space="preserve">
buvo 125,34</t>
        </r>
      </text>
    </comment>
    <comment ref="AR138" authorId="0" shapeId="0">
      <text>
        <r>
          <rPr>
            <b/>
            <sz val="9"/>
            <color indexed="81"/>
            <rFont val="Tahoma"/>
            <family val="2"/>
            <charset val="186"/>
          </rPr>
          <t>Autorius:</t>
        </r>
        <r>
          <rPr>
            <sz val="9"/>
            <color indexed="81"/>
            <rFont val="Tahoma"/>
            <family val="2"/>
            <charset val="186"/>
          </rPr>
          <t xml:space="preserve">
buvo 0,7 ha</t>
        </r>
      </text>
    </comment>
    <comment ref="T139" authorId="0" shapeId="0">
      <text>
        <r>
          <rPr>
            <b/>
            <sz val="9"/>
            <color indexed="81"/>
            <rFont val="Tahoma"/>
            <family val="2"/>
            <charset val="186"/>
          </rPr>
          <t>Autorius:</t>
        </r>
        <r>
          <rPr>
            <sz val="9"/>
            <color indexed="81"/>
            <rFont val="Tahoma"/>
            <family val="2"/>
            <charset val="186"/>
          </rPr>
          <t xml:space="preserve">
pakeista iš 2018/10 pagal PFSA AR</t>
        </r>
      </text>
    </comment>
    <comment ref="AR139" authorId="0" shapeId="0">
      <text>
        <r>
          <rPr>
            <b/>
            <sz val="9"/>
            <color indexed="81"/>
            <rFont val="Tahoma"/>
            <family val="2"/>
            <charset val="186"/>
          </rPr>
          <t>Autorius:</t>
        </r>
        <r>
          <rPr>
            <sz val="9"/>
            <color indexed="81"/>
            <rFont val="Tahoma"/>
            <family val="2"/>
            <charset val="186"/>
          </rPr>
          <t xml:space="preserve">
buvo 7,3 ha</t>
        </r>
      </text>
    </comment>
    <comment ref="T143" authorId="0" shapeId="0">
      <text>
        <r>
          <rPr>
            <b/>
            <sz val="9"/>
            <color indexed="81"/>
            <rFont val="Tahoma"/>
            <family val="2"/>
            <charset val="186"/>
          </rPr>
          <t>Autorius:</t>
        </r>
        <r>
          <rPr>
            <sz val="9"/>
            <color indexed="81"/>
            <rFont val="Tahoma"/>
            <family val="2"/>
            <charset val="186"/>
          </rPr>
          <t xml:space="preserve">
pakeista iš 2018/10 pagal PFSA AR</t>
        </r>
      </text>
    </comment>
  </commentList>
</comments>
</file>

<file path=xl/comments7.xml><?xml version="1.0" encoding="utf-8"?>
<comments xmlns="http://schemas.openxmlformats.org/spreadsheetml/2006/main">
  <authors>
    <author>Autorius</author>
  </authors>
  <commentList>
    <comment ref="D15" authorId="0" shapeId="0">
      <text>
        <r>
          <rPr>
            <b/>
            <sz val="9"/>
            <color indexed="81"/>
            <rFont val="Tahoma"/>
            <family val="2"/>
            <charset val="186"/>
          </rPr>
          <t>Autorius:</t>
        </r>
        <r>
          <rPr>
            <sz val="9"/>
            <color indexed="81"/>
            <rFont val="Tahoma"/>
            <family val="2"/>
            <charset val="186"/>
          </rPr>
          <t xml:space="preserve">
pavadinimas patikslintas 2016-03-30 sprendimu</t>
        </r>
      </text>
    </comment>
    <comment ref="AR29" authorId="0" shapeId="0">
      <text>
        <r>
          <rPr>
            <b/>
            <sz val="9"/>
            <color indexed="81"/>
            <rFont val="Tahoma"/>
            <family val="2"/>
            <charset val="186"/>
          </rPr>
          <t>Autorius:</t>
        </r>
        <r>
          <rPr>
            <sz val="9"/>
            <color indexed="81"/>
            <rFont val="Tahoma"/>
            <family val="2"/>
            <charset val="186"/>
          </rPr>
          <t xml:space="preserve">
buvo 2,11</t>
        </r>
      </text>
    </comment>
    <comment ref="D40"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N40" authorId="0" shapeId="0">
      <text>
        <r>
          <rPr>
            <b/>
            <sz val="9"/>
            <color indexed="81"/>
            <rFont val="Tahoma"/>
            <family val="2"/>
            <charset val="186"/>
          </rPr>
          <t>Autorius:</t>
        </r>
        <r>
          <rPr>
            <sz val="9"/>
            <color indexed="81"/>
            <rFont val="Tahoma"/>
            <family val="2"/>
            <charset val="186"/>
          </rPr>
          <t xml:space="preserve">
buvo 100 770,35</t>
        </r>
      </text>
    </comment>
    <comment ref="O40" authorId="0" shapeId="0">
      <text>
        <r>
          <rPr>
            <b/>
            <sz val="9"/>
            <color indexed="81"/>
            <rFont val="Tahoma"/>
            <family val="2"/>
            <charset val="186"/>
          </rPr>
          <t>Autorius:</t>
        </r>
        <r>
          <rPr>
            <sz val="9"/>
            <color indexed="81"/>
            <rFont val="Tahoma"/>
            <family val="2"/>
            <charset val="186"/>
          </rPr>
          <t xml:space="preserve">
buvo 20 280,35</t>
        </r>
      </text>
    </comment>
    <comment ref="U40" authorId="0" shapeId="0">
      <text>
        <r>
          <rPr>
            <b/>
            <sz val="9"/>
            <color indexed="81"/>
            <rFont val="Tahoma"/>
            <family val="2"/>
            <charset val="186"/>
          </rPr>
          <t>Autorius:</t>
        </r>
        <r>
          <rPr>
            <sz val="9"/>
            <color indexed="81"/>
            <rFont val="Tahoma"/>
            <family val="2"/>
            <charset val="186"/>
          </rPr>
          <t xml:space="preserve">
buvo 2018/06</t>
        </r>
      </text>
    </comment>
    <comment ref="V40" authorId="0" shapeId="0">
      <text>
        <r>
          <rPr>
            <b/>
            <sz val="9"/>
            <color indexed="81"/>
            <rFont val="Tahoma"/>
            <family val="2"/>
            <charset val="186"/>
          </rPr>
          <t>Autorius:</t>
        </r>
        <r>
          <rPr>
            <sz val="9"/>
            <color indexed="81"/>
            <rFont val="Tahoma"/>
            <family val="2"/>
            <charset val="186"/>
          </rPr>
          <t xml:space="preserve">
buvo 2018/08</t>
        </r>
      </text>
    </comment>
    <comment ref="W40" authorId="0" shapeId="0">
      <text>
        <r>
          <rPr>
            <b/>
            <sz val="9"/>
            <color indexed="81"/>
            <rFont val="Tahoma"/>
            <family val="2"/>
            <charset val="186"/>
          </rPr>
          <t>Autorius:</t>
        </r>
        <r>
          <rPr>
            <sz val="9"/>
            <color indexed="81"/>
            <rFont val="Tahoma"/>
            <family val="2"/>
            <charset val="186"/>
          </rPr>
          <t xml:space="preserve">
buvo 2019</t>
        </r>
      </text>
    </comment>
    <comment ref="D52"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T70" authorId="0" shapeId="0">
      <text>
        <r>
          <rPr>
            <b/>
            <sz val="9"/>
            <color indexed="81"/>
            <rFont val="Tahoma"/>
            <family val="2"/>
            <charset val="186"/>
          </rPr>
          <t>Autorius:</t>
        </r>
        <r>
          <rPr>
            <sz val="9"/>
            <color indexed="81"/>
            <rFont val="Tahoma"/>
            <family val="2"/>
            <charset val="186"/>
          </rPr>
          <t xml:space="preserve">
buvo 2017/07</t>
        </r>
      </text>
    </comment>
    <comment ref="U70" authorId="0" shapeId="0">
      <text>
        <r>
          <rPr>
            <b/>
            <sz val="9"/>
            <color indexed="81"/>
            <rFont val="Tahoma"/>
            <family val="2"/>
            <charset val="186"/>
          </rPr>
          <t>Autorius:</t>
        </r>
        <r>
          <rPr>
            <sz val="9"/>
            <color indexed="81"/>
            <rFont val="Tahoma"/>
            <family val="2"/>
            <charset val="186"/>
          </rPr>
          <t xml:space="preserve">
buvo 2017/09</t>
        </r>
      </text>
    </comment>
    <comment ref="V70" authorId="0" shapeId="0">
      <text>
        <r>
          <rPr>
            <b/>
            <sz val="9"/>
            <color indexed="81"/>
            <rFont val="Tahoma"/>
            <family val="2"/>
            <charset val="186"/>
          </rPr>
          <t>Autorius:</t>
        </r>
        <r>
          <rPr>
            <sz val="9"/>
            <color indexed="81"/>
            <rFont val="Tahoma"/>
            <family val="2"/>
            <charset val="186"/>
          </rPr>
          <t xml:space="preserve">
buvo 2017/12</t>
        </r>
      </text>
    </comment>
    <comment ref="AX70" authorId="0" shapeId="0">
      <text>
        <r>
          <rPr>
            <b/>
            <sz val="9"/>
            <color indexed="81"/>
            <rFont val="Tahoma"/>
            <family val="2"/>
            <charset val="186"/>
          </rPr>
          <t>Autorius:</t>
        </r>
        <r>
          <rPr>
            <sz val="9"/>
            <color indexed="81"/>
            <rFont val="Tahoma"/>
            <family val="2"/>
            <charset val="186"/>
          </rPr>
          <t xml:space="preserve">
rodiklio reikšmė nebuvo nurodyta</t>
        </r>
      </text>
    </comment>
    <comment ref="T71" authorId="0" shapeId="0">
      <text>
        <r>
          <rPr>
            <b/>
            <sz val="9"/>
            <color indexed="81"/>
            <rFont val="Tahoma"/>
            <family val="2"/>
            <charset val="186"/>
          </rPr>
          <t>Autorius:</t>
        </r>
        <r>
          <rPr>
            <sz val="9"/>
            <color indexed="81"/>
            <rFont val="Tahoma"/>
            <family val="2"/>
            <charset val="186"/>
          </rPr>
          <t xml:space="preserve">
buvo 2017/07</t>
        </r>
      </text>
    </comment>
    <comment ref="U71" authorId="0" shapeId="0">
      <text>
        <r>
          <rPr>
            <b/>
            <sz val="9"/>
            <color indexed="81"/>
            <rFont val="Tahoma"/>
            <family val="2"/>
            <charset val="186"/>
          </rPr>
          <t>Autorius:</t>
        </r>
        <r>
          <rPr>
            <sz val="9"/>
            <color indexed="81"/>
            <rFont val="Tahoma"/>
            <family val="2"/>
            <charset val="186"/>
          </rPr>
          <t xml:space="preserve">
buvo 2017/09</t>
        </r>
      </text>
    </comment>
    <comment ref="V71" authorId="0" shapeId="0">
      <text>
        <r>
          <rPr>
            <b/>
            <sz val="9"/>
            <color indexed="81"/>
            <rFont val="Tahoma"/>
            <family val="2"/>
            <charset val="186"/>
          </rPr>
          <t>Autorius:</t>
        </r>
        <r>
          <rPr>
            <sz val="9"/>
            <color indexed="81"/>
            <rFont val="Tahoma"/>
            <family val="2"/>
            <charset val="186"/>
          </rPr>
          <t xml:space="preserve">
buvo 2017/12</t>
        </r>
      </text>
    </comment>
    <comment ref="W71" authorId="0" shapeId="0">
      <text>
        <r>
          <rPr>
            <b/>
            <sz val="9"/>
            <color indexed="81"/>
            <rFont val="Tahoma"/>
            <family val="2"/>
            <charset val="186"/>
          </rPr>
          <t>Autorius:</t>
        </r>
        <r>
          <rPr>
            <sz val="9"/>
            <color indexed="81"/>
            <rFont val="Tahoma"/>
            <family val="2"/>
            <charset val="186"/>
          </rPr>
          <t xml:space="preserve">
buvo 2019
</t>
        </r>
      </text>
    </comment>
    <comment ref="AX71" authorId="0" shapeId="0">
      <text>
        <r>
          <rPr>
            <b/>
            <sz val="9"/>
            <color indexed="81"/>
            <rFont val="Tahoma"/>
            <family val="2"/>
            <charset val="186"/>
          </rPr>
          <t>Autorius:</t>
        </r>
        <r>
          <rPr>
            <sz val="9"/>
            <color indexed="81"/>
            <rFont val="Tahoma"/>
            <family val="2"/>
            <charset val="186"/>
          </rPr>
          <t xml:space="preserve">
rodiklio reikšmė nebuvo nurodyta</t>
        </r>
      </text>
    </comment>
    <comment ref="BA71" authorId="0" shapeId="0">
      <text>
        <r>
          <rPr>
            <b/>
            <sz val="9"/>
            <color indexed="81"/>
            <rFont val="Tahoma"/>
            <family val="2"/>
            <charset val="186"/>
          </rPr>
          <t>Autorius:</t>
        </r>
        <r>
          <rPr>
            <sz val="9"/>
            <color indexed="81"/>
            <rFont val="Tahoma"/>
            <family val="2"/>
            <charset val="186"/>
          </rPr>
          <t xml:space="preserve">
rodiklio reikšmė nebuvo nurodyta</t>
        </r>
      </text>
    </comment>
    <comment ref="T72" authorId="0" shapeId="0">
      <text>
        <r>
          <rPr>
            <b/>
            <sz val="9"/>
            <color indexed="81"/>
            <rFont val="Tahoma"/>
            <family val="2"/>
            <charset val="186"/>
          </rPr>
          <t>Autorius:</t>
        </r>
        <r>
          <rPr>
            <sz val="9"/>
            <color indexed="81"/>
            <rFont val="Tahoma"/>
            <family val="2"/>
            <charset val="186"/>
          </rPr>
          <t xml:space="preserve">
buvo 2017/07</t>
        </r>
      </text>
    </comment>
    <comment ref="U72" authorId="0" shapeId="0">
      <text>
        <r>
          <rPr>
            <b/>
            <sz val="9"/>
            <color indexed="81"/>
            <rFont val="Tahoma"/>
            <family val="2"/>
            <charset val="186"/>
          </rPr>
          <t>Autorius:</t>
        </r>
        <r>
          <rPr>
            <sz val="9"/>
            <color indexed="81"/>
            <rFont val="Tahoma"/>
            <family val="2"/>
            <charset val="186"/>
          </rPr>
          <t xml:space="preserve">
buvo 2017/09</t>
        </r>
      </text>
    </comment>
    <comment ref="V72" authorId="0" shapeId="0">
      <text>
        <r>
          <rPr>
            <b/>
            <sz val="9"/>
            <color indexed="81"/>
            <rFont val="Tahoma"/>
            <family val="2"/>
            <charset val="186"/>
          </rPr>
          <t>Autorius:</t>
        </r>
        <r>
          <rPr>
            <sz val="9"/>
            <color indexed="81"/>
            <rFont val="Tahoma"/>
            <family val="2"/>
            <charset val="186"/>
          </rPr>
          <t xml:space="preserve">
buvo 2017/12</t>
        </r>
      </text>
    </comment>
    <comment ref="W72" authorId="0" shapeId="0">
      <text>
        <r>
          <rPr>
            <b/>
            <sz val="9"/>
            <color indexed="81"/>
            <rFont val="Tahoma"/>
            <family val="2"/>
            <charset val="186"/>
          </rPr>
          <t>Autorius:</t>
        </r>
        <r>
          <rPr>
            <sz val="9"/>
            <color indexed="81"/>
            <rFont val="Tahoma"/>
            <family val="2"/>
            <charset val="186"/>
          </rPr>
          <t xml:space="preserve">
buvo 2019</t>
        </r>
      </text>
    </comment>
    <comment ref="AR72" authorId="0" shapeId="0">
      <text>
        <r>
          <rPr>
            <b/>
            <sz val="9"/>
            <color indexed="81"/>
            <rFont val="Tahoma"/>
            <family val="2"/>
            <charset val="186"/>
          </rPr>
          <t>Autorius:</t>
        </r>
        <r>
          <rPr>
            <sz val="9"/>
            <color indexed="81"/>
            <rFont val="Tahoma"/>
            <family val="2"/>
            <charset val="186"/>
          </rPr>
          <t xml:space="preserve">
reikšmė nebuvo nurodyta</t>
        </r>
      </text>
    </comment>
    <comment ref="AX72" authorId="0" shapeId="0">
      <text>
        <r>
          <rPr>
            <b/>
            <sz val="9"/>
            <color indexed="81"/>
            <rFont val="Tahoma"/>
            <family val="2"/>
            <charset val="186"/>
          </rPr>
          <t>Autorius:</t>
        </r>
        <r>
          <rPr>
            <sz val="9"/>
            <color indexed="81"/>
            <rFont val="Tahoma"/>
            <family val="2"/>
            <charset val="186"/>
          </rPr>
          <t xml:space="preserve">
rodiklio reikšmė nebuvo nurodyta</t>
        </r>
      </text>
    </comment>
    <comment ref="BA72" authorId="0" shapeId="0">
      <text>
        <r>
          <rPr>
            <b/>
            <sz val="9"/>
            <color indexed="81"/>
            <rFont val="Tahoma"/>
            <family val="2"/>
            <charset val="186"/>
          </rPr>
          <t>Autorius:</t>
        </r>
        <r>
          <rPr>
            <sz val="9"/>
            <color indexed="81"/>
            <rFont val="Tahoma"/>
            <family val="2"/>
            <charset val="186"/>
          </rPr>
          <t xml:space="preserve">
rodiklio reikšmė nebuvo nurodyta</t>
        </r>
      </text>
    </comment>
    <comment ref="D104" authorId="0" shapeId="0">
      <text>
        <r>
          <rPr>
            <b/>
            <sz val="9"/>
            <color indexed="81"/>
            <rFont val="Tahoma"/>
            <family val="2"/>
            <charset val="186"/>
          </rPr>
          <t>Autorius:</t>
        </r>
        <r>
          <rPr>
            <sz val="9"/>
            <color indexed="81"/>
            <rFont val="Tahoma"/>
            <family val="2"/>
            <charset val="186"/>
          </rPr>
          <t xml:space="preserve">
Pavadinimas patikslintas 2016-03-30 RPT</t>
        </r>
      </text>
    </comment>
    <comment ref="D106"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N121" authorId="0" shapeId="0">
      <text>
        <r>
          <rPr>
            <b/>
            <sz val="9"/>
            <color indexed="81"/>
            <rFont val="Tahoma"/>
            <family val="2"/>
            <charset val="186"/>
          </rPr>
          <t>Autorius:</t>
        </r>
        <r>
          <rPr>
            <sz val="9"/>
            <color indexed="81"/>
            <rFont val="Tahoma"/>
            <family val="2"/>
            <charset val="186"/>
          </rPr>
          <t xml:space="preserve">
buvo 921 084,34</t>
        </r>
      </text>
    </comment>
    <comment ref="O121" authorId="0" shapeId="0">
      <text>
        <r>
          <rPr>
            <b/>
            <sz val="9"/>
            <color indexed="81"/>
            <rFont val="Tahoma"/>
            <family val="2"/>
            <charset val="186"/>
          </rPr>
          <t>Autorius:</t>
        </r>
        <r>
          <rPr>
            <sz val="9"/>
            <color indexed="81"/>
            <rFont val="Tahoma"/>
            <family val="2"/>
            <charset val="186"/>
          </rPr>
          <t xml:space="preserve">
buvo 217 313,22</t>
        </r>
      </text>
    </comment>
    <comment ref="S121" authorId="0" shapeId="0">
      <text>
        <r>
          <rPr>
            <b/>
            <sz val="9"/>
            <color indexed="81"/>
            <rFont val="Tahoma"/>
            <family val="2"/>
            <charset val="186"/>
          </rPr>
          <t>Autorius:</t>
        </r>
        <r>
          <rPr>
            <sz val="9"/>
            <color indexed="81"/>
            <rFont val="Tahoma"/>
            <family val="2"/>
            <charset val="186"/>
          </rPr>
          <t xml:space="preserve">
buvo 703 771,12</t>
        </r>
      </text>
    </comment>
    <comment ref="W121" authorId="0" shapeId="0">
      <text>
        <r>
          <rPr>
            <b/>
            <sz val="9"/>
            <color indexed="81"/>
            <rFont val="Tahoma"/>
            <family val="2"/>
            <charset val="186"/>
          </rPr>
          <t>Autorius:</t>
        </r>
        <r>
          <rPr>
            <sz val="9"/>
            <color indexed="81"/>
            <rFont val="Tahoma"/>
            <family val="2"/>
            <charset val="186"/>
          </rPr>
          <t xml:space="preserve">
buvo 2019</t>
        </r>
      </text>
    </comment>
    <comment ref="Y121" authorId="0" shapeId="0">
      <text>
        <r>
          <rPr>
            <b/>
            <sz val="9"/>
            <color indexed="81"/>
            <rFont val="Tahoma"/>
            <family val="2"/>
            <charset val="186"/>
          </rPr>
          <t>Autorius:</t>
        </r>
        <r>
          <rPr>
            <sz val="9"/>
            <color indexed="81"/>
            <rFont val="Tahoma"/>
            <family val="2"/>
            <charset val="186"/>
          </rPr>
          <t xml:space="preserve">
buvo 534 560,06</t>
        </r>
      </text>
    </comment>
    <comment ref="AH127" authorId="0" shapeId="0">
      <text>
        <r>
          <rPr>
            <b/>
            <sz val="9"/>
            <color indexed="81"/>
            <rFont val="Tahoma"/>
            <family val="2"/>
            <charset val="186"/>
          </rPr>
          <t>Autorius:</t>
        </r>
        <r>
          <rPr>
            <sz val="9"/>
            <color indexed="81"/>
            <rFont val="Tahoma"/>
            <family val="2"/>
            <charset val="186"/>
          </rPr>
          <t xml:space="preserve">
įtraukta nauja veikla 20180530</t>
        </r>
      </text>
    </comment>
    <comment ref="AR127" authorId="0" shapeId="0">
      <text>
        <r>
          <rPr>
            <b/>
            <sz val="9"/>
            <color indexed="81"/>
            <rFont val="Tahoma"/>
            <family val="2"/>
            <charset val="186"/>
          </rPr>
          <t>Autorius:</t>
        </r>
        <r>
          <rPr>
            <sz val="9"/>
            <color indexed="81"/>
            <rFont val="Tahoma"/>
            <family val="2"/>
            <charset val="186"/>
          </rPr>
          <t xml:space="preserve">
nebuvo pirminiame 20171229, keičiama į 0,227 (20180530)</t>
        </r>
      </text>
    </comment>
    <comment ref="AU127" authorId="0" shapeId="0">
      <text>
        <r>
          <rPr>
            <b/>
            <sz val="9"/>
            <color indexed="81"/>
            <rFont val="Tahoma"/>
            <family val="2"/>
            <charset val="186"/>
          </rPr>
          <t>Autorius:</t>
        </r>
        <r>
          <rPr>
            <sz val="9"/>
            <color indexed="81"/>
            <rFont val="Tahoma"/>
            <family val="2"/>
            <charset val="186"/>
          </rPr>
          <t xml:space="preserve">
buvo 10 (pirminis), keičiama į 27 20180530</t>
        </r>
      </text>
    </comment>
    <comment ref="AX127" authorId="0" shapeId="0">
      <text>
        <r>
          <rPr>
            <b/>
            <sz val="9"/>
            <color indexed="81"/>
            <rFont val="Tahoma"/>
            <family val="2"/>
            <charset val="186"/>
          </rPr>
          <t>Autorius:</t>
        </r>
        <r>
          <rPr>
            <sz val="9"/>
            <color indexed="81"/>
            <rFont val="Tahoma"/>
            <family val="2"/>
            <charset val="186"/>
          </rPr>
          <t xml:space="preserve">
buvo 50 (pirminis), keičiama į 93 20180530</t>
        </r>
      </text>
    </comment>
    <comment ref="BA127" authorId="0" shapeId="0">
      <text>
        <r>
          <rPr>
            <b/>
            <sz val="9"/>
            <color indexed="81"/>
            <rFont val="Tahoma"/>
            <family val="2"/>
            <charset val="186"/>
          </rPr>
          <t>Autorius:</t>
        </r>
        <r>
          <rPr>
            <sz val="9"/>
            <color indexed="81"/>
            <rFont val="Tahoma"/>
            <family val="2"/>
            <charset val="186"/>
          </rPr>
          <t xml:space="preserve">
buvo 50 (pirminis), keičiama į 93 20180530</t>
        </r>
      </text>
    </comment>
    <comment ref="AR128" authorId="0" shapeId="0">
      <text>
        <r>
          <rPr>
            <b/>
            <sz val="9"/>
            <color indexed="81"/>
            <rFont val="Tahoma"/>
            <family val="2"/>
            <charset val="186"/>
          </rPr>
          <t>Autorius:</t>
        </r>
        <r>
          <rPr>
            <sz val="9"/>
            <color indexed="81"/>
            <rFont val="Tahoma"/>
            <family val="2"/>
            <charset val="186"/>
          </rPr>
          <t xml:space="preserve">
buvo 2,67 (pirminis)
pakeista į 3,34 (2018-05-02)</t>
        </r>
      </text>
    </comment>
    <comment ref="AU128" authorId="0" shapeId="0">
      <text>
        <r>
          <rPr>
            <b/>
            <sz val="9"/>
            <color indexed="81"/>
            <rFont val="Tahoma"/>
            <family val="2"/>
            <charset val="186"/>
          </rPr>
          <t>Autorius:</t>
        </r>
        <r>
          <rPr>
            <sz val="9"/>
            <color indexed="81"/>
            <rFont val="Tahoma"/>
            <family val="2"/>
            <charset val="186"/>
          </rPr>
          <t xml:space="preserve">
buvo 8 (2018-05-02)
pakeista į 25 (2018-06-05)</t>
        </r>
      </text>
    </comment>
    <comment ref="AX128" authorId="0" shapeId="0">
      <text>
        <r>
          <rPr>
            <b/>
            <sz val="9"/>
            <color indexed="81"/>
            <rFont val="Tahoma"/>
            <family val="2"/>
            <charset val="186"/>
          </rPr>
          <t>Autorius:</t>
        </r>
        <r>
          <rPr>
            <sz val="9"/>
            <color indexed="81"/>
            <rFont val="Tahoma"/>
            <family val="2"/>
            <charset val="186"/>
          </rPr>
          <t xml:space="preserve">
buvo 10,5 (2018-05-02)
pakeista į 32 (2018-06-05)
</t>
        </r>
      </text>
    </comment>
    <comment ref="BA128" authorId="0" shapeId="0">
      <text>
        <r>
          <rPr>
            <b/>
            <sz val="9"/>
            <color indexed="81"/>
            <rFont val="Tahoma"/>
            <family val="2"/>
            <charset val="186"/>
          </rPr>
          <t>Autorius:</t>
        </r>
        <r>
          <rPr>
            <sz val="9"/>
            <color indexed="81"/>
            <rFont val="Tahoma"/>
            <family val="2"/>
            <charset val="186"/>
          </rPr>
          <t xml:space="preserve">
buvo 10,5 (2018-05-02)
pakeista į 32 (2018-06-05)
</t>
        </r>
      </text>
    </comment>
    <comment ref="N130" authorId="0" shapeId="0">
      <text>
        <r>
          <rPr>
            <b/>
            <sz val="9"/>
            <color indexed="81"/>
            <rFont val="Tahoma"/>
            <family val="2"/>
            <charset val="186"/>
          </rPr>
          <t>Autorius:</t>
        </r>
        <r>
          <rPr>
            <sz val="9"/>
            <color indexed="81"/>
            <rFont val="Tahoma"/>
            <family val="2"/>
            <charset val="186"/>
          </rPr>
          <t xml:space="preserve">
buvo 1 439 067,07</t>
        </r>
      </text>
    </comment>
    <comment ref="O130" authorId="0" shapeId="0">
      <text>
        <r>
          <rPr>
            <b/>
            <sz val="9"/>
            <color indexed="81"/>
            <rFont val="Tahoma"/>
            <family val="2"/>
            <charset val="186"/>
          </rPr>
          <t>Autorius:</t>
        </r>
        <r>
          <rPr>
            <sz val="9"/>
            <color indexed="81"/>
            <rFont val="Tahoma"/>
            <family val="2"/>
            <charset val="186"/>
          </rPr>
          <t xml:space="preserve">
buvo 215 860,06</t>
        </r>
      </text>
    </comment>
    <comment ref="AR130" authorId="0" shapeId="0">
      <text>
        <r>
          <rPr>
            <b/>
            <sz val="9"/>
            <color indexed="81"/>
            <rFont val="Tahoma"/>
            <family val="2"/>
            <charset val="186"/>
          </rPr>
          <t>Autorius:</t>
        </r>
        <r>
          <rPr>
            <sz val="9"/>
            <color indexed="81"/>
            <rFont val="Tahoma"/>
            <family val="2"/>
            <charset val="186"/>
          </rPr>
          <t xml:space="preserve">
buvo 125,34</t>
        </r>
      </text>
    </comment>
    <comment ref="AR139" authorId="0" shapeId="0">
      <text>
        <r>
          <rPr>
            <b/>
            <sz val="9"/>
            <color indexed="81"/>
            <rFont val="Tahoma"/>
            <family val="2"/>
            <charset val="186"/>
          </rPr>
          <t>Autorius:</t>
        </r>
        <r>
          <rPr>
            <sz val="9"/>
            <color indexed="81"/>
            <rFont val="Tahoma"/>
            <family val="2"/>
            <charset val="186"/>
          </rPr>
          <t xml:space="preserve">
buvo 0,7 ha</t>
        </r>
      </text>
    </comment>
    <comment ref="T140" authorId="0" shapeId="0">
      <text>
        <r>
          <rPr>
            <b/>
            <sz val="9"/>
            <color indexed="81"/>
            <rFont val="Tahoma"/>
            <family val="2"/>
            <charset val="186"/>
          </rPr>
          <t>Autorius:</t>
        </r>
        <r>
          <rPr>
            <sz val="9"/>
            <color indexed="81"/>
            <rFont val="Tahoma"/>
            <family val="2"/>
            <charset val="186"/>
          </rPr>
          <t xml:space="preserve">
pakeista iš 2018/10 pagal PFSA AR</t>
        </r>
      </text>
    </comment>
    <comment ref="AR140" authorId="0" shapeId="0">
      <text>
        <r>
          <rPr>
            <b/>
            <sz val="9"/>
            <color indexed="81"/>
            <rFont val="Tahoma"/>
            <family val="2"/>
            <charset val="186"/>
          </rPr>
          <t>Autorius:</t>
        </r>
        <r>
          <rPr>
            <sz val="9"/>
            <color indexed="81"/>
            <rFont val="Tahoma"/>
            <family val="2"/>
            <charset val="186"/>
          </rPr>
          <t xml:space="preserve">
buvo 7,3 ha</t>
        </r>
      </text>
    </comment>
    <comment ref="T144" authorId="0" shapeId="0">
      <text>
        <r>
          <rPr>
            <b/>
            <sz val="9"/>
            <color indexed="81"/>
            <rFont val="Tahoma"/>
            <family val="2"/>
            <charset val="186"/>
          </rPr>
          <t>Autorius:</t>
        </r>
        <r>
          <rPr>
            <sz val="9"/>
            <color indexed="81"/>
            <rFont val="Tahoma"/>
            <family val="2"/>
            <charset val="186"/>
          </rPr>
          <t xml:space="preserve">
pakeista iš 2018/10 pagal PFSA AR</t>
        </r>
      </text>
    </comment>
  </commentList>
</comments>
</file>

<file path=xl/comments8.xml><?xml version="1.0" encoding="utf-8"?>
<comments xmlns="http://schemas.openxmlformats.org/spreadsheetml/2006/main">
  <authors>
    <author>Autorius</author>
  </authors>
  <commentList>
    <comment ref="D15" authorId="0" shapeId="0">
      <text>
        <r>
          <rPr>
            <b/>
            <sz val="9"/>
            <color indexed="81"/>
            <rFont val="Tahoma"/>
            <family val="2"/>
            <charset val="186"/>
          </rPr>
          <t>Autorius:</t>
        </r>
        <r>
          <rPr>
            <sz val="9"/>
            <color indexed="81"/>
            <rFont val="Tahoma"/>
            <family val="2"/>
            <charset val="186"/>
          </rPr>
          <t xml:space="preserve">
pavadinimas patikslintas 2016-03-30 sprendimu</t>
        </r>
      </text>
    </comment>
    <comment ref="AR29" authorId="0" shapeId="0">
      <text>
        <r>
          <rPr>
            <b/>
            <sz val="9"/>
            <color indexed="81"/>
            <rFont val="Tahoma"/>
            <family val="2"/>
            <charset val="186"/>
          </rPr>
          <t>Autorius:</t>
        </r>
        <r>
          <rPr>
            <sz val="9"/>
            <color indexed="81"/>
            <rFont val="Tahoma"/>
            <family val="2"/>
            <charset val="186"/>
          </rPr>
          <t xml:space="preserve">
buvo 2,11</t>
        </r>
      </text>
    </comment>
    <comment ref="D40"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N40" authorId="0" shapeId="0">
      <text>
        <r>
          <rPr>
            <b/>
            <sz val="9"/>
            <color indexed="81"/>
            <rFont val="Tahoma"/>
            <family val="2"/>
            <charset val="186"/>
          </rPr>
          <t>Autorius:</t>
        </r>
        <r>
          <rPr>
            <sz val="9"/>
            <color indexed="81"/>
            <rFont val="Tahoma"/>
            <family val="2"/>
            <charset val="186"/>
          </rPr>
          <t xml:space="preserve">
buvo 100 770,35</t>
        </r>
      </text>
    </comment>
    <comment ref="O40" authorId="0" shapeId="0">
      <text>
        <r>
          <rPr>
            <b/>
            <sz val="9"/>
            <color indexed="81"/>
            <rFont val="Tahoma"/>
            <family val="2"/>
            <charset val="186"/>
          </rPr>
          <t>Autorius:</t>
        </r>
        <r>
          <rPr>
            <sz val="9"/>
            <color indexed="81"/>
            <rFont val="Tahoma"/>
            <family val="2"/>
            <charset val="186"/>
          </rPr>
          <t xml:space="preserve">
buvo 20 280,35</t>
        </r>
      </text>
    </comment>
    <comment ref="U40" authorId="0" shapeId="0">
      <text>
        <r>
          <rPr>
            <b/>
            <sz val="9"/>
            <color indexed="81"/>
            <rFont val="Tahoma"/>
            <family val="2"/>
            <charset val="186"/>
          </rPr>
          <t>Autorius:</t>
        </r>
        <r>
          <rPr>
            <sz val="9"/>
            <color indexed="81"/>
            <rFont val="Tahoma"/>
            <family val="2"/>
            <charset val="186"/>
          </rPr>
          <t xml:space="preserve">
buvo 2018/06</t>
        </r>
      </text>
    </comment>
    <comment ref="V40" authorId="0" shapeId="0">
      <text>
        <r>
          <rPr>
            <b/>
            <sz val="9"/>
            <color indexed="81"/>
            <rFont val="Tahoma"/>
            <family val="2"/>
            <charset val="186"/>
          </rPr>
          <t>Autorius:</t>
        </r>
        <r>
          <rPr>
            <sz val="9"/>
            <color indexed="81"/>
            <rFont val="Tahoma"/>
            <family val="2"/>
            <charset val="186"/>
          </rPr>
          <t xml:space="preserve">
buvo 2018/08</t>
        </r>
      </text>
    </comment>
    <comment ref="W40" authorId="0" shapeId="0">
      <text>
        <r>
          <rPr>
            <b/>
            <sz val="9"/>
            <color indexed="81"/>
            <rFont val="Tahoma"/>
            <family val="2"/>
            <charset val="186"/>
          </rPr>
          <t>Autorius:</t>
        </r>
        <r>
          <rPr>
            <sz val="9"/>
            <color indexed="81"/>
            <rFont val="Tahoma"/>
            <family val="2"/>
            <charset val="186"/>
          </rPr>
          <t xml:space="preserve">
buvo 2019</t>
        </r>
      </text>
    </comment>
    <comment ref="D52"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T70" authorId="0" shapeId="0">
      <text>
        <r>
          <rPr>
            <b/>
            <sz val="9"/>
            <color indexed="81"/>
            <rFont val="Tahoma"/>
            <family val="2"/>
            <charset val="186"/>
          </rPr>
          <t>Autorius:</t>
        </r>
        <r>
          <rPr>
            <sz val="9"/>
            <color indexed="81"/>
            <rFont val="Tahoma"/>
            <family val="2"/>
            <charset val="186"/>
          </rPr>
          <t xml:space="preserve">
buvo 2017/07</t>
        </r>
      </text>
    </comment>
    <comment ref="U70" authorId="0" shapeId="0">
      <text>
        <r>
          <rPr>
            <b/>
            <sz val="9"/>
            <color indexed="81"/>
            <rFont val="Tahoma"/>
            <family val="2"/>
            <charset val="186"/>
          </rPr>
          <t>Autorius:</t>
        </r>
        <r>
          <rPr>
            <sz val="9"/>
            <color indexed="81"/>
            <rFont val="Tahoma"/>
            <family val="2"/>
            <charset val="186"/>
          </rPr>
          <t xml:space="preserve">
buvo 2017/09</t>
        </r>
      </text>
    </comment>
    <comment ref="V70" authorId="0" shapeId="0">
      <text>
        <r>
          <rPr>
            <b/>
            <sz val="9"/>
            <color indexed="81"/>
            <rFont val="Tahoma"/>
            <family val="2"/>
            <charset val="186"/>
          </rPr>
          <t>Autorius:</t>
        </r>
        <r>
          <rPr>
            <sz val="9"/>
            <color indexed="81"/>
            <rFont val="Tahoma"/>
            <family val="2"/>
            <charset val="186"/>
          </rPr>
          <t xml:space="preserve">
buvo 2017/12</t>
        </r>
      </text>
    </comment>
    <comment ref="AX70" authorId="0" shapeId="0">
      <text>
        <r>
          <rPr>
            <b/>
            <sz val="9"/>
            <color indexed="81"/>
            <rFont val="Tahoma"/>
            <family val="2"/>
            <charset val="186"/>
          </rPr>
          <t>Autorius:</t>
        </r>
        <r>
          <rPr>
            <sz val="9"/>
            <color indexed="81"/>
            <rFont val="Tahoma"/>
            <family val="2"/>
            <charset val="186"/>
          </rPr>
          <t xml:space="preserve">
rodiklio reikšmė nebuvo nurodyta</t>
        </r>
      </text>
    </comment>
    <comment ref="T71" authorId="0" shapeId="0">
      <text>
        <r>
          <rPr>
            <b/>
            <sz val="9"/>
            <color indexed="81"/>
            <rFont val="Tahoma"/>
            <family val="2"/>
            <charset val="186"/>
          </rPr>
          <t>Autorius:</t>
        </r>
        <r>
          <rPr>
            <sz val="9"/>
            <color indexed="81"/>
            <rFont val="Tahoma"/>
            <family val="2"/>
            <charset val="186"/>
          </rPr>
          <t xml:space="preserve">
buvo 2017/07</t>
        </r>
      </text>
    </comment>
    <comment ref="U71" authorId="0" shapeId="0">
      <text>
        <r>
          <rPr>
            <b/>
            <sz val="9"/>
            <color indexed="81"/>
            <rFont val="Tahoma"/>
            <family val="2"/>
            <charset val="186"/>
          </rPr>
          <t>Autorius:</t>
        </r>
        <r>
          <rPr>
            <sz val="9"/>
            <color indexed="81"/>
            <rFont val="Tahoma"/>
            <family val="2"/>
            <charset val="186"/>
          </rPr>
          <t xml:space="preserve">
buvo 2017/09</t>
        </r>
      </text>
    </comment>
    <comment ref="V71" authorId="0" shapeId="0">
      <text>
        <r>
          <rPr>
            <b/>
            <sz val="9"/>
            <color indexed="81"/>
            <rFont val="Tahoma"/>
            <family val="2"/>
            <charset val="186"/>
          </rPr>
          <t>Autorius:</t>
        </r>
        <r>
          <rPr>
            <sz val="9"/>
            <color indexed="81"/>
            <rFont val="Tahoma"/>
            <family val="2"/>
            <charset val="186"/>
          </rPr>
          <t xml:space="preserve">
buvo 2017/12</t>
        </r>
      </text>
    </comment>
    <comment ref="W71" authorId="0" shapeId="0">
      <text>
        <r>
          <rPr>
            <b/>
            <sz val="9"/>
            <color indexed="81"/>
            <rFont val="Tahoma"/>
            <family val="2"/>
            <charset val="186"/>
          </rPr>
          <t>Autorius:</t>
        </r>
        <r>
          <rPr>
            <sz val="9"/>
            <color indexed="81"/>
            <rFont val="Tahoma"/>
            <family val="2"/>
            <charset val="186"/>
          </rPr>
          <t xml:space="preserve">
buvo 2019
</t>
        </r>
      </text>
    </comment>
    <comment ref="AX71" authorId="0" shapeId="0">
      <text>
        <r>
          <rPr>
            <b/>
            <sz val="9"/>
            <color indexed="81"/>
            <rFont val="Tahoma"/>
            <family val="2"/>
            <charset val="186"/>
          </rPr>
          <t>Autorius:</t>
        </r>
        <r>
          <rPr>
            <sz val="9"/>
            <color indexed="81"/>
            <rFont val="Tahoma"/>
            <family val="2"/>
            <charset val="186"/>
          </rPr>
          <t xml:space="preserve">
rodiklio reikšmė nebuvo nurodyta</t>
        </r>
      </text>
    </comment>
    <comment ref="BA71" authorId="0" shapeId="0">
      <text>
        <r>
          <rPr>
            <b/>
            <sz val="9"/>
            <color indexed="81"/>
            <rFont val="Tahoma"/>
            <family val="2"/>
            <charset val="186"/>
          </rPr>
          <t>Autorius:</t>
        </r>
        <r>
          <rPr>
            <sz val="9"/>
            <color indexed="81"/>
            <rFont val="Tahoma"/>
            <family val="2"/>
            <charset val="186"/>
          </rPr>
          <t xml:space="preserve">
rodiklio reikšmė nebuvo nurodyta</t>
        </r>
      </text>
    </comment>
    <comment ref="T72" authorId="0" shapeId="0">
      <text>
        <r>
          <rPr>
            <b/>
            <sz val="9"/>
            <color indexed="81"/>
            <rFont val="Tahoma"/>
            <family val="2"/>
            <charset val="186"/>
          </rPr>
          <t>Autorius:</t>
        </r>
        <r>
          <rPr>
            <sz val="9"/>
            <color indexed="81"/>
            <rFont val="Tahoma"/>
            <family val="2"/>
            <charset val="186"/>
          </rPr>
          <t xml:space="preserve">
buvo 2017/07</t>
        </r>
      </text>
    </comment>
    <comment ref="U72" authorId="0" shapeId="0">
      <text>
        <r>
          <rPr>
            <b/>
            <sz val="9"/>
            <color indexed="81"/>
            <rFont val="Tahoma"/>
            <family val="2"/>
            <charset val="186"/>
          </rPr>
          <t>Autorius:</t>
        </r>
        <r>
          <rPr>
            <sz val="9"/>
            <color indexed="81"/>
            <rFont val="Tahoma"/>
            <family val="2"/>
            <charset val="186"/>
          </rPr>
          <t xml:space="preserve">
buvo 2017/09</t>
        </r>
      </text>
    </comment>
    <comment ref="V72" authorId="0" shapeId="0">
      <text>
        <r>
          <rPr>
            <b/>
            <sz val="9"/>
            <color indexed="81"/>
            <rFont val="Tahoma"/>
            <family val="2"/>
            <charset val="186"/>
          </rPr>
          <t>Autorius:</t>
        </r>
        <r>
          <rPr>
            <sz val="9"/>
            <color indexed="81"/>
            <rFont val="Tahoma"/>
            <family val="2"/>
            <charset val="186"/>
          </rPr>
          <t xml:space="preserve">
buvo 2017/12</t>
        </r>
      </text>
    </comment>
    <comment ref="W72" authorId="0" shapeId="0">
      <text>
        <r>
          <rPr>
            <b/>
            <sz val="9"/>
            <color indexed="81"/>
            <rFont val="Tahoma"/>
            <family val="2"/>
            <charset val="186"/>
          </rPr>
          <t>Autorius:</t>
        </r>
        <r>
          <rPr>
            <sz val="9"/>
            <color indexed="81"/>
            <rFont val="Tahoma"/>
            <family val="2"/>
            <charset val="186"/>
          </rPr>
          <t xml:space="preserve">
buvo 2019</t>
        </r>
      </text>
    </comment>
    <comment ref="AR72" authorId="0" shapeId="0">
      <text>
        <r>
          <rPr>
            <b/>
            <sz val="9"/>
            <color indexed="81"/>
            <rFont val="Tahoma"/>
            <family val="2"/>
            <charset val="186"/>
          </rPr>
          <t>Autorius:</t>
        </r>
        <r>
          <rPr>
            <sz val="9"/>
            <color indexed="81"/>
            <rFont val="Tahoma"/>
            <family val="2"/>
            <charset val="186"/>
          </rPr>
          <t xml:space="preserve">
reikšmė nebuvo nurodyta</t>
        </r>
      </text>
    </comment>
    <comment ref="AX72" authorId="0" shapeId="0">
      <text>
        <r>
          <rPr>
            <b/>
            <sz val="9"/>
            <color indexed="81"/>
            <rFont val="Tahoma"/>
            <family val="2"/>
            <charset val="186"/>
          </rPr>
          <t>Autorius:</t>
        </r>
        <r>
          <rPr>
            <sz val="9"/>
            <color indexed="81"/>
            <rFont val="Tahoma"/>
            <family val="2"/>
            <charset val="186"/>
          </rPr>
          <t xml:space="preserve">
rodiklio reikšmė nebuvo nurodyta</t>
        </r>
      </text>
    </comment>
    <comment ref="BA72" authorId="0" shapeId="0">
      <text>
        <r>
          <rPr>
            <b/>
            <sz val="9"/>
            <color indexed="81"/>
            <rFont val="Tahoma"/>
            <family val="2"/>
            <charset val="186"/>
          </rPr>
          <t>Autorius:</t>
        </r>
        <r>
          <rPr>
            <sz val="9"/>
            <color indexed="81"/>
            <rFont val="Tahoma"/>
            <family val="2"/>
            <charset val="186"/>
          </rPr>
          <t xml:space="preserve">
rodiklio reikšmė nebuvo nurodyta</t>
        </r>
      </text>
    </comment>
    <comment ref="D104" authorId="0" shapeId="0">
      <text>
        <r>
          <rPr>
            <b/>
            <sz val="9"/>
            <color indexed="81"/>
            <rFont val="Tahoma"/>
            <family val="2"/>
            <charset val="186"/>
          </rPr>
          <t>Autorius:</t>
        </r>
        <r>
          <rPr>
            <sz val="9"/>
            <color indexed="81"/>
            <rFont val="Tahoma"/>
            <family val="2"/>
            <charset val="186"/>
          </rPr>
          <t xml:space="preserve">
Pavadinimas patikslintas 2016-03-30 RPT</t>
        </r>
      </text>
    </comment>
    <comment ref="D106"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N121" authorId="0" shapeId="0">
      <text>
        <r>
          <rPr>
            <b/>
            <sz val="9"/>
            <color indexed="81"/>
            <rFont val="Tahoma"/>
            <family val="2"/>
            <charset val="186"/>
          </rPr>
          <t>Autorius:</t>
        </r>
        <r>
          <rPr>
            <sz val="9"/>
            <color indexed="81"/>
            <rFont val="Tahoma"/>
            <family val="2"/>
            <charset val="186"/>
          </rPr>
          <t xml:space="preserve">
buvo 921 084,34</t>
        </r>
      </text>
    </comment>
    <comment ref="O121" authorId="0" shapeId="0">
      <text>
        <r>
          <rPr>
            <b/>
            <sz val="9"/>
            <color indexed="81"/>
            <rFont val="Tahoma"/>
            <family val="2"/>
            <charset val="186"/>
          </rPr>
          <t>Autorius:</t>
        </r>
        <r>
          <rPr>
            <sz val="9"/>
            <color indexed="81"/>
            <rFont val="Tahoma"/>
            <family val="2"/>
            <charset val="186"/>
          </rPr>
          <t xml:space="preserve">
buvo 217 313,22</t>
        </r>
      </text>
    </comment>
    <comment ref="S121" authorId="0" shapeId="0">
      <text>
        <r>
          <rPr>
            <b/>
            <sz val="9"/>
            <color indexed="81"/>
            <rFont val="Tahoma"/>
            <family val="2"/>
            <charset val="186"/>
          </rPr>
          <t>Autorius:</t>
        </r>
        <r>
          <rPr>
            <sz val="9"/>
            <color indexed="81"/>
            <rFont val="Tahoma"/>
            <family val="2"/>
            <charset val="186"/>
          </rPr>
          <t xml:space="preserve">
buvo 703 771,12</t>
        </r>
      </text>
    </comment>
    <comment ref="W121" authorId="0" shapeId="0">
      <text>
        <r>
          <rPr>
            <b/>
            <sz val="9"/>
            <color indexed="81"/>
            <rFont val="Tahoma"/>
            <family val="2"/>
            <charset val="186"/>
          </rPr>
          <t>Autorius:</t>
        </r>
        <r>
          <rPr>
            <sz val="9"/>
            <color indexed="81"/>
            <rFont val="Tahoma"/>
            <family val="2"/>
            <charset val="186"/>
          </rPr>
          <t xml:space="preserve">
buvo 2019</t>
        </r>
      </text>
    </comment>
    <comment ref="Y121" authorId="0" shapeId="0">
      <text>
        <r>
          <rPr>
            <b/>
            <sz val="9"/>
            <color indexed="81"/>
            <rFont val="Tahoma"/>
            <family val="2"/>
            <charset val="186"/>
          </rPr>
          <t>Autorius:</t>
        </r>
        <r>
          <rPr>
            <sz val="9"/>
            <color indexed="81"/>
            <rFont val="Tahoma"/>
            <family val="2"/>
            <charset val="186"/>
          </rPr>
          <t xml:space="preserve">
buvo 534 560,06</t>
        </r>
      </text>
    </comment>
    <comment ref="AH127" authorId="0" shapeId="0">
      <text>
        <r>
          <rPr>
            <b/>
            <sz val="9"/>
            <color indexed="81"/>
            <rFont val="Tahoma"/>
            <family val="2"/>
            <charset val="186"/>
          </rPr>
          <t>Autorius:</t>
        </r>
        <r>
          <rPr>
            <sz val="9"/>
            <color indexed="81"/>
            <rFont val="Tahoma"/>
            <family val="2"/>
            <charset val="186"/>
          </rPr>
          <t xml:space="preserve">
įtraukta nauja veikla 20180530</t>
        </r>
      </text>
    </comment>
    <comment ref="AR127" authorId="0" shapeId="0">
      <text>
        <r>
          <rPr>
            <b/>
            <sz val="9"/>
            <color indexed="81"/>
            <rFont val="Tahoma"/>
            <family val="2"/>
            <charset val="186"/>
          </rPr>
          <t>Autorius:</t>
        </r>
        <r>
          <rPr>
            <sz val="9"/>
            <color indexed="81"/>
            <rFont val="Tahoma"/>
            <family val="2"/>
            <charset val="186"/>
          </rPr>
          <t xml:space="preserve">
nebuvo pirminiame 20171229, keičiama į 0,227 (20180530)</t>
        </r>
      </text>
    </comment>
    <comment ref="AU127" authorId="0" shapeId="0">
      <text>
        <r>
          <rPr>
            <b/>
            <sz val="9"/>
            <color indexed="81"/>
            <rFont val="Tahoma"/>
            <family val="2"/>
            <charset val="186"/>
          </rPr>
          <t>Autorius:</t>
        </r>
        <r>
          <rPr>
            <sz val="9"/>
            <color indexed="81"/>
            <rFont val="Tahoma"/>
            <family val="2"/>
            <charset val="186"/>
          </rPr>
          <t xml:space="preserve">
buvo 10 (pirminis), keičiama į 27 20180530</t>
        </r>
      </text>
    </comment>
    <comment ref="AX127" authorId="0" shapeId="0">
      <text>
        <r>
          <rPr>
            <b/>
            <sz val="9"/>
            <color indexed="81"/>
            <rFont val="Tahoma"/>
            <family val="2"/>
            <charset val="186"/>
          </rPr>
          <t>Autorius:</t>
        </r>
        <r>
          <rPr>
            <sz val="9"/>
            <color indexed="81"/>
            <rFont val="Tahoma"/>
            <family val="2"/>
            <charset val="186"/>
          </rPr>
          <t xml:space="preserve">
buvo 50 (pirminis), keičiama į 93 20180530</t>
        </r>
      </text>
    </comment>
    <comment ref="BA127" authorId="0" shapeId="0">
      <text>
        <r>
          <rPr>
            <b/>
            <sz val="9"/>
            <color indexed="81"/>
            <rFont val="Tahoma"/>
            <family val="2"/>
            <charset val="186"/>
          </rPr>
          <t>Autorius:</t>
        </r>
        <r>
          <rPr>
            <sz val="9"/>
            <color indexed="81"/>
            <rFont val="Tahoma"/>
            <family val="2"/>
            <charset val="186"/>
          </rPr>
          <t xml:space="preserve">
buvo 50 (pirminis), keičiama į 93 20180530</t>
        </r>
      </text>
    </comment>
    <comment ref="AR128" authorId="0" shapeId="0">
      <text>
        <r>
          <rPr>
            <b/>
            <sz val="9"/>
            <color indexed="81"/>
            <rFont val="Tahoma"/>
            <family val="2"/>
            <charset val="186"/>
          </rPr>
          <t>Autorius:</t>
        </r>
        <r>
          <rPr>
            <sz val="9"/>
            <color indexed="81"/>
            <rFont val="Tahoma"/>
            <family val="2"/>
            <charset val="186"/>
          </rPr>
          <t xml:space="preserve">
buvo 2,67 (pirminis)
pakeista į 3,34 (2018-05-02)</t>
        </r>
      </text>
    </comment>
    <comment ref="AU128" authorId="0" shapeId="0">
      <text>
        <r>
          <rPr>
            <b/>
            <sz val="9"/>
            <color indexed="81"/>
            <rFont val="Tahoma"/>
            <family val="2"/>
            <charset val="186"/>
          </rPr>
          <t>Autorius:</t>
        </r>
        <r>
          <rPr>
            <sz val="9"/>
            <color indexed="81"/>
            <rFont val="Tahoma"/>
            <family val="2"/>
            <charset val="186"/>
          </rPr>
          <t xml:space="preserve">
buvo 8 (2018-05-02)
pakeista į 25 (2018-06-05)</t>
        </r>
      </text>
    </comment>
    <comment ref="AX128" authorId="0" shapeId="0">
      <text>
        <r>
          <rPr>
            <b/>
            <sz val="9"/>
            <color indexed="81"/>
            <rFont val="Tahoma"/>
            <family val="2"/>
            <charset val="186"/>
          </rPr>
          <t>Autorius:</t>
        </r>
        <r>
          <rPr>
            <sz val="9"/>
            <color indexed="81"/>
            <rFont val="Tahoma"/>
            <family val="2"/>
            <charset val="186"/>
          </rPr>
          <t xml:space="preserve">
buvo 10,5 (2018-05-02)
pakeista į 32 (2018-06-05)
</t>
        </r>
      </text>
    </comment>
    <comment ref="BA128" authorId="0" shapeId="0">
      <text>
        <r>
          <rPr>
            <b/>
            <sz val="9"/>
            <color indexed="81"/>
            <rFont val="Tahoma"/>
            <family val="2"/>
            <charset val="186"/>
          </rPr>
          <t>Autorius:</t>
        </r>
        <r>
          <rPr>
            <sz val="9"/>
            <color indexed="81"/>
            <rFont val="Tahoma"/>
            <family val="2"/>
            <charset val="186"/>
          </rPr>
          <t xml:space="preserve">
buvo 10,5 (2018-05-02)
pakeista į 32 (2018-06-05)
</t>
        </r>
      </text>
    </comment>
    <comment ref="N130" authorId="0" shapeId="0">
      <text>
        <r>
          <rPr>
            <b/>
            <sz val="9"/>
            <color indexed="81"/>
            <rFont val="Tahoma"/>
            <family val="2"/>
            <charset val="186"/>
          </rPr>
          <t>Autorius:</t>
        </r>
        <r>
          <rPr>
            <sz val="9"/>
            <color indexed="81"/>
            <rFont val="Tahoma"/>
            <family val="2"/>
            <charset val="186"/>
          </rPr>
          <t xml:space="preserve">
buvo 1 439 067,07</t>
        </r>
      </text>
    </comment>
    <comment ref="O130" authorId="0" shapeId="0">
      <text>
        <r>
          <rPr>
            <b/>
            <sz val="9"/>
            <color indexed="81"/>
            <rFont val="Tahoma"/>
            <family val="2"/>
            <charset val="186"/>
          </rPr>
          <t>Autorius:</t>
        </r>
        <r>
          <rPr>
            <sz val="9"/>
            <color indexed="81"/>
            <rFont val="Tahoma"/>
            <family val="2"/>
            <charset val="186"/>
          </rPr>
          <t xml:space="preserve">
buvo 215 860,06</t>
        </r>
      </text>
    </comment>
    <comment ref="AR130" authorId="0" shapeId="0">
      <text>
        <r>
          <rPr>
            <b/>
            <sz val="9"/>
            <color indexed="81"/>
            <rFont val="Tahoma"/>
            <family val="2"/>
            <charset val="186"/>
          </rPr>
          <t>Autorius:</t>
        </r>
        <r>
          <rPr>
            <sz val="9"/>
            <color indexed="81"/>
            <rFont val="Tahoma"/>
            <family val="2"/>
            <charset val="186"/>
          </rPr>
          <t xml:space="preserve">
buvo 125,34</t>
        </r>
      </text>
    </comment>
    <comment ref="AR139" authorId="0" shapeId="0">
      <text>
        <r>
          <rPr>
            <b/>
            <sz val="9"/>
            <color indexed="81"/>
            <rFont val="Tahoma"/>
            <family val="2"/>
            <charset val="186"/>
          </rPr>
          <t>Autorius:</t>
        </r>
        <r>
          <rPr>
            <sz val="9"/>
            <color indexed="81"/>
            <rFont val="Tahoma"/>
            <family val="2"/>
            <charset val="186"/>
          </rPr>
          <t xml:space="preserve">
buvo 0,7 ha</t>
        </r>
      </text>
    </comment>
    <comment ref="T140" authorId="0" shapeId="0">
      <text>
        <r>
          <rPr>
            <b/>
            <sz val="9"/>
            <color indexed="81"/>
            <rFont val="Tahoma"/>
            <family val="2"/>
            <charset val="186"/>
          </rPr>
          <t>Autorius:</t>
        </r>
        <r>
          <rPr>
            <sz val="9"/>
            <color indexed="81"/>
            <rFont val="Tahoma"/>
            <family val="2"/>
            <charset val="186"/>
          </rPr>
          <t xml:space="preserve">
pakeista iš 2018/10 pagal PFSA AR</t>
        </r>
      </text>
    </comment>
    <comment ref="AR140" authorId="0" shapeId="0">
      <text>
        <r>
          <rPr>
            <b/>
            <sz val="9"/>
            <color indexed="81"/>
            <rFont val="Tahoma"/>
            <family val="2"/>
            <charset val="186"/>
          </rPr>
          <t>Autorius:</t>
        </r>
        <r>
          <rPr>
            <sz val="9"/>
            <color indexed="81"/>
            <rFont val="Tahoma"/>
            <family val="2"/>
            <charset val="186"/>
          </rPr>
          <t xml:space="preserve">
buvo 7,3 ha</t>
        </r>
      </text>
    </comment>
    <comment ref="T144" authorId="0" shapeId="0">
      <text>
        <r>
          <rPr>
            <b/>
            <sz val="9"/>
            <color indexed="81"/>
            <rFont val="Tahoma"/>
            <family val="2"/>
            <charset val="186"/>
          </rPr>
          <t>Autorius:</t>
        </r>
        <r>
          <rPr>
            <sz val="9"/>
            <color indexed="81"/>
            <rFont val="Tahoma"/>
            <family val="2"/>
            <charset val="186"/>
          </rPr>
          <t xml:space="preserve">
pakeista iš 2018/10 pagal PFSA AR</t>
        </r>
      </text>
    </comment>
  </commentList>
</comments>
</file>

<file path=xl/comments9.xml><?xml version="1.0" encoding="utf-8"?>
<comments xmlns="http://schemas.openxmlformats.org/spreadsheetml/2006/main">
  <authors>
    <author>Autorius</author>
  </authors>
  <commentList>
    <comment ref="AR29" authorId="0" shapeId="0">
      <text>
        <r>
          <rPr>
            <b/>
            <sz val="9"/>
            <color indexed="81"/>
            <rFont val="Tahoma"/>
            <family val="2"/>
            <charset val="186"/>
          </rPr>
          <t>Autorius:</t>
        </r>
        <r>
          <rPr>
            <sz val="9"/>
            <color indexed="81"/>
            <rFont val="Tahoma"/>
            <family val="2"/>
            <charset val="186"/>
          </rPr>
          <t xml:space="preserve">
buvo 2,11</t>
        </r>
      </text>
    </comment>
    <comment ref="D40"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D52"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AX70" authorId="0" shapeId="0">
      <text>
        <r>
          <rPr>
            <b/>
            <sz val="9"/>
            <color indexed="81"/>
            <rFont val="Tahoma"/>
            <family val="2"/>
            <charset val="186"/>
          </rPr>
          <t>Autorius:</t>
        </r>
        <r>
          <rPr>
            <sz val="9"/>
            <color indexed="81"/>
            <rFont val="Tahoma"/>
            <family val="2"/>
            <charset val="186"/>
          </rPr>
          <t xml:space="preserve">
rodiklio reikšmė nebuvo nurodyta</t>
        </r>
      </text>
    </comment>
    <comment ref="AX71" authorId="0" shapeId="0">
      <text>
        <r>
          <rPr>
            <b/>
            <sz val="9"/>
            <color indexed="81"/>
            <rFont val="Tahoma"/>
            <family val="2"/>
            <charset val="186"/>
          </rPr>
          <t>Autorius:</t>
        </r>
        <r>
          <rPr>
            <sz val="9"/>
            <color indexed="81"/>
            <rFont val="Tahoma"/>
            <family val="2"/>
            <charset val="186"/>
          </rPr>
          <t xml:space="preserve">
rodiklio reikšmė nebuvo nurodyta</t>
        </r>
      </text>
    </comment>
    <comment ref="BA71" authorId="0" shapeId="0">
      <text>
        <r>
          <rPr>
            <b/>
            <sz val="9"/>
            <color indexed="81"/>
            <rFont val="Tahoma"/>
            <family val="2"/>
            <charset val="186"/>
          </rPr>
          <t>Autorius:</t>
        </r>
        <r>
          <rPr>
            <sz val="9"/>
            <color indexed="81"/>
            <rFont val="Tahoma"/>
            <family val="2"/>
            <charset val="186"/>
          </rPr>
          <t xml:space="preserve">
rodiklio reikšmė nebuvo nurodyta</t>
        </r>
      </text>
    </comment>
    <comment ref="AR72" authorId="0" shapeId="0">
      <text>
        <r>
          <rPr>
            <b/>
            <sz val="9"/>
            <color indexed="81"/>
            <rFont val="Tahoma"/>
            <family val="2"/>
            <charset val="186"/>
          </rPr>
          <t>Autorius:</t>
        </r>
        <r>
          <rPr>
            <sz val="9"/>
            <color indexed="81"/>
            <rFont val="Tahoma"/>
            <family val="2"/>
            <charset val="186"/>
          </rPr>
          <t xml:space="preserve">
reikšmė nebuvo nurodyta</t>
        </r>
      </text>
    </comment>
    <comment ref="AX72" authorId="0" shapeId="0">
      <text>
        <r>
          <rPr>
            <b/>
            <sz val="9"/>
            <color indexed="81"/>
            <rFont val="Tahoma"/>
            <family val="2"/>
            <charset val="186"/>
          </rPr>
          <t>Autorius:</t>
        </r>
        <r>
          <rPr>
            <sz val="9"/>
            <color indexed="81"/>
            <rFont val="Tahoma"/>
            <family val="2"/>
            <charset val="186"/>
          </rPr>
          <t xml:space="preserve">
rodiklio reikšmė nebuvo nurodyta</t>
        </r>
      </text>
    </comment>
    <comment ref="BA72" authorId="0" shapeId="0">
      <text>
        <r>
          <rPr>
            <b/>
            <sz val="9"/>
            <color indexed="81"/>
            <rFont val="Tahoma"/>
            <family val="2"/>
            <charset val="186"/>
          </rPr>
          <t>Autorius:</t>
        </r>
        <r>
          <rPr>
            <sz val="9"/>
            <color indexed="81"/>
            <rFont val="Tahoma"/>
            <family val="2"/>
            <charset val="186"/>
          </rPr>
          <t xml:space="preserve">
rodiklio reikšmė nebuvo nurodyta</t>
        </r>
      </text>
    </comment>
    <comment ref="D104" authorId="0" shapeId="0">
      <text>
        <r>
          <rPr>
            <b/>
            <sz val="9"/>
            <color indexed="81"/>
            <rFont val="Tahoma"/>
            <family val="2"/>
            <charset val="186"/>
          </rPr>
          <t>Autorius:</t>
        </r>
        <r>
          <rPr>
            <sz val="9"/>
            <color indexed="81"/>
            <rFont val="Tahoma"/>
            <family val="2"/>
            <charset val="186"/>
          </rPr>
          <t xml:space="preserve">
Pavadinimas patikslintas 2016-03-30 RPT</t>
        </r>
      </text>
    </comment>
    <comment ref="D106" authorId="0" shapeId="0">
      <text>
        <r>
          <rPr>
            <b/>
            <sz val="9"/>
            <color indexed="81"/>
            <rFont val="Tahoma"/>
            <family val="2"/>
            <charset val="186"/>
          </rPr>
          <t>Autorius:</t>
        </r>
        <r>
          <rPr>
            <sz val="9"/>
            <color indexed="81"/>
            <rFont val="Tahoma"/>
            <family val="2"/>
            <charset val="186"/>
          </rPr>
          <t xml:space="preserve">
Pavadinimas patikslintas 20160809 sprendimu</t>
        </r>
      </text>
    </comment>
    <comment ref="N121" authorId="0" shapeId="0">
      <text>
        <r>
          <rPr>
            <b/>
            <sz val="9"/>
            <color indexed="81"/>
            <rFont val="Tahoma"/>
            <family val="2"/>
            <charset val="186"/>
          </rPr>
          <t>Autorius:</t>
        </r>
        <r>
          <rPr>
            <sz val="9"/>
            <color indexed="81"/>
            <rFont val="Tahoma"/>
            <family val="2"/>
            <charset val="186"/>
          </rPr>
          <t xml:space="preserve">
buvo 921 084,34</t>
        </r>
      </text>
    </comment>
    <comment ref="O121" authorId="0" shapeId="0">
      <text>
        <r>
          <rPr>
            <b/>
            <sz val="9"/>
            <color indexed="81"/>
            <rFont val="Tahoma"/>
            <family val="2"/>
            <charset val="186"/>
          </rPr>
          <t>Autorius:</t>
        </r>
        <r>
          <rPr>
            <sz val="9"/>
            <color indexed="81"/>
            <rFont val="Tahoma"/>
            <family val="2"/>
            <charset val="186"/>
          </rPr>
          <t xml:space="preserve">
buvo 217 313,22</t>
        </r>
      </text>
    </comment>
    <comment ref="S121" authorId="0" shapeId="0">
      <text>
        <r>
          <rPr>
            <b/>
            <sz val="9"/>
            <color indexed="81"/>
            <rFont val="Tahoma"/>
            <family val="2"/>
            <charset val="186"/>
          </rPr>
          <t>Autorius:</t>
        </r>
        <r>
          <rPr>
            <sz val="9"/>
            <color indexed="81"/>
            <rFont val="Tahoma"/>
            <family val="2"/>
            <charset val="186"/>
          </rPr>
          <t xml:space="preserve">
buvo 703 771,12</t>
        </r>
      </text>
    </comment>
    <comment ref="W121" authorId="0" shapeId="0">
      <text>
        <r>
          <rPr>
            <b/>
            <sz val="9"/>
            <color indexed="81"/>
            <rFont val="Tahoma"/>
            <family val="2"/>
            <charset val="186"/>
          </rPr>
          <t>Autorius:</t>
        </r>
        <r>
          <rPr>
            <sz val="9"/>
            <color indexed="81"/>
            <rFont val="Tahoma"/>
            <family val="2"/>
            <charset val="186"/>
          </rPr>
          <t xml:space="preserve">
buvo 2019</t>
        </r>
      </text>
    </comment>
    <comment ref="Y121" authorId="0" shapeId="0">
      <text>
        <r>
          <rPr>
            <b/>
            <sz val="9"/>
            <color indexed="81"/>
            <rFont val="Tahoma"/>
            <family val="2"/>
            <charset val="186"/>
          </rPr>
          <t>Autorius:</t>
        </r>
        <r>
          <rPr>
            <sz val="9"/>
            <color indexed="81"/>
            <rFont val="Tahoma"/>
            <family val="2"/>
            <charset val="186"/>
          </rPr>
          <t xml:space="preserve">
buvo 534 560,06</t>
        </r>
      </text>
    </comment>
    <comment ref="AH127" authorId="0" shapeId="0">
      <text>
        <r>
          <rPr>
            <b/>
            <sz val="9"/>
            <color indexed="81"/>
            <rFont val="Tahoma"/>
            <family val="2"/>
            <charset val="186"/>
          </rPr>
          <t>Autorius:</t>
        </r>
        <r>
          <rPr>
            <sz val="9"/>
            <color indexed="81"/>
            <rFont val="Tahoma"/>
            <family val="2"/>
            <charset val="186"/>
          </rPr>
          <t xml:space="preserve">
įtraukta nauja veikla 20180530</t>
        </r>
      </text>
    </comment>
    <comment ref="AR127" authorId="0" shapeId="0">
      <text>
        <r>
          <rPr>
            <b/>
            <sz val="9"/>
            <color indexed="81"/>
            <rFont val="Tahoma"/>
            <family val="2"/>
            <charset val="186"/>
          </rPr>
          <t>Autorius:</t>
        </r>
        <r>
          <rPr>
            <sz val="9"/>
            <color indexed="81"/>
            <rFont val="Tahoma"/>
            <family val="2"/>
            <charset val="186"/>
          </rPr>
          <t xml:space="preserve">
nebuvo pirminiame 20171229, keičiama į 0,227 (20180530)</t>
        </r>
      </text>
    </comment>
    <comment ref="AU127" authorId="0" shapeId="0">
      <text>
        <r>
          <rPr>
            <b/>
            <sz val="9"/>
            <color indexed="81"/>
            <rFont val="Tahoma"/>
            <family val="2"/>
            <charset val="186"/>
          </rPr>
          <t>Autorius:</t>
        </r>
        <r>
          <rPr>
            <sz val="9"/>
            <color indexed="81"/>
            <rFont val="Tahoma"/>
            <family val="2"/>
            <charset val="186"/>
          </rPr>
          <t xml:space="preserve">
buvo 10 (pirminis), keičiama į 27 20180530</t>
        </r>
      </text>
    </comment>
    <comment ref="AX127" authorId="0" shapeId="0">
      <text>
        <r>
          <rPr>
            <b/>
            <sz val="9"/>
            <color indexed="81"/>
            <rFont val="Tahoma"/>
            <family val="2"/>
            <charset val="186"/>
          </rPr>
          <t>Autorius:</t>
        </r>
        <r>
          <rPr>
            <sz val="9"/>
            <color indexed="81"/>
            <rFont val="Tahoma"/>
            <family val="2"/>
            <charset val="186"/>
          </rPr>
          <t xml:space="preserve">
buvo 50 (pirminis), keičiama į 93 20180530</t>
        </r>
      </text>
    </comment>
    <comment ref="BA127" authorId="0" shapeId="0">
      <text>
        <r>
          <rPr>
            <b/>
            <sz val="9"/>
            <color indexed="81"/>
            <rFont val="Tahoma"/>
            <family val="2"/>
            <charset val="186"/>
          </rPr>
          <t>Autorius:</t>
        </r>
        <r>
          <rPr>
            <sz val="9"/>
            <color indexed="81"/>
            <rFont val="Tahoma"/>
            <family val="2"/>
            <charset val="186"/>
          </rPr>
          <t xml:space="preserve">
buvo 50 (pirminis), keičiama į 93 20180530</t>
        </r>
      </text>
    </comment>
    <comment ref="AR128" authorId="0" shapeId="0">
      <text>
        <r>
          <rPr>
            <b/>
            <sz val="9"/>
            <color indexed="81"/>
            <rFont val="Tahoma"/>
            <family val="2"/>
            <charset val="186"/>
          </rPr>
          <t>Autorius:</t>
        </r>
        <r>
          <rPr>
            <sz val="9"/>
            <color indexed="81"/>
            <rFont val="Tahoma"/>
            <family val="2"/>
            <charset val="186"/>
          </rPr>
          <t xml:space="preserve">
buvo 2,67 (pirminis)
pakeista į 3,34 (2018-05-02)</t>
        </r>
      </text>
    </comment>
    <comment ref="AU128" authorId="0" shapeId="0">
      <text>
        <r>
          <rPr>
            <b/>
            <sz val="9"/>
            <color indexed="81"/>
            <rFont val="Tahoma"/>
            <family val="2"/>
            <charset val="186"/>
          </rPr>
          <t>Autorius:</t>
        </r>
        <r>
          <rPr>
            <sz val="9"/>
            <color indexed="81"/>
            <rFont val="Tahoma"/>
            <family val="2"/>
            <charset val="186"/>
          </rPr>
          <t xml:space="preserve">
buvo 8 (2018-05-02)
pakeista į 25 (2018-06-05)</t>
        </r>
      </text>
    </comment>
    <comment ref="AX128" authorId="0" shapeId="0">
      <text>
        <r>
          <rPr>
            <b/>
            <sz val="9"/>
            <color indexed="81"/>
            <rFont val="Tahoma"/>
            <family val="2"/>
            <charset val="186"/>
          </rPr>
          <t>Autorius:</t>
        </r>
        <r>
          <rPr>
            <sz val="9"/>
            <color indexed="81"/>
            <rFont val="Tahoma"/>
            <family val="2"/>
            <charset val="186"/>
          </rPr>
          <t xml:space="preserve">
buvo 10,5 (2018-05-02)
pakeista į 32 (2018-06-05)
</t>
        </r>
      </text>
    </comment>
    <comment ref="BA128" authorId="0" shapeId="0">
      <text>
        <r>
          <rPr>
            <b/>
            <sz val="9"/>
            <color indexed="81"/>
            <rFont val="Tahoma"/>
            <family val="2"/>
            <charset val="186"/>
          </rPr>
          <t>Autorius:</t>
        </r>
        <r>
          <rPr>
            <sz val="9"/>
            <color indexed="81"/>
            <rFont val="Tahoma"/>
            <family val="2"/>
            <charset val="186"/>
          </rPr>
          <t xml:space="preserve">
buvo 10,5 (2018-05-02)
pakeista į 32 (2018-06-05)
</t>
        </r>
      </text>
    </comment>
    <comment ref="N130" authorId="0" shapeId="0">
      <text>
        <r>
          <rPr>
            <b/>
            <sz val="9"/>
            <color indexed="81"/>
            <rFont val="Tahoma"/>
            <family val="2"/>
            <charset val="186"/>
          </rPr>
          <t>Autorius:</t>
        </r>
        <r>
          <rPr>
            <sz val="9"/>
            <color indexed="81"/>
            <rFont val="Tahoma"/>
            <family val="2"/>
            <charset val="186"/>
          </rPr>
          <t xml:space="preserve">
buvo 1 439 067,07</t>
        </r>
      </text>
    </comment>
    <comment ref="O130" authorId="0" shapeId="0">
      <text>
        <r>
          <rPr>
            <b/>
            <sz val="9"/>
            <color indexed="81"/>
            <rFont val="Tahoma"/>
            <family val="2"/>
            <charset val="186"/>
          </rPr>
          <t>Autorius:</t>
        </r>
        <r>
          <rPr>
            <sz val="9"/>
            <color indexed="81"/>
            <rFont val="Tahoma"/>
            <family val="2"/>
            <charset val="186"/>
          </rPr>
          <t xml:space="preserve">
buvo 215 860,06</t>
        </r>
      </text>
    </comment>
    <comment ref="AR130" authorId="0" shapeId="0">
      <text>
        <r>
          <rPr>
            <b/>
            <sz val="9"/>
            <color indexed="81"/>
            <rFont val="Tahoma"/>
            <family val="2"/>
            <charset val="186"/>
          </rPr>
          <t>Autorius:</t>
        </r>
        <r>
          <rPr>
            <sz val="9"/>
            <color indexed="81"/>
            <rFont val="Tahoma"/>
            <family val="2"/>
            <charset val="186"/>
          </rPr>
          <t xml:space="preserve">
buvo 125,34</t>
        </r>
      </text>
    </comment>
    <comment ref="AR139" authorId="0" shapeId="0">
      <text>
        <r>
          <rPr>
            <b/>
            <sz val="9"/>
            <color indexed="81"/>
            <rFont val="Tahoma"/>
            <family val="2"/>
            <charset val="186"/>
          </rPr>
          <t>Autorius:</t>
        </r>
        <r>
          <rPr>
            <sz val="9"/>
            <color indexed="81"/>
            <rFont val="Tahoma"/>
            <family val="2"/>
            <charset val="186"/>
          </rPr>
          <t xml:space="preserve">
buvo 0,7 ha</t>
        </r>
      </text>
    </comment>
    <comment ref="T140" authorId="0" shapeId="0">
      <text>
        <r>
          <rPr>
            <b/>
            <sz val="9"/>
            <color indexed="81"/>
            <rFont val="Tahoma"/>
            <family val="2"/>
            <charset val="186"/>
          </rPr>
          <t>Autorius:</t>
        </r>
        <r>
          <rPr>
            <sz val="9"/>
            <color indexed="81"/>
            <rFont val="Tahoma"/>
            <family val="2"/>
            <charset val="186"/>
          </rPr>
          <t xml:space="preserve">
pakeista iš 2018/10 pagal PFSA AR</t>
        </r>
      </text>
    </comment>
    <comment ref="AR140" authorId="0" shapeId="0">
      <text>
        <r>
          <rPr>
            <b/>
            <sz val="9"/>
            <color indexed="81"/>
            <rFont val="Tahoma"/>
            <family val="2"/>
            <charset val="186"/>
          </rPr>
          <t>Autorius:</t>
        </r>
        <r>
          <rPr>
            <sz val="9"/>
            <color indexed="81"/>
            <rFont val="Tahoma"/>
            <family val="2"/>
            <charset val="186"/>
          </rPr>
          <t xml:space="preserve">
buvo 7,3 ha</t>
        </r>
      </text>
    </comment>
    <comment ref="T144" authorId="0" shapeId="0">
      <text>
        <r>
          <rPr>
            <b/>
            <sz val="9"/>
            <color indexed="81"/>
            <rFont val="Tahoma"/>
            <family val="2"/>
            <charset val="186"/>
          </rPr>
          <t>Autorius:</t>
        </r>
        <r>
          <rPr>
            <sz val="9"/>
            <color indexed="81"/>
            <rFont val="Tahoma"/>
            <family val="2"/>
            <charset val="186"/>
          </rPr>
          <t xml:space="preserve">
pakeista iš 2018/10 pagal PFSA AR</t>
        </r>
      </text>
    </comment>
  </commentList>
</comments>
</file>

<file path=xl/sharedStrings.xml><?xml version="1.0" encoding="utf-8"?>
<sst xmlns="http://schemas.openxmlformats.org/spreadsheetml/2006/main" count="27264" uniqueCount="1392">
  <si>
    <t>metodikos</t>
  </si>
  <si>
    <t>3 priedas</t>
  </si>
  <si>
    <t>Įgyvendinimo teritorija</t>
  </si>
  <si>
    <t>Kodas (I)*</t>
  </si>
  <si>
    <t>Pareiškėjas / projekto vykdytojas</t>
  </si>
  <si>
    <t>Pradžia (metai)</t>
  </si>
  <si>
    <t>Pabaiga (metai)</t>
  </si>
  <si>
    <t>Įgyvendinimo terminai</t>
  </si>
  <si>
    <t xml:space="preserve">Regionų plėtros planų rengimo
</t>
  </si>
  <si>
    <t>Preliminari projekto išlaidų suma (Eur)</t>
  </si>
  <si>
    <t>Kodas (III)*</t>
  </si>
  <si>
    <t>Kodas (IV)*</t>
  </si>
  <si>
    <t>Kodas (V)*</t>
  </si>
  <si>
    <t>Projektas (pavadinimas)</t>
  </si>
  <si>
    <t>Produkto vertinimo kriterijai</t>
  </si>
  <si>
    <t>Kodas (VI)*</t>
  </si>
  <si>
    <t>* pagal iš  ES ar kitos tarptautinės finansinės paramos programavimo dokumentuose ar planavimo dokumentuose, kuriuose nustatytos nacionalinės regioninės politikos įgyvendinimo priemonės, nustatytų produkto stebėsenos rodiklių kodus.</t>
  </si>
  <si>
    <t>Unikalus numeris</t>
  </si>
  <si>
    <t>Ministerija (asignavimų valdytojas)</t>
  </si>
  <si>
    <t>Projekto Nr.</t>
  </si>
  <si>
    <t>Pavadinimas (I)</t>
  </si>
  <si>
    <t>Pavadinimas (II)</t>
  </si>
  <si>
    <t>Pavadinimas (III)</t>
  </si>
  <si>
    <t>Pavadinimas (IV)</t>
  </si>
  <si>
    <t>Pavadinimas (V)</t>
  </si>
  <si>
    <t>Pavadinimas (VI)</t>
  </si>
  <si>
    <t>Kodas (II)*</t>
  </si>
  <si>
    <t>1 . Projekto eilės numeris regiono plėtros plane.</t>
  </si>
  <si>
    <t>3. Pagal plano tikslus, uždavinius ir priemones išdėstytų projektų pavadinimai.</t>
  </si>
  <si>
    <t>4. Pareiškėjas, teiksiantis paraišką dėl projekto finansavimo (pareiškėjas) / projekto vykdytojas.</t>
  </si>
  <si>
    <t>5. Ministerija, pagal kompetenciją atsakinga už valdymo sritis ir (ar) kita valstybės institucija, kurios asignavimus numatoma naudoti įgyvendinant projektą.</t>
  </si>
  <si>
    <t>6. Savivaldybė (-ės), kurioje (-iose) planuojama įgyvendinti projektą.</t>
  </si>
  <si>
    <t>Unikalus projekto Nr.</t>
  </si>
  <si>
    <t>Finansavimo šaltinio kodas</t>
  </si>
  <si>
    <t xml:space="preserve">R/V/KT </t>
  </si>
  <si>
    <t xml:space="preserve">ITI </t>
  </si>
  <si>
    <t>RSP</t>
  </si>
  <si>
    <t>S</t>
  </si>
  <si>
    <t>rez.</t>
  </si>
  <si>
    <t>LENTELĖS SKILČIŲ PILDYMO PAAIŠKINIMAI:</t>
  </si>
  <si>
    <t>8.  R – į regiono projektų sąrašą planuojamas įtraukti / įtrauktas projektas, V – į valstybės projektų sąrašą planuojamas įtraukti / įtrauktas projektas, KT – projektas, atrenkamas kitu atrankos būdu.</t>
  </si>
  <si>
    <t>9. ITI – projektas, įgyvendinamas pagal integruotą teritorijos (-ų) vystymo programą.</t>
  </si>
  <si>
    <t>10. RSP – regioninės svarbos projektas.</t>
  </si>
  <si>
    <t>11. S – regiono specializacijos krypties projektas.</t>
  </si>
  <si>
    <t>12. rez. – rezervinis projektas.</t>
  </si>
  <si>
    <t>13. Projekto įgyvendinimo pradžia – su investicija susijusių statybos darbų pradžia arba pirmasis teisiškai privalomas įsipareigojimas užsakyti įrenginius, arba bet kuris kitas įsipareigojimas, dėl kurio investicija tampa neatšaukiama, žiūrint, kuris įvykis pirmesnis, pvz. iš ES lėšų bendrai finansuojamo projekto įgyvendinimo pradžia laikoma projekto finansavimo sutarties pasirašymo data.</t>
  </si>
  <si>
    <t>14. Projekto įgyvendinimo pabaiga laikoma visų su projekto įgyvendinimu susijusių įsipareigojimų įgyvendinimo pabaiga, pvz. iš ES lėšų bendrai finansuojamo projekto pabaiga laikoma projekto galutinės ataskaitos patvirtinimas Finansų ministerijos nustatyta tvarka.</t>
  </si>
  <si>
    <t>Pareiškėjo / projekto vykdytojo  ir partnerio (-ių) lėšos</t>
  </si>
  <si>
    <t>Siekiama reikšmė (I)</t>
  </si>
  <si>
    <t>Siekiama reikšmė (II)</t>
  </si>
  <si>
    <t>Siekiama reikšmė (III)</t>
  </si>
  <si>
    <t>Siekiama reikšmė (IV)</t>
  </si>
  <si>
    <t>Siekiama reikšmė (V)</t>
  </si>
  <si>
    <t>Siekiama reikšmė (VI)</t>
  </si>
  <si>
    <t xml:space="preserve">Iš viso </t>
  </si>
  <si>
    <t>1 lentelė. Priemones detalizuojantys projektai ir jų charakteristikos.</t>
  </si>
  <si>
    <t>Projekto aprašymas*</t>
  </si>
  <si>
    <t>2 lentelė. Projektams priskirti produkto vertinimo kriterijai.</t>
  </si>
  <si>
    <t>Projektų požymiai</t>
  </si>
  <si>
    <t>Finansavimas iš valstybės biudžeto</t>
  </si>
  <si>
    <t>16. Projekto finansavimas iš ES fondų investicijų veiksmų programos ar kitos tarptautinės finansinės paramos lėšų.</t>
  </si>
  <si>
    <t xml:space="preserve">2. Unikalus projekto numeris sudaromas iš kodų, nurodytų Regionų planų rengimo metodikos 6 priede, pvz., R029904-310000-1222 – regiono kodas (R02), ministerijos kodas – (9), priemonės kodo paskutiniai trys skaičiai – (904) (pagal ministerijų patvirtintų priemonių įgyvendinimo planus, išskyrus Žemės ūkio ministeriją, kurios atveju naudojami priemonės kodo pirmi trys simboliai (M raidė ir priemonės numeris Kaimo plėtros programoje). Kai nenumatoma naudoti Europos Sąjungos lėšų, visais atvejais vietoj priemonės kodo įrašoma – (000), pirmos veiklos kodas – (31), antros veiklos kodas – (00), trečios veiklos kodas – (00) ir bet koks keturženklis skaičius, kuris negali kartotis.                                                                                                                   </t>
  </si>
  <si>
    <t>17. Projekto finansavimas iš Lietuvos Respublikos valstybės biudžeto lėšų.</t>
  </si>
  <si>
    <t>3 lentelė. Projektų aprašymai.</t>
  </si>
  <si>
    <t>15. Iš visų finansavimo šaltinių (pareiškėjo ir jo partnerio disponuojamų lėšų, valstybės biudžeto, ES ir kitos tarptautinės finansinės paramos) projektui įgyvendinti reikalingas finansavimas.</t>
  </si>
  <si>
    <t>18. Projekto finansavimas iš pareiškėjo / projekto vykdytojo  ir partnerio (-ių) lėšų.</t>
  </si>
  <si>
    <t>7. Standartizuotas finansavimo šaltinio požymis (kodas), leidžiantis vienareikšmiškai nustatyti projekto finansavimo šaltinį, projektų atrankos ir finansavimo taisykles, regionui nustatytus produkto vertinimo kriterijų kiekybines charakteristikas ir finansavimo apimtis, jeigu tokios charakteristikos ir apimtys yra nustatytos, pvz. 2014−2020 metų Europos Sąjungos fondų investicijų veiksmų programos prioriteto įgyvendinimo priemonės numeris, asignavimų valdytojo suteiktas (nurodytas priemonių plano derinimo metu) funkcinės klasifikacijos kodas (jeigu projektas nėra finansuojamas iš ES ar kitos tarptautinės finansinės paramos lėšų) ar kitas pagal finansavimo šaltinio taisykles suteikiamas kodas.</t>
  </si>
  <si>
    <t>Finansavimas iš ES investicijų ar kitų tarptautinių finansavimo šaltinių</t>
  </si>
  <si>
    <t>Kodas (I)</t>
  </si>
  <si>
    <t>Kodas (II)</t>
  </si>
  <si>
    <t>Kodas (III)</t>
  </si>
  <si>
    <t>Kodas (IV)</t>
  </si>
  <si>
    <t>Kodas (V)</t>
  </si>
  <si>
    <t>Kodas (VI)</t>
  </si>
  <si>
    <t>2016 m.</t>
  </si>
  <si>
    <t>2017 m.</t>
  </si>
  <si>
    <t>2018 m.</t>
  </si>
  <si>
    <t>2019 m.</t>
  </si>
  <si>
    <t>2020 m.</t>
  </si>
  <si>
    <t>Nr.</t>
  </si>
  <si>
    <t>Iš viso</t>
  </si>
  <si>
    <t>ES lėšos</t>
  </si>
  <si>
    <t>1.1</t>
  </si>
  <si>
    <t/>
  </si>
  <si>
    <t>1.1.1</t>
  </si>
  <si>
    <t>1.1.1.1</t>
  </si>
  <si>
    <t>1.1.1.2</t>
  </si>
  <si>
    <t>1.1.1.3</t>
  </si>
  <si>
    <t>1.1.1.4</t>
  </si>
  <si>
    <t>1.1.2.1</t>
  </si>
  <si>
    <t>2.</t>
  </si>
  <si>
    <t>2.1.1.1</t>
  </si>
  <si>
    <t>2.1.1.2</t>
  </si>
  <si>
    <t>2.1.1.3</t>
  </si>
  <si>
    <t>2.1.2.1</t>
  </si>
  <si>
    <t>2.1.2.2</t>
  </si>
  <si>
    <t>2.1.2.3</t>
  </si>
  <si>
    <t>2.1.3.1</t>
  </si>
  <si>
    <t>2.1.3.2</t>
  </si>
  <si>
    <t>Požymiai</t>
  </si>
  <si>
    <t>Lėšų poreikis ir finansavimo šaltiniai (Eur)</t>
  </si>
  <si>
    <t>Projekto etapai</t>
  </si>
  <si>
    <t>Projektas</t>
  </si>
  <si>
    <t>Pareiškėjas</t>
  </si>
  <si>
    <t>Iš viso:</t>
  </si>
  <si>
    <t>Savivaldybės biudžetas</t>
  </si>
  <si>
    <t>Valstybės biudžetas</t>
  </si>
  <si>
    <t>Privačios lėšos</t>
  </si>
  <si>
    <t>Kitos viešosios lėšos</t>
  </si>
  <si>
    <t>Projekto užbaigimas (metai)</t>
  </si>
  <si>
    <t>1.1.1.1.1</t>
  </si>
  <si>
    <t>V</t>
  </si>
  <si>
    <t>ITI</t>
  </si>
  <si>
    <t>1.1.1.2.2</t>
  </si>
  <si>
    <t>VRM</t>
  </si>
  <si>
    <t>R</t>
  </si>
  <si>
    <t>1.1.1.3.1</t>
  </si>
  <si>
    <t>10.1.3-ESFA-R-920</t>
  </si>
  <si>
    <t>KM</t>
  </si>
  <si>
    <t>08.2.1-CPVA-R-908</t>
  </si>
  <si>
    <t>05.4.1-CPVA-R-302</t>
  </si>
  <si>
    <t>AM</t>
  </si>
  <si>
    <t>ŽŪM</t>
  </si>
  <si>
    <t>07.1.1-CPVA-R-305</t>
  </si>
  <si>
    <t>ŪM</t>
  </si>
  <si>
    <t>05.4.1-LVPA-R-821</t>
  </si>
  <si>
    <t>2.1.1.1.1</t>
  </si>
  <si>
    <t>2.1.1.1.2</t>
  </si>
  <si>
    <t>2.1.1.1.3</t>
  </si>
  <si>
    <t>2.1.1.1.4</t>
  </si>
  <si>
    <t>SM</t>
  </si>
  <si>
    <t>06.2.1-TID-R-511</t>
  </si>
  <si>
    <t>04.5.1-TID-R-518</t>
  </si>
  <si>
    <t>04.5.1-TID-V-513</t>
  </si>
  <si>
    <t>04.5.1-TID-R-514</t>
  </si>
  <si>
    <t>2.1.1.2.1</t>
  </si>
  <si>
    <t>05.3.2-APVA-R-014</t>
  </si>
  <si>
    <t>2.1.1.2.2</t>
  </si>
  <si>
    <t>2.1.1.2.3</t>
  </si>
  <si>
    <t>2.1.1.2.4</t>
  </si>
  <si>
    <t>05.1.1-APVA-R-007</t>
  </si>
  <si>
    <t>2.1.1.3.1</t>
  </si>
  <si>
    <t>2.1.1.3.2</t>
  </si>
  <si>
    <t>05.2.1-APVA-R-008</t>
  </si>
  <si>
    <t>2.1.2.1.1</t>
  </si>
  <si>
    <t>2.1.2.3.1</t>
  </si>
  <si>
    <t>2.1.2.3.2</t>
  </si>
  <si>
    <t>2.1.3.1.1</t>
  </si>
  <si>
    <t>ŠMM</t>
  </si>
  <si>
    <t>09.1.3-CPVA-R-705</t>
  </si>
  <si>
    <t>2.1.3.1.2</t>
  </si>
  <si>
    <t>2.1.3.1.3</t>
  </si>
  <si>
    <t>2.1.3.1.4</t>
  </si>
  <si>
    <t>2.1.3.2.1</t>
  </si>
  <si>
    <t>SADM</t>
  </si>
  <si>
    <t>2.1.3.2.2</t>
  </si>
  <si>
    <t>2.1.3.2.3</t>
  </si>
  <si>
    <t>2.1.3.2.4</t>
  </si>
  <si>
    <t>Priemonė: Socialinio būsto fondo plėtra</t>
  </si>
  <si>
    <t>08.1.2-CPVA-R-408</t>
  </si>
  <si>
    <t>09.1.3-CPVA-R-725</t>
  </si>
  <si>
    <t>09.1.3-CPVA-R-724</t>
  </si>
  <si>
    <t>SAM</t>
  </si>
  <si>
    <t>08.4.2-ESFA-R-630</t>
  </si>
  <si>
    <t>UAB InMedica</t>
  </si>
  <si>
    <t>08.1.3-CPVA-R-609</t>
  </si>
  <si>
    <t>Produkto vertinimo kriterijus (I) (pavadinimas)</t>
  </si>
  <si>
    <t>Produkto vertinimo kriterijus (II) (pavadinimas)</t>
  </si>
  <si>
    <t>Produkto vertinimo kriterijus (III) (pavadinimas)</t>
  </si>
  <si>
    <t>Produkto vertinimo kriterijus (IV) (pavadinimas)</t>
  </si>
  <si>
    <t>Produkto vertinimo kriterijus (V) (pavadinimas)</t>
  </si>
  <si>
    <t>P.B.238</t>
  </si>
  <si>
    <t>P.B.239</t>
  </si>
  <si>
    <t>P.N.304</t>
  </si>
  <si>
    <t>P.S.364</t>
  </si>
  <si>
    <t>P.S.365</t>
  </si>
  <si>
    <t>P.S.335</t>
  </si>
  <si>
    <t>P.B.209</t>
  </si>
  <si>
    <t>R.N.091</t>
  </si>
  <si>
    <t>P.S.338</t>
  </si>
  <si>
    <t>Išsaugoti, sutvarkyti ar atkurti įvairaus teritorinio lygmens kraštovaizdžio arealai (skaičius)</t>
  </si>
  <si>
    <t>P.N.093</t>
  </si>
  <si>
    <t>P.N.094</t>
  </si>
  <si>
    <t>Įrengti ženklinimo infrastruktūros objektai</t>
  </si>
  <si>
    <t>P.B.214</t>
  </si>
  <si>
    <t>P.S.342</t>
  </si>
  <si>
    <t>Įdiegtos saugų eismą gerinančios ir aplinkosaugos priemonės</t>
  </si>
  <si>
    <t>P.N.508</t>
  </si>
  <si>
    <t>P.S.321</t>
  </si>
  <si>
    <t>P.S.322</t>
  </si>
  <si>
    <t xml:space="preserve">04.5.1-TID-R-516 </t>
  </si>
  <si>
    <t>Įsigytos naujos ekologiškos viešojo transporto priemonės</t>
  </si>
  <si>
    <t>P.S.323</t>
  </si>
  <si>
    <t>P.S.324</t>
  </si>
  <si>
    <t>Įdiegtos intelektinės transporto sistemos</t>
  </si>
  <si>
    <t>P.N.507</t>
  </si>
  <si>
    <t>Parengti darnaus judumo mieste planai</t>
  </si>
  <si>
    <t>P.N.051</t>
  </si>
  <si>
    <t>P.N.053</t>
  </si>
  <si>
    <t>P.N.054</t>
  </si>
  <si>
    <t>P.S.333</t>
  </si>
  <si>
    <t>P.N.050</t>
  </si>
  <si>
    <t>P.S.328</t>
  </si>
  <si>
    <t>Lietaus nuotėkio plotas, iš kurio surenkamam paviršiniam (lietaus) vandeniui tvarkyti, įrengta ir (ar) rekonstruota infrastruktūra (ha)</t>
  </si>
  <si>
    <t>P.N.028</t>
  </si>
  <si>
    <t>P.S.329</t>
  </si>
  <si>
    <t>P.S.380</t>
  </si>
  <si>
    <t>Pagal veiksmų programą ERPF lėšomis sukurtos naujos ikimokyklinio ir priešmokyklinio ugdymo vietos</t>
  </si>
  <si>
    <t>P.N.717</t>
  </si>
  <si>
    <t>Pagal veiksmų programą ERPF lėšomis atnaujintos ikimokyklinio ir priešmokyklinio ugdymo mokyklos</t>
  </si>
  <si>
    <t>P.N.743</t>
  </si>
  <si>
    <t>Pagal veiksmų programą ERPF lėšomis atnaujintos ikimokyklinio ir/ar priešmokyklinio ugdymo grupės</t>
  </si>
  <si>
    <t>P.S.361</t>
  </si>
  <si>
    <t>R.N.403</t>
  </si>
  <si>
    <t>R.N.404</t>
  </si>
  <si>
    <t>P.S.362</t>
  </si>
  <si>
    <t>P.B.235</t>
  </si>
  <si>
    <t>P.N.723</t>
  </si>
  <si>
    <t>P.N.722</t>
  </si>
  <si>
    <t>P.S.372</t>
  </si>
  <si>
    <t>Tikslinių grupių asmenys, kurie dalyvavo informavimo, švietimo ir mokymo renginiuose bei sveikatos raštingumą didinančiose veiklose</t>
  </si>
  <si>
    <t>P.N.671</t>
  </si>
  <si>
    <t>Modernizuoti savivaldybių visuomenės sveikatos biurai</t>
  </si>
  <si>
    <t>P.B.236</t>
  </si>
  <si>
    <t>P.S.363</t>
  </si>
  <si>
    <t>Kodas</t>
  </si>
  <si>
    <t>Gyventojai, kuriems teikiamos nuotekų valymo paslaugos naujai pastatytais ir (arba) rekonstruotais nuotekų valymo įrenginiais (GE)</t>
  </si>
  <si>
    <t>Inventorizuota neapskaityto paviršinių nuotekų nuotakyno dalis (proc.)</t>
  </si>
  <si>
    <t>P.N.092</t>
  </si>
  <si>
    <t>P.N.817</t>
  </si>
  <si>
    <t>Modernizuoti kultūros infrastruktūros objektai (vnt.)</t>
  </si>
  <si>
    <t>Įrengtų naujų dviračių ir / ar pėsčiųjų takų ir / ar trasų ilgis (km)</t>
  </si>
  <si>
    <t>Bendras rekonstruotų arba atnaujintų kelių ilgis (km)</t>
  </si>
  <si>
    <t>Bendras naujai nutiestų kelių ilgis (km)</t>
  </si>
  <si>
    <t>Viešojo valdymo institucijos, pagal veiksmų programą ESF lėšomis įgyvendinusios paslaugų ir (ar) aptarnavimo kokybei gerinti skirtas priemones</t>
  </si>
  <si>
    <t>Parengtos piliečių chartijos</t>
  </si>
  <si>
    <t>P.N.604</t>
  </si>
  <si>
    <t xml:space="preserve">Vandentvarka (esamų geriamo vandens ir nuotekų tinklų modernizavimas) </t>
  </si>
  <si>
    <t>Vandentvarka (naujų tinklų įrengimas)</t>
  </si>
  <si>
    <t>Lietaus nuotekų sistemų modernizavimas ir plėtra</t>
  </si>
  <si>
    <t>Viešojo transporto priemonių įsigijimas</t>
  </si>
  <si>
    <t>Vietinės reikšmės keliai ir gatvės (rekonstrukcija)</t>
  </si>
  <si>
    <t>Intelektinės transporto sistemos</t>
  </si>
  <si>
    <t>Bendrojo lavinimo mokyklų modernizavimas</t>
  </si>
  <si>
    <t>Neformaliojo švietimo įstaigų modernizavimas</t>
  </si>
  <si>
    <t>Socialinio būsto infrastruktūra (nauja statyba arba pritaikymas)</t>
  </si>
  <si>
    <t>Socialinio būsto įsigijimas</t>
  </si>
  <si>
    <t>Socialinių paslaugų infrastruktūra</t>
  </si>
  <si>
    <t>Kitos viešosios infrastruktūros modernizavimas (viešosios erdvės): rekreacinės teritorijos ir gamtinis karkasas</t>
  </si>
  <si>
    <t>Kitos viešosios infrastruktūros modernizavimas (viešosios erdvės): visuomeninės, komercinės ir bendro naudojimo paskirties teritorijos</t>
  </si>
  <si>
    <t>Kitos viešosios infrastruktūros modernizavimas (viešosios erdvės): gyvenamosios paskirties teritorijos</t>
  </si>
  <si>
    <t>Kitos viešosios infrastruktūros modernizavimas (pastatai ir statiniai): kultūros objektai</t>
  </si>
  <si>
    <t>Kitos viešosios infrastruktūros modernizavimas (pastatai ir statiniai): bendruomenės, nevyriausybinių organizacijų veiklai pritaikomi pastatai</t>
  </si>
  <si>
    <t>Kraštovaizdžio tvarkymas (kraštovaizdžio etalonai, pažeistos teritorijos ir pan.)</t>
  </si>
  <si>
    <t>Viešoji turizmo infrastruktūra</t>
  </si>
  <si>
    <t>Kultūros paveldo objektų sutvarkymas ir pritaikymas</t>
  </si>
  <si>
    <t>Sveikatos paslaugų plėtra (ne infrastruktūra)</t>
  </si>
  <si>
    <t>Viešojo valdymo tobulinimas</t>
  </si>
  <si>
    <t>Kita (nepriskirta kitoms grupėms)</t>
  </si>
  <si>
    <t>Projekto kodas SFMIS</t>
  </si>
  <si>
    <t>Tikslas. Mažinti išsivystymo skirtumus regiono viduje, skatinti ūkinės veiklos įvairovę mieste ir kaime, didinti ekonomikos augimą.</t>
  </si>
  <si>
    <t>Uždavinys. Vystyti tikslines teritorijas, padidinti ūkinės veiklos įvairovę, pagerinti sukurtų darbo vietų pasiekiamumą.</t>
  </si>
  <si>
    <t>Priemonė: Kaimo (1-6 tūkst. Gyventojų) gyvenamųjų vietovių atnaujinimas</t>
  </si>
  <si>
    <t>R089908-293034-1125</t>
  </si>
  <si>
    <t>08.2.1-CPVA-R-908-71-0004</t>
  </si>
  <si>
    <t>Šilalės rajono Kvėdarnos gyvenamosios vietovės atnaujinimas</t>
  </si>
  <si>
    <t>ŠRSA</t>
  </si>
  <si>
    <t>Kvėdarna</t>
  </si>
  <si>
    <t>1.1.1.1.2</t>
  </si>
  <si>
    <t>R089908-293000-1126</t>
  </si>
  <si>
    <t>08.2.1-CPVA-R-908-71-0002</t>
  </si>
  <si>
    <t>Skaudvilės miesto infrastruktūros sutvarkymas</t>
  </si>
  <si>
    <t>TRSA</t>
  </si>
  <si>
    <t>Skaudvilė</t>
  </si>
  <si>
    <t>Priemonė: Miestų kompleksinė plėtra</t>
  </si>
  <si>
    <t xml:space="preserve"> </t>
  </si>
  <si>
    <t>1.1.1.2.1</t>
  </si>
  <si>
    <t>R089905-290000-1128</t>
  </si>
  <si>
    <t>07.1.1-CPVA-R-905-71-0002</t>
  </si>
  <si>
    <t>Pagėgių miesto Turgaus aikštės įrengimas ir prieigų sutvarkymas</t>
  </si>
  <si>
    <t>PSA</t>
  </si>
  <si>
    <t>Pagėgiai</t>
  </si>
  <si>
    <t xml:space="preserve">07.1.1-CPVA-R-905 </t>
  </si>
  <si>
    <t>R089905-280000-1129</t>
  </si>
  <si>
    <t>07.1.1-CPVA-R-905-71-0001</t>
  </si>
  <si>
    <t>Apleistos teritorijos už Kultūros centro Pagėgių mieste konversija ir pritaikymas rekreaciniams, poilsio ir sveikatinimo poreikiams</t>
  </si>
  <si>
    <t>Priemonė: Pereinamojo laikotarpio tikslinių teritorijų vystymas. I</t>
  </si>
  <si>
    <t>R089902-340000-1131</t>
  </si>
  <si>
    <t>07.1.1-CPVA-V-902-01-0005</t>
  </si>
  <si>
    <t>Apleistos teritorijos Tauragės miesto  buvusiame kariniame miestelyje viešųjų pastatų sutvarkymas ir pritaikymas bendruomenės poreikiams</t>
  </si>
  <si>
    <t>Tauragės miestas</t>
  </si>
  <si>
    <t xml:space="preserve">07.1.1-CPVA-V-902 </t>
  </si>
  <si>
    <t>Priemonė: Pereinamojo laikotarpio tikslinių teritorijų vystymas. II</t>
  </si>
  <si>
    <t>1.1.1.4.1</t>
  </si>
  <si>
    <t>R089903-300000-1133</t>
  </si>
  <si>
    <t>07.1.1-CPVA-R-903-71-0001</t>
  </si>
  <si>
    <t>Gyvenamųjų namų kvartalų kompleksinis sutvarkymas Jurbarko mieste</t>
  </si>
  <si>
    <t>JRSA</t>
  </si>
  <si>
    <t>Jurbarkas</t>
  </si>
  <si>
    <t xml:space="preserve">07.1.1-CPVA-R-903 </t>
  </si>
  <si>
    <t>1.1.2.</t>
  </si>
  <si>
    <t>Uždavinys. Mažinti atskirtį tarp miesto ir kaimo, remti kompleksišką kaimo atnaujinimą ir plėtrą,  gerinti kaimo gyvenamąją aplinką, didinti gyventojų užimtumą ir saugumą.</t>
  </si>
  <si>
    <t>Priemonė: Pagrindinės paslaugos ir kaimų atnaujinimas kaimo vietovėse</t>
  </si>
  <si>
    <t>JRSA, PSA, ŠRSA, TRSA</t>
  </si>
  <si>
    <t>Tauragės regionas</t>
  </si>
  <si>
    <t>7.2</t>
  </si>
  <si>
    <t>1.2.</t>
  </si>
  <si>
    <t>Tikslas. Pagerinti sąlygas investicijų pritraukimui, sudaryti palankią aplinką verslui vystytis, ekonominės veiklos efektyvumui didinti.</t>
  </si>
  <si>
    <t>1.2.1.</t>
  </si>
  <si>
    <t>Uždavinys. Tobulinti susisiekimo sistemas regione, vystyti ekologiškai darnią transporto infrastruktūrą, padidinti darbo jėgos judumą, gerinti eismo saugumą.</t>
  </si>
  <si>
    <t>1.2.1.1</t>
  </si>
  <si>
    <t>Priemonė: Vietinių kelių techninių parametrų ir eismo saugos gerinimas</t>
  </si>
  <si>
    <t>1.2.1.1.1</t>
  </si>
  <si>
    <t>R085511-190000-1139</t>
  </si>
  <si>
    <t>06.2.1-TID-R-511-71-0002</t>
  </si>
  <si>
    <t>Eismo saugumo priemonių diegimas Šilalės mieste ir rajono gyvenvietėse</t>
  </si>
  <si>
    <t>Šilalės r.</t>
  </si>
  <si>
    <t>1.2.1.1.2</t>
  </si>
  <si>
    <t>R085511-120000-1140</t>
  </si>
  <si>
    <t>06.2.1-TID-R-511-71-0004</t>
  </si>
  <si>
    <t>Jaunimo ir Rambyno gatvių Pagėgiuose infrastruktūros sutvarkymas</t>
  </si>
  <si>
    <t>Pagėgių miestas</t>
  </si>
  <si>
    <t>1.2.1.1.3</t>
  </si>
  <si>
    <t>R085511-120000-1141</t>
  </si>
  <si>
    <t>06.2.1-TID-R-511-71-0003</t>
  </si>
  <si>
    <t>A. Giedraičio-Giedriaus gatvės rekonstravimas Jurbarko mieste</t>
  </si>
  <si>
    <t>Jurbarko miestas</t>
  </si>
  <si>
    <t>1.2.1.1.4</t>
  </si>
  <si>
    <t>R085511-190000-1142</t>
  </si>
  <si>
    <t>Eismo saugos priemonių diegimas Jurbarko miesto Lauko gatvėje</t>
  </si>
  <si>
    <t>1.2.1.1.5</t>
  </si>
  <si>
    <t>R085511-120000-1143</t>
  </si>
  <si>
    <t>06.2.1-TID-R-511-71-0001</t>
  </si>
  <si>
    <t>Tauragės miesto gatvių rekonstrukcija (Žemaitės, Smėlynų g. ir Smėlynų skg.)</t>
  </si>
  <si>
    <t>1.2.1.2</t>
  </si>
  <si>
    <t>Priemonė: Darnaus judumo priemonių diegimas</t>
  </si>
  <si>
    <t>1.2.1.2.1</t>
  </si>
  <si>
    <t>R085514-190000-1145</t>
  </si>
  <si>
    <t>Darnaus judumo priemonių diegimas Tauragės mieste</t>
  </si>
  <si>
    <t>1.2.1.2.2</t>
  </si>
  <si>
    <t>R085513-500000-1146</t>
  </si>
  <si>
    <t>04.5.1-TID-V-513-01-0004</t>
  </si>
  <si>
    <t>Darnaus judumo Tauragės mieste plano rengimas</t>
  </si>
  <si>
    <t>1.2.1.3</t>
  </si>
  <si>
    <t>Priemonė: Pėsčiųjų ir dviračių takų rekonstrukcija ir plėtra</t>
  </si>
  <si>
    <t>1.2.1.3.1</t>
  </si>
  <si>
    <t>R085516-190000-1148</t>
  </si>
  <si>
    <t>04.5.1-TID-R-516-71-0003</t>
  </si>
  <si>
    <t>Pėsčiųjų tako Vytauto Didžiojo gatvėje  Šilalės m. rekonstrukcija</t>
  </si>
  <si>
    <t>Šilalė</t>
  </si>
  <si>
    <t>1.2.1.3.2</t>
  </si>
  <si>
    <t>R085516-190000-1149</t>
  </si>
  <si>
    <t>04.5.1-TID-R-516-71-0002</t>
  </si>
  <si>
    <t>Pėsčiųjų ir dviračių takų įrengimas prie Jankaus gatvės Pagėgiuose</t>
  </si>
  <si>
    <t>1.2.1.3.3</t>
  </si>
  <si>
    <t>R085516-190000-1150</t>
  </si>
  <si>
    <t>Pėsčiųjų ir dviračių tako įrengimas Jurbarko miesto Barkūnų gatvėje</t>
  </si>
  <si>
    <t>1.2.1.3.4</t>
  </si>
  <si>
    <t>R085516-190000-1151</t>
  </si>
  <si>
    <t>04.5.1-TID-R-516-71-0001</t>
  </si>
  <si>
    <t>Pėsčiųjų ir dviračių tako įrengimas iki Norkaičių gyvenvietės</t>
  </si>
  <si>
    <t>Tauragės rajonas</t>
  </si>
  <si>
    <t>1.2.1.4</t>
  </si>
  <si>
    <t>Priemonė: Vietinio susisiekimo viešojo transporto priemonių parko atnaujinimas</t>
  </si>
  <si>
    <t>1.2.1.4.1</t>
  </si>
  <si>
    <t>R085518-100000-1153</t>
  </si>
  <si>
    <t>04.5.1-TID-R-518-71-0001</t>
  </si>
  <si>
    <t>Tauragės miesto viešojo susisiekimo parko transporto priemonių atnaujinimas</t>
  </si>
  <si>
    <t>1.2.2.</t>
  </si>
  <si>
    <t>Uždavinys. Modernizuoti kultūros įstaigų fizinę ir informacinę infrastruktūrą, kultūros paslaugoms pritaikyti  kultūros paveldo objektus ir netradicines erdves,  didinti paslaugų prieinamumą.</t>
  </si>
  <si>
    <t>1.2.2.1</t>
  </si>
  <si>
    <t>Priemonė: Modernizuoti savivaldybių kultūros infrastruktūrą</t>
  </si>
  <si>
    <t>1.2.2.1.1</t>
  </si>
  <si>
    <t>R083305-330000-1156</t>
  </si>
  <si>
    <t>07.1.1-CPVA-R-305-71-0002</t>
  </si>
  <si>
    <t>Tauragės krašto muziejaus modernizavimas</t>
  </si>
  <si>
    <t>1.2.2.1.2</t>
  </si>
  <si>
    <t>R083305-330000-1157</t>
  </si>
  <si>
    <t>07.1.1-CPVA-R-305-71-0001</t>
  </si>
  <si>
    <t>Jurbarko kultūros centro modernizavimas</t>
  </si>
  <si>
    <t>1.2.2.2</t>
  </si>
  <si>
    <t>Priemonė: Aktualizuoti savivaldybių kultūros paveldo objektus</t>
  </si>
  <si>
    <t>1.2.2.2.1</t>
  </si>
  <si>
    <t>R083302-440000-1159</t>
  </si>
  <si>
    <t>05.4.1-CPVA-R-302-71-0001</t>
  </si>
  <si>
    <t>Tauragės pilies rūsio kultūros paveldo savybių išsaugojimas ir pritaikymas bendruomeniniams poreikiams</t>
  </si>
  <si>
    <t>1.2.2.2.2</t>
  </si>
  <si>
    <t>R083302-440000-1160</t>
  </si>
  <si>
    <t>05.4.1-CPVA-R-302-71-0004</t>
  </si>
  <si>
    <t>Požerės Kristaus Atsimainymo bažnyčios komplekso aktualizavimas vietos bendruomenės poreikiams</t>
  </si>
  <si>
    <t>Požerės k.</t>
  </si>
  <si>
    <t>1.2.2.2.3</t>
  </si>
  <si>
    <t>R083302-440000-1161</t>
  </si>
  <si>
    <t>05.4.1-CPVA-R-302-71-0003</t>
  </si>
  <si>
    <t>Buvusio Kristijono Donelaičio gimnazijos pastato Vilniaus g. 46, Pagėgiai, aktų salės ir vidaus laiptų paveldosaugos vertingųjų savybių sutvarkymas</t>
  </si>
  <si>
    <t>1.2.2.2.4</t>
  </si>
  <si>
    <t>R083302-440000-1162</t>
  </si>
  <si>
    <t>05.4.1-CPVA-R-302-71-0005</t>
  </si>
  <si>
    <t>Mažosios Lietuvos Jurbarko krašto kultūros centro aktualizavimas</t>
  </si>
  <si>
    <t>Jurbarko rajonas</t>
  </si>
  <si>
    <t>1.2.3.</t>
  </si>
  <si>
    <t xml:space="preserve">Uždavinys. Vykdyti informacines marketingo priemones, skatinančias viešąsias ir privačias investicijas  į rekreacijos ir turizmo sistemos plėtrą, gerinti turizmo įvaizdį ir didinti paslaugų prieinamumą.  </t>
  </si>
  <si>
    <t>1.2.3.1</t>
  </si>
  <si>
    <t>Priemonė: Savivaldybes jungiančių turizmo trasų ir turizmo maršrutų informacinės infrastruktūros plėtra</t>
  </si>
  <si>
    <t>1.2.3.1.1</t>
  </si>
  <si>
    <t>R088821-420000-1165</t>
  </si>
  <si>
    <t>05.4.1-LVPA-R-821-71-0001</t>
  </si>
  <si>
    <t>Savivaldybes jungiančių turizmo trasų ir turizmo maršrutų infrastruktūros plėtra Tauragės regione</t>
  </si>
  <si>
    <t>Tauragės apskritis</t>
  </si>
  <si>
    <t>2.1.</t>
  </si>
  <si>
    <t xml:space="preserve">Tikslas. Gerinti viešųjų sveikatos apsaugos, švietimo ir socialinių paslaugų teikimo kokybę, didinti jų prieinamumą gyventojams. </t>
  </si>
  <si>
    <t>2.1.1.</t>
  </si>
  <si>
    <t>Uždavinys. Padidinti bendrojo ugdymo, priešmokyklinio ir ikimokyklinio bei neformaliojo švietimo įstaigų tinklo efektyvumą, plėtoti vaikų ir jaunimo ugdymo galimybes ir prieinamumą.</t>
  </si>
  <si>
    <t>Priemonė: Mokyklų tinklo efektyvumo didinimas „Modernizuoti bendrojo ugdymo įstaigas ir aprūpinti jas gamtos, technologijų, menų ir kitų mokslų laboratorijų įranga“</t>
  </si>
  <si>
    <t>R087724-220000-1169</t>
  </si>
  <si>
    <t>09.1.3-CPVA-R-724-71-0003</t>
  </si>
  <si>
    <t>Šilalės Simono Gaudėšiaus gimnazijos pastato dalies patalpų modernizavimas ir aprūpinimas įranga</t>
  </si>
  <si>
    <t>Šilalės m.</t>
  </si>
  <si>
    <t>R087724-220000-1170</t>
  </si>
  <si>
    <t>09.1.3-CPVA-R-724-71-0001</t>
  </si>
  <si>
    <t>Mokyklų tinklo efektyvumo didinimas Pagėgių Algimanto Mackaus gimnazijoje</t>
  </si>
  <si>
    <t>R087724-220000-1171</t>
  </si>
  <si>
    <t>09.1.3-CPVA-R-724-71-0004</t>
  </si>
  <si>
    <t>Ikimokyklinio ir priešmokyklinio ugdymo patalpų įrengimas Eržvilko gimnazijoje</t>
  </si>
  <si>
    <t>R087724-220000-1172</t>
  </si>
  <si>
    <t>09.1.3-CPVA-R-724-71-0002</t>
  </si>
  <si>
    <t>Tauragės Martyno Mažvydo progimnazijos modernizavimas</t>
  </si>
  <si>
    <t>Priemonė: Neformaliojo švietimo infrastruktūros tobulinimas „Plėtoti vaikų ir jauninimo neformaliojo ugdymo galimybes (ypač kaimo vietovėse)“</t>
  </si>
  <si>
    <t>R087725-240000-1174</t>
  </si>
  <si>
    <t>09.1.3-CPVA-R-725-71-0002</t>
  </si>
  <si>
    <t>Neformaliojo švietimo infrastruktūros tobulinimas Pagėgių meno ir sporto mokykloje</t>
  </si>
  <si>
    <t>R087725-240000-1175</t>
  </si>
  <si>
    <t>09.1.3-CPVA-R-725-71-0004</t>
  </si>
  <si>
    <t>Jurbarko Antano Sodeikos meno mokyklos atnaujinimas ir pritaikymas neformaliajam ugdymui</t>
  </si>
  <si>
    <t>R087725-240000-1176</t>
  </si>
  <si>
    <t>09.1.3-CPVA-R-725-71-0005</t>
  </si>
  <si>
    <t>Vaikų ir jaunimo neformalaus ugdymosi galimybių plėtra Tauragės Moksleivių kūrybos centre</t>
  </si>
  <si>
    <t>R087725-240000-1177</t>
  </si>
  <si>
    <t>09.1.3-CPVA-R-725-71-0001</t>
  </si>
  <si>
    <t>Šilalės meno mokyklos infrastruktūros tobulinimas plėtojant vaikų ir jaunimo neformaliojo ugdymo galimybes</t>
  </si>
  <si>
    <t>Šilalės meno mokykla</t>
  </si>
  <si>
    <t>Priemonė: Ikimokyklinio ir priešmokyklinio ugdymo prieinamumo didinimas</t>
  </si>
  <si>
    <t>R087705-230000-1179</t>
  </si>
  <si>
    <t>09.1.3-CPVA-R-705-71-0002</t>
  </si>
  <si>
    <t>Ikimokyklinio ugdymo prieinamumo didinimas Šilalės mieste</t>
  </si>
  <si>
    <t>R087705-230000-1180</t>
  </si>
  <si>
    <t>09.1.3-CPVA-R-705-71-0003</t>
  </si>
  <si>
    <t>Ikimokyklinio ir priešmokyklinio ugdymo prieinamumo didinimas Rotulių lopšelyje-darželyje</t>
  </si>
  <si>
    <t>2.1.1.3.3</t>
  </si>
  <si>
    <t>R087705-230000-1181</t>
  </si>
  <si>
    <t>09.1.3-CPVA-R-705-71-0001</t>
  </si>
  <si>
    <t>Ikimokyklinio ir priešmokyklinio ugdymo prieinamumo didinimas, modernizuojant Tauragės vaikų reabilitacijos centro-mokyklos „Pušelė“ ugdymo aplinką</t>
  </si>
  <si>
    <t>2.1.2.</t>
  </si>
  <si>
    <t>Uždavinys. Gerinti sveikatos priežiūros įstaigų infrastruktūrą, kelti paslaugų kokybę ir jų prieinamumą (ypač tikslinėms grupėms), diegti sveiko senėjimo procesą regione.</t>
  </si>
  <si>
    <t>Priemonė: Sveikos gyvensenos skatinimas Tauragės regione</t>
  </si>
  <si>
    <t>R086630-470000-1184</t>
  </si>
  <si>
    <t>08.4.2-ESFA-R-630-71-0004</t>
  </si>
  <si>
    <t>Sveikos gyvensenos skatinimas Pagėgių savivaldybėje</t>
  </si>
  <si>
    <t>Pagėgių savivalybė</t>
  </si>
  <si>
    <t>2.1.2.1.2</t>
  </si>
  <si>
    <t>R086630-470000-1185</t>
  </si>
  <si>
    <t>08.4.2-ESFA-R-630-71-0002</t>
  </si>
  <si>
    <t>Jurbarko rajono gyventojų sveikos gyvensenos skatinimas</t>
  </si>
  <si>
    <t>JRS VSB</t>
  </si>
  <si>
    <t>2.1.2.1.3</t>
  </si>
  <si>
    <t>R086630-470000-1186</t>
  </si>
  <si>
    <t>08.4.2-ESFA-R-630-71-0001</t>
  </si>
  <si>
    <t>Sveikam gyvenimui sakome - TAIP!</t>
  </si>
  <si>
    <t>TRS VSB</t>
  </si>
  <si>
    <t xml:space="preserve">Tauragės raj.  </t>
  </si>
  <si>
    <t>2.1.2.1.4</t>
  </si>
  <si>
    <t>R086630-470000-1187</t>
  </si>
  <si>
    <t>08.4.2-ESFA-R-630-71-0003</t>
  </si>
  <si>
    <t>Šilalės rajono gyventojų sveikatos stiprinimas ir sveikos gyvensenos ugdymas</t>
  </si>
  <si>
    <t>ŠRS VSB</t>
  </si>
  <si>
    <t xml:space="preserve">Šilalės raj.  </t>
  </si>
  <si>
    <t>Priemonė: Priemonių, gerinančių ambulatorinių sveikatos priežiūros paslaugų prieinamumą tuberkulioze sergantiems asmenims, įgyvendinimas</t>
  </si>
  <si>
    <t>2.1.2.2.1</t>
  </si>
  <si>
    <t>R086615-470000-1189</t>
  </si>
  <si>
    <t>08.4.2-ESFA-R-615-71-0003</t>
  </si>
  <si>
    <t>Priemonių, gerinančių ambulatorinių asmens sveikatos priežiūros paslaugų prieinamumą tuberkulioze sergantiems asmenims Jurbarko rajone, įgyvendinimas</t>
  </si>
  <si>
    <t>JRS PSPC</t>
  </si>
  <si>
    <t xml:space="preserve">08.4.2-ESFA-R-615 </t>
  </si>
  <si>
    <t>2.1.2.2.2</t>
  </si>
  <si>
    <t>R086615-470000-1190</t>
  </si>
  <si>
    <t>08.4.2-ESFA-R-615-71-0002</t>
  </si>
  <si>
    <t>Pagėgių savivaldybės gyventojų sergančių tuberkulioze, sveikatos priežiūros paslaugų prieinamumo gerinimas</t>
  </si>
  <si>
    <t>Pagėgių sav.</t>
  </si>
  <si>
    <t>2.1.2.2.3</t>
  </si>
  <si>
    <t>R086615-470000-1191</t>
  </si>
  <si>
    <t>08.4.2-ESFA-R-615-71-0001</t>
  </si>
  <si>
    <t>Ambulatorinių sveikatos priežiūros paslaugų prieinamumo Šilalės PSPC gerinimas tuberkulioze sergantiems asmenims</t>
  </si>
  <si>
    <t>Šilalės PSPC</t>
  </si>
  <si>
    <t>Šilalės rajonas</t>
  </si>
  <si>
    <t>2.1.2.2.4</t>
  </si>
  <si>
    <t>R086615-470000-1192</t>
  </si>
  <si>
    <t>08.4.2-ESFA-R-615-71-0004</t>
  </si>
  <si>
    <t>Socialinės paramos priemonių teikimas tuberkulioze sergantiems Tauragės rajono gyventojams</t>
  </si>
  <si>
    <t>VŠĮ Tauragės rajono PSPC</t>
  </si>
  <si>
    <t>Priemonė: Pirminės asmens sveikatos priežiūros veiklos efektyvumo didinimas</t>
  </si>
  <si>
    <t>R086609-270000-0001</t>
  </si>
  <si>
    <t>08.1.3-CPVA-R-609-71-0014</t>
  </si>
  <si>
    <t>Pagėgių PSPC paslaugų prieinamumo ir kokybės gerinimas</t>
  </si>
  <si>
    <t>R086609-270000-0002</t>
  </si>
  <si>
    <t>08.1.3-CPVA-R-609-71-0003</t>
  </si>
  <si>
    <t>IĮ Pagėgių šeimos centras veiklos efektyvumo gerinimas</t>
  </si>
  <si>
    <t>IĮ "Pagėgių šeimos centras"</t>
  </si>
  <si>
    <t>2.1.2.3.3</t>
  </si>
  <si>
    <t>R086609-270000-0003</t>
  </si>
  <si>
    <t>08.1.3-CPVA-R-609-71-0013</t>
  </si>
  <si>
    <t>Jurbarko rajono viešųjų pirminės sveikatos priežiūros įstaigų veiklos efektyvumo didinimas</t>
  </si>
  <si>
    <t>JPSPC</t>
  </si>
  <si>
    <t>Jurbarko r.</t>
  </si>
  <si>
    <t>2.1.2.3.4</t>
  </si>
  <si>
    <t>R086609-270000-0004</t>
  </si>
  <si>
    <t>08.1.3-CPVA-R-609-71-0011</t>
  </si>
  <si>
    <t>UAB Jurbarko šeimos klinikos pirminės asmens sveikatos priežiūros veiklos efektyvumo didinimas</t>
  </si>
  <si>
    <t>UAB Jurbarko šeimos klinika</t>
  </si>
  <si>
    <t>2.1.2.3.5</t>
  </si>
  <si>
    <t>R086609-270000-0005</t>
  </si>
  <si>
    <t>08.1.3-CPVA-R-609-71-0012</t>
  </si>
  <si>
    <t>N. Dungveckienės šeimos klinikos pirminės asmens sveikatos priežiūros veiklos efektyvumo didinimas</t>
  </si>
  <si>
    <t>N. Dungveckienės šeimos klinika</t>
  </si>
  <si>
    <t>2.1.2.3.6</t>
  </si>
  <si>
    <t>R086609-270000-0006</t>
  </si>
  <si>
    <t>08.1.3-CPVA-R-609-71-0016</t>
  </si>
  <si>
    <t>T.Švedko gydytojos kabineto pirminės asmens sveikatos priežiūros veiklos efektyvumo didinimas</t>
  </si>
  <si>
    <t>T. Švedko gydytojos kabinetas</t>
  </si>
  <si>
    <t>2.1.2.3.7</t>
  </si>
  <si>
    <t>R086609-270000-0007</t>
  </si>
  <si>
    <t>08.1.3-CPVA-R-609-71-0015</t>
  </si>
  <si>
    <t>V. R. Petkinienės IĮ „Philema“ pirminės asmens sveikatos priežiūros veiklos efektyvumo didinimas</t>
  </si>
  <si>
    <t xml:space="preserve">V. R. Petkinienės IĮ "Philema" </t>
  </si>
  <si>
    <t>2.1.2.3.8</t>
  </si>
  <si>
    <t>R086609-270000-0008</t>
  </si>
  <si>
    <t>08.1.3-CPVA-R-609-71-0006</t>
  </si>
  <si>
    <t>Sveikatos priežiūros paslaugų prieinamumo gerinimas VšĮ Šilalės pirminės sveikatos priežiūros centre</t>
  </si>
  <si>
    <t>ŠPSPC</t>
  </si>
  <si>
    <t>2.1.2.3.9</t>
  </si>
  <si>
    <t>R086609-270000-0009</t>
  </si>
  <si>
    <t>08.1.3-CPVA-R-609-71-0007</t>
  </si>
  <si>
    <t>Gyventojų sveikatos priežiūros paslaugų gerinimas ir priklausomybės nuo opioidų mažinimas</t>
  </si>
  <si>
    <t>UAB "Šilalės šeimos gydytojo praktika"</t>
  </si>
  <si>
    <t>2.1.2.3.10</t>
  </si>
  <si>
    <t>R086609-270000-0010</t>
  </si>
  <si>
    <t>08.1.3-CPVA-R-609-71-0009</t>
  </si>
  <si>
    <t>Ambulatorinių sveikatos priežiūros paslaugų prieinamumo gerinimas Viešojoje įstaigoje Pajūrio ambulatorijoje</t>
  </si>
  <si>
    <t>Viešoji įstaiga Pajūrio ambulatorija</t>
  </si>
  <si>
    <t>2.1.2.3.11</t>
  </si>
  <si>
    <t>R086609-270000-0011</t>
  </si>
  <si>
    <t>08.1.3-CPVA-R-609-71-0002</t>
  </si>
  <si>
    <t>VšĮ Laukuvos ambulatorijos teikiamų paslaugų kokybės gerinimas</t>
  </si>
  <si>
    <t>Viešoji įstaiga Laukuvos ambulatorija</t>
  </si>
  <si>
    <t>2.1.2.3.12</t>
  </si>
  <si>
    <t>R086609-270000-0012</t>
  </si>
  <si>
    <t>08.1.3-CPVA-R-609-71-0010</t>
  </si>
  <si>
    <t>Ambulatorinių sveikatos priežiūros paslaugų prieinamumo gerinimas VšĮ Kvėdarnos ambulatorijoje</t>
  </si>
  <si>
    <t>Viešoji įstaiga Kvėdarnos ambulatorija</t>
  </si>
  <si>
    <t>2.1.2.3.13</t>
  </si>
  <si>
    <t>R086609-270000-0013</t>
  </si>
  <si>
    <t>08.1.3-CPVA-R-609-71-0017</t>
  </si>
  <si>
    <t>VšĮ Kaltinėnų PSPC paslaugų kokybės gerinimas</t>
  </si>
  <si>
    <t>VšĮ Kaltinėnų PSPC</t>
  </si>
  <si>
    <t>2.1.2.3.14</t>
  </si>
  <si>
    <t>R086609-270000-0014</t>
  </si>
  <si>
    <t>08.1.3-CPVA-R-609-71-0008</t>
  </si>
  <si>
    <t>VšĮ Tauragės rajono pirminės sveikatos priežiūros centro veiklos efektyvumo didinimas</t>
  </si>
  <si>
    <t>TPSPC</t>
  </si>
  <si>
    <t>Tauragės r.</t>
  </si>
  <si>
    <t>2.1.2.3.15</t>
  </si>
  <si>
    <t>R086609-270000-0015</t>
  </si>
  <si>
    <t>08.1.3-CPVA-R-609-71-0001</t>
  </si>
  <si>
    <t>UAB ,,Šeimos pulsas" veiklos efektyvumo didinimas</t>
  </si>
  <si>
    <t>UAB ,,Šeimos pulsas"</t>
  </si>
  <si>
    <t>2.1.2.3.16</t>
  </si>
  <si>
    <t>R086609-270000-0016</t>
  </si>
  <si>
    <t>08.1.3-CPVA-R-609-71-0005</t>
  </si>
  <si>
    <t>UAB Mažonienės medicinos kabineto veiklos efektyvumo didinimas</t>
  </si>
  <si>
    <t>UAB Mažonienės medicinos kabinetas</t>
  </si>
  <si>
    <t>2.1.2.3.17</t>
  </si>
  <si>
    <t>R086609-270000-0017</t>
  </si>
  <si>
    <t>08.1.3-CPVA-R-609-71-0004</t>
  </si>
  <si>
    <t>UAB InMedica šeimos klinikų Tauragėje ir Skaudvilėje veiklos efektyvumo didinimas</t>
  </si>
  <si>
    <t>2.1.3.</t>
  </si>
  <si>
    <t>Uždavinys. Padidinti regiono savivaldybių socialinio būsto fondą, pagerinti bendruomenėje teikiamų socialinių paslaugų kokybę ir išplėsti jų prieinamumą.</t>
  </si>
  <si>
    <t>Priemonė: Socialinių paslaugų infrastruktūros plėtra</t>
  </si>
  <si>
    <t>R084407-270000-1196</t>
  </si>
  <si>
    <t>08.1.1-CPVA-R-407-71-0003</t>
  </si>
  <si>
    <t>Savarankiško gyvenimo namų plėtra senyvo amžiaus asmenims ir (ar) asmenims su negalia Šventupio g. 3, Šiauduvoje, Šilalės r.</t>
  </si>
  <si>
    <t>Šiauduvos gyv.</t>
  </si>
  <si>
    <t>08.1.2-CPVA-R-407</t>
  </si>
  <si>
    <t>R084407-270000-1197</t>
  </si>
  <si>
    <t>08.1.1-CPVA-R-407-71-0001</t>
  </si>
  <si>
    <t>Modernizuoti veikiančius palaikomojo gydymo, slaugos ir senelių globos namus Pagėgiuose</t>
  </si>
  <si>
    <t>R084407-270000-1198</t>
  </si>
  <si>
    <t>08.1.1-CPVA-R-407-71-0002</t>
  </si>
  <si>
    <t>Socialinių paslaugų įstaigos modernizavimas ir paslaugų plėtra Jurbarko rajone</t>
  </si>
  <si>
    <t>R084407-270000-1199</t>
  </si>
  <si>
    <t>08.1.1-CPVA-R-407-71-0004</t>
  </si>
  <si>
    <t>Nestacionarių socialinių paslaugų infrastruktūros plėtra Tauragės rajono savivaldybėje</t>
  </si>
  <si>
    <t>BĮ "Tauragės socialinių paslaugų centras"</t>
  </si>
  <si>
    <t>R084408-260000-1201</t>
  </si>
  <si>
    <t>08.1.2-CPVA-R-408-71-0002</t>
  </si>
  <si>
    <t>Socialinio būsto fondo plėtra Šilalės rajono savivaldybėje</t>
  </si>
  <si>
    <t>Pajūrio mstl.</t>
  </si>
  <si>
    <t>R084408-250000-1202</t>
  </si>
  <si>
    <t>08.1.2-CPVA-R-408-71-0004</t>
  </si>
  <si>
    <t>Socialinio būsto fondo plėtra Pagėgių savivaldybėje</t>
  </si>
  <si>
    <t>Pagėgių savivaldybė</t>
  </si>
  <si>
    <t>R084408-260000-1203</t>
  </si>
  <si>
    <t>08.1.2-CPVA-R-408-71-0001</t>
  </si>
  <si>
    <t>Socialinio būsto plėtra Jurbarko rajono savivaldybėje</t>
  </si>
  <si>
    <t>R084408-260000-1204</t>
  </si>
  <si>
    <t>08.1.2-CPVA-R-408-71-0003</t>
  </si>
  <si>
    <t>Socialinio būsto fondo plėtra Tauragės rajono savivaldybėje</t>
  </si>
  <si>
    <t>2.2.</t>
  </si>
  <si>
    <t xml:space="preserve">Tikslas. Tobulinti viešąjį valdymą savivaldybėse, didinant jo atitikimą visuomenės poreikiams. </t>
  </si>
  <si>
    <t>2.2.1.</t>
  </si>
  <si>
    <t xml:space="preserve">Uždavinys. Stiprinti regiono viešojo valdymo darbuotojų kompetenciją, didinti jų veiklos efektyvumą ir gerinti teikiamų paslaugų kokybę.  </t>
  </si>
  <si>
    <t>2.2.1.1</t>
  </si>
  <si>
    <t>Priemonė: Paslaugų ir asmenų aptarnavimo kokybės gerinimas savivaldybėse</t>
  </si>
  <si>
    <t>2.2.1.1.1</t>
  </si>
  <si>
    <t>R089920-490000-1208</t>
  </si>
  <si>
    <t>10.1.3-ESFA-R-920-71-0001</t>
  </si>
  <si>
    <t>2.2.1.1.2</t>
  </si>
  <si>
    <t>R089920-490000-1209</t>
  </si>
  <si>
    <t>Paslaugų teikimo ir asmenų aptarnavimo kokybės gerinimas Tauragės regiono savivaldybėse. II etapas</t>
  </si>
  <si>
    <t>3.1.</t>
  </si>
  <si>
    <t>Tikslas. Diegti sveiką gyvenamąją aplinką kuriančias vandentvarkos ir atliekų tvarkymo sistemas, didinti paslaugų kokybę ir prieinamumą.</t>
  </si>
  <si>
    <t>3.1.1.</t>
  </si>
  <si>
    <t xml:space="preserve">Uždavinys. Plėsti, renovuoti ir modernizuoti geriamojo vandens ir nuotekų, paviršinių nuotekų surinkimo infrastruktūrą, gerinti teikiamų paslaugų  kokybę.  </t>
  </si>
  <si>
    <t>3.1.1.1</t>
  </si>
  <si>
    <t>Priemonė: Geriamojo vandens tiekimo ir nuotekų tvarkymo sistemų renovavimas ir plėtra, įmonių valdymo tobulinimas</t>
  </si>
  <si>
    <t>3.1.1.1.1</t>
  </si>
  <si>
    <t>R080014-070600-1213</t>
  </si>
  <si>
    <t>05.3.2-APVA-R-014-71-0003</t>
  </si>
  <si>
    <t>Vandentiekio ir nuotekų tinklų rekonstrukcija ir plėtra Šilalės rajone (Kaltinėnuose)</t>
  </si>
  <si>
    <t>UAB „Šilalės vandenys“</t>
  </si>
  <si>
    <t>3.1.1.1.2</t>
  </si>
  <si>
    <t>R080014-060700-1214</t>
  </si>
  <si>
    <t>05.3.2-APVA-R-014-71-0002</t>
  </si>
  <si>
    <t>Vandens tiekimo ir nuotekų tvarkymo infrastruktūros renovavimas ir plėtra Pagėgių savivaldybėje (Natkiškiuose, Piktupėnuose)</t>
  </si>
  <si>
    <t>UAB Pagėgių komunalinis ūkis</t>
  </si>
  <si>
    <t>3.1.1.1.3</t>
  </si>
  <si>
    <t>R080014-070600-1215</t>
  </si>
  <si>
    <t>05.3.2-APVA-R-014-71-0001</t>
  </si>
  <si>
    <t>Vandens tiekimo ir nuotekų tvarkymo infrastruktūros plėtra Jurbarko rajone</t>
  </si>
  <si>
    <t>UAB „Jurbarko vandenys“</t>
  </si>
  <si>
    <t>3.1.1.1.4</t>
  </si>
  <si>
    <t>R080014-060700-1216</t>
  </si>
  <si>
    <t>05.3.2-APVA-R-014-71-0004</t>
  </si>
  <si>
    <t>Geriamojo vandens tiekimo ir nuotekų tvarkymo sistemų renovavimas ir plėtra Tauragės rajone</t>
  </si>
  <si>
    <t>UAB „Tauragės vandenys“</t>
  </si>
  <si>
    <t>3.1.1.1.5</t>
  </si>
  <si>
    <t>R080014-060700-1217</t>
  </si>
  <si>
    <t>05.3.2-APVA-R-014-71-0006</t>
  </si>
  <si>
    <t>Geriamojo vandens tiekimo ir nuotekų tvarkymo sistemų renovavimas ir plėtra Šilalės rajone (Kaltinėnuose, Traksėdyje)</t>
  </si>
  <si>
    <t>3.1.1.1.6</t>
  </si>
  <si>
    <t>R080014-070000-1218</t>
  </si>
  <si>
    <t>05.3.2-APVA-R-014-71-0005</t>
  </si>
  <si>
    <t>Nuotekų tinklų plėtra Pagėgių savivaldybėje (Mažaičiuose)</t>
  </si>
  <si>
    <t>3.1.1.1.7</t>
  </si>
  <si>
    <t>R080014-070650-1219</t>
  </si>
  <si>
    <t>05.3.2-APVA-R-014-71-0007</t>
  </si>
  <si>
    <t>Vandens tiekimo ir nuotekų tvarkymo infrastruktūros plėtra Jurbarko mieste</t>
  </si>
  <si>
    <t>3.1.1.1.8</t>
  </si>
  <si>
    <t>R080014-060750-1220</t>
  </si>
  <si>
    <t>05.3.2-APVA-R-014-71-0008</t>
  </si>
  <si>
    <t>Geriamojo vandens tiekimo ir nuotekų tvarkymo sistemų renovavimas ir plėtra Tauragės rajone (papildomi darbai)</t>
  </si>
  <si>
    <t>3.1.1.2</t>
  </si>
  <si>
    <t>Priemonė: Paviršinių nuotekų sistemų tvarkymas</t>
  </si>
  <si>
    <t>3.1.1.2.1</t>
  </si>
  <si>
    <t>R080007-080000-1222</t>
  </si>
  <si>
    <t>05.1.1-APVA-R-007-71-0001</t>
  </si>
  <si>
    <t>Paviršinių nuotekų sistemų tvarkymas Tauragės mieste</t>
  </si>
  <si>
    <t>3.1.2.</t>
  </si>
  <si>
    <t>Uždavinys. Plėsti atliekų tvarkymo infrastruktūrą, mažinti sąvartyne šalinamų atliekų kiekį.</t>
  </si>
  <si>
    <t>3.1.2.1</t>
  </si>
  <si>
    <t>Priemonė: Komunalinių atliekų tvarkymo infrastruktūros plėtra</t>
  </si>
  <si>
    <t>3.1.2.1.1</t>
  </si>
  <si>
    <t>R080008-050000-1225</t>
  </si>
  <si>
    <t>05.2.1-APVA-R-008-71-0002</t>
  </si>
  <si>
    <t>Tauragės regiono atliekų tvarkymo infrastruktūros plėtra</t>
  </si>
  <si>
    <t>TRATC</t>
  </si>
  <si>
    <t>3.2.</t>
  </si>
  <si>
    <t>Tikslas. Saugoti ir tausojančiai naudoti regiono kraštovaizdį, užtikrinant tinkamą jo planavimą, naudojimą ir tvarkymą.</t>
  </si>
  <si>
    <t>3.2.1.</t>
  </si>
  <si>
    <t>Uždavinys. Padidinti kraštovaizdžio planavimo, tvarkymo ir racionalaus naudojimo bei apsaugos efektyvumą.</t>
  </si>
  <si>
    <t>3.2.1.1</t>
  </si>
  <si>
    <t>Priemonė: Kraštovaizdžio apsauga</t>
  </si>
  <si>
    <t>3.2.1.1.1</t>
  </si>
  <si>
    <t>R080019-380000-1229</t>
  </si>
  <si>
    <t>05.5.1-APVA-R-019-71-0004</t>
  </si>
  <si>
    <t>Kraštovaizdžio apsaugos gerinimas Pagėgių savivaldybėje</t>
  </si>
  <si>
    <t xml:space="preserve">05.5.1-APVA-R-019 </t>
  </si>
  <si>
    <t>3.2.1.1.2</t>
  </si>
  <si>
    <t>R080019-380000-1230</t>
  </si>
  <si>
    <t>05.5.1-APVA-R-019-71-0002</t>
  </si>
  <si>
    <t>Bešeimininkių apleistų statinių likvidavimas Jurbarko rajone</t>
  </si>
  <si>
    <t>3.2.1.1.3</t>
  </si>
  <si>
    <t>R080019-380000-1231</t>
  </si>
  <si>
    <t>Kraštovaizdžio formavimas Jurbarko rajone</t>
  </si>
  <si>
    <t>3.2.1.1.4</t>
  </si>
  <si>
    <t>R080019-380000-1232</t>
  </si>
  <si>
    <t>Smalininkų uosto šlaitų ir pylimų tvarkymas</t>
  </si>
  <si>
    <t>3.2.1.1.5</t>
  </si>
  <si>
    <t>R080019-380000-1233</t>
  </si>
  <si>
    <t>05.5.1-APVA-R-019-71-0003</t>
  </si>
  <si>
    <t>Kraštovaizdžio formavimas ir ekologinės būklės gerinimas Tauragės mieste</t>
  </si>
  <si>
    <t>3.2.1.1.6</t>
  </si>
  <si>
    <t>R080019-380000-1234</t>
  </si>
  <si>
    <t>05.5.1-APVA-R-019-71-0001</t>
  </si>
  <si>
    <t>Kraštovaizdžio formavimas Šilalės mieste</t>
  </si>
  <si>
    <t>3.2.1.1.7</t>
  </si>
  <si>
    <t>R080019-380000-1235</t>
  </si>
  <si>
    <t>Šilalės rajono savivaldybės teritorijos bendrojo plano  gamtinio karkaso sprendinių koregavimas  ir bešeimininkių apleistų pastatų likvidavimas  rajone</t>
  </si>
  <si>
    <t>Lėšų poreikis pagal metus (ES lėšos)</t>
  </si>
  <si>
    <t>Projekto veiklos</t>
  </si>
  <si>
    <t>Vertinimo kriterijai</t>
  </si>
  <si>
    <t>Ministerija</t>
  </si>
  <si>
    <t>Veiksmų programos įgyvendinimo plano priemonė arba Kaimo plėtros programos priemonė (Nr.)</t>
  </si>
  <si>
    <t>R/V*</t>
  </si>
  <si>
    <t>ITI**</t>
  </si>
  <si>
    <t>rez.***</t>
  </si>
  <si>
    <t>Įtraukimas į sąrašą (metai/mėnuo)</t>
  </si>
  <si>
    <t>Paraiškos pateikimas įgyvendinančiajai institucijai (metai/mėnuo)</t>
  </si>
  <si>
    <t>Finansavimo sutarties sudarymas (metai/mėnuo)</t>
  </si>
  <si>
    <t>2021 m.</t>
  </si>
  <si>
    <t>2022 m.</t>
  </si>
  <si>
    <t>2023 m.</t>
  </si>
  <si>
    <t>Pagrindinė veiklų grupė (pavadinimas)</t>
  </si>
  <si>
    <t>Kodas (I)****</t>
  </si>
  <si>
    <t>Susijusi veiklų grupė (I) (pavadinimas)</t>
  </si>
  <si>
    <t>Susijusi veiklų grupė (II) (pavadinimas)</t>
  </si>
  <si>
    <t>Susijusi veiklų grupė (III) (pavadinimas)</t>
  </si>
  <si>
    <t>Susijusi veiklų grupė (IV) (pavadinimas)</t>
  </si>
  <si>
    <t>Kodas (I)*****</t>
  </si>
  <si>
    <t>Naujos atviros erdvės vietovėse nuo 1 iki 6 tūkst. gyv. (išskyrus savivaldybių centrus) (m2)</t>
  </si>
  <si>
    <t>Atnaujinti ir pritaikyti naujai paskirčiai pastatai ir statiniai kaimo vietovėse (m2)</t>
  </si>
  <si>
    <t>Sukurtos arba atnaujintos atviros erdvės miestų vietovėse (m2)</t>
  </si>
  <si>
    <r>
      <t>Pastatyti arba atnaujinti viešieji arba komerciniai pastatai miestų vietovėse (m</t>
    </r>
    <r>
      <rPr>
        <vertAlign val="superscript"/>
        <sz val="10"/>
        <rFont val="Times New Roman"/>
        <family val="1"/>
        <charset val="186"/>
      </rPr>
      <t>2</t>
    </r>
    <r>
      <rPr>
        <sz val="10"/>
        <rFont val="Times New Roman"/>
        <family val="1"/>
        <charset val="186"/>
      </rPr>
      <t>)</t>
    </r>
  </si>
  <si>
    <t>Kitos viešosios infrastruktūros modernizavimas (pastatai
ir statiniai): bendruomenės, nevyriausybinių
organizacijų veiklai pritaikomi pastatai</t>
  </si>
  <si>
    <t>Darnaus judumo priemonės miestuose (pėsčiųjų ir dviračių takų infrastruktūra, Park and Ride, Bike and Ride aikštelės, elektromobilių įkrovimo stotelių įrengimas ir kita)</t>
  </si>
  <si>
    <t>Darnaus judumo priemonės miestuose (pėsčiųjų ir
dviračių takų infrastruktūra, Park and Ride, Bike and
Ride aikštelės, elektromobilių įkrovimo stotelių
įrengimas ir kita)</t>
  </si>
  <si>
    <t>Įgyvendintos darnaus judumo priemonės (vnt.)</t>
  </si>
  <si>
    <t>Rekonstruotų dviračių ir / ar pėsčiųjų takų ir / ar trasų ilgis (km)</t>
  </si>
  <si>
    <t>P.S.325</t>
  </si>
  <si>
    <t>Sutvarkyti, įrengti ir pritaikyti lankymui gamtos ir kultūros paveldo objektai ir teritorijos (vnt.)</t>
  </si>
  <si>
    <t>Numatomo apsilankymų remiamuose kultūros ir gamtos paveldo objektuose bei turistų traukos vietose skaičiaus padidėjimas  (apsilankymai per metus)</t>
  </si>
  <si>
    <t xml:space="preserve">Kultūros paveldo objektų sutvarkymas ir pritaikymas
</t>
  </si>
  <si>
    <t>Investicijas gavusios vaikų priežiūros arba švietimo infrastruktūros pajėgumas (skaičius)</t>
  </si>
  <si>
    <t>Pagal veiksmų programą ERPF lėšomis atnaujintos bendrojo ugdymo mokyklos (skaičius)</t>
  </si>
  <si>
    <t>Pagal veiksmų programą ERPF lėšomis atnaujintos neformaliojo ugdymo mokyklos (skaičius)</t>
  </si>
  <si>
    <t>Ikimokyklinio ar priešmokyklinio ugdymo įstaigų
modernizavimas</t>
  </si>
  <si>
    <t>Tikslinių grupių asmenys, kurie dalyvauja informavimo, švietimo ir mokymo renginiuose bei sveikatos raštingumą didinančiose veiklose</t>
  </si>
  <si>
    <t>Tikslinių grupių asmenys, kurie dalyvavo informavimo, švietimo ir mokymo renginiuose bei sveikatos raštingumą didinačiose veiklose (skaičius)</t>
  </si>
  <si>
    <t>Tuberkulioze sergantys pacientai, kuriems buvo suteiktos socialinės paramos priemonės (maisto talonų dalijimas) tuberkuliozės ambulatorinio gydymo metu</t>
  </si>
  <si>
    <t>Socialinių ir sveikatos paslaugų infrastruktūra</t>
  </si>
  <si>
    <t xml:space="preserve">Gyventojai, turintys galimybę pasinaudoti pagerintomis sveikatos priežiūros paslaugomis </t>
  </si>
  <si>
    <t>Viešąsias sveikatos priežiūros paslaugas teikiančių asmens sveikatos priežiūros įstaigų, kuriose modernizuota paslaugų teikimo infrastruktūra, skaičius</t>
  </si>
  <si>
    <t>Investicijas gavę socialinių paslaugų infrastruktūros objektai (vnt.)</t>
  </si>
  <si>
    <t xml:space="preserve">Tikslinių grupių asmenys, gavę tiesioginės naudos iš investicijų į socialinių paslaugų infrastruktūrą </t>
  </si>
  <si>
    <t xml:space="preserve">Investicijas gavusiose įstaigose esančios vietos socialinių paslaugų gavėjams </t>
  </si>
  <si>
    <t>Naujai įrengtų ar įsigytų socialinių būstų skaičius</t>
  </si>
  <si>
    <t>Naujai įrengti ar įsigyti socialiniai būstai (vnt.)</t>
  </si>
  <si>
    <t xml:space="preserve">naujai įrengtų ar įsigytų socialinių būstų skaičius </t>
  </si>
  <si>
    <t>P.S.416</t>
  </si>
  <si>
    <t>Viešojo valdymo institucijų darbuotojai, kurie dalyvavo pagal veiksmų programą  ESF lėšomis vykdytose veiklose, skirtose stiprinti teikiamų paslaugų ir (ar) aptarnavimo kokybės gerinimui reikalingas kompetencijas</t>
  </si>
  <si>
    <t>P.S.415</t>
  </si>
  <si>
    <t>P.N.910</t>
  </si>
  <si>
    <t>Rekonstruotų vandens tiekimo ir nuotekų surinkimo tinklų ilgis (km)</t>
  </si>
  <si>
    <t>Gyventojai, kuriems teikiamos vandens tiekimo paslaugos naujai pastatytais geriamojo vandens tiekimo tinklais (skaičius)</t>
  </si>
  <si>
    <t>Gyventojai, kuriems teikiamos paslaugos naujai pastatytais nuotekų surinkimo tinklais (GE)</t>
  </si>
  <si>
    <t>Gyventojai, kuriems teikiamos vandens tiekimo paslaugos iš naujai pastatytų ir (arba) rekonstruotų geriamojo vandens gerinimo įrenginių (skaičius)</t>
  </si>
  <si>
    <t>Vandentvarka (esamų geriamo vandens ir nuotekų tinklų
modernizavimas)</t>
  </si>
  <si>
    <t>Kita (nepriskirta kitoms grupėms) viešoji infrastruktūra ar paslaugos</t>
  </si>
  <si>
    <t>Atliekų tvarkymas (mažinimo, rūšiavimo ir perdirbimo skatinimo priemonės)</t>
  </si>
  <si>
    <t>Sukurti /pagerinti atskiro komunalinių atliekų surinkimo pajėgumai (tonos per metus)</t>
  </si>
  <si>
    <t>Teritorijų, kuriose įgyvendintos kraštovaizdžio formavimo priemonės (plotas)</t>
  </si>
  <si>
    <t>Kraštovaizdžio ir (ar) gamtinio karkaso formavimo aspektais pakeisti ar pakoreguoti savivaldybių  ar jų dalių bendrieji planai ( skaičius)</t>
  </si>
  <si>
    <t>Likviduoti kraštovaizdį darkantys bešeimininkiai apleisti statiniai ir įrenginiai (skaičius)</t>
  </si>
  <si>
    <t xml:space="preserve">Rekultivuotos atvirais kasiniais pažeistos žemės </t>
  </si>
  <si>
    <t>Teritorijų, kuriose įgyvendintos kraštovaizdžio formavimo priemonės (plotas, ha)</t>
  </si>
  <si>
    <t>Planas IŠ VISO (be rezervinių):</t>
  </si>
  <si>
    <t>Planas IŠ VISO:</t>
  </si>
  <si>
    <t>Suplanuota:</t>
  </si>
  <si>
    <t>*R – regiono projektas, V – valstybės projektas</t>
  </si>
  <si>
    <t>** ITI – projektas, įgyvendinamas pagal integruotą teritorijos (-ų) vystymo programą;</t>
  </si>
  <si>
    <t>*** rez. – rezervinis projektas.</t>
  </si>
  <si>
    <t>**** Veiklų grupių kodai nurodyti REGIONŲ PLĖTROS PLANŲ RENGIMO METODIKOS 3 priedo 8 lentelėje</t>
  </si>
  <si>
    <t>***** sudaromas pagal Veiksmų programos arba Kaimo plėtros programos kodavimo taisykles</t>
  </si>
  <si>
    <t>1.</t>
  </si>
  <si>
    <t>Prioritetas. SUBALANSUOTAS, DARNIA PLĖTRA PAGRĮSTAS EKONOMINIS AUGIMAS.</t>
  </si>
  <si>
    <t>Prioritetas. DARNI, SVEIKA, BESIMOKANTI BENDRUOMENĖ</t>
  </si>
  <si>
    <t>3.</t>
  </si>
  <si>
    <t>Prioritetas. ŽMOGUI PATOGI GYVENTI IR SAUGI APLINKA</t>
  </si>
  <si>
    <t>Produkto vertinimo kriterijus (VI) (pavadinimas)</t>
  </si>
  <si>
    <t>projekto aprašymas</t>
  </si>
  <si>
    <t>Projekto kodas</t>
  </si>
  <si>
    <t>Projektu "Pėsčiųjų ir dviračių tako įrengimas iki Norkaičių gyvenvietės" yra sprendžiama judumo paklausos problema Tauragėje.  Įgyvendinant projektą ir įrengiant 1 ,4 km taką, siekiama skatinti pėsčiųjų ir dviratininkų srautus tarp Tauragės ir Norkaičių gyvenvietės. Taip skatinama naudoti aplinkai nekenksmingas transporto priemones. Sutvarkyta susisiekimo infrastruktūra pagerins vietos gerbūvį, bus pagerinta socialinė ir aplinkosauginė kaimo aplinka. Dviračių bei pėsčiųjų takas aktualus vaikams ir jaunimui, taip pat ir suaugusiems asmenims. Įgyvendinti darbai didins visų kaimo gyventojų bei svečių saugumą bei greitesnio ir patogesnio susisiekimo galimybes, prisidės prie aplinkos taršos mažinimo.</t>
  </si>
  <si>
    <t>Atsižvelgiant į didėjančius Pagėgių miesto gyventojų reikalavimus infrastruktūros kokybei ir M. Jankaus g. techninius parametrus, projekto metu bus įrengti pėsčiųjų ir dviračių takai prie M. Jankaus gatvės. Šiuo metu atkarpoje nuo Klaipėdos g. iki Geležinkelio g. esantis takas nėra pritaikytas saugiam pėsčiųjų ir dviratininkų eismui, o atkarpoje nuo Geležinkelio g. iki miesto kapinių pėsčiųjų takas neįrengtas. Esantis pėsčiųjų ir dviračių tinklas nėra patrauklus ir saugus jo naudotojams, neatitinka judumo paklausos, todėl būtina plėtoti Pagėgių miesto susisiekimo infrastruktūrą, kuri pagerins gyventojų susisiekimo sąlygas, padidins jų mobilumą ir prisidės prie aplinkos taršos mažinimo.
Įgyvendinant projektą numatyta įrengti pėsčiųjų ir dviračių takus M. Jankaus g. atkarpoje nuo Klaipėdos g. iki miesto kapinių (ilgis — apie 0,54 km.). Projekto metu sukurti rezultatai taip pat sudarys sąlygas gerėti Pagėgių miesto gyventojų gyvenimo kokybei ir didėti miesto patrauklumui.
Projekto metu bus sprendžiama Pagėgių savivaldybės judumo paklausos problemos — miesto susisiekimo infrastruktūra bus labiau pritaikyta pėstiesiems, dviratininkams.</t>
  </si>
  <si>
    <t>Projekto įgyvendinimo metu planuojami šie darbai:
 pėsčiųjų tako Vytauto Didžiojo abiejose gatvės pusėse rekonstravimas, dešinėje gatvės pusėje vietoje pėsčiųjų tako po rekonstrukcijos   įrengti pėsčiųjų -  dviračių taką.
Įgyvendinus projektą, pagerės pėsčiųjų ir dviratininkų susiekimo sąlygos Vytauto Didžiojo gatvėje, Šilalės m., o tuo pačiu  pagerės pėsčiųjų ir dviratininkų susiekimo sąlygos  Šilalės miesto ir rajono gyventojams.</t>
  </si>
  <si>
    <t>Projekto tikslas - pagerinti Tauragės rajono savivaldybės viešojo transporto teikiamų paslaugų kokybę ir taip paskatinti gyventojus labiau naudotis viešuoju transportu.
Planuojama  įgyvendinti  ši  veikla –  naujų ekologiškų viešojo transporto priemonių pirkimas.  Tikimasi, kad įsigijus naujus autobusus, skirtus keleivių pervežimui ir taip modernizavus viešojo transporto paslaugų sistemą, bus sumažinta oro tarša, užtikrinta aukšta tiekiamų viešųjų transporto paslaugų kokybė, tikėtina, kad padidės investicinės aplinkos patrauklumas vietos verslininkams. Nekenksminga aplinkai viešojo transporto priemonė padidintų ir viešojo transporto patrauklumą ir prieinamumą, paskatintų gyventojus naudotis viešuoju transportu, o tai prisidėtų prie sveikos, švarios ir saugios gyvenamosios aplinkos kūrimo. 
Projekto įgyvendinimas prisidės prie Tauragės rajono savivaldybės  keliamų ilgalaikių tikslų (Subalansuota  savivaldybės teritorijos ir infrastruktūros  plėtra; užtikrinti efektyvią susisiekimo sistemą ir kokybišką viešojo transporto infrastruktūrą; modernizuoti ir atnaujinti viešojo transporto infrastruktūrą).</t>
  </si>
  <si>
    <t>Tauragės miesto lietaus nuotekų tinklų ilgis siekia 29,7 km, iš jų 20 km tinklų yra prastos būklės. Netvarkomos paviršinės nuotekos gali sukelti tokias problemas Tauragės mieste, kaip tankiai apgyvendintų teritorijų užliejimas. Taip pat lietaus vanduo neša daug nuosėdų, šiukšlių bei cheminių teršalų, kurios, šio vandens nesurenkant ir nevalant, patenka į gruntą arba paviršinius vandens telkinius, taip teršdamos aplinką. Esamų paviršinių nuotekų tinklų nepatenkinamą būklę parodo ir 2016 m. atlikta diagnostika, siekiant pagrįsti numatomą renovacijos ir plėtros poreikį. Projekto metu bus įrengta/rekonstruota paviršinių nuotekų tinklų - 3,7248 km ir įrengti 6 paviršinių nuotekų valymo įrenginiai. 
Tauragės mieste inventorizuotų lietaus nuotekų tinklų ilgis siekia apie 9,496 km arba apie 32 proc. visų tinklų. Projekto metu inventorizuojama  ir įregistruojama 2,919  km  senų tinklų bei projekto metu įrengtų 1,4608 km naujų paviršinių nuotekų tinklų. 
Projektas sudarys galimybes lietaus nuotekas Tauragės mieste tvarkyti organizuotai; bus sudarytos prielaidos mažinti miesto užtvindymo paviršinėmis nuotekomis riziką bei gerinama miesto ekonominė aplinka; valant nuotekas bus mažinamas neigiamas poveikis aplinkai, kadangi į gruntą ir/ar paviršinius vandens telkinius pateks valytos paviršinės nuotekos; inventorizavus ir įregistravus nuotakyną, jis pateks į UAB „Tauragės vandenys“ apskaitomo turto sąrašus, šie nuotakynai taps bendrovės nuosavybė už kurių priežiūra ir tinkamą eksploatavimą ir taps atsakinga bendrovė.</t>
  </si>
  <si>
    <t>Projekto "Tauragės regiono atliekų tvarkymo infrastruktūros plėtra " pareiškėjas - UAB Tauragės regiono atliekų tvarkymo centras, partneriai - Tauragės, Jurbarko, Šilalės rajonų ir Pagėgių savivaldybės. Projekto tikslas - plėtoti komunalinių atliekų rūšiuojamojo surinkimo ir paruošimo naudoti pakartotinai infrastruktūrą, informuoti visuomenę atliekų prevencijos ir tvarkymo klausimais Tauragės regione. Šiam tikslui pasiekti numatytos pagrindinės veiklos: - Konteinerinių aikštelių įrengimas ir konteinerių įsigijimas aikštelėms Tauragės, Jurbarko, Šilalės rajonų ir Pagėgių savivaldybių teritorijose;- didelių gabaritų atliekų surinkimo aikštelių Tauragės, Jurbarko, Šilalės raj. ir Pagėgių savivaldybėse pritaikymas atliekų paruošimui naudoti pakartotinai;- biologinių atliekų konteinerių ir kompostavimo priemonių įsigijimas bei pristatymas Tauragės, Jurbarko, Šilalės raj. ir Pagėgių individualioms valdoms;- visuomenės informavimo priemonių (pagal pridedamą viešinimo priemonių planą) vykdymas. Projekto veiklomis numatytas pasiekti produkto stebėsenos rodiklis "Sukurti/pagerinti atskiro komunalinių atliekų surinkimo pajėgumai" - 5526 tonos/metus.</t>
  </si>
  <si>
    <t>Projekto "Vandens tiekimo ir nuotekų tvarkymo infrastruktūros plėtra Jurbarko rajone" tikslas - padidinti vandens tiekimo ir nuotekų tvarkymo paslaugų prieinamumą ir sistemos efektyvumą Jurbarko rajone. Šiam tikslui pasiekti numatomos pagrindinės projekto veiklos: geriamojo vandens tiekimo statyba (apie 4,43 km., prijungiant 137 gyv.) ir nuotekų surinkimo tinklų statyba (apie 3,92 km, prijungiant 110 gyv.) Smalininkuose; Geriamojo vandens gerinimo įrenginių statyba (1 vnt.) ir vandens tiekimo tinklų rekonstrukcija (apie 1,0 km) Veliuonos miestelyje; Jurbarko miesto vandenvietės vandens gerinimo įrenginių statyba (1 vnt.). Planuojami pasiekti stebėsenos produkto rodikliai: P.N.050 "Gyventojai, kuriems teikiamos vandens tiekimo paslaugos naujai pastatytais geriamojo vandens tiekimo tinklais - 137 gyv.; P.N. 051 "Gyventojai, kuriems teikiamos vandens tiekimo paslaugos iš naujai pastatytų ir (arba) rekonstruotų geriamojo vandens gerinimo įrenginių - 11310 gyv.; P.N.053 "Gyventojai, kuriems teikiamos paslaugos naujai pastatytais nuotekų surinkimo tinklais - 110 gyv.; P.S.333 "Rekonstruotų vandens tiekimo ir nuotekų surinkimo tinklų ilgis - 1,0 km.</t>
  </si>
  <si>
    <t>Projekto uždavinys -  didinti centralizuoto vandens tiekimo ir nuotekų tvarkymo paslaugų prieinamumą (visuotinumą), siekti  užtikrinti gyventojams kokybišką geriamojo vandens tiekimą ir nuotekų tvarkymą, įgyvendinant ES nuotekų direktyvos 91/271/EEB reikalavimus nuotekų išvalymui, sumažinti dirvožemio ir gruntinio vandens taršą bei požeminio vandens išteklių taršos riziką projekto teritorijoje, išplečiant vandentvarkos paslaugas gaunančių gyventojų skaičių ir pagerinti projekto teritorijoje teikiamų vandentvarkos paslaugų kokybę. Projekte yra numatoma nutiesti 0,441 km naujų vandentiekio ir 1,521 km nuotekų surinkimo tinklų, sudarant galimybę prie viešojo vandens tiekimo prisijungti 44 būstams (92 gyv.), prie nuotekų šalinimo sistemos - 29 būstams (60 gyv.), rekonstruoti 3,0 km nuotekų surinkimo tinklų Natkiškiuose, pagerinant nuotekų paslaugą gaunančių gyventojų skaičių - 95 būstams (199 gyv.), rekonstravus Natkiškių NVĮ- pagerintą nuotekų tvarkymo paslaugų gaunančių gyventojų skaičius sudarys - 151 būstas (318 gyv.) bei rekonstravus Piktupėnų NVĮ - pagerintą nuotekų tvarkymo paslaugų gaunančių gyventojų skaičius sudarys - 42 būstai (88 gyv.) .</t>
  </si>
  <si>
    <t>Projekto uždavinys -  didinti centralizuoto vandens tiekimo ir nuotekų tvarkymo paslaugų prieinamumą (visuotinumą), siekti  užtikrinti gyventojams kokybišką geriamojo vandens tiekimą ir nuotekų tvarkymą, įgyvendinant ES nuotekų direktyvos 91/271/EEB reikalavimus nuotekų išvalymui, sumažinti dirvožemio ir gruntinio vandens taršą bei požeminio vandens išteklių taršos riziką projekto teritorijoje, išplečiant vandentvarkos paslaugas gaunančių gyventojų skaičių ir pagerinti projekto teritorijoje teikiamų vandentvarkos paslaugų kokybę. Projekte yra numatoma nutiesti 6,621 km naujų vandentiekio ir 6,860 km nuotekų tinklų, sudarant galimybę prie viešojo vandens tiekimo prisijungti 183 būstams (494 gyv.), prie nuotekų šalinimo sistemos - 195 būstams (526 gyv.), rekonstruoti 0,738 km vandentiekio tinklų rekonstruoti bei 2,1 km nuotekų slėginių tinklų Kaltinėnuose, pagerinant vandens tiekimo paslaugas 24 būstams (65 gyv.), pagerinant nuotekų tvarkymo paslaugų efektyvumą 240 būstams (648 gyv.).</t>
  </si>
  <si>
    <t>Projekto tikslas - Didinti vandens tiekimo ir nuotekų tvarkymo paslaugų prieinamumą ir sistemos efektyvumą, Tauragės miesto ir rajono gyventojams.
Projektu siekiama užtikrinti Tauragės  rajono ir gyventojams kokybišką geriamojo vandens tiekimą ir nuotekų surinkimą bei valymą, pagerinti gyventojams ir kitiems vartotojams, besinaudojantiems centralizuota vandens tiekimo sistema, tiekiamo geriamojo vandens ir surinktų nuotekų išvalymo kokybę.
Įgyvendinant Investicinį projektą „Geriamojo vandens tiekimo ir nuotekų tvarkymo sistemų renovavimas ir plėtra Tauragės rajone“ bus vykdomos šešios veiklos - bus suprojektuoti ir pastatyti vieni nauji nuotekų valymo įrenginiai, dveji nuotekų valymo įrenginiai rekonstruoti, nutiesti vandentiekio bei  nuotekų surinkimo tinklai bei rekonstruoti esami nuotekų tinklai. Veiklos:
1.1 Nuotekų siurblinės NS-3 Ližių g. 9, Ližių k. Tauragės r. sav. rekonstravimas;
1.2 Nuotekų ir vandentiekio tinklų Skardupio, Tuopų, Bijūnų, Šešuvies, Liepų, Šermuknių, Gėlių, Aneliškės, Kunigiškių gatvėse ir nuotekų valyklos Kunigiškių k. Tauragės rajono sav., statyba;
1.3 Nuotekų tinklų Mokyklos, Karšuvos, Garažų gatvėse ir nuotekų valyklos Eičių k.Tauragės rajono sav., rekonstrukcija;
1.4 Buitinio nuotekyno tinklų  Pilsūdų k. statybos ir nuotekų valymo įrenginių rekonstravimas Sandėlių g. 10, Pilsūdų k., Tauragės r.,
1.5 Nuotekų tinklų renovacija Tauragės m. ir Tauragės r.;
1.6 Vandentiekio ir nuotekų tinklų Lauksargių gyvenvietėje statyba.</t>
  </si>
  <si>
    <t>Projekto uždavinys -  padidinti nuotekų tvarkymo paslaugų prieinamumą ir sistemos efektyvumą Pagėgių savivaldybėje Mažaičių kaime. Projekte yra numatoma nutiesti 1,21 km nuotekų surinkimo tinklų, sudarant galimybę prie nuotekų šalinimo sistemos prisijungti 29 būstams (55 gyv.).</t>
  </si>
  <si>
    <t>Projekto tikslas - suteikti galimybes Šilalės raj. savivaldybės Kaltinėnų ir Traksėdžio gyventojams gauti kokybiškas vandens tiekimo ir nuotekų tvarkymo paslaugas. Uždavinys- geriamojo vandens kokybės ir nuotekų išvalymo gerinimas, pagerinant vandens tiekimo ir nuotekų tvarkymo paslaugų prieinamumą ir sistemos efektyvumą Kaltinėnų mstl. ir Traksėdyje. Projekte numatoma rekonstruoti esamus Kaltinėnų nuotekų valymo įrenginius (NVĮ) (90 m3/d) bei pastatyti naujus vandens gerinimo įrenginius (VGĮ) (31,8 m3/d, 6m3/h) Traksėdyje. Rekonstravus esamus NVĮ Kaltinėnų mstl. padidės centralizuoto nuotekų tvarkymo paslaugų prieinamumas Kaltinėnų gyventojams, centralizuotai prisijungusiems prie nuotekų tinklų, bus apsaugota aplinka nuo išleidžiamų nuotekų poveikio, pastačius VGĮ Traksėdyje gyventojai gaus kokybišką higienos normas atitinkantį geriamąjį vandenį. Rekonstravus esamus NVĮ  Kaltinėnų miestelyje teikiamų paslaugų kokybė bus pagerinta 600 gyventojų (240 būstų). Pastačius vandens gerinimo įrenginius Traksėdyje teikiamų paslaugų kokybė bus pagerinta 221 gyventojų (88 būstai). Pagal LR Statistikos departamento 2017 m. duomenis Šilalės sav. 1 būstui  tenka 2,5 gyventojo.</t>
  </si>
  <si>
    <t>Projekto "Vandens tiekimo ir nuotekų tvarkymo infrastruktūros plėtra Jurbarko mieste" tikslas - padidinti vandens tiekimo ir nuotekų tvarkymo paslaugų prieinamumą ir sistemos efektyvumą Jurbarko mieste. Šiam tikslui pasiekti numatomos pagrindinės projekto veiklos: Geriamojo vandens tiekimo (apie 0,0886 km) ir vandens tiekimo (įvadų) tinklų iki gyventojų sklypo ribos (apie 0,2375 km) statyba, prijungiant 27 gyventojus; nuotekų surinkimo tinklų statyba (apie 0,1619 km) ir nuotekų surinkimo (išvadų) tinklų iki gyventojų sklypo ribos (apie 0,6052 km), prijungiant 93 gyv;  Geriamojo vandens tiekimo tinklų (apie 0,112 km) ir nuotekų surinkimo tinklų (apie 0,115 km) rekonstrukcija Jurbarko mieste; Geriamojo vandens tiekimo ir nuotekų tvarkymo infrastruktūros inventorizacija Jurbarko mieste. 
Planuojami pasiekti stebėsenos produkto rodikliai: P.N.050 "Gyventojai, kuriems teikiamos vandens tiekimo paslaugos naujai pastatytais geriamojo vandens tiekimo tinklais - 27 gyv.;  P.N.053 "Gyventojai, kuriems teikiamos paslaugos naujai pastatytais nuotekų surinkimo tinklais - 93 gyv.; P.S.333 "Rekonstruotų vandens tiekimo ir nuotekų surinkimo tinklų ilgis - 0,23 km.</t>
  </si>
  <si>
    <t>Projekto tikslas - padidinti vandens tiekimo ir nuotekų tvarkymo paslaugų preinamumą ir sistemos efektyvumą Tauragės miesto ir rajono gyventojams.
Projekto uždaviniai:
1. Atlikti papildomus darbus, siekiant padidinti vandens tiekimo ir nuotekų tvarkymo paslaugų prieinamumą ir kokybę Tauragės miesto ir rajono gyventojams; 
2. Inventorizuoti esamus vandentiekio ir nuotekų tinklus. 
Siekiant įgyvendinti projekto tikslą bei uždavinius, bus vykdomos šios veiklos, numatytos Aprašo 11 punkte:
- geriamojo vandens tiekimo tinklų rekonstrukcija ir (ar) nauja statyba;
- nuotekų surinkimo tinklų rekonstrukcija ir (ar) nauja statyba; 
- geriamojo vandens tiekimo ir nuotekų tvarkymo infrastruktūros inventorizacija.
Investicijų projektas "Geriamojo vandens tiekimo ir nuotekų tvarkymo sistemų renovavimas ir plėtra Tauragės rajone" susideda iš 5 veiklų, kurias vykdant bus tiesiami nauji ir rekonstruojami esami VT ir NT tinklai, atlikta geriamojo vandens tiekimo ir nuotekų tvarkymo infrastruktūros inventorizacija:
1.1. Nuotekų siurblinės NS-3 Ližių g. 9, Ližių k. Tauragės r. sav. rekonstravimo papildomi darbai;
1.2. Vandentiekio ir buitinių nuotekų tinklų rekonstrukcija Žemaitės gatvėje Tauragėje ;
1.3. Vandentiekio tinklų statyba Matulaičio g. ir nuotekų tinklų rekonstrukcija Matulaičio ir Pilėnų g. Tauragės m.;
1.4. Nuotekų tinklų plėtra ir rekonstrukcija Tauragės rajone (papildomi darbai);
1.5. Tinklų inventorizacija, infrastruktūros išpildomųjų nuotraukų nuotraukų ir kadastrinių bylų rengimas bei teisinė registracija.</t>
  </si>
  <si>
    <t>Jurbarko rajono savivaldybės administracija kartu su projekto partneriais – Tauragės, Šilalės ir Pagėgių savivaldybių administracijomis, planuoja įrengti turizmo trasų ženklinimo infrastruktūrą ir užtikrinti turistų bei lankytojų informuotumą apie turizmo maršrutuose ir turizmo trasose esančias lankytinas vietas. Projekto įgyvendinimas leistų pagerinti Tauragės regiono turistinį potencialą, užtikrinti visapusišką turizmui svarbių viešųjų erdvių panaudojimą ir tokiu būdu padidinti regiono patrauklumą gyventojams ir svečiams. Projekto įgyvendinimo metu numatyta įrengti 125 vnt. informacinių kelio ženklų Nr. 628, 63 vnt. informacinių stendų, 359 vnt. krypties rodiklių pėstiesiems, 175 vnt. lankytinas vietas jungiančių dviračių trasų ženklų. 36 vnt. lankytinas vietas jungiančių vandnes turizmo trasų ženklų, 67 vnt. informacinių stendų, pritaikytų neįgaliesiems (su Brailio rašmenimis), 3 infoterminalus, pritaikytus neįgaliesiems (iš viso 828 vnt. ženklinimo infrastruktūros objektų).</t>
  </si>
  <si>
    <t>Pagrindinė projekto problema – nepakankamas Tauragės pilies potencialo išnaudojimas kultūrinių poreikių tenkinimui. Šią problemą planuojama spręsti pietrytinio korpuso rūsio patalpose atliekant tvarkomuosius statybos darbus, įsigyjant ampyro stiliaus baldus bei įrangą. Įgyvendinus projektą Tauragės pilies rūsyje bus įrengtos 3 salės, bendro naudojimo patalpos – rūbinė, holas, ekspozicijų erdvė ir kitos patalpos, kuriose bus vykdomos ekskursijos, edukaciniai užsiėmimai, parodos, veiks kūrybinės dirbtuvės, bus organizuojami kiti kultūrinio pobūdžio renginiai. Tikimasi, kad patrauklių erdvių Tauragės pilies rūsyje sukūrimas sudarys prielaidas padidinti kultūros paveldo objekto aktualumą, lankomumą, žinomumą.</t>
  </si>
  <si>
    <t>Buvusio Kristijono Donelaičio gimnazijos pastatas, esantis Vilniaus g. 46, Pagėgiuose, šiuo metu nėra tinkamos kultūros paslaugų teikimui, patalpos nepritaikytos lankytojams. Šią problemą numatoma spręsti sutvarkant pastato infrastruktūrą, kuri didins teikiamų kultūros paslaugų įvairovę ir kokybę, patrauklumą. Projekto įgyvendinimo metu planuojama atnaujinti šio kultūros paveldo objekto aktų salę, kitas pagalbines patalpas, integruoti įrangą, kuri istorinį paveldą pristatys šiuolaikiška forma. Po projekto įgyvendinimo numatoma organizuoti naujos formos renginius, plenerus, edukacines veiklas, parodas, meno kolektyvų pasirodymus.</t>
  </si>
  <si>
    <t>Projektu sprendžiama problema – nepakankamai aktualizuotas ir pritaikytas lankymui kultūros paveldo objektas –  Požerės Kristaus Atsimainymo bažnyčios statinių kompleksas, neatskleistos jo vertingosios savybės.
Įgyvendinus projektą bus sutvarkytas kultūros paveldo objektas – atlikti būtini tvarkomieji statybos ir tvarkomieji paveldosaugos darbai. Taip pat iš projekto lėšų bus finansuojami polichrominiai tyrimai.
Įgyvendinus projekto veiklas pagerės kultūros paveldo komplekse teikiamų paslaugų kokybė ir atsiras šių paslaugų įvairovė – bus teikiamos ne tik sakralinės religinės paslaugos, bet ir viešosios kultūrinės paslaugos: sakraliniai koncertai, edukacinės veiklos, giesmių giedojimo užsiėmimai, parodų organizavimas, paskaitos ir kt. Bus užtikrintas objekto prieinamumas, atvirumas visuomenei ir patenkinti įvairių tikslinių grupių kultūriniai poreikiai.</t>
  </si>
  <si>
    <t>Esminė problema, kuriai spręsti planuojamas vykdyti projektas – edukacinių veiklų trūkumas, kurį lemia nepritaikytos patalpos ir įrangos nepakankamumas. Projekto „Mažosios Lietuvos Jurbarko krašto kultūros centro aktualizavimas“ tikslas - kompleksiškai sutvarkyti Mažosios Lietuvos Jurbarko krašto kultūros centro pastato dalį, pritaikant jį turizmo ir kultūrinėms veikloms bei sudaryti prielaidas lankytojų srautų didėjimui. Šiam tikslui pasiekti numatomos pagrindinės projekto veiklos: Mažosios Lietuvos Jurbarko krašto kultūros centro pastato tvarkomieji statybos ir tvarkomieji paveldosaugos darbai, įrangos ir baldų įsigijimas. Po projekto įgyvendinimo paveldo objekte bus sutvarkytos 5 patalpos, kuriose bus organizuojami koncertai, parodos, teatro ir kitos edukacinės veiklos. Įgyvendinus projektą išaugs teikiamų kultūrinių paslaugų patrauklumas, padidės kultūros paveldo objekto žinomumas bei lankytojų srautai.</t>
  </si>
  <si>
    <t>Projektu vykdoma veikla - kraštovaizdžio formavimas ir ekologinės būklės gerinimas gamtinio karkaso teritorijose. Vykdydama projektą "Kraštovaizdžio formavimas Šilalės mieste" savivaldybė planuoja pagerinti Šilalės tvenkinio pakrančių ir bendruomenių parko "Auginkime bendruomeniškumą" kraštovaizdžio ekologinę, estetinę būklę, tuo pačiu siekiama sudaryti galimybę visuomenei naudoti ir pažinti vietovės kraštovaizdį ir vertybes. Numatomos šios konkrečios veiklos: 1. Šilalės tvenkinio ir salos krantų tvirtinimas gamtinėmis priemonėmis (500 m.) 2.Bendruomenių parko, tvenkinio želdynų teritorijos ir salos želdinių tvarkymas, želdinimas bei reljefo formavimas (5 ha) 3. Trūkstamų pėsčiųjų takų dolomito skaldos atsijų danga su atokvėpio aikštelėmis įrengimas 4. Įvairūs mažosios kraštovaizdžio architektūros statiniai (40 vnt.) 5. Želdinių inventorizavimas visoje teritorijoje (5 ha), 6. Įrangos teritorijai tvarkyti įsigijimas (17 vnt.)</t>
  </si>
  <si>
    <t>Pagrindinis projekto tikslas – didinti kraštovaizdžio vizualinį estetinį potencialą Jurbarko rajone.
Projekto metu planuojame likviduoti trijose Jurbarko rajono teritorijose esančius statinius: 
1. Nenaudojamų nuotekų valymo įrenginių statinius su priklausiniais, esančius A. Giedraičio-Giedriaus g. 1D; 
2. Nenaudojamų nuotekų valymo įrenginių statinius, esančius Vydūno g.; 
3. Vandens bokštą, esantį Juodaičių kaime. 
Visi minėti statiniai yra pripažinti bešeimininkiais, apleisti, darkantys kraštovaizdį bei keliantys grėsmę gyventojams. Apleisti statiniai blogina miesto ir rajono įvaizdį, mažina investicinį patrauklumą. Atsižvelgiant į tai, kad  ketinami likviduoti statiniai yra urbanizuotose teritorijose (iki 1 km atstumu), todėl svarbu sutvarkyti teritorijas bei sukurti švarią, saugią ir patogią gyvenamąją aplinką.</t>
  </si>
  <si>
    <t>Planuojamas tvarkyti parkas yra apleistas, apaugęs nevertingais medžiais bei krūmais. Tvenkinio krantas nepritaikytas maudymuisi, užpelkėjęs. Teritorija užteršta statybinėmis atliekomis. Neišvystyti pėsčiųjų takeliai. 
Gyventojams trūksta sutvarkytų viešųjų erdvių, kur galėtų praleisti poilsinį, edukacinį ir aktyvų laisvalaikį. Parke numatomi pasivaikščiojimo takeliai, tilteliai į tvenkinio salą, per upelį, vaikų žaidimo aikštelės, lauko sporto treniruokliai aktyviam poilsiui, vieta paplūdimiui (prieiga prie vandens). Numatomos įrengti regyklos, kuriose bus galima grožėtis atsiveriančiais vaizdais, vieta skulptūrai.  Numatoma alėja, šalia kurios glausis žaidimų elementai ir dekoratyvinių augalų kompozicijos. Siūlomos dekoratyvinių medžių ir krūmų kompozicijos.
Sutvarkius teritoriją bus ne tik išvengta tolimesnės gamtinio karkaso degradacijos, bet bus suteikiama pridėtinė vertė miestui ir gyventojams.</t>
  </si>
  <si>
    <t>Projektu siekiama didinti Pagėgių savivaldybės  teritorijos reprezentatyvumą, gerinant jos kraštovaizdžio arealų būklę, išryškinant jų gamtines vertybes, didinant jų estetinį patrauklumą, stiprinant bei palaikant ekologinę pusiausvyrą. Projekte numatyta pakoreguoti  Pagėgių savivaldybės dalies – Pagėgių miesto bendrąjį planą  tikslinant urbanistinio ir gamtinio karkaso   sprendinius bei  papildant jį kraštovaizdžio ekologinės būklės ir kraštovaizdžio vizualinės apsaugos gerinimo sprendiniais, sutvarkyti du etaloninio kraštovaizdžio objektus pasienio teritorijoje, suformuoti kraštovaizdį  ir pagerinti ekologinę būklę gamtinio karkaso teritorijoje Pagėgių mieste, likviduoti du kraštovaizdžio  vizualinės taršos objektus.
Įgyvendinant projektą  bus sutvarkyta teritorija tarp Parko g. ir Donelaičio gatvių Panemunėje ir suformuotas  parko kraštovaizdis. Bus didinama estetinė teritorijos kokybė atveriant apžvalgai tinkamus vaizdus. Sutvarkius Panemunės miesto kraštovaizdį, išryškins vietovės išskirtinumą, unikalumą, vietines vertybes.
Užlenkio ežero pietinėje pakrantėje bus formuojamas  pasienio etaloninis kraštovaizdis, o  pati teritorija  bus pritaikyta poilsiui ir rekreacijai. 
Įgyvendinant projektą  Benininkų upelio atkarpoje nuo Pagėgių miesto ribos iki pralaidos po Geležinkelio gatve bus renatūralizuota upelio vagą,  ir atkurtas kiek įmanoma natūralesnis, per urbanizuotą teritoriją tekančio upelio kraštovaizdis, išspręsta užpelkėjimo ir uždumblėjimo problema. Bus atstatytas upelio natūralus hidrologinis režimas. 
Įgyvendinant projektą bus likviduoti 2 kraštovaizdį teršiantys bešeimininkiai pastatai Panemunės mieste bei Pagėgių sav. Palumpių k.</t>
  </si>
  <si>
    <t>Tauragės miesto Žemaitės ir Smėlynų gatvių bei Smėlynų skersgatvio rekonstrukcijos investicijų projektas inicijuotas vadovaujantis Tauragės regiono integruotos teritorijų vystymo programa. Šioje Programoje išskiriamas 1 tikslas „Padidinti užimtumą per patrauklumo darbui ir investicijoms gerinimą, darbo vietų pasiekiamumo ir darbo jėgos mobilumo didinimą“, kurį numatoma pasiekti sprendžiant tikslinių teritorijų (tame tarpe ir Tauragės miesto) socialines, ekonomines, demografines, aplinkos būklės, klimato kaitos problemas. Sprendžiant problemą, galima sumažinti neigiamas grėsmes, pagerinant darbo vietų pasiekiamumą kompleksiškai sprendžiant infrastruktūros nusidėvėjimo ir saugos problemas.
Tauragės miesto Žemaitės ir Smėlynų gatvių bei Smėlynų skersgatvio dangų stovis yra nepatenkinamas – dangos yra senos, duobėtos, vietomis asfalto visai nėra. Smėlynų gatvėje ir skersgatvyje šaligatviai nėra įrengti, o dalyje Žemaitės g. įrengti šaligatviai yra blogos būklės. 
Pagrindinė problema, kuriai spręsti inicijuotas šis projektas, yra ta, kad Žemaitės ir Smėlynų gatvių bei Smėlynų skersgatvio techniniai parametrai yra labai prasti, o eismo saugumo priemonės yra nusidėvėjusios ir nepakankamos.</t>
  </si>
  <si>
    <t>Projekto įgyvendinimo metu planuojami šie darbai:
1. Pėsčiųjų ir dviračio tako dalyje Struikų g. (nuo sankryžos su Pūtvės Pilies g. iki Sodininkų g.) Šilalės m., dalyje Sodininkų g. (nuo Struikų g. iki sankryžos su  Ramunės g.) Struikų k., ir dalyje Ramunės g. (nuo sankryžos su Sodininkų g. iki sodininkų bendrijos „Dobilas“ vartų) Struikų k., Šilalės r. įrengimas.
2. Pėsčiųjų ir dviračio tako įrengimas Šilalės k. sen. Kelio nr. Si-26 (Lelijų g.) nuo Rytinio Kelio g iki sodininkų bendrijos „Draugystė“ vartų Struikų k.,  Šilalės r. 
3. Pėsčiųjų tako rekonstrukcija nuo Dvaro Kaimo g. Šilalės m. iki Baranausko g. Šilų k., Šilalės r.
4. Pėsčiųjų takų A. Stulginskio g. ir dalyje Gardavos g. Tūbinių I k., Šilalės r. rekonstrukcija   bei pėsčiųjų perėjos per Gardavos gatvę įrengimas.
5. Pėsčiųjų ir dviračių tako nuo Vasario 16-osios g. Šilalės m. iki Šilo g. Šilalės m. įrengimas, tako apšvietimas.
Įgyvendinus projektą, Šilalės rajone pagerės eismo saugumas, sumažės avaringumas.</t>
  </si>
  <si>
    <t>Jurbarko rajono savivaldybės administracija planuojamu įgyvendinti projektu „A. Giedraičio-Giedriaus gatvės rekonstravimas Jurbarko mieste“ (toliau – Projektas) siekia plėtoti susisiekimą vietinės reikšmės keliais, gerinant A. Giedraičio-Giedriaus gatvės techninius parametrus. Projekto metu A. Giedraičio-Giedriaus gatvėje bus nutiesta asfalto danga, įrengti buitinių nuotekų ir vandentiekio linijų atvadai. 
Šiuo metu gatvės su žvyro danga būklė kritiška: važiuojamosios dalies plotis nevienodas, daug duobių, nelygumų. Įrengus 2,09 km asfalto dangą pagerės gatvės techniniai parametrai, tuo pačiu sumažės aplinkos tarša, neigiamas poveikis aplinkai. Projektas prisidės prie tinkamo pralaidumo ir patikimumo susisiekimo  infrastruktūros tinklo formavimo Jurbarko mieste, sumažės transportavimo laikas, kuro sąnaudos, padidės eismo saugumas, pagerės gyventojų gyvenimo kokybė.</t>
  </si>
  <si>
    <t>Didėjant Pagėgių miesto urbanizacijos lygiui, miestui plečiantis sąlyginai mažo gyventojų tankumo privačių namų sklypais (didėja urbanistinė sklaida), atsižvelgiant į gyventojų poreikius būtina išlaikyti darnios plėtros principus ir miesto patrauklumą. Susisiekimo infrastruktūros plėtra neatsiejama nuo bendrojo valstybės ekonominio ir socialinio augimo.
Projekto metu bus sutvarkytos Pagėgių miesto Jaunimo ir Rambyno g. atsižvelgiant Pagėgių miesto Bendrojo plano sprendinius. Pagerintos susisiekimo sąlygos mieste užtikrins efektyvų kelių transporto infrastruktūros pajėgumų panaudojimą, optimizuojant eismo srautus. 
Įgyvendinant projektą numatyta Jaunimo ir Rambyno gatvių atkarpų nauja statyba su pėsčiųjų ir dviračių taku ir apšvietimu bei Rambyno gatvių atkarpos rekonstravimas įrengiant pėsčiųjų ir dviračių taką su apšvietimu. Projekto metu sukurti rezultatai sudarys sąlygas didėti gyventojų mobilumui, eismo dalyvių saugumui, gerėti gyvenimo kokybei.</t>
  </si>
  <si>
    <t>Įgyvendinant projektą Pagėgių mieste bus sutvarkyta teritorija už kultūros centro, įrengtas apšvietimas, įrengti pėsčiųjų ir dviračių takai, įrengta aktyvaus poilsio aikštelė su lauko treniruokliais suaugusiems, įrengta šunų vedžiojimo ir dresavimo aikštelė, tai pat įrengtas dviračių parkas, įrengta vaikų žaidimo aikštelė, sutvarkyta Gėgės gatvės atkarpa, kuri bus skirta privažiavimui prie viešų erdvių t. y. miesto turgaus aikštės. Tikimasi, kad projekto metu sukurta viešoji  infrastruktūra padidins vietos bendruomenės užimtumą, bus pritraukta naujų investicijų ir taps Pagėgių miesto traukos centru.</t>
  </si>
  <si>
    <t>Įgyvendinant projektą bus įrengta turgaus aikštė su stoginėmis, įrengti lauko inžineriniai tinklai (lietaus nuotekos, apšvietimas), pastatytas viešas tualetas bei jame įrengti inžineriniai tinklai, automobilių parkavimo vietos ir sutvarkytas privažiavimas nuo Aukštaičių g iki Turgaus g. Tikimasi, kad projekto metu sukurta viešoji  infrastruktūra padidins vietos bendruomenės užimtumą, pagerins vietos verslininkų sąlygas bei bus pritraukta naujų investicijų ir taps Pagėgių miesto traukos centru.</t>
  </si>
  <si>
    <t>Projekto objektas – gyvenamojo kvartalo tarp P. Cvirkos, K. Donelaičio, Vytauto Didžiojo ir Dariaus ir Girėno gatvių kiemų teritorija, kuri yra miesto centro viešųjų erdvių ir infrastruktūros dalis. Projekte numatyta praplatinti įvažiavimus-pravažiavimus į kvartalo kiemus, maksimaliai praplėsti automobilių parkavimo aikšteles, pritaikant ir žmonių su negalia poreikiams automobilių stovėjimo vietas, pakoreguoti ir rekonstruoti pėsčiųjų takus (šaligatvius) ir pritaikyti neįgaliųjų poreikiams, kad jie galėtų laisvai judėti, įrengti įvairaus amžiaus grupių vaikų žaidimo bei pagyvenusių žmonių poilsio aikšteles bei visą teritoriją papildomai apželdinti, įrengti gėlynus, gatvių apšvietimą, mažosios architektūros elementus.
Tikimasi, kad įgyvendintas projektas padidins gyvenamosios aplinkos patrauklumą Jurbarko mieste bei prisidės prie palankių sąlygų sudarymo verslo plėtrai ir kūrimui ar (ir) paslaugų sektoriaus vystymuisi.</t>
  </si>
  <si>
    <t>Projekto metu bus modernizuojamos Jurbarko kultūros centro šiaurės vakarų korpuso patalpos, jas pritaikant tikslinių grupių poreikiams, užtikrinant saugumo reikalavimus, jų funkcionalumą bei įsigyjant būtinus baldus ir įrangą teikiamų paslaugų kokybei užtikrinti.
Tikimasi, kad įgyvendinus projektą bus sudarytos sąlygos įvairesnių, geresnės kokybės ir didesnės apimties paslaugų teikimui. Po projekto įgyvendinimo Jurbarko kultūros centre numatoma organizuoti profesionalaus meno renginius, koncertus, spektaklius, edukacines programas, demonstruoti kino filmus. Planuojama, kad tai padidins projekto tikslinių grupių srautus.</t>
  </si>
  <si>
    <t>Projekto įgyvendinimo metu planuojama atlikti Tauragės krašto muziejaus dalies (pietvakarinio korpuso ir jo priestato pusrūsio bei vakarinio bokšto) infrastruktūros modernizavimo ir patalpų pritaikymo ekspozicinei-edukacinei veiklai darbus. Taip pat bus įsigyta ir sumontuota kultūrinių paslaugų teikimui bei lankytojui aptarnavimui būtina įranga bei baldai. Tikimasi, kad projektu sukurtos modernios muziejaus ekspozicinės-edukacinės erdvės užtikrins aukštą ir, į įvairiapusius kultūros vartotojų poreikius orientuotą, paslaugų kokybę. Bus atnaujintos ir sukurtos naujos ekspozicijos, edukacinės programos, įrengtos lankytojų aptarnavimo ir laisvalaikio zonos. Po projekto įgyvendinimo muziejinė veikla taps novatoriška, dinamiška, nuolat besikeičianti ir įtraukianti įvairias tikslines kultūros vartotojų grupes.</t>
  </si>
  <si>
    <t>Pagrindinė projekto problema –  Pagėgių palaikomojo gydymo slaugos ir senelių globos namų II korpuse teikiamų paslaugų kokybė dėl pastato būklės neatitinka tikslinės grupės – senyvo amžiaus asmenų poreikio. Projekto įgyvendinimo metu bus atliekamas pastato, esančio Vilniaus g. 39, Pagėgiuose, paprastasis remontas, bus modernizuotos 38 vietos socialinių paslaugų gavėjams, taip pat pagerintos darbo sąlygas įstaigos darbuotojams. 
Tikimasi, kad įgyvendinus projektą bus prisidėta prie socialinių paslaugų prieinamumo Pagėgių savivaldybėje didinimo, socialinių paslaugų infrastruktūros gerinimo ir plėtros, globos namų gyventojams bus sukurtos jaukesnės, namų aplinkai artimesnės gyvenimo sąlygos, pagerės teikiamų socialinių paslaugų kokybė.</t>
  </si>
  <si>
    <t>Pagrindinė problema – netinkama socialinių paslaugų kokybė, kurią įtakoja esama Viešosios įstaigos „Jurbarko socialinės paslaugos“ ilgalaikės ir trumpalaikės socialinės globos namų (adresas: Piliakalnio g. 4, Eržvilkas, unik. Nr. 9495-5005-4014) infrastruktūra, t. y. netinkamas patalpų išplanavimas, apsunkinantis senyvo amžiaus asmenų judėjimą, patekimą į kitas patalpas, mažos erdvės bendravimui ir bendruomeninėms veikloms organizuoti, neišnaudotos tuščios erdvės dėl jų nepritaikymo, nesaugios darbo sąlygos.  Šią problemą planuojama spręsti projekto veiklų metu pastate atliekant būtinus atnaujinimo darbus bei įsigyjant reikiamus baldus bei įrangą.
Įgyvendinus projektą bus sudarytos sąlygos asmens savarankiškumo skatinimui, socialinių paslaugų prieinamumo bendruomenėje gerinimui, socialinių paslaugų plėtojimui, teikiamų paslaugų kokybės užtikrinimui bei saugios aplinkos kūrimui. Planuojama, kad atnaujinus globos namų pastatą projekto tikslinės grupės (t.y. senyvo amžiaus) asmenims bus teikiamos kokybiškos socialinės paslaugos, užtikrinamas turiningas laisvalaikis bei saugi aplinka.</t>
  </si>
  <si>
    <t>Šiuo metu viena didžiausių problemų Šilalės rajone - nepakankamas socialinių paslaugų prieinamumas. Ypatingai jaučiamas socialinių paslaugų trūkumas senyvo amžiaus asmenims ir asmenims su negalia. Todėl įgyvendinamas projektas, kurio metu bus rekonstruotas pastatas, esantis adresu Šventupio g. 3, Šiauduva (unik. Nr. 8798-6001-9019), jo patalpas pritaikant apgyvendinimo savarankiško gyvenimo namuose paslaugoms teikti 11 paslaugų gavėjų. Modernizuotame pastate bus įkurtas Šilalės rajono socialinių paslaugų namų savarankiško gyvenimo namų padalinys.</t>
  </si>
  <si>
    <t>Projektu bus sprendžiama nepakankamos socialinių paslaugų (socialinės priežiūros ir bendrųjų socialinių paslaugų) pasiūlos ir prieinamumo problema asmenims su negalia bei jų šeimos nariams Tauragės rajono savivaldybėje. Projektu siekiama padidinti socialinių paslaugų įvairovę ir prieinamumą neįgaliesiems: informavimas, konsultavimas, bendravimas, kasdienio gyvenimo, maisto gaminimo, darbinių, kompiuterinio raštingumo, asmens higienos įgūdžių ugdymas ir palaikymas, fizinio aktyvumo skatinimas. Bus sukurtos palankios sąlygos neįgaliųjų asmenų priežiūrai, o jų artimiesiems bus galimybė sugrįžti į darbą. Projekto įgyvendinimo metu numatoma atlikti dalies pastato, esančio adresu Donelaičio g. 21, Tauragė, rekonstrukciją, patalpas pritaikant neįgaliųjų asmenų Dienos centrui, aprūpinti įstaigą būtina įranga ir baldais. Įgyvendinus projektą Dienos centro paslaugomis vienu metu galės naudotis 40 asmenų ir jų šeimos narių.</t>
  </si>
  <si>
    <t>Projektu siekiama prisidėti prie Jurbarko rajono savivaldybės socialinio būsto fondo plėtros. Projekto įgyvendinimo metu bus įsigyta 16 vnt. socialinių būstų, iš kurių 1 būstas bus pritaikytas asmeniui su negalia. Taip pat bus įsigyta įranga, skirta neįgaliesiems. Tikimasi, kad įgyvendinus projektą padidės galimybės apsirūpinti būstu šeimoms ir asmenims, turintiems teisę į socialinį būstą, pagerės šių asmenų gyvenimo kokybė.</t>
  </si>
  <si>
    <t>Projektu siekiama prisidėti prie Šilalės rajono savivaldybės socialinio būsto fondo plėtros. Projekto įgyvendinimo metu bus įsigyta 25 socialiniai būstai, iš kurių 3 būstai bus pritaikyti asmenims su judėjimo negalia. Visi anksčiau minėti būstai bus aprūpinti viryklėmis (kartu su orkaitėmis). Tikimasi, kad įgyvendinus projektą padidės galimybės apsirūpinti būstu šeimoms ir asmenims, turintiems teisę į socialinio būsto nuomą, pagerės minėtų asmenų gyvenimo kokybė, integracija į darbo rinką.</t>
  </si>
  <si>
    <t>Projektu siekiama prisidėti prie Tauragės rajono savivaldybės socialinio būsto fondo plėtros. Projekto įgyvendinimo metu bus įsigyta 55 socialiniai būstai Tauragės mieste, iš jų - 5 socialinių būstų vidus bus pritaikytas neįgaliųjų poreikiams, bus perkama neįgaliesiems reikalinga įranga.</t>
  </si>
  <si>
    <t>Projektu siekiama prisidėti prie Pagėgių savivaldybės socialinio būsto fondo plėtros. Projekto įgyvendinimo metu bus rekonstruotas pastatas (esantis adresu Žemaičių g. 1A, Pagėgiai, kurio plotas – 217,81 kv. m), pakeista pastato paskirtis (iš mokslo į gyvenamosios paskirties) bei pagal poreikį padidintas pastato plotas. Rekonstravus pastatą bus įrengti 6 socialiniai būstai (3 vieno kambario (apie 35 kv. m.) ir 3 dviejų kambarių (apie 50 kv. m.) butai). Minėti būstai bus aprūpinti viryklėmis. Tikimasi, kad įgyvendinus projektą padidės galimybės apsirūpinti būstu šeimoms ir asmenims, turintiems teisę į socialinį būstą, pagerės minėtų asmenų gyvenimo kokybė, integracija į darbo rinką.</t>
  </si>
  <si>
    <t>Tauragės rajono savivaldybėje, siekiant užtikrinti kokybiškų pirminės asmens sveikatos priežiūros paslaugų teikimą ir padidinti teikiamų paslaugų prieinamumą vaikams ir vyresnio amžiaus gyventojams, numatomas uždarosios akcinės bendrovės "Šeimos pulsas" modernizavimo projektas, skirtas Aprašo 12.1 punkte numatytai remiamai veiklai įgyvendinti. 
Projektas skirtas problemoms, susijusioms su vaikų ir vyresnio amžiaus asmenims skirtų paslaugų teikimu Tauragės rajono savivaldybėje spręsti. Projekto įgyvendinimo metu numatoma įsigyti odontologinę ir kitą medicininę įrangą, baldus odontologo kabinetui, kompiuterinę įrangą bei automobilį, skirtą pacientų lankymui namuose. Tikimasi, kad projekto naudą pajus 1600 tikslinės grupės asmenų - vaikų ir vyresnio amžiaus asmenų.</t>
  </si>
  <si>
    <t>Projektas yra skirtas pagerinti projekto vykdytojo teikiamų pirminės asmens sveikatos priežiūros paslaugų kokybę ir prieinamumą. 
Šeimos gydytojų vizitų į namus poreikis turi tendenciją didėti, ypač dažnai yra lankomi vaikai ir vyresnio amžiaus, neįgalūs, specialių poreikių turintys asmenys. Pacientams lankyti namuose yra reikalinga tikslinė transporto priemonė, kuri bus įsigyjama projekto metu. 
Tikslinė grupė – prie įstaigos prisirašę asmenys (vaikas iki 18 metų ir vyresni nei 55 metų asmenys).</t>
  </si>
  <si>
    <t>IĮ „Pagėgių šeimos centras“ aptarnauja 55 proc. Pagėgių savivaldybės gyventojų. Dėl nudėvėtos ir nepakankamos esamos infrastruktūros neužtikrinama įstaigos teikiamų sveikatos priežiūros paslaugų kokybė ir prieinamumas: nusidėvėjęs automobilis neužtikrina efektyvaus pacientų aptarnavimo namuose trūksta infrastruktūros efektyvesniam darbo organizavimui. Dėl modernios medicininės įrangos nepakankamumo, prastos pacientų aptarnavimo fizinės infrastruktūros nėra užtikrinamas kokybiškas paslaugų teikimas ir jų prieinamumas. Tai sąlygoja retesnį gyventojų apsilankymą pas šeimos gydytojus, odontologus, vėlesnį ligų diagnozavimą, ilgesnį gydymo laikotarpį. Projektu siekiama sumažinti šios teritorijos bei skirtingų socialinių grupių priklausančių asmenų sveikatos būklės netolygumus bei sveikatos priežiūros prieinamumo skirtumus, gerinant tikslinių gyventojų grupių galimybes naudotis ligų prevencijos, sveikatos stiprinimo, pirminėmis sveikatos priežiūros paslaugomis. Projektas orientuotas į pirminės asmens sveikatos priežiūros grandies stiprinimą, pagal poreikį atnaujinant efektyvesniam veiklos vykdymui reikalingą infrastruktūrą (medicinos įrangą, tikslinę transporto priemonę, skirtą pacientų lankymui namuose), teikiant tikslinės savivaldybės gyventojams kuo kokybiškesnes, inovatyvesnes ir savalaikes asmens sveikatos priežiūros paslaugas. Pagrindinė įstaigos problema - kokybiškesnių pirminės asmens sveikatos priežiūros paslaugų asmenims, pasižymintiems priešlaikinio mirtingumo dėl pagrindinių neinfekcinių ligų, vyresnio amžiaus (55 m. ir vyresni) ir vaikams, kylantis dėl modernios medicininės įrangos, automobilio, skirto pacientų lankymui namuose, trūkumo. Problemos sprendimui numatoma įsigyti odontologinę ir kitą medicininę įrangą ir automobilį. Tikimasi, kad projekto metu vykdomos veiklos pagerins pirminės asmens sveikatos priežiūros paslaugų kokybę tikslinės teritorijos gyventojams, efektyvesnė paslaugų infrastruktūra stiprins paplitusių pagrindinių lėtinių ligų prevenciją.</t>
  </si>
  <si>
    <t>Tauragės rajono savivaldybėje, siekiant užtikrinti kokybiškų pirminės asmens sveikatos priežiūros paslaugų teikimą ir padidinti teikiamų paslaugų prieinamumą vaikams ir vyresnio amžiaus gyventojams, numatomas UAB InMedica klinikų Tauragėje ir Skaudvilėje modernizavimo projekto įgyvendinimas.
Projektas skirtas problemoms, susijusioms su vaikų ir vyresnio amžiaus asmenims skirtų paslaugų teikimu, Tauragės rajono savivaldybėje spręsti. Projekto įgyvendinimo metu numatoma atnaujinti klinikos patalpas, įsigyti būtiną įrangą ir baldus pirminės asmens sveikatos priežiūros paslaugoms teikti: odontologinę ir kitą medicininę įrangą, baldus šeimos bei gydytojų odontologų  kabinetams, kompiuterinę įrangą. Tikimasi, kad projekto naudą pajus 5038 tikslinės grupės asmenų - vaikai ir vyresnio amžiaus asmenys.</t>
  </si>
  <si>
    <t>Projektą inicijuoja UAB Mažonienės medicinos kabinetas. Senstant gyventojams, vis didesnė problema tampa lėtinės ligos, dažnėja neįgalumas, o sulaukus 45-50 m. didžiąją likusio gyvenimo dalį lydi įvairios sveikatos problemos.  Atsižvelgiant į tai, didėja ligų profilaktikos ir sveikatos stiprinimo savalaikis paslaugų teikimo poreikis. Ypač aktualu paslaugų prieinamumas nuo rajono centro nutolusiems gyventojams. Projekto tikslas – pagerinti pirminės sveikatos priežiūros paslaugų prieinamumą tikslinėms grupėms (vaikams ir vyresnio amžiaus asmenims) įsigyjant tikslinę transporto priemonę, skirtą pacientų lankymui namuose.  Projekto įgyvendinimas padidins UAB Mažonienės medicinos kabineto teikiamų paslaugų kokybę ir prieinamumą. Planuojama, kad 1040 tikslinės grupės asmenų turės galimybę pasinaudoti pagerintomis paslaugomis.</t>
  </si>
  <si>
    <t>Projektas skirtas pagerinti pirminės sveikatos priežiūros paslaugų kokybę ir padidinti šių paslaugų prieinamumą viešojoje įstaigoje Šilalės pirminės sveikatos priežiūros centras, įsigyjant tikslinę transporto priemonę pacientų lankymui namuose, reikalingą medicinos ir kompiuterinę įrangą, baldus, reikalingą vaikų bei vyresnio amžiaus šalies gyventojų ligų profilaktikai, prevencijai ir ankstyvajai diagnostikai, tuberkuliozės profilaktikai, diagnostikai ir gydymui. Projekto įgyvendinimo metu bus atnaujinta įstaigos infrastruktūra: įsigyjama medicinos ir kompiuterinė įranga, baldai, įsigyta tikslinė transporto priemonė, reikalingos pirminės asmens sveikatos priežiūros paslaugų teikimui pacientų namuose. 
Numatoma, jog įgyvendinus projektą, jo tiesioginį poveikį pajus apie 6 029 gyventojus (vaikai (0-18 m.) ir suaugusieji (55+)), kadangi bus pagerinta pirminės asmens sveikatos priežiūros paslaugų kokybė ir teikiamų paslaugų efektyvumas, vaikų ligų bei sveiko senėjimo srityse bei vyresnio amžiaus šalies gyventojų ligų profilaktikos, prevencijos ir ankstyvosios diagnostikos, tuberkuliozės profilaktikos, diagnostikos ir gydymo srityse.</t>
  </si>
  <si>
    <t>2018 m. pradžioje Šilalės rajono savivaldybėje gyveno 7.6 tūkst. 55 metų ir vyresnio amžiaus žmonių, tai sudarė 33,2 proc. visų gyventojų (Tauragės regione - 25,4 proc.). Nuo 2014 metų Šilalės rajono savivaldybėje gyventojų skaičius sumažėjo 9,2 proc., tačiau vyresnio amžiaus žmonių skaičius išaugo 3 proc. Remiantis Higienos Instituto duomenimis 2017 m. sergančiųjų 60 m. ir vyresnio amžiaus žmonių dalis sudarė apie 90 proc. Statistinė informacija rodo augantį sveikatos priežiūros paslaugų poreikį vyresnio amžiaus žmonėms. Šilalės rajono savivaldybėje kaip ir visoje Lietuvoje odontologinis gydymas reikalingas beveik pusei vaikų. Tai rodo, kad vaikų burnos higienos ir dantų gydymo poreikiai nėra patenkinami. Šilalės rajono savivaldybėje nėra teikiamas gydymas asmenims, sergantiems priklausomybės nuo opioidų ligomis. Negydant priklausomybės nuo opioidų ligų, kyla pavojus visuomenės gerovei - auga socialinės ir ekonominės problemos dėl sergančių asmenų netinkamo elgesio. Siekiant gerinti sveikatos paslaugų prieinamumą Šilalės rajono savivaldybės gyventojams - vyresnio amžiaus žmonėms ir vaikams, projekto įgyvendinimo metu planuojama įsigyti reikalingą medicininę įrangą ir suremontuoti UAB Šilalės šeimos gydytojo praktika ir IĮ D.Ugintienės BPG kabinetas patalpas, kuriose teikiamos gydymo paslaugos. Taip pat numatoma įrengti UAB Šilalės psichikos sveikatos ir psichologinio konsultavimo centre priklausomybės nuo opioidų pakaitinio gydymo kabinetą.</t>
  </si>
  <si>
    <t>Siekiant viešojoje įstaigoje Tauragės rajono pirminės sveikatos priežiūros centre užtikrinti kokybiškas ir prieinamas paslaugas vaikams, vyresnio amžiaus asmenims, tuberkulioze ir priklausomybės ligomis sergantiems asmenims projekto metu bus atnaujinama paslaugų teikimo infrastruktūra, įrengiamas DOTS bei priklausomybės nuo opioidų pakaitinio gydymo kabinetas. Įsigyjama moderni medicininė įranga, automobilis leis užtikrinti, kad bus vykdoma  vaikų ligų ir vyresnio amžiaus gyventojų ligų profilaktika, prevencija, ankstyvoji diagnostika ir gydymas. Patalpų atnaujinimas, naujų įrengimas, eilių valdymo sistemos ir kompiuterinės įrangos įsigijimas padidins paslaugų teikimo fizinės aplinkos patrauklumą, užtikrins įstaigos efektyvų darbą, prisidės prie e. sveikatos sistemos naudojimo gerinimo.</t>
  </si>
  <si>
    <t>Šilalės rajono savivaldybėje kaip ir visoje Lietuvoje odontologinis gydymas reikalingas beveik pusei vaikų. Savivaldybėje auga ir sveikatos priežiūros paslaugų poreikis vyresnio amžiaus žmonėms. Viešosios įstaigos Pajūrio ambulatorijoje nepakankamai užtikrinama teikiamų sveikatos paslaugų kokybė ir prieinamumas, nes odontologinė įranga fiziškai ir morališkai pasenusi, susidėvėjusi, todėl dažnai genda, neveikia. Siekiant pagerinti sveikatos paslaugų prieinamumą projekto tikslinei grupei - vyresnio amžiaus žmonėms ir vaikams, viešoji įstaiga Pajūrio ambulatorija projekto metu planuoja įsigyti naują odontologinę įrangą.Taip pat bus įsigyta kompiuterinė įranga e-sveikatos veikimui užtikrinti.</t>
  </si>
  <si>
    <t>Senėjant visuomenei auga sergančiųjų lėtinėmis neinfekcinėmis ligomis vyresnių gyventojų skaičius bei jų poreikis pirminės ambulatorinės asmens sveikatos priežiūros paslaugoms tiek viešojoje įstaigoje Kvėdarnos ambulatorijoje tiek pacientų namuose. Šiuo metu dėl nudėvėtos ir/ar nepakankamos esamos infrastruktūros nepakankamai užtikrinama įstaigos teikiamų sveikatos priežiūros paslaugų kokybė ir prieinamumas: turimas tik vienas jau daugiau kaip 10 m. automobilis neužtikrina savalaikio ir efektyvaus pacientų aptarnavimo pacientų namuose, kas ypač aktualu vyresnio amžiaus asmenims bei mažiems vaikams, trūksta kompiuterinės įrangos efektyvesniam darbo organizavimui ir dėl to kyla tiek pacientų, tiek darbuotojų nepasitenkinimas.
Projekto tikslas yra pagerinti įmonės teikiamų pirminės ambulatorinės asmens sveikatos priežiūros paslaugų kokybę ir prieinamumą tikslinėms gyventojų grupėms: vyresnio amžiaus asmenims (55 m. ir vyresniems) ir vaikams.
Siekiant geresnės Šilalės rajono savivaldybės gyventojų sveikatos, efektyviai teikti reikalingas paslaugas prie įstaigos prisirašiusiems pacientams, vykdyti ligų prevenciją ir kontrolę, užtikrinti šių gyventojų poreikius gauti kokybiškas ir prieinamas pirminės ambulatorinės asmens sveikatos priežiūros paslaugas numatomos investicijos į  papildomos transporto priemonės bei kompiuterinės įrangos įsigijimą, kas sudarys sąlygas pagerinti teikiamų paslaugų efektyvumą bei sumažinti tarp skirtingų gyventojų grupių egzistuojančius sveikatos netolygumus.</t>
  </si>
  <si>
    <t>Jurbarko rajono savivaldybėje, siekiant laiku ir tinkamai užtikrinti pirminės asmens sveikatos priežiūros paslaugų prieinamumą ir jų kokybę, įgyvendinamas Uždarosios akcinės bendrovės Jurbarko šeimos klinikos pirminės asmens sveikatos priežiūros veiklos efektyvumo didinimo projektas, skirtas problemoms, susijusioms su kraujotakos ligomis savivaldybėje spręsti, taip pat kitoms pirminėms asmens sveikatos priežiūros paslaugoms gerinti.
Pagrindinė problema, kurią siekiama spręsti šiuo projektu - nepakankamai moderni pirminių ambulatorinių sveikatos priežiūros paslaugų kokybė ir prieinamumas minėtų įstaigų pacientams.  
Projekto tikslas - pagerinti pirminės asmens sveikatos priežiūros paslaugų prieinamumą ir kokybę Uždarojoje akcinėje bendrovėje Jurbarko šeimos klinikoje, suteikti aukščiausios kokybės paslaugas, pasitelkiant moderniausią įrangą diagnozuoti sveikatos sutrikimus bei gydyti pacientus.
Tikimas, kad projekto naudą pajus prisirašę prie įstaigos 2577 rajono gyventojai.</t>
  </si>
  <si>
    <t>Jurbarko rajono savivaldybėje, siekiant laiku ir tinkamai užtikrinti pirminės asmens sveikatos priežiūros paslaugų prieinamumą ir jų kokybę, įgyvendinamas N. Dungveckienės šeimos klinikos pirminės asmens sveikatos priežiūros įstaigos projektas, skirtas problemoms, susijusioms su kraujotakos ligomis savivaldybėje spręsti, taip pat kitoms pirminėms asmens sveikatos priežiūros paslaugoms gerinti. Projekto įgyvendinimo metu bus atnaujinta įstaigos infrastruktūra: įsigyjama medicinos bei kompiuterinė įranga, reikalinga pirminės asmens sveikatos priežiūros paslaugų teikimui, baldai. Projekto naudą pajus prisirašę prie įstaigos 2535 rajono gyventojai.</t>
  </si>
  <si>
    <t>Jurbarko rajono savivaldybėje, siekiant laiku ir tinkamai užtikrinti pirminės asmens sveikatos priežiūros paslaugų prieinamumą ir jų kokybę, įgyvendinamas Jurbarko rajono viešųjų pirminės asmens sveiktos priežiūros įstaigų projektas, skirtas problemoms, susijusioms su kraujotakos ligomis savivaldybėje spręsti, taip pat kitoms pirminėms asmens sveikatos priežiūros paslaugoms gerinti. Projekto metu bus atnaujinta įstaigos infrastruktūra: įsigyjama medicinos ir kompiuterinė įranga, baldai, tikslinės transporto priemonės, atnaujinamos patalpos, reikalingos pirminės asmens sveikatos priežiūros paslaugų teikimui, įsteigtas bendras DOTS ir pakaitinio gydymo opioidais kabinetas. Tikimasi, kad projekto naudą pajus daugiau kaip 16 tūkstančių rajono gyventojų.</t>
  </si>
  <si>
    <t>Projektu „Pagėgių PSPC paslaugų prieinamumo ir kokybės gerinimas“ siekiama pagerinti pirminės asmens sveikatos priežiūros paslaugų prieinamumą ir kokybę. Projektas bus įgyvendintas viešosios įstaigos "Pagėgių sveikatos priežiūros centras" patalpose, esančiose Jaunimo g. 6, Pagėgiuose. Šiuo metu viešosios įstaigos "Pagėgių sveikatos priežiūros centras" medicininė įranga yra nusidėvėjusi, automobilis, skirtas visos savivaldybės pacientų lankymui ir kelionėms į medicininius punktus, yra nusidėvėjęs. DOTS kabinetas ir planuojamas įsteigti priklausomybės nuo opioidų pakaitinio gydymo kabinetas, neturi tinkamos įrangos, baldų. Pagrindinės projekto veiklos: atnaujinti įstaigos infrastruktūrą, reikalingą efektyvesniam darbui, DOTS ir priklausomybės nuo opioidų pakaitini gydymo kabineto įrengimas Pagėgių savivaldybė, pacientų aptarnavimui skirtos tikslinės transporto priemonės įsigijimas. Siekiama pagerinti vaikų (iki 18 metų), vyresnio amžiaus žmonėms (55 metų ir vyresni), taip pat socialinės rizikos grupių asmenims skirtų paslaugų prieinamumą ir kokybę.</t>
  </si>
  <si>
    <t>Jurbarko rajono savivaldybėje, siekiant laiku ir tinkamai užtikrinti pirminės asmens sveikatos priežiūros paslaugų prieinamumą ir jų kokybę, įgyvendinamas V. R. Petkinienės IĮ „Philema“, teikiančios pirminės asmens sveiktos priežiūros paslaugas, projektas. Projektas skirtas problemoms, susijusioms su kraujotakos ligomis savivaldybėje spręsti ir kitoms pirminėms asmens sveikatos priežiūros paslaugoms gerinti, tokioms kaip vaikų ligų mažinimas, ypatingai odontologijos srityje, vyresnio amžiaus rajono gyventojų ankstyva ligų diagnostika ir prevencija. Projekto įgyvendinimo metu bus atnaujinta įstaigos infrastruktūra: įsigyjama medicinos bei kompiuterinė įranga, reikalinga pirminės asmens sveikatos priežiūros paslaugų teikimui. Tikimasi, kad Projekto naudą pajus prie įstaigos prisirašę Jurbarko rajono gyventojai, iš kurių du trečdalius sudaro vaikai ir vyresnio amžiaus asmenys.
Projekto įgyvendinimo dėka bus užtikrintas kokybiškų paslaugų teikimas Jurbarko rajono gyventojams ir tikimasi prisidės prie sveikatos netolygumų mažinimo Lietuvoje.</t>
  </si>
  <si>
    <t>Projekto poreikis kilo iš to, jog šiuo metu projekto vykdytojo turima įranga netenkina šiuolaikinio poreikio tiek dėl savo susidėvėjimo, tiek dėl naujų technologijų teikiamų privalumų būtinumo. Taip pat reikalinga nauja ir trūkstama įranga užtikrinti nuoseklų, sklandų ir efektyvų darbuotojų darbą. Kadangi įranga įmonėje naudojama jau daug metų, dažnai genda, yra technologiškai pasenusi, o kai kurios įrangos įstaiga iš viso neturi, todėl nesudaromos sąlygos kokybiškų pirminės asmens sveikatos priežiūros paslaugų teikimui prie įstaigos prisirašiusiems pacientams - Jurbarko miesto ir Skirsnemunės seniūnijos gyventojams.
Projekto metu planuojama įsigyti pirminės asmens sveikatos priežiūros paslaugų teikimui reikalingą naują ir poreikius atitinkančią medicininę, kompiuterinę įrangą bei baldus. Tikimasi sumažinti laiko sąnaudas naudojantis naujais prietaisais ir įranga, taip gebėti atlikti daugiau kokybiškų tyrimų/matavimų/apžiūrų per tą patį laiką bei pasiekti teigiamų rezultatų tiek sergančių kraujotakos sistemos ligomis pacientų (pagal sergamumą kraujotakos sistemos ligomis Jurbarko r. yra tikslinė teritorija), tiek vaikų bei vyresnio amžiaus žmonių grupėse. Tikimasi sulaukti dažnesnių apsilankymų, kurie padėtų efektyviau išnaudoti prevencines priemones, siekiant mažinti sergamumą ir mirtingumą.
Visos įsigytos priemonės prisidės prie įstaigos veiklos efektyvumo didinimo, pirminės asmens sveikatos priežiūros paslaugų prieinamumo gerinimo bei sveikatos netolygumų mažinimo.</t>
  </si>
  <si>
    <t>Siekiant užtikrinti teikiamų odontologinių paslaugų kokybę ir prieinamumą Šilalės rajono savivaldybėje, įgyvendinamas projektas „VšĮ Kaltinėnų PSPC paslaugų kokybės gerinimas“. Projekto įgyvendinimo metu numatoma įsigyti gydytojo odontologo darbo vietos įrangos komplektą, būtiną savalaikių ir efektyvių odontologinių paslaugų teikimui.</t>
  </si>
  <si>
    <t>Projekto įgyvendinimo metu planuojama atnaujinti bendruomeninę infrastruktūrą prie Skaudvilės tvenkinio ir jo prieigose, įrengiant kokybišką poilsio, laisvalaikio ir rekreacijos erdvę, kuri bus patraukli ne tik vietos gyventojams, bet ir paslaugų teikėjams. Viešojoje poilsio ir laisvalaikio erdvėje numatoma įrengti krepšiniui-tenisui, mini futbolui skirtas atviras aikšteles, vaikų žaidimų ir riedutininkų aikšteles, lauko treniruoklius, pėsčiųjų takus, automobilių stovėjimo aikštelę, įrengti apšvietimą, lietaus nuotekų tinklus. Tvarkomos teritorijos plote bus sutvarkytos Skaudvilės tvenkinio pakrantės, įrengtas priėjimas prie vandens su liepteliu ir paplūdimio zona, atnaujintos esamos ir įrengtos naujos vejos, iškirsti menkaverčiai krūmai ir medžiai, įrengti mažosios architektūros elementai (suoleliai, šiukšliadėžės ir kt.), rekonstruojama Šlaito g. atkarpa.
Tikėtina, kad įgyvendinus projektą, bus pagerinta investicinė ir ekonominė aplinka: sukurta infrastruktūra galės naudotis Skaudvilės miesto gyventojai bei paslaugas teikiantys subjektai. Projekto įtaka miesto gyventojams pasireikš per naudojimąsi sukurta kokybiška viešąja infrastruktūra ir platesnėmis poilsio, viešųjų paslaugų galimybėmis. Kompleksiškai sutvarkius numatytos teritorijos viešąją infrastruktūrą ir jos prieigas, bus stiprinamas esamas traukos centras, atitinkantis vietos bendruomenės (tikslinių grupių) poreikius ir gebantis pritraukti papildomas privačias investicijas įvairių paslaugų teikimui, tuo pačiu didinant vietos ekonominį patrauklumą.</t>
  </si>
  <si>
    <t>Viena iš Kvėdarnos miestelio problemų yra ta, jog  neišnaudojama didelį potencialą turinti  Kvėdarnos viešoji infrastruktūra: didžioji jos dalis apleista arba netvarkinga, nepritaikyta bendruomenės poreikiams, nesudarytos sąlygos bendruomenei patraukliose vietose organizuoti renginius, bendruomenės susibūrimus, aktyviai leisti laiką. Kvėdarnoje stingant socialinių ir ekonominių iniciatyvų, aktyvios veiklos, nesudaromos prielaidos gyventojų socialinių poreikių tenkinimui. Projekto tikslui pasiekti numatyta viešųjų erdvių sutvarkymas daugiabučių namų teritorijoje, kuri apribota gatvių Dariaus ir Girėno g., K. Jauniaus g. ir Miškelio g., kompleksinis apleisto  ir neefektyviai naudojamo pastato, esančio K. Jauniaus g. 13, atnaujinimas, bei teritorijos prie pastato sutvarkymas Kvėdarnos miestelyje. Įgyvendinant projektą bus atliekami šie darbai: 
• bendruomeninės viešosios infrastruktūros atnaujinimas daugiabučių namų teritorijoje kuri apribota Dariaus ir Girėno g., K. Jauniaus g. ir Miškelio g., sutvarkant šaligatvius,  atnaujinant pėsčiųjų takus su privažiavimais / sustojimo aikštelę, įrengiant vaikų žaidimo aikšteles tarp namų, žaliuosius plotus, įrengiant šviestuvus teritorijai apšviesti. 
• dalies pastato, esančio K. Jauniaus g. 13, Kvėdarna, sutvarkymas ir pritaikymas bendruomenės veiklai vykdyti.
• pastato teritorijos, esančio K. Jauniaus g. 13, Kvėdarna, sutvarkymas, įrengiant automobilių stovėjimo aikštelę ir apželdinant veją.
Tikimasi, kad įgyvendinus projektą, kokybiškai modernizuota viešoji erdvė ir visuomeninės paskirties infrastruktūra nulems bendruomenės pasitenkinimą gyvenamąja aplinka, bus sudarytos galimybės pagerinti investicinę aplinką, didinti verslo plėtros perspektyvas.</t>
  </si>
  <si>
    <t>Projekto tikslas – formuoti Tauragės rajono gyventojų sveikos gyvensenos vertybines nuostatas ir didinti jų sveikatos raštingumo lygį. Bus įgyvendinamos fiziniam vaikų ir vyresnio amžiaus asmenų aktyvumui didinti skirtos priemonės (kineziterapijos, jogos, šokių užsiėmimai, šiaurietiško ėjimo treniruotės, fizinio aktyvumo užsiėmimai/renginiai). Didelis dėmesys skiriamas sveikos gyvensenos nuostatų ugdymui, sveikatos raštingumui didinti. Vaikams iki 18 m. ir veresnio amžiaus asmenims bus organizuojami informaciniai, šviečiamieji renginiai (paskaitos, seminarai, mokymai, diskusijos, konferencijos ir kt.) asmens higienos, ligų prevencijos, sveikos mitybos ir nutukimo, psichoaktyvių medžiagų vartojimo prevencijos, lytiškumo ugdymo, lyčių lygybės, psichikos sveikatos stiprinimo temomis. Sveikai gyvensenai ugdyti numatomi praktiniai pirmos pagalbos mokymai, mokymai, skirti griuvimų prevencijai, įvairūs patyriminiai, psichoterapiniai užsiėmimai. Veiklų vykdymui numatoma įsigyti mokomąsias priemones ir sveikatinimo, veiklų organizavimui skirtą kompiuterinę įrangą.</t>
  </si>
  <si>
    <t>Planuojamu įgyvendinti projektu siekiama formuoti įvairių amžiaus grupių Jurbarko rajono gyventojų sveikos gyvensenos įgūdžius. Projekto metu bus organizuojami švietimo renginiai ir praktiniai mokymai sveikos gyvensenos, sveikatos išsaugojimo ir stiprinimo, ligų prevencijos bei kontrolės temomis (sveika mityba, fizinis aktyvumas, psichikos sveikatos stiprinimas, lyčių lygybė, traumų ir nelaimingų atsitikimų profilaktika, kraujotakos ligas sukeliančių veiksnių mažinimas, žalingų įpročių prevencija ir kt.).
 Sveika gyvensena – tai kasdienis gyvenimo būdas, stiprinantis ir tobulinantis organizmo rezervines galimybes, padedantis žmogui išlikti sveikam, išsaugoti ir net gerinti savo sveikatą. Nors sveikata laikoma viena iš didžiausių vertybių, tačiau vertybe ji tampa tada, kai jos netenkama.
 Projekto įgyvendinimas prisidės prie sveikesnio požiūrio ir įgūdžių formavimo, paskatins suvokimą, kad sveikata, tai įvairiapusė fizinė, dvasinė ir socialinė gerovė.</t>
  </si>
  <si>
    <t>Šilalės rajono savivaldybėje sergamumas psichikos ir elgesio sutrikimais nuo 2012 metų iki 2016 m. išaugo 15,1 proc. ir siekė 100.0 tūkst. gyventojų -  3169,02, ypač susirgimų išaugo tarp vaikų ir paauglių - 4930,63. Šilalės rajono savivaldybėje 2016 m. nutukimu sirgo 396 asmenys, sergančiųjų asmenų skaičius 1000 gyventojų siekė 16,4 (Tauragės apskrityje – 13,2, Lietuvoje – 14,4). Didėjant kūno svoriui, didėja sergamumas lėtinėmis ligomis ir mirštamumas nuo jų.  Šilalės rajono mokinių (7-17 m.) ligotumas lytinės ir šlapimo sistemos ligomis, susižalojimų, apsinuodijimų ir tam tikrų išorinių poveikių padarinių rodiklis per penkis metus augo apie 30 proc. 
             Sveikata apie 50 proc. priklauso nuo žmogaus gyvensenos. Sveika gyvensena padeda išsaugoti ir stiprinti sveikatą, gyvenimo kokybę ir fizinį pajėgumą. Siekiant gerinti  visuomenės pažintinius ir socialinius įgūdžius (gebėjimus), nulemiančius asmenų motyvaciją stiprinti ir palaikyti gerą sveikatą, iškeliamas projekto tikslas - padidinti Šilalės rajono savivaldybės gyventojų sveikatos raštingumo lygį bei suformuoti pozityvius jų sveikatos elgsenos pokyčius. ir numatomos veiklos: 
1. Sveikos gyvensenos ir ligų profilaktikos mokymų vykdymas vyresnio amžiaus  žmonėms, 
2. Neįgaliųjų mokymai sveikatos stiprinimo ir sveikos gyvensenos temomis,
3. Vaikų mokymai sveikos gyvensenos temomis,
4. Fizinio aktyvumo įgūdžių ugdymas.
Projektu siekiama įtraukti į veiklų įgyvendinimą nemažiau kaip 1024 asmenis, kurie dalyvaus informavimo, švietimo ir mokymo renginiuose bei sveikatos raštingumą didinančiose veiklose.</t>
  </si>
  <si>
    <t>Siekiant informuoti ir šviesti Pagėgių savivaldybės tikslinių grupių asmenis sveikatos išsaugojimo ir stiprinimo temomis, formuoti jų sveikos gyvensenos vertybines nuostatas, sveikatos raštingumo įgūdžius, įgyvendinamas sveikatos ugdymo priemonių projektas. Projekto metu numatoma suorganizuoti mokymus temomis: kraujotakos ligų prevencija, sveikos mitybos reikšmė sveikai gyvensenai; fizinis aktyvumas jo reikšmė įvairaus amžiaus žmonių sveikatai; onkologinių ligų prevencija ir psichologines pagalbos sprendimo būdai. Taip pat planuojama išleisti informacinių leidinių. Numatoma įsigyti įranga, kuri bus skirta fiziniams užsiėmimams, gydomosioms mankštoms. Tikimasi, kad įgyvendinus priemones, gerinančias sveikatos kokybę ir skatinančias sveiką gyvenseną bei senėjimą, Pagėgių savivaldybės tikslinėms gyventojų grupėms, pagerės gyvenimo kokybės rodikliai.</t>
  </si>
  <si>
    <t>Tuberkuliozė – visuomenei pavojinga infekcija, kadangi ligonių gydymas ir priežiūra užtrunka ilgai (6–24 mėn., o kartais ir ilgiau), be to reikalauja nemenkų valstybės skiriamų lėšų, nes ligoniai ilgai (apie 80 dienų) gydomi specializuotuose tuberkuliozės stacionaruose. 
Projekto tikslas – mažinti Šilalės rajono savivaldybės gyventojų sergamumą ir mirtingumą nuo tuberkuliozės, išvengti atsparių vaistams tuberkuliozės mikobakterijų atsiradimo ir plitimo. Įgyvendinant projektą maisto talonai maisto produktams bus suteikti ne mažiau kaip 60-čiai tuberkulioze sergančių pacientų (ne mažiau kaip 1200 maisto talonų), taip pat numatytos vykdančiojo personalo kelionės bei komandiruotės (įskaitant personalo nuvykimą pas tuberkulioze sergančius asmenis, kuriems paskirtas DOTS gydymas). 
Projektas prisidės prie stebėsenos rodiklio pasiekimo: P.N.604 „Tuberkulioze sergantys pacientai, kuriems buvo suteiktos socialinės paramos priemonės (maisto talonų dalijimas) tuberkuliozės ambulatorinio gydymo metu“ – 60 asmenų.</t>
  </si>
  <si>
    <t>Pasaulio sveikatos organizacija 1993 m. tuberkuliozę paskelbė pasauline problema, o 2007 m. Pasaulio sveikatos organizacijos Europos regioninis biuras Lietuvą  priskyrė Europos  šalims, labiausiai pažeistoms tuberkuliozės. Tuberkuliozė yra viena iš infekcinių ligų, nuo kurios pasaulyje daugiausiai žmonių miršta. Ši liga yra išgydoma, tačiau pagrindinė problema, kad sergantys asmenys po stacionaro gydymo, netęsia gydymo ambulatoriškai, sukeldami sveikų asmenų užkrėtimo rizika. Todėl šiuo projektu siekiama paskatinti tuberkulioze sergančius asmenis išėjus iš stacionaro, užbaigti gydimosi kursą ambulatorinio gydymo metu. Sergantiems asmenims, tęsiantiems ambulatorinį gydymą, bus suteikiama socialinė parama maisto talonais. Taip planuojama prisidėti prie sergamumo tuberkulioze rodiklio Lietuvoje sumažinimo.</t>
  </si>
  <si>
    <t>Tuberkuliozė – viena  labiausiai pasaulyje paplitusių užkrečiamųjų infekcinių ligų. LR SAM duomenimis 2016 m. Jurbarko rajone užregistruota 13 naujų susirgimo atvejų, (2015 m. – 8 atvejai). Vengiantys gydytis pacientai pavojingi epideminiu aspektu, nes jie yra naujų tuberkuliozės atvejų užkrėtimo šaltiniai. Dar pavojingesni pradėję gydytis ir nutraukę gydymo kursą ligoniai, nes jų organizme tarpstančios tuberkuliozės bakterijos kinta, formuojasi atsparios vaistams bakterijų rūšys, kurios lengvai gali būti perduotos kitiems pacientams. Viena iš gydymo nutraukimo priežasčių – motyvacijos ir socialinės paramos stoka.
 Projekto veiklų įgyvendinimo metu asmenys, sergantys tuberkulioze, kuriems nustatyta tvarka paskirtas ambulatorinis tiesiogiai stebimas gydymo kursas, bus skatinami vartoti vaistus, už tai kartą per savaitę duodant maisto kuponus, kompensuojant kelionės išlaidas į/ iš DOTS kabinetą išgerti paskirtų vaistų, gydančiam personalui lankant sergančiuosius jų gyvenamojoje vietoje. Taip bus siekiama mažinti gyventojų sergamumą ir mirtingumą nuo tuberkuliozės bei atsparių vaistams ligos formų atsiradimą ir plitimą.</t>
  </si>
  <si>
    <t>Siekiant didinti ambulatorinių sveikatos priežiūros paslaugų prieinamumą tuberkulioze sergantiems Tauragės rajono gyventojams, projektu numatoma įgyvendinti veiklą - socialinės paramos priemonių teikimas tuberkulioze sergantiems gyventojams, kuriems paskirtas ambulatoronis tiesiogiai stebimas trumpo gydymo kursas. Projekte dalyvaujantiems asmenims bus teikiama motyvaciją užbaigti gydymo kursą socialinė parama - išduodami talonai maisto produktams įsigyti ir kompensuojamos kelionės į ir iš DOTS išlaidos. 
Tikimasi, kad įgyvendinus projektą socialinės paramos priemonėmis pasinaudos 38 asmenys, kuriems paskirtas ambulatoronis tiesiogiai stebimas trumpo gydymo kursas.</t>
  </si>
  <si>
    <t>Remiantis Valstybine švietimo 2013-2022 metų strategija, būtina plėtoti švietimo sistemos alternatyvas kurios būtų prieinamos, patrauklios ir vertingos dabar menkai į mokymąsi įtrauktoms visuomenės grupėms – ikimokyklinio ir priešmokyklinio amžiaus vaikams. Šiuo metu Tauragės vaikų reabilitacijos centro-mokyklos „Pušelė“ erdvės morališkai ir fiziškai nusidėvėjusios, inventorius pasenęs ir nepatrauklus. Erdvės neišnaudojamos vaikų kūrybiškumui, pažinimo džiaugsmui, savęs, kaip asmenybės, atradimui skatinti. Projekto įgyvendinimo metu numatoma atlikti esamų patalpų remontą ir įsigyti patalpoms reikalingus baldus ir įrangą, atsižvelgiant į idėjas, pateiktas darželio erdvių atnaujinimo (modernizavimo) projektiniuose pasiūlymuose adresu: http://www.projektas-aikstele.lt (,,Darželiai“). Tokiu būdu bus sukurtos modernios, kūrybiškumą skatinančios erdvės korpuso vidaus patalpose, ir taip pagerinta ugdymo kokybė šioje mokymo įstaigoje.</t>
  </si>
  <si>
    <t>Šilalės rajono savivaldybės administracija įgyvendins proejktą "Ikimokyklinio ugdymo prieinamumo didinimas Šilalės mieste". Projekto įgyvendinimo metu bus rekonstruotas Šilalės lopšelis-darželis „Žiogelis“, kuriame ikimokyklinio amžiaus vaikams bus sukurta papildomai iki 100 vietų.  Šalia esamo lopšelio-darželio pastato bus pastatytas modulinių namų kompleksas (priestatas) ir įsigyta įranga ir baldai, būtini kokybiškam ikimokykliniam ugdymui.
Projekto įgyvendinimu siekiami rezultatai: 1.1) atnaujinta 1 ikimokyklinio ir priešmokyklinio ugdymo mokykla; 1.2) sukurtos 100 naujų ikimokyklinio ugdymo vietų; 1.3) atnaujintos 5 ikimokyklinio ir/ar priešmokyklinio ugdymo grupės.</t>
  </si>
  <si>
    <t>Projekto tikslas - padidinti Rotulių lopšelio-darželio veiklos efektyvumą, atnaujinant ikimokyklinio ir priešmokyklinio ugdymo patalpų infrastruktūrą.  Pagrindinė problema, kuriai spręsti planuojamas įgyvendinti projektas – Jurbarko r. Rotulių lopšelio-darželio ikimokyklinio ir priešmokyklinio ugdymo grupių patalpos nėra tinkamos kokybiškai ugdymo veiklai.
Pagrindinė projekto  veikla - Rotulių lopšeio-darželio patalpų kapitalinis remontas.  Projekto rezultatai - atnaujinta ikimokyklinio ir priešmokyklinio ugdymo mokykla, suremontuotos 2 ikimokyklinio ir priešmokyklinio ugdymo grupės, kuriose kokybiškos ugdymo paslaugos bus teikiamos 36 vaikams.
Įgyvendinus projekto planuojamas veiklas, bus pagerintos lopšelio-darželio vaikų ugdymo sąlygos, pagerės švietimo paslaugų kokybė. Pasiekti projekto metu užsibrėžti tikslai bei rezultatai didins Rotulių lopšelio-darželio prieinamumą bei patrauklumą.</t>
  </si>
  <si>
    <t>Siekiant padidinti mokyklų tinklo veiklos efektyvumą, pagerinti ugdymo kokybę ir užtikrinti prieinamumą Pagėgių savivaldybėje, planuojama suremontuoti Pagėgių Algimanto Mackaus gimnazijos patalpas ir jas įrengti. Pastatų (esančių Pagėgių mieste, adresu Vilniaus g. 3) vidaus patalpų mokomuosiuose korpusuose bus sukurtos modernios kūrybiškumą skatinančios edukacinės erdvės ir aprūpintos naujausiomis mokymo priemonėmis. Planuojama visas modernias kūrybiškumą skatinančias edukacines erdves sukurti, atnaujinti ir jas aprūpinti reikiama įranga, pritaikant idėjas, pateiktas mokyklų edukacinių erdvių atnaujinimo (modernizavimo) projektiniuose pasiūlymuose, parengtuose įgyvendinant projektą „Bendrojo ugdymo mokyklų (progimnazijų ir pagrindinių mokyklų) modernizavimas: šiuolaikinių mokymosi erdvių kūrimas“ (Nr. 09.1.3-CPVA-V-704-01-0001).</t>
  </si>
  <si>
    <t>Tauragės Martyno Mažvydo progimnazijos patalpos tamsios ir nejaukios, neįmanoma atsižvelgti į vaikų kūrybiškumo ir saviugdos poreikius. Koridoriai atlieka tik pereinamąją funkciją, nėra suformuotų poilsio zonų. Biblioteka-skaitykla yra uždaro tipo ir riboto prieinamumo, atlieka literatūros tvarkymo, išdavimo ir priėmimo funkcijas. Visos progimnazijos korpuso erdvės morališkai ir fiziškai nusidėvėjusios, inventorius pasenęs ir nepatrauklus. Korpuso erdvės neišnaudojamos mokinių ir bendruomenės narių būrimui, skaitymo skatinimui, šiuolaikinio ugdymosi veiklai organizuoti. Taigi pagrindinė projekto problematika – nekokybiška ugdymo aplinka Tauragės Martyno Mažvydo progimnazijoje. Projekto metu numatoma atlikti esamų patalpų remontą ir įsigyti patalpoms reikalingus baldus. Tokiu būdu bus sukurtos modernios, kūrybiškumą skatinančios erdvės mokyklos mokomojo korpuso vidaus patalpose, ir taip pagerinta ugdymo kokybė šioje mokymo įstaigoje.</t>
  </si>
  <si>
    <t>Projektu siekiama padidinti bendrojo mokyklos tinklo efektyvumą modernizuojant kūrybiškumą skatinančias edukacines erdves Šilalės Simono Gaudėšiaus gimnazijoje. Šilalės Simono Gaudėšiaus gimnazijos pastatai yra 1952 m. ir 1965 m. statybos. Šiuo projektu siekiama įsigyti naujos įrangos, baldų bei gauti investicijas į bendrojo ugdymo mokyklos mokomųjų korpusų modernių kūrybiškumą skatinančių edukacinių erdvių kūrimą vidaus patalpose pritaikant idėjas iš idėjų rinkinio www.projektas-aikštelė.lt. Be ES struktūrinių fondų finansavimo tokios įrangos, baldų bei patalpų modernizavimo įsigyti bei atlikti nebūtų įmanoma. Atnaujintos modernios kūrybiškumą skatinančios edukacinės erdvės sudarys geresnes sąlygas gimnazijos mokiniams siekti geresnių mokymosi rezultatų, lavinti vaizduotę, skatinti kūrybiškumą, modernizuotos patalpos ir įsigyta nauja įranga, užtikrins kokybišką ugdymą.</t>
  </si>
  <si>
    <t>Pagrindinė problema, kurią spręs projektas – prastas priešmokyklinio ir ikimokyklinio ugdymo prieinamumas Eržvilko miestelio ir aplinkinių kaimų gyventojams. Projektu siekiamas tikslas – užtikrinti priešmokyklinio ir ikimokyklinio ugdymo prieinamumą Eržvilko miestelio ir aplinkinių kaimų vaikams. Šiam tikslui pasiekti numatytos dvi veiklos: Jurbarko rajono Eržvilko gimnazijos dalies patalpų kapitalinio remonto darbai ir įrangos bei baldų įsigijimas. Projekto įgyvendinimo metu bus įrengtos dviejų (ikimokyklinio ir priešmokyklinio ugdymo) grupių patalpos 36 vaikams, grupių virtuvėlė, inventoriaus patalpa, suremontuoti sanitariniai mazgai, įrengtos rūbinėlių, miego-poilsio erdvės, lauko žaidimų aikštelė ir saugaus eismo ugdymo klasė, suremontuoti koridoriai. Įgyvendintas projektas padidins ikimokyklinio ir priešmokyklinio ugdymo prieinamumą kaimo gyventojams, sąlygos teigiamą poveikį vaikų socialinei ir emocinei raidai.</t>
  </si>
  <si>
    <t>Siekdama didinti neformaliojo švietimo kokybę ir sudaryti sąlygas mokiniams užsiimti skulptūros ir grafikos veikla Meno mokykla įgyvendina projektą „Šilalės meno mokyklos infrastruktūros tobulinimas plėtojant vaikų ir jaunimo neformaliojo ugdymo galimybes“ (toliau - Projektas). Projekto metu bus įrengtos bei aprūpintos reikiama įranga, baldais patalpos skulptūros ir grafikos veiklai vykdyti. Šiuo metu veikla vykdoma bendruose dailės kabinetuose, kurių plotas apie 23 kv.m., kurie pritaikyti tik piešimui ir tapybai. Klasėse nėra įrengto vandentiekio bei kanalizacijos, be kurių neįmanomas skulptūros dalyko mokymas, nėra reikiamo ploto, sandėliavimo patalpų, žiedimo staklių, degimo krosnies, nėra patalpų pastatyti grafikos presą bei darbams džiovinti. Įgyvendinant Projektą, Šilalės meno mokyklos kieme esančiame pastate-garaže bus atliekami kapitalinio remonto darbai ir įsigyjama skulptūros ir grafikos veiklai vykdyti reikalinga įranga bei baldai. Įgyvendinus projektą, šiame pastate bus įrengta 10-ies vietų skulptūros ir grafikos studija, dirbs 3 mokytojai. Užsiėmimus studijoje galės lankyti visi  Meno mokyklos mokiniai.</t>
  </si>
  <si>
    <t>Neformaliojo vaikų švietimo paskirtis – tenkinti mokinių pažinimo, lavinimosi ir saviraiškos poreikius, padėti jiems tapti aktyviais visuomenės nariais. Siekiant pagerinti neformalų ugdymą Pagėgių savivaldybėje, planuojama atnaujinti ir pritaikyti Pagėgių meno ir sporto mokyklos infrastruktūrą neformaliam vaikų švietimui, sutvarkant patalpas, esančias Vilniaus g. 46, Pagėgiuose. Atliekant paprastąjį remontą numatoma suremontuoti keramikos diegimo patalpą, dailės ir muzikos klases ir kitas administracines bei pagalbines patalpas. Planuojama įsigyti įrangą skirtą muzikos, dailės skyriams įrengti ir sporto bazei atnaujinti. Projektu siekiama, kad neformalusis švietimas taptų prieinamas visiems vaikams.</t>
  </si>
  <si>
    <t>Planuojamo įgyvendinti projekto metu numatoma atnaujinti Jurbarko rajono neformaliojo švietimo infrastruktūrą, sutvarkant Jurbarko Antano Sodeikos meno mokyklos dalį patalpų bei pagerinant mokyklos teikiamų paslaugų kokybę. Pagrindinės lėšos bus skiriamos meno mokyklos salės atnaujinimui, kurioje vykdomos muzikos, dailės bei choreografijos veiklos. Įgyvendinus planuojamas projekto veiklas bus pagerintos mokyklos mokinių ugdymo, darbuotojų darbo sąlygos, pagerės neformalaus švietimo paslaugų kokybė, bus patenkintas Jurbarko rajono gyventojų neformaliojo švietimo paslaugų poreikis.</t>
  </si>
  <si>
    <t>Neformalusis ugdymas Europoje yra pripažinta priemonė, sprendžiant sudėtingą vaikų ir jaunų žmonių integravimosi į visuomenę bei darbo rinką problemas. Kiekvienai švietimo įstaigai keliami vis aukštesni kokybės standartai, nuolat didėja reikalavimai ugdymo ir mokymo aplinkai, šiuolaikinėms mokymo priemonėms. Tauragės moksleivių kūrybos centro ergonominė aplinka gana skurdi, dalis ugdymui skirtų patalpų neatitinka šiuolaikinių reikalavimų. Nesudaromos tinkamos sąlygos edukacinės aplinkos spartesniam tobulinimui ir ugdymo priemonių materialinės bazės atnaujinimui. Šiuo projektu siekiama gerinti vaikų ir jaunimo neformalaus ugdymosi sąlygas Tauragės moksleivių kūrybos centre, ugdyti kompetencijas, teikiančias galimybių asmeniui tapti aktyviu visuomenės nariu.</t>
  </si>
  <si>
    <t>Pagrindinis projekto tikslas – pagerinti asmenų aptarnavimo kokybę ir didinti teikiamų paslaugų prieinamumą visuomenei diegiant vieno langelio principą,  užtikrinant paslaugų kokybės monitoringą ir taikant kokybės vadybos metodų principus Tauragės, Šilalės ir Jurbarko rajonų bei Pagėgių savivaldybių administracijų veikloje. 
Siekiant šio tikslo projekto metu atlikta paslaugų teikimo ir asmenų aptarnavimo funkcijų atlikimo procesų (procedūrų) ir gyventojų pasitenkinimo paslaugomis tyrimas ir apklausa, identifikuojant esamas problemas paslaugų teikimo grandyje ir gavėjų poreikius. Pagrindinė projekto veikla skirta 4-ių savivaldybių paslaugų teikimo ir asmenų aptarnavimo procesų kokybės vertinimui ir tobulinimui, t. y. dokumentai, kuriuose bus pateikti atliktų tyrimų rezultatai, įvertinta paslaugų teikimo ir asmenų aptarnavimo kokybė, pateiktas procedūrų (procesų) žemėlapis, parengti pasiūlymai dėl savivaldybių reguliuojamų paslaugų teikimo kokybės gerinimo ir asmenų geresnio aptarnavimo teisinio reglamentavimo tobulinimo. Įgyvendinant projektą bus įvertintas poreikis optimizuoti paslaugų teikimo ir asmenų aptarnavimo funkcijų atlikimo procedūras bei jas automatizuoti. 
Projekto metu bus diegiamas/gerinamas vieno langelio principas centrinėse savivaldybių administracijų patalpose, tam bus tobulinamas teisinis reglamentavimas ir įvertinamas  poreikis šio projekto tęstinumui (projekto II etapui) – vieno langelio principo diegimui savivaldybių administracijų seniūnijose bei paslaugų automatizavimui ir naujų IS diegimui.
Projekto metu bus vykdomas projekto partnerių vadovų ir darbuotojų (susijusių su projekto metu įgyvendinamomis veiklomis) kompetencijų, reikalingų gerinti paslaugų ir asmenų aptarnavimo kokybę, stiprinimas.
Projekto metu, aktyviai įtraukiant visuomenę, bus parengtos ir viešai skelbiamos 2 Piliečių chartijos.
Projekto nauda ir rezultatai tenka visoms keturioms Tauragės regiono savivaldybėms ir nukreipti į tikslinę grupę - visuomenę.</t>
  </si>
  <si>
    <t>Projekto tikslas – gerinti miesto gyvenamąją aplinką ir investicinį patrauklumą, didinant pažeidžiamų rizikos grupių asmenų ir jaunimo gerovę, pritaikius buvusio karinio miestelio pastatus bendruomenės poreikiams ir sukūrus jaunimo erdvę. Planuojama įgyvendinti  ši  veikla – Tauragėje apleistoje buvusio karinio  miestelio teritorijoje  dviejų (Vytauto g. 139 ir 141,) apleistų  pastatų konversija ir jų aplinkos sutvarkymas. Įgyvendinant  projektą siekiama sudaryti sąlygas  gyventojų užimtumui  didėti (miesto bendruomenės turės  galimybę organizuoti įvairius verslumą skatinančius, informacijos ir įvairios verslo organizavimo  patirties  pasidalinimo ir  kt.  renginius), sutvarkant apleistoje buvusio karinio  miestelio teritorijoje  apleistus  savivaldybės nuosavybės teise  valdomus pastatus ir jų aplinką  pritaikant bendruomenės poreikiams.  Projekto įgyvendinimas prisidės prie Tauragės rajono savivaldybės  keliamų ilgalaikių tikslų – kurti palankią aplinką investicijų pritraukimui ir verslo plėtrai, siekiant  kurti naujas  darbo vietas; užtikrinti viešąjį saugumą, mažinant nusikalstamumą; užtikrinti jaunimo politikos plėtrą ir įgyvendinimą.</t>
  </si>
  <si>
    <t>Darnaus judumo priemonės miestuose (pėsčiųjų ir dviračių takų infrastruktūra, Park and Ride, Bike and Ride aikštelės, elektromobilių įkrovimo stotelių įrengimas, dviračių stovėjimo vietų ir saugyklų įrengimas, šviesoforų įrengimas sankryžose, pėsčiųjų perėjų apšvietimo įrengimas, elektroninės apmokėjimo ir
kontrolės (vairuotojų ir keleivių) sistemos įdiegimas , elektroninės keleivių informavimo sistemos įdiegimas,  greičio matuoklių įrengimas, specialiųjų poreikių turintiems žmoniems pritaikomi šaligatviai,  pėsčiųjų takai ir perėjos, pertvakoma viešojo transporto infrastruktūra (autobusų stotyje bilietų pardavimo terminalo, stotelių ir įvažų,įrengimas) .</t>
  </si>
  <si>
    <t>Darnaus  judumo Tauragės  mieste plane numatoma: viešojo transporto skatinimas, bevariklio transporto integracija, modalinis kelionių pasiskirstymas, eismo sauga ir saugumas, eismo organizavimo tobulinimas ir judumo paklausos valdymas, miesto logistika, universalus dizainas ir specialiųjų poreikių turinčių žmonių įtrauktis, alternatyvių degalų ir aplinką mažiau teršiančio transporto skatinimas, intelektinių transporto sistemų (toliau - ITS) diegimo mieste poreikio vertinimas. 
Parengus Darnaus judumo Tauragės mieste planą bus sudarytos prielaidos ateityje sėkmingai įgyvendinti darnaus judumo priemonių diegimo projektus Tauragės mieste.</t>
  </si>
  <si>
    <t>04.5.1-TID-R-516-71-0004</t>
  </si>
  <si>
    <t>Jurbarko rajono savivaldybės administracija planuojamu įgyvendinti projektu „Pėsčiųjų ir dviračių tako įrengimas Jurbarko miesto Barkūnų gatvėje“ siekia mažinti aplinkos taršą ir prisidėti prie bevariklio transporto priemonių transportą skatinančios sistemos plėtros Jurbarko mieste. Projekto metu dešinėje Barkūnų gatvės pusėje planuojama įrengti naują 0,6 km ilgio ir 2,5 m pločio pėsčiųjų/dviračių taką, einantį šalia važiuojamosios kelio dalies bei atskirtą nuo jos inžinerinėmis priemonėmis. 
Gatvėje vyksta intensyvus transporto eismas, taip pat nemažai nemotorizuotų eismo dalyvių, ypač dviratininkų. Vienoje gatvės pusėje šaligatvio nėra, o kitoje – esantis šaligatvis susidėvėjęs, pasenęs, apžėlęs piktžolėmis ir visiškai nenaudojamas, todėl nemotorizuotų eismo dalyvių judėjimas vyksta gatvės važiuojamąja dalimi, todėl tiek pėstiesiems, tiek dviratininkams šioje gatvėje ypač nesaugu. Takas bus skirtas labiausiai pažeidžiamų eismo dalyvių, važinėjančių gatvės važiuojamąja dalimi bendrame sraute su automobiliais, apsaugai bei visų eismo dalyvių avaringumo sumažinimui. Įrengus pėsčiųjų/dviračių taką pagerės eismo dalyvių saugumas, gyventojų gyvenimo kokybė, pėsčiųjų ir dviratininkų susisiekimo sąlygos, bus sumažintas neigiamas poveikis aplinkai, skatinama naudoti aplinkai nekenksmingas transporto priemones ir kurti tam pritaikytą infrastruktūrą Jurbarko mieste.</t>
  </si>
  <si>
    <t>Projekto tikslas - pagerinti  asmenų aptarnavimo kokybę, didinant teikiamų paslaugų prieinamumą visuomenei, taikant vieno langelio principą Tauragės, Jurbarko, Šilalės rajonų  ir Pagėgių savivaldybių seniūnijose, gerinant paslaugų teikimo procesus, diegiant reikalingus IT sprendimus, vedant mokymus, skirtus kompetencijų stiprinimui, reikalingus paslaugų kokybei gerinti.</t>
  </si>
  <si>
    <t>Šio projekto tikslas – pagerinti kraštovaizdžio būklę, stiprinant ir palaikant kraštovaizdžio ekologinę pusiausvyrą ir didinant kraštovaizdžio vizualinį estetinį potencialą bei uždavinys - užtikrinti kryptingą kraštovaizdžio formavimą ir jo ekologinį stabilumą bei padidinti  kraštovaizdžio vizualinį estetinį potencialą. Įgyvendinus projekte numatytas veiklas bus sutvarkytos trys atvirais kasiniais pažeistos žemės (karjerai) bei sutvarkyta 7,9 ha gamtinio karkaso teritorija Mituvos upės slėnyje Jurbarko mieste. Atlikus pažeistų žemių rekultivavimo darbus bus atkurta pažeista teritorija – šis rezultatas padidins kraštovaizdžio estetinį potencialą.  Sutvarkius gamtinio karkaso teritoriją Mituvos upės slėnyje Jurbarko mieste bus pagerinta kraštovaizdžio arealų būklė, užtikrintas ekologinis stabilumas.</t>
  </si>
  <si>
    <t>Šilalės miestas įsikūręs Lokystos ir Ašučio santakoje, tai pagrindinis miesto specifiškumo veiksnys, formuojantis jį gamtiniu atžvilgiu. 6 hektarų Šilalės tvenkinys yra miesto viduryje. Lokysta, Ašutis, Šilalės tvenkinys yra miesto žaliosios infrastruktūros pagrindinė ašis, esminė Šilalės kraštovaizdžio identitetą formuojanti komponentė. Planuojama erdvinių ir techninių priemonių, sprendimų visuma, skirta Šilalės miesto centrinės dalies ekologinei kraštovaizdžio būklei gerinti, didinti vizualinį, estetinį patrauklumą. Projekto veikla - kraštovaizdžio formavimas ir ekologinės būklės gerinimas gamtinio karkaso teritorijose, todėl formuojami tokie uždaviniai: 1) baigti tvarkyti tvenkinio krantus, juos apželdinti bei gerinti sanitarinę želdinių būklę, siekiant išsaugoti želdinių biologinę įvairovę 2) intensyvinti „žaliąjį“ transportą, pabaigus formuoti pėsčiųjų bei dviračių takų tinklą, jungiantį centrinę miesto dalį su periferija bei rekreaciniais miesto ištekliais, 3) sutvarkyti lietaus surinkimo sistemą tvenkinio apsaugos teritorijoje, padarant jį prieinamu, 4) pastatyti kraštovaizdžio mažosios architektūros statinius.</t>
  </si>
  <si>
    <t>Regionų plėtros planų rengimo</t>
  </si>
  <si>
    <t>4 priedas</t>
  </si>
  <si>
    <t>REGIONO PLĖTROS PLANO ĮGYVENDINIMO STEBĖSENOS DUOMENŲ SUVESTINĖ</t>
  </si>
  <si>
    <t xml:space="preserve">1 lentelė. Projektų įgyvendinimo stebėsenos duomenų suvestinė. </t>
  </si>
  <si>
    <t xml:space="preserve">Projekto Nr. </t>
  </si>
  <si>
    <t xml:space="preserve">ITI, RSP, S </t>
  </si>
  <si>
    <t>Projekto būklė**</t>
  </si>
  <si>
    <t>Regiono plėtros planas (Eur)</t>
  </si>
  <si>
    <t>Projekto finansavimo sutartis (Eur)</t>
  </si>
  <si>
    <t>Projekto įgyvendinimas (Eur)</t>
  </si>
  <si>
    <t>Pastabos</t>
  </si>
  <si>
    <t>Finansavimas ES fondų ar kitų tarptautinių finansavimo šaltinių)</t>
  </si>
  <si>
    <t>Išmokėtas finansavimas ES fondų ar kitų tarptautinių finansavimo šaltinių)</t>
  </si>
  <si>
    <t>Išmokėtos pareiškėjo / projekto vykdytojo  ir partnerio (-ių) lėšos</t>
  </si>
  <si>
    <t>* Projekto kodas nuodomas, jeigu projektas yra užregistruotas finansavimo šaltinio informacinėje sistemoje (pvz. 2014–2020 metų ES struktūrinių fondų posistemyje (SFMIS).</t>
  </si>
  <si>
    <t>** Nurodoma projekto įgyvendinimo stadija, pvz. rengiama paraiška, pateikta paraiška, pasirašyta projekto sutartis, baigtas, nuspręsta neteikti paraiškos, nuspręsta nefinansuoti ar kt.</t>
  </si>
  <si>
    <t>2 lentelė. Projektams priskirtų produkto vertinimo kriterijų reikšmių pasiekimo stebėsenos duomenų suvestinė.</t>
  </si>
  <si>
    <t>Projekto kodas finansavimo šaltinio informacinėje sistemoje*</t>
  </si>
  <si>
    <t>Produkto vertinimo kriterijų pasiekimas</t>
  </si>
  <si>
    <t>Regiono plėtros plane suplanuota reikšmė (I)</t>
  </si>
  <si>
    <t>Finansavimo sutartyje suplanuota reikšmė (I)</t>
  </si>
  <si>
    <t>Pasiekta reikšmė (I)</t>
  </si>
  <si>
    <t>Regiono plėtros plane suplanuota reikšmė (II)</t>
  </si>
  <si>
    <t>Finansavimo sutartyje suplanuota reišmė (II)</t>
  </si>
  <si>
    <t>Pasiekta reikšmė (II)</t>
  </si>
  <si>
    <t>Regiono plėtros plane suplanuota reikšmė (III)</t>
  </si>
  <si>
    <t>Finansavimo sutartyje suplanuota reikšmė (III)</t>
  </si>
  <si>
    <t>Pasiekta  reikšmė (III)</t>
  </si>
  <si>
    <t>Regiono plėtros plane suplanuota reikšmė (IV)</t>
  </si>
  <si>
    <t>Finansavimo sutartyje suplanuota reikšmė (IV)</t>
  </si>
  <si>
    <t>Pasiekta reikšmė (IV)</t>
  </si>
  <si>
    <t>Regiono plėtros plane suplanuota reikšmė (V)</t>
  </si>
  <si>
    <t>Finansavimo sutartyje suplanuota reikšmė (V)</t>
  </si>
  <si>
    <t>Pasiekta reikšmė (V)</t>
  </si>
  <si>
    <t>Regiono plėtros plane suplanuota reikšmė (VI)</t>
  </si>
  <si>
    <t>Finansavimo sutartyje suplanuota reikšmė (VI)</t>
  </si>
  <si>
    <t>Pasiekta reikšmė (VI)</t>
  </si>
  <si>
    <t>Paraiškos data</t>
  </si>
  <si>
    <t>Projekto išlaidų
suma</t>
  </si>
  <si>
    <t>Finansavimas</t>
  </si>
  <si>
    <t>Sutarties įsigaliojimo data</t>
  </si>
  <si>
    <t>Projekto baigimo data</t>
  </si>
  <si>
    <t>Paraiškos
įregistravimo data</t>
  </si>
  <si>
    <t>Sutarties
įregistravimo data</t>
  </si>
  <si>
    <t>Pavadinimas</t>
  </si>
  <si>
    <t>Etapas</t>
  </si>
  <si>
    <t>Būsena</t>
  </si>
  <si>
    <t>04.5.1-TID-R-514-71-0001</t>
  </si>
  <si>
    <t>Darnaus  judumo priemonių diegimas Tauragės mieste</t>
  </si>
  <si>
    <t>Nesudaryta sutartis</t>
  </si>
  <si>
    <t>Atsiėmė paraišką</t>
  </si>
  <si>
    <t>188737457</t>
  </si>
  <si>
    <t>Tauragės rajono savivaldybės administracija</t>
  </si>
  <si>
    <t>Baigtas įgyvendinti</t>
  </si>
  <si>
    <t>Baigtas</t>
  </si>
  <si>
    <t>Įgyvendinimas</t>
  </si>
  <si>
    <t>Įgyvendinama sutartis</t>
  </si>
  <si>
    <t>188746659</t>
  </si>
  <si>
    <t>Pagėgių savivaldybės administracija</t>
  </si>
  <si>
    <t>188773720</t>
  </si>
  <si>
    <t>Šilalės rajono savivaldybės administracija</t>
  </si>
  <si>
    <t>Paraiškos vertinimas</t>
  </si>
  <si>
    <t>Ruošiama sutartis</t>
  </si>
  <si>
    <t>188713933</t>
  </si>
  <si>
    <t>Jurbarko rajono savivaldybės administracija</t>
  </si>
  <si>
    <t>179249836</t>
  </si>
  <si>
    <t>UAB "Tauragės vandenys"</t>
  </si>
  <si>
    <t>05.2.1-APVA-R-008-71-0001</t>
  </si>
  <si>
    <t>179901854</t>
  </si>
  <si>
    <t>UAB Tauragės regiono atliekų tvarkymo centras</t>
  </si>
  <si>
    <t>158275315</t>
  </si>
  <si>
    <t>Uždaroji akcinė bendrovė "Jurbarko vandenys"</t>
  </si>
  <si>
    <t>177390158</t>
  </si>
  <si>
    <t>Uždaroji akcinė bendrovė "Pagėgių komunalinis ūkis"</t>
  </si>
  <si>
    <t>176523470</t>
  </si>
  <si>
    <t>Uždaroji akcinė bendrovė "Šilalės vandenys"</t>
  </si>
  <si>
    <t>05.4.1-CPVA-R-302-71-0002</t>
  </si>
  <si>
    <t>POŽERĖS KRISTAUS ATSIMAINYMO BAŽNYČIOS KOMPLEKSO AKTUALIZAVIMAS VIETOS BENDRUOMENĖS POREIKIAMS</t>
  </si>
  <si>
    <t>179880456</t>
  </si>
  <si>
    <t>Tauragės socialinių paslaugų centras</t>
  </si>
  <si>
    <t>179862248</t>
  </si>
  <si>
    <t>Uždaroji akcinė bendrovė "Šeimos pulsas"</t>
  </si>
  <si>
    <t>176629281</t>
  </si>
  <si>
    <t>178058059</t>
  </si>
  <si>
    <t>300011170</t>
  </si>
  <si>
    <t>179863154</t>
  </si>
  <si>
    <t>UAB MAŽONIENĖS MEDICINOS KABINETAS</t>
  </si>
  <si>
    <t>176628941</t>
  </si>
  <si>
    <t>Viešoji įstaiga Šilalės pirminės sveikatos priežiūros centras</t>
  </si>
  <si>
    <t>177971074</t>
  </si>
  <si>
    <t>Uždaroji akcinė bendrovė "Šilalės šeimos gydytojo praktika"</t>
  </si>
  <si>
    <t>279761360</t>
  </si>
  <si>
    <t>Viešoji įstaiga Tauragės rajono pirminės sveikatos priežiūros centras</t>
  </si>
  <si>
    <t>176629139</t>
  </si>
  <si>
    <t>176629324</t>
  </si>
  <si>
    <t>158759565</t>
  </si>
  <si>
    <t>Uždaroji akcinė bendrovė Jurbarko šeimos klinika</t>
  </si>
  <si>
    <t>158349317</t>
  </si>
  <si>
    <t>158310677</t>
  </si>
  <si>
    <t>Viešoji įstaiga Jurbarko rajono pirminės sveikatos priežiūros centras</t>
  </si>
  <si>
    <t>158330217</t>
  </si>
  <si>
    <t>V. R. Petkinienės individuali įmonė "PHILEMA"</t>
  </si>
  <si>
    <t>158301660</t>
  </si>
  <si>
    <t>176629096</t>
  </si>
  <si>
    <t>Viešoji įstaiga Kaltinėnų pirminės sveikatos priežiūros centras</t>
  </si>
  <si>
    <t>08.1.3-CPVA-R-609-71-0018</t>
  </si>
  <si>
    <t>Anuliuota paraiška</t>
  </si>
  <si>
    <t>Šilalės šeimos gydytojo praktika, UAB</t>
  </si>
  <si>
    <t>08.1.3-CPVA-R-609-71-0019</t>
  </si>
  <si>
    <t>VšĮ Kaltinėnų pirminės sveikatos priežiūros centras</t>
  </si>
  <si>
    <t>08.2.1-CPVA-R-908-71-0001</t>
  </si>
  <si>
    <t>08.2.1-CPVA-R-908-71-0003</t>
  </si>
  <si>
    <t>303531094</t>
  </si>
  <si>
    <t>Tauragės rajono savivaldybės visuomenės sveikatos biuras</t>
  </si>
  <si>
    <t>303506461</t>
  </si>
  <si>
    <t>Jurbarko rajono savivaldybės visuomenės sveikatos biuras</t>
  </si>
  <si>
    <t>301523693</t>
  </si>
  <si>
    <t>Šilalės rajono savivaldybės visuomenės sveikatos biuras</t>
  </si>
  <si>
    <t>190327586</t>
  </si>
  <si>
    <t>09.1.3-CPVA-R-725-71-0003</t>
  </si>
  <si>
    <t>Vaikų ir jaunimo neformalaus ugdymosi galimybių plėtra Tauragės moksleivių kūrybos centre</t>
  </si>
  <si>
    <t>Paslaugų teikimo ir asmenų aptarnavimo kokybės gerinimas Tauragės regiono savivaldybėse. I etapas</t>
  </si>
  <si>
    <t>04.5.1-TID-R-514-71-0002</t>
  </si>
  <si>
    <t>Patvirtinta paraiška</t>
  </si>
  <si>
    <t>05.5.1-APVA-R-019-71-0005</t>
  </si>
  <si>
    <t>Pateikta paraiška</t>
  </si>
  <si>
    <t xml:space="preserve">Jurbarko rajono savivaldybės administracija planuojamu įgyvendinti Projektu siekia diegti eismo saugos priemones Jurbarko miesto Lauko gatvėje. Projekto metu Lauko g. sankryžoje su Sodų g. bus įrengti atitvarai, nutiestas pėsčiųjų dviračių takas, einantis nuo sankryžos su Algirdo g. iki sankryžos su Donelaičio g., taip pat sankryžoje su Algirdo g. planuojama įrengti saugumo salelę su perėja. Dar vieną perėją planuojama įrengti prie sankryžos su Kalninės g. Lauko gatvė yra esamo valstybinės reikšmės kelio A141 tęsinys Jurbarko mieste bei miesto aplinkkelis. Gatvė turi sankryžas su devyniomis gatvėmis ir yra labai judri, vyksta intensyvus transporto eismas, taip pat daug nemotorizuotų eismo dalyvių, ypač dviratininkų. Vienoje gatvės pusėje nėra jokio šaligatvio, o kitoje – labai siauras, vietomis su išsiklaipiusia asfalto danga ir einantis tik nuo sankryžos su Algirdo g. iki sankryžos su Gedimino g. Nemotorizuotų eismo dalyvių judėjimas vyksta nesutvarkytais šaligatviais arba gatvės važiuojamąja dalimi, todėl tiek pėstiesiems, tiek dviratininkams šioje gatvėje ypač nesaugu. Saugumo priemonės bus skirtos labiausiai pažeidžiamų eismo dalyvių – pėsčiųjų ir dviratininkų, važinėjančių gatvės važiuojamąja dalimi bendrame sraute su automobiliais, apsaugai bei visų eismo dalyvių avaringumo sumažinimui. 
      Įdiegtos inžinerinės eismo saugumo priemonės turės teigiamą poveikį tiek eismo dalyvių saugumui, tiek aplinkai. Jos taip pat leis pasiekti saugesnį greitį tose vietose (dažniausiai sankryžose ir pėsčiųjų perėjose), kuriose kertasi motorizuotų transporto priemonių ir nemotorizuotų eismo dalyvių judėjimo trajektorijos.   
</t>
  </si>
  <si>
    <t>Projekto būsena 2019-06-05</t>
  </si>
  <si>
    <t>Nepateikta paraiška</t>
  </si>
  <si>
    <t>Projekto pavadinimas</t>
  </si>
  <si>
    <t>Projekto būsena</t>
  </si>
  <si>
    <t>viešųjų lėšų suma (ES+VB+viešasis įnašas) 108=109+113</t>
  </si>
  <si>
    <t xml:space="preserve">
Skiriamas finansavimas pagal sutartį 109=110+111</t>
  </si>
  <si>
    <t xml:space="preserve">
Skirto finansavimo ES fondų lėšos</t>
  </si>
  <si>
    <t xml:space="preserve">
Skirto finansavimo LR valstybės biudžeto lėšos</t>
  </si>
  <si>
    <t xml:space="preserve">
Pareiškėjo ir partnerio (-ių) nuosavos lėšos 112 =113+117</t>
  </si>
  <si>
    <t xml:space="preserve">
Viešosios lėšos 113=114+115+116</t>
  </si>
  <si>
    <t xml:space="preserve">
LR valstybės biudžeto lėšos</t>
  </si>
  <si>
    <t xml:space="preserve">
Savivaldybės biudžeto lėšos</t>
  </si>
  <si>
    <t xml:space="preserve">
Kiti viešųjų lėšų šaltiniai</t>
  </si>
  <si>
    <t xml:space="preserve">
Privačios lėšos 117=118+119</t>
  </si>
  <si>
    <t xml:space="preserve">
Pareiškėjo ir partnerio (-ių) lėšos</t>
  </si>
  <si>
    <t xml:space="preserve">
Kiti lėšų šaltiniai</t>
  </si>
  <si>
    <t>10</t>
  </si>
  <si>
    <t>13</t>
  </si>
  <si>
    <t>14</t>
  </si>
  <si>
    <t>108</t>
  </si>
  <si>
    <t>109</t>
  </si>
  <si>
    <t>110</t>
  </si>
  <si>
    <t>111</t>
  </si>
  <si>
    <t>112</t>
  </si>
  <si>
    <t>113</t>
  </si>
  <si>
    <t>114</t>
  </si>
  <si>
    <t>115</t>
  </si>
  <si>
    <t>116</t>
  </si>
  <si>
    <t>117</t>
  </si>
  <si>
    <t>118</t>
  </si>
  <si>
    <t>119</t>
  </si>
  <si>
    <t xml:space="preserve">Projekto </t>
  </si>
  <si>
    <t>viso</t>
  </si>
  <si>
    <t>ES</t>
  </si>
  <si>
    <t>VB</t>
  </si>
  <si>
    <t>PP</t>
  </si>
  <si>
    <t>9</t>
  </si>
  <si>
    <t>12</t>
  </si>
  <si>
    <t>40=42+45</t>
  </si>
  <si>
    <t>43</t>
  </si>
  <si>
    <t>44</t>
  </si>
  <si>
    <t>45=46+47+48+49</t>
  </si>
  <si>
    <t>05.5.1-APVA-R-019-71-0006</t>
  </si>
  <si>
    <r>
      <rPr>
        <strike/>
        <sz val="10"/>
        <rFont val="Times New Roman"/>
        <family val="1"/>
        <charset val="186"/>
      </rPr>
      <t>433 500,00</t>
    </r>
    <r>
      <rPr>
        <sz val="10"/>
        <rFont val="Times New Roman"/>
        <family val="1"/>
        <charset val="186"/>
      </rPr>
      <t xml:space="preserve">              </t>
    </r>
    <r>
      <rPr>
        <sz val="10"/>
        <color rgb="FFFF0000"/>
        <rFont val="Times New Roman"/>
        <family val="1"/>
        <charset val="186"/>
      </rPr>
      <t xml:space="preserve"> 791 781,00</t>
    </r>
  </si>
  <si>
    <r>
      <rPr>
        <strike/>
        <sz val="10"/>
        <rFont val="Times New Roman"/>
        <family val="1"/>
        <charset val="186"/>
      </rPr>
      <t>76 500,00</t>
    </r>
    <r>
      <rPr>
        <sz val="10"/>
        <rFont val="Times New Roman"/>
        <family val="1"/>
        <charset val="186"/>
      </rPr>
      <t xml:space="preserve">                 </t>
    </r>
    <r>
      <rPr>
        <sz val="10"/>
        <color rgb="FFFF0000"/>
        <rFont val="Times New Roman"/>
        <family val="1"/>
        <charset val="186"/>
      </rPr>
      <t>139 727,00</t>
    </r>
  </si>
  <si>
    <r>
      <rPr>
        <strike/>
        <sz val="10"/>
        <rFont val="Times New Roman"/>
        <family val="1"/>
        <charset val="186"/>
      </rPr>
      <t>510 000,00</t>
    </r>
    <r>
      <rPr>
        <sz val="10"/>
        <rFont val="Times New Roman"/>
        <family val="1"/>
        <charset val="186"/>
      </rPr>
      <t xml:space="preserve">                          </t>
    </r>
    <r>
      <rPr>
        <sz val="10"/>
        <color rgb="FFFF0000"/>
        <rFont val="Times New Roman"/>
        <family val="1"/>
        <charset val="186"/>
      </rPr>
      <t xml:space="preserve">  931 508,00</t>
    </r>
  </si>
  <si>
    <r>
      <rPr>
        <strike/>
        <sz val="10"/>
        <rFont val="Times New Roman"/>
        <family val="1"/>
        <charset val="186"/>
      </rPr>
      <t>2020</t>
    </r>
    <r>
      <rPr>
        <sz val="10"/>
        <color rgb="FFFF0000"/>
        <rFont val="Times New Roman"/>
        <family val="1"/>
        <charset val="186"/>
      </rPr>
      <t xml:space="preserve">              2021</t>
    </r>
  </si>
  <si>
    <r>
      <rPr>
        <strike/>
        <sz val="10"/>
        <rFont val="Times New Roman"/>
        <family val="1"/>
        <charset val="186"/>
      </rPr>
      <t xml:space="preserve">21   </t>
    </r>
    <r>
      <rPr>
        <sz val="10"/>
        <rFont val="Times New Roman"/>
        <family val="1"/>
        <charset val="186"/>
      </rPr>
      <t xml:space="preserve">          </t>
    </r>
    <r>
      <rPr>
        <sz val="10"/>
        <color rgb="FFFF0000"/>
        <rFont val="Times New Roman"/>
        <family val="1"/>
        <charset val="186"/>
      </rPr>
      <t xml:space="preserve"> 69</t>
    </r>
  </si>
  <si>
    <r>
      <rPr>
        <strike/>
        <sz val="10"/>
        <rFont val="Times New Roman"/>
        <family val="1"/>
        <charset val="186"/>
      </rPr>
      <t>1,1</t>
    </r>
    <r>
      <rPr>
        <sz val="10"/>
        <rFont val="Times New Roman"/>
        <family val="1"/>
        <charset val="186"/>
      </rPr>
      <t xml:space="preserve">             </t>
    </r>
    <r>
      <rPr>
        <sz val="10"/>
        <color rgb="FFFF0000"/>
        <rFont val="Times New Roman"/>
        <family val="1"/>
        <charset val="186"/>
      </rPr>
      <t>0,22</t>
    </r>
  </si>
  <si>
    <r>
      <rPr>
        <strike/>
        <sz val="10"/>
        <rFont val="Times New Roman"/>
        <family val="1"/>
        <charset val="186"/>
      </rPr>
      <t>356 445,80</t>
    </r>
    <r>
      <rPr>
        <sz val="10"/>
        <rFont val="Times New Roman"/>
        <family val="1"/>
        <charset val="186"/>
      </rPr>
      <t xml:space="preserve">                        </t>
    </r>
    <r>
      <rPr>
        <sz val="10"/>
        <color rgb="FFFF0000"/>
        <rFont val="Times New Roman"/>
        <family val="1"/>
        <charset val="186"/>
      </rPr>
      <t>321 547,60</t>
    </r>
  </si>
  <si>
    <r>
      <rPr>
        <strike/>
        <sz val="10"/>
        <rFont val="Times New Roman"/>
        <family val="1"/>
        <charset val="186"/>
      </rPr>
      <t>419 348,00</t>
    </r>
    <r>
      <rPr>
        <sz val="10"/>
        <rFont val="Times New Roman"/>
        <family val="1"/>
        <charset val="186"/>
      </rPr>
      <t xml:space="preserve">               </t>
    </r>
    <r>
      <rPr>
        <sz val="10"/>
        <color rgb="FFFF0000"/>
        <rFont val="Times New Roman"/>
        <family val="1"/>
        <charset val="186"/>
      </rPr>
      <t xml:space="preserve">   377 371,02</t>
    </r>
  </si>
  <si>
    <r>
      <rPr>
        <strike/>
        <sz val="10"/>
        <rFont val="Times New Roman"/>
        <family val="1"/>
        <charset val="186"/>
      </rPr>
      <t>62 902,20</t>
    </r>
    <r>
      <rPr>
        <sz val="10"/>
        <rFont val="Times New Roman"/>
        <family val="1"/>
        <charset val="186"/>
      </rPr>
      <t xml:space="preserve">            </t>
    </r>
    <r>
      <rPr>
        <sz val="10"/>
        <color rgb="FFFF0000"/>
        <rFont val="Times New Roman"/>
        <family val="1"/>
        <charset val="186"/>
      </rPr>
      <t xml:space="preserve">  55 823,42</t>
    </r>
  </si>
  <si>
    <r>
      <rPr>
        <strike/>
        <sz val="10"/>
        <rFont val="Times New Roman"/>
        <family val="1"/>
        <charset val="186"/>
      </rPr>
      <t>45 521,50</t>
    </r>
    <r>
      <rPr>
        <sz val="10"/>
        <rFont val="Times New Roman"/>
        <family val="1"/>
        <charset val="186"/>
      </rPr>
      <t xml:space="preserve">                       </t>
    </r>
    <r>
      <rPr>
        <sz val="10"/>
        <color rgb="FFFF0000"/>
        <rFont val="Times New Roman"/>
        <family val="1"/>
        <charset val="186"/>
      </rPr>
      <t>43 845,51</t>
    </r>
  </si>
  <si>
    <r>
      <rPr>
        <strike/>
        <sz val="10"/>
        <rFont val="Times New Roman"/>
        <family val="1"/>
        <charset val="186"/>
      </rPr>
      <t xml:space="preserve">8 033,21 </t>
    </r>
    <r>
      <rPr>
        <sz val="10"/>
        <rFont val="Times New Roman"/>
        <family val="1"/>
        <charset val="186"/>
      </rPr>
      <t xml:space="preserve">             </t>
    </r>
    <r>
      <rPr>
        <sz val="10"/>
        <color rgb="FFFF0000"/>
        <rFont val="Times New Roman"/>
        <family val="1"/>
        <charset val="186"/>
      </rPr>
      <t xml:space="preserve">  7 737,45</t>
    </r>
  </si>
  <si>
    <r>
      <rPr>
        <strike/>
        <sz val="10"/>
        <rFont val="Times New Roman"/>
        <family val="1"/>
        <charset val="186"/>
      </rPr>
      <t>53 554,71</t>
    </r>
    <r>
      <rPr>
        <sz val="10"/>
        <rFont val="Times New Roman"/>
        <family val="1"/>
        <charset val="186"/>
      </rPr>
      <t xml:space="preserve">                        </t>
    </r>
    <r>
      <rPr>
        <sz val="10"/>
        <color rgb="FFFF0000"/>
        <rFont val="Times New Roman"/>
        <family val="1"/>
        <charset val="186"/>
      </rPr>
      <t xml:space="preserve"> 51 582,96</t>
    </r>
  </si>
  <si>
    <r>
      <rPr>
        <strike/>
        <sz val="10"/>
        <rFont val="Times New Roman"/>
        <family val="1"/>
        <charset val="186"/>
      </rPr>
      <t>298 352,16</t>
    </r>
    <r>
      <rPr>
        <sz val="10"/>
        <rFont val="Times New Roman"/>
        <family val="1"/>
        <charset val="186"/>
      </rPr>
      <t xml:space="preserve">                  </t>
    </r>
    <r>
      <rPr>
        <sz val="10"/>
        <color rgb="FFFF0000"/>
        <rFont val="Times New Roman"/>
        <family val="1"/>
        <charset val="186"/>
      </rPr>
      <t xml:space="preserve"> 256 406,17</t>
    </r>
  </si>
  <si>
    <r>
      <rPr>
        <strike/>
        <sz val="10"/>
        <rFont val="Times New Roman"/>
        <family val="1"/>
        <charset val="186"/>
      </rPr>
      <t xml:space="preserve">52 650,39 </t>
    </r>
    <r>
      <rPr>
        <sz val="10"/>
        <rFont val="Times New Roman"/>
        <family val="1"/>
        <charset val="186"/>
      </rPr>
      <t xml:space="preserve">                      </t>
    </r>
    <r>
      <rPr>
        <sz val="10"/>
        <color rgb="FFFF0000"/>
        <rFont val="Times New Roman"/>
        <family val="1"/>
        <charset val="186"/>
      </rPr>
      <t>42 071,68</t>
    </r>
  </si>
  <si>
    <r>
      <rPr>
        <strike/>
        <sz val="10"/>
        <rFont val="Times New Roman"/>
        <family val="1"/>
        <charset val="186"/>
      </rPr>
      <t>351 002,55</t>
    </r>
    <r>
      <rPr>
        <sz val="10"/>
        <rFont val="Times New Roman"/>
        <family val="1"/>
        <charset val="186"/>
      </rPr>
      <t xml:space="preserve">              </t>
    </r>
    <r>
      <rPr>
        <sz val="10"/>
        <color rgb="FFFF0000"/>
        <rFont val="Times New Roman"/>
        <family val="1"/>
        <charset val="186"/>
      </rPr>
      <t xml:space="preserve"> 298 477,85  </t>
    </r>
  </si>
  <si>
    <r>
      <rPr>
        <strike/>
        <sz val="10"/>
        <rFont val="Times New Roman"/>
        <family val="1"/>
        <charset val="186"/>
      </rPr>
      <t>782 622,37</t>
    </r>
    <r>
      <rPr>
        <sz val="10"/>
        <rFont val="Times New Roman"/>
        <family val="1"/>
        <charset val="186"/>
      </rPr>
      <t xml:space="preserve">                   </t>
    </r>
    <r>
      <rPr>
        <sz val="10"/>
        <color rgb="FFFF0000"/>
        <rFont val="Times New Roman"/>
        <family val="1"/>
        <charset val="186"/>
      </rPr>
      <t>780 065,10</t>
    </r>
  </si>
  <si>
    <r>
      <rPr>
        <strike/>
        <sz val="10"/>
        <rFont val="Times New Roman"/>
        <family val="1"/>
        <charset val="186"/>
      </rPr>
      <t xml:space="preserve">138 109,82 </t>
    </r>
    <r>
      <rPr>
        <sz val="10"/>
        <rFont val="Times New Roman"/>
        <family val="1"/>
        <charset val="186"/>
      </rPr>
      <t xml:space="preserve">                   </t>
    </r>
    <r>
      <rPr>
        <sz val="10"/>
        <color rgb="FFFF0000"/>
        <rFont val="Times New Roman"/>
        <family val="1"/>
        <charset val="186"/>
      </rPr>
      <t xml:space="preserve"> 137 658,55</t>
    </r>
  </si>
  <si>
    <r>
      <rPr>
        <strike/>
        <sz val="10"/>
        <rFont val="Times New Roman"/>
        <family val="1"/>
        <charset val="186"/>
      </rPr>
      <t>920 732,19</t>
    </r>
    <r>
      <rPr>
        <sz val="10"/>
        <rFont val="Times New Roman"/>
        <family val="1"/>
        <charset val="186"/>
      </rPr>
      <t xml:space="preserve">            </t>
    </r>
    <r>
      <rPr>
        <sz val="10"/>
        <color rgb="FFFF0000"/>
        <rFont val="Times New Roman"/>
        <family val="1"/>
        <charset val="186"/>
      </rPr>
      <t xml:space="preserve"> 917 723,65</t>
    </r>
  </si>
  <si>
    <t>Pagrindinis projekto tikslas – pagerinti asmenų aptarnavimo kokybę ir didinti teikiamų paslaugų prieinamumą visuomenei diegiant vieno langelio principą,  užtikrinant paslaugų kokybės monitoringą ir taikant kokybės vadybos metodų principus Tauragės, Šilalės ir Jurbarko rajonų bei Pagėgių savivaldybių administracijų veikloje. 
Siekiant šio tikslo projekto metu atlikta paslaugų teikimo ir asmenų aptarnavimo funkcijų atlikimo procesų (procedūrų) ir gyventojų pasitenkinimo paslaugomis tyrimas ir apklausa, identifikuojant esamas problemas paslaugų teikimo grandyje ir gavėjų poreikius. Pagrindinė projekto veikla skirta 4-ių savivaldybių paslaugų teikimo ir asmenų aptarnavimo procesų kokybės vertinimui ir tobulinimui, t. y. dokumentai, kuriuose bus pateikti atliktų tyrimų rezultatai, įvertinta paslaugų teikimo ir asmenų aptarnavimo kokybė, pateiktas procedūrų (procesų) žemėlapis, parengti pasiūlymai dėl savivaldybių reguliuojamų paslaugų teikimo kokybės gerinimo ir asmenų geresnio aptarnavimo teisinio reglamentavimo tobulinimo. Įgyvendinant projektą bus įvertintas poreikis optimizuoti paslaugų teikimo ir asmenų aptarnavimo funkcijų atlikimo procedūras bei jas automatizuoti. 
Projekto metu bus diegiamas/gerinamas vieno langelio principas centrinėse savivaldybių administracijų patalpose, tam bus tobulinamas teisinis reglamentavimas ir įvertinamas  poreikis šio projekto tęstinumui (projekto II etapui) – vieno langelio principo diegimui savivaldybių administracijų seniūnijose bei paslaugų automatizavimui ir naujų IS diegimui.
Projekto metu bus vykdomas projekto partnerių vadovų ir darbuotojų (susijusių su projekto metu įgyvendinamomis veiklomis) kompetencijų, reikalingų gerinti paslaugų ir asmenų aptarnavimo kokybę, stiprinimas.
Projekto metu, aktyviai įtraukiant visuomenę, bus parengtos ir viešai skelbiamos 2 Piliečių chartijos.
Projekto nauda ir rezultatai tenka visoms keturioms Tauragės regiono savivaldybėms ir nukreipti į tikslinę grupę - visuomenę. Užbaigus I etapu suplanuotas veiklas, projekto veiklos, gavus papildomą finansavimą bus nukreiptos į  asmenų aptarnavimo kokybės gerinimą, didinant teikiamų paslaugų prieinamumą visuomenei, taikant vieno langelio principą Tauragės, Jurbarko, Šilalės rajonų  ir Pagėgių savivaldybių seniūnijose, gerinant paslaugų teikimo procesus, diegiant reikalingus IT sprendimus, vedant mokymus, skirtus kompetencijų stiprinimui, reikalingus paslaugų kokybei gerinti.</t>
  </si>
  <si>
    <t>1.1.1.3.2</t>
  </si>
  <si>
    <t>1.1.1.4.2</t>
  </si>
  <si>
    <t>R08B-510000-0001</t>
  </si>
  <si>
    <t>R08B-510000-0002</t>
  </si>
  <si>
    <t xml:space="preserve">  AB ,,Vilkyškių pieninė“ įmonių grupės pieno perdirbimo gamyklos statybos projektas</t>
  </si>
  <si>
    <t>AB "Vilkyškių pieninė"</t>
  </si>
  <si>
    <t>Tauragės r. sav.</t>
  </si>
  <si>
    <t>Privačių juridinių asmenų ir juridinio asmens statuso neturinčių organizacijų gamybos srities projektai</t>
  </si>
  <si>
    <t>Sukurta darbo vietų (vnt.)</t>
  </si>
  <si>
    <t>Produkcijos eksportas (proc.)</t>
  </si>
  <si>
    <t>Bus statoma pieno produktų gamybos gamykla. Sūrinė</t>
  </si>
  <si>
    <t>UAB ,,Naista“ gamyklos statybos projektas</t>
  </si>
  <si>
    <t>UAB "Naista"</t>
  </si>
  <si>
    <t>Jurbarko r. sav.</t>
  </si>
  <si>
    <t xml:space="preserve">Finansinio investuotojo statusu veikianti UAB „Naista“ kartu su partneriais planuoja pradėti kelių metų trukmės verslo vystymo projektą Jurbarko mieste. Projekto tikslas – per keletą etapų pastatyti gamyklą, kurioje uždarose patalpose dviem gamybiniais srautais numatoma gaminti įvairias statybines metalo konstrukcijas, modulinio tipo skydines – karkasines namo konstrukcijas ir pan. </t>
  </si>
  <si>
    <t>1.2.1.1.6</t>
  </si>
  <si>
    <t>1.2.1.1.7</t>
  </si>
  <si>
    <t>06.2.1-TID-R-511-71-0005</t>
  </si>
  <si>
    <t>R085511-120000-1236</t>
  </si>
  <si>
    <t>R085511-120000-1237</t>
  </si>
  <si>
    <t>Pagėgių miesto Ateities gatvės infrastruktūros sutvarkymas</t>
  </si>
  <si>
    <t>Tauragės miesto Pilėnų gatvės rekonstrukcija</t>
  </si>
  <si>
    <r>
      <rPr>
        <strike/>
        <sz val="10"/>
        <rFont val="Times New Roman"/>
        <family val="1"/>
        <charset val="186"/>
      </rPr>
      <t xml:space="preserve">656 401,00 </t>
    </r>
    <r>
      <rPr>
        <sz val="10"/>
        <rFont val="Times New Roman"/>
        <family val="1"/>
        <charset val="186"/>
      </rPr>
      <t xml:space="preserve">            </t>
    </r>
    <r>
      <rPr>
        <sz val="10"/>
        <color rgb="FFFF0000"/>
        <rFont val="Times New Roman"/>
        <family val="1"/>
        <charset val="186"/>
      </rPr>
      <t xml:space="preserve"> 706 204,00</t>
    </r>
  </si>
  <si>
    <r>
      <rPr>
        <strike/>
        <sz val="10"/>
        <rFont val="Times New Roman"/>
        <family val="1"/>
        <charset val="186"/>
      </rPr>
      <t>115 836,00</t>
    </r>
    <r>
      <rPr>
        <sz val="10"/>
        <rFont val="Times New Roman"/>
        <family val="1"/>
        <charset val="186"/>
      </rPr>
      <t xml:space="preserve">           </t>
    </r>
    <r>
      <rPr>
        <sz val="10"/>
        <color rgb="FFFF0000"/>
        <rFont val="Times New Roman"/>
        <family val="1"/>
        <charset val="186"/>
      </rPr>
      <t>340 007,79</t>
    </r>
  </si>
  <si>
    <r>
      <rPr>
        <strike/>
        <sz val="10"/>
        <rFont val="Times New Roman"/>
        <family val="1"/>
        <charset val="186"/>
      </rPr>
      <t>772 237,00</t>
    </r>
    <r>
      <rPr>
        <sz val="10"/>
        <rFont val="Times New Roman"/>
        <family val="1"/>
        <charset val="186"/>
      </rPr>
      <t xml:space="preserve">                </t>
    </r>
    <r>
      <rPr>
        <sz val="10"/>
        <color rgb="FFFF0000"/>
        <rFont val="Times New Roman"/>
        <family val="1"/>
        <charset val="186"/>
      </rPr>
      <t>1 046 211,79</t>
    </r>
  </si>
  <si>
    <r>
      <rPr>
        <strike/>
        <sz val="10"/>
        <rFont val="Times New Roman"/>
        <family val="1"/>
        <charset val="186"/>
      </rPr>
      <t>2019-07</t>
    </r>
    <r>
      <rPr>
        <sz val="10"/>
        <rFont val="Times New Roman"/>
        <family val="1"/>
        <charset val="186"/>
      </rPr>
      <t xml:space="preserve">               </t>
    </r>
    <r>
      <rPr>
        <sz val="10"/>
        <color rgb="FFFF0000"/>
        <rFont val="Times New Roman"/>
        <family val="1"/>
        <charset val="186"/>
      </rPr>
      <t xml:space="preserve"> 2019-09</t>
    </r>
  </si>
  <si>
    <r>
      <rPr>
        <strike/>
        <sz val="10"/>
        <rFont val="Times New Roman"/>
        <family val="1"/>
        <charset val="186"/>
      </rPr>
      <t>244 997,79</t>
    </r>
    <r>
      <rPr>
        <sz val="10"/>
        <rFont val="Times New Roman"/>
        <family val="1"/>
        <charset val="186"/>
      </rPr>
      <t xml:space="preserve">            </t>
    </r>
    <r>
      <rPr>
        <sz val="10"/>
        <color rgb="FFFF0000"/>
        <rFont val="Times New Roman"/>
        <family val="1"/>
        <charset val="186"/>
      </rPr>
      <t xml:space="preserve"> 233 829,35</t>
    </r>
  </si>
  <si>
    <r>
      <rPr>
        <strike/>
        <sz val="10"/>
        <rFont val="Times New Roman"/>
        <family val="1"/>
        <charset val="186"/>
      </rPr>
      <t>0,00</t>
    </r>
    <r>
      <rPr>
        <sz val="10"/>
        <color rgb="FFFF0000"/>
        <rFont val="Times New Roman"/>
        <family val="1"/>
        <charset val="186"/>
      </rPr>
      <t xml:space="preserve">                      18 658,89</t>
    </r>
  </si>
  <si>
    <r>
      <rPr>
        <strike/>
        <sz val="10"/>
        <rFont val="Times New Roman"/>
        <family val="1"/>
        <charset val="186"/>
      </rPr>
      <t xml:space="preserve">43 234,91 </t>
    </r>
    <r>
      <rPr>
        <sz val="10"/>
        <rFont val="Times New Roman"/>
        <family val="1"/>
        <charset val="186"/>
      </rPr>
      <t xml:space="preserve">                     </t>
    </r>
    <r>
      <rPr>
        <sz val="10"/>
        <color rgb="FFFF0000"/>
        <rFont val="Times New Roman"/>
        <family val="1"/>
        <charset val="186"/>
      </rPr>
      <t>22 605,12</t>
    </r>
  </si>
  <si>
    <r>
      <rPr>
        <strike/>
        <sz val="10"/>
        <rFont val="Times New Roman"/>
        <family val="1"/>
        <charset val="186"/>
      </rPr>
      <t>288 232,70</t>
    </r>
    <r>
      <rPr>
        <sz val="10"/>
        <rFont val="Times New Roman"/>
        <family val="1"/>
        <charset val="186"/>
      </rPr>
      <t xml:space="preserve">                       </t>
    </r>
    <r>
      <rPr>
        <sz val="10"/>
        <color rgb="FFFF0000"/>
        <rFont val="Times New Roman"/>
        <family val="1"/>
        <charset val="186"/>
      </rPr>
      <t xml:space="preserve"> 275 093,36</t>
    </r>
  </si>
  <si>
    <r>
      <rPr>
        <strike/>
        <sz val="10"/>
        <rFont val="Times New Roman"/>
        <family val="1"/>
        <charset val="186"/>
      </rPr>
      <t xml:space="preserve">698 749,00 </t>
    </r>
    <r>
      <rPr>
        <sz val="10"/>
        <rFont val="Times New Roman"/>
        <family val="1"/>
        <charset val="186"/>
      </rPr>
      <t xml:space="preserve">                 </t>
    </r>
    <r>
      <rPr>
        <sz val="10"/>
        <color rgb="FFFF0000"/>
        <rFont val="Times New Roman"/>
        <family val="1"/>
        <charset val="186"/>
      </rPr>
      <t xml:space="preserve"> 679 182,07</t>
    </r>
  </si>
  <si>
    <r>
      <rPr>
        <strike/>
        <sz val="10"/>
        <rFont val="Times New Roman"/>
        <family val="1"/>
        <charset val="186"/>
      </rPr>
      <t>123 308,65</t>
    </r>
    <r>
      <rPr>
        <sz val="10"/>
        <rFont val="Times New Roman"/>
        <family val="1"/>
        <charset val="186"/>
      </rPr>
      <t xml:space="preserve">                 </t>
    </r>
    <r>
      <rPr>
        <sz val="10"/>
        <color rgb="FFFF0000"/>
        <rFont val="Times New Roman"/>
        <family val="1"/>
        <charset val="186"/>
      </rPr>
      <t xml:space="preserve">119 855,67 </t>
    </r>
  </si>
  <si>
    <r>
      <rPr>
        <strike/>
        <sz val="10"/>
        <rFont val="Times New Roman"/>
        <family val="1"/>
        <charset val="186"/>
      </rPr>
      <t>822 057,65</t>
    </r>
    <r>
      <rPr>
        <sz val="10"/>
        <rFont val="Times New Roman"/>
        <family val="1"/>
        <charset val="186"/>
      </rPr>
      <t xml:space="preserve">                 </t>
    </r>
    <r>
      <rPr>
        <sz val="10"/>
        <color rgb="FFFF0000"/>
        <rFont val="Times New Roman"/>
        <family val="1"/>
        <charset val="186"/>
      </rPr>
      <t>799 037,74</t>
    </r>
  </si>
  <si>
    <r>
      <rPr>
        <strike/>
        <sz val="10"/>
        <rFont val="Times New Roman"/>
        <family val="1"/>
        <charset val="186"/>
      </rPr>
      <t>1 091 560,00</t>
    </r>
    <r>
      <rPr>
        <sz val="10"/>
        <rFont val="Times New Roman"/>
        <family val="1"/>
        <charset val="186"/>
      </rPr>
      <t xml:space="preserve">               </t>
    </r>
    <r>
      <rPr>
        <sz val="10"/>
        <color rgb="FFFF0000"/>
        <rFont val="Times New Roman"/>
        <family val="1"/>
        <charset val="186"/>
      </rPr>
      <t>1 005 829,48</t>
    </r>
  </si>
  <si>
    <r>
      <rPr>
        <strike/>
        <sz val="10"/>
        <rFont val="Times New Roman"/>
        <family val="1"/>
        <charset val="186"/>
      </rPr>
      <t>192 628,24</t>
    </r>
    <r>
      <rPr>
        <sz val="10"/>
        <rFont val="Times New Roman"/>
        <family val="1"/>
        <charset val="186"/>
      </rPr>
      <t xml:space="preserve">                 </t>
    </r>
    <r>
      <rPr>
        <sz val="10"/>
        <color rgb="FFFF0000"/>
        <rFont val="Times New Roman"/>
        <family val="1"/>
        <charset val="186"/>
      </rPr>
      <t>177 499,33</t>
    </r>
  </si>
  <si>
    <r>
      <rPr>
        <strike/>
        <sz val="10"/>
        <rFont val="Times New Roman"/>
        <family val="1"/>
        <charset val="186"/>
      </rPr>
      <t>1 284 188,24</t>
    </r>
    <r>
      <rPr>
        <sz val="10"/>
        <rFont val="Times New Roman"/>
        <family val="1"/>
        <charset val="186"/>
      </rPr>
      <t xml:space="preserve">                  </t>
    </r>
    <r>
      <rPr>
        <sz val="10"/>
        <color rgb="FFFF0000"/>
        <rFont val="Times New Roman"/>
        <family val="1"/>
        <charset val="186"/>
      </rPr>
      <t xml:space="preserve"> 1 183 328,81</t>
    </r>
  </si>
  <si>
    <r>
      <rPr>
        <strike/>
        <sz val="10"/>
        <rFont val="Times New Roman"/>
        <family val="1"/>
        <charset val="186"/>
      </rPr>
      <t>2019</t>
    </r>
    <r>
      <rPr>
        <sz val="10"/>
        <rFont val="Times New Roman"/>
        <family val="1"/>
        <charset val="186"/>
      </rPr>
      <t xml:space="preserve">         </t>
    </r>
    <r>
      <rPr>
        <sz val="10"/>
        <color rgb="FFFF0000"/>
        <rFont val="Times New Roman"/>
        <family val="1"/>
        <charset val="186"/>
      </rPr>
      <t>2021-01-31</t>
    </r>
  </si>
  <si>
    <r>
      <rPr>
        <strike/>
        <sz val="10"/>
        <rFont val="Times New Roman"/>
        <family val="1"/>
        <charset val="186"/>
      </rPr>
      <t>2019</t>
    </r>
    <r>
      <rPr>
        <sz val="10"/>
        <rFont val="Times New Roman"/>
        <family val="1"/>
        <charset val="186"/>
      </rPr>
      <t xml:space="preserve">           </t>
    </r>
    <r>
      <rPr>
        <sz val="10"/>
        <color rgb="FFFF0000"/>
        <rFont val="Times New Roman"/>
        <family val="1"/>
        <charset val="186"/>
      </rPr>
      <t xml:space="preserve"> 2020-06-30</t>
    </r>
  </si>
  <si>
    <r>
      <rPr>
        <strike/>
        <sz val="10"/>
        <rFont val="Times New Roman"/>
        <family val="1"/>
        <charset val="186"/>
      </rPr>
      <t xml:space="preserve">111 269,00 </t>
    </r>
    <r>
      <rPr>
        <sz val="10"/>
        <rFont val="Times New Roman"/>
        <family val="1"/>
        <charset val="186"/>
      </rPr>
      <t xml:space="preserve">                 </t>
    </r>
    <r>
      <rPr>
        <sz val="10"/>
        <color rgb="FFFF0000"/>
        <rFont val="Times New Roman"/>
        <family val="1"/>
        <charset val="186"/>
      </rPr>
      <t xml:space="preserve"> 111 268,99</t>
    </r>
  </si>
  <si>
    <r>
      <rPr>
        <strike/>
        <sz val="10"/>
        <rFont val="Times New Roman"/>
        <family val="1"/>
        <charset val="186"/>
      </rPr>
      <t xml:space="preserve">28 035,47  </t>
    </r>
    <r>
      <rPr>
        <sz val="10"/>
        <rFont val="Times New Roman"/>
        <family val="1"/>
        <charset val="186"/>
      </rPr>
      <t xml:space="preserve">            </t>
    </r>
    <r>
      <rPr>
        <sz val="10"/>
        <color rgb="FFFF0000"/>
        <rFont val="Times New Roman"/>
        <family val="1"/>
        <charset val="186"/>
      </rPr>
      <t>31 407,61</t>
    </r>
  </si>
  <si>
    <r>
      <rPr>
        <strike/>
        <sz val="10"/>
        <rFont val="Times New Roman"/>
        <family val="1"/>
        <charset val="186"/>
      </rPr>
      <t>139 304,47</t>
    </r>
    <r>
      <rPr>
        <sz val="10"/>
        <rFont val="Times New Roman"/>
        <family val="1"/>
        <charset val="186"/>
      </rPr>
      <t xml:space="preserve">               </t>
    </r>
    <r>
      <rPr>
        <sz val="10"/>
        <color rgb="FFFF0000"/>
        <rFont val="Times New Roman"/>
        <family val="1"/>
        <charset val="186"/>
      </rPr>
      <t>142 676,60</t>
    </r>
  </si>
  <si>
    <r>
      <rPr>
        <strike/>
        <sz val="10"/>
        <rFont val="Times New Roman"/>
        <family val="1"/>
        <charset val="186"/>
      </rPr>
      <t>80 490,00</t>
    </r>
    <r>
      <rPr>
        <sz val="10"/>
        <rFont val="Times New Roman"/>
        <family val="1"/>
        <charset val="186"/>
      </rPr>
      <t xml:space="preserve">            </t>
    </r>
    <r>
      <rPr>
        <sz val="10"/>
        <color rgb="FFFF0000"/>
        <rFont val="Times New Roman"/>
        <family val="1"/>
        <charset val="186"/>
      </rPr>
      <t>153 316,01</t>
    </r>
  </si>
  <si>
    <r>
      <rPr>
        <strike/>
        <sz val="10"/>
        <rFont val="Times New Roman"/>
        <family val="1"/>
        <charset val="186"/>
      </rPr>
      <t>20 280,00</t>
    </r>
    <r>
      <rPr>
        <sz val="10"/>
        <rFont val="Times New Roman"/>
        <family val="1"/>
        <charset val="186"/>
      </rPr>
      <t xml:space="preserve">               </t>
    </r>
    <r>
      <rPr>
        <sz val="10"/>
        <color rgb="FFFF0000"/>
        <rFont val="Times New Roman"/>
        <family val="1"/>
        <charset val="186"/>
      </rPr>
      <t>34 364,86</t>
    </r>
  </si>
  <si>
    <r>
      <rPr>
        <strike/>
        <sz val="10"/>
        <rFont val="Times New Roman"/>
        <family val="1"/>
        <charset val="186"/>
      </rPr>
      <t>100 770,00</t>
    </r>
    <r>
      <rPr>
        <sz val="10"/>
        <rFont val="Times New Roman"/>
        <family val="1"/>
        <charset val="186"/>
      </rPr>
      <t xml:space="preserve">                     </t>
    </r>
    <r>
      <rPr>
        <sz val="10"/>
        <color rgb="FFFF0000"/>
        <rFont val="Times New Roman"/>
        <family val="1"/>
        <charset val="186"/>
      </rPr>
      <t>187 680,87</t>
    </r>
  </si>
  <si>
    <r>
      <rPr>
        <strike/>
        <sz val="10"/>
        <rFont val="Times New Roman"/>
        <family val="1"/>
        <charset val="186"/>
      </rPr>
      <t>0,55</t>
    </r>
    <r>
      <rPr>
        <sz val="10"/>
        <rFont val="Times New Roman"/>
        <family val="1"/>
        <charset val="186"/>
      </rPr>
      <t xml:space="preserve">                 </t>
    </r>
    <r>
      <rPr>
        <sz val="10"/>
        <color rgb="FFFF0000"/>
        <rFont val="Times New Roman"/>
        <family val="1"/>
        <charset val="186"/>
      </rPr>
      <t xml:space="preserve">0,60 </t>
    </r>
  </si>
  <si>
    <r>
      <rPr>
        <strike/>
        <sz val="10"/>
        <rFont val="Times New Roman"/>
        <family val="1"/>
        <charset val="186"/>
      </rPr>
      <t>679 119,00</t>
    </r>
    <r>
      <rPr>
        <sz val="10"/>
        <rFont val="Times New Roman"/>
        <family val="1"/>
        <charset val="186"/>
      </rPr>
      <t xml:space="preserve">              </t>
    </r>
    <r>
      <rPr>
        <sz val="10"/>
        <color rgb="FFFF0000"/>
        <rFont val="Times New Roman"/>
        <family val="1"/>
        <charset val="186"/>
      </rPr>
      <t>1 429 119,00</t>
    </r>
  </si>
  <si>
    <r>
      <rPr>
        <strike/>
        <sz val="10"/>
        <rFont val="Times New Roman"/>
        <family val="1"/>
        <charset val="186"/>
      </rPr>
      <t xml:space="preserve">798 964,00 </t>
    </r>
    <r>
      <rPr>
        <sz val="10"/>
        <rFont val="Times New Roman"/>
        <family val="1"/>
        <charset val="186"/>
      </rPr>
      <t xml:space="preserve">                      </t>
    </r>
    <r>
      <rPr>
        <sz val="10"/>
        <color rgb="FFFF0000"/>
        <rFont val="Times New Roman"/>
        <family val="1"/>
        <charset val="186"/>
      </rPr>
      <t>1 681 316,00</t>
    </r>
  </si>
  <si>
    <r>
      <rPr>
        <strike/>
        <sz val="10"/>
        <rFont val="Times New Roman"/>
        <family val="1"/>
        <charset val="186"/>
      </rPr>
      <t>119 845,00</t>
    </r>
    <r>
      <rPr>
        <sz val="10"/>
        <rFont val="Times New Roman"/>
        <family val="1"/>
        <charset val="186"/>
      </rPr>
      <t xml:space="preserve">                   </t>
    </r>
    <r>
      <rPr>
        <sz val="10"/>
        <color rgb="FFFF0000"/>
        <rFont val="Times New Roman"/>
        <family val="1"/>
        <charset val="186"/>
      </rPr>
      <t>252 197,00</t>
    </r>
  </si>
  <si>
    <r>
      <rPr>
        <strike/>
        <sz val="10"/>
        <rFont val="Times New Roman"/>
        <family val="1"/>
        <charset val="186"/>
      </rPr>
      <t>3</t>
    </r>
    <r>
      <rPr>
        <sz val="10"/>
        <rFont val="Times New Roman"/>
        <family val="1"/>
        <charset val="186"/>
      </rPr>
      <t xml:space="preserve">                   </t>
    </r>
    <r>
      <rPr>
        <sz val="10"/>
        <color rgb="FFFF0000"/>
        <rFont val="Times New Roman"/>
        <family val="1"/>
        <charset val="186"/>
      </rPr>
      <t xml:space="preserve"> 5</t>
    </r>
  </si>
  <si>
    <t xml:space="preserve">Numatoma įrengti Atieties gatvės Pagėgių mieste infrastruktūrą (gatvę su asfalto danga ir apšvietimu), parengiant techninę dokumentaciją, atliekant projekto ekspertizę ir dokumentaciją, reikalingą įregistruoti statinį. </t>
  </si>
  <si>
    <t>Pilėnų g. rekonstravimo darbai. Bus įrengta nauja asfaltbetonio danga,  šaligatviai, sutvarkytos gatvės žaliosios zonos, jos apželdintos, įrengta lietaus nuotekų sistema, įrengti gatvės apšvietimo tinklai.</t>
  </si>
  <si>
    <r>
      <rPr>
        <strike/>
        <sz val="10"/>
        <rFont val="Times New Roman"/>
        <family val="1"/>
        <charset val="186"/>
      </rPr>
      <t xml:space="preserve">235 427,00 </t>
    </r>
    <r>
      <rPr>
        <sz val="10"/>
        <rFont val="Times New Roman"/>
        <family val="1"/>
        <charset val="186"/>
      </rPr>
      <t xml:space="preserve">                    </t>
    </r>
    <r>
      <rPr>
        <sz val="10"/>
        <color rgb="FFFF0000"/>
        <rFont val="Times New Roman"/>
        <family val="1"/>
        <charset val="186"/>
      </rPr>
      <t>364 671,00</t>
    </r>
  </si>
  <si>
    <r>
      <rPr>
        <strike/>
        <sz val="10"/>
        <rFont val="Times New Roman"/>
        <family val="1"/>
        <charset val="186"/>
      </rPr>
      <t>809 630,42</t>
    </r>
    <r>
      <rPr>
        <sz val="10"/>
        <rFont val="Times New Roman"/>
        <family val="1"/>
        <charset val="186"/>
      </rPr>
      <t xml:space="preserve">                 </t>
    </r>
    <r>
      <rPr>
        <sz val="10"/>
        <color rgb="FFFF0000"/>
        <rFont val="Times New Roman"/>
        <family val="1"/>
        <charset val="186"/>
      </rPr>
      <t>725 656,21</t>
    </r>
  </si>
  <si>
    <r>
      <rPr>
        <strike/>
        <sz val="10"/>
        <rFont val="Times New Roman"/>
        <family val="1"/>
        <charset val="186"/>
      </rPr>
      <t xml:space="preserve">553 430,45 </t>
    </r>
    <r>
      <rPr>
        <sz val="10"/>
        <rFont val="Times New Roman"/>
        <family val="1"/>
        <charset val="186"/>
      </rPr>
      <t xml:space="preserve">                   </t>
    </r>
    <r>
      <rPr>
        <sz val="10"/>
        <color rgb="FFFF0000"/>
        <rFont val="Times New Roman"/>
        <family val="1"/>
        <charset val="186"/>
      </rPr>
      <t>328 808,36</t>
    </r>
  </si>
  <si>
    <r>
      <rPr>
        <strike/>
        <sz val="10"/>
        <rFont val="Times New Roman"/>
        <family val="1"/>
        <charset val="186"/>
      </rPr>
      <t>20 772,97</t>
    </r>
    <r>
      <rPr>
        <sz val="10"/>
        <rFont val="Times New Roman"/>
        <family val="1"/>
        <charset val="186"/>
      </rPr>
      <t xml:space="preserve">             </t>
    </r>
    <r>
      <rPr>
        <sz val="10"/>
        <color rgb="FFFF0000"/>
        <rFont val="Times New Roman"/>
        <family val="1"/>
        <charset val="186"/>
      </rPr>
      <t>32 176,85</t>
    </r>
  </si>
  <si>
    <r>
      <rPr>
        <strike/>
        <sz val="10"/>
        <color rgb="FFFF0000"/>
        <rFont val="Times New Roman"/>
        <family val="1"/>
        <charset val="186"/>
      </rPr>
      <t>2019</t>
    </r>
    <r>
      <rPr>
        <sz val="10"/>
        <color rgb="FFFF0000"/>
        <rFont val="Times New Roman"/>
        <family val="1"/>
        <charset val="186"/>
      </rPr>
      <t xml:space="preserve">         2020</t>
    </r>
  </si>
  <si>
    <r>
      <rPr>
        <strike/>
        <sz val="10"/>
        <rFont val="Times New Roman"/>
        <family val="1"/>
        <charset val="186"/>
      </rPr>
      <t xml:space="preserve">225 380,11 </t>
    </r>
    <r>
      <rPr>
        <sz val="10"/>
        <rFont val="Times New Roman"/>
        <family val="1"/>
        <charset val="186"/>
      </rPr>
      <t xml:space="preserve">            </t>
    </r>
    <r>
      <rPr>
        <sz val="10"/>
        <color rgb="FFFF0000"/>
        <rFont val="Times New Roman"/>
        <family val="1"/>
        <charset val="186"/>
      </rPr>
      <t>236 884,21</t>
    </r>
  </si>
  <si>
    <r>
      <rPr>
        <strike/>
        <sz val="10"/>
        <rFont val="Times New Roman"/>
        <family val="1"/>
        <charset val="186"/>
      </rPr>
      <t>680 455,98</t>
    </r>
    <r>
      <rPr>
        <sz val="10"/>
        <rFont val="Times New Roman"/>
        <family val="1"/>
        <charset val="186"/>
      </rPr>
      <t xml:space="preserve">                 </t>
    </r>
    <r>
      <rPr>
        <sz val="10"/>
        <color rgb="FFFF0000"/>
        <rFont val="Times New Roman"/>
        <family val="1"/>
        <charset val="186"/>
      </rPr>
      <t>179 933,32</t>
    </r>
  </si>
  <si>
    <r>
      <rPr>
        <strike/>
        <sz val="10"/>
        <rFont val="Times New Roman"/>
        <family val="1"/>
        <charset val="186"/>
      </rPr>
      <t>905 836,09</t>
    </r>
    <r>
      <rPr>
        <sz val="10"/>
        <rFont val="Times New Roman"/>
        <family val="1"/>
        <charset val="186"/>
      </rPr>
      <t xml:space="preserve">            </t>
    </r>
    <r>
      <rPr>
        <sz val="10"/>
        <color rgb="FFFF0000"/>
        <rFont val="Times New Roman"/>
        <family val="1"/>
        <charset val="186"/>
      </rPr>
      <t xml:space="preserve"> 416 817,53</t>
    </r>
  </si>
  <si>
    <r>
      <rPr>
        <strike/>
        <sz val="10"/>
        <rFont val="Times New Roman"/>
        <family val="1"/>
        <charset val="186"/>
      </rPr>
      <t>163 035,45</t>
    </r>
    <r>
      <rPr>
        <sz val="10"/>
        <rFont val="Times New Roman"/>
        <family val="1"/>
        <charset val="186"/>
      </rPr>
      <t xml:space="preserve">            </t>
    </r>
    <r>
      <rPr>
        <sz val="10"/>
        <color rgb="FFFF0000"/>
        <rFont val="Times New Roman"/>
        <family val="1"/>
        <charset val="186"/>
      </rPr>
      <t xml:space="preserve"> 156 806,25</t>
    </r>
  </si>
  <si>
    <r>
      <rPr>
        <strike/>
        <sz val="10"/>
        <rFont val="Times New Roman"/>
        <family val="1"/>
        <charset val="186"/>
      </rPr>
      <t xml:space="preserve">28 770,97  </t>
    </r>
    <r>
      <rPr>
        <sz val="10"/>
        <rFont val="Times New Roman"/>
        <family val="1"/>
        <charset val="186"/>
      </rPr>
      <t xml:space="preserve">        </t>
    </r>
    <r>
      <rPr>
        <sz val="10"/>
        <color rgb="FFFF0000"/>
        <rFont val="Times New Roman"/>
        <family val="1"/>
        <charset val="186"/>
      </rPr>
      <t>27 671,70</t>
    </r>
  </si>
  <si>
    <r>
      <rPr>
        <strike/>
        <sz val="10"/>
        <rFont val="Times New Roman"/>
        <family val="1"/>
        <charset val="186"/>
      </rPr>
      <t xml:space="preserve">191 806,42 </t>
    </r>
    <r>
      <rPr>
        <sz val="10"/>
        <rFont val="Times New Roman"/>
        <family val="1"/>
        <charset val="186"/>
      </rPr>
      <t xml:space="preserve">          </t>
    </r>
    <r>
      <rPr>
        <sz val="10"/>
        <color rgb="FFFF0000"/>
        <rFont val="Times New Roman"/>
        <family val="1"/>
        <charset val="186"/>
      </rPr>
      <t xml:space="preserve">  184 477,95</t>
    </r>
  </si>
  <si>
    <r>
      <rPr>
        <strike/>
        <sz val="10"/>
        <rFont val="Times New Roman"/>
        <family val="1"/>
        <charset val="186"/>
      </rPr>
      <t>65 250,00</t>
    </r>
    <r>
      <rPr>
        <sz val="10"/>
        <rFont val="Times New Roman"/>
        <family val="1"/>
        <charset val="186"/>
      </rPr>
      <t xml:space="preserve">                 </t>
    </r>
    <r>
      <rPr>
        <sz val="10"/>
        <color rgb="FFFF0000"/>
        <rFont val="Times New Roman"/>
        <family val="1"/>
        <charset val="186"/>
      </rPr>
      <t xml:space="preserve"> 77 491,23</t>
    </r>
  </si>
  <si>
    <r>
      <rPr>
        <strike/>
        <sz val="10"/>
        <rFont val="Times New Roman"/>
        <family val="1"/>
        <charset val="186"/>
      </rPr>
      <t xml:space="preserve">9 788,00    </t>
    </r>
    <r>
      <rPr>
        <sz val="10"/>
        <rFont val="Times New Roman"/>
        <family val="1"/>
        <charset val="186"/>
      </rPr>
      <t xml:space="preserve">               </t>
    </r>
    <r>
      <rPr>
        <sz val="10"/>
        <color rgb="FFFF0000"/>
        <rFont val="Times New Roman"/>
        <family val="1"/>
        <charset val="186"/>
      </rPr>
      <t xml:space="preserve"> 22 331,96</t>
    </r>
  </si>
  <si>
    <r>
      <rPr>
        <strike/>
        <sz val="10"/>
        <rFont val="Times New Roman"/>
        <family val="1"/>
        <charset val="186"/>
      </rPr>
      <t xml:space="preserve">55 462,00  </t>
    </r>
    <r>
      <rPr>
        <sz val="10"/>
        <rFont val="Times New Roman"/>
        <family val="1"/>
        <charset val="186"/>
      </rPr>
      <t xml:space="preserve">           </t>
    </r>
    <r>
      <rPr>
        <sz val="10"/>
        <color rgb="FFFF0000"/>
        <rFont val="Times New Roman"/>
        <family val="1"/>
        <charset val="186"/>
      </rPr>
      <t xml:space="preserve"> 55 159,27</t>
    </r>
  </si>
  <si>
    <r>
      <rPr>
        <strike/>
        <sz val="10"/>
        <rFont val="Times New Roman"/>
        <family val="1"/>
        <charset val="186"/>
      </rPr>
      <t xml:space="preserve">169 733,46  </t>
    </r>
    <r>
      <rPr>
        <sz val="10"/>
        <rFont val="Times New Roman"/>
        <family val="1"/>
        <charset val="186"/>
      </rPr>
      <t xml:space="preserve">        </t>
    </r>
    <r>
      <rPr>
        <sz val="10"/>
        <color rgb="FFFF0000"/>
        <rFont val="Times New Roman"/>
        <family val="1"/>
        <charset val="186"/>
      </rPr>
      <t xml:space="preserve"> 163 883,85</t>
    </r>
  </si>
  <si>
    <r>
      <rPr>
        <strike/>
        <sz val="10"/>
        <rFont val="Times New Roman"/>
        <family val="1"/>
        <charset val="186"/>
      </rPr>
      <t xml:space="preserve">25 460,02   </t>
    </r>
    <r>
      <rPr>
        <sz val="10"/>
        <rFont val="Times New Roman"/>
        <family val="1"/>
        <charset val="186"/>
      </rPr>
      <t xml:space="preserve">                   </t>
    </r>
    <r>
      <rPr>
        <sz val="10"/>
        <color rgb="FFFF0000"/>
        <rFont val="Times New Roman"/>
        <family val="1"/>
        <charset val="186"/>
      </rPr>
      <t>24 582,58</t>
    </r>
  </si>
  <si>
    <r>
      <rPr>
        <strike/>
        <sz val="10"/>
        <rFont val="Times New Roman"/>
        <family val="1"/>
        <charset val="186"/>
      </rPr>
      <t>144 273,44</t>
    </r>
    <r>
      <rPr>
        <sz val="10"/>
        <rFont val="Times New Roman"/>
        <family val="1"/>
        <charset val="186"/>
      </rPr>
      <t xml:space="preserve">                   </t>
    </r>
    <r>
      <rPr>
        <sz val="10"/>
        <color rgb="FFFF0000"/>
        <rFont val="Times New Roman"/>
        <family val="1"/>
        <charset val="186"/>
      </rPr>
      <t xml:space="preserve">139 301,27 </t>
    </r>
  </si>
  <si>
    <r>
      <rPr>
        <strike/>
        <sz val="10"/>
        <rFont val="Times New Roman"/>
        <family val="1"/>
        <charset val="186"/>
      </rPr>
      <t>110 048,59</t>
    </r>
    <r>
      <rPr>
        <sz val="10"/>
        <rFont val="Times New Roman"/>
        <family val="1"/>
        <charset val="186"/>
      </rPr>
      <t xml:space="preserve">         </t>
    </r>
    <r>
      <rPr>
        <sz val="10"/>
        <color rgb="FFFF0000"/>
        <rFont val="Times New Roman"/>
        <family val="1"/>
        <charset val="186"/>
      </rPr>
      <t>97 155,00</t>
    </r>
  </si>
  <si>
    <r>
      <rPr>
        <strike/>
        <sz val="10"/>
        <rFont val="Times New Roman"/>
        <family val="1"/>
        <charset val="186"/>
      </rPr>
      <t xml:space="preserve">19 420,34  </t>
    </r>
    <r>
      <rPr>
        <sz val="10"/>
        <rFont val="Times New Roman"/>
        <family val="1"/>
        <charset val="186"/>
      </rPr>
      <t xml:space="preserve">                   </t>
    </r>
    <r>
      <rPr>
        <sz val="10"/>
        <color rgb="FFFF0000"/>
        <rFont val="Times New Roman"/>
        <family val="1"/>
        <charset val="186"/>
      </rPr>
      <t>32 313,93</t>
    </r>
  </si>
  <si>
    <r>
      <rPr>
        <strike/>
        <sz val="10"/>
        <rFont val="Times New Roman"/>
        <family val="1"/>
        <charset val="186"/>
      </rPr>
      <t>304 169,74</t>
    </r>
    <r>
      <rPr>
        <sz val="10"/>
        <rFont val="Times New Roman"/>
        <family val="1"/>
        <charset val="186"/>
      </rPr>
      <t xml:space="preserve">                     </t>
    </r>
    <r>
      <rPr>
        <sz val="10"/>
        <color rgb="FFFF0000"/>
        <rFont val="Times New Roman"/>
        <family val="1"/>
        <charset val="186"/>
      </rPr>
      <t>443 490,39</t>
    </r>
  </si>
  <si>
    <r>
      <rPr>
        <strike/>
        <sz val="10"/>
        <rFont val="Times New Roman"/>
        <family val="1"/>
        <charset val="186"/>
      </rPr>
      <t xml:space="preserve">2019  </t>
    </r>
    <r>
      <rPr>
        <sz val="10"/>
        <rFont val="Times New Roman"/>
        <family val="1"/>
        <charset val="186"/>
      </rPr>
      <t xml:space="preserve">       </t>
    </r>
    <r>
      <rPr>
        <sz val="10"/>
        <color rgb="FFFF0000"/>
        <rFont val="Times New Roman"/>
        <family val="1"/>
        <charset val="186"/>
      </rPr>
      <t>2021</t>
    </r>
  </si>
  <si>
    <r>
      <rPr>
        <strike/>
        <sz val="10"/>
        <rFont val="Times New Roman"/>
        <family val="1"/>
        <charset val="186"/>
      </rPr>
      <t>1000</t>
    </r>
    <r>
      <rPr>
        <sz val="10"/>
        <rFont val="Times New Roman"/>
        <family val="1"/>
        <charset val="186"/>
      </rPr>
      <t xml:space="preserve">          </t>
    </r>
    <r>
      <rPr>
        <sz val="10"/>
        <color rgb="FFFF0000"/>
        <rFont val="Times New Roman"/>
        <family val="1"/>
        <charset val="186"/>
      </rPr>
      <t>1500</t>
    </r>
  </si>
  <si>
    <r>
      <rPr>
        <strike/>
        <sz val="10"/>
        <rFont val="Times New Roman"/>
        <family val="1"/>
        <charset val="186"/>
      </rPr>
      <t xml:space="preserve">113 949,00 </t>
    </r>
    <r>
      <rPr>
        <sz val="10"/>
        <rFont val="Times New Roman"/>
        <family val="1"/>
        <charset val="186"/>
      </rPr>
      <t xml:space="preserve">            </t>
    </r>
    <r>
      <rPr>
        <sz val="10"/>
        <color rgb="FFFF0000"/>
        <rFont val="Times New Roman"/>
        <family val="1"/>
        <charset val="186"/>
      </rPr>
      <t xml:space="preserve"> 113 948,98</t>
    </r>
  </si>
  <si>
    <r>
      <rPr>
        <strike/>
        <sz val="10"/>
        <rFont val="Times New Roman"/>
        <family val="1"/>
        <charset val="186"/>
      </rPr>
      <t>134 057,65</t>
    </r>
    <r>
      <rPr>
        <sz val="10"/>
        <rFont val="Times New Roman"/>
        <family val="1"/>
        <charset val="186"/>
      </rPr>
      <t xml:space="preserve">            </t>
    </r>
    <r>
      <rPr>
        <sz val="10"/>
        <color rgb="FFFF0000"/>
        <rFont val="Times New Roman"/>
        <family val="1"/>
        <charset val="186"/>
      </rPr>
      <t xml:space="preserve"> 134 057,62</t>
    </r>
  </si>
  <si>
    <r>
      <rPr>
        <strike/>
        <sz val="10"/>
        <rFont val="Times New Roman"/>
        <family val="1"/>
        <charset val="186"/>
      </rPr>
      <t xml:space="preserve">348 722,37 </t>
    </r>
    <r>
      <rPr>
        <sz val="10"/>
        <rFont val="Times New Roman"/>
        <family val="1"/>
        <charset val="186"/>
      </rPr>
      <t xml:space="preserve">            </t>
    </r>
    <r>
      <rPr>
        <sz val="10"/>
        <color rgb="FFFF0000"/>
        <rFont val="Times New Roman"/>
        <family val="1"/>
        <charset val="186"/>
      </rPr>
      <t>342 134,69</t>
    </r>
  </si>
  <si>
    <r>
      <rPr>
        <strike/>
        <sz val="10"/>
        <rFont val="Times New Roman"/>
        <family val="1"/>
        <charset val="186"/>
      </rPr>
      <t>296 414,00</t>
    </r>
    <r>
      <rPr>
        <sz val="10"/>
        <rFont val="Times New Roman"/>
        <family val="1"/>
        <charset val="186"/>
      </rPr>
      <t xml:space="preserve">                </t>
    </r>
    <r>
      <rPr>
        <sz val="10"/>
        <color rgb="FFFF0000"/>
        <rFont val="Times New Roman"/>
        <family val="1"/>
        <charset val="186"/>
      </rPr>
      <t xml:space="preserve"> 290 814,47</t>
    </r>
  </si>
  <si>
    <r>
      <rPr>
        <strike/>
        <sz val="10"/>
        <rFont val="Times New Roman"/>
        <family val="1"/>
        <charset val="186"/>
      </rPr>
      <t xml:space="preserve">26 154,18  </t>
    </r>
    <r>
      <rPr>
        <sz val="10"/>
        <rFont val="Times New Roman"/>
        <family val="1"/>
        <charset val="186"/>
      </rPr>
      <t xml:space="preserve">              </t>
    </r>
    <r>
      <rPr>
        <sz val="10"/>
        <color rgb="FFFF0000"/>
        <rFont val="Times New Roman"/>
        <family val="1"/>
        <charset val="186"/>
      </rPr>
      <t>25 660,10</t>
    </r>
  </si>
  <si>
    <r>
      <rPr>
        <strike/>
        <sz val="10"/>
        <rFont val="Times New Roman"/>
        <family val="1"/>
        <charset val="186"/>
      </rPr>
      <t>26 154,19</t>
    </r>
    <r>
      <rPr>
        <sz val="10"/>
        <rFont val="Times New Roman"/>
        <family val="1"/>
        <charset val="186"/>
      </rPr>
      <t xml:space="preserve">           </t>
    </r>
    <r>
      <rPr>
        <sz val="10"/>
        <color rgb="FFFF0000"/>
        <rFont val="Times New Roman"/>
        <family val="1"/>
        <charset val="186"/>
      </rPr>
      <t>25 660,12</t>
    </r>
  </si>
  <si>
    <r>
      <rPr>
        <strike/>
        <sz val="10"/>
        <rFont val="Times New Roman"/>
        <family val="1"/>
        <charset val="186"/>
      </rPr>
      <t>394 072,00</t>
    </r>
    <r>
      <rPr>
        <sz val="10"/>
        <rFont val="Times New Roman"/>
        <family val="1"/>
        <charset val="186"/>
      </rPr>
      <t xml:space="preserve">                </t>
    </r>
    <r>
      <rPr>
        <sz val="10"/>
        <color rgb="FFFF0000"/>
        <rFont val="Times New Roman"/>
        <family val="1"/>
        <charset val="186"/>
      </rPr>
      <t>349 590,09</t>
    </r>
  </si>
  <si>
    <r>
      <rPr>
        <strike/>
        <sz val="10"/>
        <rFont val="Times New Roman"/>
        <family val="1"/>
        <charset val="186"/>
      </rPr>
      <t>29 556,00</t>
    </r>
    <r>
      <rPr>
        <sz val="10"/>
        <rFont val="Times New Roman"/>
        <family val="1"/>
        <charset val="186"/>
      </rPr>
      <t xml:space="preserve">            </t>
    </r>
    <r>
      <rPr>
        <sz val="10"/>
        <color rgb="FFFF0000"/>
        <rFont val="Times New Roman"/>
        <family val="1"/>
        <charset val="186"/>
      </rPr>
      <t>26 219,26</t>
    </r>
  </si>
  <si>
    <r>
      <rPr>
        <strike/>
        <sz val="10"/>
        <rFont val="Times New Roman"/>
        <family val="1"/>
        <charset val="186"/>
      </rPr>
      <t>29 555,00</t>
    </r>
    <r>
      <rPr>
        <sz val="10"/>
        <rFont val="Times New Roman"/>
        <family val="1"/>
        <charset val="186"/>
      </rPr>
      <t xml:space="preserve">            </t>
    </r>
    <r>
      <rPr>
        <sz val="10"/>
        <color rgb="FFFF0000"/>
        <rFont val="Times New Roman"/>
        <family val="1"/>
        <charset val="186"/>
      </rPr>
      <t>26 219,26</t>
    </r>
  </si>
  <si>
    <r>
      <rPr>
        <strike/>
        <sz val="10"/>
        <rFont val="Times New Roman"/>
        <family val="1"/>
        <charset val="186"/>
      </rPr>
      <t>334 961,00</t>
    </r>
    <r>
      <rPr>
        <sz val="10"/>
        <rFont val="Times New Roman"/>
        <family val="1"/>
        <charset val="186"/>
      </rPr>
      <t xml:space="preserve">        </t>
    </r>
    <r>
      <rPr>
        <sz val="10"/>
        <color rgb="FFFF0000"/>
        <rFont val="Times New Roman"/>
        <family val="1"/>
        <charset val="186"/>
      </rPr>
      <t>297 151,57</t>
    </r>
  </si>
  <si>
    <r>
      <rPr>
        <strike/>
        <sz val="10"/>
        <rFont val="Times New Roman"/>
        <family val="1"/>
        <charset val="186"/>
      </rPr>
      <t>463 048,00</t>
    </r>
    <r>
      <rPr>
        <sz val="10"/>
        <rFont val="Times New Roman"/>
        <family val="1"/>
        <charset val="186"/>
      </rPr>
      <t xml:space="preserve">               </t>
    </r>
    <r>
      <rPr>
        <sz val="10"/>
        <color rgb="FFFF0000"/>
        <rFont val="Times New Roman"/>
        <family val="1"/>
        <charset val="186"/>
      </rPr>
      <t>628 239,98</t>
    </r>
  </si>
  <si>
    <r>
      <rPr>
        <strike/>
        <sz val="10"/>
        <rFont val="Times New Roman"/>
        <family val="1"/>
        <charset val="186"/>
      </rPr>
      <t xml:space="preserve">544 762,36  </t>
    </r>
    <r>
      <rPr>
        <sz val="10"/>
        <rFont val="Times New Roman"/>
        <family val="1"/>
        <charset val="186"/>
      </rPr>
      <t xml:space="preserve">              </t>
    </r>
    <r>
      <rPr>
        <sz val="10"/>
        <color rgb="FFFF0000"/>
        <rFont val="Times New Roman"/>
        <family val="1"/>
        <charset val="186"/>
      </rPr>
      <t>739 105,85</t>
    </r>
  </si>
  <si>
    <r>
      <rPr>
        <strike/>
        <sz val="10"/>
        <rFont val="Times New Roman"/>
        <family val="1"/>
        <charset val="186"/>
      </rPr>
      <t>40 857,18</t>
    </r>
    <r>
      <rPr>
        <sz val="10"/>
        <rFont val="Times New Roman"/>
        <family val="1"/>
        <charset val="186"/>
      </rPr>
      <t xml:space="preserve">               </t>
    </r>
    <r>
      <rPr>
        <sz val="10"/>
        <color rgb="FFFF0000"/>
        <rFont val="Times New Roman"/>
        <family val="1"/>
        <charset val="186"/>
      </rPr>
      <t>55 432,94</t>
    </r>
  </si>
  <si>
    <r>
      <rPr>
        <strike/>
        <sz val="10"/>
        <rFont val="Times New Roman"/>
        <family val="1"/>
        <charset val="186"/>
      </rPr>
      <t xml:space="preserve">40 857,18 </t>
    </r>
    <r>
      <rPr>
        <sz val="10"/>
        <rFont val="Times New Roman"/>
        <family val="1"/>
        <charset val="186"/>
      </rPr>
      <t xml:space="preserve">          </t>
    </r>
    <r>
      <rPr>
        <sz val="10"/>
        <color rgb="FFFF0000"/>
        <rFont val="Times New Roman"/>
        <family val="1"/>
        <charset val="186"/>
      </rPr>
      <t xml:space="preserve"> 55 432,93</t>
    </r>
  </si>
  <si>
    <r>
      <rPr>
        <strike/>
        <sz val="10"/>
        <rFont val="Times New Roman"/>
        <family val="1"/>
        <charset val="186"/>
      </rPr>
      <t>550</t>
    </r>
    <r>
      <rPr>
        <sz val="10"/>
        <rFont val="Times New Roman"/>
        <family val="1"/>
        <charset val="186"/>
      </rPr>
      <t xml:space="preserve">                 </t>
    </r>
    <r>
      <rPr>
        <sz val="10"/>
        <color rgb="FFFF0000"/>
        <rFont val="Times New Roman"/>
        <family val="1"/>
        <charset val="186"/>
      </rPr>
      <t xml:space="preserve">  594</t>
    </r>
  </si>
  <si>
    <r>
      <rPr>
        <strike/>
        <sz val="10"/>
        <rFont val="Times New Roman"/>
        <family val="1"/>
        <charset val="186"/>
      </rPr>
      <t>64 411,00</t>
    </r>
    <r>
      <rPr>
        <sz val="10"/>
        <rFont val="Times New Roman"/>
        <family val="1"/>
        <charset val="186"/>
      </rPr>
      <t xml:space="preserve">              </t>
    </r>
    <r>
      <rPr>
        <sz val="10"/>
        <color rgb="FFFF0000"/>
        <rFont val="Times New Roman"/>
        <family val="1"/>
        <charset val="186"/>
      </rPr>
      <t>64 410,99</t>
    </r>
  </si>
  <si>
    <r>
      <rPr>
        <strike/>
        <sz val="10"/>
        <rFont val="Times New Roman"/>
        <family val="1"/>
        <charset val="186"/>
      </rPr>
      <t>28 431,82</t>
    </r>
    <r>
      <rPr>
        <sz val="10"/>
        <rFont val="Times New Roman"/>
        <family val="1"/>
        <charset val="186"/>
      </rPr>
      <t xml:space="preserve">            </t>
    </r>
    <r>
      <rPr>
        <sz val="10"/>
        <color rgb="FFFF0000"/>
        <rFont val="Times New Roman"/>
        <family val="1"/>
        <charset val="186"/>
      </rPr>
      <t>28 431,83</t>
    </r>
  </si>
  <si>
    <r>
      <rPr>
        <strike/>
        <sz val="10"/>
        <rFont val="Times New Roman"/>
        <family val="1"/>
        <charset val="186"/>
      </rPr>
      <t>148 515,76</t>
    </r>
    <r>
      <rPr>
        <sz val="10"/>
        <rFont val="Times New Roman"/>
        <family val="1"/>
        <charset val="186"/>
      </rPr>
      <t xml:space="preserve">          </t>
    </r>
    <r>
      <rPr>
        <sz val="10"/>
        <color rgb="FFFF0000"/>
        <rFont val="Times New Roman"/>
        <family val="1"/>
        <charset val="186"/>
      </rPr>
      <t>143 989,53</t>
    </r>
  </si>
  <si>
    <r>
      <rPr>
        <strike/>
        <sz val="10"/>
        <rFont val="Times New Roman"/>
        <family val="1"/>
        <charset val="186"/>
      </rPr>
      <t>24 397,76</t>
    </r>
    <r>
      <rPr>
        <sz val="10"/>
        <rFont val="Times New Roman"/>
        <family val="1"/>
        <charset val="186"/>
      </rPr>
      <t xml:space="preserve">          </t>
    </r>
    <r>
      <rPr>
        <sz val="10"/>
        <color rgb="FFFF0000"/>
        <rFont val="Times New Roman"/>
        <family val="1"/>
        <charset val="186"/>
      </rPr>
      <t xml:space="preserve"> 23 654,20</t>
    </r>
  </si>
  <si>
    <r>
      <rPr>
        <strike/>
        <sz val="10"/>
        <rFont val="Times New Roman"/>
        <family val="1"/>
        <charset val="186"/>
      </rPr>
      <t>124 118,00</t>
    </r>
    <r>
      <rPr>
        <sz val="10"/>
        <rFont val="Times New Roman"/>
        <family val="1"/>
        <charset val="186"/>
      </rPr>
      <t xml:space="preserve">               </t>
    </r>
    <r>
      <rPr>
        <sz val="10"/>
        <color rgb="FFFF0000"/>
        <rFont val="Times New Roman"/>
        <family val="1"/>
        <charset val="186"/>
      </rPr>
      <t>120 335,33</t>
    </r>
  </si>
  <si>
    <r>
      <rPr>
        <strike/>
        <sz val="10"/>
        <rFont val="Times New Roman"/>
        <family val="1"/>
        <charset val="186"/>
      </rPr>
      <t xml:space="preserve">153 887,00 </t>
    </r>
    <r>
      <rPr>
        <sz val="10"/>
        <rFont val="Times New Roman"/>
        <family val="1"/>
        <charset val="186"/>
      </rPr>
      <t xml:space="preserve">          </t>
    </r>
    <r>
      <rPr>
        <sz val="10"/>
        <color rgb="FFFF0000"/>
        <rFont val="Times New Roman"/>
        <family val="1"/>
        <charset val="186"/>
      </rPr>
      <t>152 909,46</t>
    </r>
  </si>
  <si>
    <r>
      <rPr>
        <strike/>
        <sz val="10"/>
        <rFont val="Times New Roman"/>
        <family val="1"/>
        <charset val="186"/>
      </rPr>
      <t xml:space="preserve">27 157,00  </t>
    </r>
    <r>
      <rPr>
        <sz val="10"/>
        <rFont val="Times New Roman"/>
        <family val="1"/>
        <charset val="186"/>
      </rPr>
      <t xml:space="preserve">          </t>
    </r>
    <r>
      <rPr>
        <sz val="10"/>
        <color rgb="FFFF0000"/>
        <rFont val="Times New Roman"/>
        <family val="1"/>
        <charset val="186"/>
      </rPr>
      <t xml:space="preserve"> 26 984,04</t>
    </r>
  </si>
  <si>
    <r>
      <rPr>
        <strike/>
        <sz val="10"/>
        <rFont val="Times New Roman"/>
        <family val="1"/>
        <charset val="186"/>
      </rPr>
      <t>181 044,00</t>
    </r>
    <r>
      <rPr>
        <sz val="10"/>
        <rFont val="Times New Roman"/>
        <family val="1"/>
        <charset val="186"/>
      </rPr>
      <t xml:space="preserve">            </t>
    </r>
    <r>
      <rPr>
        <sz val="10"/>
        <color rgb="FFFF0000"/>
        <rFont val="Times New Roman"/>
        <family val="1"/>
        <charset val="186"/>
      </rPr>
      <t>179 893,50</t>
    </r>
  </si>
  <si>
    <r>
      <rPr>
        <strike/>
        <sz val="10"/>
        <rFont val="Times New Roman"/>
        <family val="1"/>
        <charset val="186"/>
      </rPr>
      <t xml:space="preserve">250 274,11 </t>
    </r>
    <r>
      <rPr>
        <sz val="10"/>
        <rFont val="Times New Roman"/>
        <family val="1"/>
        <charset val="186"/>
      </rPr>
      <t xml:space="preserve">            </t>
    </r>
    <r>
      <rPr>
        <sz val="10"/>
        <color rgb="FFFF0000"/>
        <rFont val="Times New Roman"/>
        <family val="1"/>
        <charset val="186"/>
      </rPr>
      <t>324 610,48</t>
    </r>
  </si>
  <si>
    <r>
      <rPr>
        <strike/>
        <sz val="10"/>
        <rFont val="Times New Roman"/>
        <family val="1"/>
        <charset val="186"/>
      </rPr>
      <t>37 541,11</t>
    </r>
    <r>
      <rPr>
        <sz val="10"/>
        <rFont val="Times New Roman"/>
        <family val="1"/>
        <charset val="186"/>
      </rPr>
      <t xml:space="preserve">              </t>
    </r>
    <r>
      <rPr>
        <sz val="10"/>
        <color rgb="FFFF0000"/>
        <rFont val="Times New Roman"/>
        <family val="1"/>
        <charset val="186"/>
      </rPr>
      <t xml:space="preserve"> 107 117,26</t>
    </r>
  </si>
  <si>
    <r>
      <rPr>
        <strike/>
        <sz val="10"/>
        <rFont val="Times New Roman"/>
        <family val="1"/>
        <charset val="186"/>
      </rPr>
      <t>212 733,00</t>
    </r>
    <r>
      <rPr>
        <sz val="10"/>
        <rFont val="Times New Roman"/>
        <family val="1"/>
        <charset val="186"/>
      </rPr>
      <t xml:space="preserve">          </t>
    </r>
    <r>
      <rPr>
        <sz val="10"/>
        <color rgb="FFFF0000"/>
        <rFont val="Times New Roman"/>
        <family val="1"/>
        <charset val="186"/>
      </rPr>
      <t>217 493,22</t>
    </r>
  </si>
  <si>
    <r>
      <rPr>
        <strike/>
        <sz val="10"/>
        <rFont val="Times New Roman"/>
        <family val="1"/>
        <charset val="186"/>
      </rPr>
      <t xml:space="preserve">1000 </t>
    </r>
    <r>
      <rPr>
        <sz val="10"/>
        <rFont val="Times New Roman"/>
        <family val="1"/>
        <charset val="186"/>
      </rPr>
      <t xml:space="preserve">               </t>
    </r>
    <r>
      <rPr>
        <sz val="10"/>
        <color rgb="FFFF0000"/>
        <rFont val="Times New Roman"/>
        <family val="1"/>
        <charset val="186"/>
      </rPr>
      <t xml:space="preserve">  650</t>
    </r>
  </si>
  <si>
    <t>3.2.1.1.8</t>
  </si>
  <si>
    <t>3.2.1.1.9</t>
  </si>
  <si>
    <t>Kraštovaizdžio formavimas Šilalės miesto Orvydų g. esančioje teritorijoje</t>
  </si>
  <si>
    <t xml:space="preserve">Projekto metu bus įrengiami takai nuo tvenkinio, vedantys į Šilo gatvę, suoliukai, šiukšliadėžės, aikštelės aktyviam poilsiui, vaikų žaidimo aikštelės, laipynės medžiuose. Bus įrengta inkilų zona su informacine lenta, teritorija apsodinta želdiniais, įrengtas apšvietimas. </t>
  </si>
  <si>
    <t>Jūros upės pakrantės ir šlaito tvarkymas Tauragės mieste</t>
  </si>
  <si>
    <t>Jūros upės pakrantės ir šlaito tvarkymo darbai. Planuojama išvalyti teritorijoje esančius blogos būklės, nevertingus medžius, savaiminius krūmynus, įrengti drenažą.</t>
  </si>
  <si>
    <t>R080019-380000-1238</t>
  </si>
  <si>
    <t>R080019-380000-1239</t>
  </si>
  <si>
    <r>
      <rPr>
        <strike/>
        <sz val="10"/>
        <rFont val="Times New Roman"/>
        <family val="1"/>
        <charset val="186"/>
      </rPr>
      <t>1 681 106,52</t>
    </r>
    <r>
      <rPr>
        <sz val="10"/>
        <rFont val="Times New Roman"/>
        <family val="1"/>
        <charset val="186"/>
      </rPr>
      <t xml:space="preserve">            </t>
    </r>
    <r>
      <rPr>
        <sz val="10"/>
        <color rgb="FFFF0000"/>
        <rFont val="Times New Roman"/>
        <family val="1"/>
        <charset val="186"/>
      </rPr>
      <t xml:space="preserve"> 1 800 833,49</t>
    </r>
  </si>
  <si>
    <r>
      <rPr>
        <strike/>
        <sz val="10"/>
        <rFont val="Times New Roman"/>
        <family val="1"/>
        <charset val="186"/>
      </rPr>
      <t>252 165,98</t>
    </r>
    <r>
      <rPr>
        <sz val="10"/>
        <rFont val="Times New Roman"/>
        <family val="1"/>
        <charset val="186"/>
      </rPr>
      <t xml:space="preserve">                   </t>
    </r>
    <r>
      <rPr>
        <sz val="10"/>
        <color rgb="FFFF0000"/>
        <rFont val="Times New Roman"/>
        <family val="1"/>
        <charset val="186"/>
      </rPr>
      <t>371 892,95</t>
    </r>
  </si>
  <si>
    <r>
      <rPr>
        <strike/>
        <sz val="10"/>
        <rFont val="Times New Roman"/>
        <family val="1"/>
        <charset val="186"/>
      </rPr>
      <t xml:space="preserve">2020 </t>
    </r>
    <r>
      <rPr>
        <sz val="10"/>
        <rFont val="Times New Roman"/>
        <family val="1"/>
        <charset val="186"/>
      </rPr>
      <t xml:space="preserve">          </t>
    </r>
    <r>
      <rPr>
        <sz val="10"/>
        <color rgb="FFFF0000"/>
        <rFont val="Times New Roman"/>
        <family val="1"/>
        <charset val="186"/>
      </rPr>
      <t xml:space="preserve"> 2021</t>
    </r>
  </si>
  <si>
    <r>
      <rPr>
        <strike/>
        <sz val="10"/>
        <rFont val="Times New Roman"/>
        <family val="1"/>
        <charset val="186"/>
      </rPr>
      <t>148,34</t>
    </r>
    <r>
      <rPr>
        <sz val="10"/>
        <rFont val="Times New Roman"/>
        <family val="1"/>
        <charset val="186"/>
      </rPr>
      <t xml:space="preserve">              </t>
    </r>
    <r>
      <rPr>
        <sz val="10"/>
        <color rgb="FFFF0000"/>
        <rFont val="Times New Roman"/>
        <family val="1"/>
        <charset val="186"/>
      </rPr>
      <t xml:space="preserve"> 149,00</t>
    </r>
  </si>
  <si>
    <r>
      <rPr>
        <strike/>
        <sz val="10"/>
        <rFont val="Times New Roman"/>
        <family val="1"/>
        <charset val="186"/>
      </rPr>
      <t xml:space="preserve">53 677,02  </t>
    </r>
    <r>
      <rPr>
        <sz val="10"/>
        <rFont val="Times New Roman"/>
        <family val="1"/>
        <charset val="186"/>
      </rPr>
      <t xml:space="preserve">                 </t>
    </r>
    <r>
      <rPr>
        <sz val="10"/>
        <color rgb="FFFF0000"/>
        <rFont val="Times New Roman"/>
        <family val="1"/>
        <charset val="186"/>
      </rPr>
      <t>100 116,77</t>
    </r>
  </si>
  <si>
    <r>
      <rPr>
        <strike/>
        <sz val="10"/>
        <rFont val="Times New Roman"/>
        <family val="1"/>
        <charset val="186"/>
      </rPr>
      <t xml:space="preserve">357 846,76 </t>
    </r>
    <r>
      <rPr>
        <sz val="10"/>
        <rFont val="Times New Roman"/>
        <family val="1"/>
        <charset val="186"/>
      </rPr>
      <t xml:space="preserve">              </t>
    </r>
    <r>
      <rPr>
        <sz val="10"/>
        <color rgb="FFFF0000"/>
        <rFont val="Times New Roman"/>
        <family val="1"/>
        <charset val="186"/>
      </rPr>
      <t>543 607,16</t>
    </r>
  </si>
  <si>
    <r>
      <rPr>
        <strike/>
        <sz val="10"/>
        <rFont val="Times New Roman"/>
        <family val="1"/>
        <charset val="186"/>
      </rPr>
      <t>21 754,08</t>
    </r>
    <r>
      <rPr>
        <sz val="10"/>
        <rFont val="Times New Roman"/>
        <family val="1"/>
        <charset val="186"/>
      </rPr>
      <t xml:space="preserve">               </t>
    </r>
    <r>
      <rPr>
        <sz val="10"/>
        <color rgb="FFFF0000"/>
        <rFont val="Times New Roman"/>
        <family val="1"/>
        <charset val="186"/>
      </rPr>
      <t xml:space="preserve"> 76 736,60</t>
    </r>
  </si>
  <si>
    <r>
      <rPr>
        <strike/>
        <sz val="10"/>
        <rFont val="Times New Roman"/>
        <family val="1"/>
        <charset val="186"/>
      </rPr>
      <t>145 027,18</t>
    </r>
    <r>
      <rPr>
        <sz val="10"/>
        <rFont val="Times New Roman"/>
        <family val="1"/>
        <charset val="186"/>
      </rPr>
      <t xml:space="preserve">               </t>
    </r>
    <r>
      <rPr>
        <sz val="10"/>
        <color rgb="FFFF0000"/>
        <rFont val="Times New Roman"/>
        <family val="1"/>
        <charset val="186"/>
      </rPr>
      <t>200 009,70</t>
    </r>
  </si>
  <si>
    <r>
      <rPr>
        <strike/>
        <sz val="10"/>
        <rFont val="Times New Roman"/>
        <family val="1"/>
        <charset val="186"/>
      </rPr>
      <t xml:space="preserve">2 380 217,62 </t>
    </r>
    <r>
      <rPr>
        <sz val="10"/>
        <rFont val="Times New Roman"/>
        <family val="1"/>
        <charset val="186"/>
      </rPr>
      <t xml:space="preserve">        </t>
    </r>
    <r>
      <rPr>
        <sz val="10"/>
        <color rgb="FFFF0000"/>
        <rFont val="Times New Roman"/>
        <family val="1"/>
        <charset val="186"/>
      </rPr>
      <t xml:space="preserve"> 2 567 217,62</t>
    </r>
  </si>
  <si>
    <r>
      <rPr>
        <strike/>
        <sz val="10"/>
        <rFont val="Times New Roman"/>
        <family val="1"/>
        <charset val="186"/>
      </rPr>
      <t>420 038,40</t>
    </r>
    <r>
      <rPr>
        <sz val="10"/>
        <rFont val="Times New Roman"/>
        <family val="1"/>
        <charset val="186"/>
      </rPr>
      <t xml:space="preserve">               </t>
    </r>
    <r>
      <rPr>
        <sz val="10"/>
        <color rgb="FFFF0000"/>
        <rFont val="Times New Roman"/>
        <family val="1"/>
        <charset val="186"/>
      </rPr>
      <t xml:space="preserve"> 453 038,40</t>
    </r>
  </si>
  <si>
    <r>
      <rPr>
        <strike/>
        <sz val="10"/>
        <rFont val="Times New Roman"/>
        <family val="1"/>
        <charset val="186"/>
      </rPr>
      <t>2 800 256,02</t>
    </r>
    <r>
      <rPr>
        <sz val="10"/>
        <rFont val="Times New Roman"/>
        <family val="1"/>
        <charset val="186"/>
      </rPr>
      <t xml:space="preserve">                      </t>
    </r>
    <r>
      <rPr>
        <sz val="10"/>
        <color rgb="FFFF0000"/>
        <rFont val="Times New Roman"/>
        <family val="1"/>
        <charset val="186"/>
      </rPr>
      <t>3 020 256,02</t>
    </r>
  </si>
  <si>
    <r>
      <rPr>
        <strike/>
        <sz val="10"/>
        <rFont val="Times New Roman"/>
        <family val="1"/>
        <charset val="186"/>
      </rPr>
      <t>2019</t>
    </r>
    <r>
      <rPr>
        <sz val="10"/>
        <rFont val="Times New Roman"/>
        <family val="1"/>
        <charset val="186"/>
      </rPr>
      <t xml:space="preserve">          </t>
    </r>
    <r>
      <rPr>
        <sz val="10"/>
        <color rgb="FFFF0000"/>
        <rFont val="Times New Roman"/>
        <family val="1"/>
        <charset val="186"/>
      </rPr>
      <t>2022</t>
    </r>
  </si>
  <si>
    <r>
      <rPr>
        <strike/>
        <sz val="10"/>
        <rFont val="Times New Roman"/>
        <family val="1"/>
        <charset val="186"/>
      </rPr>
      <t>100 116,77</t>
    </r>
    <r>
      <rPr>
        <sz val="10"/>
        <rFont val="Times New Roman"/>
        <family val="1"/>
        <charset val="186"/>
      </rPr>
      <t xml:space="preserve">           </t>
    </r>
    <r>
      <rPr>
        <sz val="10"/>
        <color rgb="FFFF0000"/>
        <rFont val="Times New Roman"/>
        <family val="1"/>
        <charset val="186"/>
      </rPr>
      <t>101 175,37</t>
    </r>
  </si>
  <si>
    <r>
      <rPr>
        <strike/>
        <sz val="10"/>
        <rFont val="Times New Roman"/>
        <family val="1"/>
        <charset val="186"/>
      </rPr>
      <t xml:space="preserve">543 607,16 </t>
    </r>
    <r>
      <rPr>
        <sz val="10"/>
        <rFont val="Times New Roman"/>
        <family val="1"/>
        <charset val="186"/>
      </rPr>
      <t xml:space="preserve">            </t>
    </r>
    <r>
      <rPr>
        <sz val="10"/>
        <color rgb="FFFF0000"/>
        <rFont val="Times New Roman"/>
        <family val="1"/>
        <charset val="186"/>
      </rPr>
      <t>544 665,76</t>
    </r>
  </si>
  <si>
    <t>1.1.1.5</t>
  </si>
  <si>
    <t>1.1.1.5.1</t>
  </si>
  <si>
    <t>Priemonė: Tauragė+ funkcinės zonos strategijos kompleksinė priemonė</t>
  </si>
  <si>
    <t>Tauragės+ funkcinės zonos strategijos įgyvendinimas</t>
  </si>
  <si>
    <t xml:space="preserve">Įgyvendinant projektą numatoma įrengti/rekonstruoti pramoninių teritorijų ir su jomis susijusią infrastruktūrą, sukurti ir įdiegti regioninę viešojo transporto sistemą, pastatyti Jurbarko ir Pagėgių autobusų stotis, įsigyti elektrinius autobusus, rekonstruoti ir pritaikyti pastatus vyresnio amžiaus žmonių priežiūrai Pagėgiuose ir Bijotuose, plėtoti specialiųjų poreikių vaikams pritaikytų paslaugų teikimui reikalingą infrastruktūrą Jurbarke, įdiegti gyventojų  aptarnavimo sistemą (paslaugų centrus) savivaldybėse, sukurti įrankius bendrųjų funkcijų konsolidavimui ir lankstesnių darbo formų organizavimui.
</t>
  </si>
  <si>
    <t>R.N. 923</t>
  </si>
  <si>
    <t xml:space="preserve">Savivaldybės, dalyvaujančios įgyvendinant bendros veiklos strategijas </t>
  </si>
  <si>
    <t>P.N.922</t>
  </si>
  <si>
    <t>Funkcinėse zonose įgyvendinti kelių savivaldybių bendros veiklos strategijų veiksmai</t>
  </si>
  <si>
    <t xml:space="preserve">J06-CPVA-V </t>
  </si>
  <si>
    <t>R08B000-510000-0001</t>
  </si>
  <si>
    <t>R08B000-510000-0002</t>
  </si>
  <si>
    <t>R089XXX-500000-1240</t>
  </si>
  <si>
    <r>
      <rPr>
        <strike/>
        <sz val="10"/>
        <rFont val="Times New Roman"/>
        <family val="1"/>
        <charset val="186"/>
      </rPr>
      <t>2019</t>
    </r>
    <r>
      <rPr>
        <sz val="10"/>
        <color rgb="FFFF0000"/>
        <rFont val="Times New Roman"/>
        <family val="1"/>
        <charset val="186"/>
      </rPr>
      <t xml:space="preserve">            2020</t>
    </r>
  </si>
  <si>
    <t>TAURAGĖS REGIONO PLĖTROS PLANO 2014-2020 METAMS</t>
  </si>
  <si>
    <t>PSA – Pagėgių savivaldybės administracija</t>
  </si>
  <si>
    <t>JRSA – Jurbarko rajono savivaldybės administracija</t>
  </si>
  <si>
    <t>TRSA – Tauragės rajono savivaldybės administracija</t>
  </si>
  <si>
    <t>ŠRSA – Šilalės rajono savivaldybės administracija</t>
  </si>
  <si>
    <t>TRATC – UAB Tauragės regiono atliekų tvarkymo centras</t>
  </si>
  <si>
    <t>PSPC – pirminės sveikatos priežiūros centras</t>
  </si>
  <si>
    <t>JRS VSB –  Jurbarko rajono savivaldybės visuomenės sveikatos biuras</t>
  </si>
  <si>
    <t>TRS VSB –  Tauragės rajono savivaldybės visuomenės sveikatos biuras</t>
  </si>
  <si>
    <t>ŠRS VSB –  Šilalės rajono savivaldybės visuomenės sveikatos biuras</t>
  </si>
  <si>
    <r>
      <rPr>
        <strike/>
        <sz val="10"/>
        <rFont val="Times New Roman"/>
        <family val="1"/>
        <charset val="186"/>
      </rPr>
      <t>1 681 316,00</t>
    </r>
    <r>
      <rPr>
        <sz val="10"/>
        <rFont val="Times New Roman"/>
        <family val="1"/>
        <charset val="186"/>
      </rPr>
      <t xml:space="preserve">               </t>
    </r>
    <r>
      <rPr>
        <sz val="10"/>
        <color rgb="FFFF0000"/>
        <rFont val="Times New Roman"/>
        <family val="1"/>
        <charset val="186"/>
      </rPr>
      <t xml:space="preserve"> 2 744 356,47</t>
    </r>
  </si>
  <si>
    <r>
      <rPr>
        <strike/>
        <sz val="10"/>
        <rFont val="Times New Roman"/>
        <family val="1"/>
        <charset val="186"/>
      </rPr>
      <t>252 197,00</t>
    </r>
    <r>
      <rPr>
        <sz val="10"/>
        <rFont val="Times New Roman"/>
        <family val="1"/>
        <charset val="186"/>
      </rPr>
      <t xml:space="preserve">                       </t>
    </r>
    <r>
      <rPr>
        <sz val="10"/>
        <color rgb="FFFF0000"/>
        <rFont val="Times New Roman"/>
        <family val="1"/>
        <charset val="186"/>
      </rPr>
      <t xml:space="preserve"> 411 653,47</t>
    </r>
  </si>
  <si>
    <r>
      <rPr>
        <strike/>
        <sz val="10"/>
        <rFont val="Times New Roman"/>
        <family val="1"/>
        <charset val="186"/>
      </rPr>
      <t>1 429 119,00</t>
    </r>
    <r>
      <rPr>
        <sz val="10"/>
        <rFont val="Times New Roman"/>
        <family val="1"/>
        <charset val="186"/>
      </rPr>
      <t xml:space="preserve">                   </t>
    </r>
    <r>
      <rPr>
        <sz val="10"/>
        <color rgb="FFFF0000"/>
        <rFont val="Times New Roman"/>
        <family val="1"/>
        <charset val="186"/>
      </rPr>
      <t>2 332 703,00</t>
    </r>
  </si>
  <si>
    <r>
      <rPr>
        <strike/>
        <sz val="10"/>
        <rFont val="Times New Roman"/>
        <family val="1"/>
        <charset val="186"/>
      </rPr>
      <t>2021</t>
    </r>
    <r>
      <rPr>
        <sz val="10"/>
        <rFont val="Times New Roman"/>
        <family val="1"/>
        <charset val="186"/>
      </rPr>
      <t xml:space="preserve">              </t>
    </r>
    <r>
      <rPr>
        <sz val="10"/>
        <color rgb="FFFF0000"/>
        <rFont val="Times New Roman"/>
        <family val="1"/>
        <charset val="186"/>
      </rPr>
      <t>2022</t>
    </r>
  </si>
  <si>
    <r>
      <rPr>
        <strike/>
        <sz val="10"/>
        <rFont val="Times New Roman"/>
        <family val="1"/>
        <charset val="186"/>
      </rPr>
      <t xml:space="preserve">5 </t>
    </r>
    <r>
      <rPr>
        <sz val="10"/>
        <rFont val="Times New Roman"/>
        <family val="1"/>
        <charset val="186"/>
      </rPr>
      <t xml:space="preserve">                   </t>
    </r>
    <r>
      <rPr>
        <sz val="10"/>
        <color rgb="FFFF0000"/>
        <rFont val="Times New Roman"/>
        <family val="1"/>
        <charset val="186"/>
      </rPr>
      <t xml:space="preserve"> 7</t>
    </r>
  </si>
  <si>
    <r>
      <rPr>
        <strike/>
        <sz val="10"/>
        <rFont val="Times New Roman"/>
        <family val="1"/>
        <charset val="186"/>
      </rPr>
      <t>265 652,00</t>
    </r>
    <r>
      <rPr>
        <sz val="10"/>
        <rFont val="Times New Roman"/>
        <family val="1"/>
        <charset val="186"/>
      </rPr>
      <t xml:space="preserve">                 </t>
    </r>
    <r>
      <rPr>
        <sz val="10"/>
        <color rgb="FFFF0000"/>
        <rFont val="Times New Roman"/>
        <family val="1"/>
        <charset val="186"/>
      </rPr>
      <t>253 135,57</t>
    </r>
  </si>
  <si>
    <r>
      <rPr>
        <strike/>
        <sz val="10"/>
        <rFont val="Times New Roman"/>
        <family val="1"/>
        <charset val="186"/>
      </rPr>
      <t>23 439,88</t>
    </r>
    <r>
      <rPr>
        <sz val="10"/>
        <rFont val="Times New Roman"/>
        <family val="1"/>
        <charset val="186"/>
      </rPr>
      <t xml:space="preserve">                    </t>
    </r>
    <r>
      <rPr>
        <sz val="10"/>
        <color rgb="FFFF0000"/>
        <rFont val="Times New Roman"/>
        <family val="1"/>
        <charset val="186"/>
      </rPr>
      <t>22 335,47</t>
    </r>
  </si>
  <si>
    <r>
      <rPr>
        <strike/>
        <sz val="10"/>
        <rFont val="Times New Roman"/>
        <family val="1"/>
        <charset val="186"/>
      </rPr>
      <t>23 439,88</t>
    </r>
    <r>
      <rPr>
        <sz val="10"/>
        <rFont val="Times New Roman"/>
        <family val="1"/>
        <charset val="186"/>
      </rPr>
      <t xml:space="preserve">              </t>
    </r>
    <r>
      <rPr>
        <sz val="10"/>
        <color rgb="FFFF0000"/>
        <rFont val="Times New Roman"/>
        <family val="1"/>
        <charset val="186"/>
      </rPr>
      <t xml:space="preserve"> 22 335,51</t>
    </r>
  </si>
  <si>
    <r>
      <rPr>
        <strike/>
        <sz val="10"/>
        <rFont val="Times New Roman"/>
        <family val="1"/>
        <charset val="186"/>
      </rPr>
      <t xml:space="preserve">312 531,76 </t>
    </r>
    <r>
      <rPr>
        <sz val="10"/>
        <rFont val="Times New Roman"/>
        <family val="1"/>
        <charset val="186"/>
      </rPr>
      <t xml:space="preserve">              </t>
    </r>
    <r>
      <rPr>
        <sz val="10"/>
        <color rgb="FFFF0000"/>
        <rFont val="Times New Roman"/>
        <family val="1"/>
        <charset val="186"/>
      </rPr>
      <t>297 806,55</t>
    </r>
  </si>
  <si>
    <r>
      <rPr>
        <strike/>
        <sz val="10"/>
        <rFont val="Times New Roman"/>
        <family val="1"/>
        <charset val="186"/>
      </rPr>
      <t xml:space="preserve">364 671,00  </t>
    </r>
    <r>
      <rPr>
        <sz val="10"/>
        <rFont val="Times New Roman"/>
        <family val="1"/>
        <charset val="186"/>
      </rPr>
      <t xml:space="preserve">                </t>
    </r>
    <r>
      <rPr>
        <sz val="10"/>
        <color rgb="FFFF0000"/>
        <rFont val="Times New Roman"/>
        <family val="1"/>
        <charset val="186"/>
      </rPr>
      <t>364 670,99</t>
    </r>
  </si>
  <si>
    <r>
      <rPr>
        <strike/>
        <sz val="10"/>
        <rFont val="Times New Roman"/>
        <family val="1"/>
        <charset val="186"/>
      </rPr>
      <t xml:space="preserve">328 808,36 </t>
    </r>
    <r>
      <rPr>
        <sz val="10"/>
        <rFont val="Times New Roman"/>
        <family val="1"/>
        <charset val="186"/>
      </rPr>
      <t xml:space="preserve">          </t>
    </r>
    <r>
      <rPr>
        <sz val="10"/>
        <color rgb="FFFF0000"/>
        <rFont val="Times New Roman"/>
        <family val="1"/>
        <charset val="186"/>
      </rPr>
      <t xml:space="preserve"> 326 176,25</t>
    </r>
  </si>
  <si>
    <r>
      <rPr>
        <strike/>
        <sz val="10"/>
        <rFont val="Times New Roman"/>
        <family val="1"/>
        <charset val="186"/>
      </rPr>
      <t xml:space="preserve">725 656,21 </t>
    </r>
    <r>
      <rPr>
        <sz val="10"/>
        <rFont val="Times New Roman"/>
        <family val="1"/>
        <charset val="186"/>
      </rPr>
      <t xml:space="preserve">             </t>
    </r>
    <r>
      <rPr>
        <sz val="10"/>
        <color rgb="FFFF0000"/>
        <rFont val="Times New Roman"/>
        <family val="1"/>
        <charset val="186"/>
      </rPr>
      <t>723 024,09</t>
    </r>
  </si>
  <si>
    <r>
      <rPr>
        <strike/>
        <sz val="10"/>
        <rFont val="Times New Roman"/>
        <family val="1"/>
        <charset val="186"/>
      </rPr>
      <t>192 168,00</t>
    </r>
    <r>
      <rPr>
        <sz val="10"/>
        <rFont val="Times New Roman"/>
        <family val="1"/>
        <charset val="186"/>
      </rPr>
      <t xml:space="preserve">             </t>
    </r>
    <r>
      <rPr>
        <sz val="10"/>
        <color rgb="FFFF0000"/>
        <rFont val="Times New Roman"/>
        <family val="1"/>
        <charset val="186"/>
      </rPr>
      <t xml:space="preserve"> 204 684,44</t>
    </r>
  </si>
  <si>
    <r>
      <rPr>
        <strike/>
        <sz val="10"/>
        <rFont val="Times New Roman"/>
        <family val="1"/>
        <charset val="186"/>
      </rPr>
      <t>16 956,00</t>
    </r>
    <r>
      <rPr>
        <sz val="10"/>
        <rFont val="Times New Roman"/>
        <family val="1"/>
        <charset val="186"/>
      </rPr>
      <t xml:space="preserve">               </t>
    </r>
    <r>
      <rPr>
        <sz val="10"/>
        <color rgb="FFFF0000"/>
        <rFont val="Times New Roman"/>
        <family val="1"/>
        <charset val="186"/>
      </rPr>
      <t xml:space="preserve"> 18 060,39</t>
    </r>
  </si>
  <si>
    <r>
      <rPr>
        <strike/>
        <sz val="10"/>
        <rFont val="Times New Roman"/>
        <family val="1"/>
        <charset val="186"/>
      </rPr>
      <t>16 956,00</t>
    </r>
    <r>
      <rPr>
        <sz val="10"/>
        <rFont val="Times New Roman"/>
        <family val="1"/>
        <charset val="186"/>
      </rPr>
      <t xml:space="preserve">               </t>
    </r>
    <r>
      <rPr>
        <sz val="10"/>
        <color rgb="FFFF0000"/>
        <rFont val="Times New Roman"/>
        <family val="1"/>
        <charset val="186"/>
      </rPr>
      <t>35 286,07</t>
    </r>
  </si>
  <si>
    <r>
      <rPr>
        <strike/>
        <sz val="10"/>
        <rFont val="Times New Roman"/>
        <family val="1"/>
        <charset val="186"/>
      </rPr>
      <t>226 080,00</t>
    </r>
    <r>
      <rPr>
        <sz val="10"/>
        <rFont val="Times New Roman"/>
        <family val="1"/>
        <charset val="186"/>
      </rPr>
      <t xml:space="preserve">                 </t>
    </r>
    <r>
      <rPr>
        <sz val="10"/>
        <color rgb="FFFF0000"/>
        <rFont val="Times New Roman"/>
        <family val="1"/>
        <charset val="186"/>
      </rPr>
      <t>258 030,90</t>
    </r>
  </si>
  <si>
    <t>3.1.2.1.2</t>
  </si>
  <si>
    <t>Tauragės regiono maisto/virtuvės, įskaitant ir žaliųjų, atliekų tvarkymo infrastruktūros plėtra</t>
  </si>
  <si>
    <t>P.S.330</t>
  </si>
  <si>
    <t>Sukurti / pagerinti maisto / virtuvės atliekų apdorojimo pajėgumai (tonos/metai)</t>
  </si>
  <si>
    <t>Tauragės, Jurbarko, Šilalės r. ir Pagėgių sav.teritorijose rūšiuojamuoju būdu iš gyventojų surenkamų maisto / virtuvės atliekų, įskaitant ir žaliųjų atliekų, apdorojimo infrastruktūros sukūrimas ir (ar) esamos komunalinių atliekų tvarkymo infrastruktūros pritaikymas maisto / virtuvės atliekų apdorojimui</t>
  </si>
  <si>
    <t>R080008-050000-1226</t>
  </si>
  <si>
    <r>
      <rPr>
        <strike/>
        <sz val="10"/>
        <rFont val="Times New Roman"/>
        <family val="1"/>
        <charset val="186"/>
      </rPr>
      <t>187 089,72</t>
    </r>
    <r>
      <rPr>
        <sz val="10"/>
        <rFont val="Times New Roman"/>
        <family val="1"/>
        <charset val="186"/>
      </rPr>
      <t xml:space="preserve">           </t>
    </r>
    <r>
      <rPr>
        <sz val="10"/>
        <color rgb="FFFF0000"/>
        <rFont val="Times New Roman"/>
        <family val="1"/>
        <charset val="186"/>
      </rPr>
      <t>183 575,70</t>
    </r>
  </si>
  <si>
    <r>
      <rPr>
        <strike/>
        <sz val="10"/>
        <rFont val="Times New Roman"/>
        <family val="1"/>
        <charset val="186"/>
      </rPr>
      <t xml:space="preserve">14 031,75 </t>
    </r>
    <r>
      <rPr>
        <sz val="10"/>
        <rFont val="Times New Roman"/>
        <family val="1"/>
        <charset val="186"/>
      </rPr>
      <t xml:space="preserve">             </t>
    </r>
    <r>
      <rPr>
        <sz val="10"/>
        <color rgb="FFFF0000"/>
        <rFont val="Times New Roman"/>
        <family val="1"/>
        <charset val="186"/>
      </rPr>
      <t xml:space="preserve"> 13 768,20</t>
    </r>
  </si>
  <si>
    <r>
      <rPr>
        <strike/>
        <sz val="10"/>
        <rFont val="Times New Roman"/>
        <family val="1"/>
        <charset val="186"/>
      </rPr>
      <t>14 031,72</t>
    </r>
    <r>
      <rPr>
        <sz val="10"/>
        <rFont val="Times New Roman"/>
        <family val="1"/>
        <charset val="186"/>
      </rPr>
      <t xml:space="preserve">             </t>
    </r>
    <r>
      <rPr>
        <sz val="10"/>
        <color rgb="FFFF0000"/>
        <rFont val="Times New Roman"/>
        <family val="1"/>
        <charset val="186"/>
      </rPr>
      <t>13 768,17</t>
    </r>
  </si>
  <si>
    <r>
      <rPr>
        <strike/>
        <sz val="10"/>
        <rFont val="Times New Roman"/>
        <family val="1"/>
        <charset val="186"/>
      </rPr>
      <t>159 026,25</t>
    </r>
    <r>
      <rPr>
        <sz val="10"/>
        <rFont val="Times New Roman"/>
        <family val="1"/>
        <charset val="186"/>
      </rPr>
      <t xml:space="preserve">               </t>
    </r>
    <r>
      <rPr>
        <sz val="10"/>
        <color rgb="FFFF0000"/>
        <rFont val="Times New Roman"/>
        <family val="1"/>
        <charset val="186"/>
      </rPr>
      <t xml:space="preserve"> 156 039,33</t>
    </r>
  </si>
  <si>
    <r>
      <rPr>
        <strike/>
        <sz val="10"/>
        <rFont val="Times New Roman"/>
        <family val="1"/>
        <charset val="186"/>
      </rPr>
      <t>24 973,85</t>
    </r>
    <r>
      <rPr>
        <sz val="10"/>
        <rFont val="Times New Roman"/>
        <family val="1"/>
        <charset val="186"/>
      </rPr>
      <t xml:space="preserve">                  </t>
    </r>
    <r>
      <rPr>
        <sz val="10"/>
        <color rgb="FFFF0000"/>
        <rFont val="Times New Roman"/>
        <family val="1"/>
        <charset val="186"/>
      </rPr>
      <t xml:space="preserve"> 19 369,03</t>
    </r>
  </si>
  <si>
    <r>
      <rPr>
        <strike/>
        <sz val="10"/>
        <rFont val="Times New Roman"/>
        <family val="1"/>
        <charset val="186"/>
      </rPr>
      <t xml:space="preserve">1 873,05 </t>
    </r>
    <r>
      <rPr>
        <sz val="10"/>
        <rFont val="Times New Roman"/>
        <family val="1"/>
        <charset val="186"/>
      </rPr>
      <t xml:space="preserve">                    </t>
    </r>
    <r>
      <rPr>
        <sz val="10"/>
        <color rgb="FFFF0000"/>
        <rFont val="Times New Roman"/>
        <family val="1"/>
        <charset val="186"/>
      </rPr>
      <t xml:space="preserve"> 1 452,69</t>
    </r>
  </si>
  <si>
    <r>
      <rPr>
        <strike/>
        <sz val="10"/>
        <rFont val="Times New Roman"/>
        <family val="1"/>
        <charset val="186"/>
      </rPr>
      <t xml:space="preserve">1 873,03  </t>
    </r>
    <r>
      <rPr>
        <sz val="10"/>
        <rFont val="Times New Roman"/>
        <family val="1"/>
        <charset val="186"/>
      </rPr>
      <t xml:space="preserve">                 </t>
    </r>
    <r>
      <rPr>
        <sz val="10"/>
        <color rgb="FFFF0000"/>
        <rFont val="Times New Roman"/>
        <family val="1"/>
        <charset val="186"/>
      </rPr>
      <t xml:space="preserve"> 1 452,67</t>
    </r>
  </si>
  <si>
    <r>
      <rPr>
        <strike/>
        <sz val="10"/>
        <rFont val="Times New Roman"/>
        <family val="1"/>
        <charset val="186"/>
      </rPr>
      <t xml:space="preserve">21 227,77  </t>
    </r>
    <r>
      <rPr>
        <sz val="10"/>
        <rFont val="Times New Roman"/>
        <family val="1"/>
        <charset val="186"/>
      </rPr>
      <t xml:space="preserve">            </t>
    </r>
    <r>
      <rPr>
        <sz val="10"/>
        <color rgb="FFFF0000"/>
        <rFont val="Times New Roman"/>
        <family val="1"/>
        <charset val="186"/>
      </rPr>
      <t xml:space="preserve"> 16 463,67</t>
    </r>
  </si>
  <si>
    <r>
      <rPr>
        <strike/>
        <sz val="10"/>
        <rFont val="Times New Roman"/>
        <family val="1"/>
        <charset val="186"/>
      </rPr>
      <t>249 581,83</t>
    </r>
    <r>
      <rPr>
        <sz val="10"/>
        <rFont val="Times New Roman"/>
        <family val="1"/>
        <charset val="186"/>
      </rPr>
      <t xml:space="preserve">                  </t>
    </r>
    <r>
      <rPr>
        <sz val="10"/>
        <color rgb="FFFF0000"/>
        <rFont val="Times New Roman"/>
        <family val="1"/>
        <charset val="186"/>
      </rPr>
      <t>258 998,59</t>
    </r>
  </si>
  <si>
    <r>
      <rPr>
        <strike/>
        <sz val="10"/>
        <rFont val="Times New Roman"/>
        <family val="1"/>
        <charset val="186"/>
      </rPr>
      <t>18 718,65</t>
    </r>
    <r>
      <rPr>
        <sz val="10"/>
        <rFont val="Times New Roman"/>
        <family val="1"/>
        <charset val="186"/>
      </rPr>
      <t xml:space="preserve">             </t>
    </r>
    <r>
      <rPr>
        <sz val="10"/>
        <color rgb="FFFF0000"/>
        <rFont val="Times New Roman"/>
        <family val="1"/>
        <charset val="186"/>
      </rPr>
      <t>19 426,18</t>
    </r>
  </si>
  <si>
    <r>
      <rPr>
        <strike/>
        <sz val="10"/>
        <rFont val="Times New Roman"/>
        <family val="1"/>
        <charset val="186"/>
      </rPr>
      <t xml:space="preserve">18 718,63 </t>
    </r>
    <r>
      <rPr>
        <sz val="10"/>
        <rFont val="Times New Roman"/>
        <family val="1"/>
        <charset val="186"/>
      </rPr>
      <t xml:space="preserve">               </t>
    </r>
    <r>
      <rPr>
        <sz val="10"/>
        <color rgb="FFFF0000"/>
        <rFont val="Times New Roman"/>
        <family val="1"/>
        <charset val="186"/>
      </rPr>
      <t xml:space="preserve">  19 426,16</t>
    </r>
  </si>
  <si>
    <r>
      <rPr>
        <strike/>
        <sz val="10"/>
        <rFont val="Times New Roman"/>
        <family val="1"/>
        <charset val="186"/>
      </rPr>
      <t>212 144,55</t>
    </r>
    <r>
      <rPr>
        <sz val="10"/>
        <rFont val="Times New Roman"/>
        <family val="1"/>
        <charset val="186"/>
      </rPr>
      <t xml:space="preserve">              </t>
    </r>
    <r>
      <rPr>
        <sz val="10"/>
        <color rgb="FFFF0000"/>
        <rFont val="Times New Roman"/>
        <family val="1"/>
        <charset val="186"/>
      </rPr>
      <t>220 146,25</t>
    </r>
  </si>
  <si>
    <r>
      <rPr>
        <strike/>
        <sz val="10"/>
        <rFont val="Times New Roman"/>
        <family val="1"/>
        <charset val="186"/>
      </rPr>
      <t>2020</t>
    </r>
    <r>
      <rPr>
        <sz val="10"/>
        <rFont val="Times New Roman"/>
        <family val="1"/>
        <charset val="186"/>
      </rPr>
      <t xml:space="preserve">          </t>
    </r>
    <r>
      <rPr>
        <sz val="10"/>
        <color rgb="FFFF0000"/>
        <rFont val="Times New Roman"/>
        <family val="1"/>
        <charset val="186"/>
      </rPr>
      <t>2021</t>
    </r>
  </si>
  <si>
    <r>
      <rPr>
        <strike/>
        <sz val="10"/>
        <rFont val="Times New Roman"/>
        <family val="1"/>
        <charset val="186"/>
      </rPr>
      <t>515 526,52</t>
    </r>
    <r>
      <rPr>
        <sz val="10"/>
        <rFont val="Times New Roman"/>
        <family val="1"/>
        <charset val="186"/>
      </rPr>
      <t xml:space="preserve">                     </t>
    </r>
    <r>
      <rPr>
        <sz val="10"/>
        <color rgb="FFFF0000"/>
        <rFont val="Times New Roman"/>
        <family val="1"/>
        <charset val="186"/>
      </rPr>
      <t>515 253,17</t>
    </r>
  </si>
  <si>
    <r>
      <rPr>
        <strike/>
        <sz val="10"/>
        <rFont val="Times New Roman"/>
        <family val="1"/>
        <charset val="186"/>
      </rPr>
      <t>97 732,29</t>
    </r>
    <r>
      <rPr>
        <sz val="10"/>
        <rFont val="Times New Roman"/>
        <family val="1"/>
        <charset val="186"/>
      </rPr>
      <t xml:space="preserve">                   </t>
    </r>
    <r>
      <rPr>
        <sz val="10"/>
        <color rgb="FFFF0000"/>
        <rFont val="Times New Roman"/>
        <family val="1"/>
        <charset val="186"/>
      </rPr>
      <t xml:space="preserve"> 97 680,47</t>
    </r>
  </si>
  <si>
    <r>
      <rPr>
        <strike/>
        <sz val="10"/>
        <rFont val="Times New Roman"/>
        <family val="1"/>
        <charset val="186"/>
      </rPr>
      <t>226 000,00</t>
    </r>
    <r>
      <rPr>
        <sz val="10"/>
        <rFont val="Times New Roman"/>
        <family val="1"/>
        <charset val="186"/>
      </rPr>
      <t xml:space="preserve">                  </t>
    </r>
    <r>
      <rPr>
        <sz val="10"/>
        <color rgb="FFFF0000"/>
        <rFont val="Times New Roman"/>
        <family val="1"/>
        <charset val="186"/>
      </rPr>
      <t xml:space="preserve"> 225 880,17</t>
    </r>
  </si>
  <si>
    <r>
      <rPr>
        <strike/>
        <sz val="10"/>
        <rFont val="Times New Roman"/>
        <family val="1"/>
        <charset val="186"/>
      </rPr>
      <t>191 794,23</t>
    </r>
    <r>
      <rPr>
        <sz val="10"/>
        <rFont val="Times New Roman"/>
        <family val="1"/>
        <charset val="186"/>
      </rPr>
      <t xml:space="preserve">                   </t>
    </r>
    <r>
      <rPr>
        <sz val="10"/>
        <color rgb="FFFF0000"/>
        <rFont val="Times New Roman"/>
        <family val="1"/>
        <charset val="186"/>
      </rPr>
      <t xml:space="preserve"> 191 692,53</t>
    </r>
  </si>
  <si>
    <r>
      <rPr>
        <strike/>
        <sz val="10"/>
        <rFont val="Times New Roman"/>
        <family val="1"/>
        <charset val="186"/>
      </rPr>
      <t>434 429,94</t>
    </r>
    <r>
      <rPr>
        <sz val="10"/>
        <rFont val="Times New Roman"/>
        <family val="1"/>
        <charset val="186"/>
      </rPr>
      <t xml:space="preserve">                  </t>
    </r>
    <r>
      <rPr>
        <sz val="10"/>
        <color rgb="FFFF0000"/>
        <rFont val="Times New Roman"/>
        <family val="1"/>
        <charset val="186"/>
      </rPr>
      <t>405 914,48</t>
    </r>
  </si>
  <si>
    <r>
      <rPr>
        <strike/>
        <sz val="10"/>
        <rFont val="Times New Roman"/>
        <family val="1"/>
        <charset val="186"/>
      </rPr>
      <t>613 921,55</t>
    </r>
    <r>
      <rPr>
        <sz val="10"/>
        <rFont val="Times New Roman"/>
        <family val="1"/>
        <charset val="186"/>
      </rPr>
      <t xml:space="preserve">                  </t>
    </r>
    <r>
      <rPr>
        <sz val="10"/>
        <color rgb="FFFF0000"/>
        <rFont val="Times New Roman"/>
        <family val="1"/>
        <charset val="186"/>
      </rPr>
      <t xml:space="preserve"> 477 546,35</t>
    </r>
  </si>
  <si>
    <r>
      <rPr>
        <strike/>
        <sz val="10"/>
        <rFont val="Times New Roman"/>
        <family val="1"/>
        <charset val="186"/>
      </rPr>
      <t>128 382,20</t>
    </r>
    <r>
      <rPr>
        <sz val="10"/>
        <rFont val="Times New Roman"/>
        <family val="1"/>
        <charset val="186"/>
      </rPr>
      <t xml:space="preserve">                 </t>
    </r>
    <r>
      <rPr>
        <sz val="10"/>
        <color rgb="FFFF0000"/>
        <rFont val="Times New Roman"/>
        <family val="1"/>
        <charset val="186"/>
      </rPr>
      <t xml:space="preserve"> 11 938,55</t>
    </r>
  </si>
  <si>
    <r>
      <rPr>
        <strike/>
        <sz val="10"/>
        <rFont val="Times New Roman"/>
        <family val="1"/>
        <charset val="186"/>
      </rPr>
      <t xml:space="preserve">2019 </t>
    </r>
    <r>
      <rPr>
        <sz val="10"/>
        <rFont val="Times New Roman"/>
        <family val="1"/>
        <charset val="186"/>
      </rPr>
      <t xml:space="preserve">               </t>
    </r>
    <r>
      <rPr>
        <sz val="10"/>
        <color rgb="FFFF0000"/>
        <rFont val="Times New Roman"/>
        <family val="1"/>
        <charset val="186"/>
      </rPr>
      <t>2020</t>
    </r>
  </si>
  <si>
    <r>
      <rPr>
        <strike/>
        <sz val="10"/>
        <rFont val="Times New Roman"/>
        <family val="1"/>
        <charset val="186"/>
      </rPr>
      <t>2019</t>
    </r>
    <r>
      <rPr>
        <sz val="10"/>
        <rFont val="Times New Roman"/>
        <family val="1"/>
        <charset val="186"/>
      </rPr>
      <t xml:space="preserve">             </t>
    </r>
    <r>
      <rPr>
        <sz val="10"/>
        <color rgb="FFFF0000"/>
        <rFont val="Times New Roman"/>
        <family val="1"/>
        <charset val="186"/>
      </rPr>
      <t>2020</t>
    </r>
  </si>
  <si>
    <r>
      <rPr>
        <strike/>
        <sz val="10"/>
        <rFont val="Times New Roman"/>
        <family val="1"/>
        <charset val="186"/>
      </rPr>
      <t xml:space="preserve">500 104,16 </t>
    </r>
    <r>
      <rPr>
        <sz val="10"/>
        <rFont val="Times New Roman"/>
        <family val="1"/>
        <charset val="186"/>
      </rPr>
      <t xml:space="preserve">                  </t>
    </r>
    <r>
      <rPr>
        <sz val="10"/>
        <color rgb="FFFF0000"/>
        <rFont val="Times New Roman"/>
        <family val="1"/>
        <charset val="186"/>
      </rPr>
      <t xml:space="preserve"> 440 564,03</t>
    </r>
  </si>
  <si>
    <r>
      <rPr>
        <strike/>
        <sz val="10"/>
        <rFont val="Times New Roman"/>
        <family val="1"/>
        <charset val="186"/>
      </rPr>
      <t xml:space="preserve">228 404,45 </t>
    </r>
    <r>
      <rPr>
        <sz val="10"/>
        <rFont val="Times New Roman"/>
        <family val="1"/>
        <charset val="186"/>
      </rPr>
      <t xml:space="preserve">                     </t>
    </r>
    <r>
      <rPr>
        <sz val="10"/>
        <color rgb="FFFF0000"/>
        <rFont val="Times New Roman"/>
        <family val="1"/>
        <charset val="186"/>
      </rPr>
      <t>201 211,65</t>
    </r>
  </si>
  <si>
    <r>
      <rPr>
        <strike/>
        <sz val="10"/>
        <rFont val="Times New Roman"/>
        <family val="1"/>
        <charset val="186"/>
      </rPr>
      <t>728 508,61</t>
    </r>
    <r>
      <rPr>
        <sz val="10"/>
        <rFont val="Times New Roman"/>
        <family val="1"/>
        <charset val="186"/>
      </rPr>
      <t xml:space="preserve">                    </t>
    </r>
    <r>
      <rPr>
        <sz val="10"/>
        <color rgb="FFFF0000"/>
        <rFont val="Times New Roman"/>
        <family val="1"/>
        <charset val="186"/>
      </rPr>
      <t xml:space="preserve"> 641 775,68</t>
    </r>
  </si>
  <si>
    <r>
      <rPr>
        <strike/>
        <sz val="10"/>
        <rFont val="Times New Roman"/>
        <family val="1"/>
        <charset val="186"/>
      </rPr>
      <t>1 436 769,54</t>
    </r>
    <r>
      <rPr>
        <sz val="10"/>
        <rFont val="Times New Roman"/>
        <family val="1"/>
        <charset val="186"/>
      </rPr>
      <t xml:space="preserve">                  </t>
    </r>
    <r>
      <rPr>
        <sz val="10"/>
        <color rgb="FFFF0000"/>
        <rFont val="Times New Roman"/>
        <family val="1"/>
        <charset val="186"/>
      </rPr>
      <t>1 433 189,92</t>
    </r>
  </si>
  <si>
    <r>
      <rPr>
        <strike/>
        <sz val="10"/>
        <rFont val="Times New Roman"/>
        <family val="1"/>
        <charset val="186"/>
      </rPr>
      <t xml:space="preserve">76 668,00 </t>
    </r>
    <r>
      <rPr>
        <sz val="10"/>
        <rFont val="Times New Roman"/>
        <family val="1"/>
        <charset val="186"/>
      </rPr>
      <t xml:space="preserve">                    </t>
    </r>
    <r>
      <rPr>
        <sz val="10"/>
        <color rgb="FFFF0000"/>
        <rFont val="Times New Roman"/>
        <family val="1"/>
        <charset val="186"/>
      </rPr>
      <t>76 476,99</t>
    </r>
  </si>
  <si>
    <r>
      <rPr>
        <strike/>
        <sz val="10"/>
        <rFont val="Times New Roman"/>
        <family val="1"/>
        <charset val="186"/>
      </rPr>
      <t>491 201,54</t>
    </r>
    <r>
      <rPr>
        <sz val="10"/>
        <rFont val="Times New Roman"/>
        <family val="1"/>
        <charset val="186"/>
      </rPr>
      <t xml:space="preserve">                  </t>
    </r>
    <r>
      <rPr>
        <sz val="10"/>
        <color rgb="FFFF0000"/>
        <rFont val="Times New Roman"/>
        <family val="1"/>
        <charset val="186"/>
      </rPr>
      <t xml:space="preserve">  489 977,74</t>
    </r>
  </si>
  <si>
    <r>
      <rPr>
        <strike/>
        <sz val="10"/>
        <rFont val="Times New Roman"/>
        <family val="1"/>
        <charset val="186"/>
      </rPr>
      <t>868 900,00</t>
    </r>
    <r>
      <rPr>
        <sz val="10"/>
        <rFont val="Times New Roman"/>
        <family val="1"/>
        <charset val="186"/>
      </rPr>
      <t xml:space="preserve">                      </t>
    </r>
    <r>
      <rPr>
        <sz val="10"/>
        <color rgb="FFFF0000"/>
        <rFont val="Times New Roman"/>
        <family val="1"/>
        <charset val="186"/>
      </rPr>
      <t>866 735,19</t>
    </r>
  </si>
  <si>
    <r>
      <rPr>
        <strike/>
        <sz val="10"/>
        <rFont val="Times New Roman"/>
        <family val="1"/>
        <charset val="186"/>
      </rPr>
      <t xml:space="preserve">1 183 328,81 </t>
    </r>
    <r>
      <rPr>
        <sz val="10"/>
        <rFont val="Times New Roman"/>
        <family val="1"/>
        <charset val="186"/>
      </rPr>
      <t xml:space="preserve">                 </t>
    </r>
    <r>
      <rPr>
        <sz val="10"/>
        <color rgb="FFFF0000"/>
        <rFont val="Times New Roman"/>
        <family val="1"/>
        <charset val="186"/>
      </rPr>
      <t xml:space="preserve"> 1 183 328,80</t>
    </r>
  </si>
  <si>
    <r>
      <rPr>
        <strike/>
        <sz val="10"/>
        <rFont val="Times New Roman"/>
        <family val="1"/>
        <charset val="186"/>
      </rPr>
      <t xml:space="preserve">1 005 829,48 </t>
    </r>
    <r>
      <rPr>
        <sz val="10"/>
        <rFont val="Times New Roman"/>
        <family val="1"/>
        <charset val="186"/>
      </rPr>
      <t xml:space="preserve">               </t>
    </r>
    <r>
      <rPr>
        <sz val="10"/>
        <color rgb="FFFF0000"/>
        <rFont val="Times New Roman"/>
        <family val="1"/>
        <charset val="186"/>
      </rPr>
      <t>1 005 829,47</t>
    </r>
  </si>
  <si>
    <r>
      <rPr>
        <strike/>
        <sz val="10"/>
        <rFont val="Times New Roman"/>
        <family val="1"/>
        <charset val="186"/>
      </rPr>
      <t>1 046 211,79</t>
    </r>
    <r>
      <rPr>
        <sz val="10"/>
        <rFont val="Times New Roman"/>
        <family val="1"/>
        <charset val="186"/>
      </rPr>
      <t xml:space="preserve">                      </t>
    </r>
    <r>
      <rPr>
        <sz val="10"/>
        <color rgb="FFFF0000"/>
        <rFont val="Times New Roman"/>
        <family val="1"/>
        <charset val="186"/>
      </rPr>
      <t xml:space="preserve"> 1 071 668,20</t>
    </r>
  </si>
  <si>
    <r>
      <rPr>
        <strike/>
        <sz val="10"/>
        <rFont val="Times New Roman"/>
        <family val="1"/>
        <charset val="186"/>
      </rPr>
      <t>340 007,79</t>
    </r>
    <r>
      <rPr>
        <sz val="10"/>
        <rFont val="Times New Roman"/>
        <family val="1"/>
        <charset val="186"/>
      </rPr>
      <t xml:space="preserve">                    </t>
    </r>
    <r>
      <rPr>
        <sz val="10"/>
        <color rgb="FFFF0000"/>
        <rFont val="Times New Roman"/>
        <family val="1"/>
        <charset val="186"/>
      </rPr>
      <t xml:space="preserve"> 365 464,20</t>
    </r>
  </si>
  <si>
    <r>
      <rPr>
        <strike/>
        <sz val="10"/>
        <rFont val="Times New Roman"/>
        <family val="1"/>
        <charset val="186"/>
      </rPr>
      <t>794 019,00</t>
    </r>
    <r>
      <rPr>
        <sz val="10"/>
        <rFont val="Times New Roman"/>
        <family val="1"/>
        <charset val="186"/>
      </rPr>
      <t xml:space="preserve">                  </t>
    </r>
    <r>
      <rPr>
        <sz val="10"/>
        <color rgb="FFFF0000"/>
        <rFont val="Times New Roman"/>
        <family val="1"/>
        <charset val="186"/>
      </rPr>
      <t>615 978,15</t>
    </r>
  </si>
  <si>
    <r>
      <rPr>
        <strike/>
        <sz val="10"/>
        <rFont val="Times New Roman"/>
        <family val="1"/>
        <charset val="186"/>
      </rPr>
      <t>59 552,00</t>
    </r>
    <r>
      <rPr>
        <sz val="10"/>
        <rFont val="Times New Roman"/>
        <family val="1"/>
        <charset val="186"/>
      </rPr>
      <t xml:space="preserve">                 </t>
    </r>
    <r>
      <rPr>
        <sz val="10"/>
        <color rgb="FFFF0000"/>
        <rFont val="Times New Roman"/>
        <family val="1"/>
        <charset val="186"/>
      </rPr>
      <t>46 198,37</t>
    </r>
  </si>
  <si>
    <r>
      <rPr>
        <strike/>
        <sz val="10"/>
        <rFont val="Times New Roman"/>
        <family val="1"/>
        <charset val="186"/>
      </rPr>
      <t xml:space="preserve">59 551,00  </t>
    </r>
    <r>
      <rPr>
        <sz val="10"/>
        <rFont val="Times New Roman"/>
        <family val="1"/>
        <charset val="186"/>
      </rPr>
      <t xml:space="preserve">                 </t>
    </r>
    <r>
      <rPr>
        <sz val="10"/>
        <color rgb="FFFF0000"/>
        <rFont val="Times New Roman"/>
        <family val="1"/>
        <charset val="186"/>
      </rPr>
      <t xml:space="preserve"> 46 198,36</t>
    </r>
  </si>
  <si>
    <r>
      <rPr>
        <strike/>
        <sz val="10"/>
        <rFont val="Times New Roman"/>
        <family val="1"/>
        <charset val="186"/>
      </rPr>
      <t>674 916,00</t>
    </r>
    <r>
      <rPr>
        <sz val="10"/>
        <rFont val="Times New Roman"/>
        <family val="1"/>
        <charset val="186"/>
      </rPr>
      <t xml:space="preserve">               </t>
    </r>
    <r>
      <rPr>
        <sz val="10"/>
        <color rgb="FFFF0000"/>
        <rFont val="Times New Roman"/>
        <family val="1"/>
        <charset val="186"/>
      </rPr>
      <t>523 581,42</t>
    </r>
  </si>
  <si>
    <r>
      <rPr>
        <strike/>
        <sz val="10"/>
        <rFont val="Times New Roman"/>
        <family val="1"/>
        <charset val="186"/>
      </rPr>
      <t>194 118,00</t>
    </r>
    <r>
      <rPr>
        <sz val="10"/>
        <rFont val="Times New Roman"/>
        <family val="1"/>
        <charset val="186"/>
      </rPr>
      <t xml:space="preserve">                     </t>
    </r>
    <r>
      <rPr>
        <sz val="10"/>
        <color rgb="FFFF0000"/>
        <rFont val="Times New Roman"/>
        <family val="1"/>
        <charset val="186"/>
      </rPr>
      <t>230 889,91</t>
    </r>
  </si>
  <si>
    <r>
      <rPr>
        <strike/>
        <sz val="10"/>
        <rFont val="Times New Roman"/>
        <family val="1"/>
        <charset val="186"/>
      </rPr>
      <t xml:space="preserve">79 418,00 </t>
    </r>
    <r>
      <rPr>
        <sz val="10"/>
        <rFont val="Times New Roman"/>
        <family val="1"/>
        <charset val="186"/>
      </rPr>
      <t xml:space="preserve">                    </t>
    </r>
    <r>
      <rPr>
        <sz val="10"/>
        <color rgb="FFFF0000"/>
        <rFont val="Times New Roman"/>
        <family val="1"/>
        <charset val="186"/>
      </rPr>
      <t>116 189,91</t>
    </r>
  </si>
  <si>
    <r>
      <rPr>
        <strike/>
        <sz val="10"/>
        <rFont val="Times New Roman"/>
        <family val="1"/>
        <charset val="186"/>
      </rPr>
      <t>2021</t>
    </r>
    <r>
      <rPr>
        <sz val="10"/>
        <rFont val="Times New Roman"/>
        <family val="1"/>
        <charset val="186"/>
      </rPr>
      <t xml:space="preserve">                  </t>
    </r>
    <r>
      <rPr>
        <sz val="10"/>
        <color rgb="FFFF0000"/>
        <rFont val="Times New Roman"/>
        <family val="1"/>
        <charset val="186"/>
      </rPr>
      <t>2022</t>
    </r>
  </si>
  <si>
    <r>
      <rPr>
        <strike/>
        <sz val="10"/>
        <rFont val="Times New Roman"/>
        <family val="1"/>
        <charset val="186"/>
      </rPr>
      <t>187 680,87</t>
    </r>
    <r>
      <rPr>
        <sz val="10"/>
        <rFont val="Times New Roman"/>
        <family val="1"/>
        <charset val="186"/>
      </rPr>
      <t xml:space="preserve">                   </t>
    </r>
    <r>
      <rPr>
        <sz val="10"/>
        <color rgb="FFFF0000"/>
        <rFont val="Times New Roman"/>
        <family val="1"/>
        <charset val="186"/>
      </rPr>
      <t xml:space="preserve"> 187 680,86</t>
    </r>
  </si>
  <si>
    <r>
      <rPr>
        <strike/>
        <sz val="10"/>
        <rFont val="Times New Roman"/>
        <family val="1"/>
        <charset val="186"/>
      </rPr>
      <t>153 316,01</t>
    </r>
    <r>
      <rPr>
        <sz val="10"/>
        <rFont val="Times New Roman"/>
        <family val="1"/>
        <charset val="186"/>
      </rPr>
      <t xml:space="preserve">                       </t>
    </r>
    <r>
      <rPr>
        <sz val="10"/>
        <color rgb="FFFF0000"/>
        <rFont val="Times New Roman"/>
        <family val="1"/>
        <charset val="186"/>
      </rPr>
      <t>153 316,00</t>
    </r>
  </si>
  <si>
    <t>06.2.1-TID-R-511-71-0008</t>
  </si>
  <si>
    <t>06.2.1-TID-R-511-71-0009</t>
  </si>
  <si>
    <t>06.2.1-TID-R-511-71-0007</t>
  </si>
  <si>
    <r>
      <rPr>
        <strike/>
        <sz val="10"/>
        <rFont val="Times New Roman"/>
        <family val="1"/>
        <charset val="186"/>
      </rPr>
      <t>164 147,00</t>
    </r>
    <r>
      <rPr>
        <sz val="10"/>
        <rFont val="Times New Roman"/>
        <family val="1"/>
        <charset val="186"/>
      </rPr>
      <t xml:space="preserve">                  </t>
    </r>
    <r>
      <rPr>
        <sz val="10"/>
        <color rgb="FFFF0000"/>
        <rFont val="Times New Roman"/>
        <family val="1"/>
        <charset val="186"/>
      </rPr>
      <t>164 147,38</t>
    </r>
  </si>
  <si>
    <r>
      <rPr>
        <strike/>
        <sz val="10"/>
        <rFont val="Times New Roman"/>
        <family val="1"/>
        <charset val="186"/>
      </rPr>
      <t>12 681,50</t>
    </r>
    <r>
      <rPr>
        <sz val="10"/>
        <rFont val="Times New Roman"/>
        <family val="1"/>
        <charset val="186"/>
      </rPr>
      <t xml:space="preserve">                       </t>
    </r>
    <r>
      <rPr>
        <sz val="10"/>
        <color rgb="FFFF0000"/>
        <rFont val="Times New Roman"/>
        <family val="1"/>
        <charset val="186"/>
      </rPr>
      <t xml:space="preserve"> 13 052,33</t>
    </r>
  </si>
  <si>
    <r>
      <rPr>
        <strike/>
        <sz val="10"/>
        <rFont val="Times New Roman"/>
        <family val="1"/>
        <charset val="186"/>
      </rPr>
      <t>12 681,50</t>
    </r>
    <r>
      <rPr>
        <sz val="10"/>
        <rFont val="Times New Roman"/>
        <family val="1"/>
        <charset val="186"/>
      </rPr>
      <t xml:space="preserve">              </t>
    </r>
    <r>
      <rPr>
        <sz val="10"/>
        <color rgb="FFFF0000"/>
        <rFont val="Times New Roman"/>
        <family val="1"/>
        <charset val="186"/>
      </rPr>
      <t>12 311,05</t>
    </r>
  </si>
  <si>
    <r>
      <rPr>
        <strike/>
        <sz val="10"/>
        <rFont val="Times New Roman"/>
        <family val="1"/>
        <charset val="186"/>
      </rPr>
      <t xml:space="preserve">51 109,41 </t>
    </r>
    <r>
      <rPr>
        <sz val="10"/>
        <rFont val="Times New Roman"/>
        <family val="1"/>
        <charset val="186"/>
      </rPr>
      <t xml:space="preserve">               </t>
    </r>
    <r>
      <rPr>
        <sz val="10"/>
        <color rgb="FFFF0000"/>
        <rFont val="Times New Roman"/>
        <family val="1"/>
        <charset val="186"/>
      </rPr>
      <t>59 693,32</t>
    </r>
  </si>
  <si>
    <r>
      <rPr>
        <strike/>
        <sz val="10"/>
        <rFont val="Times New Roman"/>
        <family val="1"/>
        <charset val="186"/>
      </rPr>
      <t>2019</t>
    </r>
    <r>
      <rPr>
        <sz val="10"/>
        <rFont val="Times New Roman"/>
        <family val="1"/>
        <charset val="186"/>
      </rPr>
      <t xml:space="preserve">             </t>
    </r>
    <r>
      <rPr>
        <sz val="10"/>
        <color rgb="FFFF0000"/>
        <rFont val="Times New Roman"/>
        <family val="1"/>
        <charset val="186"/>
      </rPr>
      <t>2021</t>
    </r>
  </si>
  <si>
    <r>
      <rPr>
        <strike/>
        <sz val="10"/>
        <rFont val="Times New Roman"/>
        <family val="1"/>
        <charset val="186"/>
      </rPr>
      <t>2022</t>
    </r>
    <r>
      <rPr>
        <sz val="10"/>
        <rFont val="Times New Roman"/>
        <family val="1"/>
        <charset val="186"/>
      </rPr>
      <t xml:space="preserve">               </t>
    </r>
    <r>
      <rPr>
        <sz val="10"/>
        <color rgb="FFFF0000"/>
        <rFont val="Times New Roman"/>
        <family val="1"/>
        <charset val="186"/>
      </rPr>
      <t>2023</t>
    </r>
  </si>
  <si>
    <r>
      <rPr>
        <strike/>
        <sz val="10"/>
        <rFont val="Times New Roman"/>
        <family val="1"/>
        <charset val="186"/>
      </rPr>
      <t>2020</t>
    </r>
    <r>
      <rPr>
        <sz val="10"/>
        <rFont val="Times New Roman"/>
        <family val="1"/>
        <charset val="186"/>
      </rPr>
      <t xml:space="preserve">              </t>
    </r>
    <r>
      <rPr>
        <sz val="10"/>
        <color rgb="FFFF0000"/>
        <rFont val="Times New Roman"/>
        <family val="1"/>
        <charset val="186"/>
      </rPr>
      <t>2021</t>
    </r>
  </si>
  <si>
    <r>
      <rPr>
        <strike/>
        <sz val="10"/>
        <rFont val="Times New Roman"/>
        <family val="1"/>
        <charset val="186"/>
      </rPr>
      <t>2021</t>
    </r>
    <r>
      <rPr>
        <sz val="10"/>
        <rFont val="Times New Roman"/>
        <family val="1"/>
        <charset val="186"/>
      </rPr>
      <t xml:space="preserve">               </t>
    </r>
    <r>
      <rPr>
        <sz val="10"/>
        <color rgb="FFFF0000"/>
        <rFont val="Times New Roman"/>
        <family val="1"/>
        <charset val="186"/>
      </rPr>
      <t>2022</t>
    </r>
  </si>
  <si>
    <r>
      <rPr>
        <strike/>
        <sz val="10"/>
        <rFont val="Times New Roman"/>
        <family val="1"/>
        <charset val="186"/>
      </rPr>
      <t>2020</t>
    </r>
    <r>
      <rPr>
        <sz val="10"/>
        <rFont val="Times New Roman"/>
        <family val="1"/>
        <charset val="186"/>
      </rPr>
      <t xml:space="preserve">                </t>
    </r>
    <r>
      <rPr>
        <sz val="10"/>
        <color rgb="FFFF0000"/>
        <rFont val="Times New Roman"/>
        <family val="1"/>
        <charset val="186"/>
      </rPr>
      <t>2021</t>
    </r>
  </si>
  <si>
    <t>05.5.1-APVA-R-019-71-0007</t>
  </si>
  <si>
    <t>05.5.1-APVA-R-019-71-0008</t>
  </si>
  <si>
    <r>
      <rPr>
        <strike/>
        <sz val="10"/>
        <rFont val="Times New Roman"/>
        <family val="1"/>
        <charset val="186"/>
      </rPr>
      <t>2021</t>
    </r>
    <r>
      <rPr>
        <sz val="10"/>
        <rFont val="Times New Roman"/>
        <family val="1"/>
        <charset val="186"/>
      </rPr>
      <t xml:space="preserve">            </t>
    </r>
    <r>
      <rPr>
        <sz val="10"/>
        <color rgb="FFFF0000"/>
        <rFont val="Times New Roman"/>
        <family val="1"/>
        <charset val="186"/>
      </rPr>
      <t>2022</t>
    </r>
  </si>
  <si>
    <r>
      <rPr>
        <strike/>
        <sz val="10"/>
        <rFont val="Times New Roman"/>
        <family val="1"/>
        <charset val="186"/>
      </rPr>
      <t>2021</t>
    </r>
    <r>
      <rPr>
        <sz val="10"/>
        <rFont val="Times New Roman"/>
        <family val="1"/>
        <charset val="186"/>
      </rPr>
      <t xml:space="preserve">           </t>
    </r>
    <r>
      <rPr>
        <sz val="10"/>
        <color rgb="FFFF0000"/>
        <rFont val="Times New Roman"/>
        <family val="1"/>
        <charset val="186"/>
      </rPr>
      <t>2023</t>
    </r>
  </si>
  <si>
    <r>
      <rPr>
        <strike/>
        <sz val="10"/>
        <rFont val="Times New Roman"/>
        <family val="1"/>
        <charset val="186"/>
      </rPr>
      <t>2020</t>
    </r>
    <r>
      <rPr>
        <sz val="10"/>
        <rFont val="Times New Roman"/>
        <family val="1"/>
        <charset val="186"/>
      </rPr>
      <t xml:space="preserve">       </t>
    </r>
    <r>
      <rPr>
        <sz val="10"/>
        <color rgb="FFFF0000"/>
        <rFont val="Times New Roman"/>
        <family val="1"/>
        <charset val="186"/>
      </rPr>
      <t>2021</t>
    </r>
  </si>
  <si>
    <r>
      <rPr>
        <strike/>
        <sz val="10"/>
        <rFont val="Times New Roman"/>
        <family val="1"/>
        <charset val="186"/>
      </rPr>
      <t>2020</t>
    </r>
    <r>
      <rPr>
        <sz val="10"/>
        <rFont val="Times New Roman"/>
        <family val="1"/>
        <charset val="186"/>
      </rPr>
      <t xml:space="preserve">         </t>
    </r>
    <r>
      <rPr>
        <sz val="10"/>
        <color rgb="FFFF0000"/>
        <rFont val="Times New Roman"/>
        <family val="1"/>
        <charset val="186"/>
      </rPr>
      <t>2022</t>
    </r>
  </si>
  <si>
    <r>
      <rPr>
        <strike/>
        <sz val="10"/>
        <rFont val="Times New Roman"/>
        <family val="1"/>
        <charset val="186"/>
      </rPr>
      <t>2019</t>
    </r>
    <r>
      <rPr>
        <sz val="10"/>
        <rFont val="Times New Roman"/>
        <family val="1"/>
        <charset val="186"/>
      </rPr>
      <t xml:space="preserve">                </t>
    </r>
    <r>
      <rPr>
        <sz val="10"/>
        <color rgb="FFFF0000"/>
        <rFont val="Times New Roman"/>
        <family val="1"/>
        <charset val="186"/>
      </rPr>
      <t>2021</t>
    </r>
  </si>
  <si>
    <r>
      <rPr>
        <strike/>
        <sz val="10"/>
        <rFont val="Times New Roman"/>
        <family val="1"/>
        <charset val="186"/>
      </rPr>
      <t>2020</t>
    </r>
    <r>
      <rPr>
        <sz val="10"/>
        <rFont val="Times New Roman"/>
        <family val="1"/>
        <charset val="186"/>
      </rPr>
      <t xml:space="preserve">             </t>
    </r>
    <r>
      <rPr>
        <sz val="10"/>
        <color rgb="FFFF0000"/>
        <rFont val="Times New Roman"/>
        <family val="1"/>
        <charset val="186"/>
      </rPr>
      <t>2021</t>
    </r>
  </si>
  <si>
    <r>
      <rPr>
        <strike/>
        <sz val="10"/>
        <rFont val="Times New Roman"/>
        <family val="1"/>
        <charset val="186"/>
      </rPr>
      <t>2020</t>
    </r>
    <r>
      <rPr>
        <sz val="10"/>
        <rFont val="Times New Roman"/>
        <family val="1"/>
        <charset val="186"/>
      </rPr>
      <t xml:space="preserve">               </t>
    </r>
    <r>
      <rPr>
        <sz val="10"/>
        <color rgb="FFFF0000"/>
        <rFont val="Times New Roman"/>
        <family val="1"/>
        <charset val="186"/>
      </rPr>
      <t>2021</t>
    </r>
  </si>
  <si>
    <r>
      <rPr>
        <strike/>
        <sz val="10"/>
        <rFont val="Times New Roman"/>
        <family val="1"/>
        <charset val="186"/>
      </rPr>
      <t>2020</t>
    </r>
    <r>
      <rPr>
        <sz val="10"/>
        <rFont val="Times New Roman"/>
        <family val="1"/>
        <charset val="186"/>
      </rPr>
      <t xml:space="preserve">                 </t>
    </r>
    <r>
      <rPr>
        <sz val="10"/>
        <color rgb="FFFF0000"/>
        <rFont val="Times New Roman"/>
        <family val="1"/>
        <charset val="186"/>
      </rPr>
      <t>2021</t>
    </r>
  </si>
  <si>
    <r>
      <rPr>
        <strike/>
        <sz val="10"/>
        <rFont val="Times New Roman"/>
        <family val="1"/>
        <charset val="186"/>
      </rPr>
      <t>600</t>
    </r>
    <r>
      <rPr>
        <sz val="10"/>
        <rFont val="Times New Roman"/>
        <family val="1"/>
        <charset val="186"/>
      </rPr>
      <t xml:space="preserve">                        </t>
    </r>
    <r>
      <rPr>
        <sz val="10"/>
        <color rgb="FFFF0000"/>
        <rFont val="Times New Roman"/>
        <family val="1"/>
        <charset val="186"/>
      </rPr>
      <t>145</t>
    </r>
  </si>
  <si>
    <t>J08-CPVA-V-02-0001</t>
  </si>
  <si>
    <t>R089J08-500000-1240</t>
  </si>
  <si>
    <t>05.2.1-APVA-R-008-71-0003</t>
  </si>
  <si>
    <t>SUT VISO</t>
  </si>
  <si>
    <t>SUT ES</t>
  </si>
  <si>
    <t>SUT VB</t>
  </si>
  <si>
    <t>Šilalės rajono savivaldybės teritorijos bendrojo plano gamtinio karkaso sprendinių koregavimas ir bešeimininkių apleistų pastatų likvidavimas rajone</t>
  </si>
  <si>
    <t>SUT VISO 20210531</t>
  </si>
  <si>
    <t>SUT VB 20210531</t>
  </si>
  <si>
    <t>SUT PP 20210531</t>
  </si>
  <si>
    <t>Paraiškos pateikimo ĮI data</t>
  </si>
  <si>
    <t>Projekto aprašymas</t>
  </si>
  <si>
    <t>(apskrities) kodas</t>
  </si>
  <si>
    <t>Projekto vykdytojo pavadinimas</t>
  </si>
  <si>
    <t xml:space="preserve">Apskritis, </t>
  </si>
  <si>
    <t xml:space="preserve">Savivaldybė, </t>
  </si>
  <si>
    <t>Projekto veiklų įgyvendinimo pradžios data</t>
  </si>
  <si>
    <t>Projekto veiklų įgyvendinimo pabaigos data</t>
  </si>
  <si>
    <t>Galutinio mokėjimo prašymo pateikimo data</t>
  </si>
  <si>
    <t>Projekto finansavimo pabaiga</t>
  </si>
  <si>
    <t>SUT PP Viso</t>
  </si>
  <si>
    <t>PP Viešosios lėšos 113=114+115+116</t>
  </si>
  <si>
    <t>PP LR valstybės biudžeto lėšos</t>
  </si>
  <si>
    <t>PP Savivaldybės biudžeto lėšos</t>
  </si>
  <si>
    <t>PP Kiti viešųjų lėšų šaltiniai</t>
  </si>
  <si>
    <t>PP Privačios lėšos 117=118+119</t>
  </si>
  <si>
    <t>PP Pareiškėjo ir partnerio (-ių) lėšos</t>
  </si>
  <si>
    <t>PP Kiti lėšų šaltiniai</t>
  </si>
  <si>
    <t>LT007 Tauragės apskritis</t>
  </si>
  <si>
    <t>Tauragės raj.</t>
  </si>
  <si>
    <t>Pagėgių</t>
  </si>
  <si>
    <t>Šilalės raj.</t>
  </si>
  <si>
    <t>Projekto veiklomis  siekiama mažinti aplinkos taršą ir prisidėti prie bevariklio transporto priemonių transportą skatinančios sistemos plėtros Jurbarko mieste. Projekto įgyvendinimo metu dešinėje Barkūnų gatvės pusėje planuojama įrengti naują apie 0,6 km ilgio ir 2,5 m pločio pėsčiųjų-dviračių taką.
Gatvėje vyksta intensyvus transporto eismas, taip pat nemažai nemotorizuotų eismo dalyvių, ypač dviratininkų. Vienoje gatvės pusėje šaligatvio nėra, o kitoje – esantis šaligatvis susidėvėjęs, pasenęs, apžėlęs piktžolėmis ir visiškai nenaudojamas, todėl nemotorizuotų eismo dalyvių judėjimas vyksta gatvės važiuojamąja dalimi, todėl tiek pėstiesiems, tiek dviratininkams šioje gatvėje ypač nesaugu. Takas bus skirtas labiausiai pažeidžiamų eismo dalyvių, važinėjančių gatvės važiuojamąja dalimi bendrame sraute su automobiliais, apsaugai bei visų eismo dalyvių avaringumo sumažinimui. Įrengus pėsčiųjų-dviračių taką pagerės eismo dalyvių saugumas, gyventojų gyvenimo kokybė, pėsčiųjų ir dviratininkų susisiekimo sąlygos, bus sumažintas neigiamas poveikis aplinkai, skatinama naudoti aplinkai nekenksmingas transporto priemones ir kurti tam pritaikytą infrastruktūrą Jurbarko mieste.</t>
  </si>
  <si>
    <t>Jurbarko raj.</t>
  </si>
  <si>
    <t>Projekto tikslas – kurti subalansuotas, efektyvių išteklių ir šiuolaikinių technologijų naudojimu grindžiamas darnaus judumo sistemas mieste. Projekto įgyvendinimo metu numatomos veiklos: elektroninės viešojo transporto keleivių informavimo sistemos įdiegimas, dviračių stovėjimo vietų įrengimas prie vaikų ugdymo įstaigų, dviračių saugyklų įrengimas prie daugiabučių gyvenamųjų namų, dviračių viešų saugyklų įrengimas centrinėje miesto dalyje.</t>
  </si>
  <si>
    <t>Tauragės miesto lietaus nuotekų prastos būklės, netvarkomos paviršinės nuotekos gali sukelti tokias problemas Tauragės mieste, kaip tankiai apgyvendintų teritorijų užliejimas. Taip pat lietaus vanduo neša daug nuosėdų, šiukšlių bei cheminių teršalų, kurios, šio vandens nesurenkant ir nevalant, patenka į gruntą arba paviršinius vandens telkinius, taip teršdamos aplinką. Esamų paviršinių nuotekų tinklų nepatenkinamą būklę parodo ir 2016 m. atlikta diagnostika, siekiant pagrįsti numatomą renovacijos ir plėtros poreikį. Projekto metu bus įrengta/rekonstruota paviršinių nuotekų tinklų – 4,26km ir įrengti 7 paviršinių nuotekų valymo įrenginiai, inventorizuoti 39,38 km paviršinių nuotekų tinklų.
Projektas sudarys galimybes lietaus nuotekas Tauragės mieste tvarkyti organizuotai; bus sudarytos prielaidos mažinti miesto užtvindymo paviršinėmis nuotekomis riziką bei gerinama miesto ekonominė aplinka; valant nuotekas bus mažinamas neigiamas poveikis aplinkai, kadangi į gruntą ir/ar paviršinius vandens telkinius pateks valytos paviršinės nuotekos; inventorizavus ir įregistravus nuotakyną, jis pateks į UAB „Tauragės vandenys“ apskaitomo turto sąrašus, šie nuotakynai taps bendrovės nuosavybė už kurių priežiūra ir tinkamą eksploatavimą ir bus atsakinga bendrovė.</t>
  </si>
  <si>
    <t>Projekto "Tauragės regiono atliekų tvarkymo infrastruktūros plėtra " pareiškėjas - UAB Tauragės regiono atliekų tvarkymo centras, partneriai - Tauragės, Jurbarko, Šilalės rajonų ir Pagėgių savivaldybės. Projekto tikslas - plėtoti komunalinių atliekų rūšiuojamojo surinkimo ir paruošimo naudoti pakartotinai infrastruktūrą, informuoti visuomenę atliekų prevencijos ir tvarkymo klausimais Tauragės regione. Šiam tikslui pasiekti numatytos pagrindinės veiklos: - Konteinerinių aikštelių įrengimas ir konteinerių įsigijimas aikštelėms Tauragės, Jurbarko, Šilalės rajonų ir Pagėgių savivaldybių teritorijose;- didelių gabaritų atliekų surinkimo aikštelių Tauragės, Jurbarko, Šilalės raj. ir Pagėgių savivaldybėse pritaikymas atliekų paruošimui naudoti pakartotinai;- biologinių atliekų konteinerių ir kompostavimo priemonių įsigijimas bei pristatymas Tauragės, Jurbarko, Šilalės raj. ir Pagėgių individualioms valdoms;- visuomenės informavimo priemonių (pagal pridedamą viešinimo priemonių planą) vykdymas. Projekto veiklomis numatytas pasiekti produkto stebėsenos rodiklis "Sukurti/pagerinti atskiro komunalinių atliekų surinkimo pajėgumai" - 5185 tonos/metus.</t>
  </si>
  <si>
    <t>Projekto "Tauragės regiono maisto/virtuvės, įskaitant ir žaliųjų, atliekų tvarkymo infrastruktūros plėtra" tikslas - plėtoti rūšiuojamuoju būdu surenkamų maisto/virtuvės (įskaitant žaliąsias) atliekų apdorojimo infrastruktūrą Tauragės regione. Šiam projekui įgyvendinti numatytos tokios pagrindinės veiklos: - statinio, skirto maisto/virtuvės atliekų apdorojimui statyba (įrengimas) (1 vnt.), - maisto/virtuvės atliekų apdorojimo įrangos (smulkintuvo, sijotuvo, komposto kaupų uždengiamojo audinio vyniotuvo) įsigijimas (3 vnt.). Planuojamas pasiekti produkto stebėsenos rodiklis "Sukurti / pagerinti maisto / virtuvės atliekų apdorojimo pajėgumai" (kodas P.S.330) - 4400 tonos/metus. Projekto bendra išlaidų suma 908.823,22 Eur, iš kurių prašoma Europos Sąjungos paramos suma 772.499,74 Eur.</t>
  </si>
  <si>
    <t>Projekto tikslas - suteikti galimybes Šilalės raj. savivaldybės Kaltinėnų ir Traksėdžio gyventojams gauti kokybiškas vandens tiekimo ir nuotekų tvarkymo paslaugas. Uždavinys- geriamojo vandens kokybės ir nuotekų išvalymo gerinimas, pagerinant vandens tiekimo ir nuotekų tvarkymo paslaugų prieinamumą ir sistemos efektyvumą Kaltinėnų mstl. ir Traksėdyje. Projekte numatoma rekonstruoti esamus Kaltinėnų nuotekų valymo įrenginius (NVĮ) (90 m3/d) bei pastatyti naujus vandens gerinimo įrenginius (VGĮ) (31,8 m3/d, 6m3/h) Traksėdyje. Rekonstravus esamus NVĮ Kaltinėnų mstl. padidės centralizuoto nuotekų tvarkymo paslaugų prieinamumas Kaltinėnų gyventojams, centralizuotai prisijungusiems prie nuotekų tinklų, bus apsaugota aplinka nuo išleidžiamų nuotekų poveikio, pastačius VGĮ Traksėdyje gyventojai gaus kokybišką higienos normas atitinkantį geriamąjį vandenį. Rekonstravus esamus NVĮ  Kaltinėnų miestelyje teikiamų paslaugų kokybė bus pagerinta 145 gyventojams (58 būstai). Pastačius vandens gerinimo įrenginius Traksėdyje teikiamų paslaugų kokybė bus pagerinta 221 gyventojų (88 būstai). Pagal LR Statistikos departamento 2017 m. duomenis Šilalės sav. 1 būstui  tenka 2,5 gyventojo.</t>
  </si>
  <si>
    <t>Projekto "Vandens tiekimo ir nuotekų tvarkymo infrastruktūros plėtra Jurbarko mieste" tikslas - padidinti vandens tiekimo ir nuotekų tvarkymo paslaugų prieinamumą ir sistemos efektyvumą Jurbarko mieste. Šiam tikslui pasiekti numatomos pagrindinės projekto veiklos: Geriamojo vandens tiekimo (apie 0,0886 km) ir vandens tiekimo (įvadų) tinklų iki gyventojų sklypo ribos (apie 0,2375 km+ papildoma veikla iš sutaupytų lėšų apie 0,443 km) viso apie 0,68 km statyba, prijungiant 59 gyventojus; nuotekų surinkimo tinklų statyba (apie 0,1619 km) ir nuotekų surinkimo (išvadų) tinklų iki gyventojų sklypo ribos (apie 0,6052 km + papildoma veikla iš sutaupytų lėšų 0,83 km) viso apie 1,44 km, prijungiant 146 gyv;  Geriamojo vandens tiekimo tinklų (apie 0,112 km + papildoma veikla iš sutaupytų lėšų 0,67 km) viso 0,78 km ir nuotekų surinkimo tinklų (apie 0,115 km) rekonstrukcija Jurbarko mieste; Geriamojo vandens tiekimo ir nuotekų tvarkymo infrastruktūros inventorizacija Jurbarko mieste. 
Planuojami pasiekti stebėsenos produkto rodikliai: P.N.050 "Gyventojai, kuriems teikiamos vandens tiekimo paslaugos naujai pastatytais geriamojo vandens tiekimo tinklais - 59 gyv.;  P.N.053 "Gyventojai, kuriems teikiamos paslaugos naujai pastatytais nuotekų surinkimo tinklais - 146 gyv.; P.S.333 "Rekonstruotų vandens tiekimo ir nuotekų surinkimo tinklų ilgis - 0,9 km.</t>
  </si>
  <si>
    <t>Projektu siekiama didinti Pagėgių savivaldybės  teritorijos reprezentatyvumą, gerinant jos kraštovaizdžio arealų būklę, išryškinant jų gamtines vertybes, didinant jų estetinį patrauklumą, stiprinant bei palaikant ekologinę pusiausvyrą. Projekte numatyta pakoreguoti  Pagėgių savivaldybės dalies – Pagėgių miesto bendrąjį planą  tikslinant urbanistinio ir gamtinio karkaso   sprendinius bei  papildant jį kraštovaizdžio ekologinės būklės ir kraštovaizdžio vizualinės apsaugos gerinimo sprendiniais, sutvarkyti du etaloninio kraštovaizdžio objektus pasienio teritorijoje, suformuoti kraštovaizdį  ir pagerinti ekologinę būklę gamtinio karkaso teritorijoje Pagėgių mieste, likviduoti du kraštovaizdžio  vizualinės taršos objektus.
Įgyvendinant projektą  bus sutvarkyta teritorija tarp Parko g. ir Donelaičio gatvių Panemunėje ir suformuotas  parko kraštovaizdis. Bus didinama estetinė teritorijos kokybė atveriant apžvalgai tinkamus vaizdus. Sutvarkius Panemunės miesto kraštovaizdį, išryškins vietovės išskirtinumą, unikalumą, vietines vertybes.
Užlenkio ežero pietinėje pakrantėje bus formuojamas  pasienio etaloninis kraštovaizdis, o  pati teritorija  bus pritaikyta poilsiui ir rekreacijai. 
Įgyvendinant projektą  Benininkų upelio atkarpoje nuo Pagėgių miesto ribos iki pralaidos po Geležinkelio gatve bus renatūralizuota upelio vagą,  ir atkurtas kiek įmanoma natūralesnis, per urbanizuotą teritoriją tekančio upelio kraštovaizdis, išspręsta užpelkėjimo ir uždumblėjimo problema. Bus atstatytas upelio natūralus hidrologinis režimas.
Įgyvendinant projektą bus likviduoti 2 kraštovaizdį teršiantys bešeimininkiai pastatai Panemunės mieste bei Pagėgių sav. Bardėnų k.</t>
  </si>
  <si>
    <t>Įgyvendinant projektą bus nugriauti trys pastatai, esantys Šilalės rajone, ir atnaujinti Šilalės rajono bendrojo plano sprendinius. Keičiant bendrąjį planą bus nustatytos kraštovaizdžio tvarkymo zonos pagal svarbiausius rajono teritorijos vystymo prioritetus, urbanistinio ir gamtinio karkaso plėtojimo interesus. Bus pateikti tiksliniai formuojamo kraštovaizdžio bendrosios teritorinės struktūros optimalumo kokybės rodikliai. Keičiamame bendrajame plane bus numatytos kraštovaizdžio tvarkymo reglamentavimo kryptys, siūlomos priemonės ir apribojimai, užtikrinantys kraštovaizdžio bendrąją ekologinę pusiausvyrą, gamtinio karkaso formavimą, gamtinių, kultūrinių vertybių ar kraštovaizdžio kompleksų išsaugojimą. „Nacionalinio kraštovaizdžio tvarkymo plano“ sprendiniai bus prioritetiniai priimant Šilalės rajono inžinerinių tinklų, susisiekimo komunikacijų, atsinaujinančių energijos išteklių naudojimo plėtros galimybių kraštovaizdžio požiūriu sprendinius.</t>
  </si>
  <si>
    <t>Tauragės mieste, palei Jūros upę gamtiniame karkase esanti želdynų teritorija yra apleista, apaugusi nevertingais, blogos būklės medžiais bei savaiminiais krūmais, neįrengtas vandens nuvedimas. Gyventojams trūksta estetiškai sutvarkytų kraštovaizdžių, kur galėtų praleisti poilsinį, edukacinį ir aktyvų laisvalaikį. Atsižvelgiant į tai keliamas tikslas-  pagerinti Tauragės miesto kraštovaizdžio teritorijų būklę, stiprinant ir palaikant kraštovaizdžio ekologinę pusiausvyrą ir didinant kraštovaizdžio vizualinį estetinį potencialą. Tikslui pasiekti nustatytas uždavinys- atlikti Jūros upės pakrantės ir šlaito kraštovaizdžio formavimą ir ekologinės būklės gerinimą.
Įgyvendinant projektą bus vertinama  situacija,  identifikuojama teritorijos problematika, kraštovaizdinis kontekstas, siekiant apsaugoti gamtinės teritorijos viešąsias erdves, nuo degradacijos, vandalizmo. Numatomas Jūros upės šlaito 2 ha želdynų teritorijos sutvarkymas, išsaugant ir pabrėžiant turtingą gamtinę aplinką, išryškinant jos vertingąsias savybes.  Teritorijoje numatoma sumažinti menkaverčių krūmų ir medžių skaičių, kad būtų atidengiama panorama nuo šlaito viršuje esančio tako į Jūros upės slėnį. Esami vertingi medžiai sutvarkomi, pagerinama jų būklė. Sutvarkomas šlaito papėdės vandens nuvedimas. Esami laiptai suremontuojami, laiptų pažeistos vietos, betoninės konstrukcijos padengiamos specialiais apsauginiai dažais.  Siekiama sukurti gyventojų poreikių bei gamtinių elementų išsaugojimo sintezę. Sutvarkius teritoriją bus ne tik išvengta tolimesnės gamtinio karkaso degradacijos, bet bus suteikiama pridėtinė vertė miestui ir gyventojams.</t>
  </si>
  <si>
    <t>Projekto tikslas - pagerinti Šilalės miesto kraštovaizdžio būklę. Projekto tikslui pasiekti formuluojamas uždavinys: formuoti ir gerinti  kraštovaizdį. Planuojamos projekto veiklos: 
Gamtinio karkaso teritorijoje, Šilalės miesto ribose, Orvydų g. planuojama įgyvendinti kraštovaizdžio formavimo priemones:
- įrengti pėsčiųjų takus - apie 1 km ilgio, 2,5 m pločio sutankinto grunto;
- sodinti želdynus pagal jų dendrologinę sudėtį, pritaikant prie dirvožemio sudėties.
Kraštovaizdžio formavimo priemonės bus įgyvendinamos remiantis parengta visuomenės dalyvavimo kraštovaizdžio formavime programa. Sutvarkytos teritorijos nuolatinei priežiūrai vykdyti bus įsigyta įranga – vejapjovė ir krūmapjovė.
Projektu siekiama išsaugoti, sutvarkyti 4,6 ha teritoriją Šilalės rajono savivaldybėje.</t>
  </si>
  <si>
    <t>Jurbarko rajono savivaldybės administracija planuojamu įgyvendinti projektu „A. Giedraičio-Giedriaus gatvės rekonstravimas Jurbarko mieste“ (toliau – Projektas) siekia plėtoti susisiekimą vietinės reikšmės keliais, gerinant A. Giedraičio-Giedriaus gatvės techninius parametrus. Projekto metu A. Giedraičio-Giedriaus gatvėje bus nutiesta asfalto danga, įrengti buitinių nuotekų ir vandentiekio linijų atvadai. 
Šiuo metu gatvės su žvyro danga būklė kritiška: važiuojamosios dalies plotis nevienodas, daug duobių, nelygumų. Įrengus gatvės 2,64 km ir keturių šalutinių gatvių atkarpų (Nr. 2, 3, 4 ir 6), kurių bendras ilgis 0,552 km, naują važiuojamosios dalies dangą pagerės gatvės techniniai parametrai, tuo pačiu sumažės aplinkos tarša, neigiamas poveikis aplinkai. Projektas prisidės prie tinkamo pralaidumo ir patikimumo susisiekimo  infrastruktūros tinklo formavimo Jurbarko mieste, sumažės transportavimo laikas, kuro sąnaudos, padidės eismo saugumas, pagerės gyventojų gyvenimo kokybė.</t>
  </si>
  <si>
    <t>Projektu siekiama įdiegti eismo saugumo priemones Jurbarko miesto Lauko gatvėje bei padidinti eismo dalyvių saugumą. Projekto įgyvendinimo metu Lauko gatvėje nuo sankryžos su Algirdo gatve iki sankryžos su S. Daukanto gatve šalia važiuojamosios kelio dalies bus nutiestas 2,5 m pločio apie 811 m ilgio pėsčiųjų/dviračių takas,  taip pat prie sankryžos su Kalninės gatve planuojama įrengti iškiliąją perėją. Įgyvendinus projektą ir įrengus saugų eismą gerinančias priemones Lauko gatvėje, sumažės aplinkos tarša, bus pagerintos vietinių gyventojų bei miesto svečių susisiekimo sąlygos, gyvenimo kokybė. Lauko gatvė yra esamo valstybinės reikšmės kelio Nr. 1704 tęsinys Jurbarko mieste bei miesto aplinkkelis. Gatvė turi sankryžas su devyniomis gatvėmis ir yra labai judri, gatvėje vyksta intensyvus transporto eismas, taip pat gatve naudojasi daug nemotorizuotų eismo dalyvių, ypač dviratininkų. Vienoje gatvės pusėje  šaligatvio nėra, o kitoje – labai siauras, vietomis su ištrupėjusia asfalto danga ir esantis tik nuo sankryžos su Algirdo gatve iki sankryžos su Gedimino gatve, todėl nemotorizuotų eismo dalyvių judėjimas vyksta nesutvarkytais šaligatviais arba gatvės važiuojamąja dalimi. Įdiegtos inžinerinės eismo saugumo priemonės turės teigiamą poveikį eismo dalyvių saugumui, aplinkai, avaringumo mažinimui.</t>
  </si>
  <si>
    <t>Projekto tikslas - plėtoti susisiekimą Tauragės mieste, gerinant gatvių techninius parametrus. Tauragės miesto Pilėnų gatvės dangos stovis yra nepatenkinamas – danga sena, duobėta, nėra asfalto, šaligatvių, lietaus nuotekų tinklų.
Siekiant išspręsti susidariusią problemą numatoma rekonstruoti – 0,22 km Pilėnų gatvės.
Projekto rezultatai sukurs naudą Tauragės miesto bei rajono savivaldybės gyventojams ir tiesiogiai prisidės prie nacionalinių, regioninių ir Tauragės rajono savivaldybės strateginių dokumentų nuostatų, tikslų ir uždavinių įgyvendinimo. Įgyvendinus projekto veiklą Pilėnų gatvėje bus įrengta nauja asfaltbetonio danga, įrengti šaligatviai, lietaus nuotekų tinklai, sutvarkytos gatvės žaliosios zonos ir įrengtas gatvės apšvietimas. Projekto įgyvendinimo rezultate bus pagerinti Pilėnų gatvės techniniai parametrai, padidės eismo saugumas ir aplinkos apsauga, sutrumpės kelionės laikas.</t>
  </si>
  <si>
    <t>Didėjant Pagėgių miesto urbanizacijos lygiui, miestui plečiantis sąlyginai mažo gyventojų tankumo privačių namų sklypais (didėja urbanistinė sklaida), atsižvelgiant į gyventojų poreikius, būtina išlaikyti darnios plėtros principus ir miesto patrauklumą įrengiant Pagėgių miesto Ateities gatvės atkarpą. Projekto tikslas - plėtoti susisiekimą vietinės reikšmės keliais Pagėgių mieste, gerinant jų techninius parametrus. Planuojama įrengti apie 0,200 km Ateities gatvės atkarpą su asfalto danga ir važiuojamosios dalies apšvietimu. Projekto įgyvendinimo metu sukurti rezultatai sudarys sąlygas didėti gyventojų mobilumui, gerėti gyvenimo kokybei, sutrumpės kelionės automobiliu laikas.</t>
  </si>
  <si>
    <t>Tauragės šeimos gerovės centras</t>
  </si>
  <si>
    <t>Projektu siekiama prisidėti prie Tauragės rajono savivaldybės socialinio būsto fondo plėtros. Projekto įgyvendinimo metu bus įsigyti 57 socialiniai būstai Tauragės mieste, iš jų - 5 socialinių būstų vidus bus pritaikytas neįgaliųjų poreikiams, bus perkama neįgaliesiems reikalinga įranga.</t>
  </si>
  <si>
    <t>Siekdama didinti neformaliojo švietimo kokybę ir sudaryti sąlygas mokiniams užsiimti skulptūros ir grafikos veikla Meno mokykla įgyvendina projektą „Šilalės meno mokyklos infrastruktūros tobulinimas plėtojant vaikų ir jaunimo neformaliojo ugdymo galimybes“ (toliau - Projektas). Projekto metu bus įrengtos bei aprūpintos reikiama įranga, baldais patalpos skulptūros ir grafikos veiklai vykdyti. Šiuo metu veikla vykdoma bendruose dailės kabinetuose, kurių plotas apie 23 kv.m., kurie pritaikyti tik piešimui ir tapybai. Klasėse nėra įrengto vandentiekio bei kanalizacijos, be kurių neįmanomas skulptūros dalyko mokymas, nėra reikiamo ploto, sandėliavimo patalpų, žiedimo staklių, degimo krosnies, nėra patalpų pastatyti grafikos presą bei darbams džiovinti. Įgyvendinant Projektą, Šilalės meno mokyklos kieme esančiame pastate-garaže bus atliekami kapitalinio remonto darbai ir įsigyjama skulptūros ir grafikos veiklai vykdyti reikalinga įranga bei baldai. Įgyvendinus projektą, šiame pastate bus įrengta 12-os vietų skulptūros ir grafikos studija, dirbs 3 mokytojai. Užsiėmimus studijoje galės lankyti visi  Meno mokyklos mokiniai.</t>
  </si>
  <si>
    <t>Skirtumas</t>
  </si>
  <si>
    <t>Viso</t>
  </si>
  <si>
    <t>SUT ES 20210531</t>
  </si>
  <si>
    <t>Projekto būsena 2021-05-31</t>
  </si>
  <si>
    <r>
      <t>PRIEMONIŲ PLANAS</t>
    </r>
    <r>
      <rPr>
        <sz val="12"/>
        <rFont val="Times New Roman"/>
        <family val="1"/>
        <charset val="186"/>
      </rPr>
      <t xml:space="preserve"> </t>
    </r>
    <r>
      <rPr>
        <i/>
        <sz val="12"/>
        <rFont val="Times New Roman"/>
        <family val="1"/>
        <charset val="186"/>
      </rPr>
      <t>(projektas)</t>
    </r>
  </si>
  <si>
    <r>
      <rPr>
        <strike/>
        <sz val="10"/>
        <rFont val="Times New Roman"/>
        <family val="1"/>
        <charset val="186"/>
      </rPr>
      <t xml:space="preserve">164 147,38 </t>
    </r>
    <r>
      <rPr>
        <sz val="10"/>
        <rFont val="Times New Roman"/>
        <family val="1"/>
        <charset val="186"/>
      </rPr>
      <t xml:space="preserve">                   </t>
    </r>
    <r>
      <rPr>
        <sz val="10"/>
        <color rgb="FFFF0000"/>
        <rFont val="Times New Roman"/>
        <family val="1"/>
        <charset val="186"/>
      </rPr>
      <t xml:space="preserve"> 157 752,07</t>
    </r>
  </si>
  <si>
    <r>
      <rPr>
        <strike/>
        <sz val="10"/>
        <rFont val="Times New Roman"/>
        <family val="1"/>
        <charset val="186"/>
      </rPr>
      <t>13 052,33</t>
    </r>
    <r>
      <rPr>
        <sz val="10"/>
        <rFont val="Times New Roman"/>
        <family val="1"/>
        <charset val="186"/>
      </rPr>
      <t xml:space="preserve">              </t>
    </r>
    <r>
      <rPr>
        <sz val="10"/>
        <color rgb="FFFF0000"/>
        <rFont val="Times New Roman"/>
        <family val="1"/>
        <charset val="186"/>
      </rPr>
      <t xml:space="preserve"> 11 831,41</t>
    </r>
  </si>
  <si>
    <r>
      <rPr>
        <strike/>
        <sz val="10"/>
        <rFont val="Times New Roman"/>
        <family val="1"/>
        <charset val="186"/>
      </rPr>
      <t>12 311,05</t>
    </r>
    <r>
      <rPr>
        <sz val="10"/>
        <rFont val="Times New Roman"/>
        <family val="1"/>
        <charset val="186"/>
      </rPr>
      <t xml:space="preserve">           </t>
    </r>
    <r>
      <rPr>
        <sz val="10"/>
        <color rgb="FFFF0000"/>
        <rFont val="Times New Roman"/>
        <family val="1"/>
        <charset val="186"/>
      </rPr>
      <t xml:space="preserve"> 11 831,41</t>
    </r>
  </si>
  <si>
    <r>
      <rPr>
        <strike/>
        <sz val="10"/>
        <rFont val="Times New Roman"/>
        <family val="1"/>
        <charset val="186"/>
      </rPr>
      <t xml:space="preserve">138 784,00 </t>
    </r>
    <r>
      <rPr>
        <sz val="10"/>
        <rFont val="Times New Roman"/>
        <family val="1"/>
        <charset val="186"/>
      </rPr>
      <t xml:space="preserve">                 </t>
    </r>
    <r>
      <rPr>
        <sz val="10"/>
        <color rgb="FFFF0000"/>
        <rFont val="Times New Roman"/>
        <family val="1"/>
        <charset val="186"/>
      </rPr>
      <t>134 089,25</t>
    </r>
  </si>
  <si>
    <r>
      <rPr>
        <strike/>
        <sz val="10"/>
        <rFont val="Times New Roman"/>
        <family val="1"/>
        <charset val="186"/>
      </rPr>
      <t>129 468,93</t>
    </r>
    <r>
      <rPr>
        <sz val="10"/>
        <rFont val="Times New Roman"/>
        <family val="1"/>
        <charset val="186"/>
      </rPr>
      <t xml:space="preserve">                  </t>
    </r>
    <r>
      <rPr>
        <sz val="10"/>
        <color rgb="FFFF0000"/>
        <rFont val="Times New Roman"/>
        <family val="1"/>
        <charset val="186"/>
      </rPr>
      <t xml:space="preserve"> 122 749,97</t>
    </r>
  </si>
  <si>
    <r>
      <rPr>
        <strike/>
        <sz val="10"/>
        <rFont val="Times New Roman"/>
        <family val="1"/>
        <charset val="186"/>
      </rPr>
      <t>32 313,93</t>
    </r>
    <r>
      <rPr>
        <sz val="10"/>
        <rFont val="Times New Roman"/>
        <family val="1"/>
        <charset val="186"/>
      </rPr>
      <t xml:space="preserve">                </t>
    </r>
    <r>
      <rPr>
        <sz val="10"/>
        <color rgb="FFFF0000"/>
        <rFont val="Times New Roman"/>
        <family val="1"/>
        <charset val="186"/>
      </rPr>
      <t xml:space="preserve"> 30 636,96</t>
    </r>
  </si>
  <si>
    <r>
      <rPr>
        <strike/>
        <sz val="10"/>
        <rFont val="Times New Roman"/>
        <family val="1"/>
        <charset val="186"/>
      </rPr>
      <t>97 155,00</t>
    </r>
    <r>
      <rPr>
        <sz val="10"/>
        <rFont val="Times New Roman"/>
        <family val="1"/>
        <charset val="186"/>
      </rPr>
      <t xml:space="preserve">                  </t>
    </r>
    <r>
      <rPr>
        <sz val="10"/>
        <color rgb="FFFF0000"/>
        <rFont val="Times New Roman"/>
        <family val="1"/>
        <charset val="186"/>
      </rPr>
      <t xml:space="preserve">    92 113,01</t>
    </r>
  </si>
  <si>
    <t>Įgyvendinamas</t>
  </si>
  <si>
    <r>
      <rPr>
        <strike/>
        <sz val="9"/>
        <rFont val="Times New Roman"/>
        <family val="1"/>
        <charset val="186"/>
      </rPr>
      <t xml:space="preserve">164 147,38 </t>
    </r>
    <r>
      <rPr>
        <sz val="9"/>
        <rFont val="Times New Roman"/>
        <family val="1"/>
        <charset val="186"/>
      </rPr>
      <t xml:space="preserve">                    </t>
    </r>
    <r>
      <rPr>
        <sz val="9"/>
        <color rgb="FFFF0000"/>
        <rFont val="Times New Roman"/>
        <family val="1"/>
        <charset val="186"/>
      </rPr>
      <t>157 752,07</t>
    </r>
  </si>
  <si>
    <r>
      <rPr>
        <strike/>
        <sz val="9"/>
        <rFont val="Times New Roman"/>
        <family val="1"/>
        <charset val="186"/>
      </rPr>
      <t xml:space="preserve">138 784,00  </t>
    </r>
    <r>
      <rPr>
        <sz val="9"/>
        <rFont val="Times New Roman"/>
        <family val="1"/>
        <charset val="186"/>
      </rPr>
      <t xml:space="preserve">                </t>
    </r>
    <r>
      <rPr>
        <sz val="9"/>
        <color rgb="FFFF0000"/>
        <rFont val="Times New Roman"/>
        <family val="1"/>
        <charset val="186"/>
      </rPr>
      <t>134 089,25</t>
    </r>
  </si>
  <si>
    <r>
      <rPr>
        <strike/>
        <sz val="9"/>
        <rFont val="Times New Roman"/>
        <family val="1"/>
        <charset val="186"/>
      </rPr>
      <t>25 363,38</t>
    </r>
    <r>
      <rPr>
        <sz val="9"/>
        <rFont val="Times New Roman"/>
        <family val="1"/>
        <charset val="186"/>
      </rPr>
      <t xml:space="preserve">               </t>
    </r>
    <r>
      <rPr>
        <sz val="9"/>
        <color rgb="FFFF0000"/>
        <rFont val="Times New Roman"/>
        <family val="1"/>
        <charset val="186"/>
      </rPr>
      <t>23 662,82</t>
    </r>
  </si>
  <si>
    <r>
      <rPr>
        <strike/>
        <sz val="9"/>
        <rFont val="Times New Roman"/>
        <family val="1"/>
        <charset val="186"/>
      </rPr>
      <t>129 468,93</t>
    </r>
    <r>
      <rPr>
        <sz val="9"/>
        <color rgb="FFFF0000"/>
        <rFont val="Times New Roman"/>
        <family val="1"/>
        <charset val="186"/>
      </rPr>
      <t xml:space="preserve">                   122 749,97</t>
    </r>
  </si>
  <si>
    <r>
      <rPr>
        <strike/>
        <sz val="9"/>
        <rFont val="Times New Roman"/>
        <family val="1"/>
        <charset val="186"/>
      </rPr>
      <t>97 155,00</t>
    </r>
    <r>
      <rPr>
        <sz val="9"/>
        <color rgb="FFFF0000"/>
        <rFont val="Times New Roman"/>
        <family val="1"/>
        <charset val="186"/>
      </rPr>
      <t xml:space="preserve">                      92 113,01</t>
    </r>
  </si>
  <si>
    <r>
      <rPr>
        <strike/>
        <sz val="9"/>
        <rFont val="Times New Roman"/>
        <family val="1"/>
        <charset val="186"/>
      </rPr>
      <t xml:space="preserve">32 313,93 </t>
    </r>
    <r>
      <rPr>
        <sz val="9"/>
        <color rgb="FFFF0000"/>
        <rFont val="Times New Roman"/>
        <family val="1"/>
        <charset val="186"/>
      </rPr>
      <t xml:space="preserve">                30 636,96</t>
    </r>
  </si>
  <si>
    <r>
      <rPr>
        <strike/>
        <sz val="10"/>
        <rFont val="Times New Roman"/>
        <family val="1"/>
        <charset val="186"/>
      </rPr>
      <t>14 033 900,00</t>
    </r>
    <r>
      <rPr>
        <sz val="10"/>
        <rFont val="Times New Roman"/>
        <family val="1"/>
        <charset val="186"/>
      </rPr>
      <t xml:space="preserve">                   </t>
    </r>
    <r>
      <rPr>
        <sz val="10"/>
        <color rgb="FFFF0000"/>
        <rFont val="Times New Roman"/>
        <family val="1"/>
        <charset val="186"/>
      </rPr>
      <t xml:space="preserve"> 18 849 067,72</t>
    </r>
  </si>
  <si>
    <r>
      <rPr>
        <strike/>
        <sz val="10"/>
        <rFont val="Times New Roman"/>
        <family val="1"/>
        <charset val="186"/>
      </rPr>
      <t>2 832 152,18</t>
    </r>
    <r>
      <rPr>
        <sz val="10"/>
        <rFont val="Times New Roman"/>
        <family val="1"/>
        <charset val="186"/>
      </rPr>
      <t xml:space="preserve">                </t>
    </r>
    <r>
      <rPr>
        <sz val="10"/>
        <color rgb="FFFF0000"/>
        <rFont val="Times New Roman"/>
        <family val="1"/>
        <charset val="186"/>
      </rPr>
      <t xml:space="preserve"> 5 954 320,11</t>
    </r>
  </si>
  <si>
    <r>
      <rPr>
        <strike/>
        <sz val="10"/>
        <rFont val="Times New Roman"/>
        <family val="1"/>
        <charset val="186"/>
      </rPr>
      <t>908 249,82</t>
    </r>
    <r>
      <rPr>
        <sz val="10"/>
        <rFont val="Times New Roman"/>
        <family val="1"/>
        <charset val="186"/>
      </rPr>
      <t xml:space="preserve">              </t>
    </r>
    <r>
      <rPr>
        <sz val="10"/>
        <color rgb="FFFF0000"/>
        <rFont val="Times New Roman"/>
        <family val="1"/>
        <charset val="186"/>
      </rPr>
      <t xml:space="preserve"> 1 045 520,08</t>
    </r>
  </si>
  <si>
    <r>
      <rPr>
        <strike/>
        <sz val="10"/>
        <rFont val="Times New Roman"/>
        <family val="1"/>
        <charset val="186"/>
      </rPr>
      <t xml:space="preserve">10 293 498,00 </t>
    </r>
    <r>
      <rPr>
        <sz val="10"/>
        <rFont val="Times New Roman"/>
        <family val="1"/>
        <charset val="186"/>
      </rPr>
      <t xml:space="preserve">                        </t>
    </r>
    <r>
      <rPr>
        <sz val="10"/>
        <color rgb="FFFF0000"/>
        <rFont val="Times New Roman"/>
        <family val="1"/>
        <charset val="186"/>
      </rPr>
      <t>11 849 227,53</t>
    </r>
  </si>
  <si>
    <r>
      <rPr>
        <strike/>
        <sz val="10"/>
        <rFont val="Times New Roman"/>
        <family val="1"/>
        <charset val="186"/>
      </rPr>
      <t xml:space="preserve">14 033 900,00 </t>
    </r>
    <r>
      <rPr>
        <sz val="10"/>
        <rFont val="Times New Roman"/>
        <family val="1"/>
        <charset val="186"/>
      </rPr>
      <t xml:space="preserve">                   </t>
    </r>
    <r>
      <rPr>
        <sz val="10"/>
        <color rgb="FFFF0000"/>
        <rFont val="Times New Roman"/>
        <family val="1"/>
        <charset val="186"/>
      </rPr>
      <t>18 849 067,72</t>
    </r>
  </si>
  <si>
    <r>
      <rPr>
        <strike/>
        <sz val="10"/>
        <rFont val="Times New Roman"/>
        <family val="1"/>
        <charset val="186"/>
      </rPr>
      <t xml:space="preserve">10 293 498,00 </t>
    </r>
    <r>
      <rPr>
        <sz val="10"/>
        <rFont val="Times New Roman"/>
        <family val="1"/>
        <charset val="186"/>
      </rPr>
      <t xml:space="preserve">                       </t>
    </r>
    <r>
      <rPr>
        <sz val="10"/>
        <color rgb="FFFF0000"/>
        <rFont val="Times New Roman"/>
        <family val="1"/>
        <charset val="186"/>
      </rPr>
      <t xml:space="preserve"> 11 849 227,53</t>
    </r>
  </si>
  <si>
    <r>
      <rPr>
        <strike/>
        <sz val="10"/>
        <rFont val="Times New Roman"/>
        <family val="1"/>
        <charset val="186"/>
      </rPr>
      <t xml:space="preserve">908 249,82  </t>
    </r>
    <r>
      <rPr>
        <sz val="10"/>
        <rFont val="Times New Roman"/>
        <family val="1"/>
        <charset val="186"/>
      </rPr>
      <t xml:space="preserve">           </t>
    </r>
    <r>
      <rPr>
        <sz val="10"/>
        <color rgb="FFFF0000"/>
        <rFont val="Times New Roman"/>
        <family val="1"/>
        <charset val="186"/>
      </rPr>
      <t xml:space="preserve">  1 045 520,08</t>
    </r>
  </si>
  <si>
    <r>
      <rPr>
        <strike/>
        <sz val="10"/>
        <rFont val="Times New Roman"/>
        <family val="1"/>
        <charset val="186"/>
      </rPr>
      <t xml:space="preserve">2 832 152,18 </t>
    </r>
    <r>
      <rPr>
        <sz val="10"/>
        <rFont val="Times New Roman"/>
        <family val="1"/>
        <charset val="186"/>
      </rPr>
      <t xml:space="preserve">               </t>
    </r>
    <r>
      <rPr>
        <sz val="10"/>
        <color rgb="FFFF0000"/>
        <rFont val="Times New Roman"/>
        <family val="1"/>
        <charset val="186"/>
      </rPr>
      <t xml:space="preserve"> 5 954 320,11</t>
    </r>
  </si>
  <si>
    <r>
      <t>PRIEMONIŲ PLANAS</t>
    </r>
    <r>
      <rPr>
        <sz val="12"/>
        <rFont val="Times New Roman"/>
        <family val="1"/>
        <charset val="186"/>
      </rPr>
      <t xml:space="preserve"> </t>
    </r>
  </si>
  <si>
    <t>Tauragės regiono plėtros tarybos  2015 m. spalio 19 d. sprendimu Nr. 51/9S-26</t>
  </si>
  <si>
    <t xml:space="preserve">PATVIRTINTA 
</t>
  </si>
  <si>
    <t xml:space="preserve">(Tauragės regiono plėtros tarybos 2021 m. rugpjūčio 10 d. sprendimo Nr. TS-10 redakcija)  </t>
  </si>
  <si>
    <r>
      <t>PRIEMONIŲ PLANAS</t>
    </r>
    <r>
      <rPr>
        <sz val="12"/>
        <rFont val="Times New Roman"/>
        <family val="1"/>
        <charset val="186"/>
      </rPr>
      <t/>
    </r>
  </si>
  <si>
    <t>Pastatyti arba atnaujinti viešieji arba komerciniai pastatai miestų vietovėse (m2)</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</si>
</sst>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0.00\ _L_t_-;\-* #,##0.00\ _L_t_-;_-* &quot;-&quot;??\ _L_t_-;_-@_-"/>
    <numFmt numFmtId="164" formatCode="_-* #,##0\ _€_-;\-* #,##0\ _€_-;_-* &quot;-&quot;\ _€_-;_-@_-"/>
    <numFmt numFmtId="165" formatCode="_-* #,##0.00\ _€_-;\-* #,##0.00\ _€_-;_-* &quot;-&quot;??\ _€_-;_-@_-"/>
    <numFmt numFmtId="166" formatCode="_(* #,##0.00_);_(* \(#,##0.00\);_(* &quot;-&quot;??_);_(@_)"/>
    <numFmt numFmtId="167" formatCode="#,##0.00;[Red]#,##0.00"/>
    <numFmt numFmtId="168" formatCode="mm"/>
    <numFmt numFmtId="169" formatCode="yyyy"/>
    <numFmt numFmtId="170" formatCode="yyyy\/mm"/>
    <numFmt numFmtId="171" formatCode="#,##0.0000"/>
    <numFmt numFmtId="172" formatCode="#,##0.00\ _L_t"/>
    <numFmt numFmtId="173" formatCode="0.0"/>
    <numFmt numFmtId="174" formatCode="00"/>
    <numFmt numFmtId="175" formatCode="[$-10409]#,##0.00"/>
    <numFmt numFmtId="176" formatCode="[$-10409]yyyy\-mm\-dd"/>
    <numFmt numFmtId="177" formatCode="[$-10427]#,##0.00"/>
    <numFmt numFmtId="178" formatCode="[$-10427]yyyy\-mm\-dd"/>
  </numFmts>
  <fonts count="54" x14ac:knownFonts="1">
    <font>
      <sz val="11"/>
      <color theme="1"/>
      <name val="Calibri"/>
      <family val="2"/>
      <charset val="186"/>
      <scheme val="minor"/>
    </font>
    <font>
      <sz val="12"/>
      <color theme="1"/>
      <name val="Times New Roman"/>
      <family val="1"/>
      <charset val="186"/>
    </font>
    <font>
      <b/>
      <sz val="9"/>
      <color theme="1"/>
      <name val="Times New Roman"/>
      <family val="1"/>
      <charset val="186"/>
    </font>
    <font>
      <sz val="9"/>
      <color theme="1"/>
      <name val="Times New Roman"/>
      <family val="1"/>
      <charset val="186"/>
    </font>
    <font>
      <sz val="10"/>
      <name val="Arial"/>
      <family val="2"/>
      <charset val="186"/>
    </font>
    <font>
      <sz val="12"/>
      <name val="Times New Roman"/>
      <family val="1"/>
      <charset val="186"/>
    </font>
    <font>
      <b/>
      <sz val="9"/>
      <name val="Times New Roman"/>
      <family val="1"/>
      <charset val="186"/>
    </font>
    <font>
      <b/>
      <sz val="12"/>
      <name val="Times New Roman"/>
      <family val="1"/>
      <charset val="186"/>
    </font>
    <font>
      <b/>
      <sz val="8"/>
      <name val="Times New Roman"/>
      <family val="1"/>
      <charset val="186"/>
    </font>
    <font>
      <sz val="11"/>
      <name val="Calibri"/>
      <family val="2"/>
      <charset val="186"/>
      <scheme val="minor"/>
    </font>
    <font>
      <sz val="9"/>
      <name val="Times New Roman"/>
      <family val="1"/>
      <charset val="186"/>
    </font>
    <font>
      <u/>
      <sz val="11"/>
      <color theme="10"/>
      <name val="Calibri"/>
      <family val="2"/>
      <charset val="186"/>
      <scheme val="minor"/>
    </font>
    <font>
      <b/>
      <sz val="10"/>
      <name val="Times New Roman"/>
      <family val="1"/>
      <charset val="186"/>
    </font>
    <font>
      <sz val="11"/>
      <color theme="1"/>
      <name val="Calibri"/>
      <family val="2"/>
      <charset val="186"/>
      <scheme val="minor"/>
    </font>
    <font>
      <sz val="11"/>
      <color theme="1"/>
      <name val="Calibri"/>
      <family val="2"/>
      <scheme val="minor"/>
    </font>
    <font>
      <sz val="8"/>
      <name val="Times New Roman"/>
      <family val="1"/>
      <charset val="186"/>
    </font>
    <font>
      <sz val="10"/>
      <name val="Times New Roman"/>
      <family val="1"/>
      <charset val="186"/>
    </font>
    <font>
      <b/>
      <sz val="9"/>
      <color indexed="81"/>
      <name val="Tahoma"/>
      <family val="2"/>
      <charset val="186"/>
    </font>
    <font>
      <sz val="9"/>
      <color indexed="81"/>
      <name val="Tahoma"/>
      <family val="2"/>
      <charset val="186"/>
    </font>
    <font>
      <sz val="10"/>
      <color rgb="FFFF0000"/>
      <name val="Times New Roman"/>
      <family val="1"/>
      <charset val="186"/>
    </font>
    <font>
      <strike/>
      <sz val="10"/>
      <name val="Times New Roman"/>
      <family val="1"/>
      <charset val="186"/>
    </font>
    <font>
      <sz val="11"/>
      <name val="Calibri"/>
      <family val="2"/>
    </font>
    <font>
      <vertAlign val="superscript"/>
      <sz val="10"/>
      <name val="Times New Roman"/>
      <family val="1"/>
      <charset val="186"/>
    </font>
    <font>
      <sz val="11"/>
      <name val="Times New Roman"/>
      <family val="1"/>
      <charset val="186"/>
    </font>
    <font>
      <b/>
      <sz val="12"/>
      <color theme="1"/>
      <name val="Times New Roman"/>
      <family val="1"/>
      <charset val="186"/>
    </font>
    <font>
      <sz val="10"/>
      <color indexed="8"/>
      <name val="Arial"/>
      <family val="2"/>
      <charset val="186"/>
    </font>
    <font>
      <b/>
      <sz val="10"/>
      <color indexed="9"/>
      <name val="Arial"/>
      <family val="2"/>
      <charset val="186"/>
    </font>
    <font>
      <b/>
      <sz val="8"/>
      <color indexed="9"/>
      <name val="Arial"/>
      <family val="2"/>
      <charset val="186"/>
    </font>
    <font>
      <b/>
      <sz val="8"/>
      <color indexed="8"/>
      <name val="Arial"/>
      <family val="2"/>
      <charset val="186"/>
    </font>
    <font>
      <b/>
      <sz val="8"/>
      <color indexed="8"/>
      <name val="Arial"/>
      <family val="2"/>
      <charset val="186"/>
    </font>
    <font>
      <sz val="8"/>
      <color indexed="8"/>
      <name val="Arial"/>
      <family val="2"/>
      <charset val="186"/>
    </font>
    <font>
      <b/>
      <sz val="8"/>
      <color indexed="9"/>
      <name val="Arial"/>
      <family val="2"/>
      <charset val="186"/>
    </font>
    <font>
      <b/>
      <sz val="8"/>
      <color indexed="8"/>
      <name val="Arial"/>
      <family val="2"/>
      <charset val="186"/>
    </font>
    <font>
      <sz val="8"/>
      <color indexed="8"/>
      <name val="Arial"/>
      <family val="2"/>
      <charset val="186"/>
    </font>
    <font>
      <sz val="9"/>
      <color theme="1"/>
      <name val="Calibri"/>
      <family val="2"/>
      <charset val="186"/>
      <scheme val="minor"/>
    </font>
    <font>
      <b/>
      <sz val="9"/>
      <color theme="1"/>
      <name val="Calibri"/>
      <family val="2"/>
      <charset val="186"/>
      <scheme val="minor"/>
    </font>
    <font>
      <u/>
      <sz val="11"/>
      <name val="Calibri"/>
      <family val="2"/>
      <charset val="186"/>
      <scheme val="minor"/>
    </font>
    <font>
      <strike/>
      <sz val="10"/>
      <color rgb="FFFF0000"/>
      <name val="Times New Roman"/>
      <family val="1"/>
      <charset val="186"/>
    </font>
    <font>
      <sz val="11"/>
      <color rgb="FFFF0000"/>
      <name val="Calibri"/>
      <family val="2"/>
    </font>
    <font>
      <b/>
      <sz val="10"/>
      <color rgb="FFFF0000"/>
      <name val="Times New Roman"/>
      <family val="1"/>
      <charset val="186"/>
    </font>
    <font>
      <i/>
      <sz val="12"/>
      <name val="Times New Roman"/>
      <family val="1"/>
      <charset val="186"/>
    </font>
    <font>
      <sz val="11"/>
      <color rgb="FF000000"/>
      <name val="Calibri"/>
      <family val="2"/>
      <scheme val="minor"/>
    </font>
    <font>
      <sz val="9"/>
      <color rgb="FF000000"/>
      <name val="Times New Roman"/>
      <family val="1"/>
      <charset val="186"/>
    </font>
    <font>
      <b/>
      <sz val="8"/>
      <color rgb="FF000000"/>
      <name val="Arial"/>
      <family val="2"/>
      <charset val="186"/>
    </font>
    <font>
      <sz val="11"/>
      <name val="Calibri"/>
      <family val="2"/>
      <charset val="186"/>
    </font>
    <font>
      <sz val="8"/>
      <color rgb="FF000000"/>
      <name val="Arial"/>
      <family val="2"/>
      <charset val="186"/>
    </font>
    <font>
      <strike/>
      <sz val="11"/>
      <color rgb="FFFF0000"/>
      <name val="Times New Roman"/>
      <family val="1"/>
      <charset val="186"/>
    </font>
    <font>
      <b/>
      <sz val="8"/>
      <color rgb="FF000000"/>
      <name val="Arial"/>
      <family val="2"/>
      <charset val="186"/>
    </font>
    <font>
      <sz val="11"/>
      <name val="Calibri"/>
      <family val="2"/>
      <charset val="186"/>
    </font>
    <font>
      <sz val="8"/>
      <color rgb="FF000000"/>
      <name val="Arial"/>
      <family val="2"/>
      <charset val="186"/>
    </font>
    <font>
      <sz val="11"/>
      <color rgb="FFFF0000"/>
      <name val="Calibri"/>
      <family val="2"/>
      <charset val="186"/>
      <scheme val="minor"/>
    </font>
    <font>
      <sz val="9"/>
      <color rgb="FFFF0000"/>
      <name val="Times New Roman"/>
      <family val="1"/>
      <charset val="186"/>
    </font>
    <font>
      <strike/>
      <sz val="9"/>
      <color rgb="FFFF0000"/>
      <name val="Times New Roman"/>
      <family val="1"/>
      <charset val="186"/>
    </font>
    <font>
      <strike/>
      <sz val="9"/>
      <name val="Times New Roman"/>
      <family val="1"/>
      <charset val="186"/>
    </font>
  </fonts>
  <fills count="15">
    <fill>
      <patternFill patternType="none"/>
    </fill>
    <fill>
      <patternFill patternType="gray125"/>
    </fill>
    <fill>
      <patternFill patternType="solid">
        <fgColor theme="0" tint="-0.14999847407452621"/>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7" tint="0.79998168889431442"/>
        <bgColor indexed="65"/>
      </patternFill>
    </fill>
    <fill>
      <patternFill patternType="solid">
        <fgColor theme="0"/>
        <bgColor indexed="64"/>
      </patternFill>
    </fill>
    <fill>
      <patternFill patternType="solid">
        <fgColor rgb="FFFFFFCC"/>
        <bgColor indexed="64"/>
      </patternFill>
    </fill>
    <fill>
      <patternFill patternType="solid">
        <fgColor indexed="9"/>
        <bgColor indexed="64"/>
      </patternFill>
    </fill>
    <fill>
      <patternFill patternType="solid">
        <fgColor rgb="FF92D050"/>
        <bgColor indexed="64"/>
      </patternFill>
    </fill>
    <fill>
      <patternFill patternType="solid">
        <fgColor indexed="10"/>
        <bgColor indexed="0"/>
      </patternFill>
    </fill>
    <fill>
      <patternFill patternType="solid">
        <fgColor indexed="11"/>
        <bgColor indexed="0"/>
      </patternFill>
    </fill>
    <fill>
      <patternFill patternType="solid">
        <fgColor rgb="FFFFFFFF"/>
        <bgColor rgb="FFFFFFFF"/>
      </patternFill>
    </fill>
    <fill>
      <patternFill patternType="solid">
        <fgColor rgb="FFD3D3D3"/>
        <bgColor rgb="FFD3D3D3"/>
      </patternFill>
    </fill>
    <fill>
      <patternFill patternType="solid">
        <fgColor theme="2"/>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style="dotted">
        <color theme="3"/>
      </right>
      <top style="dotted">
        <color theme="3"/>
      </top>
      <bottom style="dotted">
        <color theme="3"/>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s>
  <cellStyleXfs count="14">
    <xf numFmtId="0" fontId="0" fillId="0" borderId="0"/>
    <xf numFmtId="0" fontId="4" fillId="0" borderId="0"/>
    <xf numFmtId="0" fontId="11" fillId="0" borderId="0" applyNumberFormat="0" applyFill="0" applyBorder="0" applyAlignment="0" applyProtection="0"/>
    <xf numFmtId="0" fontId="14" fillId="0" borderId="0"/>
    <xf numFmtId="0" fontId="14" fillId="5"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164" fontId="13" fillId="0" borderId="0" applyFont="0" applyFill="0" applyBorder="0" applyAlignment="0" applyProtection="0"/>
    <xf numFmtId="166" fontId="1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41" fillId="0" borderId="0"/>
  </cellStyleXfs>
  <cellXfs count="711">
    <xf numFmtId="0" fontId="0" fillId="0" borderId="0" xfId="0"/>
    <xf numFmtId="0" fontId="0" fillId="0" borderId="0" xfId="0"/>
    <xf numFmtId="0" fontId="1" fillId="0" borderId="0" xfId="0" applyFont="1" applyAlignment="1">
      <alignment horizontal="left" vertical="center"/>
    </xf>
    <xf numFmtId="0" fontId="1" fillId="0" borderId="0" xfId="0" applyFont="1" applyAlignment="1">
      <alignment vertical="center"/>
    </xf>
    <xf numFmtId="0" fontId="5" fillId="0" borderId="0" xfId="0" applyFont="1"/>
    <xf numFmtId="0" fontId="7" fillId="0" borderId="0" xfId="0" applyFont="1"/>
    <xf numFmtId="0" fontId="9" fillId="0" borderId="0" xfId="0" applyFont="1"/>
    <xf numFmtId="0" fontId="5" fillId="0" borderId="0" xfId="0" applyFont="1" applyAlignment="1">
      <alignment horizontal="left" vertical="center"/>
    </xf>
    <xf numFmtId="0" fontId="5" fillId="0" borderId="0" xfId="0" applyFont="1" applyAlignment="1">
      <alignment vertical="center"/>
    </xf>
    <xf numFmtId="0" fontId="7" fillId="0" borderId="0" xfId="0" applyFont="1" applyAlignment="1">
      <alignment vertical="center"/>
    </xf>
    <xf numFmtId="0" fontId="10" fillId="2" borderId="1" xfId="0" applyFont="1" applyFill="1" applyBorder="1" applyAlignment="1">
      <alignment vertical="center" wrapText="1"/>
    </xf>
    <xf numFmtId="0" fontId="8" fillId="0" borderId="1" xfId="0" applyFont="1" applyBorder="1" applyAlignment="1">
      <alignment horizontal="center" vertical="center" wrapText="1"/>
    </xf>
    <xf numFmtId="0" fontId="10" fillId="0" borderId="1" xfId="0" applyFont="1" applyFill="1" applyBorder="1" applyAlignment="1">
      <alignment vertical="center" wrapText="1"/>
    </xf>
    <xf numFmtId="0" fontId="10" fillId="0" borderId="1" xfId="0" applyFont="1" applyBorder="1" applyAlignment="1">
      <alignment horizontal="center" vertical="center" wrapText="1"/>
    </xf>
    <xf numFmtId="0" fontId="12" fillId="0" borderId="1" xfId="0" applyFont="1" applyFill="1" applyBorder="1" applyAlignment="1">
      <alignment horizontal="center" vertical="center" wrapText="1"/>
    </xf>
    <xf numFmtId="0" fontId="12" fillId="0" borderId="10" xfId="0" applyFont="1" applyBorder="1" applyAlignment="1">
      <alignment vertical="center"/>
    </xf>
    <xf numFmtId="0" fontId="12" fillId="0" borderId="11" xfId="0" applyFont="1" applyBorder="1" applyAlignment="1">
      <alignment vertical="center"/>
    </xf>
    <xf numFmtId="0" fontId="12" fillId="0" borderId="0" xfId="0" applyFont="1" applyBorder="1" applyAlignment="1">
      <alignment horizontal="center" vertical="center" textRotation="90" wrapText="1"/>
    </xf>
    <xf numFmtId="168" fontId="12" fillId="0" borderId="0" xfId="0" applyNumberFormat="1" applyFont="1" applyBorder="1" applyAlignment="1">
      <alignment horizontal="center" vertical="center" textRotation="90" wrapText="1"/>
    </xf>
    <xf numFmtId="169" fontId="12" fillId="0" borderId="0" xfId="0" applyNumberFormat="1" applyFont="1" applyBorder="1" applyAlignment="1">
      <alignment horizontal="center" vertical="center" textRotation="90" wrapText="1"/>
    </xf>
    <xf numFmtId="0" fontId="12" fillId="7" borderId="1" xfId="0" applyFont="1" applyFill="1" applyBorder="1" applyAlignment="1">
      <alignment vertical="top"/>
    </xf>
    <xf numFmtId="0" fontId="12" fillId="7" borderId="2" xfId="0" applyFont="1" applyFill="1" applyBorder="1" applyAlignment="1">
      <alignment vertical="top"/>
    </xf>
    <xf numFmtId="0" fontId="12" fillId="7" borderId="2" xfId="0" applyFont="1" applyFill="1" applyBorder="1" applyAlignment="1">
      <alignment vertical="center"/>
    </xf>
    <xf numFmtId="0" fontId="12" fillId="7" borderId="4" xfId="0" applyFont="1" applyFill="1" applyBorder="1" applyAlignment="1">
      <alignment vertical="center" wrapText="1"/>
    </xf>
    <xf numFmtId="0" fontId="12" fillId="7" borderId="3" xfId="0" applyFont="1" applyFill="1" applyBorder="1" applyAlignment="1">
      <alignment vertical="center" wrapText="1"/>
    </xf>
    <xf numFmtId="170" fontId="12" fillId="7" borderId="2" xfId="0" applyNumberFormat="1" applyFont="1" applyFill="1" applyBorder="1" applyAlignment="1">
      <alignment horizontal="center" vertical="center" wrapText="1"/>
    </xf>
    <xf numFmtId="170" fontId="12" fillId="7" borderId="4" xfId="0" applyNumberFormat="1" applyFont="1" applyFill="1" applyBorder="1" applyAlignment="1">
      <alignment horizontal="center" vertical="center" wrapText="1"/>
    </xf>
    <xf numFmtId="168" fontId="12" fillId="7" borderId="1" xfId="0" applyNumberFormat="1" applyFont="1" applyFill="1" applyBorder="1" applyAlignment="1">
      <alignment horizontal="center" vertical="center" wrapText="1"/>
    </xf>
    <xf numFmtId="169" fontId="12" fillId="7" borderId="1" xfId="0" applyNumberFormat="1" applyFont="1" applyFill="1" applyBorder="1" applyAlignment="1">
      <alignment horizontal="center" vertical="center" wrapText="1"/>
    </xf>
    <xf numFmtId="0" fontId="16" fillId="0" borderId="1" xfId="0" applyFont="1" applyBorder="1" applyAlignment="1">
      <alignment horizontal="left" vertical="center"/>
    </xf>
    <xf numFmtId="0" fontId="16" fillId="0" borderId="1" xfId="0" applyFont="1" applyBorder="1" applyAlignment="1">
      <alignment horizontal="left" vertical="center" wrapText="1"/>
    </xf>
    <xf numFmtId="0" fontId="16" fillId="8" borderId="1" xfId="0" applyFont="1" applyFill="1" applyBorder="1" applyAlignment="1">
      <alignment vertical="top" wrapText="1"/>
    </xf>
    <xf numFmtId="0" fontId="16" fillId="0" borderId="1" xfId="0" applyFont="1" applyBorder="1" applyAlignment="1">
      <alignment vertical="top" wrapText="1"/>
    </xf>
    <xf numFmtId="4" fontId="16" fillId="0" borderId="1" xfId="11" applyNumberFormat="1" applyFont="1" applyBorder="1" applyAlignment="1">
      <alignment horizontal="center" vertical="center" wrapText="1"/>
    </xf>
    <xf numFmtId="170" fontId="16" fillId="0" borderId="2" xfId="0" applyNumberFormat="1" applyFont="1" applyBorder="1" applyAlignment="1">
      <alignment horizontal="center" vertical="center" wrapText="1"/>
    </xf>
    <xf numFmtId="170" fontId="16" fillId="0" borderId="1" xfId="0" applyNumberFormat="1" applyFont="1" applyBorder="1" applyAlignment="1">
      <alignment horizontal="center" vertical="center" wrapText="1"/>
    </xf>
    <xf numFmtId="169" fontId="16" fillId="0" borderId="1" xfId="0" applyNumberFormat="1" applyFont="1" applyBorder="1" applyAlignment="1">
      <alignment horizontal="center" vertical="center" wrapText="1"/>
    </xf>
    <xf numFmtId="0" fontId="12" fillId="7" borderId="2" xfId="0" applyFont="1" applyFill="1" applyBorder="1" applyAlignment="1">
      <alignment vertical="center" wrapText="1"/>
    </xf>
    <xf numFmtId="170" fontId="12" fillId="7" borderId="1" xfId="0" applyNumberFormat="1" applyFont="1" applyFill="1" applyBorder="1" applyAlignment="1">
      <alignment horizontal="center" vertical="center" wrapText="1"/>
    </xf>
    <xf numFmtId="0" fontId="16" fillId="0" borderId="1" xfId="0" applyFont="1" applyFill="1" applyBorder="1" applyAlignment="1">
      <alignment horizontal="left" vertical="center"/>
    </xf>
    <xf numFmtId="0" fontId="16" fillId="0" borderId="1" xfId="0" applyFont="1" applyFill="1" applyBorder="1" applyAlignment="1">
      <alignment horizontal="left" vertical="center" wrapText="1"/>
    </xf>
    <xf numFmtId="0" fontId="16" fillId="0" borderId="1" xfId="0" applyFont="1" applyFill="1" applyBorder="1" applyAlignment="1">
      <alignment vertical="top" wrapText="1"/>
    </xf>
    <xf numFmtId="4" fontId="16" fillId="0" borderId="1" xfId="11" applyNumberFormat="1" applyFont="1" applyFill="1" applyBorder="1" applyAlignment="1">
      <alignment horizontal="center" vertical="center" wrapText="1"/>
    </xf>
    <xf numFmtId="170" fontId="16" fillId="0" borderId="2" xfId="0" applyNumberFormat="1" applyFont="1" applyFill="1" applyBorder="1" applyAlignment="1">
      <alignment horizontal="center" vertical="center" wrapText="1"/>
    </xf>
    <xf numFmtId="170" fontId="16" fillId="0" borderId="1" xfId="0" applyNumberFormat="1" applyFont="1" applyFill="1" applyBorder="1" applyAlignment="1">
      <alignment horizontal="center" vertical="center" wrapText="1"/>
    </xf>
    <xf numFmtId="169" fontId="16" fillId="0" borderId="1" xfId="0" applyNumberFormat="1" applyFont="1" applyFill="1" applyBorder="1" applyAlignment="1">
      <alignment horizontal="center" vertical="center" wrapText="1"/>
    </xf>
    <xf numFmtId="170" fontId="12" fillId="0" borderId="0" xfId="0" applyNumberFormat="1" applyFont="1" applyBorder="1" applyAlignment="1">
      <alignment horizontal="center" vertical="center" textRotation="90" wrapText="1"/>
    </xf>
    <xf numFmtId="170" fontId="12" fillId="0" borderId="1" xfId="0" applyNumberFormat="1" applyFont="1" applyBorder="1" applyAlignment="1">
      <alignment horizontal="center" vertical="center" textRotation="90" wrapText="1"/>
    </xf>
    <xf numFmtId="169" fontId="12" fillId="0" borderId="1" xfId="0" applyNumberFormat="1" applyFont="1" applyBorder="1" applyAlignment="1">
      <alignment horizontal="center" vertical="center" textRotation="90" wrapText="1"/>
    </xf>
    <xf numFmtId="165" fontId="12" fillId="7" borderId="4" xfId="0" applyNumberFormat="1" applyFont="1" applyFill="1" applyBorder="1" applyAlignment="1">
      <alignment vertical="center" wrapText="1"/>
    </xf>
    <xf numFmtId="4" fontId="12" fillId="7" borderId="1" xfId="11" applyNumberFormat="1" applyFont="1" applyFill="1" applyBorder="1" applyAlignment="1">
      <alignment vertical="center"/>
    </xf>
    <xf numFmtId="4" fontId="20" fillId="0" borderId="1" xfId="11" applyNumberFormat="1" applyFont="1" applyBorder="1" applyAlignment="1">
      <alignment horizontal="center" vertical="center" wrapText="1"/>
    </xf>
    <xf numFmtId="4" fontId="12" fillId="7" borderId="3" xfId="0" applyNumberFormat="1" applyFont="1" applyFill="1" applyBorder="1" applyAlignment="1">
      <alignment vertical="center" wrapText="1"/>
    </xf>
    <xf numFmtId="0" fontId="16" fillId="0" borderId="1" xfId="0" applyFont="1" applyBorder="1" applyAlignment="1">
      <alignment vertical="top"/>
    </xf>
    <xf numFmtId="0" fontId="16" fillId="8" borderId="1" xfId="0" applyFont="1" applyFill="1" applyBorder="1" applyAlignment="1">
      <alignment wrapText="1"/>
    </xf>
    <xf numFmtId="170" fontId="16" fillId="0" borderId="1" xfId="0" applyNumberFormat="1" applyFont="1" applyBorder="1" applyAlignment="1">
      <alignment horizontal="center" vertical="center"/>
    </xf>
    <xf numFmtId="0" fontId="16" fillId="0" borderId="1" xfId="0" applyFont="1" applyFill="1" applyBorder="1" applyAlignment="1">
      <alignment vertical="top"/>
    </xf>
    <xf numFmtId="0" fontId="16" fillId="0" borderId="1" xfId="0" applyFont="1" applyFill="1" applyBorder="1" applyAlignment="1">
      <alignment wrapText="1"/>
    </xf>
    <xf numFmtId="170" fontId="16" fillId="0" borderId="1" xfId="0" applyNumberFormat="1" applyFont="1" applyFill="1" applyBorder="1" applyAlignment="1">
      <alignment horizontal="center" vertical="center"/>
    </xf>
    <xf numFmtId="4" fontId="12" fillId="7" borderId="4" xfId="0" applyNumberFormat="1" applyFont="1" applyFill="1" applyBorder="1" applyAlignment="1">
      <alignment vertical="center" wrapText="1"/>
    </xf>
    <xf numFmtId="0" fontId="16" fillId="8" borderId="1" xfId="0" applyFont="1" applyFill="1" applyBorder="1" applyAlignment="1">
      <alignment vertical="top"/>
    </xf>
    <xf numFmtId="4" fontId="16" fillId="8" borderId="1" xfId="11" applyNumberFormat="1" applyFont="1" applyFill="1" applyBorder="1" applyAlignment="1">
      <alignment horizontal="center" vertical="center" wrapText="1"/>
    </xf>
    <xf numFmtId="170" fontId="16" fillId="8" borderId="2" xfId="0" applyNumberFormat="1" applyFont="1" applyFill="1" applyBorder="1" applyAlignment="1">
      <alignment horizontal="center" vertical="center" wrapText="1"/>
    </xf>
    <xf numFmtId="170" fontId="16" fillId="8" borderId="1" xfId="0" applyNumberFormat="1" applyFont="1" applyFill="1" applyBorder="1" applyAlignment="1">
      <alignment horizontal="center" vertical="center" wrapText="1"/>
    </xf>
    <xf numFmtId="169" fontId="16" fillId="8" borderId="1" xfId="0" applyNumberFormat="1" applyFont="1" applyFill="1" applyBorder="1" applyAlignment="1">
      <alignment horizontal="center" vertical="center" wrapText="1"/>
    </xf>
    <xf numFmtId="0" fontId="12" fillId="7" borderId="6" xfId="0" applyFont="1" applyFill="1" applyBorder="1" applyAlignment="1">
      <alignment vertical="top"/>
    </xf>
    <xf numFmtId="0" fontId="12" fillId="7" borderId="6" xfId="0" applyFont="1" applyFill="1" applyBorder="1" applyAlignment="1">
      <alignment vertical="center"/>
    </xf>
    <xf numFmtId="0" fontId="12" fillId="7" borderId="6" xfId="0" applyFont="1" applyFill="1" applyBorder="1" applyAlignment="1">
      <alignment vertical="center" wrapText="1"/>
    </xf>
    <xf numFmtId="170" fontId="12" fillId="7" borderId="12" xfId="0" applyNumberFormat="1" applyFont="1" applyFill="1" applyBorder="1" applyAlignment="1">
      <alignment vertical="center" wrapText="1"/>
    </xf>
    <xf numFmtId="170" fontId="12" fillId="7" borderId="1" xfId="0" applyNumberFormat="1" applyFont="1" applyFill="1" applyBorder="1" applyAlignment="1">
      <alignment vertical="center" wrapText="1"/>
    </xf>
    <xf numFmtId="169" fontId="12" fillId="7" borderId="1" xfId="0" applyNumberFormat="1" applyFont="1" applyFill="1" applyBorder="1" applyAlignment="1">
      <alignment vertical="center" wrapText="1"/>
    </xf>
    <xf numFmtId="2" fontId="16" fillId="8" borderId="1" xfId="0" applyNumberFormat="1" applyFont="1" applyFill="1" applyBorder="1" applyAlignment="1">
      <alignment vertical="top" wrapText="1"/>
    </xf>
    <xf numFmtId="49" fontId="12" fillId="7" borderId="1" xfId="0" applyNumberFormat="1" applyFont="1" applyFill="1" applyBorder="1" applyAlignment="1">
      <alignment vertical="top"/>
    </xf>
    <xf numFmtId="49" fontId="12" fillId="7" borderId="2" xfId="0" applyNumberFormat="1" applyFont="1" applyFill="1" applyBorder="1" applyAlignment="1">
      <alignment vertical="top"/>
    </xf>
    <xf numFmtId="10" fontId="16" fillId="0" borderId="1" xfId="12" applyNumberFormat="1" applyFont="1" applyBorder="1" applyAlignment="1">
      <alignment horizontal="center" vertical="center" wrapText="1"/>
    </xf>
    <xf numFmtId="2" fontId="16" fillId="0" borderId="1" xfId="12" applyNumberFormat="1" applyFont="1" applyBorder="1" applyAlignment="1">
      <alignment horizontal="center" vertical="center" wrapText="1"/>
    </xf>
    <xf numFmtId="0" fontId="16" fillId="0" borderId="1" xfId="0" applyFont="1" applyBorder="1" applyAlignment="1">
      <alignment horizontal="center" vertical="top" wrapText="1"/>
    </xf>
    <xf numFmtId="2" fontId="16" fillId="0" borderId="1" xfId="0" applyNumberFormat="1" applyFont="1" applyBorder="1" applyAlignment="1">
      <alignment vertical="top" wrapText="1"/>
    </xf>
    <xf numFmtId="0" fontId="12" fillId="2" borderId="10" xfId="0" applyFont="1" applyFill="1" applyBorder="1" applyAlignment="1">
      <alignment vertical="center"/>
    </xf>
    <xf numFmtId="0" fontId="12" fillId="2" borderId="11" xfId="0" applyFont="1" applyFill="1" applyBorder="1" applyAlignment="1">
      <alignment vertical="center"/>
    </xf>
    <xf numFmtId="0" fontId="12" fillId="2" borderId="0" xfId="0" applyFont="1" applyFill="1" applyBorder="1" applyAlignment="1">
      <alignment horizontal="center" vertical="center" textRotation="90" wrapText="1"/>
    </xf>
    <xf numFmtId="170" fontId="12" fillId="2" borderId="0" xfId="0" applyNumberFormat="1" applyFont="1" applyFill="1" applyBorder="1" applyAlignment="1">
      <alignment horizontal="center" vertical="center" textRotation="90" wrapText="1"/>
    </xf>
    <xf numFmtId="170" fontId="12" fillId="2" borderId="1" xfId="0" applyNumberFormat="1" applyFont="1" applyFill="1" applyBorder="1" applyAlignment="1">
      <alignment horizontal="center" vertical="center" textRotation="90" wrapText="1"/>
    </xf>
    <xf numFmtId="169" fontId="12" fillId="2" borderId="1" xfId="0" applyNumberFormat="1" applyFont="1" applyFill="1" applyBorder="1" applyAlignment="1">
      <alignment horizontal="center" vertical="center" textRotation="90" wrapText="1"/>
    </xf>
    <xf numFmtId="0" fontId="16" fillId="0" borderId="1" xfId="0" applyNumberFormat="1" applyFont="1" applyBorder="1" applyAlignment="1">
      <alignment vertical="top" wrapText="1"/>
    </xf>
    <xf numFmtId="0" fontId="12" fillId="7" borderId="1" xfId="0" applyFont="1" applyFill="1" applyBorder="1" applyAlignment="1">
      <alignment vertical="center"/>
    </xf>
    <xf numFmtId="0" fontId="12" fillId="7" borderId="1" xfId="0" applyFont="1" applyFill="1" applyBorder="1" applyAlignment="1">
      <alignment vertical="center" wrapText="1"/>
    </xf>
    <xf numFmtId="0" fontId="16" fillId="0" borderId="1"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protection locked="0"/>
    </xf>
    <xf numFmtId="0" fontId="16" fillId="0" borderId="13" xfId="0" applyFont="1" applyFill="1" applyBorder="1" applyAlignment="1" applyProtection="1">
      <alignment horizontal="left" vertical="center" wrapText="1"/>
      <protection locked="0"/>
    </xf>
    <xf numFmtId="0" fontId="16" fillId="0" borderId="1" xfId="0" applyFont="1" applyFill="1" applyBorder="1" applyAlignment="1">
      <alignment vertical="center" wrapText="1"/>
    </xf>
    <xf numFmtId="4" fontId="16" fillId="0" borderId="1" xfId="0" applyNumberFormat="1" applyFont="1" applyFill="1" applyBorder="1" applyAlignment="1">
      <alignment horizontal="center" vertical="center" wrapText="1"/>
    </xf>
    <xf numFmtId="0" fontId="16" fillId="0" borderId="3" xfId="0" applyFont="1" applyFill="1" applyBorder="1" applyAlignment="1" applyProtection="1">
      <alignment horizontal="center" vertical="center"/>
      <protection locked="0"/>
    </xf>
    <xf numFmtId="0" fontId="16" fillId="0" borderId="3" xfId="0" applyFont="1" applyFill="1" applyBorder="1" applyAlignment="1">
      <alignment horizontal="left" vertical="center" wrapText="1"/>
    </xf>
    <xf numFmtId="4" fontId="12" fillId="2" borderId="0" xfId="0" applyNumberFormat="1" applyFont="1" applyFill="1" applyBorder="1" applyAlignment="1">
      <alignment horizontal="center" vertical="center" wrapText="1"/>
    </xf>
    <xf numFmtId="171" fontId="16" fillId="0" borderId="1" xfId="11" applyNumberFormat="1" applyFont="1" applyBorder="1" applyAlignment="1">
      <alignment horizontal="center" vertical="center" wrapText="1"/>
    </xf>
    <xf numFmtId="170" fontId="16" fillId="0" borderId="12" xfId="0" applyNumberFormat="1" applyFont="1" applyFill="1" applyBorder="1" applyAlignment="1">
      <alignment horizontal="center" vertical="center"/>
    </xf>
    <xf numFmtId="169" fontId="16" fillId="0" borderId="1" xfId="0" applyNumberFormat="1" applyFont="1" applyFill="1" applyBorder="1" applyAlignment="1">
      <alignment horizontal="center" vertical="center"/>
    </xf>
    <xf numFmtId="0" fontId="16" fillId="0" borderId="0" xfId="0" applyFont="1" applyAlignment="1">
      <alignment vertical="top"/>
    </xf>
    <xf numFmtId="0" fontId="16" fillId="0" borderId="0" xfId="0" applyFont="1"/>
    <xf numFmtId="0" fontId="16" fillId="8" borderId="0" xfId="0" applyFont="1" applyFill="1"/>
    <xf numFmtId="0" fontId="16" fillId="0" borderId="0" xfId="0" applyFont="1" applyFill="1"/>
    <xf numFmtId="0" fontId="12" fillId="0" borderId="17" xfId="0" applyFont="1" applyBorder="1" applyAlignment="1">
      <alignment horizontal="center" vertical="center"/>
    </xf>
    <xf numFmtId="0" fontId="12" fillId="0" borderId="16" xfId="0" applyFont="1" applyBorder="1" applyAlignment="1">
      <alignment horizontal="center" vertical="center" textRotation="90" wrapText="1"/>
    </xf>
    <xf numFmtId="0" fontId="12" fillId="0" borderId="17" xfId="0" applyFont="1" applyBorder="1" applyAlignment="1">
      <alignment horizontal="center" vertical="center" textRotation="90" wrapText="1"/>
    </xf>
    <xf numFmtId="0" fontId="12" fillId="0" borderId="18" xfId="0" applyFont="1" applyBorder="1" applyAlignment="1">
      <alignment vertical="center" textRotation="90" wrapText="1"/>
    </xf>
    <xf numFmtId="0" fontId="12" fillId="0" borderId="17" xfId="0" applyFont="1" applyBorder="1" applyAlignment="1">
      <alignment vertical="center" textRotation="90" wrapText="1"/>
    </xf>
    <xf numFmtId="0" fontId="12" fillId="0" borderId="0" xfId="0" applyFont="1" applyBorder="1" applyAlignment="1">
      <alignment vertical="center" textRotation="90" wrapText="1"/>
    </xf>
    <xf numFmtId="4" fontId="12" fillId="7" borderId="1" xfId="0" applyNumberFormat="1" applyFont="1" applyFill="1" applyBorder="1" applyAlignment="1">
      <alignment horizontal="center" vertical="center" wrapText="1"/>
    </xf>
    <xf numFmtId="0" fontId="16" fillId="7" borderId="1" xfId="0" applyFont="1" applyFill="1" applyBorder="1"/>
    <xf numFmtId="0" fontId="16" fillId="7" borderId="1" xfId="0" applyFont="1" applyFill="1" applyBorder="1" applyAlignment="1">
      <alignment horizontal="center" vertical="center"/>
    </xf>
    <xf numFmtId="0" fontId="16" fillId="7" borderId="2" xfId="0" applyFont="1" applyFill="1" applyBorder="1" applyAlignment="1">
      <alignment horizontal="center" vertical="center"/>
    </xf>
    <xf numFmtId="0" fontId="16" fillId="7" borderId="3" xfId="0" applyFont="1" applyFill="1" applyBorder="1" applyAlignment="1">
      <alignment horizontal="center" vertical="center"/>
    </xf>
    <xf numFmtId="0" fontId="16" fillId="7" borderId="0" xfId="0" applyFont="1" applyFill="1"/>
    <xf numFmtId="4" fontId="16" fillId="0" borderId="1" xfId="0" applyNumberFormat="1" applyFont="1" applyBorder="1" applyAlignment="1">
      <alignment horizontal="center" vertical="center" wrapText="1"/>
    </xf>
    <xf numFmtId="0" fontId="16" fillId="0" borderId="1" xfId="0" applyFont="1" applyBorder="1"/>
    <xf numFmtId="0" fontId="16" fillId="0" borderId="1" xfId="0" applyFont="1" applyFill="1" applyBorder="1" applyAlignment="1">
      <alignment horizontal="center" vertical="center" wrapText="1"/>
    </xf>
    <xf numFmtId="0" fontId="16" fillId="0" borderId="1" xfId="0" applyFont="1" applyFill="1" applyBorder="1" applyAlignment="1">
      <alignment horizontal="center" vertical="center"/>
    </xf>
    <xf numFmtId="0" fontId="16" fillId="0" borderId="1" xfId="0" applyFont="1" applyBorder="1" applyAlignment="1">
      <alignment horizontal="center" vertical="center" wrapText="1"/>
    </xf>
    <xf numFmtId="0" fontId="16" fillId="8" borderId="3" xfId="0" applyFont="1" applyFill="1" applyBorder="1" applyAlignment="1">
      <alignment horizontal="center" vertical="center"/>
    </xf>
    <xf numFmtId="0" fontId="16" fillId="8" borderId="1" xfId="0" applyFont="1" applyFill="1" applyBorder="1" applyAlignment="1">
      <alignment horizontal="center" vertical="center"/>
    </xf>
    <xf numFmtId="0" fontId="16" fillId="0" borderId="1" xfId="0" applyFont="1" applyFill="1" applyBorder="1" applyAlignment="1">
      <alignment horizontal="center" vertical="center" wrapText="1" shrinkToFit="1"/>
    </xf>
    <xf numFmtId="0" fontId="21" fillId="0" borderId="0" xfId="0" applyFont="1" applyFill="1"/>
    <xf numFmtId="4" fontId="16" fillId="0" borderId="6" xfId="0" applyNumberFormat="1" applyFont="1" applyBorder="1" applyAlignment="1">
      <alignment horizontal="center" vertical="center" wrapText="1"/>
    </xf>
    <xf numFmtId="0" fontId="16" fillId="8" borderId="6" xfId="0" applyFont="1" applyFill="1" applyBorder="1" applyAlignment="1">
      <alignment horizontal="center" vertical="center" wrapText="1"/>
    </xf>
    <xf numFmtId="0" fontId="16" fillId="8" borderId="6" xfId="0" applyFont="1" applyFill="1" applyBorder="1" applyAlignment="1">
      <alignment horizontal="center" vertical="center"/>
    </xf>
    <xf numFmtId="0" fontId="16" fillId="8" borderId="12" xfId="0" applyFont="1" applyFill="1" applyBorder="1" applyAlignment="1">
      <alignment horizontal="center" vertical="center" wrapText="1"/>
    </xf>
    <xf numFmtId="0" fontId="16" fillId="8" borderId="6" xfId="0" applyFont="1" applyFill="1" applyBorder="1"/>
    <xf numFmtId="0" fontId="16" fillId="8" borderId="19" xfId="0" applyFont="1" applyFill="1" applyBorder="1" applyAlignment="1">
      <alignment horizontal="center" vertical="center"/>
    </xf>
    <xf numFmtId="0" fontId="16" fillId="8" borderId="1" xfId="0" applyFont="1" applyFill="1" applyBorder="1" applyAlignment="1">
      <alignment horizontal="center" vertical="center" wrapText="1"/>
    </xf>
    <xf numFmtId="172" fontId="16" fillId="0" borderId="1" xfId="0" applyNumberFormat="1" applyFont="1" applyFill="1" applyBorder="1" applyAlignment="1">
      <alignment horizontal="center" vertical="center" wrapText="1"/>
    </xf>
    <xf numFmtId="0" fontId="16" fillId="0" borderId="1" xfId="0" applyFont="1" applyFill="1" applyBorder="1"/>
    <xf numFmtId="0" fontId="16" fillId="0" borderId="2" xfId="0" applyFont="1" applyFill="1" applyBorder="1" applyAlignment="1">
      <alignment horizontal="center" vertical="center"/>
    </xf>
    <xf numFmtId="0" fontId="16" fillId="0" borderId="3" xfId="0" applyFont="1" applyFill="1" applyBorder="1" applyAlignment="1">
      <alignment horizontal="center" vertical="center"/>
    </xf>
    <xf numFmtId="0" fontId="16" fillId="0" borderId="2" xfId="0" applyFont="1" applyFill="1" applyBorder="1" applyAlignment="1">
      <alignment horizontal="center" vertical="center" wrapText="1"/>
    </xf>
    <xf numFmtId="0" fontId="16" fillId="8" borderId="2" xfId="0" applyFont="1" applyFill="1" applyBorder="1" applyAlignment="1">
      <alignment horizontal="center" vertical="center"/>
    </xf>
    <xf numFmtId="0" fontId="16" fillId="8" borderId="1" xfId="0" applyFont="1" applyFill="1" applyBorder="1"/>
    <xf numFmtId="0" fontId="16" fillId="7" borderId="1" xfId="0" applyFont="1" applyFill="1" applyBorder="1" applyAlignment="1">
      <alignment horizontal="center" vertical="center" wrapText="1"/>
    </xf>
    <xf numFmtId="4" fontId="12" fillId="7" borderId="2" xfId="0" applyNumberFormat="1" applyFont="1" applyFill="1" applyBorder="1" applyAlignment="1">
      <alignment horizontal="center" vertical="center" wrapText="1"/>
    </xf>
    <xf numFmtId="4" fontId="16" fillId="0" borderId="2" xfId="0" applyNumberFormat="1" applyFont="1" applyBorder="1" applyAlignment="1">
      <alignment horizontal="center" vertical="center" wrapText="1"/>
    </xf>
    <xf numFmtId="0" fontId="16" fillId="6" borderId="1" xfId="0" applyFont="1" applyFill="1" applyBorder="1" applyAlignment="1">
      <alignment horizontal="center" vertical="center" wrapText="1"/>
    </xf>
    <xf numFmtId="0" fontId="16" fillId="8" borderId="2" xfId="0" applyFont="1" applyFill="1" applyBorder="1" applyAlignment="1">
      <alignment horizontal="center" vertical="center" wrapText="1"/>
    </xf>
    <xf numFmtId="4" fontId="16" fillId="8" borderId="2" xfId="0" applyNumberFormat="1" applyFont="1" applyFill="1" applyBorder="1" applyAlignment="1">
      <alignment horizontal="center" vertical="center"/>
    </xf>
    <xf numFmtId="173" fontId="16" fillId="0" borderId="1" xfId="0" applyNumberFormat="1" applyFont="1" applyFill="1" applyBorder="1" applyAlignment="1">
      <alignment horizontal="center" vertical="center" wrapText="1"/>
    </xf>
    <xf numFmtId="0" fontId="16" fillId="0" borderId="1" xfId="0" applyFont="1" applyBorder="1" applyAlignment="1">
      <alignment wrapText="1"/>
    </xf>
    <xf numFmtId="0" fontId="16" fillId="8" borderId="3" xfId="0" applyFont="1" applyFill="1" applyBorder="1" applyAlignment="1">
      <alignment horizontal="center" vertical="center" wrapText="1"/>
    </xf>
    <xf numFmtId="0" fontId="16" fillId="0" borderId="0" xfId="0" applyFont="1" applyFill="1" applyAlignment="1">
      <alignment wrapText="1"/>
    </xf>
    <xf numFmtId="0" fontId="16" fillId="0" borderId="0" xfId="0" applyFont="1" applyAlignment="1">
      <alignment wrapText="1"/>
    </xf>
    <xf numFmtId="167" fontId="16" fillId="0" borderId="1" xfId="0" applyNumberFormat="1" applyFont="1" applyFill="1" applyBorder="1" applyAlignment="1">
      <alignment horizontal="center" vertical="center" wrapText="1"/>
    </xf>
    <xf numFmtId="4" fontId="16" fillId="0" borderId="2" xfId="0" applyNumberFormat="1" applyFont="1" applyFill="1" applyBorder="1" applyAlignment="1">
      <alignment horizontal="center" vertical="center" wrapText="1"/>
    </xf>
    <xf numFmtId="0" fontId="16" fillId="0" borderId="3" xfId="0" applyFont="1" applyFill="1" applyBorder="1" applyAlignment="1">
      <alignment horizontal="center" vertical="center" wrapText="1"/>
    </xf>
    <xf numFmtId="4" fontId="16" fillId="8" borderId="1" xfId="0" applyNumberFormat="1" applyFont="1" applyFill="1" applyBorder="1" applyAlignment="1">
      <alignment horizontal="center" vertical="center" wrapText="1"/>
    </xf>
    <xf numFmtId="4" fontId="16" fillId="8" borderId="2" xfId="0" applyNumberFormat="1" applyFont="1" applyFill="1" applyBorder="1" applyAlignment="1">
      <alignment horizontal="center" vertical="center" wrapText="1"/>
    </xf>
    <xf numFmtId="0" fontId="15" fillId="8" borderId="1" xfId="0" applyFont="1" applyFill="1" applyBorder="1" applyAlignment="1">
      <alignment horizontal="center" vertical="center" wrapText="1"/>
    </xf>
    <xf numFmtId="0" fontId="16" fillId="8" borderId="0" xfId="0" applyFont="1" applyFill="1" applyAlignment="1">
      <alignment wrapText="1"/>
    </xf>
    <xf numFmtId="167" fontId="16" fillId="0" borderId="1" xfId="0" applyNumberFormat="1" applyFont="1" applyBorder="1" applyAlignment="1">
      <alignment horizontal="center" vertical="center" wrapText="1"/>
    </xf>
    <xf numFmtId="0" fontId="12" fillId="7" borderId="6" xfId="0" applyFont="1" applyFill="1" applyBorder="1" applyAlignment="1">
      <alignment horizontal="center" vertical="center" wrapText="1"/>
    </xf>
    <xf numFmtId="0" fontId="12" fillId="7" borderId="12" xfId="0" applyFont="1" applyFill="1" applyBorder="1" applyAlignment="1">
      <alignment horizontal="center" vertical="center" wrapText="1"/>
    </xf>
    <xf numFmtId="0" fontId="16" fillId="7" borderId="19" xfId="0" applyFont="1" applyFill="1" applyBorder="1"/>
    <xf numFmtId="0" fontId="16" fillId="7" borderId="6" xfId="0" applyFont="1" applyFill="1" applyBorder="1"/>
    <xf numFmtId="0" fontId="16" fillId="7" borderId="12" xfId="0" applyFont="1" applyFill="1" applyBorder="1"/>
    <xf numFmtId="0" fontId="16" fillId="8" borderId="1" xfId="0" applyFont="1" applyFill="1" applyBorder="1" applyAlignment="1">
      <alignment horizontal="center" vertical="top" wrapText="1"/>
    </xf>
    <xf numFmtId="0" fontId="16" fillId="8" borderId="1" xfId="0" applyFont="1" applyFill="1" applyBorder="1" applyAlignment="1">
      <alignment horizontal="center" wrapText="1"/>
    </xf>
    <xf numFmtId="0" fontId="16" fillId="2" borderId="1" xfId="0" applyFont="1" applyFill="1" applyBorder="1"/>
    <xf numFmtId="0" fontId="12" fillId="2" borderId="0" xfId="0" applyFont="1" applyFill="1" applyBorder="1" applyAlignment="1">
      <alignment vertical="center" textRotation="90" wrapText="1"/>
    </xf>
    <xf numFmtId="0" fontId="16" fillId="2" borderId="0" xfId="0" applyFont="1" applyFill="1"/>
    <xf numFmtId="0" fontId="12" fillId="2" borderId="1" xfId="0" applyFont="1" applyFill="1" applyBorder="1" applyAlignment="1">
      <alignment horizontal="center" vertical="center" textRotation="90" wrapText="1"/>
    </xf>
    <xf numFmtId="0" fontId="12" fillId="2" borderId="2" xfId="0" applyFont="1" applyFill="1" applyBorder="1" applyAlignment="1">
      <alignment horizontal="center" vertical="center" textRotation="90" wrapText="1"/>
    </xf>
    <xf numFmtId="0" fontId="12" fillId="2" borderId="3" xfId="0" applyFont="1" applyFill="1" applyBorder="1" applyAlignment="1">
      <alignment horizontal="center" vertical="center" textRotation="90" wrapText="1"/>
    </xf>
    <xf numFmtId="0" fontId="12" fillId="2" borderId="1" xfId="0" applyFont="1" applyFill="1" applyBorder="1" applyAlignment="1">
      <alignment vertical="center" textRotation="90" wrapText="1"/>
    </xf>
    <xf numFmtId="174" fontId="16" fillId="0" borderId="3" xfId="0" applyNumberFormat="1" applyFont="1" applyFill="1" applyBorder="1" applyAlignment="1">
      <alignment horizontal="center" vertical="center"/>
    </xf>
    <xf numFmtId="174" fontId="16" fillId="0" borderId="1" xfId="0" applyNumberFormat="1" applyFont="1" applyFill="1" applyBorder="1" applyAlignment="1">
      <alignment horizontal="center" vertical="center"/>
    </xf>
    <xf numFmtId="174" fontId="16" fillId="8" borderId="3" xfId="0" applyNumberFormat="1" applyFont="1" applyFill="1" applyBorder="1" applyAlignment="1">
      <alignment horizontal="center" vertical="center"/>
    </xf>
    <xf numFmtId="0" fontId="16" fillId="8" borderId="1" xfId="0" applyFont="1" applyFill="1" applyBorder="1" applyAlignment="1">
      <alignment horizontal="distributed" vertical="top" readingOrder="1"/>
    </xf>
    <xf numFmtId="0" fontId="16" fillId="8" borderId="2" xfId="0" applyFont="1" applyFill="1" applyBorder="1" applyAlignment="1">
      <alignment horizontal="distributed" vertical="top" readingOrder="1"/>
    </xf>
    <xf numFmtId="0" fontId="16" fillId="8" borderId="3" xfId="0" applyFont="1" applyFill="1" applyBorder="1" applyAlignment="1">
      <alignment horizontal="distributed" vertical="top" readingOrder="1"/>
    </xf>
    <xf numFmtId="0" fontId="16" fillId="8" borderId="1" xfId="0" applyFont="1" applyFill="1" applyBorder="1" applyAlignment="1">
      <alignment horizontal="center" vertical="distributed"/>
    </xf>
    <xf numFmtId="0" fontId="16" fillId="8" borderId="1" xfId="0" applyFont="1" applyFill="1" applyBorder="1" applyAlignment="1">
      <alignment horizontal="distributed" vertical="distributed" readingOrder="1"/>
    </xf>
    <xf numFmtId="0" fontId="16" fillId="8" borderId="1" xfId="0" applyFont="1" applyFill="1" applyBorder="1" applyAlignment="1">
      <alignment horizontal="distributed" vertical="top" wrapText="1" readingOrder="1"/>
    </xf>
    <xf numFmtId="0" fontId="12" fillId="9" borderId="7" xfId="0" applyFont="1" applyFill="1" applyBorder="1" applyAlignment="1">
      <alignment vertical="center"/>
    </xf>
    <xf numFmtId="0" fontId="12" fillId="9" borderId="7" xfId="0" applyFont="1" applyFill="1" applyBorder="1" applyAlignment="1">
      <alignment vertical="center" wrapText="1"/>
    </xf>
    <xf numFmtId="0" fontId="12" fillId="9" borderId="0" xfId="0" applyFont="1" applyFill="1" applyBorder="1" applyAlignment="1">
      <alignment horizontal="center" vertical="center" textRotation="90" wrapText="1"/>
    </xf>
    <xf numFmtId="4" fontId="12" fillId="9" borderId="0" xfId="0" applyNumberFormat="1" applyFont="1" applyFill="1" applyBorder="1" applyAlignment="1">
      <alignment horizontal="center" vertical="center" wrapText="1"/>
    </xf>
    <xf numFmtId="14" fontId="12" fillId="9" borderId="0" xfId="0" applyNumberFormat="1" applyFont="1" applyFill="1" applyBorder="1" applyAlignment="1">
      <alignment horizontal="center" vertical="center"/>
    </xf>
    <xf numFmtId="0" fontId="12" fillId="9" borderId="0" xfId="0" applyFont="1" applyFill="1" applyBorder="1" applyAlignment="1">
      <alignment vertical="center" textRotation="90" wrapText="1"/>
    </xf>
    <xf numFmtId="0" fontId="12" fillId="0" borderId="0" xfId="0" applyFont="1" applyBorder="1" applyAlignment="1">
      <alignment vertical="center"/>
    </xf>
    <xf numFmtId="14" fontId="12" fillId="0" borderId="0" xfId="0" applyNumberFormat="1" applyFont="1" applyBorder="1" applyAlignment="1">
      <alignment horizontal="center" vertical="center" textRotation="90"/>
    </xf>
    <xf numFmtId="0" fontId="12" fillId="0" borderId="0" xfId="0" applyFont="1" applyBorder="1" applyAlignment="1">
      <alignment vertical="center" wrapText="1"/>
    </xf>
    <xf numFmtId="4" fontId="12" fillId="0" borderId="0" xfId="0" applyNumberFormat="1" applyFont="1" applyBorder="1" applyAlignment="1">
      <alignment horizontal="center" vertical="center" textRotation="1" wrapText="1"/>
    </xf>
    <xf numFmtId="4" fontId="12" fillId="0" borderId="0" xfId="0" applyNumberFormat="1" applyFont="1" applyBorder="1" applyAlignment="1">
      <alignment horizontal="center" vertical="center" wrapText="1"/>
    </xf>
    <xf numFmtId="0" fontId="12" fillId="0" borderId="0" xfId="0" applyFont="1" applyBorder="1" applyAlignment="1">
      <alignment horizontal="center" vertical="center" wrapText="1"/>
    </xf>
    <xf numFmtId="0" fontId="12" fillId="0" borderId="0" xfId="0" applyFont="1" applyBorder="1" applyAlignment="1">
      <alignment horizontal="center" vertical="center"/>
    </xf>
    <xf numFmtId="0" fontId="16" fillId="8" borderId="0" xfId="0" applyFont="1" applyFill="1" applyAlignment="1"/>
    <xf numFmtId="0" fontId="16" fillId="0" borderId="0" xfId="0" applyFont="1" applyFill="1" applyBorder="1" applyAlignment="1">
      <alignment vertical="top"/>
    </xf>
    <xf numFmtId="2" fontId="12" fillId="0" borderId="0" xfId="0" applyNumberFormat="1" applyFont="1" applyFill="1" applyBorder="1" applyAlignment="1">
      <alignment horizontal="right" vertical="top" wrapText="1"/>
    </xf>
    <xf numFmtId="0" fontId="16" fillId="0" borderId="0" xfId="0" applyFont="1" applyFill="1" applyBorder="1" applyAlignment="1">
      <alignment vertical="top" wrapText="1"/>
    </xf>
    <xf numFmtId="43" fontId="16" fillId="0" borderId="0" xfId="11" applyFont="1" applyFill="1" applyBorder="1" applyAlignment="1">
      <alignment vertical="top" wrapText="1"/>
    </xf>
    <xf numFmtId="43" fontId="12" fillId="0" borderId="0" xfId="11" applyFont="1" applyFill="1" applyBorder="1" applyAlignment="1">
      <alignment vertical="top" wrapText="1"/>
    </xf>
    <xf numFmtId="0" fontId="16" fillId="0" borderId="0" xfId="0" applyFont="1" applyFill="1" applyBorder="1" applyAlignment="1"/>
    <xf numFmtId="0" fontId="16" fillId="0" borderId="0" xfId="0" applyFont="1" applyFill="1" applyBorder="1"/>
    <xf numFmtId="0" fontId="16" fillId="0" borderId="0" xfId="0" applyFont="1" applyAlignment="1">
      <alignment horizontal="left" vertical="center"/>
    </xf>
    <xf numFmtId="0" fontId="16" fillId="0" borderId="0" xfId="0" applyFont="1" applyBorder="1"/>
    <xf numFmtId="4" fontId="16" fillId="0" borderId="0" xfId="0" applyNumberFormat="1" applyFont="1" applyBorder="1"/>
    <xf numFmtId="0" fontId="16" fillId="8" borderId="0" xfId="0" applyFont="1" applyFill="1" applyBorder="1" applyAlignment="1"/>
    <xf numFmtId="4" fontId="16" fillId="0" borderId="0" xfId="0" applyNumberFormat="1" applyFont="1"/>
    <xf numFmtId="0" fontId="16" fillId="8" borderId="0" xfId="0" applyFont="1" applyFill="1" applyBorder="1"/>
    <xf numFmtId="0" fontId="16" fillId="0" borderId="0" xfId="0" applyFont="1" applyBorder="1" applyAlignment="1">
      <alignment horizontal="center" vertical="center" wrapText="1"/>
    </xf>
    <xf numFmtId="0" fontId="16" fillId="0" borderId="0" xfId="0" applyFont="1" applyAlignment="1"/>
    <xf numFmtId="0" fontId="10" fillId="0" borderId="0" xfId="0" applyFont="1" applyBorder="1" applyAlignment="1">
      <alignment horizontal="center" vertical="center" wrapText="1"/>
    </xf>
    <xf numFmtId="0" fontId="16" fillId="0" borderId="0" xfId="0" applyFont="1" applyAlignment="1">
      <alignment vertical="center"/>
    </xf>
    <xf numFmtId="0" fontId="12" fillId="0" borderId="11" xfId="0" applyFont="1" applyBorder="1" applyAlignment="1">
      <alignment horizontal="center" vertical="center" wrapText="1"/>
    </xf>
    <xf numFmtId="0" fontId="12" fillId="0" borderId="11" xfId="0" applyFont="1" applyBorder="1" applyAlignment="1">
      <alignment horizontal="left" vertical="center"/>
    </xf>
    <xf numFmtId="0" fontId="12" fillId="0" borderId="10" xfId="0" applyFont="1" applyBorder="1" applyAlignment="1">
      <alignment horizontal="left" vertical="center"/>
    </xf>
    <xf numFmtId="170" fontId="12" fillId="0" borderId="6" xfId="0" applyNumberFormat="1" applyFont="1" applyBorder="1" applyAlignment="1">
      <alignment horizontal="center" vertical="center" textRotation="90" wrapText="1"/>
    </xf>
    <xf numFmtId="169" fontId="12" fillId="0" borderId="6" xfId="0" applyNumberFormat="1" applyFont="1" applyBorder="1" applyAlignment="1">
      <alignment horizontal="center" vertical="center" textRotation="90" wrapText="1"/>
    </xf>
    <xf numFmtId="0" fontId="16" fillId="0" borderId="6" xfId="0" applyFont="1" applyBorder="1"/>
    <xf numFmtId="0" fontId="12" fillId="8" borderId="1" xfId="0" applyFont="1" applyFill="1" applyBorder="1" applyAlignment="1">
      <alignment horizontal="left" vertical="center"/>
    </xf>
    <xf numFmtId="2" fontId="12" fillId="8" borderId="1" xfId="0" applyNumberFormat="1" applyFont="1" applyFill="1" applyBorder="1" applyAlignment="1">
      <alignment vertical="center"/>
    </xf>
    <xf numFmtId="0" fontId="12" fillId="7" borderId="12" xfId="0" applyFont="1" applyFill="1" applyBorder="1" applyAlignment="1">
      <alignment vertical="top"/>
    </xf>
    <xf numFmtId="0" fontId="12" fillId="7" borderId="12" xfId="0" applyFont="1" applyFill="1" applyBorder="1" applyAlignment="1">
      <alignment vertical="center"/>
    </xf>
    <xf numFmtId="0" fontId="12" fillId="7" borderId="9" xfId="0" applyFont="1" applyFill="1" applyBorder="1" applyAlignment="1">
      <alignment vertical="center" wrapText="1"/>
    </xf>
    <xf numFmtId="0" fontId="12" fillId="7" borderId="19" xfId="0" applyFont="1" applyFill="1" applyBorder="1" applyAlignment="1">
      <alignment vertical="center" wrapText="1"/>
    </xf>
    <xf numFmtId="170" fontId="12" fillId="7" borderId="12" xfId="0" applyNumberFormat="1" applyFont="1" applyFill="1" applyBorder="1" applyAlignment="1">
      <alignment horizontal="center" vertical="center" wrapText="1"/>
    </xf>
    <xf numFmtId="170" fontId="12" fillId="7" borderId="6" xfId="0" applyNumberFormat="1" applyFont="1" applyFill="1" applyBorder="1" applyAlignment="1">
      <alignment horizontal="center" vertical="center" wrapText="1"/>
    </xf>
    <xf numFmtId="169" fontId="12" fillId="7" borderId="6" xfId="0" applyNumberFormat="1" applyFont="1" applyFill="1" applyBorder="1" applyAlignment="1">
      <alignment horizontal="center" vertical="center" wrapText="1"/>
    </xf>
    <xf numFmtId="4" fontId="12" fillId="7" borderId="6" xfId="0" applyNumberFormat="1" applyFont="1" applyFill="1" applyBorder="1" applyAlignment="1">
      <alignment horizontal="center" vertical="center" wrapText="1"/>
    </xf>
    <xf numFmtId="4" fontId="12" fillId="7" borderId="12" xfId="0" applyNumberFormat="1" applyFont="1" applyFill="1" applyBorder="1" applyAlignment="1">
      <alignment horizontal="center" vertical="center" wrapText="1"/>
    </xf>
    <xf numFmtId="0" fontId="16" fillId="7" borderId="19" xfId="0" applyFont="1" applyFill="1" applyBorder="1" applyAlignment="1">
      <alignment horizontal="center" vertical="center"/>
    </xf>
    <xf numFmtId="0" fontId="16" fillId="7" borderId="6" xfId="0" applyFont="1" applyFill="1" applyBorder="1" applyAlignment="1">
      <alignment horizontal="center" vertical="center"/>
    </xf>
    <xf numFmtId="0" fontId="16" fillId="7" borderId="12" xfId="0" applyFont="1" applyFill="1" applyBorder="1" applyAlignment="1">
      <alignment horizontal="center" vertical="center"/>
    </xf>
    <xf numFmtId="0" fontId="12" fillId="0" borderId="1" xfId="0" applyFont="1" applyBorder="1" applyAlignment="1">
      <alignment horizontal="left" vertical="center"/>
    </xf>
    <xf numFmtId="4" fontId="16" fillId="0" borderId="1" xfId="0" applyNumberFormat="1" applyFont="1" applyFill="1" applyBorder="1" applyAlignment="1">
      <alignment horizontal="center" vertical="center"/>
    </xf>
    <xf numFmtId="0" fontId="12" fillId="2" borderId="1" xfId="0" applyFont="1" applyFill="1" applyBorder="1" applyAlignment="1">
      <alignment vertical="center"/>
    </xf>
    <xf numFmtId="0" fontId="6" fillId="0" borderId="0" xfId="0" applyFont="1" applyBorder="1" applyAlignment="1">
      <alignment vertical="center" wrapText="1"/>
    </xf>
    <xf numFmtId="0" fontId="6" fillId="0" borderId="1" xfId="0" applyFont="1" applyFill="1" applyBorder="1" applyAlignment="1">
      <alignment vertical="center"/>
    </xf>
    <xf numFmtId="0" fontId="10" fillId="2" borderId="1" xfId="0" applyFont="1" applyFill="1" applyBorder="1" applyAlignment="1">
      <alignment vertical="center"/>
    </xf>
    <xf numFmtId="0" fontId="6" fillId="2" borderId="1" xfId="0" applyFont="1" applyFill="1" applyBorder="1" applyAlignment="1">
      <alignment vertical="center"/>
    </xf>
    <xf numFmtId="0" fontId="10" fillId="0" borderId="1" xfId="0" applyFont="1" applyFill="1" applyBorder="1" applyAlignment="1">
      <alignment vertical="center"/>
    </xf>
    <xf numFmtId="0" fontId="10" fillId="0" borderId="2" xfId="0" applyFont="1" applyFill="1" applyBorder="1" applyAlignment="1">
      <alignment vertical="center"/>
    </xf>
    <xf numFmtId="0" fontId="6" fillId="2" borderId="1" xfId="0" applyFont="1" applyFill="1" applyBorder="1" applyAlignment="1">
      <alignment vertical="center" wrapText="1"/>
    </xf>
    <xf numFmtId="0" fontId="6" fillId="2" borderId="2" xfId="0" applyFont="1" applyFill="1" applyBorder="1" applyAlignment="1">
      <alignment vertical="center"/>
    </xf>
    <xf numFmtId="0" fontId="23" fillId="0" borderId="0" xfId="0" applyFont="1" applyFill="1" applyBorder="1" applyAlignment="1">
      <alignment horizontal="left" vertical="top"/>
    </xf>
    <xf numFmtId="0" fontId="23" fillId="0" borderId="0" xfId="0" applyFont="1" applyFill="1" applyBorder="1" applyAlignment="1">
      <alignment horizontal="left" vertical="top" wrapText="1"/>
    </xf>
    <xf numFmtId="0" fontId="24" fillId="0" borderId="0" xfId="0" applyFont="1"/>
    <xf numFmtId="0" fontId="2" fillId="0" borderId="22"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25" xfId="0" applyFont="1" applyBorder="1" applyAlignment="1">
      <alignment horizontal="center" vertical="center" wrapText="1"/>
    </xf>
    <xf numFmtId="0" fontId="6" fillId="2" borderId="2" xfId="0" applyFont="1" applyFill="1" applyBorder="1" applyAlignment="1">
      <alignment vertical="center" wrapText="1"/>
    </xf>
    <xf numFmtId="0" fontId="10" fillId="0" borderId="27" xfId="0" applyFont="1" applyFill="1" applyBorder="1" applyAlignment="1">
      <alignment vertical="center" wrapText="1"/>
    </xf>
    <xf numFmtId="0" fontId="3" fillId="0" borderId="1" xfId="0" applyFont="1" applyFill="1" applyBorder="1" applyAlignment="1">
      <alignment vertical="center" wrapText="1"/>
    </xf>
    <xf numFmtId="0" fontId="26" fillId="10" borderId="32" xfId="0" applyFont="1" applyFill="1" applyBorder="1" applyAlignment="1" applyProtection="1">
      <alignment horizontal="center" vertical="top" wrapText="1" readingOrder="1"/>
      <protection locked="0"/>
    </xf>
    <xf numFmtId="0" fontId="25" fillId="0" borderId="32" xfId="0" applyFont="1" applyBorder="1" applyAlignment="1" applyProtection="1">
      <alignment horizontal="left" vertical="top" wrapText="1" readingOrder="1"/>
      <protection locked="0"/>
    </xf>
    <xf numFmtId="176" fontId="25" fillId="0" borderId="32" xfId="0" applyNumberFormat="1" applyFont="1" applyBorder="1" applyAlignment="1" applyProtection="1">
      <alignment horizontal="left" vertical="top" wrapText="1" readingOrder="1"/>
      <protection locked="0"/>
    </xf>
    <xf numFmtId="175" fontId="25" fillId="0" borderId="32" xfId="0" applyNumberFormat="1" applyFont="1" applyBorder="1" applyAlignment="1" applyProtection="1">
      <alignment horizontal="left" vertical="top" wrapText="1" readingOrder="1"/>
      <protection locked="0"/>
    </xf>
    <xf numFmtId="0" fontId="26" fillId="10" borderId="32" xfId="0" applyFont="1" applyFill="1" applyBorder="1" applyAlignment="1" applyProtection="1">
      <alignment vertical="top" wrapText="1" readingOrder="1"/>
      <protection locked="0"/>
    </xf>
    <xf numFmtId="0" fontId="16" fillId="0" borderId="0" xfId="0" applyFont="1" applyFill="1" applyAlignment="1">
      <alignment vertical="top" wrapText="1"/>
    </xf>
    <xf numFmtId="0" fontId="12" fillId="0" borderId="0" xfId="0" applyFont="1" applyFill="1" applyAlignment="1">
      <alignment wrapText="1"/>
    </xf>
    <xf numFmtId="0" fontId="16" fillId="7" borderId="0" xfId="0" applyFont="1" applyFill="1" applyAlignment="1">
      <alignment wrapText="1"/>
    </xf>
    <xf numFmtId="0" fontId="27" fillId="10" borderId="35" xfId="0" applyFont="1" applyFill="1" applyBorder="1" applyAlignment="1" applyProtection="1">
      <alignment horizontal="center" vertical="top" wrapText="1" readingOrder="1"/>
      <protection locked="0"/>
    </xf>
    <xf numFmtId="0" fontId="28" fillId="10" borderId="36" xfId="0" applyFont="1" applyFill="1" applyBorder="1" applyAlignment="1" applyProtection="1">
      <alignment horizontal="center" vertical="top" wrapText="1" readingOrder="1"/>
      <protection locked="0"/>
    </xf>
    <xf numFmtId="0" fontId="27" fillId="10" borderId="36" xfId="0" applyFont="1" applyFill="1" applyBorder="1" applyAlignment="1" applyProtection="1">
      <alignment horizontal="center" vertical="top" wrapText="1" readingOrder="1"/>
      <protection locked="0"/>
    </xf>
    <xf numFmtId="0" fontId="28" fillId="10" borderId="35" xfId="0" applyFont="1" applyFill="1" applyBorder="1" applyAlignment="1" applyProtection="1">
      <alignment vertical="top" wrapText="1" readingOrder="1"/>
      <protection locked="0"/>
    </xf>
    <xf numFmtId="0" fontId="29" fillId="10" borderId="35" xfId="0" applyFont="1" applyFill="1" applyBorder="1" applyAlignment="1" applyProtection="1">
      <alignment vertical="top" wrapText="1" readingOrder="1"/>
      <protection locked="0"/>
    </xf>
    <xf numFmtId="0" fontId="28" fillId="10" borderId="32" xfId="0" applyFont="1" applyFill="1" applyBorder="1" applyAlignment="1" applyProtection="1">
      <alignment horizontal="center" vertical="top" wrapText="1" readingOrder="1"/>
      <protection locked="0"/>
    </xf>
    <xf numFmtId="0" fontId="30" fillId="11" borderId="32" xfId="0" applyFont="1" applyFill="1" applyBorder="1" applyAlignment="1" applyProtection="1">
      <alignment vertical="top" wrapText="1" readingOrder="1"/>
      <protection locked="0"/>
    </xf>
    <xf numFmtId="175" fontId="30" fillId="0" borderId="32" xfId="0" applyNumberFormat="1" applyFont="1" applyBorder="1" applyAlignment="1" applyProtection="1">
      <alignment horizontal="right" vertical="top" wrapText="1" readingOrder="1"/>
      <protection locked="0"/>
    </xf>
    <xf numFmtId="0" fontId="31" fillId="10" borderId="35" xfId="0" applyFont="1" applyFill="1" applyBorder="1" applyAlignment="1" applyProtection="1">
      <alignment horizontal="center" vertical="center" wrapText="1" readingOrder="1"/>
      <protection locked="0"/>
    </xf>
    <xf numFmtId="0" fontId="32" fillId="10" borderId="32" xfId="0" applyFont="1" applyFill="1" applyBorder="1" applyAlignment="1" applyProtection="1">
      <alignment horizontal="center" vertical="top" wrapText="1" readingOrder="1"/>
      <protection locked="0"/>
    </xf>
    <xf numFmtId="0" fontId="33" fillId="11" borderId="32" xfId="0" applyFont="1" applyFill="1" applyBorder="1" applyAlignment="1" applyProtection="1">
      <alignment vertical="top" wrapText="1" readingOrder="1"/>
      <protection locked="0"/>
    </xf>
    <xf numFmtId="177" fontId="33" fillId="11" borderId="32" xfId="0" applyNumberFormat="1" applyFont="1" applyFill="1" applyBorder="1" applyAlignment="1" applyProtection="1">
      <alignment horizontal="right" vertical="top" wrapText="1" readingOrder="1"/>
      <protection locked="0"/>
    </xf>
    <xf numFmtId="0" fontId="3" fillId="0" borderId="12" xfId="0" applyFont="1" applyFill="1" applyBorder="1" applyAlignment="1">
      <alignment vertical="center" wrapText="1"/>
    </xf>
    <xf numFmtId="0" fontId="10" fillId="0" borderId="2" xfId="2" applyFont="1" applyFill="1" applyBorder="1" applyAlignment="1">
      <alignment vertical="top"/>
    </xf>
    <xf numFmtId="0" fontId="3" fillId="0" borderId="1" xfId="0" applyFont="1" applyFill="1" applyBorder="1" applyAlignment="1">
      <alignment vertical="top" wrapText="1"/>
    </xf>
    <xf numFmtId="0" fontId="0" fillId="0" borderId="0" xfId="0" applyFont="1"/>
    <xf numFmtId="0" fontId="2" fillId="2" borderId="12" xfId="0" applyFont="1" applyFill="1" applyBorder="1" applyAlignment="1">
      <alignment vertical="center" wrapText="1"/>
    </xf>
    <xf numFmtId="0" fontId="6" fillId="2" borderId="2" xfId="2" applyFont="1" applyFill="1" applyBorder="1" applyAlignment="1">
      <alignment vertical="top"/>
    </xf>
    <xf numFmtId="0" fontId="2" fillId="2" borderId="1" xfId="0" applyFont="1" applyFill="1" applyBorder="1" applyAlignment="1">
      <alignment vertical="top" wrapText="1"/>
    </xf>
    <xf numFmtId="0" fontId="2" fillId="0" borderId="37" xfId="0" applyFont="1" applyBorder="1" applyAlignment="1">
      <alignment horizontal="center" vertical="center" wrapText="1"/>
    </xf>
    <xf numFmtId="0" fontId="2" fillId="0" borderId="38"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40" xfId="0" applyFont="1" applyBorder="1" applyAlignment="1">
      <alignment horizontal="center" vertical="center" wrapText="1"/>
    </xf>
    <xf numFmtId="0" fontId="6" fillId="2" borderId="22" xfId="0" applyFont="1" applyFill="1" applyBorder="1" applyAlignment="1">
      <alignment vertical="center" wrapText="1"/>
    </xf>
    <xf numFmtId="0" fontId="6" fillId="2" borderId="23" xfId="0" applyFont="1" applyFill="1" applyBorder="1" applyAlignment="1">
      <alignment vertical="center" wrapText="1"/>
    </xf>
    <xf numFmtId="0" fontId="6" fillId="2" borderId="25" xfId="0" applyFont="1" applyFill="1" applyBorder="1" applyAlignment="1">
      <alignment vertical="center" wrapText="1"/>
    </xf>
    <xf numFmtId="0" fontId="6" fillId="2" borderId="26" xfId="0" applyFont="1" applyFill="1" applyBorder="1" applyAlignment="1">
      <alignment vertical="center" wrapText="1"/>
    </xf>
    <xf numFmtId="0" fontId="6" fillId="2" borderId="27" xfId="0" applyFont="1" applyFill="1" applyBorder="1" applyAlignment="1">
      <alignment vertical="center" wrapText="1"/>
    </xf>
    <xf numFmtId="0" fontId="3" fillId="0" borderId="26" xfId="0" applyFont="1" applyFill="1" applyBorder="1" applyAlignment="1">
      <alignment vertical="top" wrapText="1"/>
    </xf>
    <xf numFmtId="0" fontId="2" fillId="2" borderId="26" xfId="0" applyFont="1" applyFill="1" applyBorder="1" applyAlignment="1">
      <alignment vertical="top" wrapText="1"/>
    </xf>
    <xf numFmtId="0" fontId="3" fillId="0" borderId="28" xfId="0" applyFont="1" applyFill="1" applyBorder="1" applyAlignment="1">
      <alignment vertical="top" wrapText="1"/>
    </xf>
    <xf numFmtId="0" fontId="3" fillId="0" borderId="29" xfId="0" applyFont="1" applyFill="1" applyBorder="1" applyAlignment="1">
      <alignment vertical="top" wrapText="1"/>
    </xf>
    <xf numFmtId="0" fontId="6" fillId="2" borderId="26" xfId="0" applyFont="1" applyFill="1" applyBorder="1" applyAlignment="1">
      <alignment vertical="center"/>
    </xf>
    <xf numFmtId="0" fontId="10" fillId="0" borderId="26" xfId="0" applyFont="1" applyFill="1" applyBorder="1" applyAlignment="1">
      <alignment vertical="center"/>
    </xf>
    <xf numFmtId="0" fontId="10" fillId="0" borderId="28" xfId="0" applyFont="1" applyFill="1" applyBorder="1" applyAlignment="1">
      <alignment vertical="center"/>
    </xf>
    <xf numFmtId="0" fontId="10" fillId="0" borderId="29" xfId="0" applyFont="1" applyFill="1" applyBorder="1" applyAlignment="1">
      <alignment vertical="center"/>
    </xf>
    <xf numFmtId="0" fontId="3" fillId="0" borderId="44" xfId="0" applyFont="1" applyFill="1" applyBorder="1" applyAlignment="1">
      <alignment vertical="center" wrapText="1"/>
    </xf>
    <xf numFmtId="0" fontId="10" fillId="0" borderId="30" xfId="2" applyFont="1" applyFill="1" applyBorder="1" applyAlignment="1">
      <alignment vertical="top"/>
    </xf>
    <xf numFmtId="0" fontId="2" fillId="2" borderId="27" xfId="0" applyFont="1" applyFill="1" applyBorder="1" applyAlignment="1">
      <alignment vertical="top" wrapText="1"/>
    </xf>
    <xf numFmtId="0" fontId="3" fillId="0" borderId="27" xfId="0" applyFont="1" applyFill="1" applyBorder="1" applyAlignment="1">
      <alignment vertical="top" wrapText="1"/>
    </xf>
    <xf numFmtId="0" fontId="3" fillId="0" borderId="26" xfId="0" applyFont="1" applyFill="1" applyBorder="1" applyAlignment="1">
      <alignment vertical="center" wrapText="1"/>
    </xf>
    <xf numFmtId="0" fontId="2" fillId="2" borderId="26" xfId="0" applyFont="1" applyFill="1" applyBorder="1" applyAlignment="1">
      <alignment vertical="center" wrapText="1"/>
    </xf>
    <xf numFmtId="0" fontId="2" fillId="2" borderId="1" xfId="0" applyFont="1" applyFill="1" applyBorder="1" applyAlignment="1">
      <alignment vertical="center" wrapText="1"/>
    </xf>
    <xf numFmtId="0" fontId="35" fillId="2" borderId="1" xfId="0" applyFont="1" applyFill="1" applyBorder="1"/>
    <xf numFmtId="0" fontId="35" fillId="2" borderId="27" xfId="0" applyFont="1" applyFill="1" applyBorder="1"/>
    <xf numFmtId="0" fontId="34" fillId="0" borderId="1" xfId="0" applyFont="1" applyFill="1" applyBorder="1"/>
    <xf numFmtId="0" fontId="34" fillId="0" borderId="27" xfId="0" applyFont="1" applyFill="1" applyBorder="1"/>
    <xf numFmtId="0" fontId="34" fillId="0" borderId="29" xfId="0" applyFont="1" applyFill="1" applyBorder="1"/>
    <xf numFmtId="0" fontId="34" fillId="0" borderId="31" xfId="0" applyFont="1" applyFill="1" applyBorder="1"/>
    <xf numFmtId="0" fontId="3" fillId="0" borderId="28" xfId="0" applyFont="1" applyFill="1" applyBorder="1" applyAlignment="1">
      <alignment vertical="center" wrapText="1"/>
    </xf>
    <xf numFmtId="0" fontId="3" fillId="0" borderId="29" xfId="0" applyFont="1" applyFill="1" applyBorder="1" applyAlignment="1">
      <alignment vertical="center" wrapText="1"/>
    </xf>
    <xf numFmtId="0" fontId="3" fillId="0" borderId="31" xfId="0" applyFont="1" applyFill="1" applyBorder="1" applyAlignment="1">
      <alignment vertical="top" wrapText="1"/>
    </xf>
    <xf numFmtId="4" fontId="10" fillId="0" borderId="1" xfId="0" applyNumberFormat="1" applyFont="1" applyFill="1" applyBorder="1" applyAlignment="1">
      <alignment vertical="top"/>
    </xf>
    <xf numFmtId="4" fontId="10" fillId="0" borderId="1" xfId="0" applyNumberFormat="1" applyFont="1" applyFill="1" applyBorder="1" applyAlignment="1">
      <alignment vertical="center" wrapText="1"/>
    </xf>
    <xf numFmtId="169" fontId="10" fillId="2" borderId="1" xfId="0" applyNumberFormat="1" applyFont="1" applyFill="1" applyBorder="1" applyAlignment="1">
      <alignment vertical="top"/>
    </xf>
    <xf numFmtId="4" fontId="10" fillId="2" borderId="1" xfId="0" applyNumberFormat="1" applyFont="1" applyFill="1" applyBorder="1" applyAlignment="1">
      <alignment vertical="top"/>
    </xf>
    <xf numFmtId="0" fontId="9" fillId="0" borderId="0" xfId="0" applyFont="1" applyAlignment="1"/>
    <xf numFmtId="169" fontId="10" fillId="0" borderId="1" xfId="0" applyNumberFormat="1" applyFont="1" applyFill="1" applyBorder="1" applyAlignment="1">
      <alignment vertical="top"/>
    </xf>
    <xf numFmtId="0" fontId="10" fillId="0" borderId="0" xfId="0" applyFont="1" applyBorder="1" applyAlignment="1">
      <alignment vertical="center" wrapText="1"/>
    </xf>
    <xf numFmtId="0" fontId="5" fillId="0" borderId="0" xfId="0" applyFont="1" applyBorder="1" applyAlignment="1">
      <alignment vertical="top" wrapText="1"/>
    </xf>
    <xf numFmtId="0" fontId="36" fillId="0" borderId="0" xfId="2" quotePrefix="1" applyFont="1" applyBorder="1" applyAlignment="1">
      <alignment vertical="top" wrapText="1"/>
    </xf>
    <xf numFmtId="0" fontId="23" fillId="0" borderId="0" xfId="0" applyFont="1" applyAlignment="1">
      <alignment vertical="center"/>
    </xf>
    <xf numFmtId="0" fontId="5" fillId="2" borderId="1" xfId="0" applyFont="1" applyFill="1" applyBorder="1" applyAlignment="1">
      <alignment vertical="top" wrapText="1"/>
    </xf>
    <xf numFmtId="4" fontId="10" fillId="2" borderId="1" xfId="0" applyNumberFormat="1" applyFont="1" applyFill="1" applyBorder="1" applyAlignment="1">
      <alignment vertical="center" wrapText="1"/>
    </xf>
    <xf numFmtId="0" fontId="5" fillId="0" borderId="1" xfId="0" applyFont="1" applyFill="1" applyBorder="1" applyAlignment="1">
      <alignment vertical="top" wrapText="1"/>
    </xf>
    <xf numFmtId="0" fontId="23" fillId="0" borderId="0" xfId="0" applyFont="1"/>
    <xf numFmtId="0" fontId="16" fillId="0" borderId="0" xfId="0" applyFont="1" applyFill="1" applyBorder="1" applyAlignment="1">
      <alignment horizontal="left" vertical="top" wrapText="1"/>
    </xf>
    <xf numFmtId="0" fontId="12" fillId="0" borderId="16" xfId="0" applyFont="1" applyBorder="1" applyAlignment="1">
      <alignment horizontal="center" vertical="center" wrapText="1"/>
    </xf>
    <xf numFmtId="4" fontId="16" fillId="0" borderId="6" xfId="0" applyNumberFormat="1" applyFont="1" applyFill="1" applyBorder="1" applyAlignment="1">
      <alignment horizontal="center" vertical="center" wrapText="1"/>
    </xf>
    <xf numFmtId="0" fontId="19" fillId="0" borderId="1" xfId="0" applyNumberFormat="1" applyFont="1" applyFill="1" applyBorder="1" applyAlignment="1">
      <alignment horizontal="center" vertical="center" wrapText="1"/>
    </xf>
    <xf numFmtId="0" fontId="19" fillId="0" borderId="1" xfId="0" applyFont="1" applyFill="1" applyBorder="1" applyAlignment="1">
      <alignment horizontal="center" vertical="center"/>
    </xf>
    <xf numFmtId="0" fontId="19" fillId="0" borderId="1" xfId="0" applyFont="1" applyFill="1" applyBorder="1" applyAlignment="1">
      <alignment horizontal="center" vertical="center" wrapText="1"/>
    </xf>
    <xf numFmtId="0" fontId="37" fillId="0" borderId="1" xfId="0" applyFont="1" applyBorder="1" applyAlignment="1">
      <alignment horizontal="left" vertical="center"/>
    </xf>
    <xf numFmtId="0" fontId="37" fillId="0" borderId="1" xfId="0" applyFont="1" applyBorder="1" applyAlignment="1">
      <alignment horizontal="left" vertical="center" wrapText="1"/>
    </xf>
    <xf numFmtId="0" fontId="37" fillId="8" borderId="1" xfId="0" applyFont="1" applyFill="1" applyBorder="1" applyAlignment="1">
      <alignment vertical="top" wrapText="1"/>
    </xf>
    <xf numFmtId="0" fontId="37" fillId="0" borderId="1" xfId="0" applyFont="1" applyBorder="1" applyAlignment="1">
      <alignment vertical="top" wrapText="1"/>
    </xf>
    <xf numFmtId="4" fontId="37" fillId="0" borderId="6" xfId="0" applyNumberFormat="1" applyFont="1" applyFill="1" applyBorder="1" applyAlignment="1">
      <alignment horizontal="center" vertical="center"/>
    </xf>
    <xf numFmtId="4" fontId="37" fillId="0" borderId="1" xfId="11" applyNumberFormat="1" applyFont="1" applyFill="1" applyBorder="1" applyAlignment="1">
      <alignment horizontal="center" vertical="center" wrapText="1"/>
    </xf>
    <xf numFmtId="170" fontId="37" fillId="0" borderId="12" xfId="0" applyNumberFormat="1" applyFont="1" applyFill="1" applyBorder="1" applyAlignment="1">
      <alignment horizontal="center" vertical="center"/>
    </xf>
    <xf numFmtId="170" fontId="37" fillId="0" borderId="1" xfId="0" applyNumberFormat="1" applyFont="1" applyFill="1" applyBorder="1" applyAlignment="1">
      <alignment horizontal="center" vertical="center"/>
    </xf>
    <xf numFmtId="169" fontId="37" fillId="0" borderId="1" xfId="0" applyNumberFormat="1" applyFont="1" applyFill="1" applyBorder="1" applyAlignment="1">
      <alignment horizontal="center" vertical="center"/>
    </xf>
    <xf numFmtId="0" fontId="37" fillId="0" borderId="3" xfId="0" applyFont="1" applyFill="1" applyBorder="1" applyAlignment="1">
      <alignment horizontal="center" vertical="center"/>
    </xf>
    <xf numFmtId="0" fontId="37" fillId="0" borderId="1" xfId="0" applyFont="1" applyFill="1" applyBorder="1" applyAlignment="1">
      <alignment horizontal="center" vertical="center" wrapText="1"/>
    </xf>
    <xf numFmtId="0" fontId="37" fillId="0" borderId="1" xfId="0" applyFont="1" applyFill="1" applyBorder="1" applyAlignment="1">
      <alignment horizontal="center" vertical="center"/>
    </xf>
    <xf numFmtId="0" fontId="37" fillId="0" borderId="0" xfId="0" applyFont="1" applyFill="1" applyAlignment="1">
      <alignment wrapText="1"/>
    </xf>
    <xf numFmtId="169" fontId="19" fillId="0" borderId="1" xfId="0" applyNumberFormat="1" applyFont="1" applyFill="1" applyBorder="1" applyAlignment="1">
      <alignment horizontal="center" vertical="center" wrapText="1"/>
    </xf>
    <xf numFmtId="4" fontId="16" fillId="0" borderId="0" xfId="0" applyNumberFormat="1" applyFont="1" applyBorder="1" applyAlignment="1">
      <alignment horizontal="center" vertical="center" wrapText="1"/>
    </xf>
    <xf numFmtId="0" fontId="16" fillId="0" borderId="0" xfId="0" applyFont="1" applyFill="1" applyBorder="1" applyAlignment="1">
      <alignment horizontal="left" vertical="top" wrapText="1"/>
    </xf>
    <xf numFmtId="0" fontId="12" fillId="0" borderId="16" xfId="0" applyFont="1" applyBorder="1" applyAlignment="1">
      <alignment horizontal="center" vertical="center" wrapText="1"/>
    </xf>
    <xf numFmtId="4" fontId="16" fillId="0" borderId="6" xfId="0" applyNumberFormat="1" applyFont="1" applyFill="1" applyBorder="1" applyAlignment="1">
      <alignment horizontal="center" vertical="center"/>
    </xf>
    <xf numFmtId="0" fontId="16" fillId="0" borderId="5" xfId="0" applyFont="1" applyBorder="1" applyAlignment="1">
      <alignment horizontal="left" vertical="center"/>
    </xf>
    <xf numFmtId="0" fontId="16" fillId="0" borderId="5" xfId="0" applyFont="1" applyBorder="1" applyAlignment="1">
      <alignment horizontal="left" vertical="center" wrapText="1"/>
    </xf>
    <xf numFmtId="0" fontId="16" fillId="8" borderId="5" xfId="0" applyFont="1" applyFill="1" applyBorder="1" applyAlignment="1">
      <alignment vertical="top" wrapText="1"/>
    </xf>
    <xf numFmtId="0" fontId="16" fillId="0" borderId="5" xfId="0" applyFont="1" applyBorder="1" applyAlignment="1">
      <alignment vertical="top" wrapText="1"/>
    </xf>
    <xf numFmtId="4" fontId="16" fillId="0" borderId="5" xfId="11" applyNumberFormat="1" applyFont="1" applyBorder="1" applyAlignment="1">
      <alignment horizontal="center" vertical="center" wrapText="1"/>
    </xf>
    <xf numFmtId="170" fontId="16" fillId="0" borderId="45" xfId="0" applyNumberFormat="1" applyFont="1" applyBorder="1" applyAlignment="1">
      <alignment horizontal="center" vertical="center" wrapText="1"/>
    </xf>
    <xf numFmtId="170" fontId="16" fillId="0" borderId="5" xfId="0" applyNumberFormat="1" applyFont="1" applyBorder="1" applyAlignment="1">
      <alignment horizontal="center" vertical="center" wrapText="1"/>
    </xf>
    <xf numFmtId="169" fontId="16" fillId="0" borderId="5" xfId="0" applyNumberFormat="1" applyFont="1" applyBorder="1" applyAlignment="1">
      <alignment horizontal="center" vertical="center" wrapText="1"/>
    </xf>
    <xf numFmtId="4" fontId="16" fillId="0" borderId="5" xfId="0" applyNumberFormat="1" applyFont="1" applyBorder="1" applyAlignment="1">
      <alignment horizontal="center" vertical="center" wrapText="1"/>
    </xf>
    <xf numFmtId="0" fontId="16" fillId="0" borderId="5" xfId="0" applyFont="1" applyBorder="1"/>
    <xf numFmtId="0" fontId="16" fillId="8" borderId="5" xfId="0" applyFont="1" applyFill="1" applyBorder="1" applyAlignment="1">
      <alignment horizontal="center" vertical="center"/>
    </xf>
    <xf numFmtId="0" fontId="16" fillId="8" borderId="5" xfId="0" applyFont="1" applyFill="1" applyBorder="1" applyAlignment="1">
      <alignment horizontal="center" vertical="center" wrapText="1"/>
    </xf>
    <xf numFmtId="0" fontId="16" fillId="8" borderId="45" xfId="0" applyFont="1" applyFill="1" applyBorder="1" applyAlignment="1">
      <alignment horizontal="center" vertical="center"/>
    </xf>
    <xf numFmtId="0" fontId="16" fillId="8" borderId="5" xfId="0" applyFont="1" applyFill="1" applyBorder="1"/>
    <xf numFmtId="0" fontId="16" fillId="8" borderId="46" xfId="0" applyFont="1" applyFill="1" applyBorder="1" applyAlignment="1">
      <alignment horizontal="center" vertical="center"/>
    </xf>
    <xf numFmtId="0" fontId="21" fillId="0" borderId="1" xfId="0" applyFont="1" applyFill="1" applyBorder="1"/>
    <xf numFmtId="0" fontId="16" fillId="0" borderId="2" xfId="0" applyFont="1" applyBorder="1" applyAlignment="1">
      <alignment wrapText="1"/>
    </xf>
    <xf numFmtId="0" fontId="16" fillId="0" borderId="2" xfId="0" applyFont="1" applyBorder="1"/>
    <xf numFmtId="0" fontId="16" fillId="0" borderId="2" xfId="0" applyFont="1" applyBorder="1" applyAlignment="1">
      <alignment horizontal="center" vertical="center" wrapText="1"/>
    </xf>
    <xf numFmtId="0" fontId="12" fillId="2" borderId="2" xfId="0" applyFont="1" applyFill="1" applyBorder="1" applyAlignment="1">
      <alignment vertical="center" textRotation="90" wrapText="1"/>
    </xf>
    <xf numFmtId="0" fontId="16" fillId="0" borderId="2" xfId="0" applyFont="1" applyFill="1" applyBorder="1"/>
    <xf numFmtId="0" fontId="16" fillId="8" borderId="2" xfId="0" applyFont="1" applyFill="1" applyBorder="1"/>
    <xf numFmtId="0" fontId="16" fillId="7" borderId="1" xfId="0" applyFont="1" applyFill="1" applyBorder="1" applyAlignment="1">
      <alignment wrapText="1"/>
    </xf>
    <xf numFmtId="0" fontId="19" fillId="0" borderId="1" xfId="0" applyFont="1" applyBorder="1" applyAlignment="1">
      <alignment horizontal="left" vertical="center"/>
    </xf>
    <xf numFmtId="0" fontId="19" fillId="0" borderId="2" xfId="0" applyFont="1" applyBorder="1" applyAlignment="1">
      <alignment horizontal="left" vertical="center"/>
    </xf>
    <xf numFmtId="170" fontId="19" fillId="0" borderId="1" xfId="0" applyNumberFormat="1" applyFont="1" applyBorder="1" applyAlignment="1">
      <alignment horizontal="center" vertical="center" wrapText="1"/>
    </xf>
    <xf numFmtId="169" fontId="19" fillId="0" borderId="1" xfId="0" applyNumberFormat="1" applyFont="1" applyBorder="1" applyAlignment="1">
      <alignment horizontal="center" vertical="center" wrapText="1"/>
    </xf>
    <xf numFmtId="4" fontId="19" fillId="0" borderId="1" xfId="0" applyNumberFormat="1" applyFont="1" applyBorder="1" applyAlignment="1">
      <alignment horizontal="center" vertical="center" wrapText="1"/>
    </xf>
    <xf numFmtId="0" fontId="19" fillId="0" borderId="1" xfId="0" applyFont="1" applyBorder="1"/>
    <xf numFmtId="0" fontId="19" fillId="8" borderId="1" xfId="0" applyFont="1" applyFill="1" applyBorder="1" applyAlignment="1">
      <alignment horizontal="center" vertical="center"/>
    </xf>
    <xf numFmtId="0" fontId="19" fillId="8" borderId="1" xfId="0" applyFont="1" applyFill="1" applyBorder="1" applyAlignment="1">
      <alignment horizontal="center" vertical="center" wrapText="1"/>
    </xf>
    <xf numFmtId="0" fontId="19" fillId="8" borderId="2" xfId="0" applyFont="1" applyFill="1" applyBorder="1" applyAlignment="1">
      <alignment horizontal="center" vertical="center"/>
    </xf>
    <xf numFmtId="0" fontId="19" fillId="8" borderId="1" xfId="0" applyFont="1" applyFill="1" applyBorder="1"/>
    <xf numFmtId="0" fontId="19" fillId="0" borderId="1" xfId="0" applyFont="1" applyBorder="1" applyAlignment="1">
      <alignment horizontal="left" vertical="center" wrapText="1"/>
    </xf>
    <xf numFmtId="0" fontId="19" fillId="8" borderId="1" xfId="0" applyFont="1" applyFill="1" applyBorder="1" applyAlignment="1">
      <alignment vertical="top" wrapText="1"/>
    </xf>
    <xf numFmtId="0" fontId="19" fillId="0" borderId="1" xfId="0" applyFont="1" applyBorder="1" applyAlignment="1">
      <alignment vertical="top" wrapText="1"/>
    </xf>
    <xf numFmtId="4" fontId="19" fillId="0" borderId="1" xfId="11" applyNumberFormat="1" applyFont="1" applyBorder="1" applyAlignment="1">
      <alignment horizontal="center" vertical="center" wrapText="1"/>
    </xf>
    <xf numFmtId="0" fontId="19" fillId="0" borderId="1" xfId="0" applyFont="1" applyFill="1" applyBorder="1" applyAlignment="1">
      <alignment wrapText="1"/>
    </xf>
    <xf numFmtId="0" fontId="38" fillId="0" borderId="1" xfId="0" applyFont="1" applyFill="1" applyBorder="1"/>
    <xf numFmtId="0" fontId="19" fillId="0" borderId="2" xfId="0" applyFont="1" applyBorder="1" applyAlignment="1">
      <alignment horizontal="left" vertical="center" wrapText="1"/>
    </xf>
    <xf numFmtId="0" fontId="19" fillId="8" borderId="4" xfId="0" applyFont="1" applyFill="1" applyBorder="1" applyAlignment="1">
      <alignment vertical="top" wrapText="1"/>
    </xf>
    <xf numFmtId="4" fontId="19" fillId="0" borderId="2" xfId="0" applyNumberFormat="1" applyFont="1" applyBorder="1" applyAlignment="1">
      <alignment horizontal="center" vertical="center" wrapText="1"/>
    </xf>
    <xf numFmtId="0" fontId="19" fillId="8" borderId="3" xfId="0" applyFont="1" applyFill="1" applyBorder="1" applyAlignment="1">
      <alignment horizontal="center" vertical="center"/>
    </xf>
    <xf numFmtId="0" fontId="19" fillId="6" borderId="1" xfId="0" applyFont="1" applyFill="1" applyBorder="1" applyAlignment="1">
      <alignment horizontal="center" vertical="center" wrapText="1"/>
    </xf>
    <xf numFmtId="4" fontId="37" fillId="0" borderId="1" xfId="11" applyNumberFormat="1" applyFont="1" applyBorder="1" applyAlignment="1">
      <alignment horizontal="center" vertical="center" wrapText="1"/>
    </xf>
    <xf numFmtId="0" fontId="16" fillId="0" borderId="0" xfId="0" applyFont="1" applyFill="1" applyBorder="1" applyAlignment="1">
      <alignment horizontal="left" vertical="top" wrapText="1"/>
    </xf>
    <xf numFmtId="0" fontId="12" fillId="0" borderId="16" xfId="0" applyFont="1" applyBorder="1" applyAlignment="1">
      <alignment horizontal="center" vertical="center" wrapText="1"/>
    </xf>
    <xf numFmtId="0" fontId="16" fillId="0" borderId="2" xfId="0" applyFont="1" applyBorder="1" applyAlignment="1">
      <alignment horizontal="left" vertical="center"/>
    </xf>
    <xf numFmtId="0" fontId="16" fillId="0" borderId="2" xfId="0" applyFont="1" applyBorder="1" applyAlignment="1">
      <alignment horizontal="left" vertical="center" wrapText="1"/>
    </xf>
    <xf numFmtId="0" fontId="16" fillId="8" borderId="4" xfId="0" applyFont="1" applyFill="1" applyBorder="1" applyAlignment="1">
      <alignment vertical="top" wrapText="1"/>
    </xf>
    <xf numFmtId="4" fontId="9" fillId="0" borderId="0" xfId="0" applyNumberFormat="1" applyFont="1"/>
    <xf numFmtId="0" fontId="16" fillId="0" borderId="0" xfId="0" applyFont="1" applyFill="1" applyBorder="1" applyAlignment="1">
      <alignment horizontal="left" vertical="top" wrapText="1"/>
    </xf>
    <xf numFmtId="0" fontId="12" fillId="0" borderId="16" xfId="0" applyFont="1" applyBorder="1" applyAlignment="1">
      <alignment horizontal="center" vertical="center" wrapText="1"/>
    </xf>
    <xf numFmtId="4" fontId="19" fillId="0" borderId="1" xfId="11" applyNumberFormat="1" applyFont="1" applyFill="1" applyBorder="1" applyAlignment="1">
      <alignment horizontal="center" vertical="center" wrapText="1"/>
    </xf>
    <xf numFmtId="2" fontId="19" fillId="0" borderId="1" xfId="12" applyNumberFormat="1" applyFont="1" applyBorder="1" applyAlignment="1">
      <alignment horizontal="center" vertical="center" wrapText="1"/>
    </xf>
    <xf numFmtId="0" fontId="19" fillId="0" borderId="1" xfId="0" applyFont="1" applyBorder="1" applyAlignment="1">
      <alignment horizontal="center" vertical="center" wrapText="1"/>
    </xf>
    <xf numFmtId="0" fontId="16" fillId="8" borderId="0" xfId="0" applyFont="1" applyFill="1" applyBorder="1" applyAlignment="1">
      <alignment horizontal="center" vertical="center"/>
    </xf>
    <xf numFmtId="0" fontId="12" fillId="9" borderId="0" xfId="0" applyFont="1" applyFill="1" applyBorder="1" applyAlignment="1">
      <alignment vertical="center"/>
    </xf>
    <xf numFmtId="0" fontId="12" fillId="9" borderId="0" xfId="0" applyFont="1" applyFill="1" applyBorder="1" applyAlignment="1">
      <alignment vertical="center" wrapText="1"/>
    </xf>
    <xf numFmtId="0" fontId="16" fillId="0" borderId="0" xfId="0" applyFont="1" applyFill="1" applyBorder="1" applyAlignment="1">
      <alignment horizontal="left" vertical="top" wrapText="1"/>
    </xf>
    <xf numFmtId="0" fontId="12" fillId="0" borderId="16" xfId="0" applyFont="1" applyBorder="1" applyAlignment="1">
      <alignment horizontal="center" vertical="center" wrapText="1"/>
    </xf>
    <xf numFmtId="0" fontId="16" fillId="0" borderId="0" xfId="0" applyFont="1" applyFill="1" applyBorder="1" applyAlignment="1">
      <alignment horizontal="left" vertical="top" wrapText="1"/>
    </xf>
    <xf numFmtId="0" fontId="12" fillId="0" borderId="16" xfId="0" applyFont="1" applyBorder="1" applyAlignment="1">
      <alignment horizontal="center" vertical="center" wrapText="1"/>
    </xf>
    <xf numFmtId="0" fontId="19" fillId="0" borderId="1" xfId="0" applyFont="1" applyFill="1" applyBorder="1" applyAlignment="1">
      <alignment horizontal="left" vertical="center"/>
    </xf>
    <xf numFmtId="0" fontId="19" fillId="0" borderId="1" xfId="0" applyFont="1" applyFill="1" applyBorder="1" applyAlignment="1">
      <alignment horizontal="left" vertical="center" wrapText="1"/>
    </xf>
    <xf numFmtId="0" fontId="19" fillId="0" borderId="1" xfId="0" applyFont="1" applyFill="1" applyBorder="1" applyAlignment="1">
      <alignment vertical="top" wrapText="1"/>
    </xf>
    <xf numFmtId="170" fontId="19" fillId="0" borderId="2" xfId="0" applyNumberFormat="1" applyFont="1" applyFill="1" applyBorder="1" applyAlignment="1">
      <alignment horizontal="center" vertical="center" wrapText="1"/>
    </xf>
    <xf numFmtId="170" fontId="19" fillId="0" borderId="1" xfId="0" applyNumberFormat="1" applyFont="1" applyFill="1" applyBorder="1" applyAlignment="1">
      <alignment horizontal="center" vertical="center" wrapText="1"/>
    </xf>
    <xf numFmtId="4" fontId="19" fillId="0" borderId="1" xfId="0" applyNumberFormat="1" applyFont="1" applyFill="1" applyBorder="1" applyAlignment="1">
      <alignment horizontal="center" vertical="center" wrapText="1"/>
    </xf>
    <xf numFmtId="172" fontId="19" fillId="0" borderId="1" xfId="0" applyNumberFormat="1" applyFont="1" applyFill="1" applyBorder="1" applyAlignment="1">
      <alignment horizontal="center" vertical="center" wrapText="1"/>
    </xf>
    <xf numFmtId="0" fontId="19" fillId="0" borderId="1" xfId="0" applyFont="1" applyFill="1" applyBorder="1"/>
    <xf numFmtId="0" fontId="19" fillId="0" borderId="2" xfId="0" applyFont="1" applyFill="1" applyBorder="1" applyAlignment="1">
      <alignment horizontal="center" vertical="center"/>
    </xf>
    <xf numFmtId="0" fontId="19" fillId="0" borderId="3" xfId="0" applyFont="1" applyFill="1" applyBorder="1" applyAlignment="1">
      <alignment horizontal="center" vertical="center"/>
    </xf>
    <xf numFmtId="0" fontId="19" fillId="0" borderId="0" xfId="0" applyFont="1" applyFill="1"/>
    <xf numFmtId="0" fontId="39" fillId="7" borderId="2" xfId="0" applyFont="1" applyFill="1" applyBorder="1" applyAlignment="1">
      <alignment vertical="top"/>
    </xf>
    <xf numFmtId="0" fontId="39" fillId="7" borderId="2" xfId="0" applyFont="1" applyFill="1" applyBorder="1" applyAlignment="1">
      <alignment vertical="center"/>
    </xf>
    <xf numFmtId="0" fontId="39" fillId="7" borderId="4" xfId="0" applyFont="1" applyFill="1" applyBorder="1" applyAlignment="1">
      <alignment vertical="center" wrapText="1"/>
    </xf>
    <xf numFmtId="0" fontId="39" fillId="7" borderId="3" xfId="0" applyFont="1" applyFill="1" applyBorder="1" applyAlignment="1">
      <alignment vertical="center" wrapText="1"/>
    </xf>
    <xf numFmtId="170" fontId="39" fillId="7" borderId="2" xfId="0" applyNumberFormat="1" applyFont="1" applyFill="1" applyBorder="1" applyAlignment="1">
      <alignment horizontal="center" vertical="center" wrapText="1"/>
    </xf>
    <xf numFmtId="170" fontId="39" fillId="7" borderId="1" xfId="0" applyNumberFormat="1" applyFont="1" applyFill="1" applyBorder="1" applyAlignment="1">
      <alignment horizontal="center" vertical="center" wrapText="1"/>
    </xf>
    <xf numFmtId="169" fontId="39" fillId="7" borderId="1" xfId="0" applyNumberFormat="1" applyFont="1" applyFill="1" applyBorder="1" applyAlignment="1">
      <alignment horizontal="center" vertical="center" wrapText="1"/>
    </xf>
    <xf numFmtId="4" fontId="39" fillId="7" borderId="1" xfId="0" applyNumberFormat="1" applyFont="1" applyFill="1" applyBorder="1" applyAlignment="1">
      <alignment horizontal="center" vertical="center" wrapText="1"/>
    </xf>
    <xf numFmtId="0" fontId="19" fillId="7" borderId="1" xfId="0" applyFont="1" applyFill="1" applyBorder="1"/>
    <xf numFmtId="0" fontId="19" fillId="7" borderId="1" xfId="0" applyFont="1" applyFill="1" applyBorder="1" applyAlignment="1">
      <alignment horizontal="center" vertical="center"/>
    </xf>
    <xf numFmtId="0" fontId="19" fillId="7" borderId="2" xfId="0" applyFont="1" applyFill="1" applyBorder="1" applyAlignment="1">
      <alignment horizontal="center" vertical="center"/>
    </xf>
    <xf numFmtId="0" fontId="19" fillId="7" borderId="3" xfId="0" applyFont="1" applyFill="1" applyBorder="1" applyAlignment="1">
      <alignment horizontal="center" vertical="center"/>
    </xf>
    <xf numFmtId="0" fontId="19" fillId="7" borderId="0" xfId="0" applyFont="1" applyFill="1"/>
    <xf numFmtId="0" fontId="39" fillId="7" borderId="1" xfId="0" applyFont="1" applyFill="1" applyBorder="1" applyAlignment="1">
      <alignment vertical="center"/>
    </xf>
    <xf numFmtId="0" fontId="19" fillId="0" borderId="1" xfId="0" applyFont="1" applyFill="1" applyBorder="1" applyAlignment="1">
      <alignment vertical="center" wrapText="1"/>
    </xf>
    <xf numFmtId="0" fontId="16" fillId="0" borderId="0" xfId="0" applyFont="1" applyFill="1" applyBorder="1" applyAlignment="1">
      <alignment horizontal="left" vertical="top" wrapText="1"/>
    </xf>
    <xf numFmtId="0" fontId="12" fillId="0" borderId="16" xfId="0" applyFont="1" applyBorder="1" applyAlignment="1">
      <alignment horizontal="center" vertical="center" wrapText="1"/>
    </xf>
    <xf numFmtId="0" fontId="10" fillId="2" borderId="2" xfId="0" applyFont="1" applyFill="1" applyBorder="1" applyAlignment="1">
      <alignment vertical="center"/>
    </xf>
    <xf numFmtId="0" fontId="6" fillId="0" borderId="1" xfId="0" applyFont="1" applyFill="1" applyBorder="1" applyAlignment="1">
      <alignment vertical="center" wrapText="1"/>
    </xf>
    <xf numFmtId="0" fontId="19" fillId="0" borderId="0" xfId="0" applyFont="1"/>
    <xf numFmtId="0" fontId="16" fillId="0" borderId="6" xfId="0" applyFont="1" applyFill="1" applyBorder="1" applyAlignment="1">
      <alignment wrapText="1"/>
    </xf>
    <xf numFmtId="0" fontId="21" fillId="0" borderId="6" xfId="0" applyFont="1" applyFill="1" applyBorder="1"/>
    <xf numFmtId="0" fontId="19" fillId="8" borderId="1" xfId="0" applyFont="1" applyFill="1" applyBorder="1" applyAlignment="1">
      <alignment horizontal="distributed" vertical="top" readingOrder="1"/>
    </xf>
    <xf numFmtId="0" fontId="19" fillId="8" borderId="1" xfId="0" applyFont="1" applyFill="1" applyBorder="1" applyAlignment="1">
      <alignment horizontal="center" vertical="distributed"/>
    </xf>
    <xf numFmtId="0" fontId="19" fillId="8" borderId="1" xfId="0" applyFont="1" applyFill="1" applyBorder="1" applyAlignment="1">
      <alignment horizontal="distributed" vertical="distributed" readingOrder="1"/>
    </xf>
    <xf numFmtId="0" fontId="19" fillId="8" borderId="1" xfId="0" applyFont="1" applyFill="1" applyBorder="1" applyAlignment="1">
      <alignment horizontal="distributed" vertical="top" wrapText="1" readingOrder="1"/>
    </xf>
    <xf numFmtId="43" fontId="16" fillId="0" borderId="0" xfId="0" applyNumberFormat="1" applyFont="1"/>
    <xf numFmtId="0" fontId="6" fillId="0" borderId="1" xfId="0" applyFont="1" applyBorder="1" applyAlignment="1">
      <alignment horizontal="center" vertical="center" wrapText="1"/>
    </xf>
    <xf numFmtId="0" fontId="16" fillId="0" borderId="0" xfId="0" applyFont="1" applyFill="1" applyBorder="1" applyAlignment="1">
      <alignment horizontal="left" vertical="top" wrapText="1"/>
    </xf>
    <xf numFmtId="0" fontId="12" fillId="0" borderId="16" xfId="0" applyFont="1" applyBorder="1" applyAlignment="1">
      <alignment horizontal="center" vertical="center" wrapText="1"/>
    </xf>
    <xf numFmtId="4" fontId="12" fillId="0" borderId="0" xfId="0" applyNumberFormat="1" applyFont="1" applyBorder="1" applyAlignment="1">
      <alignment horizontal="center" vertical="center" textRotation="91" wrapText="1"/>
    </xf>
    <xf numFmtId="0" fontId="16" fillId="0" borderId="0" xfId="0" applyFont="1" applyFill="1" applyBorder="1" applyAlignment="1">
      <alignment horizontal="left" vertical="top" wrapText="1"/>
    </xf>
    <xf numFmtId="0" fontId="12" fillId="0" borderId="16" xfId="0" applyFont="1" applyBorder="1" applyAlignment="1">
      <alignment horizontal="center" vertical="center" wrapText="1"/>
    </xf>
    <xf numFmtId="0" fontId="16" fillId="0" borderId="0" xfId="0" applyFont="1" applyFill="1" applyBorder="1" applyAlignment="1">
      <alignment horizontal="left" vertical="top" wrapText="1"/>
    </xf>
    <xf numFmtId="0" fontId="12" fillId="0" borderId="16" xfId="0" applyFont="1" applyBorder="1" applyAlignment="1">
      <alignment horizontal="center" vertical="center" wrapText="1"/>
    </xf>
    <xf numFmtId="0" fontId="10" fillId="0" borderId="1" xfId="0" applyFont="1" applyFill="1" applyBorder="1" applyAlignment="1">
      <alignment horizontal="left" vertical="center" wrapText="1"/>
    </xf>
    <xf numFmtId="0" fontId="42" fillId="12" borderId="47" xfId="13" applyNumberFormat="1" applyFont="1" applyFill="1" applyBorder="1" applyAlignment="1">
      <alignment horizontal="left" vertical="center" wrapText="1" readingOrder="1"/>
    </xf>
    <xf numFmtId="0" fontId="12" fillId="0" borderId="16" xfId="0" applyFont="1" applyBorder="1" applyAlignment="1">
      <alignment horizontal="center" vertical="center" wrapText="1"/>
    </xf>
    <xf numFmtId="0" fontId="44" fillId="0" borderId="0" xfId="0" applyFont="1" applyFill="1" applyBorder="1"/>
    <xf numFmtId="0" fontId="45" fillId="12" borderId="47" xfId="13" applyNumberFormat="1" applyFont="1" applyFill="1" applyBorder="1" applyAlignment="1">
      <alignment vertical="top" wrapText="1" readingOrder="1"/>
    </xf>
    <xf numFmtId="0" fontId="16" fillId="14" borderId="0" xfId="0" applyFont="1" applyFill="1"/>
    <xf numFmtId="0" fontId="12" fillId="14" borderId="16" xfId="0" applyFont="1" applyFill="1" applyBorder="1" applyAlignment="1">
      <alignment horizontal="center" vertical="center" wrapText="1"/>
    </xf>
    <xf numFmtId="0" fontId="12" fillId="14" borderId="16" xfId="0" applyFont="1" applyFill="1" applyBorder="1" applyAlignment="1">
      <alignment horizontal="center" vertical="center" textRotation="90" wrapText="1"/>
    </xf>
    <xf numFmtId="0" fontId="12" fillId="14" borderId="0" xfId="0" applyFont="1" applyFill="1" applyBorder="1" applyAlignment="1">
      <alignment horizontal="center" vertical="center" textRotation="90" wrapText="1"/>
    </xf>
    <xf numFmtId="0" fontId="12" fillId="14" borderId="4" xfId="0" applyFont="1" applyFill="1" applyBorder="1" applyAlignment="1">
      <alignment vertical="center" wrapText="1"/>
    </xf>
    <xf numFmtId="4" fontId="16" fillId="14" borderId="2" xfId="11" applyNumberFormat="1" applyFont="1" applyFill="1" applyBorder="1" applyAlignment="1">
      <alignment horizontal="center" vertical="center" wrapText="1"/>
    </xf>
    <xf numFmtId="4" fontId="12" fillId="14" borderId="0" xfId="0" applyNumberFormat="1" applyFont="1" applyFill="1" applyBorder="1" applyAlignment="1">
      <alignment horizontal="center" vertical="center" wrapText="1"/>
    </xf>
    <xf numFmtId="43" fontId="12" fillId="14" borderId="0" xfId="11" applyFont="1" applyFill="1" applyBorder="1" applyAlignment="1">
      <alignment vertical="top" wrapText="1"/>
    </xf>
    <xf numFmtId="4" fontId="16" fillId="14" borderId="0" xfId="0" applyNumberFormat="1" applyFont="1" applyFill="1"/>
    <xf numFmtId="0" fontId="43" fillId="13" borderId="48" xfId="13" applyNumberFormat="1" applyFont="1" applyFill="1" applyBorder="1" applyAlignment="1">
      <alignment vertical="top" wrapText="1" readingOrder="1"/>
    </xf>
    <xf numFmtId="0" fontId="43" fillId="13" borderId="0" xfId="13" applyNumberFormat="1" applyFont="1" applyFill="1" applyBorder="1" applyAlignment="1">
      <alignment vertical="top" wrapText="1" readingOrder="1"/>
    </xf>
    <xf numFmtId="0" fontId="43" fillId="13" borderId="49" xfId="13" applyNumberFormat="1" applyFont="1" applyFill="1" applyBorder="1" applyAlignment="1">
      <alignment vertical="top" wrapText="1" readingOrder="1"/>
    </xf>
    <xf numFmtId="0" fontId="43" fillId="13" borderId="49" xfId="13" applyNumberFormat="1" applyFont="1" applyFill="1" applyBorder="1" applyAlignment="1">
      <alignment horizontal="center" vertical="top" wrapText="1" readingOrder="1"/>
    </xf>
    <xf numFmtId="0" fontId="43" fillId="13" borderId="48" xfId="13" applyNumberFormat="1" applyFont="1" applyFill="1" applyBorder="1" applyAlignment="1">
      <alignment horizontal="center" vertical="top" wrapText="1" readingOrder="1"/>
    </xf>
    <xf numFmtId="0" fontId="43" fillId="13" borderId="50" xfId="13" applyNumberFormat="1" applyFont="1" applyFill="1" applyBorder="1" applyAlignment="1">
      <alignment vertical="top" wrapText="1" readingOrder="1"/>
    </xf>
    <xf numFmtId="178" fontId="45" fillId="12" borderId="47" xfId="13" applyNumberFormat="1" applyFont="1" applyFill="1" applyBorder="1" applyAlignment="1">
      <alignment horizontal="center" vertical="top" wrapText="1" readingOrder="1"/>
    </xf>
    <xf numFmtId="175" fontId="45" fillId="0" borderId="47" xfId="13" applyNumberFormat="1" applyFont="1" applyFill="1" applyBorder="1" applyAlignment="1">
      <alignment horizontal="right" vertical="top" wrapText="1" readingOrder="1"/>
    </xf>
    <xf numFmtId="0" fontId="45" fillId="12" borderId="47" xfId="13" applyNumberFormat="1" applyFont="1" applyFill="1" applyBorder="1" applyAlignment="1">
      <alignment horizontal="center" vertical="top" wrapText="1" readingOrder="1"/>
    </xf>
    <xf numFmtId="0" fontId="37" fillId="0" borderId="1" xfId="0" applyFont="1" applyFill="1" applyBorder="1" applyAlignment="1">
      <alignment wrapText="1"/>
    </xf>
    <xf numFmtId="0" fontId="46" fillId="0" borderId="1" xfId="0" applyFont="1" applyFill="1" applyBorder="1"/>
    <xf numFmtId="0" fontId="16" fillId="0" borderId="0" xfId="0" applyFont="1" applyFill="1" applyBorder="1" applyAlignment="1">
      <alignment horizontal="left" vertical="top" wrapText="1"/>
    </xf>
    <xf numFmtId="0" fontId="12" fillId="0" borderId="16" xfId="0" applyFont="1" applyBorder="1" applyAlignment="1">
      <alignment horizontal="center" vertical="center" wrapText="1"/>
    </xf>
    <xf numFmtId="0" fontId="16" fillId="0" borderId="0" xfId="0" applyFont="1" applyFill="1" applyBorder="1" applyAlignment="1">
      <alignment horizontal="left" vertical="top" wrapText="1"/>
    </xf>
    <xf numFmtId="0" fontId="16" fillId="0" borderId="0" xfId="0" applyFont="1" applyFill="1" applyBorder="1" applyAlignment="1">
      <alignment wrapText="1"/>
    </xf>
    <xf numFmtId="0" fontId="10" fillId="12" borderId="47" xfId="13" applyNumberFormat="1" applyFont="1" applyFill="1" applyBorder="1" applyAlignment="1">
      <alignment horizontal="left" vertical="center" wrapText="1" readingOrder="1"/>
    </xf>
    <xf numFmtId="0" fontId="12" fillId="0" borderId="1" xfId="0" applyFont="1" applyFill="1" applyBorder="1" applyAlignment="1">
      <alignment vertical="top"/>
    </xf>
    <xf numFmtId="0" fontId="12" fillId="0" borderId="2" xfId="0" applyFont="1" applyFill="1" applyBorder="1" applyAlignment="1">
      <alignment vertical="top"/>
    </xf>
    <xf numFmtId="0" fontId="12" fillId="0" borderId="2" xfId="0" applyFont="1" applyFill="1" applyBorder="1" applyAlignment="1">
      <alignment vertical="center"/>
    </xf>
    <xf numFmtId="0" fontId="12" fillId="0" borderId="4" xfId="0" applyFont="1" applyFill="1" applyBorder="1" applyAlignment="1">
      <alignment vertical="center" wrapText="1"/>
    </xf>
    <xf numFmtId="0" fontId="12" fillId="0" borderId="3" xfId="0" applyFont="1" applyFill="1" applyBorder="1" applyAlignment="1">
      <alignment vertical="center" wrapText="1"/>
    </xf>
    <xf numFmtId="170" fontId="12" fillId="0" borderId="2" xfId="0" applyNumberFormat="1" applyFont="1" applyFill="1" applyBorder="1" applyAlignment="1">
      <alignment horizontal="center" vertical="center" wrapText="1"/>
    </xf>
    <xf numFmtId="170" fontId="12" fillId="0" borderId="4" xfId="0" applyNumberFormat="1" applyFont="1" applyFill="1" applyBorder="1" applyAlignment="1">
      <alignment horizontal="center" vertical="center" wrapText="1"/>
    </xf>
    <xf numFmtId="168" fontId="12" fillId="0" borderId="1" xfId="0" applyNumberFormat="1" applyFont="1" applyFill="1" applyBorder="1" applyAlignment="1">
      <alignment horizontal="center" vertical="center" wrapText="1"/>
    </xf>
    <xf numFmtId="169" fontId="12" fillId="0" borderId="1" xfId="0" applyNumberFormat="1" applyFont="1" applyFill="1" applyBorder="1" applyAlignment="1">
      <alignment horizontal="center" vertical="center" wrapText="1"/>
    </xf>
    <xf numFmtId="0" fontId="12" fillId="0" borderId="2" xfId="0" applyFont="1" applyFill="1" applyBorder="1" applyAlignment="1">
      <alignment vertical="center" wrapText="1"/>
    </xf>
    <xf numFmtId="170" fontId="12" fillId="0" borderId="1" xfId="0" applyNumberFormat="1" applyFont="1" applyFill="1" applyBorder="1" applyAlignment="1">
      <alignment horizontal="center" vertical="center" wrapText="1"/>
    </xf>
    <xf numFmtId="0" fontId="12" fillId="0" borderId="1" xfId="0" applyFont="1" applyFill="1" applyBorder="1" applyAlignment="1">
      <alignment vertical="center"/>
    </xf>
    <xf numFmtId="165" fontId="12" fillId="0" borderId="4" xfId="0" applyNumberFormat="1" applyFont="1" applyFill="1" applyBorder="1" applyAlignment="1">
      <alignment vertical="center" wrapText="1"/>
    </xf>
    <xf numFmtId="4" fontId="12" fillId="0" borderId="1" xfId="11" applyNumberFormat="1" applyFont="1" applyFill="1" applyBorder="1" applyAlignment="1">
      <alignment vertical="center"/>
    </xf>
    <xf numFmtId="4" fontId="12" fillId="0" borderId="3" xfId="0" applyNumberFormat="1" applyFont="1" applyFill="1" applyBorder="1" applyAlignment="1">
      <alignment vertical="center" wrapText="1"/>
    </xf>
    <xf numFmtId="4" fontId="12" fillId="0" borderId="4" xfId="0" applyNumberFormat="1" applyFont="1" applyFill="1" applyBorder="1" applyAlignment="1">
      <alignment vertical="center" wrapText="1"/>
    </xf>
    <xf numFmtId="0" fontId="12" fillId="0" borderId="6" xfId="0" applyFont="1" applyFill="1" applyBorder="1" applyAlignment="1">
      <alignment vertical="top"/>
    </xf>
    <xf numFmtId="0" fontId="12" fillId="0" borderId="6" xfId="0" applyFont="1" applyFill="1" applyBorder="1" applyAlignment="1">
      <alignment vertical="center"/>
    </xf>
    <xf numFmtId="0" fontId="12" fillId="0" borderId="6" xfId="0" applyFont="1" applyFill="1" applyBorder="1" applyAlignment="1">
      <alignment vertical="center" wrapText="1"/>
    </xf>
    <xf numFmtId="170" fontId="12" fillId="0" borderId="12" xfId="0" applyNumberFormat="1" applyFont="1" applyFill="1" applyBorder="1" applyAlignment="1">
      <alignment vertical="center" wrapText="1"/>
    </xf>
    <xf numFmtId="170" fontId="12" fillId="0" borderId="1" xfId="0" applyNumberFormat="1" applyFont="1" applyFill="1" applyBorder="1" applyAlignment="1">
      <alignment vertical="center" wrapText="1"/>
    </xf>
    <xf numFmtId="169" fontId="12" fillId="0" borderId="1" xfId="0" applyNumberFormat="1" applyFont="1" applyFill="1" applyBorder="1" applyAlignment="1">
      <alignment vertical="center" wrapText="1"/>
    </xf>
    <xf numFmtId="0" fontId="16" fillId="0" borderId="19" xfId="0" applyFont="1" applyFill="1" applyBorder="1"/>
    <xf numFmtId="0" fontId="16" fillId="0" borderId="6" xfId="0" applyFont="1" applyFill="1" applyBorder="1"/>
    <xf numFmtId="0" fontId="16" fillId="0" borderId="12" xfId="0" applyFont="1" applyFill="1" applyBorder="1"/>
    <xf numFmtId="49" fontId="12" fillId="0" borderId="1" xfId="0" applyNumberFormat="1" applyFont="1" applyFill="1" applyBorder="1" applyAlignment="1">
      <alignment vertical="top"/>
    </xf>
    <xf numFmtId="49" fontId="12" fillId="0" borderId="2" xfId="0" applyNumberFormat="1" applyFont="1" applyFill="1" applyBorder="1" applyAlignment="1">
      <alignment vertical="top"/>
    </xf>
    <xf numFmtId="0" fontId="12" fillId="0" borderId="1" xfId="0" applyFont="1" applyFill="1" applyBorder="1" applyAlignment="1">
      <alignment vertical="center" wrapText="1"/>
    </xf>
    <xf numFmtId="0" fontId="12" fillId="0" borderId="12" xfId="0" applyFont="1" applyFill="1" applyBorder="1" applyAlignment="1">
      <alignment vertical="top"/>
    </xf>
    <xf numFmtId="0" fontId="12" fillId="0" borderId="12" xfId="0" applyFont="1" applyFill="1" applyBorder="1" applyAlignment="1">
      <alignment vertical="center"/>
    </xf>
    <xf numFmtId="0" fontId="12" fillId="0" borderId="9" xfId="0" applyFont="1" applyFill="1" applyBorder="1" applyAlignment="1">
      <alignment vertical="center" wrapText="1"/>
    </xf>
    <xf numFmtId="0" fontId="12" fillId="0" borderId="19" xfId="0" applyFont="1" applyFill="1" applyBorder="1" applyAlignment="1">
      <alignment vertical="center" wrapText="1"/>
    </xf>
    <xf numFmtId="170" fontId="12" fillId="0" borderId="12" xfId="0" applyNumberFormat="1" applyFont="1" applyFill="1" applyBorder="1" applyAlignment="1">
      <alignment horizontal="center" vertical="center" wrapText="1"/>
    </xf>
    <xf numFmtId="170" fontId="12" fillId="0" borderId="6" xfId="0" applyNumberFormat="1" applyFont="1" applyFill="1" applyBorder="1" applyAlignment="1">
      <alignment horizontal="center" vertical="center" wrapText="1"/>
    </xf>
    <xf numFmtId="169" fontId="12" fillId="0" borderId="6" xfId="0" applyNumberFormat="1" applyFont="1" applyFill="1" applyBorder="1" applyAlignment="1">
      <alignment horizontal="center" vertical="center" wrapText="1"/>
    </xf>
    <xf numFmtId="0" fontId="16" fillId="0" borderId="19" xfId="0" applyFont="1" applyFill="1" applyBorder="1" applyAlignment="1">
      <alignment horizontal="center" vertical="center"/>
    </xf>
    <xf numFmtId="0" fontId="16" fillId="0" borderId="6" xfId="0" applyFont="1" applyFill="1" applyBorder="1" applyAlignment="1">
      <alignment horizontal="center" vertical="center"/>
    </xf>
    <xf numFmtId="0" fontId="16" fillId="0" borderId="12" xfId="0" applyFont="1" applyFill="1" applyBorder="1" applyAlignment="1">
      <alignment horizontal="center" vertical="center"/>
    </xf>
    <xf numFmtId="0" fontId="47" fillId="13" borderId="48" xfId="13" applyNumberFormat="1" applyFont="1" applyFill="1" applyBorder="1" applyAlignment="1">
      <alignment vertical="top" wrapText="1" readingOrder="1"/>
    </xf>
    <xf numFmtId="0" fontId="47" fillId="13" borderId="0" xfId="13" applyNumberFormat="1" applyFont="1" applyFill="1" applyBorder="1" applyAlignment="1">
      <alignment vertical="top" wrapText="1" readingOrder="1"/>
    </xf>
    <xf numFmtId="0" fontId="47" fillId="13" borderId="49" xfId="13" applyNumberFormat="1" applyFont="1" applyFill="1" applyBorder="1" applyAlignment="1">
      <alignment vertical="top" wrapText="1" readingOrder="1"/>
    </xf>
    <xf numFmtId="0" fontId="47" fillId="13" borderId="49" xfId="13" applyNumberFormat="1" applyFont="1" applyFill="1" applyBorder="1" applyAlignment="1">
      <alignment horizontal="center" vertical="top" wrapText="1" readingOrder="1"/>
    </xf>
    <xf numFmtId="0" fontId="47" fillId="13" borderId="48" xfId="13" applyNumberFormat="1" applyFont="1" applyFill="1" applyBorder="1" applyAlignment="1">
      <alignment horizontal="center" vertical="top" wrapText="1" readingOrder="1"/>
    </xf>
    <xf numFmtId="0" fontId="47" fillId="13" borderId="50" xfId="13" applyNumberFormat="1" applyFont="1" applyFill="1" applyBorder="1" applyAlignment="1">
      <alignment vertical="top" wrapText="1" readingOrder="1"/>
    </xf>
    <xf numFmtId="0" fontId="48" fillId="0" borderId="0" xfId="0" applyFont="1" applyFill="1" applyBorder="1"/>
    <xf numFmtId="0" fontId="49" fillId="12" borderId="47" xfId="13" applyNumberFormat="1" applyFont="1" applyFill="1" applyBorder="1" applyAlignment="1">
      <alignment vertical="top" wrapText="1" readingOrder="1"/>
    </xf>
    <xf numFmtId="178" fontId="49" fillId="12" borderId="47" xfId="13" applyNumberFormat="1" applyFont="1" applyFill="1" applyBorder="1" applyAlignment="1">
      <alignment horizontal="center" vertical="top" wrapText="1" readingOrder="1"/>
    </xf>
    <xf numFmtId="175" fontId="49" fillId="0" borderId="47" xfId="13" applyNumberFormat="1" applyFont="1" applyFill="1" applyBorder="1" applyAlignment="1">
      <alignment horizontal="right" vertical="top" wrapText="1" readingOrder="1"/>
    </xf>
    <xf numFmtId="0" fontId="49" fillId="12" borderId="47" xfId="13" applyNumberFormat="1" applyFont="1" applyFill="1" applyBorder="1" applyAlignment="1">
      <alignment horizontal="center" vertical="top" wrapText="1" readingOrder="1"/>
    </xf>
    <xf numFmtId="0" fontId="16" fillId="0" borderId="0" xfId="0" applyFont="1" applyFill="1" applyAlignment="1">
      <alignment vertical="top"/>
    </xf>
    <xf numFmtId="0" fontId="12" fillId="0" borderId="17" xfId="0" applyFont="1" applyFill="1" applyBorder="1" applyAlignment="1">
      <alignment horizontal="center" vertical="center"/>
    </xf>
    <xf numFmtId="0" fontId="12" fillId="0" borderId="16" xfId="0" applyFont="1" applyFill="1" applyBorder="1" applyAlignment="1">
      <alignment horizontal="center" vertical="center" wrapText="1"/>
    </xf>
    <xf numFmtId="0" fontId="12" fillId="0" borderId="16" xfId="0" applyFont="1" applyFill="1" applyBorder="1" applyAlignment="1">
      <alignment horizontal="center" vertical="center" textRotation="90" wrapText="1"/>
    </xf>
    <xf numFmtId="0" fontId="12" fillId="0" borderId="17" xfId="0" applyFont="1" applyFill="1" applyBorder="1" applyAlignment="1">
      <alignment horizontal="center" vertical="center" textRotation="90" wrapText="1"/>
    </xf>
    <xf numFmtId="0" fontId="12" fillId="0" borderId="18" xfId="0" applyFont="1" applyFill="1" applyBorder="1" applyAlignment="1">
      <alignment vertical="center" textRotation="90" wrapText="1"/>
    </xf>
    <xf numFmtId="0" fontId="12" fillId="0" borderId="17" xfId="0" applyFont="1" applyFill="1" applyBorder="1" applyAlignment="1">
      <alignment vertical="center" textRotation="90" wrapText="1"/>
    </xf>
    <xf numFmtId="0" fontId="12" fillId="0" borderId="10" xfId="0" applyFont="1" applyFill="1" applyBorder="1" applyAlignment="1">
      <alignment horizontal="left" vertical="center"/>
    </xf>
    <xf numFmtId="0" fontId="12" fillId="0" borderId="11" xfId="0" applyFont="1" applyFill="1" applyBorder="1" applyAlignment="1">
      <alignment horizontal="center" vertical="center" wrapText="1"/>
    </xf>
    <xf numFmtId="0" fontId="12" fillId="0" borderId="11" xfId="0" applyFont="1" applyFill="1" applyBorder="1" applyAlignment="1">
      <alignment horizontal="left" vertical="center"/>
    </xf>
    <xf numFmtId="0" fontId="12" fillId="0" borderId="0" xfId="0" applyFont="1" applyFill="1" applyBorder="1" applyAlignment="1">
      <alignment horizontal="center" vertical="center" textRotation="90" wrapText="1"/>
    </xf>
    <xf numFmtId="0" fontId="12" fillId="0" borderId="0" xfId="0" applyFont="1" applyFill="1" applyBorder="1" applyAlignment="1">
      <alignment vertical="center" textRotation="90" wrapText="1"/>
    </xf>
    <xf numFmtId="0" fontId="12" fillId="0" borderId="10" xfId="0" applyFont="1" applyFill="1" applyBorder="1" applyAlignment="1">
      <alignment vertical="center"/>
    </xf>
    <xf numFmtId="0" fontId="12" fillId="0" borderId="11" xfId="0" applyFont="1" applyFill="1" applyBorder="1" applyAlignment="1">
      <alignment vertical="center"/>
    </xf>
    <xf numFmtId="168" fontId="12" fillId="0" borderId="0" xfId="0" applyNumberFormat="1" applyFont="1" applyFill="1" applyBorder="1" applyAlignment="1">
      <alignment horizontal="center" vertical="center" textRotation="90" wrapText="1"/>
    </xf>
    <xf numFmtId="169" fontId="12" fillId="0" borderId="0" xfId="0" applyNumberFormat="1" applyFont="1" applyFill="1" applyBorder="1" applyAlignment="1">
      <alignment horizontal="center" vertical="center" textRotation="90" wrapText="1"/>
    </xf>
    <xf numFmtId="4" fontId="12" fillId="0" borderId="1" xfId="0" applyNumberFormat="1" applyFont="1" applyFill="1" applyBorder="1" applyAlignment="1">
      <alignment horizontal="center" vertical="center" wrapText="1"/>
    </xf>
    <xf numFmtId="0" fontId="16" fillId="0" borderId="6" xfId="0" applyFont="1" applyFill="1" applyBorder="1" applyAlignment="1">
      <alignment horizontal="center" vertical="center" wrapText="1"/>
    </xf>
    <xf numFmtId="0" fontId="16" fillId="0" borderId="12" xfId="0" applyFont="1" applyFill="1" applyBorder="1" applyAlignment="1">
      <alignment horizontal="center" vertical="center" wrapText="1"/>
    </xf>
    <xf numFmtId="0" fontId="16" fillId="0" borderId="5" xfId="0" applyFont="1" applyFill="1" applyBorder="1" applyAlignment="1">
      <alignment horizontal="left" vertical="center"/>
    </xf>
    <xf numFmtId="0" fontId="16" fillId="0" borderId="5" xfId="0" applyFont="1" applyFill="1" applyBorder="1" applyAlignment="1">
      <alignment horizontal="left" vertical="center" wrapText="1"/>
    </xf>
    <xf numFmtId="0" fontId="16" fillId="0" borderId="5" xfId="0" applyFont="1" applyFill="1" applyBorder="1" applyAlignment="1">
      <alignment vertical="top" wrapText="1"/>
    </xf>
    <xf numFmtId="4" fontId="16" fillId="0" borderId="5" xfId="11" applyNumberFormat="1" applyFont="1" applyFill="1" applyBorder="1" applyAlignment="1">
      <alignment horizontal="center" vertical="center" wrapText="1"/>
    </xf>
    <xf numFmtId="170" fontId="16" fillId="0" borderId="45" xfId="0" applyNumberFormat="1" applyFont="1" applyFill="1" applyBorder="1" applyAlignment="1">
      <alignment horizontal="center" vertical="center" wrapText="1"/>
    </xf>
    <xf numFmtId="170" fontId="16" fillId="0" borderId="5" xfId="0" applyNumberFormat="1" applyFont="1" applyFill="1" applyBorder="1" applyAlignment="1">
      <alignment horizontal="center" vertical="center" wrapText="1"/>
    </xf>
    <xf numFmtId="169" fontId="16" fillId="0" borderId="5" xfId="0" applyNumberFormat="1" applyFont="1" applyFill="1" applyBorder="1" applyAlignment="1">
      <alignment horizontal="center" vertical="center" wrapText="1"/>
    </xf>
    <xf numFmtId="4" fontId="16" fillId="0" borderId="5" xfId="0" applyNumberFormat="1" applyFont="1" applyFill="1" applyBorder="1" applyAlignment="1">
      <alignment horizontal="center" vertical="center" wrapText="1"/>
    </xf>
    <xf numFmtId="0" fontId="16" fillId="0" borderId="5" xfId="0" applyFont="1" applyFill="1" applyBorder="1"/>
    <xf numFmtId="0" fontId="16" fillId="0" borderId="5" xfId="0" applyFont="1" applyFill="1" applyBorder="1" applyAlignment="1">
      <alignment horizontal="center" vertical="center"/>
    </xf>
    <xf numFmtId="0" fontId="16" fillId="0" borderId="5" xfId="0" applyFont="1" applyFill="1" applyBorder="1" applyAlignment="1">
      <alignment horizontal="center" vertical="center" wrapText="1"/>
    </xf>
    <xf numFmtId="0" fontId="16" fillId="0" borderId="45" xfId="0" applyFont="1" applyFill="1" applyBorder="1" applyAlignment="1">
      <alignment horizontal="center" vertical="center"/>
    </xf>
    <xf numFmtId="0" fontId="16" fillId="0" borderId="46" xfId="0" applyFont="1" applyFill="1" applyBorder="1" applyAlignment="1">
      <alignment horizontal="center" vertical="center"/>
    </xf>
    <xf numFmtId="0" fontId="37" fillId="0" borderId="1" xfId="0" applyFont="1" applyFill="1" applyBorder="1" applyAlignment="1">
      <alignment horizontal="left" vertical="center"/>
    </xf>
    <xf numFmtId="0" fontId="37" fillId="0" borderId="2" xfId="0" applyFont="1" applyFill="1" applyBorder="1" applyAlignment="1">
      <alignment horizontal="left" vertical="center"/>
    </xf>
    <xf numFmtId="0" fontId="37" fillId="0" borderId="1" xfId="0" applyFont="1" applyFill="1" applyBorder="1" applyAlignment="1">
      <alignment horizontal="left" vertical="center" wrapText="1"/>
    </xf>
    <xf numFmtId="0" fontId="37" fillId="0" borderId="1" xfId="0" applyFont="1" applyFill="1" applyBorder="1" applyAlignment="1">
      <alignment vertical="top" wrapText="1"/>
    </xf>
    <xf numFmtId="170" fontId="37" fillId="0" borderId="1" xfId="0" applyNumberFormat="1" applyFont="1" applyFill="1" applyBorder="1" applyAlignment="1">
      <alignment horizontal="center" vertical="center" wrapText="1"/>
    </xf>
    <xf numFmtId="169" fontId="37" fillId="0" borderId="1" xfId="0" applyNumberFormat="1" applyFont="1" applyFill="1" applyBorder="1" applyAlignment="1">
      <alignment horizontal="center" vertical="center" wrapText="1"/>
    </xf>
    <xf numFmtId="0" fontId="37" fillId="0" borderId="2" xfId="0" applyFont="1" applyFill="1" applyBorder="1" applyAlignment="1">
      <alignment horizontal="center" vertical="center"/>
    </xf>
    <xf numFmtId="170" fontId="12" fillId="0" borderId="0" xfId="0" applyNumberFormat="1" applyFont="1" applyFill="1" applyBorder="1" applyAlignment="1">
      <alignment horizontal="center" vertical="center" textRotation="90" wrapText="1"/>
    </xf>
    <xf numFmtId="170" fontId="12" fillId="0" borderId="6" xfId="0" applyNumberFormat="1" applyFont="1" applyFill="1" applyBorder="1" applyAlignment="1">
      <alignment horizontal="center" vertical="center" textRotation="90" wrapText="1"/>
    </xf>
    <xf numFmtId="169" fontId="12" fillId="0" borderId="6" xfId="0" applyNumberFormat="1" applyFont="1" applyFill="1" applyBorder="1" applyAlignment="1">
      <alignment horizontal="center" vertical="center" textRotation="90" wrapText="1"/>
    </xf>
    <xf numFmtId="170" fontId="12" fillId="0" borderId="1" xfId="0" applyNumberFormat="1" applyFont="1" applyFill="1" applyBorder="1" applyAlignment="1">
      <alignment horizontal="center" vertical="center" textRotation="90" wrapText="1"/>
    </xf>
    <xf numFmtId="169" fontId="12" fillId="0" borderId="1" xfId="0" applyNumberFormat="1" applyFont="1" applyFill="1" applyBorder="1" applyAlignment="1">
      <alignment horizontal="center" vertical="center" textRotation="90" wrapText="1"/>
    </xf>
    <xf numFmtId="4" fontId="12" fillId="0" borderId="2" xfId="0" applyNumberFormat="1" applyFont="1" applyFill="1" applyBorder="1" applyAlignment="1">
      <alignment horizontal="center" vertical="center" wrapText="1"/>
    </xf>
    <xf numFmtId="4" fontId="20" fillId="0" borderId="1" xfId="11" applyNumberFormat="1" applyFont="1" applyFill="1" applyBorder="1" applyAlignment="1">
      <alignment horizontal="center" vertical="center" wrapText="1"/>
    </xf>
    <xf numFmtId="0" fontId="42" fillId="0" borderId="47" xfId="13" applyFont="1" applyFill="1" applyBorder="1" applyAlignment="1">
      <alignment horizontal="left" vertical="center" wrapText="1" readingOrder="1"/>
    </xf>
    <xf numFmtId="0" fontId="16" fillId="0" borderId="2" xfId="0" applyFont="1" applyFill="1" applyBorder="1" applyAlignment="1">
      <alignment horizontal="left" vertical="center"/>
    </xf>
    <xf numFmtId="0" fontId="16" fillId="0" borderId="2" xfId="0" applyFont="1" applyFill="1" applyBorder="1" applyAlignment="1">
      <alignment horizontal="left" vertical="center" wrapText="1"/>
    </xf>
    <xf numFmtId="0" fontId="16" fillId="0" borderId="4" xfId="0" applyFont="1" applyFill="1" applyBorder="1" applyAlignment="1">
      <alignment vertical="top" wrapText="1"/>
    </xf>
    <xf numFmtId="4" fontId="16" fillId="0" borderId="2" xfId="0" applyNumberFormat="1" applyFont="1" applyFill="1" applyBorder="1" applyAlignment="1">
      <alignment horizontal="center" vertical="center"/>
    </xf>
    <xf numFmtId="0" fontId="15" fillId="0" borderId="1" xfId="0" applyFont="1" applyFill="1" applyBorder="1" applyAlignment="1">
      <alignment horizontal="center" vertical="center" wrapText="1"/>
    </xf>
    <xf numFmtId="0" fontId="12" fillId="0" borderId="6" xfId="0" applyFont="1" applyFill="1" applyBorder="1" applyAlignment="1">
      <alignment horizontal="center" vertical="center" wrapText="1"/>
    </xf>
    <xf numFmtId="0" fontId="12" fillId="0" borderId="12" xfId="0" applyFont="1" applyFill="1" applyBorder="1" applyAlignment="1">
      <alignment horizontal="center" vertical="center" wrapText="1"/>
    </xf>
    <xf numFmtId="2" fontId="16" fillId="0" borderId="1" xfId="0" applyNumberFormat="1" applyFont="1" applyFill="1" applyBorder="1" applyAlignment="1">
      <alignment vertical="top" wrapText="1"/>
    </xf>
    <xf numFmtId="0" fontId="12" fillId="0" borderId="1" xfId="0" applyFont="1" applyFill="1" applyBorder="1" applyAlignment="1">
      <alignment horizontal="left" vertical="center"/>
    </xf>
    <xf numFmtId="2" fontId="12" fillId="0" borderId="1" xfId="0" applyNumberFormat="1" applyFont="1" applyFill="1" applyBorder="1" applyAlignment="1">
      <alignment vertical="center"/>
    </xf>
    <xf numFmtId="0" fontId="16" fillId="0" borderId="1" xfId="0" applyFont="1" applyFill="1" applyBorder="1" applyAlignment="1">
      <alignment horizontal="center" vertical="top" wrapText="1"/>
    </xf>
    <xf numFmtId="0" fontId="16" fillId="0" borderId="2" xfId="0" applyFont="1" applyFill="1" applyBorder="1" applyAlignment="1">
      <alignment wrapText="1"/>
    </xf>
    <xf numFmtId="2" fontId="16" fillId="0" borderId="1" xfId="12" applyNumberFormat="1" applyFont="1" applyFill="1" applyBorder="1" applyAlignment="1">
      <alignment horizontal="center" vertical="center" wrapText="1"/>
    </xf>
    <xf numFmtId="0" fontId="16" fillId="0" borderId="1" xfId="0" applyFont="1" applyFill="1" applyBorder="1" applyAlignment="1">
      <alignment horizontal="center" wrapText="1"/>
    </xf>
    <xf numFmtId="0" fontId="16" fillId="0" borderId="1" xfId="0" applyNumberFormat="1" applyFont="1" applyFill="1" applyBorder="1" applyAlignment="1">
      <alignment vertical="top" wrapText="1"/>
    </xf>
    <xf numFmtId="4" fontId="12" fillId="0" borderId="0" xfId="0" applyNumberFormat="1" applyFont="1" applyFill="1" applyBorder="1" applyAlignment="1">
      <alignment horizontal="center" vertical="center" wrapText="1"/>
    </xf>
    <xf numFmtId="0" fontId="12" fillId="0" borderId="1" xfId="0" applyFont="1" applyFill="1" applyBorder="1" applyAlignment="1">
      <alignment horizontal="center" vertical="center" textRotation="90" wrapText="1"/>
    </xf>
    <xf numFmtId="0" fontId="12" fillId="0" borderId="2" xfId="0" applyFont="1" applyFill="1" applyBorder="1" applyAlignment="1">
      <alignment horizontal="center" vertical="center" textRotation="90" wrapText="1"/>
    </xf>
    <xf numFmtId="0" fontId="12" fillId="0" borderId="3" xfId="0" applyFont="1" applyFill="1" applyBorder="1" applyAlignment="1">
      <alignment horizontal="center" vertical="center" textRotation="90" wrapText="1"/>
    </xf>
    <xf numFmtId="0" fontId="12" fillId="0" borderId="1" xfId="0" applyFont="1" applyFill="1" applyBorder="1" applyAlignment="1">
      <alignment vertical="center" textRotation="90" wrapText="1"/>
    </xf>
    <xf numFmtId="0" fontId="12" fillId="0" borderId="2" xfId="0" applyFont="1" applyFill="1" applyBorder="1" applyAlignment="1">
      <alignment vertical="center" textRotation="90" wrapText="1"/>
    </xf>
    <xf numFmtId="171" fontId="16" fillId="0" borderId="1" xfId="11" applyNumberFormat="1" applyFont="1" applyFill="1" applyBorder="1" applyAlignment="1">
      <alignment horizontal="center" vertical="center" wrapText="1"/>
    </xf>
    <xf numFmtId="4" fontId="12" fillId="0" borderId="6" xfId="0" applyNumberFormat="1" applyFont="1" applyFill="1" applyBorder="1" applyAlignment="1">
      <alignment horizontal="center" vertical="center" wrapText="1"/>
    </xf>
    <xf numFmtId="4" fontId="12" fillId="0" borderId="12" xfId="0" applyNumberFormat="1" applyFont="1" applyFill="1" applyBorder="1" applyAlignment="1">
      <alignment horizontal="center" vertical="center" wrapText="1"/>
    </xf>
    <xf numFmtId="0" fontId="16" fillId="0" borderId="1" xfId="0" applyFont="1" applyFill="1" applyBorder="1" applyAlignment="1">
      <alignment horizontal="distributed" vertical="top" readingOrder="1"/>
    </xf>
    <xf numFmtId="0" fontId="16" fillId="0" borderId="2" xfId="0" applyFont="1" applyFill="1" applyBorder="1" applyAlignment="1">
      <alignment horizontal="distributed" vertical="top" readingOrder="1"/>
    </xf>
    <xf numFmtId="0" fontId="16" fillId="0" borderId="3" xfId="0" applyFont="1" applyFill="1" applyBorder="1" applyAlignment="1">
      <alignment horizontal="distributed" vertical="top" readingOrder="1"/>
    </xf>
    <xf numFmtId="0" fontId="16" fillId="0" borderId="1" xfId="0" applyFont="1" applyFill="1" applyBorder="1" applyAlignment="1">
      <alignment horizontal="center" vertical="distributed"/>
    </xf>
    <xf numFmtId="0" fontId="16" fillId="0" borderId="1" xfId="0" applyFont="1" applyFill="1" applyBorder="1" applyAlignment="1">
      <alignment horizontal="distributed" vertical="distributed" readingOrder="1"/>
    </xf>
    <xf numFmtId="0" fontId="16" fillId="0" borderId="1" xfId="0" applyFont="1" applyFill="1" applyBorder="1" applyAlignment="1">
      <alignment horizontal="distributed" vertical="top" wrapText="1" readingOrder="1"/>
    </xf>
    <xf numFmtId="4" fontId="16" fillId="0" borderId="0" xfId="0" applyNumberFormat="1" applyFont="1" applyFill="1" applyBorder="1" applyAlignment="1">
      <alignment horizontal="center" vertical="center" wrapText="1"/>
    </xf>
    <xf numFmtId="0" fontId="16" fillId="0" borderId="0" xfId="0" applyFont="1" applyFill="1" applyBorder="1" applyAlignment="1">
      <alignment horizontal="center" vertical="center"/>
    </xf>
    <xf numFmtId="0" fontId="12" fillId="0" borderId="7" xfId="0" applyFont="1" applyFill="1" applyBorder="1" applyAlignment="1">
      <alignment vertical="center"/>
    </xf>
    <xf numFmtId="0" fontId="12" fillId="0" borderId="7" xfId="0" applyFont="1" applyFill="1" applyBorder="1" applyAlignment="1">
      <alignment vertical="center" wrapText="1"/>
    </xf>
    <xf numFmtId="14" fontId="12" fillId="0" borderId="0" xfId="0" applyNumberFormat="1" applyFont="1" applyFill="1" applyBorder="1" applyAlignment="1">
      <alignment horizontal="center" vertical="center"/>
    </xf>
    <xf numFmtId="0" fontId="12" fillId="0" borderId="0" xfId="0" applyFont="1" applyFill="1" applyBorder="1" applyAlignment="1">
      <alignment vertical="center"/>
    </xf>
    <xf numFmtId="14" fontId="12" fillId="0" borderId="0" xfId="0" applyNumberFormat="1" applyFont="1" applyFill="1" applyBorder="1" applyAlignment="1">
      <alignment horizontal="center" vertical="center" textRotation="90"/>
    </xf>
    <xf numFmtId="0" fontId="12" fillId="0" borderId="0" xfId="0" applyFont="1" applyFill="1" applyBorder="1" applyAlignment="1">
      <alignment vertical="center" wrapText="1"/>
    </xf>
    <xf numFmtId="0" fontId="16" fillId="0" borderId="0" xfId="0" applyFont="1" applyFill="1" applyAlignment="1">
      <alignment horizontal="left" vertical="center"/>
    </xf>
    <xf numFmtId="43" fontId="16" fillId="0" borderId="0" xfId="0" applyNumberFormat="1" applyFont="1" applyFill="1"/>
    <xf numFmtId="4" fontId="16" fillId="0" borderId="0" xfId="0" applyNumberFormat="1" applyFont="1" applyFill="1" applyBorder="1"/>
    <xf numFmtId="0" fontId="16" fillId="0" borderId="0" xfId="0" applyFont="1" applyFill="1" applyAlignment="1"/>
    <xf numFmtId="0" fontId="16" fillId="0" borderId="5" xfId="0" applyFont="1" applyFill="1" applyBorder="1" applyAlignment="1">
      <alignment wrapText="1"/>
    </xf>
    <xf numFmtId="0" fontId="50" fillId="0" borderId="0" xfId="0" applyFont="1" applyAlignment="1"/>
    <xf numFmtId="0" fontId="52" fillId="0" borderId="1" xfId="0" applyFont="1" applyFill="1" applyBorder="1" applyAlignment="1">
      <alignment vertical="center"/>
    </xf>
    <xf numFmtId="0" fontId="52" fillId="0" borderId="1" xfId="0" applyFont="1" applyFill="1" applyBorder="1" applyAlignment="1">
      <alignment vertical="center" wrapText="1"/>
    </xf>
    <xf numFmtId="4" fontId="10" fillId="0" borderId="1" xfId="0" applyNumberFormat="1" applyFont="1" applyFill="1" applyBorder="1" applyAlignment="1">
      <alignment horizontal="right" vertical="top" wrapText="1"/>
    </xf>
    <xf numFmtId="4" fontId="10" fillId="0" borderId="1" xfId="0" applyNumberFormat="1" applyFont="1" applyFill="1" applyBorder="1" applyAlignment="1">
      <alignment horizontal="right" vertical="top"/>
    </xf>
    <xf numFmtId="4" fontId="51" fillId="0" borderId="1" xfId="0" applyNumberFormat="1" applyFont="1" applyFill="1" applyBorder="1" applyAlignment="1">
      <alignment horizontal="right" vertical="top" wrapText="1"/>
    </xf>
    <xf numFmtId="0" fontId="9" fillId="0" borderId="0" xfId="0" applyFont="1" applyAlignment="1">
      <alignment wrapText="1"/>
    </xf>
    <xf numFmtId="0" fontId="6" fillId="0" borderId="1" xfId="0" applyFont="1" applyBorder="1" applyAlignment="1">
      <alignment horizontal="center" vertical="center" wrapText="1"/>
    </xf>
    <xf numFmtId="0" fontId="9" fillId="0" borderId="0" xfId="0" applyFont="1" applyAlignment="1">
      <alignment wrapText="1"/>
    </xf>
    <xf numFmtId="0" fontId="6" fillId="0" borderId="1" xfId="0" applyFont="1" applyBorder="1" applyAlignment="1">
      <alignment horizontal="center" vertical="center" wrapText="1"/>
    </xf>
    <xf numFmtId="169" fontId="52" fillId="0" borderId="1" xfId="0" applyNumberFormat="1" applyFont="1" applyFill="1" applyBorder="1" applyAlignment="1">
      <alignment vertical="center"/>
    </xf>
    <xf numFmtId="4" fontId="52" fillId="0" borderId="1" xfId="0" applyNumberFormat="1" applyFont="1" applyFill="1" applyBorder="1" applyAlignment="1">
      <alignment vertical="center"/>
    </xf>
    <xf numFmtId="0" fontId="9" fillId="0" borderId="0" xfId="0" applyFont="1" applyAlignment="1">
      <alignment wrapText="1"/>
    </xf>
    <xf numFmtId="0" fontId="6" fillId="0" borderId="1" xfId="0" applyFont="1" applyBorder="1" applyAlignment="1">
      <alignment horizontal="center" vertical="center" wrapText="1"/>
    </xf>
    <xf numFmtId="0" fontId="5" fillId="0" borderId="0" xfId="0" applyFont="1" applyAlignment="1">
      <alignment horizontal="left" vertical="center" wrapText="1"/>
    </xf>
    <xf numFmtId="0" fontId="12" fillId="8" borderId="14" xfId="0" applyFont="1" applyFill="1" applyBorder="1" applyAlignment="1">
      <alignment horizontal="center" vertical="center"/>
    </xf>
    <xf numFmtId="0" fontId="12" fillId="8" borderId="15" xfId="0" applyFont="1" applyFill="1" applyBorder="1" applyAlignment="1">
      <alignment horizontal="center" vertical="center"/>
    </xf>
    <xf numFmtId="0" fontId="12" fillId="8" borderId="16" xfId="0" applyFont="1" applyFill="1" applyBorder="1" applyAlignment="1">
      <alignment horizontal="center" vertical="center"/>
    </xf>
    <xf numFmtId="0" fontId="12" fillId="8" borderId="20" xfId="0" applyFont="1" applyFill="1" applyBorder="1" applyAlignment="1">
      <alignment horizontal="center" vertical="center"/>
    </xf>
    <xf numFmtId="0" fontId="12" fillId="8" borderId="21" xfId="0" applyFont="1" applyFill="1" applyBorder="1" applyAlignment="1">
      <alignment horizontal="center" vertical="center"/>
    </xf>
    <xf numFmtId="43" fontId="12" fillId="0" borderId="0" xfId="11" applyFont="1" applyFill="1" applyBorder="1" applyAlignment="1">
      <alignment horizontal="right" vertical="center" wrapText="1"/>
    </xf>
    <xf numFmtId="0" fontId="16" fillId="0" borderId="0" xfId="0" applyFont="1" applyFill="1" applyBorder="1" applyAlignment="1">
      <alignment horizontal="left" vertical="top" wrapText="1"/>
    </xf>
    <xf numFmtId="0" fontId="12" fillId="0" borderId="14" xfId="0" applyFont="1" applyBorder="1" applyAlignment="1">
      <alignment horizontal="center" vertical="center" wrapText="1"/>
    </xf>
    <xf numFmtId="0" fontId="12" fillId="0" borderId="15" xfId="0" applyFont="1" applyBorder="1" applyAlignment="1">
      <alignment horizontal="center" vertical="center" wrapText="1"/>
    </xf>
    <xf numFmtId="0" fontId="12" fillId="0" borderId="16" xfId="0" applyFont="1" applyBorder="1" applyAlignment="1">
      <alignment horizontal="center" vertical="center" wrapText="1"/>
    </xf>
    <xf numFmtId="0" fontId="12" fillId="0" borderId="17" xfId="0" applyFont="1" applyBorder="1" applyAlignment="1">
      <alignment horizontal="center" vertical="center" wrapText="1"/>
    </xf>
    <xf numFmtId="0" fontId="12" fillId="0" borderId="14"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14" xfId="0" applyFont="1" applyFill="1" applyBorder="1" applyAlignment="1">
      <alignment horizontal="center" vertical="center"/>
    </xf>
    <xf numFmtId="0" fontId="12" fillId="0" borderId="15" xfId="0" applyFont="1" applyFill="1" applyBorder="1" applyAlignment="1">
      <alignment horizontal="center" vertical="center"/>
    </xf>
    <xf numFmtId="0" fontId="12" fillId="0" borderId="16" xfId="0" applyFont="1" applyFill="1" applyBorder="1" applyAlignment="1">
      <alignment horizontal="center" vertical="center"/>
    </xf>
    <xf numFmtId="0" fontId="12" fillId="0" borderId="20" xfId="0" applyFont="1" applyFill="1" applyBorder="1" applyAlignment="1">
      <alignment horizontal="center" vertical="center"/>
    </xf>
    <xf numFmtId="0" fontId="12" fillId="0" borderId="21" xfId="0" applyFont="1" applyFill="1" applyBorder="1" applyAlignment="1">
      <alignment horizontal="center" vertical="center"/>
    </xf>
    <xf numFmtId="0" fontId="12" fillId="0" borderId="17" xfId="0" applyFont="1" applyFill="1" applyBorder="1" applyAlignment="1">
      <alignment horizontal="center" vertical="center" wrapText="1"/>
    </xf>
    <xf numFmtId="0" fontId="12" fillId="14" borderId="14" xfId="0" applyFont="1" applyFill="1" applyBorder="1" applyAlignment="1">
      <alignment horizontal="center" vertical="center" wrapText="1"/>
    </xf>
    <xf numFmtId="0" fontId="12" fillId="14" borderId="15" xfId="0" applyFont="1" applyFill="1" applyBorder="1" applyAlignment="1">
      <alignment horizontal="center" vertical="center" wrapText="1"/>
    </xf>
    <xf numFmtId="0" fontId="12" fillId="14" borderId="16" xfId="0" applyFont="1" applyFill="1" applyBorder="1" applyAlignment="1">
      <alignment horizontal="center" vertical="center" wrapText="1"/>
    </xf>
    <xf numFmtId="0" fontId="23" fillId="0" borderId="0" xfId="0" applyFont="1" applyAlignment="1">
      <alignment vertical="center" wrapText="1"/>
    </xf>
    <xf numFmtId="0" fontId="9" fillId="0" borderId="0" xfId="0" applyFont="1" applyAlignment="1">
      <alignment wrapText="1"/>
    </xf>
    <xf numFmtId="0" fontId="6" fillId="0" borderId="2" xfId="0" applyFont="1" applyBorder="1" applyAlignment="1">
      <alignment horizontal="center" vertical="center" wrapText="1"/>
    </xf>
    <xf numFmtId="0" fontId="9" fillId="0" borderId="4" xfId="0" applyFont="1" applyBorder="1" applyAlignment="1">
      <alignment horizontal="center" vertical="center" wrapText="1"/>
    </xf>
    <xf numFmtId="0" fontId="9" fillId="0" borderId="3" xfId="0" applyFont="1" applyBorder="1" applyAlignment="1">
      <alignment horizontal="center" vertical="center" wrapText="1"/>
    </xf>
    <xf numFmtId="0" fontId="6" fillId="0" borderId="1" xfId="0" applyFont="1" applyBorder="1" applyAlignment="1">
      <alignment horizontal="center" vertical="center"/>
    </xf>
    <xf numFmtId="0" fontId="9" fillId="0" borderId="1" xfId="0" applyFont="1" applyBorder="1" applyAlignment="1">
      <alignment horizontal="center" vertical="center"/>
    </xf>
    <xf numFmtId="0" fontId="6" fillId="0" borderId="1" xfId="0" applyFont="1" applyBorder="1" applyAlignment="1">
      <alignment horizontal="center" vertical="center" wrapText="1"/>
    </xf>
    <xf numFmtId="0" fontId="6" fillId="0" borderId="5" xfId="0" applyFont="1" applyBorder="1" applyAlignment="1">
      <alignment horizontal="center" vertical="center" wrapText="1"/>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12" fillId="0" borderId="2" xfId="0" applyFont="1" applyBorder="1" applyAlignment="1">
      <alignment horizontal="center" vertical="center" wrapText="1"/>
    </xf>
    <xf numFmtId="0" fontId="9" fillId="0" borderId="4" xfId="0" applyFont="1" applyBorder="1" applyAlignment="1"/>
    <xf numFmtId="0" fontId="9" fillId="0" borderId="3" xfId="0" applyFont="1" applyBorder="1" applyAlignment="1"/>
    <xf numFmtId="0" fontId="5" fillId="0" borderId="7" xfId="0" applyFont="1" applyBorder="1" applyAlignment="1">
      <alignment vertical="center" wrapText="1"/>
    </xf>
    <xf numFmtId="0" fontId="9" fillId="0" borderId="7" xfId="0" applyFont="1" applyBorder="1" applyAlignment="1">
      <alignment wrapText="1"/>
    </xf>
    <xf numFmtId="0" fontId="9" fillId="0" borderId="0" xfId="0" applyFont="1" applyBorder="1" applyAlignment="1">
      <alignment wrapText="1"/>
    </xf>
    <xf numFmtId="0" fontId="6" fillId="0" borderId="8" xfId="0" applyFont="1" applyBorder="1" applyAlignment="1">
      <alignment horizontal="center" vertical="center" wrapText="1"/>
    </xf>
    <xf numFmtId="0" fontId="6" fillId="0" borderId="6" xfId="0" applyFont="1" applyBorder="1" applyAlignment="1">
      <alignment horizontal="center" vertical="center" wrapText="1"/>
    </xf>
    <xf numFmtId="0" fontId="9" fillId="0" borderId="1" xfId="0" applyFont="1" applyBorder="1" applyAlignment="1">
      <alignment horizontal="center" vertical="center" wrapText="1"/>
    </xf>
    <xf numFmtId="0" fontId="6" fillId="0" borderId="5" xfId="1" applyFont="1" applyFill="1" applyBorder="1" applyAlignment="1">
      <alignment horizontal="center" vertical="center" wrapText="1"/>
    </xf>
    <xf numFmtId="0" fontId="9" fillId="0" borderId="8" xfId="0" applyFont="1" applyBorder="1" applyAlignment="1">
      <alignment horizontal="center" vertical="center" wrapText="1"/>
    </xf>
    <xf numFmtId="0" fontId="6" fillId="0" borderId="2" xfId="1" applyFont="1" applyFill="1" applyBorder="1" applyAlignment="1">
      <alignment horizontal="center" vertical="center" wrapText="1"/>
    </xf>
    <xf numFmtId="0" fontId="6" fillId="0" borderId="4" xfId="1" applyFont="1" applyFill="1" applyBorder="1" applyAlignment="1">
      <alignment horizontal="center" vertical="center" wrapText="1"/>
    </xf>
    <xf numFmtId="0" fontId="6" fillId="0" borderId="3" xfId="1" applyFont="1" applyFill="1" applyBorder="1" applyAlignment="1">
      <alignment horizontal="center" vertical="center" wrapText="1"/>
    </xf>
    <xf numFmtId="0" fontId="6" fillId="0" borderId="6" xfId="1" applyFont="1" applyFill="1" applyBorder="1" applyAlignment="1">
      <alignment horizontal="center" vertical="center" wrapText="1"/>
    </xf>
    <xf numFmtId="0" fontId="6" fillId="0" borderId="1" xfId="1" applyFont="1" applyFill="1" applyBorder="1" applyAlignment="1">
      <alignment horizontal="center" vertical="center" wrapText="1"/>
    </xf>
    <xf numFmtId="0" fontId="2" fillId="0" borderId="39" xfId="0" applyFont="1" applyBorder="1" applyAlignment="1">
      <alignment horizontal="center" vertical="center" wrapText="1"/>
    </xf>
    <xf numFmtId="0" fontId="34" fillId="0" borderId="41" xfId="0" applyFont="1" applyBorder="1" applyAlignment="1"/>
    <xf numFmtId="0" fontId="34" fillId="0" borderId="42" xfId="0" applyFont="1" applyBorder="1" applyAlignment="1"/>
    <xf numFmtId="0" fontId="6" fillId="0" borderId="37" xfId="0" applyFont="1" applyBorder="1" applyAlignment="1">
      <alignment horizontal="center" vertical="center" wrapText="1"/>
    </xf>
    <xf numFmtId="0" fontId="6" fillId="0" borderId="43" xfId="0" applyFont="1" applyBorder="1" applyAlignment="1">
      <alignment horizontal="center" vertical="center" wrapText="1"/>
    </xf>
    <xf numFmtId="0" fontId="2" fillId="0" borderId="38"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2" xfId="0" applyFont="1" applyBorder="1" applyAlignment="1">
      <alignment horizontal="center" vertical="center" wrapText="1"/>
    </xf>
    <xf numFmtId="0" fontId="25" fillId="0" borderId="32" xfId="0" applyFont="1" applyBorder="1" applyAlignment="1" applyProtection="1">
      <alignment horizontal="left" vertical="top" wrapText="1" readingOrder="1"/>
      <protection locked="0"/>
    </xf>
    <xf numFmtId="0" fontId="0" fillId="0" borderId="33" xfId="0" applyBorder="1" applyAlignment="1" applyProtection="1">
      <alignment vertical="top" wrapText="1"/>
      <protection locked="0"/>
    </xf>
    <xf numFmtId="0" fontId="0" fillId="0" borderId="34" xfId="0" applyBorder="1" applyAlignment="1" applyProtection="1">
      <alignment vertical="top" wrapText="1"/>
      <protection locked="0"/>
    </xf>
    <xf numFmtId="0" fontId="26" fillId="10" borderId="32" xfId="0" applyFont="1" applyFill="1" applyBorder="1" applyAlignment="1" applyProtection="1">
      <alignment horizontal="center" vertical="top" wrapText="1" readingOrder="1"/>
      <protection locked="0"/>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2" xfId="0" applyFont="1" applyFill="1" applyBorder="1" applyAlignment="1">
      <alignment horizontal="left" vertical="center" wrapText="1"/>
    </xf>
    <xf numFmtId="0" fontId="6" fillId="2" borderId="3" xfId="0" applyFont="1" applyFill="1" applyBorder="1" applyAlignment="1">
      <alignment horizontal="left" vertical="center" wrapText="1"/>
    </xf>
    <xf numFmtId="0" fontId="10" fillId="0" borderId="2" xfId="0" applyFont="1" applyFill="1" applyBorder="1" applyAlignment="1">
      <alignment vertical="center" wrapText="1"/>
    </xf>
    <xf numFmtId="0" fontId="10" fillId="2" borderId="2" xfId="0" applyFont="1" applyFill="1" applyBorder="1" applyAlignment="1">
      <alignment vertical="center" wrapText="1"/>
    </xf>
    <xf numFmtId="0" fontId="5" fillId="0" borderId="0" xfId="0" applyFont="1" applyAlignment="1">
      <alignment vertical="center" wrapText="1"/>
    </xf>
  </cellXfs>
  <cellStyles count="14">
    <cellStyle name="20% – paryškinimas 1 2" xfId="5"/>
    <cellStyle name="20% – paryškinimas 2 2" xfId="6"/>
    <cellStyle name="20% – paryškinimas 4 2" xfId="4"/>
    <cellStyle name="Comma [0] 2" xfId="7"/>
    <cellStyle name="Comma 2" xfId="9"/>
    <cellStyle name="Hipersaitas" xfId="2" builtinId="8"/>
    <cellStyle name="Įprastas" xfId="0" builtinId="0"/>
    <cellStyle name="Įprastas 2" xfId="1"/>
    <cellStyle name="Įprastas 3" xfId="3"/>
    <cellStyle name="Kablelis" xfId="11" builtinId="3"/>
    <cellStyle name="Kablelis 2" xfId="8"/>
    <cellStyle name="Kablelis 2 2" xfId="10"/>
    <cellStyle name="Normal" xfId="13"/>
    <cellStyle name="Procentai" xfId="12" builtinId="5"/>
  </cellStyles>
  <dxfs count="1">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oneCellAnchor>
    <xdr:from>
      <xdr:col>27</xdr:col>
      <xdr:colOff>447675</xdr:colOff>
      <xdr:row>130</xdr:row>
      <xdr:rowOff>0</xdr:rowOff>
    </xdr:from>
    <xdr:ext cx="184731" cy="264560"/>
    <xdr:sp macro="" textlink="">
      <xdr:nvSpPr>
        <xdr:cNvPr id="2" name="TextBox 1"/>
        <xdr:cNvSpPr txBox="1"/>
      </xdr:nvSpPr>
      <xdr:spPr>
        <a:xfrm>
          <a:off x="17535525" y="451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27</xdr:col>
      <xdr:colOff>447675</xdr:colOff>
      <xdr:row>130</xdr:row>
      <xdr:rowOff>514350</xdr:rowOff>
    </xdr:from>
    <xdr:ext cx="184731" cy="264560"/>
    <xdr:sp macro="" textlink="">
      <xdr:nvSpPr>
        <xdr:cNvPr id="3" name="TextBox 2"/>
        <xdr:cNvSpPr txBox="1"/>
      </xdr:nvSpPr>
      <xdr:spPr>
        <a:xfrm>
          <a:off x="17535525" y="454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27</xdr:col>
      <xdr:colOff>447675</xdr:colOff>
      <xdr:row>132</xdr:row>
      <xdr:rowOff>0</xdr:rowOff>
    </xdr:from>
    <xdr:ext cx="184731" cy="264560"/>
    <xdr:sp macro="" textlink="">
      <xdr:nvSpPr>
        <xdr:cNvPr id="2" name="TextBox 1"/>
        <xdr:cNvSpPr txBox="1"/>
      </xdr:nvSpPr>
      <xdr:spPr>
        <a:xfrm>
          <a:off x="18278475" y="4651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27</xdr:col>
      <xdr:colOff>447675</xdr:colOff>
      <xdr:row>132</xdr:row>
      <xdr:rowOff>514350</xdr:rowOff>
    </xdr:from>
    <xdr:ext cx="184731" cy="264560"/>
    <xdr:sp macro="" textlink="">
      <xdr:nvSpPr>
        <xdr:cNvPr id="3" name="TextBox 2"/>
        <xdr:cNvSpPr txBox="1"/>
      </xdr:nvSpPr>
      <xdr:spPr>
        <a:xfrm>
          <a:off x="18278475" y="4683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27</xdr:col>
      <xdr:colOff>447675</xdr:colOff>
      <xdr:row>133</xdr:row>
      <xdr:rowOff>0</xdr:rowOff>
    </xdr:from>
    <xdr:ext cx="184731" cy="264560"/>
    <xdr:sp macro="" textlink="">
      <xdr:nvSpPr>
        <xdr:cNvPr id="4" name="TextBox 3"/>
        <xdr:cNvSpPr txBox="1"/>
      </xdr:nvSpPr>
      <xdr:spPr>
        <a:xfrm>
          <a:off x="18278475" y="4683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27</xdr:col>
      <xdr:colOff>447675</xdr:colOff>
      <xdr:row>132</xdr:row>
      <xdr:rowOff>0</xdr:rowOff>
    </xdr:from>
    <xdr:ext cx="184731" cy="264560"/>
    <xdr:sp macro="" textlink="">
      <xdr:nvSpPr>
        <xdr:cNvPr id="5" name="TextBox 4"/>
        <xdr:cNvSpPr txBox="1"/>
      </xdr:nvSpPr>
      <xdr:spPr>
        <a:xfrm>
          <a:off x="18278475" y="4651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27</xdr:col>
      <xdr:colOff>447675</xdr:colOff>
      <xdr:row>132</xdr:row>
      <xdr:rowOff>514350</xdr:rowOff>
    </xdr:from>
    <xdr:ext cx="184731" cy="264560"/>
    <xdr:sp macro="" textlink="">
      <xdr:nvSpPr>
        <xdr:cNvPr id="6" name="TextBox 5"/>
        <xdr:cNvSpPr txBox="1"/>
      </xdr:nvSpPr>
      <xdr:spPr>
        <a:xfrm>
          <a:off x="18278475" y="4683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27</xdr:col>
      <xdr:colOff>447675</xdr:colOff>
      <xdr:row>133</xdr:row>
      <xdr:rowOff>0</xdr:rowOff>
    </xdr:from>
    <xdr:ext cx="184731" cy="264560"/>
    <xdr:sp macro="" textlink="">
      <xdr:nvSpPr>
        <xdr:cNvPr id="7" name="TextBox 6"/>
        <xdr:cNvSpPr txBox="1"/>
      </xdr:nvSpPr>
      <xdr:spPr>
        <a:xfrm>
          <a:off x="18278475" y="4683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27</xdr:col>
      <xdr:colOff>447675</xdr:colOff>
      <xdr:row>131</xdr:row>
      <xdr:rowOff>0</xdr:rowOff>
    </xdr:from>
    <xdr:ext cx="184731" cy="264560"/>
    <xdr:sp macro="" textlink="">
      <xdr:nvSpPr>
        <xdr:cNvPr id="2" name="TextBox 1"/>
        <xdr:cNvSpPr txBox="1"/>
      </xdr:nvSpPr>
      <xdr:spPr>
        <a:xfrm>
          <a:off x="20612100" y="429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27</xdr:col>
      <xdr:colOff>447675</xdr:colOff>
      <xdr:row>131</xdr:row>
      <xdr:rowOff>514350</xdr:rowOff>
    </xdr:from>
    <xdr:ext cx="184731" cy="264560"/>
    <xdr:sp macro="" textlink="">
      <xdr:nvSpPr>
        <xdr:cNvPr id="3" name="TextBox 2"/>
        <xdr:cNvSpPr txBox="1"/>
      </xdr:nvSpPr>
      <xdr:spPr>
        <a:xfrm>
          <a:off x="20612100" y="4327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27</xdr:col>
      <xdr:colOff>447675</xdr:colOff>
      <xdr:row>132</xdr:row>
      <xdr:rowOff>0</xdr:rowOff>
    </xdr:from>
    <xdr:ext cx="184731" cy="264560"/>
    <xdr:sp macro="" textlink="">
      <xdr:nvSpPr>
        <xdr:cNvPr id="4" name="TextBox 3"/>
        <xdr:cNvSpPr txBox="1"/>
      </xdr:nvSpPr>
      <xdr:spPr>
        <a:xfrm>
          <a:off x="18278475" y="4651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27</xdr:col>
      <xdr:colOff>447675</xdr:colOff>
      <xdr:row>131</xdr:row>
      <xdr:rowOff>0</xdr:rowOff>
    </xdr:from>
    <xdr:ext cx="184731" cy="264560"/>
    <xdr:sp macro="" textlink="">
      <xdr:nvSpPr>
        <xdr:cNvPr id="5" name="TextBox 4"/>
        <xdr:cNvSpPr txBox="1"/>
      </xdr:nvSpPr>
      <xdr:spPr>
        <a:xfrm>
          <a:off x="18278475" y="4651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27</xdr:col>
      <xdr:colOff>447675</xdr:colOff>
      <xdr:row>131</xdr:row>
      <xdr:rowOff>514350</xdr:rowOff>
    </xdr:from>
    <xdr:ext cx="184731" cy="264560"/>
    <xdr:sp macro="" textlink="">
      <xdr:nvSpPr>
        <xdr:cNvPr id="6" name="TextBox 5"/>
        <xdr:cNvSpPr txBox="1"/>
      </xdr:nvSpPr>
      <xdr:spPr>
        <a:xfrm>
          <a:off x="18278475" y="4683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27</xdr:col>
      <xdr:colOff>447675</xdr:colOff>
      <xdr:row>132</xdr:row>
      <xdr:rowOff>0</xdr:rowOff>
    </xdr:from>
    <xdr:ext cx="184731" cy="264560"/>
    <xdr:sp macro="" textlink="">
      <xdr:nvSpPr>
        <xdr:cNvPr id="7" name="TextBox 6"/>
        <xdr:cNvSpPr txBox="1"/>
      </xdr:nvSpPr>
      <xdr:spPr>
        <a:xfrm>
          <a:off x="18278475" y="4683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24</xdr:col>
      <xdr:colOff>447675</xdr:colOff>
      <xdr:row>132</xdr:row>
      <xdr:rowOff>0</xdr:rowOff>
    </xdr:from>
    <xdr:ext cx="184731" cy="264560"/>
    <xdr:sp macro="" textlink="">
      <xdr:nvSpPr>
        <xdr:cNvPr id="2" name="TextBox 1"/>
        <xdr:cNvSpPr txBox="1"/>
      </xdr:nvSpPr>
      <xdr:spPr>
        <a:xfrm>
          <a:off x="18278475" y="4651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24</xdr:col>
      <xdr:colOff>447675</xdr:colOff>
      <xdr:row>132</xdr:row>
      <xdr:rowOff>514350</xdr:rowOff>
    </xdr:from>
    <xdr:ext cx="184731" cy="264560"/>
    <xdr:sp macro="" textlink="">
      <xdr:nvSpPr>
        <xdr:cNvPr id="3" name="TextBox 2"/>
        <xdr:cNvSpPr txBox="1"/>
      </xdr:nvSpPr>
      <xdr:spPr>
        <a:xfrm>
          <a:off x="18278475" y="4683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24</xdr:col>
      <xdr:colOff>447675</xdr:colOff>
      <xdr:row>133</xdr:row>
      <xdr:rowOff>0</xdr:rowOff>
    </xdr:from>
    <xdr:ext cx="184731" cy="264560"/>
    <xdr:sp macro="" textlink="">
      <xdr:nvSpPr>
        <xdr:cNvPr id="4" name="TextBox 3"/>
        <xdr:cNvSpPr txBox="1"/>
      </xdr:nvSpPr>
      <xdr:spPr>
        <a:xfrm>
          <a:off x="18278475" y="4683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24</xdr:col>
      <xdr:colOff>447675</xdr:colOff>
      <xdr:row>132</xdr:row>
      <xdr:rowOff>0</xdr:rowOff>
    </xdr:from>
    <xdr:ext cx="184731" cy="264560"/>
    <xdr:sp macro="" textlink="">
      <xdr:nvSpPr>
        <xdr:cNvPr id="5" name="TextBox 4"/>
        <xdr:cNvSpPr txBox="1"/>
      </xdr:nvSpPr>
      <xdr:spPr>
        <a:xfrm>
          <a:off x="18278475" y="4651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24</xdr:col>
      <xdr:colOff>447675</xdr:colOff>
      <xdr:row>132</xdr:row>
      <xdr:rowOff>514350</xdr:rowOff>
    </xdr:from>
    <xdr:ext cx="184731" cy="264560"/>
    <xdr:sp macro="" textlink="">
      <xdr:nvSpPr>
        <xdr:cNvPr id="6" name="TextBox 5"/>
        <xdr:cNvSpPr txBox="1"/>
      </xdr:nvSpPr>
      <xdr:spPr>
        <a:xfrm>
          <a:off x="18278475" y="4683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24</xdr:col>
      <xdr:colOff>447675</xdr:colOff>
      <xdr:row>133</xdr:row>
      <xdr:rowOff>0</xdr:rowOff>
    </xdr:from>
    <xdr:ext cx="184731" cy="264560"/>
    <xdr:sp macro="" textlink="">
      <xdr:nvSpPr>
        <xdr:cNvPr id="7" name="TextBox 6"/>
        <xdr:cNvSpPr txBox="1"/>
      </xdr:nvSpPr>
      <xdr:spPr>
        <a:xfrm>
          <a:off x="18278475" y="4683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27</xdr:col>
      <xdr:colOff>447675</xdr:colOff>
      <xdr:row>127</xdr:row>
      <xdr:rowOff>0</xdr:rowOff>
    </xdr:from>
    <xdr:ext cx="184731" cy="264560"/>
    <xdr:sp macro="" textlink="">
      <xdr:nvSpPr>
        <xdr:cNvPr id="2" name="TextBox 1"/>
        <xdr:cNvSpPr txBox="1"/>
      </xdr:nvSpPr>
      <xdr:spPr>
        <a:xfrm>
          <a:off x="17535525" y="4391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27</xdr:col>
      <xdr:colOff>447675</xdr:colOff>
      <xdr:row>127</xdr:row>
      <xdr:rowOff>514350</xdr:rowOff>
    </xdr:from>
    <xdr:ext cx="184731" cy="264560"/>
    <xdr:sp macro="" textlink="">
      <xdr:nvSpPr>
        <xdr:cNvPr id="3" name="TextBox 2"/>
        <xdr:cNvSpPr txBox="1"/>
      </xdr:nvSpPr>
      <xdr:spPr>
        <a:xfrm>
          <a:off x="17535525" y="4423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27</xdr:col>
      <xdr:colOff>447675</xdr:colOff>
      <xdr:row>130</xdr:row>
      <xdr:rowOff>0</xdr:rowOff>
    </xdr:from>
    <xdr:ext cx="184731" cy="264560"/>
    <xdr:sp macro="" textlink="">
      <xdr:nvSpPr>
        <xdr:cNvPr id="2" name="TextBox 1"/>
        <xdr:cNvSpPr txBox="1"/>
      </xdr:nvSpPr>
      <xdr:spPr>
        <a:xfrm>
          <a:off x="17535525" y="451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27</xdr:col>
      <xdr:colOff>447675</xdr:colOff>
      <xdr:row>130</xdr:row>
      <xdr:rowOff>514350</xdr:rowOff>
    </xdr:from>
    <xdr:ext cx="184731" cy="264560"/>
    <xdr:sp macro="" textlink="">
      <xdr:nvSpPr>
        <xdr:cNvPr id="3" name="TextBox 2"/>
        <xdr:cNvSpPr txBox="1"/>
      </xdr:nvSpPr>
      <xdr:spPr>
        <a:xfrm>
          <a:off x="17535525" y="454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27</xdr:col>
      <xdr:colOff>447675</xdr:colOff>
      <xdr:row>130</xdr:row>
      <xdr:rowOff>0</xdr:rowOff>
    </xdr:from>
    <xdr:ext cx="184731" cy="264560"/>
    <xdr:sp macro="" textlink="">
      <xdr:nvSpPr>
        <xdr:cNvPr id="2" name="TextBox 1"/>
        <xdr:cNvSpPr txBox="1"/>
      </xdr:nvSpPr>
      <xdr:spPr>
        <a:xfrm>
          <a:off x="17535525" y="752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27</xdr:col>
      <xdr:colOff>447675</xdr:colOff>
      <xdr:row>130</xdr:row>
      <xdr:rowOff>514350</xdr:rowOff>
    </xdr:from>
    <xdr:ext cx="184731" cy="264560"/>
    <xdr:sp macro="" textlink="">
      <xdr:nvSpPr>
        <xdr:cNvPr id="3" name="TextBox 2"/>
        <xdr:cNvSpPr txBox="1"/>
      </xdr:nvSpPr>
      <xdr:spPr>
        <a:xfrm>
          <a:off x="17535525" y="752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27</xdr:col>
      <xdr:colOff>447675</xdr:colOff>
      <xdr:row>130</xdr:row>
      <xdr:rowOff>0</xdr:rowOff>
    </xdr:from>
    <xdr:ext cx="184731" cy="264560"/>
    <xdr:sp macro="" textlink="">
      <xdr:nvSpPr>
        <xdr:cNvPr id="2" name="TextBox 1"/>
        <xdr:cNvSpPr txBox="1"/>
      </xdr:nvSpPr>
      <xdr:spPr>
        <a:xfrm>
          <a:off x="17535525" y="428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27</xdr:col>
      <xdr:colOff>447675</xdr:colOff>
      <xdr:row>130</xdr:row>
      <xdr:rowOff>514350</xdr:rowOff>
    </xdr:from>
    <xdr:ext cx="184731" cy="264560"/>
    <xdr:sp macro="" textlink="">
      <xdr:nvSpPr>
        <xdr:cNvPr id="3" name="TextBox 2"/>
        <xdr:cNvSpPr txBox="1"/>
      </xdr:nvSpPr>
      <xdr:spPr>
        <a:xfrm>
          <a:off x="17535525" y="428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27</xdr:col>
      <xdr:colOff>447675</xdr:colOff>
      <xdr:row>132</xdr:row>
      <xdr:rowOff>0</xdr:rowOff>
    </xdr:from>
    <xdr:ext cx="184731" cy="264560"/>
    <xdr:sp macro="" textlink="">
      <xdr:nvSpPr>
        <xdr:cNvPr id="2" name="TextBox 1"/>
        <xdr:cNvSpPr txBox="1"/>
      </xdr:nvSpPr>
      <xdr:spPr>
        <a:xfrm>
          <a:off x="18278475" y="4651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27</xdr:col>
      <xdr:colOff>447675</xdr:colOff>
      <xdr:row>132</xdr:row>
      <xdr:rowOff>514350</xdr:rowOff>
    </xdr:from>
    <xdr:ext cx="184731" cy="264560"/>
    <xdr:sp macro="" textlink="">
      <xdr:nvSpPr>
        <xdr:cNvPr id="3" name="TextBox 2"/>
        <xdr:cNvSpPr txBox="1"/>
      </xdr:nvSpPr>
      <xdr:spPr>
        <a:xfrm>
          <a:off x="18278475" y="4683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27</xdr:col>
      <xdr:colOff>447675</xdr:colOff>
      <xdr:row>132</xdr:row>
      <xdr:rowOff>0</xdr:rowOff>
    </xdr:from>
    <xdr:ext cx="184731" cy="264560"/>
    <xdr:sp macro="" textlink="">
      <xdr:nvSpPr>
        <xdr:cNvPr id="2" name="TextBox 1"/>
        <xdr:cNvSpPr txBox="1"/>
      </xdr:nvSpPr>
      <xdr:spPr>
        <a:xfrm>
          <a:off x="18278475"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27</xdr:col>
      <xdr:colOff>447675</xdr:colOff>
      <xdr:row>132</xdr:row>
      <xdr:rowOff>514350</xdr:rowOff>
    </xdr:from>
    <xdr:ext cx="184731" cy="264560"/>
    <xdr:sp macro="" textlink="">
      <xdr:nvSpPr>
        <xdr:cNvPr id="3" name="TextBox 2"/>
        <xdr:cNvSpPr txBox="1"/>
      </xdr:nvSpPr>
      <xdr:spPr>
        <a:xfrm>
          <a:off x="18278475" y="308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27</xdr:col>
      <xdr:colOff>447675</xdr:colOff>
      <xdr:row>132</xdr:row>
      <xdr:rowOff>0</xdr:rowOff>
    </xdr:from>
    <xdr:ext cx="184731" cy="264560"/>
    <xdr:sp macro="" textlink="">
      <xdr:nvSpPr>
        <xdr:cNvPr id="2" name="TextBox 1"/>
        <xdr:cNvSpPr txBox="1"/>
      </xdr:nvSpPr>
      <xdr:spPr>
        <a:xfrm>
          <a:off x="18278475" y="826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27</xdr:col>
      <xdr:colOff>447675</xdr:colOff>
      <xdr:row>132</xdr:row>
      <xdr:rowOff>514350</xdr:rowOff>
    </xdr:from>
    <xdr:ext cx="184731" cy="264560"/>
    <xdr:sp macro="" textlink="">
      <xdr:nvSpPr>
        <xdr:cNvPr id="3" name="TextBox 2"/>
        <xdr:cNvSpPr txBox="1"/>
      </xdr:nvSpPr>
      <xdr:spPr>
        <a:xfrm>
          <a:off x="18278475" y="826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27</xdr:col>
      <xdr:colOff>447675</xdr:colOff>
      <xdr:row>133</xdr:row>
      <xdr:rowOff>0</xdr:rowOff>
    </xdr:from>
    <xdr:ext cx="184731" cy="264560"/>
    <xdr:sp macro="" textlink="">
      <xdr:nvSpPr>
        <xdr:cNvPr id="4" name="TextBox 3"/>
        <xdr:cNvSpPr txBox="1"/>
      </xdr:nvSpPr>
      <xdr:spPr>
        <a:xfrm>
          <a:off x="18278475" y="826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27</xdr:col>
      <xdr:colOff>447675</xdr:colOff>
      <xdr:row>132</xdr:row>
      <xdr:rowOff>0</xdr:rowOff>
    </xdr:from>
    <xdr:ext cx="184731" cy="264560"/>
    <xdr:sp macro="" textlink="">
      <xdr:nvSpPr>
        <xdr:cNvPr id="2" name="TextBox 1"/>
        <xdr:cNvSpPr txBox="1"/>
      </xdr:nvSpPr>
      <xdr:spPr>
        <a:xfrm>
          <a:off x="18278475" y="4651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27</xdr:col>
      <xdr:colOff>447675</xdr:colOff>
      <xdr:row>132</xdr:row>
      <xdr:rowOff>514350</xdr:rowOff>
    </xdr:from>
    <xdr:ext cx="184731" cy="264560"/>
    <xdr:sp macro="" textlink="">
      <xdr:nvSpPr>
        <xdr:cNvPr id="3" name="TextBox 2"/>
        <xdr:cNvSpPr txBox="1"/>
      </xdr:nvSpPr>
      <xdr:spPr>
        <a:xfrm>
          <a:off x="18278475" y="4683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27</xdr:col>
      <xdr:colOff>447675</xdr:colOff>
      <xdr:row>133</xdr:row>
      <xdr:rowOff>0</xdr:rowOff>
    </xdr:from>
    <xdr:ext cx="184731" cy="264560"/>
    <xdr:sp macro="" textlink="">
      <xdr:nvSpPr>
        <xdr:cNvPr id="4" name="TextBox 3"/>
        <xdr:cNvSpPr txBox="1"/>
      </xdr:nvSpPr>
      <xdr:spPr>
        <a:xfrm>
          <a:off x="18278475" y="4683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27</xdr:col>
      <xdr:colOff>447675</xdr:colOff>
      <xdr:row>132</xdr:row>
      <xdr:rowOff>0</xdr:rowOff>
    </xdr:from>
    <xdr:ext cx="184731" cy="264560"/>
    <xdr:sp macro="" textlink="">
      <xdr:nvSpPr>
        <xdr:cNvPr id="2" name="TextBox 1"/>
        <xdr:cNvSpPr txBox="1"/>
      </xdr:nvSpPr>
      <xdr:spPr>
        <a:xfrm>
          <a:off x="18278475" y="4651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27</xdr:col>
      <xdr:colOff>447675</xdr:colOff>
      <xdr:row>132</xdr:row>
      <xdr:rowOff>514350</xdr:rowOff>
    </xdr:from>
    <xdr:ext cx="184731" cy="264560"/>
    <xdr:sp macro="" textlink="">
      <xdr:nvSpPr>
        <xdr:cNvPr id="3" name="TextBox 2"/>
        <xdr:cNvSpPr txBox="1"/>
      </xdr:nvSpPr>
      <xdr:spPr>
        <a:xfrm>
          <a:off x="18278475" y="4683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oneCellAnchor>
    <xdr:from>
      <xdr:col>27</xdr:col>
      <xdr:colOff>447675</xdr:colOff>
      <xdr:row>133</xdr:row>
      <xdr:rowOff>0</xdr:rowOff>
    </xdr:from>
    <xdr:ext cx="184731" cy="264560"/>
    <xdr:sp macro="" textlink="">
      <xdr:nvSpPr>
        <xdr:cNvPr id="4" name="TextBox 3"/>
        <xdr:cNvSpPr txBox="1"/>
      </xdr:nvSpPr>
      <xdr:spPr>
        <a:xfrm>
          <a:off x="18278475" y="4683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wsDr>
</file>

<file path=xl/theme/theme1.xml><?xml version="1.0" encoding="utf-8"?>
<a:theme xmlns:a="http://schemas.openxmlformats.org/drawingml/2006/main" name="„Office“ 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2:ET400"/>
  <sheetViews>
    <sheetView topLeftCell="A4" workbookViewId="0">
      <pane xSplit="4" ySplit="1" topLeftCell="Q32" activePane="bottomRight" state="frozen"/>
      <selection activeCell="A4" sqref="A4"/>
      <selection pane="topRight" activeCell="E4" sqref="E4"/>
      <selection pane="bottomLeft" activeCell="A5" sqref="A5"/>
      <selection pane="bottomRight" activeCell="N41" sqref="N41:S41"/>
    </sheetView>
  </sheetViews>
  <sheetFormatPr defaultRowHeight="12.75" x14ac:dyDescent="0.2"/>
  <cols>
    <col min="1" max="1" width="8.42578125" style="98" customWidth="1"/>
    <col min="2" max="2" width="17.42578125" style="98" customWidth="1"/>
    <col min="3" max="3" width="21.85546875" style="98" customWidth="1"/>
    <col min="4" max="4" width="47.5703125" style="99" customWidth="1"/>
    <col min="5" max="5" width="7" style="99" customWidth="1"/>
    <col min="6" max="6" width="6.42578125" style="99" customWidth="1"/>
    <col min="7" max="7" width="8.7109375" style="99" customWidth="1"/>
    <col min="8" max="8" width="6.5703125" style="99" customWidth="1"/>
    <col min="9" max="9" width="3.7109375" style="99" customWidth="1"/>
    <col min="10" max="12" width="4.85546875" style="99" customWidth="1"/>
    <col min="13" max="13" width="4.140625" style="99" customWidth="1"/>
    <col min="14" max="14" width="15" style="99" customWidth="1"/>
    <col min="15" max="15" width="13.42578125" style="99" customWidth="1"/>
    <col min="16" max="16" width="14.140625" style="99" customWidth="1"/>
    <col min="17" max="18" width="12.85546875" style="99" customWidth="1"/>
    <col min="19" max="19" width="13.7109375" style="99" customWidth="1"/>
    <col min="20" max="20" width="8" style="99" customWidth="1"/>
    <col min="21" max="21" width="8.7109375" style="99" customWidth="1"/>
    <col min="22" max="22" width="8.28515625" style="99" customWidth="1"/>
    <col min="23" max="23" width="9.5703125" style="99" customWidth="1"/>
    <col min="24" max="31" width="12.28515625" style="99" hidden="1" customWidth="1"/>
    <col min="32" max="32" width="12.28515625" style="99" customWidth="1"/>
    <col min="33" max="33" width="9.140625" style="100" customWidth="1"/>
    <col min="34" max="41" width="9.140625" style="100" hidden="1" customWidth="1"/>
    <col min="42" max="42" width="9.140625" style="100"/>
    <col min="43" max="43" width="16.28515625" style="100" customWidth="1"/>
    <col min="44" max="53" width="9.140625" style="100"/>
    <col min="54" max="59" width="9.140625" style="101"/>
    <col min="60" max="60" width="17.7109375" style="146" customWidth="1"/>
    <col min="61" max="61" width="18.85546875" style="101" customWidth="1"/>
    <col min="62" max="150" width="9.140625" style="101"/>
    <col min="151" max="16384" width="9.140625" style="99"/>
  </cols>
  <sheetData>
    <row r="2" spans="1:150" ht="13.5" thickBot="1" x14ac:dyDescent="0.25"/>
    <row r="3" spans="1:150" ht="42" customHeight="1" thickBot="1" x14ac:dyDescent="0.25">
      <c r="A3" s="649" t="s">
        <v>99</v>
      </c>
      <c r="B3" s="650"/>
      <c r="C3" s="650"/>
      <c r="D3" s="650"/>
      <c r="E3" s="650"/>
      <c r="F3" s="650"/>
      <c r="G3" s="650"/>
      <c r="H3" s="650"/>
      <c r="I3" s="650"/>
      <c r="J3" s="650"/>
      <c r="K3" s="650"/>
      <c r="L3" s="650"/>
      <c r="M3" s="651"/>
      <c r="N3" s="649" t="s">
        <v>100</v>
      </c>
      <c r="O3" s="650"/>
      <c r="P3" s="650"/>
      <c r="Q3" s="650"/>
      <c r="R3" s="650"/>
      <c r="S3" s="651"/>
      <c r="T3" s="652" t="s">
        <v>101</v>
      </c>
      <c r="U3" s="652"/>
      <c r="V3" s="652"/>
      <c r="W3" s="652"/>
      <c r="X3" s="649" t="s">
        <v>716</v>
      </c>
      <c r="Y3" s="650"/>
      <c r="Z3" s="650"/>
      <c r="AA3" s="650"/>
      <c r="AB3" s="650"/>
      <c r="AC3" s="650"/>
      <c r="AD3" s="650"/>
      <c r="AE3" s="651"/>
      <c r="AF3" s="642" t="s">
        <v>717</v>
      </c>
      <c r="AG3" s="643"/>
      <c r="AH3" s="643"/>
      <c r="AI3" s="643"/>
      <c r="AJ3" s="643"/>
      <c r="AK3" s="643"/>
      <c r="AL3" s="643"/>
      <c r="AM3" s="643"/>
      <c r="AN3" s="643"/>
      <c r="AO3" s="644"/>
      <c r="AP3" s="645" t="s">
        <v>718</v>
      </c>
      <c r="AQ3" s="646"/>
      <c r="AR3" s="646"/>
      <c r="AS3" s="646"/>
      <c r="AT3" s="646"/>
      <c r="AU3" s="646"/>
      <c r="AV3" s="646"/>
      <c r="AW3" s="646"/>
      <c r="AX3" s="646"/>
      <c r="AY3" s="646"/>
      <c r="AZ3" s="646"/>
      <c r="BA3" s="646"/>
      <c r="BB3" s="646"/>
      <c r="BC3" s="646"/>
      <c r="BD3" s="646"/>
      <c r="BE3" s="646"/>
      <c r="BF3" s="646"/>
      <c r="BG3" s="646"/>
    </row>
    <row r="4" spans="1:150" ht="123.75" customHeight="1" thickBot="1" x14ac:dyDescent="0.25">
      <c r="A4" s="102" t="s">
        <v>79</v>
      </c>
      <c r="B4" s="347" t="s">
        <v>17</v>
      </c>
      <c r="C4" s="347" t="s">
        <v>259</v>
      </c>
      <c r="D4" s="347" t="s">
        <v>102</v>
      </c>
      <c r="E4" s="103" t="s">
        <v>103</v>
      </c>
      <c r="F4" s="103" t="s">
        <v>719</v>
      </c>
      <c r="G4" s="103" t="s">
        <v>2</v>
      </c>
      <c r="H4" s="103" t="s">
        <v>720</v>
      </c>
      <c r="I4" s="103" t="s">
        <v>721</v>
      </c>
      <c r="J4" s="103" t="s">
        <v>722</v>
      </c>
      <c r="K4" s="103" t="s">
        <v>36</v>
      </c>
      <c r="L4" s="103" t="s">
        <v>37</v>
      </c>
      <c r="M4" s="103" t="s">
        <v>723</v>
      </c>
      <c r="N4" s="103" t="s">
        <v>104</v>
      </c>
      <c r="O4" s="103" t="s">
        <v>105</v>
      </c>
      <c r="P4" s="103" t="s">
        <v>106</v>
      </c>
      <c r="Q4" s="103" t="s">
        <v>107</v>
      </c>
      <c r="R4" s="103" t="s">
        <v>108</v>
      </c>
      <c r="S4" s="103" t="s">
        <v>81</v>
      </c>
      <c r="T4" s="104" t="s">
        <v>724</v>
      </c>
      <c r="U4" s="104" t="s">
        <v>725</v>
      </c>
      <c r="V4" s="105" t="s">
        <v>726</v>
      </c>
      <c r="W4" s="104" t="s">
        <v>109</v>
      </c>
      <c r="X4" s="104" t="s">
        <v>74</v>
      </c>
      <c r="Y4" s="104" t="s">
        <v>75</v>
      </c>
      <c r="Z4" s="104" t="s">
        <v>76</v>
      </c>
      <c r="AA4" s="104" t="s">
        <v>77</v>
      </c>
      <c r="AB4" s="104" t="s">
        <v>78</v>
      </c>
      <c r="AC4" s="104" t="s">
        <v>727</v>
      </c>
      <c r="AD4" s="104" t="s">
        <v>728</v>
      </c>
      <c r="AE4" s="104" t="s">
        <v>729</v>
      </c>
      <c r="AF4" s="104" t="s">
        <v>225</v>
      </c>
      <c r="AG4" s="104" t="s">
        <v>730</v>
      </c>
      <c r="AH4" s="104" t="s">
        <v>731</v>
      </c>
      <c r="AI4" s="104" t="s">
        <v>732</v>
      </c>
      <c r="AJ4" s="104" t="s">
        <v>69</v>
      </c>
      <c r="AK4" s="104" t="s">
        <v>733</v>
      </c>
      <c r="AL4" s="104" t="s">
        <v>70</v>
      </c>
      <c r="AM4" s="104" t="s">
        <v>734</v>
      </c>
      <c r="AN4" s="104" t="s">
        <v>71</v>
      </c>
      <c r="AO4" s="104" t="s">
        <v>735</v>
      </c>
      <c r="AP4" s="106" t="s">
        <v>736</v>
      </c>
      <c r="AQ4" s="106" t="s">
        <v>166</v>
      </c>
      <c r="AR4" s="106" t="s">
        <v>48</v>
      </c>
      <c r="AS4" s="106" t="s">
        <v>69</v>
      </c>
      <c r="AT4" s="104" t="s">
        <v>167</v>
      </c>
      <c r="AU4" s="106" t="s">
        <v>49</v>
      </c>
      <c r="AV4" s="106" t="s">
        <v>70</v>
      </c>
      <c r="AW4" s="104" t="s">
        <v>168</v>
      </c>
      <c r="AX4" s="106" t="s">
        <v>50</v>
      </c>
      <c r="AY4" s="106" t="s">
        <v>71</v>
      </c>
      <c r="AZ4" s="104" t="s">
        <v>169</v>
      </c>
      <c r="BA4" s="106" t="s">
        <v>51</v>
      </c>
      <c r="BB4" s="106" t="s">
        <v>72</v>
      </c>
      <c r="BC4" s="104" t="s">
        <v>170</v>
      </c>
      <c r="BD4" s="106" t="s">
        <v>52</v>
      </c>
      <c r="BE4" s="106" t="s">
        <v>73</v>
      </c>
      <c r="BF4" s="104" t="s">
        <v>796</v>
      </c>
      <c r="BG4" s="106" t="s">
        <v>53</v>
      </c>
      <c r="BH4" s="257" t="s">
        <v>797</v>
      </c>
      <c r="BI4" s="146" t="s">
        <v>1013</v>
      </c>
    </row>
    <row r="5" spans="1:150" ht="24.75" customHeight="1" thickBot="1" x14ac:dyDescent="0.25">
      <c r="A5" s="212" t="s">
        <v>791</v>
      </c>
      <c r="B5" s="210"/>
      <c r="C5" s="210"/>
      <c r="D5" s="211" t="s">
        <v>792</v>
      </c>
      <c r="E5" s="17"/>
      <c r="F5" s="17"/>
      <c r="G5" s="17"/>
      <c r="H5" s="17"/>
      <c r="I5" s="17"/>
      <c r="J5" s="17"/>
      <c r="K5" s="17"/>
      <c r="L5" s="17"/>
      <c r="M5" s="17"/>
      <c r="N5" s="17"/>
      <c r="O5" s="17"/>
      <c r="P5" s="17"/>
      <c r="Q5" s="17"/>
      <c r="R5" s="17"/>
      <c r="S5" s="17"/>
      <c r="T5" s="17"/>
      <c r="U5" s="17"/>
      <c r="V5" s="107"/>
      <c r="W5" s="17"/>
      <c r="X5" s="17"/>
      <c r="Y5" s="17"/>
      <c r="Z5" s="17"/>
      <c r="AA5" s="17"/>
      <c r="AB5" s="17"/>
      <c r="AC5" s="17"/>
      <c r="AD5" s="17"/>
      <c r="AE5" s="17"/>
      <c r="AF5" s="17"/>
      <c r="AG5" s="17"/>
      <c r="AH5" s="17"/>
      <c r="AI5" s="17"/>
      <c r="AJ5" s="17"/>
      <c r="AK5" s="17"/>
      <c r="AL5" s="17"/>
      <c r="AM5" s="17"/>
      <c r="AN5" s="17"/>
      <c r="AO5" s="17"/>
      <c r="AP5" s="107"/>
      <c r="AQ5" s="107"/>
      <c r="AR5" s="107"/>
      <c r="AS5" s="107"/>
      <c r="AT5" s="17"/>
      <c r="AU5" s="107"/>
      <c r="AV5" s="107"/>
      <c r="AW5" s="17"/>
      <c r="AX5" s="107"/>
      <c r="AY5" s="107"/>
      <c r="AZ5" s="17"/>
      <c r="BA5" s="107"/>
      <c r="BH5" s="57"/>
      <c r="BI5" s="131"/>
    </row>
    <row r="6" spans="1:150" ht="24.75" customHeight="1" thickBot="1" x14ac:dyDescent="0.25">
      <c r="A6" s="15" t="s">
        <v>82</v>
      </c>
      <c r="B6" s="16" t="s">
        <v>83</v>
      </c>
      <c r="C6" s="16"/>
      <c r="D6" s="16" t="s">
        <v>260</v>
      </c>
      <c r="E6" s="17"/>
      <c r="F6" s="17"/>
      <c r="G6" s="17"/>
      <c r="H6" s="17"/>
      <c r="I6" s="17"/>
      <c r="J6" s="17"/>
      <c r="K6" s="17"/>
      <c r="L6" s="17"/>
      <c r="M6" s="17"/>
      <c r="N6" s="17"/>
      <c r="O6" s="17"/>
      <c r="P6" s="17"/>
      <c r="Q6" s="17"/>
      <c r="R6" s="17"/>
      <c r="S6" s="17"/>
      <c r="T6" s="17"/>
      <c r="U6" s="17"/>
      <c r="V6" s="18"/>
      <c r="W6" s="19"/>
      <c r="X6" s="17"/>
      <c r="Y6" s="17"/>
      <c r="Z6" s="17"/>
      <c r="AA6" s="17"/>
      <c r="AB6" s="17"/>
      <c r="AC6" s="17"/>
      <c r="AD6" s="17"/>
      <c r="AE6" s="17"/>
      <c r="AF6" s="17"/>
      <c r="AG6" s="17"/>
      <c r="AH6" s="17"/>
      <c r="AI6" s="17"/>
      <c r="AK6" s="17"/>
      <c r="AL6" s="17"/>
      <c r="AM6" s="17"/>
      <c r="AN6" s="17"/>
      <c r="AO6" s="17"/>
      <c r="AP6" s="107"/>
      <c r="AQ6" s="107"/>
      <c r="AR6" s="107"/>
      <c r="AS6" s="107"/>
      <c r="AT6" s="17"/>
      <c r="AU6" s="107"/>
      <c r="AV6" s="107"/>
      <c r="AW6" s="17"/>
      <c r="AX6" s="107"/>
      <c r="AY6" s="107"/>
      <c r="AZ6" s="17"/>
      <c r="BA6" s="107"/>
      <c r="BH6" s="57"/>
      <c r="BI6" s="131"/>
    </row>
    <row r="7" spans="1:150" ht="24.75" customHeight="1" thickBot="1" x14ac:dyDescent="0.25">
      <c r="A7" s="15" t="s">
        <v>84</v>
      </c>
      <c r="B7" s="16" t="s">
        <v>83</v>
      </c>
      <c r="C7" s="16"/>
      <c r="D7" s="16" t="s">
        <v>261</v>
      </c>
      <c r="E7" s="17"/>
      <c r="F7" s="17"/>
      <c r="G7" s="17"/>
      <c r="H7" s="17"/>
      <c r="I7" s="17"/>
      <c r="J7" s="17"/>
      <c r="K7" s="17"/>
      <c r="L7" s="17"/>
      <c r="M7" s="17"/>
      <c r="N7" s="17"/>
      <c r="O7" s="17"/>
      <c r="P7" s="17"/>
      <c r="Q7" s="17"/>
      <c r="R7" s="17"/>
      <c r="S7" s="17"/>
      <c r="T7" s="17"/>
      <c r="U7" s="17"/>
      <c r="V7" s="18"/>
      <c r="W7" s="19"/>
      <c r="X7" s="17"/>
      <c r="Y7" s="17"/>
      <c r="Z7" s="17"/>
      <c r="AA7" s="17"/>
      <c r="AB7" s="17"/>
      <c r="AC7" s="17"/>
      <c r="AD7" s="17"/>
      <c r="AE7" s="17"/>
      <c r="AF7" s="17"/>
      <c r="AG7" s="17"/>
      <c r="AH7" s="17"/>
      <c r="AI7" s="17"/>
      <c r="AK7" s="17"/>
      <c r="AL7" s="17"/>
      <c r="AM7" s="17"/>
      <c r="AN7" s="17"/>
      <c r="AO7" s="17"/>
      <c r="AP7" s="107"/>
      <c r="AQ7" s="107"/>
      <c r="AR7" s="107"/>
      <c r="AS7" s="107"/>
      <c r="AT7" s="17"/>
      <c r="AU7" s="107"/>
      <c r="AV7" s="107"/>
      <c r="AW7" s="17"/>
      <c r="AX7" s="107"/>
      <c r="AY7" s="107"/>
      <c r="AZ7" s="17"/>
      <c r="BA7" s="107"/>
      <c r="BH7" s="57"/>
      <c r="BI7" s="131"/>
    </row>
    <row r="8" spans="1:150" s="113" customFormat="1" ht="25.5" customHeight="1" x14ac:dyDescent="0.2">
      <c r="A8" s="20" t="s">
        <v>85</v>
      </c>
      <c r="B8" s="21" t="s">
        <v>83</v>
      </c>
      <c r="C8" s="21"/>
      <c r="D8" s="22" t="s">
        <v>262</v>
      </c>
      <c r="E8" s="23"/>
      <c r="F8" s="23"/>
      <c r="G8" s="23"/>
      <c r="H8" s="23"/>
      <c r="I8" s="23"/>
      <c r="J8" s="23"/>
      <c r="K8" s="23"/>
      <c r="L8" s="23"/>
      <c r="M8" s="23"/>
      <c r="N8" s="23"/>
      <c r="O8" s="23"/>
      <c r="P8" s="23"/>
      <c r="Q8" s="23"/>
      <c r="R8" s="23"/>
      <c r="S8" s="24"/>
      <c r="T8" s="25"/>
      <c r="U8" s="26"/>
      <c r="V8" s="27"/>
      <c r="W8" s="28"/>
      <c r="X8" s="108"/>
      <c r="Y8" s="108"/>
      <c r="Z8" s="108"/>
      <c r="AA8" s="108"/>
      <c r="AB8" s="108"/>
      <c r="AC8" s="108"/>
      <c r="AD8" s="108"/>
      <c r="AE8" s="109"/>
      <c r="AF8" s="110"/>
      <c r="AG8" s="110"/>
      <c r="AH8" s="110"/>
      <c r="AI8" s="111"/>
      <c r="AJ8" s="109"/>
      <c r="AK8" s="112"/>
      <c r="AL8" s="110"/>
      <c r="AM8" s="110"/>
      <c r="AN8" s="110"/>
      <c r="AO8" s="110"/>
      <c r="AP8" s="110"/>
      <c r="AQ8" s="110"/>
      <c r="AR8" s="110"/>
      <c r="AS8" s="110"/>
      <c r="AT8" s="110"/>
      <c r="AU8" s="110"/>
      <c r="AV8" s="110"/>
      <c r="AW8" s="110"/>
      <c r="AX8" s="110"/>
      <c r="AY8" s="110"/>
      <c r="AZ8" s="110"/>
      <c r="BA8" s="110"/>
      <c r="BB8" s="110"/>
      <c r="BC8" s="110"/>
      <c r="BD8" s="110"/>
      <c r="BE8" s="110"/>
      <c r="BF8" s="110"/>
      <c r="BG8" s="111"/>
      <c r="BH8" s="371"/>
      <c r="BI8" s="13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1"/>
      <c r="DQ8" s="101"/>
      <c r="DR8" s="101"/>
      <c r="DS8" s="101"/>
      <c r="DT8" s="101"/>
      <c r="DU8" s="101"/>
      <c r="DV8" s="101"/>
      <c r="DW8" s="101"/>
      <c r="DX8" s="101"/>
      <c r="DY8" s="101"/>
      <c r="DZ8" s="101"/>
      <c r="EA8" s="101"/>
      <c r="EB8" s="101"/>
      <c r="EC8" s="101"/>
      <c r="ED8" s="101"/>
      <c r="EE8" s="101"/>
      <c r="EF8" s="101"/>
      <c r="EG8" s="101"/>
      <c r="EH8" s="101"/>
      <c r="EI8" s="101"/>
      <c r="EJ8" s="101"/>
      <c r="EK8" s="101"/>
      <c r="EL8" s="101"/>
      <c r="EM8" s="101"/>
      <c r="EN8" s="101"/>
      <c r="EO8" s="101"/>
      <c r="EP8" s="101"/>
      <c r="EQ8" s="101"/>
      <c r="ER8" s="101"/>
      <c r="ES8" s="101"/>
      <c r="ET8" s="101"/>
    </row>
    <row r="9" spans="1:150" ht="25.5" customHeight="1" x14ac:dyDescent="0.25">
      <c r="A9" s="29" t="s">
        <v>110</v>
      </c>
      <c r="B9" s="29" t="s">
        <v>263</v>
      </c>
      <c r="C9" s="29" t="s">
        <v>264</v>
      </c>
      <c r="D9" s="30" t="s">
        <v>265</v>
      </c>
      <c r="E9" s="31" t="s">
        <v>266</v>
      </c>
      <c r="F9" s="32" t="str">
        <f>'Lyginamasis 20191111'!J5&amp;" "</f>
        <v xml:space="preserve"> </v>
      </c>
      <c r="G9" s="32" t="s">
        <v>267</v>
      </c>
      <c r="H9" s="32" t="s">
        <v>119</v>
      </c>
      <c r="I9" s="32" t="s">
        <v>115</v>
      </c>
      <c r="J9" s="32"/>
      <c r="K9" s="32"/>
      <c r="L9" s="32"/>
      <c r="M9" s="32"/>
      <c r="N9" s="33">
        <v>996471.76</v>
      </c>
      <c r="O9" s="33">
        <v>74735.38</v>
      </c>
      <c r="P9" s="33">
        <v>74735.38</v>
      </c>
      <c r="Q9" s="33"/>
      <c r="R9" s="33"/>
      <c r="S9" s="33">
        <v>847001</v>
      </c>
      <c r="T9" s="34">
        <v>42705</v>
      </c>
      <c r="U9" s="35">
        <v>42767</v>
      </c>
      <c r="V9" s="35">
        <v>42883</v>
      </c>
      <c r="W9" s="36">
        <v>43616</v>
      </c>
      <c r="Y9" s="114">
        <v>169400.2</v>
      </c>
      <c r="Z9" s="114">
        <v>338800.4</v>
      </c>
      <c r="AA9" s="114">
        <v>338800.4</v>
      </c>
      <c r="AB9" s="114"/>
      <c r="AC9" s="114"/>
      <c r="AD9" s="114"/>
      <c r="AE9" s="115"/>
      <c r="AF9" s="116">
        <v>29</v>
      </c>
      <c r="AG9" s="116" t="s">
        <v>249</v>
      </c>
      <c r="AH9" s="117">
        <v>30</v>
      </c>
      <c r="AI9" s="116" t="s">
        <v>250</v>
      </c>
      <c r="AJ9" s="118">
        <v>34</v>
      </c>
      <c r="AK9" s="118" t="s">
        <v>252</v>
      </c>
      <c r="AL9" s="119"/>
      <c r="AM9" s="120"/>
      <c r="AN9" s="120"/>
      <c r="AO9" s="120"/>
      <c r="AP9" s="117" t="s">
        <v>174</v>
      </c>
      <c r="AQ9" s="116" t="s">
        <v>737</v>
      </c>
      <c r="AR9" s="117">
        <v>36000</v>
      </c>
      <c r="AS9" s="116" t="s">
        <v>175</v>
      </c>
      <c r="AT9" s="121" t="s">
        <v>738</v>
      </c>
      <c r="AU9" s="117">
        <v>700</v>
      </c>
      <c r="AV9" s="120"/>
      <c r="AW9" s="120"/>
      <c r="AX9" s="120"/>
      <c r="AY9" s="120"/>
      <c r="AZ9" s="120"/>
      <c r="BA9" s="120"/>
      <c r="BB9" s="120"/>
      <c r="BC9" s="120"/>
      <c r="BD9" s="120"/>
      <c r="BE9" s="120"/>
      <c r="BF9" s="120"/>
      <c r="BG9" s="135"/>
      <c r="BH9" s="57" t="s">
        <v>857</v>
      </c>
      <c r="BI9" s="364" t="s">
        <v>941</v>
      </c>
      <c r="BJ9" s="122"/>
      <c r="BK9" s="122"/>
      <c r="BL9" s="122"/>
      <c r="BM9" s="122"/>
      <c r="BN9" s="122"/>
    </row>
    <row r="10" spans="1:150" ht="25.5" customHeight="1" x14ac:dyDescent="0.25">
      <c r="A10" s="29" t="s">
        <v>268</v>
      </c>
      <c r="B10" s="29" t="s">
        <v>269</v>
      </c>
      <c r="C10" s="29" t="s">
        <v>270</v>
      </c>
      <c r="D10" s="30" t="s">
        <v>271</v>
      </c>
      <c r="E10" s="31" t="s">
        <v>272</v>
      </c>
      <c r="F10" s="32" t="s">
        <v>114</v>
      </c>
      <c r="G10" s="32" t="s">
        <v>273</v>
      </c>
      <c r="H10" s="32" t="s">
        <v>119</v>
      </c>
      <c r="I10" s="32" t="s">
        <v>115</v>
      </c>
      <c r="J10" s="32"/>
      <c r="K10" s="32"/>
      <c r="L10" s="32"/>
      <c r="M10" s="32"/>
      <c r="N10" s="33">
        <v>870553</v>
      </c>
      <c r="O10" s="33">
        <v>65292</v>
      </c>
      <c r="P10" s="33">
        <v>65291</v>
      </c>
      <c r="Q10" s="33">
        <v>0</v>
      </c>
      <c r="R10" s="33">
        <v>0</v>
      </c>
      <c r="S10" s="33">
        <v>739970</v>
      </c>
      <c r="T10" s="34">
        <v>42583</v>
      </c>
      <c r="U10" s="35">
        <v>42614</v>
      </c>
      <c r="V10" s="35">
        <v>42704</v>
      </c>
      <c r="W10" s="36">
        <v>43465</v>
      </c>
      <c r="X10" s="114">
        <v>147994</v>
      </c>
      <c r="Y10" s="114">
        <v>295988</v>
      </c>
      <c r="Z10" s="114">
        <v>295988</v>
      </c>
      <c r="AA10" s="114">
        <v>0</v>
      </c>
      <c r="AB10" s="114">
        <v>0</v>
      </c>
      <c r="AC10" s="123"/>
      <c r="AD10" s="123"/>
      <c r="AE10" s="115"/>
      <c r="AF10" s="124">
        <v>29</v>
      </c>
      <c r="AG10" s="124" t="s">
        <v>249</v>
      </c>
      <c r="AH10" s="125">
        <v>30</v>
      </c>
      <c r="AI10" s="126" t="s">
        <v>250</v>
      </c>
      <c r="AJ10" s="127"/>
      <c r="AK10" s="128"/>
      <c r="AL10" s="120"/>
      <c r="AM10" s="120"/>
      <c r="AN10" s="120"/>
      <c r="AO10" s="120"/>
      <c r="AP10" s="120" t="s">
        <v>174</v>
      </c>
      <c r="AQ10" s="129" t="s">
        <v>737</v>
      </c>
      <c r="AR10" s="129">
        <v>34600</v>
      </c>
      <c r="AS10" s="129"/>
      <c r="AT10" s="129"/>
      <c r="AU10" s="120"/>
      <c r="AV10" s="120"/>
      <c r="AW10" s="120"/>
      <c r="AX10" s="120"/>
      <c r="AY10" s="120"/>
      <c r="AZ10" s="120"/>
      <c r="BA10" s="120"/>
      <c r="BB10" s="120"/>
      <c r="BC10" s="120"/>
      <c r="BD10" s="120"/>
      <c r="BE10" s="120"/>
      <c r="BF10" s="120"/>
      <c r="BG10" s="135"/>
      <c r="BH10" s="57" t="s">
        <v>856</v>
      </c>
      <c r="BI10" s="364" t="s">
        <v>941</v>
      </c>
    </row>
    <row r="11" spans="1:150" s="113" customFormat="1" ht="25.5" customHeight="1" x14ac:dyDescent="0.25">
      <c r="A11" s="20" t="s">
        <v>86</v>
      </c>
      <c r="B11" s="21" t="s">
        <v>83</v>
      </c>
      <c r="C11" s="21"/>
      <c r="D11" s="37" t="s">
        <v>274</v>
      </c>
      <c r="E11" s="23"/>
      <c r="F11" s="23"/>
      <c r="G11" s="23"/>
      <c r="H11" s="23"/>
      <c r="I11" s="23"/>
      <c r="J11" s="23"/>
      <c r="K11" s="23"/>
      <c r="L11" s="23"/>
      <c r="M11" s="23"/>
      <c r="N11" s="23"/>
      <c r="O11" s="23"/>
      <c r="P11" s="23"/>
      <c r="Q11" s="23"/>
      <c r="R11" s="23"/>
      <c r="S11" s="24"/>
      <c r="T11" s="25"/>
      <c r="U11" s="38"/>
      <c r="V11" s="38"/>
      <c r="W11" s="28" t="s">
        <v>275</v>
      </c>
      <c r="X11" s="108"/>
      <c r="Y11" s="108"/>
      <c r="Z11" s="108"/>
      <c r="AA11" s="108"/>
      <c r="AB11" s="108"/>
      <c r="AC11" s="108"/>
      <c r="AD11" s="108"/>
      <c r="AE11" s="109"/>
      <c r="AF11" s="110"/>
      <c r="AG11" s="110"/>
      <c r="AH11" s="110"/>
      <c r="AI11" s="111"/>
      <c r="AJ11" s="109"/>
      <c r="AK11" s="112"/>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1"/>
      <c r="BH11" s="57"/>
      <c r="BI11" s="364" t="s">
        <v>275</v>
      </c>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1"/>
      <c r="DV11" s="101"/>
      <c r="DW11" s="101"/>
      <c r="DX11" s="101"/>
      <c r="DY11" s="101"/>
      <c r="DZ11" s="101"/>
      <c r="EA11" s="101"/>
      <c r="EB11" s="101"/>
      <c r="EC11" s="101"/>
      <c r="ED11" s="101"/>
      <c r="EE11" s="101"/>
      <c r="EF11" s="101"/>
      <c r="EG11" s="101"/>
      <c r="EH11" s="101"/>
      <c r="EI11" s="101"/>
      <c r="EJ11" s="101"/>
      <c r="EK11" s="101"/>
      <c r="EL11" s="101"/>
      <c r="EM11" s="101"/>
      <c r="EN11" s="101"/>
      <c r="EO11" s="101"/>
      <c r="EP11" s="101"/>
      <c r="EQ11" s="101"/>
      <c r="ER11" s="101"/>
      <c r="ES11" s="101"/>
      <c r="ET11" s="101"/>
    </row>
    <row r="12" spans="1:150" s="101" customFormat="1" ht="25.5" customHeight="1" x14ac:dyDescent="0.25">
      <c r="A12" s="39" t="s">
        <v>276</v>
      </c>
      <c r="B12" s="39" t="s">
        <v>277</v>
      </c>
      <c r="C12" s="29" t="s">
        <v>278</v>
      </c>
      <c r="D12" s="40" t="s">
        <v>279</v>
      </c>
      <c r="E12" s="41" t="s">
        <v>280</v>
      </c>
      <c r="F12" s="41" t="s">
        <v>114</v>
      </c>
      <c r="G12" s="41" t="s">
        <v>281</v>
      </c>
      <c r="H12" s="41" t="s">
        <v>282</v>
      </c>
      <c r="I12" s="41" t="s">
        <v>115</v>
      </c>
      <c r="J12" s="41" t="s">
        <v>112</v>
      </c>
      <c r="K12" s="41"/>
      <c r="L12" s="41"/>
      <c r="M12" s="41"/>
      <c r="N12" s="42">
        <v>613921.55000000005</v>
      </c>
      <c r="O12" s="42">
        <v>128382.2</v>
      </c>
      <c r="P12" s="42">
        <v>51109.41</v>
      </c>
      <c r="Q12" s="42"/>
      <c r="R12" s="42"/>
      <c r="S12" s="42">
        <v>434429.94</v>
      </c>
      <c r="T12" s="43">
        <v>42675</v>
      </c>
      <c r="U12" s="44">
        <v>42705</v>
      </c>
      <c r="V12" s="44">
        <v>42824</v>
      </c>
      <c r="W12" s="45">
        <v>43496</v>
      </c>
      <c r="X12" s="91">
        <v>0</v>
      </c>
      <c r="Y12" s="91">
        <v>227566.4</v>
      </c>
      <c r="Z12" s="130">
        <v>135621.20000000001</v>
      </c>
      <c r="AA12" s="130">
        <v>71242.399999999994</v>
      </c>
      <c r="AB12" s="130">
        <v>0</v>
      </c>
      <c r="AC12" s="130"/>
      <c r="AD12" s="130"/>
      <c r="AE12" s="131"/>
      <c r="AF12" s="117">
        <v>29</v>
      </c>
      <c r="AG12" s="116" t="s">
        <v>249</v>
      </c>
      <c r="AH12" s="117"/>
      <c r="AI12" s="132"/>
      <c r="AJ12" s="131"/>
      <c r="AK12" s="133"/>
      <c r="AL12" s="117"/>
      <c r="AM12" s="117"/>
      <c r="AN12" s="117"/>
      <c r="AO12" s="117"/>
      <c r="AP12" s="117" t="s">
        <v>171</v>
      </c>
      <c r="AQ12" s="116" t="s">
        <v>739</v>
      </c>
      <c r="AR12" s="116">
        <v>8583.42</v>
      </c>
      <c r="AS12" s="117" t="s">
        <v>172</v>
      </c>
      <c r="AT12" s="116" t="s">
        <v>740</v>
      </c>
      <c r="AU12" s="116">
        <v>423.58</v>
      </c>
      <c r="AV12" s="117"/>
      <c r="AW12" s="117"/>
      <c r="AX12" s="117"/>
      <c r="AY12" s="117"/>
      <c r="AZ12" s="117"/>
      <c r="BA12" s="117"/>
      <c r="BB12" s="117"/>
      <c r="BC12" s="117"/>
      <c r="BD12" s="117"/>
      <c r="BE12" s="117"/>
      <c r="BF12" s="117"/>
      <c r="BG12" s="132"/>
      <c r="BH12" s="57" t="s">
        <v>827</v>
      </c>
      <c r="BI12" s="364" t="s">
        <v>939</v>
      </c>
    </row>
    <row r="13" spans="1:150" s="101" customFormat="1" ht="25.5" customHeight="1" x14ac:dyDescent="0.25">
      <c r="A13" s="39" t="s">
        <v>113</v>
      </c>
      <c r="B13" s="39" t="s">
        <v>283</v>
      </c>
      <c r="C13" s="39" t="s">
        <v>284</v>
      </c>
      <c r="D13" s="40" t="s">
        <v>285</v>
      </c>
      <c r="E13" s="41" t="s">
        <v>280</v>
      </c>
      <c r="F13" s="41" t="str">
        <f>'Lyginamasis 20191111'!J9&amp;" "</f>
        <v xml:space="preserve"> </v>
      </c>
      <c r="G13" s="41" t="s">
        <v>281</v>
      </c>
      <c r="H13" s="41" t="s">
        <v>282</v>
      </c>
      <c r="I13" s="41" t="s">
        <v>115</v>
      </c>
      <c r="J13" s="41" t="s">
        <v>112</v>
      </c>
      <c r="K13" s="41"/>
      <c r="L13" s="41"/>
      <c r="M13" s="41"/>
      <c r="N13" s="42">
        <v>351133</v>
      </c>
      <c r="O13" s="42">
        <v>17556.650000000001</v>
      </c>
      <c r="P13" s="42">
        <v>35113.300000000003</v>
      </c>
      <c r="Q13" s="42"/>
      <c r="R13" s="42"/>
      <c r="S13" s="42">
        <v>298463.05</v>
      </c>
      <c r="T13" s="43">
        <v>42675</v>
      </c>
      <c r="U13" s="44">
        <v>42705</v>
      </c>
      <c r="V13" s="44">
        <v>42824</v>
      </c>
      <c r="W13" s="45">
        <v>43524</v>
      </c>
      <c r="X13" s="91">
        <v>0</v>
      </c>
      <c r="Y13" s="130">
        <v>118377.60000000001</v>
      </c>
      <c r="Z13" s="130">
        <v>121184.9</v>
      </c>
      <c r="AA13" s="130">
        <v>105926.5</v>
      </c>
      <c r="AB13" s="130">
        <v>0</v>
      </c>
      <c r="AC13" s="130"/>
      <c r="AD13" s="130"/>
      <c r="AE13" s="131"/>
      <c r="AF13" s="117">
        <v>28</v>
      </c>
      <c r="AG13" s="116" t="s">
        <v>248</v>
      </c>
      <c r="AH13" s="117"/>
      <c r="AI13" s="134"/>
      <c r="AJ13" s="131"/>
      <c r="AK13" s="133"/>
      <c r="AL13" s="117"/>
      <c r="AM13" s="117"/>
      <c r="AN13" s="117"/>
      <c r="AO13" s="117"/>
      <c r="AP13" s="117" t="s">
        <v>171</v>
      </c>
      <c r="AQ13" s="116" t="s">
        <v>739</v>
      </c>
      <c r="AR13" s="116">
        <v>33516</v>
      </c>
      <c r="AS13" s="116"/>
      <c r="AT13" s="116"/>
      <c r="AU13" s="117"/>
      <c r="AV13" s="117"/>
      <c r="AW13" s="117"/>
      <c r="AX13" s="117"/>
      <c r="AY13" s="117"/>
      <c r="AZ13" s="117"/>
      <c r="BA13" s="117"/>
      <c r="BB13" s="117"/>
      <c r="BC13" s="117"/>
      <c r="BD13" s="117"/>
      <c r="BE13" s="117"/>
      <c r="BF13" s="117"/>
      <c r="BG13" s="132"/>
      <c r="BH13" s="57" t="s">
        <v>826</v>
      </c>
      <c r="BI13" s="364" t="s">
        <v>939</v>
      </c>
    </row>
    <row r="14" spans="1:150" s="113" customFormat="1" ht="25.5" customHeight="1" x14ac:dyDescent="0.25">
      <c r="A14" s="20" t="s">
        <v>87</v>
      </c>
      <c r="B14" s="21" t="s">
        <v>83</v>
      </c>
      <c r="C14" s="21"/>
      <c r="D14" s="22" t="s">
        <v>286</v>
      </c>
      <c r="E14" s="23"/>
      <c r="F14" s="23"/>
      <c r="G14" s="23"/>
      <c r="H14" s="23"/>
      <c r="I14" s="23"/>
      <c r="J14" s="23"/>
      <c r="K14" s="23"/>
      <c r="L14" s="23"/>
      <c r="M14" s="23"/>
      <c r="N14" s="23"/>
      <c r="O14" s="23"/>
      <c r="P14" s="23"/>
      <c r="Q14" s="23"/>
      <c r="R14" s="23"/>
      <c r="S14" s="24"/>
      <c r="T14" s="25"/>
      <c r="U14" s="38"/>
      <c r="V14" s="38"/>
      <c r="W14" s="28" t="s">
        <v>275</v>
      </c>
      <c r="X14" s="108"/>
      <c r="Y14" s="108"/>
      <c r="Z14" s="108"/>
      <c r="AA14" s="108"/>
      <c r="AB14" s="108"/>
      <c r="AC14" s="108"/>
      <c r="AD14" s="108"/>
      <c r="AE14" s="109"/>
      <c r="AF14" s="110"/>
      <c r="AG14" s="110"/>
      <c r="AH14" s="110"/>
      <c r="AI14" s="111"/>
      <c r="AJ14" s="109"/>
      <c r="AK14" s="112"/>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1"/>
      <c r="BH14" s="57"/>
      <c r="BI14" s="364" t="s">
        <v>275</v>
      </c>
      <c r="BJ14" s="101"/>
      <c r="BK14" s="101"/>
      <c r="BL14" s="101"/>
      <c r="BM14" s="101"/>
      <c r="BN14" s="101"/>
      <c r="BO14" s="101"/>
      <c r="BP14" s="101"/>
      <c r="BQ14" s="101"/>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row>
    <row r="15" spans="1:150" ht="47.25" customHeight="1" x14ac:dyDescent="0.25">
      <c r="A15" s="29" t="s">
        <v>116</v>
      </c>
      <c r="B15" s="29" t="s">
        <v>287</v>
      </c>
      <c r="C15" s="29" t="s">
        <v>288</v>
      </c>
      <c r="D15" s="30" t="s">
        <v>289</v>
      </c>
      <c r="E15" s="31" t="s">
        <v>272</v>
      </c>
      <c r="F15" s="32" t="s">
        <v>114</v>
      </c>
      <c r="G15" s="32" t="s">
        <v>290</v>
      </c>
      <c r="H15" s="32" t="s">
        <v>291</v>
      </c>
      <c r="I15" s="32" t="s">
        <v>111</v>
      </c>
      <c r="J15" s="32" t="s">
        <v>112</v>
      </c>
      <c r="K15" s="32"/>
      <c r="L15" s="32"/>
      <c r="M15" s="32"/>
      <c r="N15" s="33">
        <v>1436769.54</v>
      </c>
      <c r="O15" s="33">
        <v>76668</v>
      </c>
      <c r="P15" s="33">
        <v>491201.54</v>
      </c>
      <c r="Q15" s="33">
        <v>0</v>
      </c>
      <c r="R15" s="33">
        <v>0</v>
      </c>
      <c r="S15" s="33">
        <v>868900</v>
      </c>
      <c r="T15" s="34">
        <v>42309</v>
      </c>
      <c r="U15" s="35">
        <v>42491</v>
      </c>
      <c r="V15" s="35">
        <v>42673</v>
      </c>
      <c r="W15" s="36">
        <v>43339</v>
      </c>
      <c r="X15" s="114">
        <v>600000</v>
      </c>
      <c r="Y15" s="114">
        <v>268900</v>
      </c>
      <c r="Z15" s="114">
        <v>0</v>
      </c>
      <c r="AA15" s="114">
        <v>0</v>
      </c>
      <c r="AB15" s="114">
        <v>0</v>
      </c>
      <c r="AC15" s="114"/>
      <c r="AD15" s="114"/>
      <c r="AE15" s="115"/>
      <c r="AF15" s="120">
        <v>34</v>
      </c>
      <c r="AG15" s="129" t="s">
        <v>741</v>
      </c>
      <c r="AH15" s="120"/>
      <c r="AI15" s="135"/>
      <c r="AJ15" s="136"/>
      <c r="AK15" s="119"/>
      <c r="AL15" s="120"/>
      <c r="AM15" s="120"/>
      <c r="AN15" s="120"/>
      <c r="AO15" s="120"/>
      <c r="AP15" s="120" t="s">
        <v>171</v>
      </c>
      <c r="AQ15" s="129" t="s">
        <v>739</v>
      </c>
      <c r="AR15" s="129">
        <v>4719.5</v>
      </c>
      <c r="AS15" s="129" t="s">
        <v>172</v>
      </c>
      <c r="AT15" s="129" t="s">
        <v>740</v>
      </c>
      <c r="AU15" s="120">
        <v>1757.57</v>
      </c>
      <c r="AV15" s="120"/>
      <c r="AW15" s="120"/>
      <c r="AX15" s="120"/>
      <c r="AY15" s="120"/>
      <c r="AZ15" s="120"/>
      <c r="BA15" s="120"/>
      <c r="BB15" s="120"/>
      <c r="BC15" s="120"/>
      <c r="BD15" s="120"/>
      <c r="BE15" s="120"/>
      <c r="BF15" s="120"/>
      <c r="BG15" s="135"/>
      <c r="BH15" s="57" t="s">
        <v>878</v>
      </c>
      <c r="BI15" s="364" t="s">
        <v>939</v>
      </c>
    </row>
    <row r="16" spans="1:150" ht="47.25" customHeight="1" x14ac:dyDescent="0.25">
      <c r="A16" s="372" t="s">
        <v>1075</v>
      </c>
      <c r="B16" s="372" t="s">
        <v>1077</v>
      </c>
      <c r="C16" s="372"/>
      <c r="D16" s="382" t="s">
        <v>1079</v>
      </c>
      <c r="E16" s="383" t="s">
        <v>1080</v>
      </c>
      <c r="F16" s="384"/>
      <c r="G16" s="384" t="s">
        <v>1081</v>
      </c>
      <c r="H16" s="384"/>
      <c r="I16" s="384"/>
      <c r="J16" s="384"/>
      <c r="K16" s="384" t="s">
        <v>36</v>
      </c>
      <c r="L16" s="384"/>
      <c r="M16" s="384"/>
      <c r="N16" s="385">
        <v>40000000</v>
      </c>
      <c r="O16" s="385"/>
      <c r="P16" s="385"/>
      <c r="Q16" s="385">
        <v>40000000</v>
      </c>
      <c r="R16" s="385"/>
      <c r="S16" s="385"/>
      <c r="T16" s="374"/>
      <c r="U16" s="374"/>
      <c r="V16" s="374">
        <v>43724</v>
      </c>
      <c r="W16" s="375">
        <v>45291</v>
      </c>
      <c r="X16" s="376"/>
      <c r="Y16" s="376"/>
      <c r="Z16" s="376"/>
      <c r="AA16" s="376"/>
      <c r="AB16" s="376"/>
      <c r="AC16" s="376"/>
      <c r="AD16" s="376"/>
      <c r="AE16" s="377"/>
      <c r="AF16" s="378">
        <v>51</v>
      </c>
      <c r="AG16" s="379" t="s">
        <v>1082</v>
      </c>
      <c r="AH16" s="378"/>
      <c r="AI16" s="378"/>
      <c r="AJ16" s="381"/>
      <c r="AK16" s="378"/>
      <c r="AL16" s="378"/>
      <c r="AM16" s="378"/>
      <c r="AN16" s="378"/>
      <c r="AO16" s="378"/>
      <c r="AP16" s="378"/>
      <c r="AQ16" s="379" t="s">
        <v>1083</v>
      </c>
      <c r="AR16" s="379">
        <v>50</v>
      </c>
      <c r="AS16" s="379"/>
      <c r="AT16" s="379" t="s">
        <v>1084</v>
      </c>
      <c r="AU16" s="378">
        <v>90</v>
      </c>
      <c r="AV16" s="120"/>
      <c r="AW16" s="120"/>
      <c r="AX16" s="120"/>
      <c r="AY16" s="120"/>
      <c r="AZ16" s="120"/>
      <c r="BA16" s="120"/>
      <c r="BB16" s="120"/>
      <c r="BC16" s="120"/>
      <c r="BD16" s="120"/>
      <c r="BE16" s="120"/>
      <c r="BF16" s="120"/>
      <c r="BG16" s="135"/>
      <c r="BH16" s="386" t="s">
        <v>1085</v>
      </c>
      <c r="BI16" s="364"/>
    </row>
    <row r="17" spans="1:150" s="113" customFormat="1" ht="25.5" customHeight="1" x14ac:dyDescent="0.25">
      <c r="A17" s="20" t="s">
        <v>88</v>
      </c>
      <c r="B17" s="21" t="s">
        <v>83</v>
      </c>
      <c r="C17" s="21"/>
      <c r="D17" s="22" t="s">
        <v>292</v>
      </c>
      <c r="E17" s="23"/>
      <c r="F17" s="23"/>
      <c r="G17" s="23"/>
      <c r="H17" s="23"/>
      <c r="I17" s="23"/>
      <c r="J17" s="23"/>
      <c r="K17" s="23"/>
      <c r="L17" s="23"/>
      <c r="M17" s="23"/>
      <c r="N17" s="23"/>
      <c r="O17" s="23"/>
      <c r="P17" s="23"/>
      <c r="Q17" s="23"/>
      <c r="R17" s="23"/>
      <c r="S17" s="24"/>
      <c r="T17" s="25"/>
      <c r="U17" s="38"/>
      <c r="V17" s="38"/>
      <c r="W17" s="28" t="s">
        <v>275</v>
      </c>
      <c r="X17" s="108"/>
      <c r="Y17" s="108"/>
      <c r="Z17" s="108"/>
      <c r="AA17" s="108"/>
      <c r="AB17" s="108"/>
      <c r="AC17" s="108"/>
      <c r="AD17" s="108"/>
      <c r="AE17" s="109"/>
      <c r="AF17" s="110"/>
      <c r="AG17" s="110"/>
      <c r="AH17" s="110"/>
      <c r="AI17" s="111"/>
      <c r="AJ17" s="109"/>
      <c r="AK17" s="112"/>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1"/>
      <c r="BH17" s="57"/>
      <c r="BI17" s="364" t="s">
        <v>275</v>
      </c>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row>
    <row r="18" spans="1:150" ht="25.5" customHeight="1" x14ac:dyDescent="0.25">
      <c r="A18" s="349" t="s">
        <v>293</v>
      </c>
      <c r="B18" s="349" t="s">
        <v>294</v>
      </c>
      <c r="C18" s="349" t="s">
        <v>295</v>
      </c>
      <c r="D18" s="350" t="s">
        <v>296</v>
      </c>
      <c r="E18" s="351" t="s">
        <v>297</v>
      </c>
      <c r="F18" s="352" t="s">
        <v>114</v>
      </c>
      <c r="G18" s="352" t="s">
        <v>298</v>
      </c>
      <c r="H18" s="352" t="s">
        <v>299</v>
      </c>
      <c r="I18" s="352" t="s">
        <v>115</v>
      </c>
      <c r="J18" s="352" t="s">
        <v>112</v>
      </c>
      <c r="K18" s="352"/>
      <c r="L18" s="352"/>
      <c r="M18" s="352"/>
      <c r="N18" s="353">
        <v>364031.13</v>
      </c>
      <c r="O18" s="353">
        <v>27302.34</v>
      </c>
      <c r="P18" s="353">
        <v>27302.33</v>
      </c>
      <c r="Q18" s="353"/>
      <c r="R18" s="353"/>
      <c r="S18" s="353">
        <v>309426.46000000002</v>
      </c>
      <c r="T18" s="354">
        <v>42491</v>
      </c>
      <c r="U18" s="355">
        <v>42644</v>
      </c>
      <c r="V18" s="355">
        <v>42735</v>
      </c>
      <c r="W18" s="356">
        <v>43524</v>
      </c>
      <c r="X18" s="357"/>
      <c r="Y18" s="357">
        <v>196253.5</v>
      </c>
      <c r="Z18" s="357">
        <v>117752.09999999999</v>
      </c>
      <c r="AA18" s="357">
        <v>78501.400000000009</v>
      </c>
      <c r="AB18" s="357"/>
      <c r="AC18" s="357"/>
      <c r="AD18" s="357"/>
      <c r="AE18" s="358"/>
      <c r="AF18" s="359">
        <v>30</v>
      </c>
      <c r="AG18" s="360" t="s">
        <v>250</v>
      </c>
      <c r="AH18" s="359"/>
      <c r="AI18" s="361"/>
      <c r="AJ18" s="362"/>
      <c r="AK18" s="363"/>
      <c r="AL18" s="359"/>
      <c r="AM18" s="359"/>
      <c r="AN18" s="359"/>
      <c r="AO18" s="359"/>
      <c r="AP18" s="359" t="s">
        <v>171</v>
      </c>
      <c r="AQ18" s="360" t="s">
        <v>739</v>
      </c>
      <c r="AR18" s="360">
        <v>8001</v>
      </c>
      <c r="AS18" s="360"/>
      <c r="AT18" s="360"/>
      <c r="AU18" s="359"/>
      <c r="AV18" s="359"/>
      <c r="AW18" s="359"/>
      <c r="AX18" s="359"/>
      <c r="AY18" s="359"/>
      <c r="AZ18" s="359"/>
      <c r="BA18" s="359"/>
      <c r="BB18" s="359"/>
      <c r="BC18" s="359"/>
      <c r="BD18" s="359"/>
      <c r="BE18" s="359"/>
      <c r="BF18" s="359"/>
      <c r="BG18" s="361"/>
      <c r="BH18" s="57" t="s">
        <v>828</v>
      </c>
      <c r="BI18" s="364" t="s">
        <v>939</v>
      </c>
    </row>
    <row r="19" spans="1:150" ht="25.5" customHeight="1" x14ac:dyDescent="0.25">
      <c r="A19" s="372" t="s">
        <v>1076</v>
      </c>
      <c r="B19" s="373" t="s">
        <v>1078</v>
      </c>
      <c r="C19" s="372"/>
      <c r="D19" s="382" t="s">
        <v>1086</v>
      </c>
      <c r="E19" s="383" t="s">
        <v>1087</v>
      </c>
      <c r="F19" s="384"/>
      <c r="G19" s="384" t="s">
        <v>1088</v>
      </c>
      <c r="H19" s="384"/>
      <c r="I19" s="384"/>
      <c r="J19" s="384"/>
      <c r="K19" s="384" t="s">
        <v>36</v>
      </c>
      <c r="L19" s="384"/>
      <c r="M19" s="384"/>
      <c r="N19" s="385">
        <v>500000</v>
      </c>
      <c r="O19" s="385"/>
      <c r="P19" s="385"/>
      <c r="Q19" s="385">
        <v>500000</v>
      </c>
      <c r="R19" s="385"/>
      <c r="S19" s="385"/>
      <c r="T19" s="374"/>
      <c r="U19" s="374"/>
      <c r="V19" s="374">
        <v>43560</v>
      </c>
      <c r="W19" s="375">
        <v>45291</v>
      </c>
      <c r="X19" s="376"/>
      <c r="Y19" s="376"/>
      <c r="Z19" s="376"/>
      <c r="AA19" s="376"/>
      <c r="AB19" s="376"/>
      <c r="AC19" s="376"/>
      <c r="AD19" s="376"/>
      <c r="AE19" s="377"/>
      <c r="AF19" s="378">
        <v>51</v>
      </c>
      <c r="AG19" s="379" t="s">
        <v>1082</v>
      </c>
      <c r="AH19" s="378"/>
      <c r="AI19" s="378"/>
      <c r="AJ19" s="381"/>
      <c r="AK19" s="378"/>
      <c r="AL19" s="378"/>
      <c r="AM19" s="378"/>
      <c r="AN19" s="378"/>
      <c r="AO19" s="378"/>
      <c r="AP19" s="378"/>
      <c r="AQ19" s="379" t="s">
        <v>1083</v>
      </c>
      <c r="AR19" s="379">
        <v>22</v>
      </c>
      <c r="AS19" s="379"/>
      <c r="AT19" s="379" t="s">
        <v>1084</v>
      </c>
      <c r="AU19" s="378">
        <v>33</v>
      </c>
      <c r="AV19" s="378"/>
      <c r="AW19" s="378"/>
      <c r="AX19" s="378"/>
      <c r="AY19" s="378"/>
      <c r="AZ19" s="378"/>
      <c r="BA19" s="378"/>
      <c r="BB19" s="378"/>
      <c r="BC19" s="378"/>
      <c r="BD19" s="378"/>
      <c r="BE19" s="378"/>
      <c r="BF19" s="378"/>
      <c r="BG19" s="380"/>
      <c r="BH19" s="386" t="s">
        <v>1089</v>
      </c>
      <c r="BI19" s="387"/>
    </row>
    <row r="20" spans="1:150" ht="24.75" customHeight="1" thickBot="1" x14ac:dyDescent="0.3">
      <c r="A20" s="15" t="s">
        <v>300</v>
      </c>
      <c r="B20" s="16" t="s">
        <v>83</v>
      </c>
      <c r="C20" s="16"/>
      <c r="D20" s="16" t="s">
        <v>301</v>
      </c>
      <c r="E20" s="17"/>
      <c r="F20" s="17"/>
      <c r="G20" s="17"/>
      <c r="H20" s="17"/>
      <c r="I20" s="17"/>
      <c r="J20" s="17"/>
      <c r="K20" s="17"/>
      <c r="L20" s="17"/>
      <c r="M20" s="17"/>
      <c r="N20" s="17"/>
      <c r="O20" s="17"/>
      <c r="P20" s="17"/>
      <c r="Q20" s="17"/>
      <c r="R20" s="17"/>
      <c r="S20" s="17"/>
      <c r="T20" s="46"/>
      <c r="U20" s="213"/>
      <c r="V20" s="213"/>
      <c r="W20" s="214" t="s">
        <v>275</v>
      </c>
      <c r="X20" s="17"/>
      <c r="Y20" s="17"/>
      <c r="Z20" s="17"/>
      <c r="AA20" s="17"/>
      <c r="AB20" s="17"/>
      <c r="AC20" s="17"/>
      <c r="AD20" s="17"/>
      <c r="AF20" s="17"/>
      <c r="AG20" s="17"/>
      <c r="AH20" s="17"/>
      <c r="AI20" s="17"/>
      <c r="AJ20" s="127"/>
      <c r="AK20" s="17"/>
      <c r="AL20" s="17"/>
      <c r="AM20" s="17"/>
      <c r="AN20" s="17"/>
      <c r="AO20" s="17"/>
      <c r="AP20" s="107"/>
      <c r="AQ20" s="107"/>
      <c r="AR20" s="107"/>
      <c r="AS20" s="107"/>
      <c r="AT20" s="17"/>
      <c r="AU20" s="107"/>
      <c r="AV20" s="107"/>
      <c r="AW20" s="17"/>
      <c r="AX20" s="107"/>
      <c r="AY20" s="107"/>
      <c r="AZ20" s="17"/>
      <c r="BA20" s="107"/>
      <c r="BB20" s="107"/>
      <c r="BC20" s="107"/>
      <c r="BD20" s="107"/>
      <c r="BE20" s="107"/>
      <c r="BF20" s="107"/>
      <c r="BG20" s="107"/>
      <c r="BH20" s="57"/>
      <c r="BI20" s="364" t="s">
        <v>275</v>
      </c>
    </row>
    <row r="21" spans="1:150" s="113" customFormat="1" ht="25.5" customHeight="1" x14ac:dyDescent="0.25">
      <c r="A21" s="20" t="s">
        <v>89</v>
      </c>
      <c r="B21" s="21" t="s">
        <v>83</v>
      </c>
      <c r="C21" s="21"/>
      <c r="D21" s="22" t="s">
        <v>302</v>
      </c>
      <c r="E21" s="23" t="s">
        <v>303</v>
      </c>
      <c r="F21" s="23" t="s">
        <v>122</v>
      </c>
      <c r="G21" s="23" t="s">
        <v>304</v>
      </c>
      <c r="H21" s="23" t="s">
        <v>305</v>
      </c>
      <c r="I21" s="23" t="s">
        <v>115</v>
      </c>
      <c r="J21" s="23"/>
      <c r="K21" s="23"/>
      <c r="L21" s="23"/>
      <c r="M21" s="23"/>
      <c r="N21" s="49"/>
      <c r="O21" s="49"/>
      <c r="P21" s="23"/>
      <c r="Q21" s="23"/>
      <c r="R21" s="23"/>
      <c r="S21" s="50">
        <v>3321362</v>
      </c>
      <c r="T21" s="25">
        <v>42826</v>
      </c>
      <c r="U21" s="38"/>
      <c r="V21" s="38">
        <v>42917</v>
      </c>
      <c r="W21" s="28">
        <v>45291</v>
      </c>
      <c r="X21" s="108"/>
      <c r="Y21" s="108"/>
      <c r="Z21" s="108"/>
      <c r="AA21" s="108"/>
      <c r="AB21" s="108"/>
      <c r="AC21" s="108"/>
      <c r="AD21" s="108"/>
      <c r="AE21" s="109"/>
      <c r="AF21" s="110">
        <v>50</v>
      </c>
      <c r="AG21" s="137" t="s">
        <v>258</v>
      </c>
      <c r="AH21" s="110"/>
      <c r="AI21" s="111"/>
      <c r="AJ21" s="109"/>
      <c r="AK21" s="112"/>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1"/>
      <c r="BH21" s="57"/>
      <c r="BI21" s="364" t="s">
        <v>275</v>
      </c>
      <c r="BJ21" s="101"/>
      <c r="BK21" s="101"/>
      <c r="BL21" s="101"/>
      <c r="BM21" s="101"/>
      <c r="BN21" s="101"/>
      <c r="BO21" s="101"/>
      <c r="BP21" s="101"/>
      <c r="BQ21" s="101"/>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1"/>
      <c r="DQ21" s="101"/>
      <c r="DR21" s="101"/>
      <c r="DS21" s="101"/>
      <c r="DT21" s="101"/>
      <c r="DU21" s="101"/>
      <c r="DV21" s="101"/>
      <c r="DW21" s="101"/>
      <c r="DX21" s="101"/>
      <c r="DY21" s="101"/>
      <c r="DZ21" s="101"/>
      <c r="EA21" s="101"/>
      <c r="EB21" s="101"/>
      <c r="EC21" s="101"/>
      <c r="ED21" s="101"/>
      <c r="EE21" s="101"/>
      <c r="EF21" s="101"/>
      <c r="EG21" s="101"/>
      <c r="EH21" s="101"/>
      <c r="EI21" s="101"/>
      <c r="EJ21" s="101"/>
      <c r="EK21" s="101"/>
      <c r="EL21" s="101"/>
      <c r="EM21" s="101"/>
      <c r="EN21" s="101"/>
      <c r="EO21" s="101"/>
      <c r="EP21" s="101"/>
      <c r="EQ21" s="101"/>
      <c r="ER21" s="101"/>
      <c r="ES21" s="101"/>
      <c r="ET21" s="101"/>
    </row>
    <row r="22" spans="1:150" ht="24.75" customHeight="1" thickBot="1" x14ac:dyDescent="0.3">
      <c r="A22" s="15" t="s">
        <v>306</v>
      </c>
      <c r="B22" s="16" t="s">
        <v>83</v>
      </c>
      <c r="C22" s="16"/>
      <c r="D22" s="16" t="s">
        <v>307</v>
      </c>
      <c r="E22" s="17"/>
      <c r="F22" s="17"/>
      <c r="G22" s="17"/>
      <c r="H22" s="17"/>
      <c r="I22" s="17"/>
      <c r="J22" s="17"/>
      <c r="K22" s="17"/>
      <c r="L22" s="17"/>
      <c r="M22" s="17"/>
      <c r="N22" s="17"/>
      <c r="O22" s="17"/>
      <c r="P22" s="17"/>
      <c r="Q22" s="17"/>
      <c r="R22" s="17"/>
      <c r="S22" s="17"/>
      <c r="T22" s="46"/>
      <c r="U22" s="47"/>
      <c r="V22" s="47"/>
      <c r="W22" s="48" t="s">
        <v>275</v>
      </c>
      <c r="X22" s="17"/>
      <c r="Y22" s="17"/>
      <c r="Z22" s="17"/>
      <c r="AA22" s="17"/>
      <c r="AB22" s="17"/>
      <c r="AC22" s="17"/>
      <c r="AD22" s="17"/>
      <c r="AF22" s="17"/>
      <c r="AG22" s="17"/>
      <c r="AH22" s="17"/>
      <c r="AI22" s="17"/>
      <c r="AJ22" s="136"/>
      <c r="AK22" s="17"/>
      <c r="AL22" s="17"/>
      <c r="AM22" s="17"/>
      <c r="AN22" s="17"/>
      <c r="AO22" s="17"/>
      <c r="AP22" s="107"/>
      <c r="AQ22" s="107"/>
      <c r="AR22" s="107"/>
      <c r="AS22" s="107"/>
      <c r="AT22" s="17"/>
      <c r="AU22" s="107"/>
      <c r="AV22" s="107"/>
      <c r="AW22" s="17"/>
      <c r="AX22" s="107"/>
      <c r="AY22" s="107"/>
      <c r="AZ22" s="17"/>
      <c r="BA22" s="107"/>
      <c r="BB22" s="107"/>
      <c r="BC22" s="107"/>
      <c r="BD22" s="107"/>
      <c r="BE22" s="107"/>
      <c r="BF22" s="107"/>
      <c r="BG22" s="107"/>
      <c r="BH22" s="57"/>
      <c r="BI22" s="364" t="s">
        <v>275</v>
      </c>
    </row>
    <row r="23" spans="1:150" ht="24.75" customHeight="1" thickBot="1" x14ac:dyDescent="0.3">
      <c r="A23" s="15" t="s">
        <v>308</v>
      </c>
      <c r="B23" s="16" t="s">
        <v>83</v>
      </c>
      <c r="C23" s="16"/>
      <c r="D23" s="16" t="s">
        <v>309</v>
      </c>
      <c r="E23" s="17"/>
      <c r="F23" s="17"/>
      <c r="G23" s="17"/>
      <c r="H23" s="17"/>
      <c r="I23" s="17"/>
      <c r="J23" s="17"/>
      <c r="K23" s="17"/>
      <c r="L23" s="17"/>
      <c r="M23" s="17"/>
      <c r="N23" s="17"/>
      <c r="O23" s="17"/>
      <c r="P23" s="17"/>
      <c r="Q23" s="17"/>
      <c r="R23" s="17"/>
      <c r="S23" s="17"/>
      <c r="T23" s="46"/>
      <c r="U23" s="47"/>
      <c r="V23" s="47"/>
      <c r="W23" s="48" t="s">
        <v>275</v>
      </c>
      <c r="X23" s="17"/>
      <c r="Y23" s="17"/>
      <c r="Z23" s="17"/>
      <c r="AA23" s="17"/>
      <c r="AB23" s="17"/>
      <c r="AC23" s="17"/>
      <c r="AD23" s="17"/>
      <c r="AF23" s="17"/>
      <c r="AG23" s="17"/>
      <c r="AH23" s="17"/>
      <c r="AI23" s="17"/>
      <c r="AJ23" s="136"/>
      <c r="AK23" s="17"/>
      <c r="AL23" s="17"/>
      <c r="AM23" s="17"/>
      <c r="AN23" s="17"/>
      <c r="AO23" s="17"/>
      <c r="AP23" s="107"/>
      <c r="AQ23" s="107"/>
      <c r="AR23" s="107"/>
      <c r="AS23" s="107"/>
      <c r="AT23" s="17"/>
      <c r="AU23" s="107"/>
      <c r="AV23" s="107"/>
      <c r="AW23" s="17"/>
      <c r="AX23" s="107"/>
      <c r="AY23" s="107"/>
      <c r="AZ23" s="17"/>
      <c r="BA23" s="107"/>
      <c r="BB23" s="107"/>
      <c r="BC23" s="107"/>
      <c r="BD23" s="107"/>
      <c r="BE23" s="107"/>
      <c r="BF23" s="107"/>
      <c r="BG23" s="107"/>
      <c r="BH23" s="57"/>
      <c r="BI23" s="364" t="s">
        <v>275</v>
      </c>
    </row>
    <row r="24" spans="1:150" s="113" customFormat="1" ht="25.5" customHeight="1" x14ac:dyDescent="0.25">
      <c r="A24" s="20" t="s">
        <v>310</v>
      </c>
      <c r="B24" s="21" t="s">
        <v>83</v>
      </c>
      <c r="C24" s="21"/>
      <c r="D24" s="22" t="s">
        <v>311</v>
      </c>
      <c r="E24" s="23"/>
      <c r="F24" s="23"/>
      <c r="G24" s="23"/>
      <c r="H24" s="23"/>
      <c r="I24" s="23"/>
      <c r="J24" s="23"/>
      <c r="K24" s="23"/>
      <c r="L24" s="23"/>
      <c r="M24" s="23"/>
      <c r="N24" s="23"/>
      <c r="O24" s="23"/>
      <c r="P24" s="23"/>
      <c r="Q24" s="23"/>
      <c r="R24" s="23"/>
      <c r="S24" s="24"/>
      <c r="T24" s="25"/>
      <c r="U24" s="38"/>
      <c r="V24" s="38"/>
      <c r="W24" s="28"/>
      <c r="X24" s="108"/>
      <c r="Y24" s="108"/>
      <c r="Z24" s="108"/>
      <c r="AA24" s="108"/>
      <c r="AB24" s="108"/>
      <c r="AC24" s="108"/>
      <c r="AD24" s="138"/>
      <c r="AE24" s="109"/>
      <c r="AF24" s="112"/>
      <c r="AG24" s="110"/>
      <c r="AH24" s="110"/>
      <c r="AI24" s="111"/>
      <c r="AJ24" s="109"/>
      <c r="AK24" s="112"/>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1"/>
      <c r="BH24" s="57"/>
      <c r="BI24" s="364" t="s">
        <v>275</v>
      </c>
      <c r="BJ24" s="101"/>
      <c r="BK24" s="101"/>
      <c r="BL24" s="101"/>
      <c r="BM24" s="101"/>
      <c r="BN24" s="101"/>
      <c r="BO24" s="101"/>
      <c r="BP24" s="101"/>
      <c r="BQ24" s="101"/>
      <c r="BR24" s="101"/>
      <c r="BS24" s="101"/>
      <c r="BT24" s="101"/>
      <c r="BU24" s="101"/>
      <c r="BV24" s="101"/>
      <c r="BW24" s="101"/>
      <c r="BX24" s="101"/>
      <c r="BY24" s="101"/>
      <c r="BZ24" s="101"/>
      <c r="CA24" s="101"/>
      <c r="CB24" s="101"/>
      <c r="CC24" s="101"/>
      <c r="CD24" s="101"/>
      <c r="CE24" s="101"/>
      <c r="CF24" s="101"/>
      <c r="CG24" s="101"/>
      <c r="CH24" s="101"/>
      <c r="CI24" s="101"/>
      <c r="CJ24" s="101"/>
      <c r="CK24" s="101"/>
      <c r="CL24" s="101"/>
      <c r="CM24" s="101"/>
      <c r="CN24" s="101"/>
      <c r="CO24" s="101"/>
      <c r="CP24" s="101"/>
      <c r="CQ24" s="101"/>
      <c r="CR24" s="101"/>
      <c r="CS24" s="101"/>
      <c r="CT24" s="101"/>
      <c r="CU24" s="101"/>
      <c r="CV24" s="101"/>
      <c r="CW24" s="101"/>
      <c r="CX24" s="101"/>
      <c r="CY24" s="101"/>
      <c r="CZ24" s="101"/>
      <c r="DA24" s="101"/>
      <c r="DB24" s="101"/>
      <c r="DC24" s="101"/>
      <c r="DD24" s="101"/>
      <c r="DE24" s="101"/>
      <c r="DF24" s="101"/>
      <c r="DG24" s="101"/>
      <c r="DH24" s="101"/>
      <c r="DI24" s="101"/>
      <c r="DJ24" s="101"/>
      <c r="DK24" s="101"/>
      <c r="DL24" s="101"/>
      <c r="DM24" s="101"/>
      <c r="DN24" s="101"/>
      <c r="DO24" s="101"/>
      <c r="DP24" s="101"/>
      <c r="DQ24" s="101"/>
      <c r="DR24" s="101"/>
      <c r="DS24" s="101"/>
      <c r="DT24" s="101"/>
      <c r="DU24" s="101"/>
      <c r="DV24" s="101"/>
      <c r="DW24" s="101"/>
      <c r="DX24" s="101"/>
      <c r="DY24" s="101"/>
      <c r="DZ24" s="101"/>
      <c r="EA24" s="101"/>
      <c r="EB24" s="101"/>
      <c r="EC24" s="101"/>
      <c r="ED24" s="101"/>
      <c r="EE24" s="101"/>
      <c r="EF24" s="101"/>
      <c r="EG24" s="101"/>
      <c r="EH24" s="101"/>
      <c r="EI24" s="101"/>
      <c r="EJ24" s="101"/>
      <c r="EK24" s="101"/>
      <c r="EL24" s="101"/>
      <c r="EM24" s="101"/>
      <c r="EN24" s="101"/>
      <c r="EO24" s="101"/>
      <c r="EP24" s="101"/>
      <c r="EQ24" s="101"/>
      <c r="ER24" s="101"/>
      <c r="ES24" s="101"/>
      <c r="ET24" s="101"/>
    </row>
    <row r="25" spans="1:150" ht="25.5" customHeight="1" x14ac:dyDescent="0.25">
      <c r="A25" s="29" t="s">
        <v>312</v>
      </c>
      <c r="B25" s="29" t="s">
        <v>313</v>
      </c>
      <c r="C25" s="29" t="s">
        <v>314</v>
      </c>
      <c r="D25" s="30" t="s">
        <v>315</v>
      </c>
      <c r="E25" s="31" t="s">
        <v>266</v>
      </c>
      <c r="F25" s="32" t="s">
        <v>130</v>
      </c>
      <c r="G25" s="32" t="s">
        <v>316</v>
      </c>
      <c r="H25" s="32" t="s">
        <v>131</v>
      </c>
      <c r="I25" s="32" t="s">
        <v>115</v>
      </c>
      <c r="J25" s="32"/>
      <c r="K25" s="32"/>
      <c r="L25" s="32"/>
      <c r="M25" s="32"/>
      <c r="N25" s="33" t="s">
        <v>1107</v>
      </c>
      <c r="O25" s="33" t="s">
        <v>1106</v>
      </c>
      <c r="P25" s="33"/>
      <c r="Q25" s="33"/>
      <c r="R25" s="33"/>
      <c r="S25" s="33" t="s">
        <v>1105</v>
      </c>
      <c r="T25" s="34">
        <v>42675</v>
      </c>
      <c r="U25" s="35">
        <v>42826</v>
      </c>
      <c r="V25" s="35">
        <v>42947</v>
      </c>
      <c r="W25" s="36" t="s">
        <v>1111</v>
      </c>
      <c r="X25" s="114"/>
      <c r="Y25" s="114">
        <v>150000</v>
      </c>
      <c r="Z25" s="114">
        <v>300000</v>
      </c>
      <c r="AA25" s="114">
        <v>248749</v>
      </c>
      <c r="AB25" s="114"/>
      <c r="AC25" s="114"/>
      <c r="AD25" s="139"/>
      <c r="AE25" s="115"/>
      <c r="AF25" s="119">
        <v>19</v>
      </c>
      <c r="AG25" s="129" t="s">
        <v>742</v>
      </c>
      <c r="AH25" s="120"/>
      <c r="AI25" s="135"/>
      <c r="AJ25" s="136"/>
      <c r="AK25" s="119"/>
      <c r="AL25" s="120"/>
      <c r="AM25" s="120"/>
      <c r="AN25" s="120"/>
      <c r="AO25" s="120"/>
      <c r="AP25" s="140" t="s">
        <v>185</v>
      </c>
      <c r="AQ25" s="140" t="s">
        <v>186</v>
      </c>
      <c r="AR25" s="120">
        <v>5</v>
      </c>
      <c r="AS25" s="120"/>
      <c r="AT25" s="120"/>
      <c r="AU25" s="120"/>
      <c r="AV25" s="120"/>
      <c r="AW25" s="120"/>
      <c r="AX25" s="120"/>
      <c r="AY25" s="120"/>
      <c r="AZ25" s="120"/>
      <c r="BA25" s="120"/>
      <c r="BB25" s="120"/>
      <c r="BC25" s="120"/>
      <c r="BD25" s="120"/>
      <c r="BE25" s="120"/>
      <c r="BF25" s="120"/>
      <c r="BG25" s="135"/>
      <c r="BH25" s="57" t="s">
        <v>823</v>
      </c>
      <c r="BI25" s="364" t="s">
        <v>941</v>
      </c>
      <c r="BJ25" s="122"/>
      <c r="BK25" s="122"/>
      <c r="BL25" s="122"/>
      <c r="BM25" s="122"/>
      <c r="BN25" s="122"/>
    </row>
    <row r="26" spans="1:150" ht="25.5" customHeight="1" x14ac:dyDescent="0.25">
      <c r="A26" s="29" t="s">
        <v>317</v>
      </c>
      <c r="B26" s="29" t="s">
        <v>318</v>
      </c>
      <c r="C26" s="29" t="s">
        <v>319</v>
      </c>
      <c r="D26" s="30" t="s">
        <v>320</v>
      </c>
      <c r="E26" s="31" t="s">
        <v>280</v>
      </c>
      <c r="F26" s="32" t="s">
        <v>130</v>
      </c>
      <c r="G26" s="32" t="s">
        <v>321</v>
      </c>
      <c r="H26" s="32" t="s">
        <v>131</v>
      </c>
      <c r="I26" s="32" t="s">
        <v>115</v>
      </c>
      <c r="J26" s="32" t="s">
        <v>112</v>
      </c>
      <c r="K26" s="32"/>
      <c r="L26" s="32"/>
      <c r="M26" s="32"/>
      <c r="N26" s="33" t="s">
        <v>1104</v>
      </c>
      <c r="O26" s="33" t="s">
        <v>1103</v>
      </c>
      <c r="P26" s="33"/>
      <c r="Q26" s="33"/>
      <c r="R26" s="385" t="s">
        <v>1102</v>
      </c>
      <c r="S26" s="33" t="s">
        <v>1101</v>
      </c>
      <c r="T26" s="34">
        <v>42675</v>
      </c>
      <c r="U26" s="35">
        <v>42736</v>
      </c>
      <c r="V26" s="35">
        <v>42855</v>
      </c>
      <c r="W26" s="36">
        <v>43496</v>
      </c>
      <c r="X26" s="114"/>
      <c r="Y26" s="114">
        <v>200000</v>
      </c>
      <c r="Z26" s="114">
        <v>68617</v>
      </c>
      <c r="AA26" s="114"/>
      <c r="AB26" s="114"/>
      <c r="AC26" s="114"/>
      <c r="AD26" s="139"/>
      <c r="AE26" s="115"/>
      <c r="AF26" s="119">
        <v>12</v>
      </c>
      <c r="AG26" s="129" t="s">
        <v>241</v>
      </c>
      <c r="AH26" s="120"/>
      <c r="AI26" s="135"/>
      <c r="AJ26" s="136"/>
      <c r="AK26" s="119"/>
      <c r="AL26" s="120"/>
      <c r="AM26" s="120"/>
      <c r="AN26" s="120"/>
      <c r="AO26" s="120"/>
      <c r="AP26" s="120" t="s">
        <v>184</v>
      </c>
      <c r="AQ26" s="129" t="s">
        <v>232</v>
      </c>
      <c r="AR26" s="120">
        <v>0.21</v>
      </c>
      <c r="AS26" s="120" t="s">
        <v>187</v>
      </c>
      <c r="AT26" s="129" t="s">
        <v>233</v>
      </c>
      <c r="AU26" s="120">
        <v>0.51</v>
      </c>
      <c r="AV26" s="120"/>
      <c r="AW26" s="120"/>
      <c r="AX26" s="120"/>
      <c r="AY26" s="120"/>
      <c r="AZ26" s="120"/>
      <c r="BA26" s="120"/>
      <c r="BB26" s="120"/>
      <c r="BC26" s="120"/>
      <c r="BD26" s="120"/>
      <c r="BE26" s="120"/>
      <c r="BF26" s="120"/>
      <c r="BG26" s="135"/>
      <c r="BH26" s="57" t="s">
        <v>825</v>
      </c>
      <c r="BI26" s="364" t="s">
        <v>939</v>
      </c>
    </row>
    <row r="27" spans="1:150" ht="25.5" customHeight="1" x14ac:dyDescent="0.25">
      <c r="A27" s="29" t="s">
        <v>322</v>
      </c>
      <c r="B27" s="29" t="s">
        <v>323</v>
      </c>
      <c r="C27" s="29" t="s">
        <v>324</v>
      </c>
      <c r="D27" s="30" t="s">
        <v>325</v>
      </c>
      <c r="E27" s="31" t="s">
        <v>297</v>
      </c>
      <c r="F27" s="32" t="s">
        <v>130</v>
      </c>
      <c r="G27" s="32" t="s">
        <v>326</v>
      </c>
      <c r="H27" s="32" t="s">
        <v>131</v>
      </c>
      <c r="I27" s="32" t="s">
        <v>115</v>
      </c>
      <c r="J27" s="32" t="s">
        <v>112</v>
      </c>
      <c r="K27" s="32"/>
      <c r="L27" s="32"/>
      <c r="M27" s="32"/>
      <c r="N27" s="33">
        <v>794019</v>
      </c>
      <c r="O27" s="33">
        <v>59552</v>
      </c>
      <c r="P27" s="33"/>
      <c r="Q27" s="33"/>
      <c r="R27" s="33">
        <v>59551</v>
      </c>
      <c r="S27" s="33">
        <v>674916</v>
      </c>
      <c r="T27" s="34">
        <v>42675</v>
      </c>
      <c r="U27" s="35">
        <v>42917</v>
      </c>
      <c r="V27" s="35">
        <v>43008</v>
      </c>
      <c r="W27" s="36" t="s">
        <v>1112</v>
      </c>
      <c r="X27" s="114"/>
      <c r="Y27" s="114">
        <v>134983</v>
      </c>
      <c r="Z27" s="114">
        <v>404950</v>
      </c>
      <c r="AA27" s="114">
        <v>134983</v>
      </c>
      <c r="AB27" s="114"/>
      <c r="AC27" s="114"/>
      <c r="AD27" s="139"/>
      <c r="AE27" s="115"/>
      <c r="AF27" s="119">
        <v>12</v>
      </c>
      <c r="AG27" s="129" t="s">
        <v>241</v>
      </c>
      <c r="AH27" s="120"/>
      <c r="AI27" s="135"/>
      <c r="AJ27" s="136"/>
      <c r="AK27" s="119"/>
      <c r="AL27" s="120"/>
      <c r="AM27" s="120"/>
      <c r="AN27" s="120"/>
      <c r="AO27" s="120"/>
      <c r="AP27" s="120" t="s">
        <v>184</v>
      </c>
      <c r="AQ27" s="129" t="s">
        <v>232</v>
      </c>
      <c r="AR27" s="129">
        <v>2.09</v>
      </c>
      <c r="AS27" s="120"/>
      <c r="AT27" s="120"/>
      <c r="AU27" s="120"/>
      <c r="AV27" s="120"/>
      <c r="AW27" s="120"/>
      <c r="AX27" s="120"/>
      <c r="AY27" s="120"/>
      <c r="AZ27" s="120"/>
      <c r="BA27" s="120"/>
      <c r="BB27" s="120"/>
      <c r="BC27" s="120"/>
      <c r="BD27" s="120"/>
      <c r="BE27" s="120"/>
      <c r="BF27" s="120"/>
      <c r="BG27" s="135"/>
      <c r="BH27" s="57" t="s">
        <v>824</v>
      </c>
      <c r="BI27" s="364" t="s">
        <v>941</v>
      </c>
    </row>
    <row r="28" spans="1:150" ht="40.5" customHeight="1" x14ac:dyDescent="0.25">
      <c r="A28" s="29" t="s">
        <v>327</v>
      </c>
      <c r="B28" s="29" t="s">
        <v>328</v>
      </c>
      <c r="C28" s="29" t="s">
        <v>1092</v>
      </c>
      <c r="D28" s="30" t="s">
        <v>329</v>
      </c>
      <c r="E28" s="31" t="s">
        <v>297</v>
      </c>
      <c r="F28" s="32" t="s">
        <v>130</v>
      </c>
      <c r="G28" s="32" t="s">
        <v>326</v>
      </c>
      <c r="H28" s="32" t="s">
        <v>131</v>
      </c>
      <c r="I28" s="32" t="s">
        <v>115</v>
      </c>
      <c r="J28" s="32" t="s">
        <v>112</v>
      </c>
      <c r="K28" s="32"/>
      <c r="L28" s="32"/>
      <c r="M28" s="32"/>
      <c r="N28" s="33">
        <v>194118</v>
      </c>
      <c r="O28" s="33">
        <f>N28-S28</f>
        <v>79418</v>
      </c>
      <c r="P28" s="33"/>
      <c r="Q28" s="33"/>
      <c r="R28" s="33"/>
      <c r="S28" s="33">
        <v>114700</v>
      </c>
      <c r="T28" s="34">
        <v>42675</v>
      </c>
      <c r="U28" s="35">
        <v>43768</v>
      </c>
      <c r="V28" s="35">
        <v>43829</v>
      </c>
      <c r="W28" s="36">
        <v>44377</v>
      </c>
      <c r="X28" s="114"/>
      <c r="Y28" s="114"/>
      <c r="AA28" s="114">
        <v>0</v>
      </c>
      <c r="AB28" s="114">
        <v>60290</v>
      </c>
      <c r="AC28" s="114">
        <v>54410</v>
      </c>
      <c r="AD28" s="139"/>
      <c r="AE28" s="115"/>
      <c r="AF28" s="119">
        <v>19</v>
      </c>
      <c r="AG28" s="129" t="s">
        <v>742</v>
      </c>
      <c r="AH28" s="120"/>
      <c r="AI28" s="135"/>
      <c r="AJ28" s="136"/>
      <c r="AK28" s="119"/>
      <c r="AL28" s="120"/>
      <c r="AM28" s="120"/>
      <c r="AN28" s="120"/>
      <c r="AO28" s="120"/>
      <c r="AP28" s="140" t="s">
        <v>185</v>
      </c>
      <c r="AQ28" s="140" t="s">
        <v>186</v>
      </c>
      <c r="AR28" s="120">
        <v>1</v>
      </c>
      <c r="AS28" s="120"/>
      <c r="AT28" s="120"/>
      <c r="AU28" s="120"/>
      <c r="AV28" s="120"/>
      <c r="AW28" s="120"/>
      <c r="AX28" s="120"/>
      <c r="AY28" s="120"/>
      <c r="AZ28" s="120"/>
      <c r="BA28" s="120"/>
      <c r="BB28" s="120"/>
      <c r="BC28" s="120"/>
      <c r="BD28" s="120"/>
      <c r="BE28" s="120"/>
      <c r="BF28" s="120"/>
      <c r="BG28" s="135"/>
      <c r="BH28" s="41" t="s">
        <v>1012</v>
      </c>
      <c r="BI28" s="364" t="s">
        <v>1014</v>
      </c>
    </row>
    <row r="29" spans="1:150" ht="25.5" customHeight="1" x14ac:dyDescent="0.25">
      <c r="A29" s="29" t="s">
        <v>330</v>
      </c>
      <c r="B29" s="29" t="s">
        <v>331</v>
      </c>
      <c r="C29" s="29" t="s">
        <v>332</v>
      </c>
      <c r="D29" s="30" t="s">
        <v>333</v>
      </c>
      <c r="E29" s="31" t="s">
        <v>272</v>
      </c>
      <c r="F29" s="32" t="s">
        <v>130</v>
      </c>
      <c r="G29" s="32" t="s">
        <v>290</v>
      </c>
      <c r="H29" s="32" t="s">
        <v>131</v>
      </c>
      <c r="I29" s="32" t="s">
        <v>115</v>
      </c>
      <c r="J29" s="32" t="s">
        <v>112</v>
      </c>
      <c r="K29" s="32"/>
      <c r="L29" s="32"/>
      <c r="M29" s="32"/>
      <c r="N29" s="33" t="s">
        <v>1110</v>
      </c>
      <c r="O29" s="33" t="s">
        <v>1109</v>
      </c>
      <c r="P29" s="33"/>
      <c r="Q29" s="33"/>
      <c r="R29" s="51"/>
      <c r="S29" s="33" t="s">
        <v>1108</v>
      </c>
      <c r="T29" s="34">
        <v>42675</v>
      </c>
      <c r="U29" s="35">
        <v>42795</v>
      </c>
      <c r="V29" s="35">
        <v>42916</v>
      </c>
      <c r="W29" s="36">
        <v>44196</v>
      </c>
      <c r="X29" s="114"/>
      <c r="Y29" s="114">
        <v>127500</v>
      </c>
      <c r="Z29" s="114">
        <v>545780</v>
      </c>
      <c r="AA29" s="114">
        <v>218280</v>
      </c>
      <c r="AB29" s="114">
        <v>200000</v>
      </c>
      <c r="AC29" s="114"/>
      <c r="AD29" s="139"/>
      <c r="AE29" s="115"/>
      <c r="AF29" s="119">
        <v>12</v>
      </c>
      <c r="AG29" s="129" t="s">
        <v>241</v>
      </c>
      <c r="AH29" s="120"/>
      <c r="AI29" s="135"/>
      <c r="AJ29" s="136"/>
      <c r="AK29" s="119"/>
      <c r="AL29" s="120"/>
      <c r="AM29" s="120"/>
      <c r="AN29" s="120"/>
      <c r="AO29" s="120"/>
      <c r="AP29" s="120" t="s">
        <v>184</v>
      </c>
      <c r="AQ29" s="129" t="s">
        <v>232</v>
      </c>
      <c r="AR29" s="129">
        <v>1.65</v>
      </c>
      <c r="AS29" s="140" t="s">
        <v>185</v>
      </c>
      <c r="AT29" s="140" t="s">
        <v>186</v>
      </c>
      <c r="AU29" s="120">
        <v>2</v>
      </c>
      <c r="AV29" s="120"/>
      <c r="AW29" s="120"/>
      <c r="AX29" s="120"/>
      <c r="AY29" s="120"/>
      <c r="AZ29" s="120"/>
      <c r="BA29" s="120"/>
      <c r="BB29" s="120"/>
      <c r="BC29" s="120"/>
      <c r="BD29" s="120"/>
      <c r="BE29" s="120"/>
      <c r="BF29" s="120"/>
      <c r="BG29" s="135"/>
      <c r="BH29" s="57" t="s">
        <v>822</v>
      </c>
      <c r="BI29" s="364" t="s">
        <v>941</v>
      </c>
    </row>
    <row r="30" spans="1:150" ht="25.5" customHeight="1" x14ac:dyDescent="0.25">
      <c r="A30" s="372" t="s">
        <v>1090</v>
      </c>
      <c r="B30" s="372" t="s">
        <v>1093</v>
      </c>
      <c r="C30" s="373"/>
      <c r="D30" s="382" t="s">
        <v>1095</v>
      </c>
      <c r="E30" s="383" t="s">
        <v>280</v>
      </c>
      <c r="F30" s="384" t="s">
        <v>130</v>
      </c>
      <c r="G30" s="384" t="s">
        <v>321</v>
      </c>
      <c r="H30" s="384" t="s">
        <v>131</v>
      </c>
      <c r="I30" s="384" t="s">
        <v>115</v>
      </c>
      <c r="J30" s="384" t="s">
        <v>112</v>
      </c>
      <c r="K30" s="384"/>
      <c r="L30" s="384"/>
      <c r="M30" s="384"/>
      <c r="N30" s="385">
        <f>SUM(O30:S30)</f>
        <v>164147</v>
      </c>
      <c r="O30" s="385">
        <v>12681.5</v>
      </c>
      <c r="P30" s="385"/>
      <c r="Q30" s="385"/>
      <c r="R30" s="385">
        <v>12681.5</v>
      </c>
      <c r="S30" s="385">
        <v>138784</v>
      </c>
      <c r="T30" s="374">
        <v>43830</v>
      </c>
      <c r="U30" s="374">
        <v>44104</v>
      </c>
      <c r="V30" s="374">
        <v>44165</v>
      </c>
      <c r="W30" s="375">
        <v>44712</v>
      </c>
      <c r="X30" s="376"/>
      <c r="Y30" s="376"/>
      <c r="Z30" s="376"/>
      <c r="AA30" s="376"/>
      <c r="AB30" s="376"/>
      <c r="AC30" s="376"/>
      <c r="AD30" s="390"/>
      <c r="AE30" s="377"/>
      <c r="AF30" s="391">
        <v>12</v>
      </c>
      <c r="AG30" s="379" t="s">
        <v>241</v>
      </c>
      <c r="AH30" s="378"/>
      <c r="AI30" s="380"/>
      <c r="AJ30" s="381"/>
      <c r="AK30" s="391"/>
      <c r="AL30" s="378"/>
      <c r="AM30" s="378"/>
      <c r="AN30" s="378"/>
      <c r="AO30" s="378"/>
      <c r="AP30" s="378" t="s">
        <v>187</v>
      </c>
      <c r="AQ30" s="379" t="s">
        <v>233</v>
      </c>
      <c r="AR30" s="379">
        <v>0.21</v>
      </c>
      <c r="AS30" s="392"/>
      <c r="AT30" s="392"/>
      <c r="AU30" s="378"/>
      <c r="AV30" s="378"/>
      <c r="AW30" s="378"/>
      <c r="AX30" s="120"/>
      <c r="AY30" s="120"/>
      <c r="AZ30" s="120"/>
      <c r="BA30" s="120"/>
      <c r="BB30" s="120"/>
      <c r="BC30" s="120"/>
      <c r="BD30" s="120"/>
      <c r="BE30" s="120"/>
      <c r="BF30" s="120"/>
      <c r="BG30" s="135"/>
      <c r="BH30" s="57" t="s">
        <v>1124</v>
      </c>
      <c r="BI30" s="364"/>
    </row>
    <row r="31" spans="1:150" ht="25.5" customHeight="1" x14ac:dyDescent="0.25">
      <c r="A31" s="372" t="s">
        <v>1091</v>
      </c>
      <c r="B31" s="372" t="s">
        <v>1094</v>
      </c>
      <c r="C31" s="373"/>
      <c r="D31" s="388" t="s">
        <v>1096</v>
      </c>
      <c r="E31" s="389" t="s">
        <v>272</v>
      </c>
      <c r="F31" s="384" t="s">
        <v>130</v>
      </c>
      <c r="G31" s="384" t="s">
        <v>290</v>
      </c>
      <c r="H31" s="384" t="s">
        <v>131</v>
      </c>
      <c r="I31" s="384" t="s">
        <v>115</v>
      </c>
      <c r="J31" s="384" t="s">
        <v>112</v>
      </c>
      <c r="K31" s="384"/>
      <c r="L31" s="384"/>
      <c r="M31" s="384"/>
      <c r="N31" s="385">
        <f>SUM(O31:S31)</f>
        <v>215438.95</v>
      </c>
      <c r="O31" s="385">
        <v>32315.85</v>
      </c>
      <c r="P31" s="385"/>
      <c r="Q31" s="385"/>
      <c r="R31" s="393"/>
      <c r="S31" s="385">
        <v>183123.1</v>
      </c>
      <c r="T31" s="374">
        <v>43830</v>
      </c>
      <c r="U31" s="374">
        <v>44012</v>
      </c>
      <c r="V31" s="374">
        <v>44074</v>
      </c>
      <c r="W31" s="375">
        <v>44620</v>
      </c>
      <c r="X31" s="376"/>
      <c r="Y31" s="376"/>
      <c r="Z31" s="376"/>
      <c r="AA31" s="376"/>
      <c r="AB31" s="376"/>
      <c r="AC31" s="376"/>
      <c r="AD31" s="390"/>
      <c r="AE31" s="377"/>
      <c r="AF31" s="391">
        <v>12</v>
      </c>
      <c r="AG31" s="379" t="s">
        <v>241</v>
      </c>
      <c r="AH31" s="378"/>
      <c r="AI31" s="380"/>
      <c r="AJ31" s="381"/>
      <c r="AK31" s="391"/>
      <c r="AL31" s="378"/>
      <c r="AM31" s="378"/>
      <c r="AN31" s="378"/>
      <c r="AO31" s="378"/>
      <c r="AP31" s="378" t="s">
        <v>184</v>
      </c>
      <c r="AQ31" s="379" t="s">
        <v>232</v>
      </c>
      <c r="AR31" s="379">
        <v>0.2</v>
      </c>
      <c r="AS31" s="392"/>
      <c r="AT31" s="392"/>
      <c r="AU31" s="378"/>
      <c r="AV31" s="378"/>
      <c r="AW31" s="378"/>
      <c r="AX31" s="120"/>
      <c r="AY31" s="120"/>
      <c r="AZ31" s="120"/>
      <c r="BA31" s="120"/>
      <c r="BB31" s="120"/>
      <c r="BC31" s="120"/>
      <c r="BD31" s="120"/>
      <c r="BE31" s="120"/>
      <c r="BF31" s="120"/>
      <c r="BG31" s="135"/>
      <c r="BH31" s="57"/>
      <c r="BI31" s="364"/>
    </row>
    <row r="32" spans="1:150" s="113" customFormat="1" ht="25.5" customHeight="1" x14ac:dyDescent="0.25">
      <c r="A32" s="20" t="s">
        <v>334</v>
      </c>
      <c r="B32" s="21" t="s">
        <v>83</v>
      </c>
      <c r="C32" s="21"/>
      <c r="D32" s="37" t="s">
        <v>335</v>
      </c>
      <c r="E32" s="23"/>
      <c r="F32" s="23"/>
      <c r="G32" s="23"/>
      <c r="H32" s="23"/>
      <c r="I32" s="23"/>
      <c r="J32" s="23"/>
      <c r="K32" s="23"/>
      <c r="L32" s="23"/>
      <c r="M32" s="23"/>
      <c r="N32" s="23"/>
      <c r="O32" s="23"/>
      <c r="P32" s="23"/>
      <c r="Q32" s="23"/>
      <c r="R32" s="23"/>
      <c r="S32" s="24"/>
      <c r="T32" s="25"/>
      <c r="U32" s="38"/>
      <c r="V32" s="38"/>
      <c r="W32" s="28" t="s">
        <v>275</v>
      </c>
      <c r="X32" s="108"/>
      <c r="Y32" s="108"/>
      <c r="Z32" s="108"/>
      <c r="AA32" s="108"/>
      <c r="AB32" s="108"/>
      <c r="AC32" s="108"/>
      <c r="AD32" s="138"/>
      <c r="AE32" s="109"/>
      <c r="AF32" s="112"/>
      <c r="AG32" s="110"/>
      <c r="AH32" s="110"/>
      <c r="AI32" s="111"/>
      <c r="AJ32" s="109"/>
      <c r="AK32" s="112"/>
      <c r="AL32" s="110"/>
      <c r="AM32" s="110"/>
      <c r="AN32" s="110"/>
      <c r="AO32" s="110"/>
      <c r="AP32" s="110"/>
      <c r="AQ32" s="110"/>
      <c r="AR32" s="110"/>
      <c r="AS32" s="110"/>
      <c r="AT32" s="110"/>
      <c r="AU32" s="110"/>
      <c r="AV32" s="110"/>
      <c r="AW32" s="110"/>
      <c r="AX32" s="110"/>
      <c r="AY32" s="110"/>
      <c r="AZ32" s="110"/>
      <c r="BA32" s="110"/>
      <c r="BB32" s="110"/>
      <c r="BC32" s="110"/>
      <c r="BD32" s="110"/>
      <c r="BE32" s="110"/>
      <c r="BF32" s="110"/>
      <c r="BG32" s="111"/>
      <c r="BH32" s="57"/>
      <c r="BI32" s="364" t="s">
        <v>275</v>
      </c>
      <c r="BJ32" s="101"/>
      <c r="BK32" s="101"/>
      <c r="BL32" s="101"/>
      <c r="BM32" s="101"/>
      <c r="BN32" s="101"/>
      <c r="BO32" s="101"/>
      <c r="BP32" s="101"/>
      <c r="BQ32" s="101"/>
      <c r="BR32" s="101"/>
      <c r="BS32" s="101"/>
      <c r="BT32" s="101"/>
      <c r="BU32" s="101"/>
      <c r="BV32" s="101"/>
      <c r="BW32" s="101"/>
      <c r="BX32" s="101"/>
      <c r="BY32" s="101"/>
      <c r="BZ32" s="101"/>
      <c r="CA32" s="101"/>
      <c r="CB32" s="101"/>
      <c r="CC32" s="101"/>
      <c r="CD32" s="101"/>
      <c r="CE32" s="101"/>
      <c r="CF32" s="101"/>
      <c r="CG32" s="10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1"/>
      <c r="DQ32" s="101"/>
      <c r="DR32" s="101"/>
      <c r="DS32" s="101"/>
      <c r="DT32" s="101"/>
      <c r="DU32" s="101"/>
      <c r="DV32" s="101"/>
      <c r="DW32" s="101"/>
      <c r="DX32" s="101"/>
      <c r="DY32" s="101"/>
      <c r="DZ32" s="101"/>
      <c r="EA32" s="101"/>
      <c r="EB32" s="101"/>
      <c r="EC32" s="101"/>
      <c r="ED32" s="101"/>
      <c r="EE32" s="101"/>
      <c r="EF32" s="101"/>
      <c r="EG32" s="101"/>
      <c r="EH32" s="101"/>
      <c r="EI32" s="101"/>
      <c r="EJ32" s="101"/>
      <c r="EK32" s="101"/>
      <c r="EL32" s="101"/>
      <c r="EM32" s="101"/>
      <c r="EN32" s="101"/>
      <c r="EO32" s="101"/>
      <c r="EP32" s="101"/>
      <c r="EQ32" s="101"/>
      <c r="ER32" s="101"/>
      <c r="ES32" s="101"/>
      <c r="ET32" s="101"/>
    </row>
    <row r="33" spans="1:150" ht="25.5" customHeight="1" x14ac:dyDescent="0.25">
      <c r="A33" s="29" t="s">
        <v>336</v>
      </c>
      <c r="B33" s="29" t="s">
        <v>337</v>
      </c>
      <c r="C33" s="29" t="s">
        <v>1008</v>
      </c>
      <c r="D33" s="30" t="s">
        <v>338</v>
      </c>
      <c r="E33" s="31" t="s">
        <v>272</v>
      </c>
      <c r="F33" s="32" t="s">
        <v>130</v>
      </c>
      <c r="G33" s="32" t="s">
        <v>290</v>
      </c>
      <c r="H33" s="32" t="s">
        <v>134</v>
      </c>
      <c r="I33" s="32" t="s">
        <v>115</v>
      </c>
      <c r="J33" s="32" t="s">
        <v>112</v>
      </c>
      <c r="K33" s="32"/>
      <c r="L33" s="32"/>
      <c r="M33" s="32"/>
      <c r="N33" s="33" t="s">
        <v>1099</v>
      </c>
      <c r="O33" s="33" t="s">
        <v>1098</v>
      </c>
      <c r="P33" s="33"/>
      <c r="Q33" s="33">
        <v>0</v>
      </c>
      <c r="R33" s="33">
        <v>0</v>
      </c>
      <c r="S33" s="33" t="s">
        <v>1097</v>
      </c>
      <c r="T33" s="34">
        <v>43344</v>
      </c>
      <c r="U33" s="35">
        <v>43584</v>
      </c>
      <c r="V33" s="35" t="s">
        <v>1100</v>
      </c>
      <c r="W33" s="36">
        <v>44834</v>
      </c>
      <c r="X33" s="114">
        <v>0</v>
      </c>
      <c r="Y33" s="114">
        <v>0</v>
      </c>
      <c r="Z33" s="114">
        <v>0</v>
      </c>
      <c r="AA33" s="91">
        <f>196920+32821</f>
        <v>229741</v>
      </c>
      <c r="AB33" s="91">
        <f>196920+131280</f>
        <v>328200</v>
      </c>
      <c r="AC33" s="91" t="e">
        <f>S33-AA33-AB33</f>
        <v>#VALUE!</v>
      </c>
      <c r="AD33" s="139">
        <v>0</v>
      </c>
      <c r="AE33" s="115"/>
      <c r="AF33" s="119">
        <v>19</v>
      </c>
      <c r="AG33" s="129" t="s">
        <v>743</v>
      </c>
      <c r="AH33" s="120">
        <v>18</v>
      </c>
      <c r="AI33" s="141" t="s">
        <v>242</v>
      </c>
      <c r="AJ33" s="136"/>
      <c r="AK33" s="119"/>
      <c r="AL33" s="120"/>
      <c r="AM33" s="120"/>
      <c r="AN33" s="120"/>
      <c r="AO33" s="120"/>
      <c r="AP33" s="120" t="s">
        <v>192</v>
      </c>
      <c r="AQ33" s="129" t="s">
        <v>744</v>
      </c>
      <c r="AR33" s="129">
        <v>1</v>
      </c>
      <c r="AS33" s="120" t="s">
        <v>193</v>
      </c>
      <c r="AT33" s="129" t="s">
        <v>194</v>
      </c>
      <c r="AU33" s="117">
        <v>1</v>
      </c>
      <c r="AV33" s="120"/>
      <c r="AW33" s="120"/>
      <c r="AX33" s="120"/>
      <c r="AY33" s="120"/>
      <c r="AZ33" s="120"/>
      <c r="BA33" s="120"/>
      <c r="BB33" s="120"/>
      <c r="BC33" s="120"/>
      <c r="BD33" s="120"/>
      <c r="BE33" s="120"/>
      <c r="BF33" s="120"/>
      <c r="BG33" s="135"/>
      <c r="BH33" s="57" t="s">
        <v>879</v>
      </c>
      <c r="BI33" s="364" t="s">
        <v>947</v>
      </c>
    </row>
    <row r="34" spans="1:150" ht="25.5" customHeight="1" x14ac:dyDescent="0.25">
      <c r="A34" s="29" t="s">
        <v>339</v>
      </c>
      <c r="B34" s="29" t="s">
        <v>340</v>
      </c>
      <c r="C34" s="29" t="s">
        <v>341</v>
      </c>
      <c r="D34" s="30" t="s">
        <v>342</v>
      </c>
      <c r="E34" s="31" t="s">
        <v>272</v>
      </c>
      <c r="F34" s="32" t="s">
        <v>130</v>
      </c>
      <c r="G34" s="32" t="s">
        <v>290</v>
      </c>
      <c r="H34" s="32" t="s">
        <v>133</v>
      </c>
      <c r="I34" s="32" t="s">
        <v>111</v>
      </c>
      <c r="J34" s="32" t="s">
        <v>112</v>
      </c>
      <c r="K34" s="32"/>
      <c r="L34" s="32"/>
      <c r="M34" s="32"/>
      <c r="N34" s="33">
        <v>11900</v>
      </c>
      <c r="O34" s="33">
        <v>1785</v>
      </c>
      <c r="P34" s="33"/>
      <c r="Q34" s="33"/>
      <c r="R34" s="33"/>
      <c r="S34" s="33">
        <v>10115</v>
      </c>
      <c r="T34" s="34">
        <v>42644</v>
      </c>
      <c r="U34" s="35">
        <v>42705</v>
      </c>
      <c r="V34" s="35">
        <v>42735</v>
      </c>
      <c r="W34" s="36">
        <v>42766</v>
      </c>
      <c r="X34" s="114"/>
      <c r="Y34" s="114">
        <v>10115</v>
      </c>
      <c r="Z34" s="114"/>
      <c r="AA34" s="114"/>
      <c r="AB34" s="114"/>
      <c r="AC34" s="114"/>
      <c r="AD34" s="139"/>
      <c r="AE34" s="115"/>
      <c r="AF34" s="119">
        <v>50</v>
      </c>
      <c r="AG34" s="129" t="s">
        <v>258</v>
      </c>
      <c r="AH34" s="120"/>
      <c r="AI34" s="135"/>
      <c r="AJ34" s="136"/>
      <c r="AK34" s="119"/>
      <c r="AL34" s="120"/>
      <c r="AM34" s="120"/>
      <c r="AN34" s="120"/>
      <c r="AO34" s="120"/>
      <c r="AP34" s="120" t="s">
        <v>195</v>
      </c>
      <c r="AQ34" s="129" t="s">
        <v>196</v>
      </c>
      <c r="AR34" s="120">
        <v>1</v>
      </c>
      <c r="AS34" s="120"/>
      <c r="AT34" s="120"/>
      <c r="AU34" s="120"/>
      <c r="AV34" s="120"/>
      <c r="AW34" s="120"/>
      <c r="AX34" s="120"/>
      <c r="AY34" s="120"/>
      <c r="AZ34" s="120"/>
      <c r="BA34" s="120"/>
      <c r="BB34" s="120"/>
      <c r="BC34" s="120"/>
      <c r="BD34" s="120"/>
      <c r="BE34" s="120"/>
      <c r="BF34" s="120"/>
      <c r="BG34" s="135"/>
      <c r="BH34" s="57" t="s">
        <v>880</v>
      </c>
      <c r="BI34" s="364" t="s">
        <v>939</v>
      </c>
    </row>
    <row r="35" spans="1:150" s="113" customFormat="1" ht="25.5" customHeight="1" x14ac:dyDescent="0.25">
      <c r="A35" s="20" t="s">
        <v>343</v>
      </c>
      <c r="B35" s="21" t="s">
        <v>83</v>
      </c>
      <c r="C35" s="21"/>
      <c r="D35" s="22" t="s">
        <v>344</v>
      </c>
      <c r="E35" s="23"/>
      <c r="F35" s="23"/>
      <c r="G35" s="23"/>
      <c r="H35" s="23"/>
      <c r="I35" s="23"/>
      <c r="J35" s="23"/>
      <c r="K35" s="23"/>
      <c r="L35" s="23"/>
      <c r="M35" s="23"/>
      <c r="N35" s="23"/>
      <c r="O35" s="23"/>
      <c r="P35" s="23"/>
      <c r="Q35" s="23"/>
      <c r="R35" s="23"/>
      <c r="S35" s="52"/>
      <c r="T35" s="25"/>
      <c r="U35" s="38"/>
      <c r="V35" s="38"/>
      <c r="W35" s="28" t="s">
        <v>275</v>
      </c>
      <c r="X35" s="108"/>
      <c r="Y35" s="108"/>
      <c r="Z35" s="108"/>
      <c r="AA35" s="108"/>
      <c r="AB35" s="108"/>
      <c r="AC35" s="108"/>
      <c r="AD35" s="138"/>
      <c r="AE35" s="109"/>
      <c r="AF35" s="112"/>
      <c r="AG35" s="110"/>
      <c r="AH35" s="110"/>
      <c r="AI35" s="111"/>
      <c r="AJ35" s="109"/>
      <c r="AK35" s="112"/>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1"/>
      <c r="BH35" s="57"/>
      <c r="BI35" s="364" t="s">
        <v>275</v>
      </c>
      <c r="BJ35" s="101"/>
      <c r="BK35" s="101"/>
      <c r="BL35" s="101"/>
      <c r="BM35" s="101"/>
      <c r="BN35" s="101"/>
      <c r="BO35" s="101"/>
      <c r="BP35" s="101"/>
      <c r="BQ35" s="101"/>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1"/>
      <c r="DQ35" s="101"/>
      <c r="DR35" s="101"/>
      <c r="DS35" s="101"/>
      <c r="DT35" s="101"/>
      <c r="DU35" s="101"/>
      <c r="DV35" s="101"/>
      <c r="DW35" s="101"/>
      <c r="DX35" s="101"/>
      <c r="DY35" s="101"/>
      <c r="DZ35" s="101"/>
      <c r="EA35" s="101"/>
      <c r="EB35" s="101"/>
      <c r="EC35" s="101"/>
      <c r="ED35" s="101"/>
      <c r="EE35" s="101"/>
      <c r="EF35" s="101"/>
      <c r="EG35" s="101"/>
      <c r="EH35" s="101"/>
      <c r="EI35" s="101"/>
      <c r="EJ35" s="101"/>
      <c r="EK35" s="101"/>
      <c r="EL35" s="101"/>
      <c r="EM35" s="101"/>
      <c r="EN35" s="101"/>
      <c r="EO35" s="101"/>
      <c r="EP35" s="101"/>
      <c r="EQ35" s="101"/>
      <c r="ER35" s="101"/>
      <c r="ES35" s="101"/>
      <c r="ET35" s="101"/>
    </row>
    <row r="36" spans="1:150" ht="25.5" customHeight="1" x14ac:dyDescent="0.25">
      <c r="A36" s="29" t="s">
        <v>345</v>
      </c>
      <c r="B36" s="29" t="s">
        <v>346</v>
      </c>
      <c r="C36" s="29" t="s">
        <v>347</v>
      </c>
      <c r="D36" s="30" t="s">
        <v>348</v>
      </c>
      <c r="E36" s="31" t="s">
        <v>266</v>
      </c>
      <c r="F36" s="32" t="s">
        <v>130</v>
      </c>
      <c r="G36" s="32" t="s">
        <v>349</v>
      </c>
      <c r="H36" s="32" t="s">
        <v>190</v>
      </c>
      <c r="I36" s="32" t="s">
        <v>115</v>
      </c>
      <c r="J36" s="32"/>
      <c r="K36" s="32"/>
      <c r="L36" s="32"/>
      <c r="M36" s="32"/>
      <c r="N36" s="33">
        <v>83796.47</v>
      </c>
      <c r="O36" s="33">
        <v>12569.47</v>
      </c>
      <c r="P36" s="33"/>
      <c r="Q36" s="33"/>
      <c r="R36" s="33"/>
      <c r="S36" s="33">
        <v>71227</v>
      </c>
      <c r="T36" s="34">
        <v>42795</v>
      </c>
      <c r="U36" s="35">
        <v>42948</v>
      </c>
      <c r="V36" s="35">
        <v>43069</v>
      </c>
      <c r="W36" s="36">
        <v>43404</v>
      </c>
      <c r="X36" s="114"/>
      <c r="Y36" s="114">
        <v>10000</v>
      </c>
      <c r="Z36" s="114">
        <v>61227</v>
      </c>
      <c r="AA36" s="114"/>
      <c r="AB36" s="114"/>
      <c r="AC36" s="114"/>
      <c r="AD36" s="139"/>
      <c r="AE36" s="115"/>
      <c r="AF36" s="119">
        <v>19</v>
      </c>
      <c r="AG36" s="129" t="s">
        <v>742</v>
      </c>
      <c r="AH36" s="120"/>
      <c r="AI36" s="142"/>
      <c r="AJ36" s="136"/>
      <c r="AK36" s="119"/>
      <c r="AL36" s="120"/>
      <c r="AM36" s="120"/>
      <c r="AN36" s="120"/>
      <c r="AO36" s="120"/>
      <c r="AP36" s="116" t="s">
        <v>189</v>
      </c>
      <c r="AQ36" s="116" t="s">
        <v>745</v>
      </c>
      <c r="AR36" s="143">
        <v>1</v>
      </c>
      <c r="AS36" s="120"/>
      <c r="AT36" s="120"/>
      <c r="AU36" s="120"/>
      <c r="AV36" s="120"/>
      <c r="AW36" s="120"/>
      <c r="AX36" s="120"/>
      <c r="AY36" s="120"/>
      <c r="AZ36" s="120"/>
      <c r="BA36" s="120"/>
      <c r="BB36" s="120"/>
      <c r="BC36" s="120"/>
      <c r="BD36" s="120"/>
      <c r="BE36" s="120"/>
      <c r="BF36" s="120"/>
      <c r="BG36" s="135"/>
      <c r="BH36" s="57" t="s">
        <v>801</v>
      </c>
      <c r="BI36" s="364" t="s">
        <v>939</v>
      </c>
      <c r="BJ36" s="122"/>
      <c r="BK36" s="122"/>
      <c r="BL36" s="122"/>
      <c r="BM36" s="122"/>
      <c r="BN36" s="122"/>
    </row>
    <row r="37" spans="1:150" ht="25.5" customHeight="1" x14ac:dyDescent="0.25">
      <c r="A37" s="29" t="s">
        <v>350</v>
      </c>
      <c r="B37" s="29" t="s">
        <v>351</v>
      </c>
      <c r="C37" s="29" t="s">
        <v>352</v>
      </c>
      <c r="D37" s="30" t="s">
        <v>353</v>
      </c>
      <c r="E37" s="31" t="s">
        <v>280</v>
      </c>
      <c r="F37" s="32" t="s">
        <v>130</v>
      </c>
      <c r="G37" s="32" t="s">
        <v>321</v>
      </c>
      <c r="H37" s="32" t="s">
        <v>190</v>
      </c>
      <c r="I37" s="32" t="s">
        <v>115</v>
      </c>
      <c r="J37" s="32" t="s">
        <v>112</v>
      </c>
      <c r="K37" s="32"/>
      <c r="L37" s="32"/>
      <c r="M37" s="32"/>
      <c r="N37" s="33">
        <v>69389.47</v>
      </c>
      <c r="O37" s="33">
        <v>42007.47</v>
      </c>
      <c r="P37" s="33"/>
      <c r="Q37" s="33"/>
      <c r="R37" s="33"/>
      <c r="S37" s="33">
        <v>27382</v>
      </c>
      <c r="T37" s="34">
        <v>42675</v>
      </c>
      <c r="U37" s="35">
        <v>42886</v>
      </c>
      <c r="V37" s="35">
        <v>42947</v>
      </c>
      <c r="W37" s="36">
        <v>43524</v>
      </c>
      <c r="X37" s="114"/>
      <c r="Y37" s="114">
        <v>27382</v>
      </c>
      <c r="Z37" s="114">
        <v>0</v>
      </c>
      <c r="AA37" s="114"/>
      <c r="AB37" s="114"/>
      <c r="AC37" s="114"/>
      <c r="AD37" s="139"/>
      <c r="AE37" s="115"/>
      <c r="AF37" s="119">
        <v>19</v>
      </c>
      <c r="AG37" s="129" t="s">
        <v>742</v>
      </c>
      <c r="AH37" s="120"/>
      <c r="AI37" s="142"/>
      <c r="AJ37" s="136"/>
      <c r="AK37" s="119"/>
      <c r="AL37" s="120"/>
      <c r="AM37" s="120"/>
      <c r="AN37" s="120"/>
      <c r="AO37" s="120"/>
      <c r="AP37" s="117" t="s">
        <v>188</v>
      </c>
      <c r="AQ37" s="116" t="s">
        <v>231</v>
      </c>
      <c r="AR37" s="117">
        <v>0.51</v>
      </c>
      <c r="AS37" s="120"/>
      <c r="AT37" s="120"/>
      <c r="AU37" s="120"/>
      <c r="AV37" s="120"/>
      <c r="AW37" s="120"/>
      <c r="AX37" s="120"/>
      <c r="AY37" s="120"/>
      <c r="AZ37" s="120"/>
      <c r="BA37" s="120"/>
      <c r="BB37" s="120"/>
      <c r="BC37" s="120"/>
      <c r="BD37" s="120"/>
      <c r="BE37" s="120"/>
      <c r="BF37" s="120"/>
      <c r="BG37" s="135"/>
      <c r="BH37" s="57" t="s">
        <v>800</v>
      </c>
      <c r="BI37" s="364" t="s">
        <v>941</v>
      </c>
    </row>
    <row r="38" spans="1:150" ht="25.5" customHeight="1" x14ac:dyDescent="0.25">
      <c r="A38" s="29" t="s">
        <v>354</v>
      </c>
      <c r="B38" s="29" t="s">
        <v>355</v>
      </c>
      <c r="C38" s="29" t="s">
        <v>881</v>
      </c>
      <c r="D38" s="30" t="s">
        <v>356</v>
      </c>
      <c r="E38" s="31" t="s">
        <v>297</v>
      </c>
      <c r="F38" s="32" t="s">
        <v>130</v>
      </c>
      <c r="G38" s="32" t="s">
        <v>326</v>
      </c>
      <c r="H38" s="32" t="s">
        <v>190</v>
      </c>
      <c r="I38" s="32" t="s">
        <v>115</v>
      </c>
      <c r="J38" s="32" t="s">
        <v>112</v>
      </c>
      <c r="K38" s="32"/>
      <c r="L38" s="32"/>
      <c r="M38" s="32"/>
      <c r="N38" s="33" t="s">
        <v>1118</v>
      </c>
      <c r="O38" s="33" t="s">
        <v>1117</v>
      </c>
      <c r="P38" s="33"/>
      <c r="Q38" s="33"/>
      <c r="R38" s="33"/>
      <c r="S38" s="33" t="s">
        <v>1116</v>
      </c>
      <c r="T38" s="34">
        <v>42979</v>
      </c>
      <c r="U38" s="35">
        <v>43554</v>
      </c>
      <c r="V38" s="35">
        <v>43616</v>
      </c>
      <c r="W38" s="36">
        <v>44012</v>
      </c>
      <c r="X38" s="114"/>
      <c r="Y38" s="114"/>
      <c r="Z38" s="114">
        <v>0</v>
      </c>
      <c r="AA38" s="114">
        <v>40245</v>
      </c>
      <c r="AB38" s="114">
        <v>40245</v>
      </c>
      <c r="AC38" s="114"/>
      <c r="AD38" s="139"/>
      <c r="AE38" s="115"/>
      <c r="AF38" s="119">
        <v>19</v>
      </c>
      <c r="AG38" s="129" t="s">
        <v>742</v>
      </c>
      <c r="AH38" s="120"/>
      <c r="AI38" s="142"/>
      <c r="AJ38" s="136"/>
      <c r="AK38" s="119"/>
      <c r="AL38" s="120"/>
      <c r="AM38" s="120"/>
      <c r="AN38" s="120"/>
      <c r="AO38" s="120"/>
      <c r="AP38" s="117" t="s">
        <v>188</v>
      </c>
      <c r="AQ38" s="116" t="s">
        <v>231</v>
      </c>
      <c r="AR38" s="116" t="s">
        <v>1119</v>
      </c>
      <c r="AS38" s="120"/>
      <c r="AT38" s="120"/>
      <c r="AU38" s="120"/>
      <c r="AV38" s="120"/>
      <c r="AW38" s="120"/>
      <c r="AX38" s="120"/>
      <c r="AY38" s="120"/>
      <c r="AZ38" s="120"/>
      <c r="BA38" s="120"/>
      <c r="BB38" s="120"/>
      <c r="BC38" s="120"/>
      <c r="BD38" s="120"/>
      <c r="BE38" s="120"/>
      <c r="BF38" s="120"/>
      <c r="BG38" s="135"/>
      <c r="BH38" s="57" t="s">
        <v>882</v>
      </c>
      <c r="BI38" s="364" t="s">
        <v>947</v>
      </c>
    </row>
    <row r="39" spans="1:150" ht="25.5" customHeight="1" x14ac:dyDescent="0.25">
      <c r="A39" s="29" t="s">
        <v>357</v>
      </c>
      <c r="B39" s="29" t="s">
        <v>358</v>
      </c>
      <c r="C39" s="29" t="s">
        <v>359</v>
      </c>
      <c r="D39" s="30" t="s">
        <v>360</v>
      </c>
      <c r="E39" s="31" t="s">
        <v>272</v>
      </c>
      <c r="F39" s="32" t="s">
        <v>130</v>
      </c>
      <c r="G39" s="32" t="s">
        <v>361</v>
      </c>
      <c r="H39" s="32" t="s">
        <v>190</v>
      </c>
      <c r="I39" s="32" t="s">
        <v>115</v>
      </c>
      <c r="J39" s="32"/>
      <c r="K39" s="32"/>
      <c r="L39" s="32"/>
      <c r="M39" s="32"/>
      <c r="N39" s="33" t="s">
        <v>1115</v>
      </c>
      <c r="O39" s="33" t="s">
        <v>1114</v>
      </c>
      <c r="P39" s="33"/>
      <c r="Q39" s="33"/>
      <c r="R39" s="33"/>
      <c r="S39" s="33" t="s">
        <v>1113</v>
      </c>
      <c r="T39" s="34">
        <v>42705</v>
      </c>
      <c r="U39" s="35">
        <v>42886</v>
      </c>
      <c r="V39" s="35">
        <v>42978</v>
      </c>
      <c r="W39" s="36">
        <v>43830</v>
      </c>
      <c r="X39" s="114"/>
      <c r="Y39" s="114">
        <v>40223.72</v>
      </c>
      <c r="Z39" s="114">
        <v>51045.279999999999</v>
      </c>
      <c r="AA39" s="114">
        <v>20000</v>
      </c>
      <c r="AB39" s="114"/>
      <c r="AC39" s="114"/>
      <c r="AD39" s="139"/>
      <c r="AE39" s="115"/>
      <c r="AF39" s="119">
        <v>19</v>
      </c>
      <c r="AG39" s="129" t="s">
        <v>742</v>
      </c>
      <c r="AH39" s="120"/>
      <c r="AI39" s="142"/>
      <c r="AJ39" s="136"/>
      <c r="AK39" s="119"/>
      <c r="AL39" s="120"/>
      <c r="AM39" s="120"/>
      <c r="AN39" s="120"/>
      <c r="AO39" s="120"/>
      <c r="AP39" s="117" t="s">
        <v>188</v>
      </c>
      <c r="AQ39" s="116" t="s">
        <v>231</v>
      </c>
      <c r="AR39" s="117">
        <v>1</v>
      </c>
      <c r="AS39" s="120"/>
      <c r="AT39" s="120"/>
      <c r="AU39" s="120"/>
      <c r="AV39" s="120"/>
      <c r="AW39" s="120"/>
      <c r="AX39" s="120"/>
      <c r="AY39" s="120"/>
      <c r="AZ39" s="120"/>
      <c r="BA39" s="120"/>
      <c r="BB39" s="120"/>
      <c r="BC39" s="120"/>
      <c r="BD39" s="120"/>
      <c r="BE39" s="120"/>
      <c r="BF39" s="120"/>
      <c r="BG39" s="135"/>
      <c r="BH39" s="57" t="s">
        <v>799</v>
      </c>
      <c r="BI39" s="364" t="s">
        <v>939</v>
      </c>
    </row>
    <row r="40" spans="1:150" s="113" customFormat="1" ht="25.5" customHeight="1" x14ac:dyDescent="0.25">
      <c r="A40" s="20" t="s">
        <v>362</v>
      </c>
      <c r="B40" s="21" t="s">
        <v>83</v>
      </c>
      <c r="C40" s="21"/>
      <c r="D40" s="22" t="s">
        <v>363</v>
      </c>
      <c r="E40" s="23"/>
      <c r="F40" s="23"/>
      <c r="G40" s="23"/>
      <c r="H40" s="23"/>
      <c r="I40" s="23"/>
      <c r="J40" s="23"/>
      <c r="K40" s="23"/>
      <c r="L40" s="23"/>
      <c r="M40" s="23"/>
      <c r="N40" s="23"/>
      <c r="O40" s="23"/>
      <c r="P40" s="23"/>
      <c r="Q40" s="23"/>
      <c r="R40" s="23"/>
      <c r="S40" s="24"/>
      <c r="T40" s="25"/>
      <c r="U40" s="38"/>
      <c r="V40" s="38"/>
      <c r="W40" s="28" t="s">
        <v>275</v>
      </c>
      <c r="X40" s="108"/>
      <c r="Y40" s="108"/>
      <c r="Z40" s="108"/>
      <c r="AA40" s="108"/>
      <c r="AB40" s="108"/>
      <c r="AC40" s="108"/>
      <c r="AD40" s="138"/>
      <c r="AE40" s="109"/>
      <c r="AF40" s="112"/>
      <c r="AG40" s="110"/>
      <c r="AH40" s="110"/>
      <c r="AI40" s="111"/>
      <c r="AJ40" s="109"/>
      <c r="AK40" s="112"/>
      <c r="AL40" s="110"/>
      <c r="AM40" s="110"/>
      <c r="AN40" s="110"/>
      <c r="AO40" s="110"/>
      <c r="AP40" s="110"/>
      <c r="AQ40" s="110"/>
      <c r="AR40" s="110"/>
      <c r="AS40" s="110"/>
      <c r="AT40" s="110"/>
      <c r="AU40" s="110"/>
      <c r="AV40" s="110"/>
      <c r="AW40" s="110"/>
      <c r="AX40" s="110"/>
      <c r="AY40" s="110"/>
      <c r="AZ40" s="110"/>
      <c r="BA40" s="110"/>
      <c r="BB40" s="110"/>
      <c r="BC40" s="110"/>
      <c r="BD40" s="110"/>
      <c r="BE40" s="110"/>
      <c r="BF40" s="110"/>
      <c r="BG40" s="111"/>
      <c r="BH40" s="57"/>
      <c r="BI40" s="364" t="s">
        <v>275</v>
      </c>
      <c r="BJ40" s="101"/>
      <c r="BK40" s="101"/>
      <c r="BL40" s="101"/>
      <c r="BM40" s="101"/>
      <c r="BN40" s="101"/>
      <c r="BO40" s="101"/>
      <c r="BP40" s="101"/>
      <c r="BQ40" s="101"/>
      <c r="BR40" s="101"/>
      <c r="BS40" s="101"/>
      <c r="BT40" s="101"/>
      <c r="BU40" s="101"/>
      <c r="BV40" s="101"/>
      <c r="BW40" s="101"/>
      <c r="BX40" s="101"/>
      <c r="BY40" s="101"/>
      <c r="BZ40" s="101"/>
      <c r="CA40" s="101"/>
      <c r="CB40" s="101"/>
      <c r="CC40" s="101"/>
      <c r="CD40" s="101"/>
      <c r="CE40" s="101"/>
      <c r="CF40" s="101"/>
      <c r="CG40" s="101"/>
      <c r="CH40" s="101"/>
      <c r="CI40" s="101"/>
      <c r="CJ40" s="101"/>
      <c r="CK40" s="101"/>
      <c r="CL40" s="101"/>
      <c r="CM40" s="101"/>
      <c r="CN40" s="101"/>
      <c r="CO40" s="101"/>
      <c r="CP40" s="101"/>
      <c r="CQ40" s="101"/>
      <c r="CR40" s="101"/>
      <c r="CS40" s="101"/>
      <c r="CT40" s="101"/>
      <c r="CU40" s="101"/>
      <c r="CV40" s="101"/>
      <c r="CW40" s="101"/>
      <c r="CX40" s="101"/>
      <c r="CY40" s="101"/>
      <c r="CZ40" s="101"/>
      <c r="DA40" s="101"/>
      <c r="DB40" s="101"/>
      <c r="DC40" s="101"/>
      <c r="DD40" s="101"/>
      <c r="DE40" s="101"/>
      <c r="DF40" s="101"/>
      <c r="DG40" s="101"/>
      <c r="DH40" s="101"/>
      <c r="DI40" s="101"/>
      <c r="DJ40" s="101"/>
      <c r="DK40" s="101"/>
      <c r="DL40" s="101"/>
      <c r="DM40" s="101"/>
      <c r="DN40" s="101"/>
      <c r="DO40" s="101"/>
      <c r="DP40" s="101"/>
      <c r="DQ40" s="101"/>
      <c r="DR40" s="101"/>
      <c r="DS40" s="101"/>
      <c r="DT40" s="101"/>
      <c r="DU40" s="101"/>
      <c r="DV40" s="101"/>
      <c r="DW40" s="101"/>
      <c r="DX40" s="101"/>
      <c r="DY40" s="101"/>
      <c r="DZ40" s="101"/>
      <c r="EA40" s="101"/>
      <c r="EB40" s="101"/>
      <c r="EC40" s="101"/>
      <c r="ED40" s="101"/>
      <c r="EE40" s="101"/>
      <c r="EF40" s="101"/>
      <c r="EG40" s="101"/>
      <c r="EH40" s="101"/>
      <c r="EI40" s="101"/>
      <c r="EJ40" s="101"/>
      <c r="EK40" s="101"/>
      <c r="EL40" s="101"/>
      <c r="EM40" s="101"/>
      <c r="EN40" s="101"/>
      <c r="EO40" s="101"/>
      <c r="EP40" s="101"/>
      <c r="EQ40" s="101"/>
      <c r="ER40" s="101"/>
      <c r="ES40" s="101"/>
      <c r="ET40" s="101"/>
    </row>
    <row r="41" spans="1:150" ht="25.5" customHeight="1" x14ac:dyDescent="0.25">
      <c r="A41" s="29" t="s">
        <v>364</v>
      </c>
      <c r="B41" s="29" t="s">
        <v>365</v>
      </c>
      <c r="C41" s="29" t="s">
        <v>366</v>
      </c>
      <c r="D41" s="30" t="s">
        <v>367</v>
      </c>
      <c r="E41" s="31" t="s">
        <v>272</v>
      </c>
      <c r="F41" s="32" t="s">
        <v>130</v>
      </c>
      <c r="G41" s="32" t="s">
        <v>290</v>
      </c>
      <c r="H41" s="32" t="s">
        <v>132</v>
      </c>
      <c r="I41" s="32" t="s">
        <v>115</v>
      </c>
      <c r="J41" s="32" t="s">
        <v>112</v>
      </c>
      <c r="K41" s="32"/>
      <c r="L41" s="32"/>
      <c r="M41" s="32"/>
      <c r="N41" s="33" t="s">
        <v>1121</v>
      </c>
      <c r="O41" s="33" t="s">
        <v>1122</v>
      </c>
      <c r="P41" s="33"/>
      <c r="Q41" s="33">
        <v>0</v>
      </c>
      <c r="R41" s="33">
        <v>0</v>
      </c>
      <c r="S41" s="33" t="s">
        <v>1120</v>
      </c>
      <c r="T41" s="34">
        <v>42887</v>
      </c>
      <c r="U41" s="35">
        <v>42979</v>
      </c>
      <c r="V41" s="35">
        <v>43100</v>
      </c>
      <c r="W41" s="36">
        <v>43951</v>
      </c>
      <c r="X41" s="114">
        <v>0</v>
      </c>
      <c r="Y41" s="114">
        <v>0</v>
      </c>
      <c r="Z41" s="114" t="str">
        <f>S41</f>
        <v>679 119,00              1 429 119,00</v>
      </c>
      <c r="AA41" s="114">
        <v>0</v>
      </c>
      <c r="AB41" s="114">
        <v>0</v>
      </c>
      <c r="AC41" s="114"/>
      <c r="AD41" s="139"/>
      <c r="AE41" s="115"/>
      <c r="AF41" s="119">
        <v>10</v>
      </c>
      <c r="AG41" s="129" t="s">
        <v>240</v>
      </c>
      <c r="AH41" s="120"/>
      <c r="AI41" s="135"/>
      <c r="AJ41" s="136"/>
      <c r="AK41" s="119"/>
      <c r="AL41" s="120"/>
      <c r="AM41" s="120"/>
      <c r="AN41" s="120"/>
      <c r="AO41" s="120"/>
      <c r="AP41" s="120" t="s">
        <v>746</v>
      </c>
      <c r="AQ41" s="129" t="s">
        <v>191</v>
      </c>
      <c r="AR41" s="129" t="s">
        <v>1123</v>
      </c>
      <c r="AS41" s="120"/>
      <c r="AT41" s="120"/>
      <c r="AU41" s="120"/>
      <c r="AV41" s="120"/>
      <c r="AW41" s="120"/>
      <c r="AX41" s="120"/>
      <c r="AY41" s="120"/>
      <c r="AZ41" s="120"/>
      <c r="BA41" s="120"/>
      <c r="BB41" s="120"/>
      <c r="BC41" s="120"/>
      <c r="BD41" s="120"/>
      <c r="BE41" s="120"/>
      <c r="BF41" s="120"/>
      <c r="BG41" s="135"/>
      <c r="BH41" s="57" t="s">
        <v>802</v>
      </c>
      <c r="BI41" s="364" t="s">
        <v>941</v>
      </c>
    </row>
    <row r="42" spans="1:150" ht="24.75" hidden="1" customHeight="1" thickBot="1" x14ac:dyDescent="0.3">
      <c r="A42" s="15" t="s">
        <v>368</v>
      </c>
      <c r="B42" s="16" t="s">
        <v>83</v>
      </c>
      <c r="C42" s="16"/>
      <c r="D42" s="16" t="s">
        <v>369</v>
      </c>
      <c r="E42" s="17"/>
      <c r="F42" s="17"/>
      <c r="G42" s="17"/>
      <c r="H42" s="17"/>
      <c r="I42" s="17"/>
      <c r="J42" s="17"/>
      <c r="K42" s="17"/>
      <c r="L42" s="17"/>
      <c r="M42" s="17"/>
      <c r="N42" s="17"/>
      <c r="O42" s="17"/>
      <c r="P42" s="17"/>
      <c r="Q42" s="17"/>
      <c r="R42" s="17"/>
      <c r="S42" s="17"/>
      <c r="T42" s="46"/>
      <c r="U42" s="47"/>
      <c r="V42" s="47"/>
      <c r="W42" s="48" t="s">
        <v>275</v>
      </c>
      <c r="X42" s="17"/>
      <c r="Y42" s="17"/>
      <c r="Z42" s="17"/>
      <c r="AA42" s="17"/>
      <c r="AB42" s="17"/>
      <c r="AC42" s="17"/>
      <c r="AD42" s="17"/>
      <c r="AE42" s="115"/>
      <c r="AF42" s="17"/>
      <c r="AG42" s="17"/>
      <c r="AH42" s="17"/>
      <c r="AI42" s="17"/>
      <c r="AJ42" s="136"/>
      <c r="AK42" s="17"/>
      <c r="AL42" s="17"/>
      <c r="AM42" s="17"/>
      <c r="AN42" s="17"/>
      <c r="AO42" s="17"/>
      <c r="AP42" s="107"/>
      <c r="AQ42" s="107"/>
      <c r="AR42" s="107"/>
      <c r="AS42" s="107"/>
      <c r="AT42" s="17"/>
      <c r="AU42" s="107"/>
      <c r="AV42" s="107"/>
      <c r="AW42" s="17"/>
      <c r="AX42" s="107"/>
      <c r="AY42" s="107"/>
      <c r="AZ42" s="17"/>
      <c r="BA42" s="107"/>
      <c r="BB42" s="107"/>
      <c r="BC42" s="107"/>
      <c r="BD42" s="107"/>
      <c r="BE42" s="107"/>
      <c r="BF42" s="107"/>
      <c r="BG42" s="107"/>
      <c r="BH42" s="57"/>
      <c r="BI42" s="364" t="s">
        <v>275</v>
      </c>
    </row>
    <row r="43" spans="1:150" s="113" customFormat="1" ht="25.5" hidden="1" customHeight="1" x14ac:dyDescent="0.25">
      <c r="A43" s="20" t="s">
        <v>370</v>
      </c>
      <c r="B43" s="21" t="s">
        <v>83</v>
      </c>
      <c r="C43" s="21"/>
      <c r="D43" s="22" t="s">
        <v>371</v>
      </c>
      <c r="E43" s="23"/>
      <c r="F43" s="23"/>
      <c r="G43" s="23"/>
      <c r="H43" s="23"/>
      <c r="I43" s="23"/>
      <c r="J43" s="23"/>
      <c r="K43" s="23"/>
      <c r="L43" s="23"/>
      <c r="M43" s="23"/>
      <c r="N43" s="23"/>
      <c r="O43" s="23"/>
      <c r="P43" s="23"/>
      <c r="Q43" s="23"/>
      <c r="R43" s="23"/>
      <c r="S43" s="24"/>
      <c r="T43" s="25"/>
      <c r="U43" s="38"/>
      <c r="V43" s="38"/>
      <c r="W43" s="28" t="s">
        <v>275</v>
      </c>
      <c r="X43" s="108"/>
      <c r="Y43" s="108"/>
      <c r="Z43" s="108"/>
      <c r="AA43" s="108"/>
      <c r="AB43" s="108"/>
      <c r="AC43" s="108"/>
      <c r="AD43" s="138"/>
      <c r="AE43" s="109"/>
      <c r="AF43" s="112"/>
      <c r="AG43" s="110"/>
      <c r="AH43" s="110"/>
      <c r="AI43" s="111"/>
      <c r="AJ43" s="109"/>
      <c r="AK43" s="112"/>
      <c r="AL43" s="110"/>
      <c r="AM43" s="110"/>
      <c r="AN43" s="110"/>
      <c r="AO43" s="110"/>
      <c r="AP43" s="110"/>
      <c r="AQ43" s="110"/>
      <c r="AR43" s="110"/>
      <c r="AS43" s="110"/>
      <c r="AT43" s="110"/>
      <c r="AU43" s="110"/>
      <c r="AV43" s="110"/>
      <c r="AW43" s="110"/>
      <c r="AX43" s="110"/>
      <c r="AY43" s="110"/>
      <c r="AZ43" s="110"/>
      <c r="BA43" s="110"/>
      <c r="BB43" s="110"/>
      <c r="BC43" s="110"/>
      <c r="BD43" s="110"/>
      <c r="BE43" s="110"/>
      <c r="BF43" s="110"/>
      <c r="BG43" s="111"/>
      <c r="BH43" s="57"/>
      <c r="BI43" s="364" t="s">
        <v>275</v>
      </c>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row>
    <row r="44" spans="1:150" s="147" customFormat="1" ht="25.5" hidden="1" customHeight="1" x14ac:dyDescent="0.25">
      <c r="A44" s="53" t="s">
        <v>372</v>
      </c>
      <c r="B44" s="53" t="s">
        <v>373</v>
      </c>
      <c r="C44" s="53" t="s">
        <v>374</v>
      </c>
      <c r="D44" s="53" t="s">
        <v>375</v>
      </c>
      <c r="E44" s="32" t="s">
        <v>272</v>
      </c>
      <c r="F44" s="32" t="s">
        <v>118</v>
      </c>
      <c r="G44" s="32" t="s">
        <v>290</v>
      </c>
      <c r="H44" s="54" t="s">
        <v>123</v>
      </c>
      <c r="I44" s="32" t="s">
        <v>115</v>
      </c>
      <c r="J44" s="32" t="s">
        <v>112</v>
      </c>
      <c r="K44" s="32"/>
      <c r="L44" s="32"/>
      <c r="M44" s="32"/>
      <c r="N44" s="33">
        <v>728508.61</v>
      </c>
      <c r="O44" s="33">
        <v>228404.45</v>
      </c>
      <c r="P44" s="33">
        <v>0</v>
      </c>
      <c r="Q44" s="33">
        <v>0</v>
      </c>
      <c r="R44" s="33">
        <v>0</v>
      </c>
      <c r="S44" s="33">
        <v>500104.16</v>
      </c>
      <c r="T44" s="34">
        <v>42644</v>
      </c>
      <c r="U44" s="55">
        <v>42705</v>
      </c>
      <c r="V44" s="35">
        <v>42825</v>
      </c>
      <c r="W44" s="36">
        <v>43677</v>
      </c>
      <c r="X44" s="114">
        <v>0</v>
      </c>
      <c r="Y44" s="114">
        <v>200000</v>
      </c>
      <c r="Z44" s="114">
        <v>200104.15999999997</v>
      </c>
      <c r="AA44" s="114">
        <v>100000</v>
      </c>
      <c r="AB44" s="114">
        <v>0</v>
      </c>
      <c r="AC44" s="114"/>
      <c r="AD44" s="139"/>
      <c r="AE44" s="144"/>
      <c r="AF44" s="145">
        <v>33</v>
      </c>
      <c r="AG44" s="129" t="s">
        <v>251</v>
      </c>
      <c r="AH44" s="129"/>
      <c r="AI44" s="141"/>
      <c r="AJ44" s="144"/>
      <c r="AK44" s="145"/>
      <c r="AL44" s="129"/>
      <c r="AM44" s="129"/>
      <c r="AN44" s="129"/>
      <c r="AO44" s="129"/>
      <c r="AP44" s="129" t="s">
        <v>173</v>
      </c>
      <c r="AQ44" s="129" t="s">
        <v>230</v>
      </c>
      <c r="AR44" s="129">
        <v>1</v>
      </c>
      <c r="AS44" s="129"/>
      <c r="AT44" s="129"/>
      <c r="AU44" s="129"/>
      <c r="AV44" s="129"/>
      <c r="AW44" s="129"/>
      <c r="AX44" s="129"/>
      <c r="AY44" s="129"/>
      <c r="AZ44" s="129"/>
      <c r="BA44" s="129"/>
      <c r="BB44" s="129"/>
      <c r="BC44" s="129"/>
      <c r="BD44" s="129"/>
      <c r="BE44" s="129"/>
      <c r="BF44" s="129"/>
      <c r="BG44" s="141"/>
      <c r="BH44" s="57" t="s">
        <v>830</v>
      </c>
      <c r="BI44" s="364" t="s">
        <v>941</v>
      </c>
      <c r="BJ44" s="146"/>
      <c r="BK44" s="146"/>
      <c r="BL44" s="146"/>
      <c r="BM44" s="146"/>
      <c r="BN44" s="146"/>
      <c r="BO44" s="146"/>
      <c r="BP44" s="146"/>
      <c r="BQ44" s="146"/>
      <c r="BR44" s="146"/>
      <c r="BS44" s="146"/>
      <c r="BT44" s="146"/>
      <c r="BU44" s="146"/>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146"/>
      <c r="CX44" s="146"/>
      <c r="CY44" s="146"/>
      <c r="CZ44" s="146"/>
      <c r="DA44" s="146"/>
      <c r="DB44" s="146"/>
      <c r="DC44" s="146"/>
      <c r="DD44" s="146"/>
      <c r="DE44" s="146"/>
      <c r="DF44" s="146"/>
      <c r="DG44" s="146"/>
      <c r="DH44" s="146"/>
      <c r="DI44" s="146"/>
      <c r="DJ44" s="146"/>
      <c r="DK44" s="146"/>
      <c r="DL44" s="146"/>
      <c r="DM44" s="146"/>
      <c r="DN44" s="146"/>
      <c r="DO44" s="146"/>
      <c r="DP44" s="146"/>
      <c r="DQ44" s="146"/>
      <c r="DR44" s="146"/>
      <c r="DS44" s="146"/>
      <c r="DT44" s="146"/>
      <c r="DU44" s="146"/>
      <c r="DV44" s="146"/>
      <c r="DW44" s="146"/>
      <c r="DX44" s="146"/>
      <c r="DY44" s="146"/>
      <c r="DZ44" s="146"/>
      <c r="EA44" s="146"/>
      <c r="EB44" s="146"/>
      <c r="EC44" s="146"/>
      <c r="ED44" s="146"/>
      <c r="EE44" s="146"/>
      <c r="EF44" s="146"/>
      <c r="EG44" s="146"/>
      <c r="EH44" s="146"/>
      <c r="EI44" s="146"/>
      <c r="EJ44" s="146"/>
      <c r="EK44" s="146"/>
      <c r="EL44" s="146"/>
      <c r="EM44" s="146"/>
      <c r="EN44" s="146"/>
      <c r="EO44" s="146"/>
      <c r="EP44" s="146"/>
      <c r="EQ44" s="146"/>
      <c r="ER44" s="146"/>
      <c r="ES44" s="146"/>
      <c r="ET44" s="146"/>
    </row>
    <row r="45" spans="1:150" s="146" customFormat="1" ht="25.5" hidden="1" customHeight="1" x14ac:dyDescent="0.25">
      <c r="A45" s="56" t="s">
        <v>376</v>
      </c>
      <c r="B45" s="56" t="s">
        <v>377</v>
      </c>
      <c r="C45" s="56" t="s">
        <v>378</v>
      </c>
      <c r="D45" s="41" t="s">
        <v>379</v>
      </c>
      <c r="E45" s="41" t="s">
        <v>297</v>
      </c>
      <c r="F45" s="41" t="s">
        <v>118</v>
      </c>
      <c r="G45" s="41" t="s">
        <v>326</v>
      </c>
      <c r="H45" s="57" t="s">
        <v>123</v>
      </c>
      <c r="I45" s="41" t="s">
        <v>115</v>
      </c>
      <c r="J45" s="41" t="s">
        <v>112</v>
      </c>
      <c r="K45" s="41"/>
      <c r="L45" s="41"/>
      <c r="M45" s="41"/>
      <c r="N45" s="42">
        <f>SUM(O45:S45)</f>
        <v>515526.52</v>
      </c>
      <c r="O45" s="42">
        <v>97732.29</v>
      </c>
      <c r="P45" s="42">
        <v>0</v>
      </c>
      <c r="Q45" s="42">
        <v>0</v>
      </c>
      <c r="R45" s="42">
        <v>226000</v>
      </c>
      <c r="S45" s="42">
        <v>191794.23</v>
      </c>
      <c r="T45" s="43">
        <v>42675</v>
      </c>
      <c r="U45" s="58">
        <v>42705</v>
      </c>
      <c r="V45" s="44">
        <v>42825</v>
      </c>
      <c r="W45" s="45">
        <v>43524</v>
      </c>
      <c r="X45" s="148"/>
      <c r="Y45" s="91">
        <v>150094.23000000001</v>
      </c>
      <c r="Z45" s="91">
        <f>S45-Y45</f>
        <v>41700</v>
      </c>
      <c r="AA45" s="91"/>
      <c r="AB45" s="91"/>
      <c r="AC45" s="91"/>
      <c r="AD45" s="149"/>
      <c r="AE45" s="57"/>
      <c r="AF45" s="150">
        <v>33</v>
      </c>
      <c r="AG45" s="116" t="s">
        <v>251</v>
      </c>
      <c r="AH45" s="116"/>
      <c r="AI45" s="134"/>
      <c r="AJ45" s="57"/>
      <c r="AK45" s="150"/>
      <c r="AL45" s="116"/>
      <c r="AM45" s="116"/>
      <c r="AN45" s="116"/>
      <c r="AO45" s="116"/>
      <c r="AP45" s="116" t="s">
        <v>173</v>
      </c>
      <c r="AQ45" s="116" t="s">
        <v>230</v>
      </c>
      <c r="AR45" s="116">
        <v>1</v>
      </c>
      <c r="AS45" s="116"/>
      <c r="AT45" s="116"/>
      <c r="AU45" s="116"/>
      <c r="AV45" s="116"/>
      <c r="AW45" s="116"/>
      <c r="AX45" s="116"/>
      <c r="AY45" s="116"/>
      <c r="AZ45" s="116"/>
      <c r="BA45" s="116"/>
      <c r="BB45" s="116"/>
      <c r="BC45" s="116"/>
      <c r="BD45" s="116"/>
      <c r="BE45" s="116"/>
      <c r="BF45" s="116"/>
      <c r="BG45" s="134"/>
      <c r="BH45" s="57" t="s">
        <v>829</v>
      </c>
      <c r="BI45" s="364" t="s">
        <v>941</v>
      </c>
    </row>
    <row r="46" spans="1:150" s="113" customFormat="1" ht="25.5" hidden="1" customHeight="1" x14ac:dyDescent="0.25">
      <c r="A46" s="20" t="s">
        <v>380</v>
      </c>
      <c r="B46" s="21" t="s">
        <v>83</v>
      </c>
      <c r="C46" s="21"/>
      <c r="D46" s="22" t="s">
        <v>381</v>
      </c>
      <c r="E46" s="23"/>
      <c r="F46" s="23"/>
      <c r="G46" s="23"/>
      <c r="H46" s="23"/>
      <c r="I46" s="23"/>
      <c r="J46" s="23"/>
      <c r="K46" s="23"/>
      <c r="L46" s="23"/>
      <c r="M46" s="23"/>
      <c r="N46" s="59"/>
      <c r="O46" s="23"/>
      <c r="P46" s="59"/>
      <c r="Q46" s="23"/>
      <c r="R46" s="23"/>
      <c r="S46" s="24"/>
      <c r="T46" s="25"/>
      <c r="U46" s="38"/>
      <c r="V46" s="38"/>
      <c r="W46" s="28" t="s">
        <v>275</v>
      </c>
      <c r="X46" s="108"/>
      <c r="Y46" s="108"/>
      <c r="Z46" s="108"/>
      <c r="AA46" s="108"/>
      <c r="AB46" s="108"/>
      <c r="AC46" s="108"/>
      <c r="AD46" s="138"/>
      <c r="AE46" s="109"/>
      <c r="AF46" s="112"/>
      <c r="AG46" s="110"/>
      <c r="AH46" s="110"/>
      <c r="AI46" s="111"/>
      <c r="AJ46" s="109"/>
      <c r="AK46" s="112"/>
      <c r="AL46" s="110"/>
      <c r="AM46" s="110"/>
      <c r="AN46" s="110"/>
      <c r="AO46" s="110"/>
      <c r="AP46" s="110"/>
      <c r="AQ46" s="110"/>
      <c r="AR46" s="110"/>
      <c r="AS46" s="110"/>
      <c r="AT46" s="110"/>
      <c r="AU46" s="110"/>
      <c r="AV46" s="110"/>
      <c r="AW46" s="110"/>
      <c r="AX46" s="110"/>
      <c r="AY46" s="110"/>
      <c r="AZ46" s="110"/>
      <c r="BA46" s="110"/>
      <c r="BB46" s="110"/>
      <c r="BC46" s="110"/>
      <c r="BD46" s="110"/>
      <c r="BE46" s="110"/>
      <c r="BF46" s="110"/>
      <c r="BG46" s="111"/>
      <c r="BH46" s="57"/>
      <c r="BI46" s="364" t="s">
        <v>275</v>
      </c>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row>
    <row r="47" spans="1:150" s="154" customFormat="1" ht="43.5" hidden="1" customHeight="1" x14ac:dyDescent="0.25">
      <c r="A47" s="60" t="s">
        <v>382</v>
      </c>
      <c r="B47" s="60" t="s">
        <v>383</v>
      </c>
      <c r="C47" s="60" t="s">
        <v>384</v>
      </c>
      <c r="D47" s="31" t="s">
        <v>385</v>
      </c>
      <c r="E47" s="31" t="s">
        <v>272</v>
      </c>
      <c r="F47" s="31" t="s">
        <v>118</v>
      </c>
      <c r="G47" s="31" t="s">
        <v>290</v>
      </c>
      <c r="H47" s="32" t="s">
        <v>120</v>
      </c>
      <c r="I47" s="31" t="s">
        <v>115</v>
      </c>
      <c r="J47" s="31" t="s">
        <v>112</v>
      </c>
      <c r="K47" s="31"/>
      <c r="L47" s="31"/>
      <c r="M47" s="31"/>
      <c r="N47" s="61">
        <v>427519.54</v>
      </c>
      <c r="O47" s="61">
        <v>101743.85</v>
      </c>
      <c r="P47" s="61">
        <v>0</v>
      </c>
      <c r="Q47" s="61">
        <v>0</v>
      </c>
      <c r="R47" s="61">
        <v>0</v>
      </c>
      <c r="S47" s="61">
        <v>325775.69</v>
      </c>
      <c r="T47" s="62">
        <v>42644</v>
      </c>
      <c r="U47" s="63">
        <v>42767</v>
      </c>
      <c r="V47" s="63">
        <v>42885</v>
      </c>
      <c r="W47" s="64">
        <v>43646</v>
      </c>
      <c r="X47" s="151"/>
      <c r="Y47" s="151">
        <v>100000</v>
      </c>
      <c r="Z47" s="151">
        <v>194804</v>
      </c>
      <c r="AA47" s="151">
        <v>100000</v>
      </c>
      <c r="AB47" s="151"/>
      <c r="AC47" s="151"/>
      <c r="AD47" s="152"/>
      <c r="AE47" s="54"/>
      <c r="AF47" s="145">
        <v>44</v>
      </c>
      <c r="AG47" s="129" t="s">
        <v>255</v>
      </c>
      <c r="AH47" s="129"/>
      <c r="AI47" s="141"/>
      <c r="AJ47" s="54"/>
      <c r="AK47" s="145"/>
      <c r="AL47" s="129"/>
      <c r="AM47" s="129"/>
      <c r="AN47" s="129"/>
      <c r="AO47" s="129"/>
      <c r="AP47" s="129" t="s">
        <v>176</v>
      </c>
      <c r="AQ47" s="129" t="s">
        <v>747</v>
      </c>
      <c r="AR47" s="129">
        <v>1</v>
      </c>
      <c r="AS47" s="129" t="s">
        <v>177</v>
      </c>
      <c r="AT47" s="129" t="s">
        <v>748</v>
      </c>
      <c r="AU47" s="153">
        <v>7600</v>
      </c>
      <c r="AV47" s="129"/>
      <c r="AW47" s="129"/>
      <c r="AX47" s="129"/>
      <c r="AY47" s="129"/>
      <c r="AZ47" s="129"/>
      <c r="BA47" s="129"/>
      <c r="BB47" s="129"/>
      <c r="BC47" s="129"/>
      <c r="BD47" s="129"/>
      <c r="BE47" s="129"/>
      <c r="BF47" s="129"/>
      <c r="BG47" s="141"/>
      <c r="BH47" s="57" t="s">
        <v>814</v>
      </c>
      <c r="BI47" s="364" t="s">
        <v>939</v>
      </c>
      <c r="BJ47" s="146"/>
      <c r="BK47" s="146"/>
      <c r="BL47" s="146"/>
      <c r="BM47" s="146"/>
      <c r="BN47" s="146"/>
      <c r="BO47" s="146"/>
      <c r="BP47" s="146"/>
      <c r="BQ47" s="146"/>
      <c r="BR47" s="146"/>
      <c r="BS47" s="146"/>
      <c r="BT47" s="146"/>
      <c r="BU47" s="146"/>
      <c r="BV47" s="146"/>
      <c r="BW47" s="146"/>
      <c r="BX47" s="146"/>
      <c r="BY47" s="146"/>
      <c r="BZ47" s="146"/>
      <c r="CA47" s="146"/>
      <c r="CB47" s="146"/>
      <c r="CC47" s="146"/>
      <c r="CD47" s="146"/>
      <c r="CE47" s="146"/>
      <c r="CF47" s="146"/>
      <c r="CG47" s="146"/>
      <c r="CH47" s="146"/>
      <c r="CI47" s="146"/>
      <c r="CJ47" s="146"/>
      <c r="CK47" s="146"/>
      <c r="CL47" s="146"/>
      <c r="CM47" s="146"/>
      <c r="CN47" s="146"/>
      <c r="CO47" s="146"/>
      <c r="CP47" s="146"/>
      <c r="CQ47" s="146"/>
      <c r="CR47" s="146"/>
      <c r="CS47" s="146"/>
      <c r="CT47" s="146"/>
      <c r="CU47" s="146"/>
      <c r="CV47" s="146"/>
      <c r="CW47" s="146"/>
      <c r="CX47" s="146"/>
      <c r="CY47" s="146"/>
      <c r="CZ47" s="146"/>
      <c r="DA47" s="146"/>
      <c r="DB47" s="146"/>
      <c r="DC47" s="146"/>
      <c r="DD47" s="146"/>
      <c r="DE47" s="146"/>
      <c r="DF47" s="146"/>
      <c r="DG47" s="146"/>
      <c r="DH47" s="146"/>
      <c r="DI47" s="146"/>
      <c r="DJ47" s="146"/>
      <c r="DK47" s="146"/>
      <c r="DL47" s="146"/>
      <c r="DM47" s="146"/>
      <c r="DN47" s="146"/>
      <c r="DO47" s="146"/>
      <c r="DP47" s="146"/>
      <c r="DQ47" s="146"/>
      <c r="DR47" s="146"/>
      <c r="DS47" s="146"/>
      <c r="DT47" s="146"/>
      <c r="DU47" s="146"/>
      <c r="DV47" s="146"/>
      <c r="DW47" s="146"/>
      <c r="DX47" s="146"/>
      <c r="DY47" s="146"/>
      <c r="DZ47" s="146"/>
      <c r="EA47" s="146"/>
      <c r="EB47" s="146"/>
      <c r="EC47" s="146"/>
      <c r="ED47" s="146"/>
      <c r="EE47" s="146"/>
      <c r="EF47" s="146"/>
      <c r="EG47" s="146"/>
      <c r="EH47" s="146"/>
      <c r="EI47" s="146"/>
      <c r="EJ47" s="146"/>
      <c r="EK47" s="146"/>
      <c r="EL47" s="146"/>
      <c r="EM47" s="146"/>
      <c r="EN47" s="146"/>
      <c r="EO47" s="146"/>
      <c r="EP47" s="146"/>
      <c r="EQ47" s="146"/>
      <c r="ER47" s="146"/>
      <c r="ES47" s="146"/>
      <c r="ET47" s="146"/>
    </row>
    <row r="48" spans="1:150" s="147" customFormat="1" ht="25.5" hidden="1" customHeight="1" x14ac:dyDescent="0.25">
      <c r="A48" s="60" t="s">
        <v>386</v>
      </c>
      <c r="B48" s="60" t="s">
        <v>387</v>
      </c>
      <c r="C48" s="60" t="s">
        <v>388</v>
      </c>
      <c r="D48" s="32" t="s">
        <v>389</v>
      </c>
      <c r="E48" s="32" t="s">
        <v>266</v>
      </c>
      <c r="F48" s="32" t="s">
        <v>118</v>
      </c>
      <c r="G48" s="32" t="s">
        <v>390</v>
      </c>
      <c r="H48" s="32" t="s">
        <v>120</v>
      </c>
      <c r="I48" s="32" t="s">
        <v>115</v>
      </c>
      <c r="J48" s="32"/>
      <c r="K48" s="32"/>
      <c r="L48" s="32"/>
      <c r="M48" s="32"/>
      <c r="N48" s="33">
        <v>192777.09</v>
      </c>
      <c r="O48" s="33">
        <v>28916.560000000001</v>
      </c>
      <c r="P48" s="33">
        <v>0</v>
      </c>
      <c r="Q48" s="33">
        <v>0</v>
      </c>
      <c r="R48" s="33">
        <v>0</v>
      </c>
      <c r="S48" s="33">
        <v>163860.53</v>
      </c>
      <c r="T48" s="34">
        <v>42705</v>
      </c>
      <c r="U48" s="35">
        <v>42795</v>
      </c>
      <c r="V48" s="35">
        <v>42916</v>
      </c>
      <c r="W48" s="36">
        <v>43496</v>
      </c>
      <c r="X48" s="114"/>
      <c r="Y48" s="114">
        <v>30000</v>
      </c>
      <c r="Z48" s="114">
        <v>180000</v>
      </c>
      <c r="AA48" s="114">
        <v>42728.06</v>
      </c>
      <c r="AB48" s="114"/>
      <c r="AC48" s="114"/>
      <c r="AD48" s="139"/>
      <c r="AE48" s="144"/>
      <c r="AF48" s="145">
        <v>44</v>
      </c>
      <c r="AG48" s="129" t="s">
        <v>255</v>
      </c>
      <c r="AH48" s="129"/>
      <c r="AI48" s="141"/>
      <c r="AJ48" s="144"/>
      <c r="AK48" s="145"/>
      <c r="AL48" s="129"/>
      <c r="AM48" s="129"/>
      <c r="AN48" s="129"/>
      <c r="AO48" s="129"/>
      <c r="AP48" s="129" t="s">
        <v>176</v>
      </c>
      <c r="AQ48" s="129" t="s">
        <v>747</v>
      </c>
      <c r="AR48" s="129">
        <v>1</v>
      </c>
      <c r="AS48" s="129" t="s">
        <v>177</v>
      </c>
      <c r="AT48" s="129" t="s">
        <v>748</v>
      </c>
      <c r="AU48" s="129">
        <v>150</v>
      </c>
      <c r="AV48" s="129"/>
      <c r="AW48" s="129"/>
      <c r="AX48" s="129"/>
      <c r="AY48" s="129"/>
      <c r="AZ48" s="129"/>
      <c r="BA48" s="129"/>
      <c r="BB48" s="129"/>
      <c r="BC48" s="129"/>
      <c r="BD48" s="129"/>
      <c r="BE48" s="129"/>
      <c r="BF48" s="129"/>
      <c r="BG48" s="141"/>
      <c r="BH48" s="57" t="s">
        <v>816</v>
      </c>
      <c r="BI48" s="364" t="s">
        <v>939</v>
      </c>
      <c r="BJ48" s="146"/>
      <c r="BK48" s="146"/>
      <c r="BL48" s="146"/>
      <c r="BM48" s="146"/>
      <c r="BN48" s="146"/>
      <c r="BO48" s="146"/>
      <c r="BP48" s="146"/>
      <c r="BQ48" s="146"/>
      <c r="BR48" s="146"/>
      <c r="BS48" s="146"/>
      <c r="BT48" s="146"/>
      <c r="BU48" s="146"/>
      <c r="BV48" s="146"/>
      <c r="BW48" s="146"/>
      <c r="BX48" s="146"/>
      <c r="BY48" s="146"/>
      <c r="BZ48" s="146"/>
      <c r="CA48" s="146"/>
      <c r="CB48" s="146"/>
      <c r="CC48" s="146"/>
      <c r="CD48" s="146"/>
      <c r="CE48" s="146"/>
      <c r="CF48" s="146"/>
      <c r="CG48" s="146"/>
      <c r="CH48" s="146"/>
      <c r="CI48" s="146"/>
      <c r="CJ48" s="146"/>
      <c r="CK48" s="146"/>
      <c r="CL48" s="146"/>
      <c r="CM48" s="146"/>
      <c r="CN48" s="146"/>
      <c r="CO48" s="146"/>
      <c r="CP48" s="146"/>
      <c r="CQ48" s="146"/>
      <c r="CR48" s="146"/>
      <c r="CS48" s="146"/>
      <c r="CT48" s="146"/>
      <c r="CU48" s="146"/>
      <c r="CV48" s="146"/>
      <c r="CW48" s="146"/>
      <c r="CX48" s="146"/>
      <c r="CY48" s="146"/>
      <c r="CZ48" s="146"/>
      <c r="DA48" s="146"/>
      <c r="DB48" s="146"/>
      <c r="DC48" s="146"/>
      <c r="DD48" s="146"/>
      <c r="DE48" s="146"/>
      <c r="DF48" s="146"/>
      <c r="DG48" s="146"/>
      <c r="DH48" s="146"/>
      <c r="DI48" s="146"/>
      <c r="DJ48" s="146"/>
      <c r="DK48" s="146"/>
      <c r="DL48" s="146"/>
      <c r="DM48" s="146"/>
      <c r="DN48" s="146"/>
      <c r="DO48" s="146"/>
      <c r="DP48" s="146"/>
      <c r="DQ48" s="146"/>
      <c r="DR48" s="146"/>
      <c r="DS48" s="146"/>
      <c r="DT48" s="146"/>
      <c r="DU48" s="146"/>
      <c r="DV48" s="146"/>
      <c r="DW48" s="146"/>
      <c r="DX48" s="146"/>
      <c r="DY48" s="146"/>
      <c r="DZ48" s="146"/>
      <c r="EA48" s="146"/>
      <c r="EB48" s="146"/>
      <c r="EC48" s="146"/>
      <c r="ED48" s="146"/>
      <c r="EE48" s="146"/>
      <c r="EF48" s="146"/>
      <c r="EG48" s="146"/>
      <c r="EH48" s="146"/>
      <c r="EI48" s="146"/>
      <c r="EJ48" s="146"/>
      <c r="EK48" s="146"/>
      <c r="EL48" s="146"/>
      <c r="EM48" s="146"/>
      <c r="EN48" s="146"/>
      <c r="EO48" s="146"/>
      <c r="EP48" s="146"/>
      <c r="EQ48" s="146"/>
      <c r="ER48" s="146"/>
      <c r="ES48" s="146"/>
      <c r="ET48" s="146"/>
    </row>
    <row r="49" spans="1:150" s="147" customFormat="1" ht="25.5" hidden="1" customHeight="1" x14ac:dyDescent="0.25">
      <c r="A49" s="60" t="s">
        <v>391</v>
      </c>
      <c r="B49" s="60" t="s">
        <v>392</v>
      </c>
      <c r="C49" s="60" t="s">
        <v>393</v>
      </c>
      <c r="D49" s="32" t="s">
        <v>394</v>
      </c>
      <c r="E49" s="32" t="s">
        <v>280</v>
      </c>
      <c r="F49" s="32" t="s">
        <v>118</v>
      </c>
      <c r="G49" s="32" t="s">
        <v>281</v>
      </c>
      <c r="H49" s="32" t="s">
        <v>120</v>
      </c>
      <c r="I49" s="32" t="s">
        <v>115</v>
      </c>
      <c r="J49" s="32" t="s">
        <v>112</v>
      </c>
      <c r="K49" s="32"/>
      <c r="L49" s="32"/>
      <c r="M49" s="32"/>
      <c r="N49" s="33">
        <v>129468.93</v>
      </c>
      <c r="O49" s="33">
        <v>19420.34</v>
      </c>
      <c r="P49" s="33">
        <v>0</v>
      </c>
      <c r="Q49" s="33">
        <v>0</v>
      </c>
      <c r="R49" s="33">
        <v>0</v>
      </c>
      <c r="S49" s="33">
        <v>110048.59</v>
      </c>
      <c r="T49" s="34">
        <v>42644</v>
      </c>
      <c r="U49" s="55">
        <v>42767</v>
      </c>
      <c r="V49" s="35">
        <v>42855</v>
      </c>
      <c r="W49" s="36">
        <v>43616</v>
      </c>
      <c r="Y49" s="155">
        <v>54435.8</v>
      </c>
      <c r="Z49" s="114">
        <v>42719.199999999997</v>
      </c>
      <c r="AA49" s="114"/>
      <c r="AB49" s="114"/>
      <c r="AC49" s="114"/>
      <c r="AD49" s="139"/>
      <c r="AE49" s="144"/>
      <c r="AF49" s="145">
        <v>44</v>
      </c>
      <c r="AG49" s="129" t="s">
        <v>749</v>
      </c>
      <c r="AH49" s="129"/>
      <c r="AI49" s="141"/>
      <c r="AJ49" s="144"/>
      <c r="AK49" s="145"/>
      <c r="AL49" s="129"/>
      <c r="AM49" s="129"/>
      <c r="AN49" s="129"/>
      <c r="AO49" s="129"/>
      <c r="AP49" s="129" t="s">
        <v>176</v>
      </c>
      <c r="AQ49" s="129" t="s">
        <v>747</v>
      </c>
      <c r="AR49" s="129">
        <v>1</v>
      </c>
      <c r="AS49" s="129" t="s">
        <v>177</v>
      </c>
      <c r="AT49" s="129" t="s">
        <v>748</v>
      </c>
      <c r="AU49" s="116">
        <v>100</v>
      </c>
      <c r="AV49" s="129"/>
      <c r="AW49" s="129"/>
      <c r="AX49" s="129"/>
      <c r="AY49" s="129"/>
      <c r="AZ49" s="129"/>
      <c r="BA49" s="129"/>
      <c r="BB49" s="129"/>
      <c r="BC49" s="129"/>
      <c r="BD49" s="129"/>
      <c r="BE49" s="129"/>
      <c r="BF49" s="129"/>
      <c r="BG49" s="141"/>
      <c r="BH49" s="57" t="s">
        <v>815</v>
      </c>
      <c r="BI49" s="364" t="s">
        <v>941</v>
      </c>
      <c r="BJ49" s="146"/>
      <c r="BK49" s="146"/>
      <c r="BL49" s="146"/>
      <c r="BM49" s="146"/>
      <c r="BN49" s="146"/>
      <c r="BO49" s="146"/>
      <c r="BP49" s="146"/>
      <c r="BQ49" s="146"/>
      <c r="BR49" s="146"/>
      <c r="BS49" s="146"/>
      <c r="BT49" s="146"/>
      <c r="BU49" s="146"/>
      <c r="BV49" s="146"/>
      <c r="BW49" s="146"/>
      <c r="BX49" s="146"/>
      <c r="BY49" s="146"/>
      <c r="BZ49" s="146"/>
      <c r="CA49" s="146"/>
      <c r="CB49" s="146"/>
      <c r="CC49" s="146"/>
      <c r="CD49" s="146"/>
      <c r="CE49" s="146"/>
      <c r="CF49" s="146"/>
      <c r="CG49" s="146"/>
      <c r="CH49" s="146"/>
      <c r="CI49" s="146"/>
      <c r="CJ49" s="146"/>
      <c r="CK49" s="146"/>
      <c r="CL49" s="146"/>
      <c r="CM49" s="146"/>
      <c r="CN49" s="146"/>
      <c r="CO49" s="146"/>
      <c r="CP49" s="146"/>
      <c r="CQ49" s="146"/>
      <c r="CR49" s="146"/>
      <c r="CS49" s="146"/>
      <c r="CT49" s="146"/>
      <c r="CU49" s="146"/>
      <c r="CV49" s="146"/>
      <c r="CW49" s="146"/>
      <c r="CX49" s="146"/>
      <c r="CY49" s="146"/>
      <c r="CZ49" s="146"/>
      <c r="DA49" s="146"/>
      <c r="DB49" s="146"/>
      <c r="DC49" s="146"/>
      <c r="DD49" s="146"/>
      <c r="DE49" s="146"/>
      <c r="DF49" s="146"/>
      <c r="DG49" s="146"/>
      <c r="DH49" s="146"/>
      <c r="DI49" s="146"/>
      <c r="DJ49" s="146"/>
      <c r="DK49" s="146"/>
      <c r="DL49" s="146"/>
      <c r="DM49" s="146"/>
      <c r="DN49" s="146"/>
      <c r="DO49" s="146"/>
      <c r="DP49" s="146"/>
      <c r="DQ49" s="146"/>
      <c r="DR49" s="146"/>
      <c r="DS49" s="146"/>
      <c r="DT49" s="146"/>
      <c r="DU49" s="146"/>
      <c r="DV49" s="146"/>
      <c r="DW49" s="146"/>
      <c r="DX49" s="146"/>
      <c r="DY49" s="146"/>
      <c r="DZ49" s="146"/>
      <c r="EA49" s="146"/>
      <c r="EB49" s="146"/>
      <c r="EC49" s="146"/>
      <c r="ED49" s="146"/>
      <c r="EE49" s="146"/>
      <c r="EF49" s="146"/>
      <c r="EG49" s="146"/>
      <c r="EH49" s="146"/>
      <c r="EI49" s="146"/>
      <c r="EJ49" s="146"/>
      <c r="EK49" s="146"/>
      <c r="EL49" s="146"/>
      <c r="EM49" s="146"/>
      <c r="EN49" s="146"/>
      <c r="EO49" s="146"/>
      <c r="EP49" s="146"/>
      <c r="EQ49" s="146"/>
      <c r="ER49" s="146"/>
      <c r="ES49" s="146"/>
      <c r="ET49" s="146"/>
    </row>
    <row r="50" spans="1:150" s="147" customFormat="1" ht="25.5" hidden="1" customHeight="1" x14ac:dyDescent="0.25">
      <c r="A50" s="60" t="s">
        <v>395</v>
      </c>
      <c r="B50" s="60" t="s">
        <v>396</v>
      </c>
      <c r="C50" s="60" t="s">
        <v>397</v>
      </c>
      <c r="D50" s="53" t="s">
        <v>398</v>
      </c>
      <c r="E50" s="32" t="s">
        <v>297</v>
      </c>
      <c r="F50" s="32" t="s">
        <v>118</v>
      </c>
      <c r="G50" s="32" t="s">
        <v>399</v>
      </c>
      <c r="H50" s="32" t="s">
        <v>120</v>
      </c>
      <c r="I50" s="32" t="s">
        <v>115</v>
      </c>
      <c r="J50" s="32"/>
      <c r="K50" s="32"/>
      <c r="L50" s="32"/>
      <c r="M50" s="32"/>
      <c r="N50" s="33">
        <v>357846.76</v>
      </c>
      <c r="O50" s="33">
        <v>53677.02</v>
      </c>
      <c r="P50" s="33">
        <v>0</v>
      </c>
      <c r="Q50" s="33">
        <v>0</v>
      </c>
      <c r="R50" s="33">
        <v>0</v>
      </c>
      <c r="S50" s="42">
        <v>304169.74</v>
      </c>
      <c r="T50" s="34">
        <v>42675</v>
      </c>
      <c r="U50" s="55">
        <v>43189</v>
      </c>
      <c r="V50" s="35">
        <v>43281</v>
      </c>
      <c r="W50" s="36">
        <v>43677</v>
      </c>
      <c r="X50" s="114"/>
      <c r="Y50" s="114">
        <v>0</v>
      </c>
      <c r="Z50" s="114">
        <v>114237.62</v>
      </c>
      <c r="AA50" s="114">
        <f>S50-Z50</f>
        <v>189932.12</v>
      </c>
      <c r="AB50" s="114"/>
      <c r="AC50" s="114"/>
      <c r="AD50" s="139"/>
      <c r="AE50" s="144"/>
      <c r="AF50" s="145">
        <v>44</v>
      </c>
      <c r="AG50" s="129" t="s">
        <v>255</v>
      </c>
      <c r="AH50" s="129"/>
      <c r="AI50" s="141"/>
      <c r="AJ50" s="144"/>
      <c r="AK50" s="145"/>
      <c r="AL50" s="129"/>
      <c r="AM50" s="129"/>
      <c r="AN50" s="129"/>
      <c r="AO50" s="129"/>
      <c r="AP50" s="129" t="s">
        <v>176</v>
      </c>
      <c r="AQ50" s="129" t="s">
        <v>747</v>
      </c>
      <c r="AR50" s="129">
        <v>1</v>
      </c>
      <c r="AS50" s="129" t="s">
        <v>177</v>
      </c>
      <c r="AT50" s="129" t="s">
        <v>748</v>
      </c>
      <c r="AU50" s="116">
        <v>1000</v>
      </c>
      <c r="AV50" s="129"/>
      <c r="AW50" s="129"/>
      <c r="AX50" s="129"/>
      <c r="AY50" s="129"/>
      <c r="AZ50" s="129"/>
      <c r="BA50" s="129"/>
      <c r="BB50" s="129"/>
      <c r="BC50" s="129"/>
      <c r="BD50" s="129"/>
      <c r="BE50" s="129"/>
      <c r="BF50" s="129"/>
      <c r="BG50" s="141"/>
      <c r="BH50" s="57" t="s">
        <v>817</v>
      </c>
      <c r="BI50" s="364" t="s">
        <v>941</v>
      </c>
      <c r="BJ50" s="146"/>
      <c r="BK50" s="146"/>
      <c r="BL50" s="146"/>
      <c r="BM50" s="146"/>
      <c r="BN50" s="146"/>
      <c r="BO50" s="146"/>
      <c r="BP50" s="146"/>
      <c r="BQ50" s="146"/>
      <c r="BR50" s="146"/>
      <c r="BS50" s="146"/>
      <c r="BT50" s="146"/>
      <c r="BU50" s="146"/>
      <c r="BV50" s="146"/>
      <c r="BW50" s="146"/>
      <c r="BX50" s="146"/>
      <c r="BY50" s="146"/>
      <c r="BZ50" s="146"/>
      <c r="CA50" s="146"/>
      <c r="CB50" s="146"/>
      <c r="CC50" s="146"/>
      <c r="CD50" s="146"/>
      <c r="CE50" s="146"/>
      <c r="CF50" s="146"/>
      <c r="CG50" s="146"/>
      <c r="CH50" s="146"/>
      <c r="CI50" s="146"/>
      <c r="CJ50" s="146"/>
      <c r="CK50" s="146"/>
      <c r="CL50" s="146"/>
      <c r="CM50" s="146"/>
      <c r="CN50" s="146"/>
      <c r="CO50" s="146"/>
      <c r="CP50" s="146"/>
      <c r="CQ50" s="146"/>
      <c r="CR50" s="146"/>
      <c r="CS50" s="146"/>
      <c r="CT50" s="146"/>
      <c r="CU50" s="146"/>
      <c r="CV50" s="146"/>
      <c r="CW50" s="146"/>
      <c r="CX50" s="146"/>
      <c r="CY50" s="146"/>
      <c r="CZ50" s="146"/>
      <c r="DA50" s="146"/>
      <c r="DB50" s="146"/>
      <c r="DC50" s="146"/>
      <c r="DD50" s="146"/>
      <c r="DE50" s="146"/>
      <c r="DF50" s="146"/>
      <c r="DG50" s="146"/>
      <c r="DH50" s="146"/>
      <c r="DI50" s="146"/>
      <c r="DJ50" s="146"/>
      <c r="DK50" s="146"/>
      <c r="DL50" s="146"/>
      <c r="DM50" s="146"/>
      <c r="DN50" s="146"/>
      <c r="DO50" s="146"/>
      <c r="DP50" s="146"/>
      <c r="DQ50" s="146"/>
      <c r="DR50" s="146"/>
      <c r="DS50" s="146"/>
      <c r="DT50" s="146"/>
      <c r="DU50" s="146"/>
      <c r="DV50" s="146"/>
      <c r="DW50" s="146"/>
      <c r="DX50" s="146"/>
      <c r="DY50" s="146"/>
      <c r="DZ50" s="146"/>
      <c r="EA50" s="146"/>
      <c r="EB50" s="146"/>
      <c r="EC50" s="146"/>
      <c r="ED50" s="146"/>
      <c r="EE50" s="146"/>
      <c r="EF50" s="146"/>
      <c r="EG50" s="146"/>
      <c r="EH50" s="146"/>
      <c r="EI50" s="146"/>
      <c r="EJ50" s="146"/>
      <c r="EK50" s="146"/>
      <c r="EL50" s="146"/>
      <c r="EM50" s="146"/>
      <c r="EN50" s="146"/>
      <c r="EO50" s="146"/>
      <c r="EP50" s="146"/>
      <c r="EQ50" s="146"/>
      <c r="ER50" s="146"/>
      <c r="ES50" s="146"/>
      <c r="ET50" s="146"/>
    </row>
    <row r="51" spans="1:150" ht="24.75" hidden="1" customHeight="1" thickBot="1" x14ac:dyDescent="0.3">
      <c r="A51" s="15" t="s">
        <v>400</v>
      </c>
      <c r="B51" s="16" t="s">
        <v>83</v>
      </c>
      <c r="C51" s="16"/>
      <c r="D51" s="16" t="s">
        <v>401</v>
      </c>
      <c r="E51" s="17"/>
      <c r="F51" s="17"/>
      <c r="G51" s="17"/>
      <c r="H51" s="17"/>
      <c r="I51" s="17"/>
      <c r="J51" s="17"/>
      <c r="K51" s="17"/>
      <c r="L51" s="17"/>
      <c r="M51" s="17"/>
      <c r="N51" s="17"/>
      <c r="O51" s="17"/>
      <c r="P51" s="17"/>
      <c r="Q51" s="17"/>
      <c r="R51" s="17"/>
      <c r="S51" s="17"/>
      <c r="T51" s="46"/>
      <c r="U51" s="47"/>
      <c r="V51" s="47"/>
      <c r="W51" s="48" t="s">
        <v>275</v>
      </c>
      <c r="X51" s="17"/>
      <c r="Y51" s="17"/>
      <c r="Z51" s="17"/>
      <c r="AA51" s="17"/>
      <c r="AB51" s="17"/>
      <c r="AC51" s="17"/>
      <c r="AD51" s="17"/>
      <c r="AE51" s="115"/>
      <c r="AF51" s="17"/>
      <c r="AG51" s="17"/>
      <c r="AH51" s="17"/>
      <c r="AI51" s="17"/>
      <c r="AJ51" s="115"/>
      <c r="AK51" s="17"/>
      <c r="AL51" s="17"/>
      <c r="AM51" s="17"/>
      <c r="AN51" s="17"/>
      <c r="AO51" s="17"/>
      <c r="AP51" s="107"/>
      <c r="AQ51" s="107"/>
      <c r="AR51" s="107"/>
      <c r="AS51" s="107"/>
      <c r="AT51" s="17"/>
      <c r="AU51" s="107"/>
      <c r="AV51" s="107"/>
      <c r="AW51" s="17"/>
      <c r="AX51" s="107"/>
      <c r="AY51" s="107"/>
      <c r="AZ51" s="17"/>
      <c r="BA51" s="107"/>
      <c r="BB51" s="107"/>
      <c r="BC51" s="107"/>
      <c r="BD51" s="107"/>
      <c r="BE51" s="107"/>
      <c r="BF51" s="107"/>
      <c r="BG51" s="107"/>
      <c r="BH51" s="57"/>
      <c r="BI51" s="364" t="s">
        <v>275</v>
      </c>
    </row>
    <row r="52" spans="1:150" s="113" customFormat="1" ht="25.5" hidden="1" customHeight="1" x14ac:dyDescent="0.25">
      <c r="A52" s="65" t="s">
        <v>402</v>
      </c>
      <c r="B52" s="65" t="s">
        <v>83</v>
      </c>
      <c r="C52" s="65"/>
      <c r="D52" s="66" t="s">
        <v>403</v>
      </c>
      <c r="E52" s="67"/>
      <c r="F52" s="67"/>
      <c r="G52" s="67"/>
      <c r="H52" s="67"/>
      <c r="I52" s="67"/>
      <c r="J52" s="67"/>
      <c r="K52" s="67"/>
      <c r="L52" s="67"/>
      <c r="M52" s="67"/>
      <c r="N52" s="67"/>
      <c r="O52" s="67"/>
      <c r="P52" s="67"/>
      <c r="Q52" s="67"/>
      <c r="R52" s="67"/>
      <c r="S52" s="67"/>
      <c r="T52" s="68"/>
      <c r="U52" s="69"/>
      <c r="V52" s="69"/>
      <c r="W52" s="70" t="s">
        <v>275</v>
      </c>
      <c r="X52" s="156"/>
      <c r="Y52" s="156"/>
      <c r="Z52" s="156"/>
      <c r="AA52" s="156"/>
      <c r="AB52" s="156"/>
      <c r="AC52" s="156"/>
      <c r="AD52" s="157"/>
      <c r="AE52" s="109"/>
      <c r="AF52" s="158"/>
      <c r="AG52" s="159"/>
      <c r="AH52" s="159"/>
      <c r="AI52" s="160"/>
      <c r="AJ52" s="109"/>
      <c r="AK52" s="158"/>
      <c r="AL52" s="159"/>
      <c r="AM52" s="159"/>
      <c r="AN52" s="159"/>
      <c r="AO52" s="159"/>
      <c r="AP52" s="159"/>
      <c r="AQ52" s="159"/>
      <c r="AR52" s="159"/>
      <c r="AS52" s="159"/>
      <c r="AT52" s="159"/>
      <c r="AU52" s="159"/>
      <c r="AV52" s="159"/>
      <c r="AW52" s="159"/>
      <c r="AX52" s="159"/>
      <c r="AY52" s="159"/>
      <c r="AZ52" s="159"/>
      <c r="BA52" s="159"/>
      <c r="BB52" s="159"/>
      <c r="BC52" s="159"/>
      <c r="BD52" s="159"/>
      <c r="BE52" s="159"/>
      <c r="BF52" s="159"/>
      <c r="BG52" s="160"/>
      <c r="BH52" s="57"/>
      <c r="BI52" s="364" t="s">
        <v>275</v>
      </c>
      <c r="BJ52" s="101"/>
      <c r="BK52" s="101"/>
      <c r="BL52" s="101"/>
      <c r="BM52" s="101"/>
      <c r="BN52" s="101"/>
      <c r="BO52" s="101"/>
      <c r="BP52" s="101"/>
      <c r="BQ52" s="101"/>
      <c r="BR52" s="101"/>
      <c r="BS52" s="101"/>
      <c r="BT52" s="101"/>
      <c r="BU52" s="101"/>
      <c r="BV52" s="101"/>
      <c r="BW52" s="101"/>
      <c r="BX52" s="101"/>
      <c r="BY52" s="101"/>
      <c r="BZ52" s="101"/>
      <c r="CA52" s="101"/>
      <c r="CB52" s="101"/>
      <c r="CC52" s="101"/>
      <c r="CD52" s="101"/>
      <c r="CE52" s="101"/>
      <c r="CF52" s="101"/>
      <c r="CG52" s="101"/>
      <c r="CH52" s="101"/>
      <c r="CI52" s="101"/>
      <c r="CJ52" s="101"/>
      <c r="CK52" s="101"/>
      <c r="CL52" s="101"/>
      <c r="CM52" s="101"/>
      <c r="CN52" s="101"/>
      <c r="CO52" s="101"/>
      <c r="CP52" s="101"/>
      <c r="CQ52" s="101"/>
      <c r="CR52" s="101"/>
      <c r="CS52" s="101"/>
      <c r="CT52" s="101"/>
      <c r="CU52" s="101"/>
      <c r="CV52" s="101"/>
      <c r="CW52" s="101"/>
      <c r="CX52" s="101"/>
      <c r="CY52" s="101"/>
      <c r="CZ52" s="101"/>
      <c r="DA52" s="101"/>
      <c r="DB52" s="101"/>
      <c r="DC52" s="101"/>
      <c r="DD52" s="101"/>
      <c r="DE52" s="101"/>
      <c r="DF52" s="101"/>
      <c r="DG52" s="101"/>
      <c r="DH52" s="101"/>
      <c r="DI52" s="101"/>
      <c r="DJ52" s="101"/>
      <c r="DK52" s="101"/>
      <c r="DL52" s="101"/>
      <c r="DM52" s="101"/>
      <c r="DN52" s="101"/>
      <c r="DO52" s="101"/>
      <c r="DP52" s="101"/>
      <c r="DQ52" s="101"/>
      <c r="DR52" s="101"/>
      <c r="DS52" s="101"/>
      <c r="DT52" s="101"/>
      <c r="DU52" s="101"/>
      <c r="DV52" s="101"/>
      <c r="DW52" s="101"/>
      <c r="DX52" s="101"/>
      <c r="DY52" s="101"/>
      <c r="DZ52" s="101"/>
      <c r="EA52" s="101"/>
      <c r="EB52" s="101"/>
      <c r="EC52" s="101"/>
      <c r="ED52" s="101"/>
      <c r="EE52" s="101"/>
      <c r="EF52" s="101"/>
      <c r="EG52" s="101"/>
      <c r="EH52" s="101"/>
      <c r="EI52" s="101"/>
      <c r="EJ52" s="101"/>
      <c r="EK52" s="101"/>
      <c r="EL52" s="101"/>
      <c r="EM52" s="101"/>
      <c r="EN52" s="101"/>
      <c r="EO52" s="101"/>
      <c r="EP52" s="101"/>
      <c r="EQ52" s="101"/>
      <c r="ER52" s="101"/>
      <c r="ES52" s="101"/>
      <c r="ET52" s="101"/>
    </row>
    <row r="53" spans="1:150" ht="25.5" hidden="1" customHeight="1" x14ac:dyDescent="0.25">
      <c r="A53" s="60" t="s">
        <v>404</v>
      </c>
      <c r="B53" s="60" t="s">
        <v>405</v>
      </c>
      <c r="C53" s="60" t="s">
        <v>406</v>
      </c>
      <c r="D53" s="71" t="s">
        <v>407</v>
      </c>
      <c r="E53" s="31" t="s">
        <v>297</v>
      </c>
      <c r="F53" s="31" t="s">
        <v>124</v>
      </c>
      <c r="G53" s="31" t="s">
        <v>408</v>
      </c>
      <c r="H53" s="31" t="s">
        <v>125</v>
      </c>
      <c r="I53" s="31" t="s">
        <v>115</v>
      </c>
      <c r="J53" s="31"/>
      <c r="K53" s="31"/>
      <c r="L53" s="31"/>
      <c r="M53" s="31"/>
      <c r="N53" s="61">
        <v>466925.52</v>
      </c>
      <c r="O53" s="61">
        <v>70038.83</v>
      </c>
      <c r="P53" s="33">
        <v>0</v>
      </c>
      <c r="Q53" s="33">
        <v>0</v>
      </c>
      <c r="R53" s="33">
        <v>0</v>
      </c>
      <c r="S53" s="61">
        <v>396886.69</v>
      </c>
      <c r="T53" s="43">
        <v>42675</v>
      </c>
      <c r="U53" s="44">
        <v>42826</v>
      </c>
      <c r="V53" s="44">
        <v>42946</v>
      </c>
      <c r="W53" s="45">
        <v>43659</v>
      </c>
      <c r="X53" s="151"/>
      <c r="Y53" s="151">
        <v>79766</v>
      </c>
      <c r="Z53" s="151">
        <v>159531</v>
      </c>
      <c r="AA53" s="151">
        <v>157589.69</v>
      </c>
      <c r="AB53" s="151"/>
      <c r="AC53" s="151"/>
      <c r="AD53" s="152"/>
      <c r="AE53" s="115"/>
      <c r="AF53" s="119">
        <v>42</v>
      </c>
      <c r="AG53" s="129" t="s">
        <v>254</v>
      </c>
      <c r="AH53" s="120"/>
      <c r="AI53" s="135"/>
      <c r="AJ53" s="136"/>
      <c r="AK53" s="119"/>
      <c r="AL53" s="120"/>
      <c r="AM53" s="120"/>
      <c r="AN53" s="120"/>
      <c r="AO53" s="120"/>
      <c r="AP53" s="120" t="s">
        <v>229</v>
      </c>
      <c r="AQ53" s="129" t="s">
        <v>183</v>
      </c>
      <c r="AR53" s="120">
        <v>80</v>
      </c>
      <c r="AS53" s="120"/>
      <c r="AT53" s="120"/>
      <c r="AU53" s="120"/>
      <c r="AV53" s="120"/>
      <c r="AW53" s="120"/>
      <c r="AX53" s="120"/>
      <c r="AY53" s="120"/>
      <c r="AZ53" s="120"/>
      <c r="BA53" s="120"/>
      <c r="BB53" s="120"/>
      <c r="BC53" s="120"/>
      <c r="BD53" s="120"/>
      <c r="BE53" s="120"/>
      <c r="BF53" s="120"/>
      <c r="BG53" s="135"/>
      <c r="BH53" s="57" t="s">
        <v>813</v>
      </c>
      <c r="BI53" s="364" t="s">
        <v>941</v>
      </c>
    </row>
    <row r="54" spans="1:150" ht="25.5" hidden="1" customHeight="1" x14ac:dyDescent="0.25">
      <c r="A54" s="216" t="s">
        <v>90</v>
      </c>
      <c r="B54" s="60"/>
      <c r="C54" s="60"/>
      <c r="D54" s="217" t="s">
        <v>793</v>
      </c>
      <c r="E54" s="31"/>
      <c r="F54" s="31"/>
      <c r="G54" s="31"/>
      <c r="H54" s="31"/>
      <c r="I54" s="31"/>
      <c r="J54" s="31"/>
      <c r="K54" s="31"/>
      <c r="L54" s="31"/>
      <c r="M54" s="31"/>
      <c r="N54" s="61"/>
      <c r="O54" s="61"/>
      <c r="P54" s="33"/>
      <c r="Q54" s="33"/>
      <c r="R54" s="33"/>
      <c r="S54" s="61"/>
      <c r="T54" s="44"/>
      <c r="U54" s="44"/>
      <c r="V54" s="44"/>
      <c r="W54" s="45"/>
      <c r="X54" s="151"/>
      <c r="Y54" s="151"/>
      <c r="Z54" s="151"/>
      <c r="AA54" s="151"/>
      <c r="AB54" s="151"/>
      <c r="AC54" s="151"/>
      <c r="AD54" s="151"/>
      <c r="AE54" s="115"/>
      <c r="AF54" s="120"/>
      <c r="AG54" s="129"/>
      <c r="AH54" s="120"/>
      <c r="AI54" s="120"/>
      <c r="AJ54" s="136"/>
      <c r="AK54" s="120"/>
      <c r="AL54" s="120"/>
      <c r="AM54" s="120"/>
      <c r="AN54" s="120"/>
      <c r="AO54" s="120"/>
      <c r="AP54" s="120"/>
      <c r="AQ54" s="129"/>
      <c r="AR54" s="120"/>
      <c r="AS54" s="120"/>
      <c r="AT54" s="120"/>
      <c r="AU54" s="120"/>
      <c r="AV54" s="120"/>
      <c r="AW54" s="120"/>
      <c r="AX54" s="120"/>
      <c r="AY54" s="120"/>
      <c r="AZ54" s="120"/>
      <c r="BA54" s="120"/>
      <c r="BB54" s="120"/>
      <c r="BC54" s="120"/>
      <c r="BD54" s="120"/>
      <c r="BE54" s="120"/>
      <c r="BF54" s="120"/>
      <c r="BG54" s="135"/>
      <c r="BH54" s="57"/>
      <c r="BI54" s="364" t="s">
        <v>275</v>
      </c>
    </row>
    <row r="55" spans="1:150" ht="24.75" hidden="1" customHeight="1" thickBot="1" x14ac:dyDescent="0.3">
      <c r="A55" s="15" t="s">
        <v>409</v>
      </c>
      <c r="B55" s="16" t="s">
        <v>83</v>
      </c>
      <c r="C55" s="16"/>
      <c r="D55" s="16" t="s">
        <v>410</v>
      </c>
      <c r="E55" s="17"/>
      <c r="F55" s="17"/>
      <c r="G55" s="17"/>
      <c r="H55" s="17"/>
      <c r="I55" s="17"/>
      <c r="J55" s="17"/>
      <c r="K55" s="17"/>
      <c r="L55" s="17"/>
      <c r="M55" s="17"/>
      <c r="N55" s="17"/>
      <c r="O55" s="17"/>
      <c r="P55" s="17"/>
      <c r="Q55" s="17"/>
      <c r="R55" s="17"/>
      <c r="S55" s="17"/>
      <c r="T55" s="46"/>
      <c r="U55" s="213"/>
      <c r="V55" s="213"/>
      <c r="W55" s="214" t="s">
        <v>275</v>
      </c>
      <c r="X55" s="17"/>
      <c r="Y55" s="17"/>
      <c r="Z55" s="17"/>
      <c r="AA55" s="17"/>
      <c r="AB55" s="17"/>
      <c r="AC55" s="17"/>
      <c r="AD55" s="17"/>
      <c r="AE55" s="215"/>
      <c r="AF55" s="17"/>
      <c r="AG55" s="17"/>
      <c r="AH55" s="17"/>
      <c r="AI55" s="17"/>
      <c r="AJ55" s="215"/>
      <c r="AK55" s="17"/>
      <c r="AL55" s="17"/>
      <c r="AM55" s="17"/>
      <c r="AN55" s="17"/>
      <c r="AO55" s="17"/>
      <c r="AP55" s="107"/>
      <c r="AQ55" s="107"/>
      <c r="AR55" s="107"/>
      <c r="AS55" s="107"/>
      <c r="AT55" s="17"/>
      <c r="AU55" s="107"/>
      <c r="AV55" s="107"/>
      <c r="AW55" s="17"/>
      <c r="AX55" s="107"/>
      <c r="AY55" s="107"/>
      <c r="AZ55" s="17"/>
      <c r="BA55" s="107"/>
      <c r="BB55" s="107"/>
      <c r="BC55" s="107"/>
      <c r="BD55" s="107"/>
      <c r="BE55" s="107"/>
      <c r="BF55" s="107"/>
      <c r="BG55" s="107"/>
      <c r="BH55" s="57"/>
      <c r="BI55" s="364" t="s">
        <v>275</v>
      </c>
    </row>
    <row r="56" spans="1:150" ht="24.75" hidden="1" customHeight="1" thickBot="1" x14ac:dyDescent="0.3">
      <c r="A56" s="15" t="s">
        <v>411</v>
      </c>
      <c r="B56" s="16" t="s">
        <v>83</v>
      </c>
      <c r="C56" s="16"/>
      <c r="D56" s="16" t="s">
        <v>412</v>
      </c>
      <c r="E56" s="17"/>
      <c r="F56" s="17"/>
      <c r="G56" s="17"/>
      <c r="H56" s="17"/>
      <c r="I56" s="17"/>
      <c r="J56" s="17"/>
      <c r="K56" s="17"/>
      <c r="L56" s="17"/>
      <c r="M56" s="17"/>
      <c r="N56" s="17"/>
      <c r="O56" s="17"/>
      <c r="P56" s="17"/>
      <c r="Q56" s="17"/>
      <c r="R56" s="17"/>
      <c r="S56" s="17"/>
      <c r="T56" s="46"/>
      <c r="U56" s="47"/>
      <c r="V56" s="47"/>
      <c r="W56" s="48" t="s">
        <v>275</v>
      </c>
      <c r="X56" s="17"/>
      <c r="Y56" s="17"/>
      <c r="Z56" s="17"/>
      <c r="AA56" s="17"/>
      <c r="AB56" s="17"/>
      <c r="AC56" s="17"/>
      <c r="AD56" s="17"/>
      <c r="AE56" s="115"/>
      <c r="AF56" s="17"/>
      <c r="AG56" s="17"/>
      <c r="AH56" s="17"/>
      <c r="AI56" s="17"/>
      <c r="AJ56" s="115"/>
      <c r="AK56" s="17"/>
      <c r="AL56" s="17"/>
      <c r="AM56" s="17"/>
      <c r="AN56" s="17"/>
      <c r="AO56" s="17"/>
      <c r="AP56" s="107"/>
      <c r="AQ56" s="107"/>
      <c r="AR56" s="107"/>
      <c r="AS56" s="107"/>
      <c r="AT56" s="17"/>
      <c r="AU56" s="107"/>
      <c r="AV56" s="107"/>
      <c r="AW56" s="17"/>
      <c r="AX56" s="107"/>
      <c r="AY56" s="107"/>
      <c r="AZ56" s="17"/>
      <c r="BA56" s="107"/>
      <c r="BB56" s="107"/>
      <c r="BC56" s="107"/>
      <c r="BD56" s="107"/>
      <c r="BE56" s="107"/>
      <c r="BF56" s="107"/>
      <c r="BG56" s="107"/>
      <c r="BH56" s="57"/>
      <c r="BI56" s="364" t="s">
        <v>275</v>
      </c>
    </row>
    <row r="57" spans="1:150" s="113" customFormat="1" ht="25.5" hidden="1" customHeight="1" x14ac:dyDescent="0.25">
      <c r="A57" s="72" t="s">
        <v>91</v>
      </c>
      <c r="B57" s="73" t="s">
        <v>83</v>
      </c>
      <c r="C57" s="73"/>
      <c r="D57" s="22" t="s">
        <v>413</v>
      </c>
      <c r="E57" s="23"/>
      <c r="F57" s="23"/>
      <c r="G57" s="23"/>
      <c r="H57" s="23"/>
      <c r="I57" s="23"/>
      <c r="J57" s="23"/>
      <c r="K57" s="23"/>
      <c r="L57" s="23"/>
      <c r="M57" s="23"/>
      <c r="N57" s="23"/>
      <c r="O57" s="23"/>
      <c r="P57" s="23"/>
      <c r="Q57" s="23"/>
      <c r="R57" s="23"/>
      <c r="S57" s="24"/>
      <c r="T57" s="25"/>
      <c r="U57" s="38"/>
      <c r="V57" s="38"/>
      <c r="W57" s="28" t="s">
        <v>275</v>
      </c>
      <c r="X57" s="108"/>
      <c r="Y57" s="108"/>
      <c r="Z57" s="108"/>
      <c r="AA57" s="108"/>
      <c r="AB57" s="108"/>
      <c r="AC57" s="108"/>
      <c r="AD57" s="138"/>
      <c r="AE57" s="109"/>
      <c r="AF57" s="112"/>
      <c r="AG57" s="110"/>
      <c r="AH57" s="110"/>
      <c r="AI57" s="111"/>
      <c r="AJ57" s="109"/>
      <c r="AK57" s="112"/>
      <c r="AL57" s="110"/>
      <c r="AM57" s="110"/>
      <c r="AN57" s="110"/>
      <c r="AO57" s="110"/>
      <c r="AP57" s="110"/>
      <c r="AQ57" s="110"/>
      <c r="AR57" s="110"/>
      <c r="AS57" s="110"/>
      <c r="AT57" s="110"/>
      <c r="AU57" s="110"/>
      <c r="AV57" s="110"/>
      <c r="AW57" s="110"/>
      <c r="AX57" s="110"/>
      <c r="AY57" s="110"/>
      <c r="AZ57" s="110"/>
      <c r="BA57" s="110"/>
      <c r="BB57" s="110"/>
      <c r="BC57" s="110"/>
      <c r="BD57" s="110"/>
      <c r="BE57" s="110"/>
      <c r="BF57" s="110"/>
      <c r="BG57" s="111"/>
      <c r="BH57" s="57"/>
      <c r="BI57" s="364" t="s">
        <v>275</v>
      </c>
      <c r="BJ57" s="101"/>
      <c r="BK57" s="101"/>
      <c r="BL57" s="101"/>
      <c r="BM57" s="101"/>
      <c r="BN57" s="101"/>
      <c r="BO57" s="101"/>
      <c r="BP57" s="101"/>
      <c r="BQ57" s="101"/>
      <c r="BR57" s="101"/>
      <c r="BS57" s="101"/>
      <c r="BT57" s="101"/>
      <c r="BU57" s="101"/>
      <c r="BV57" s="101"/>
      <c r="BW57" s="101"/>
      <c r="BX57" s="101"/>
      <c r="BY57" s="101"/>
      <c r="BZ57" s="101"/>
      <c r="CA57" s="101"/>
      <c r="CB57" s="101"/>
      <c r="CC57" s="101"/>
      <c r="CD57" s="101"/>
      <c r="CE57" s="101"/>
      <c r="CF57" s="101"/>
      <c r="CG57" s="101"/>
      <c r="CH57" s="101"/>
      <c r="CI57" s="101"/>
      <c r="CJ57" s="101"/>
      <c r="CK57" s="101"/>
      <c r="CL57" s="101"/>
      <c r="CM57" s="101"/>
      <c r="CN57" s="101"/>
      <c r="CO57" s="101"/>
      <c r="CP57" s="101"/>
      <c r="CQ57" s="101"/>
      <c r="CR57" s="101"/>
      <c r="CS57" s="101"/>
      <c r="CT57" s="101"/>
      <c r="CU57" s="101"/>
      <c r="CV57" s="101"/>
      <c r="CW57" s="101"/>
      <c r="CX57" s="101"/>
      <c r="CY57" s="101"/>
      <c r="CZ57" s="101"/>
      <c r="DA57" s="101"/>
      <c r="DB57" s="101"/>
      <c r="DC57" s="101"/>
      <c r="DD57" s="101"/>
      <c r="DE57" s="101"/>
      <c r="DF57" s="101"/>
      <c r="DG57" s="101"/>
      <c r="DH57" s="101"/>
      <c r="DI57" s="101"/>
      <c r="DJ57" s="101"/>
      <c r="DK57" s="101"/>
      <c r="DL57" s="101"/>
      <c r="DM57" s="101"/>
      <c r="DN57" s="101"/>
      <c r="DO57" s="101"/>
      <c r="DP57" s="101"/>
      <c r="DQ57" s="101"/>
      <c r="DR57" s="101"/>
      <c r="DS57" s="101"/>
      <c r="DT57" s="101"/>
      <c r="DU57" s="101"/>
      <c r="DV57" s="101"/>
      <c r="DW57" s="101"/>
      <c r="DX57" s="101"/>
      <c r="DY57" s="101"/>
      <c r="DZ57" s="101"/>
      <c r="EA57" s="101"/>
      <c r="EB57" s="101"/>
      <c r="EC57" s="101"/>
      <c r="ED57" s="101"/>
      <c r="EE57" s="101"/>
      <c r="EF57" s="101"/>
      <c r="EG57" s="101"/>
      <c r="EH57" s="101"/>
      <c r="EI57" s="101"/>
      <c r="EJ57" s="101"/>
      <c r="EK57" s="101"/>
      <c r="EL57" s="101"/>
      <c r="EM57" s="101"/>
      <c r="EN57" s="101"/>
      <c r="EO57" s="101"/>
      <c r="EP57" s="101"/>
      <c r="EQ57" s="101"/>
      <c r="ER57" s="101"/>
      <c r="ES57" s="101"/>
      <c r="ET57" s="101"/>
    </row>
    <row r="58" spans="1:150" s="147" customFormat="1" ht="25.5" hidden="1" customHeight="1" x14ac:dyDescent="0.25">
      <c r="A58" s="53" t="s">
        <v>126</v>
      </c>
      <c r="B58" s="53" t="s">
        <v>414</v>
      </c>
      <c r="C58" s="53" t="s">
        <v>415</v>
      </c>
      <c r="D58" s="41" t="s">
        <v>416</v>
      </c>
      <c r="E58" s="32" t="s">
        <v>266</v>
      </c>
      <c r="F58" s="32" t="s">
        <v>148</v>
      </c>
      <c r="G58" s="32" t="s">
        <v>417</v>
      </c>
      <c r="H58" s="31" t="s">
        <v>161</v>
      </c>
      <c r="I58" s="32" t="s">
        <v>115</v>
      </c>
      <c r="J58" s="32"/>
      <c r="K58" s="32"/>
      <c r="L58" s="32"/>
      <c r="M58" s="32"/>
      <c r="N58" s="42">
        <f>O58+P58+S58</f>
        <v>348722.37</v>
      </c>
      <c r="O58" s="42">
        <v>26154.19</v>
      </c>
      <c r="P58" s="42">
        <v>26154.18</v>
      </c>
      <c r="Q58" s="74">
        <v>0</v>
      </c>
      <c r="R58" s="33">
        <v>0</v>
      </c>
      <c r="S58" s="33">
        <v>296414</v>
      </c>
      <c r="T58" s="34">
        <v>42916</v>
      </c>
      <c r="U58" s="35">
        <v>43008</v>
      </c>
      <c r="V58" s="35">
        <v>43100</v>
      </c>
      <c r="W58" s="36">
        <v>43646</v>
      </c>
      <c r="X58" s="114">
        <v>0</v>
      </c>
      <c r="Y58" s="114">
        <v>0</v>
      </c>
      <c r="Z58" s="114">
        <v>150000</v>
      </c>
      <c r="AA58" s="114">
        <f>S58-Z58</f>
        <v>146414</v>
      </c>
      <c r="AB58" s="114">
        <v>0</v>
      </c>
      <c r="AC58" s="114"/>
      <c r="AD58" s="139"/>
      <c r="AE58" s="144"/>
      <c r="AF58" s="145">
        <v>22</v>
      </c>
      <c r="AG58" s="129" t="s">
        <v>243</v>
      </c>
      <c r="AH58" s="129"/>
      <c r="AI58" s="141"/>
      <c r="AJ58" s="144"/>
      <c r="AK58" s="145"/>
      <c r="AL58" s="129"/>
      <c r="AM58" s="129"/>
      <c r="AN58" s="129"/>
      <c r="AO58" s="129"/>
      <c r="AP58" s="129" t="s">
        <v>216</v>
      </c>
      <c r="AQ58" s="129" t="s">
        <v>750</v>
      </c>
      <c r="AR58" s="129">
        <v>480</v>
      </c>
      <c r="AS58" s="129" t="s">
        <v>218</v>
      </c>
      <c r="AT58" s="129" t="s">
        <v>751</v>
      </c>
      <c r="AU58" s="129">
        <v>1</v>
      </c>
      <c r="AV58" s="144"/>
      <c r="AW58" s="144"/>
      <c r="AX58" s="144"/>
      <c r="AY58" s="129"/>
      <c r="AZ58" s="129"/>
      <c r="BA58" s="129"/>
      <c r="BB58" s="129"/>
      <c r="BC58" s="129"/>
      <c r="BD58" s="129"/>
      <c r="BE58" s="129"/>
      <c r="BF58" s="129"/>
      <c r="BG58" s="141"/>
      <c r="BH58" s="57" t="s">
        <v>871</v>
      </c>
      <c r="BI58" s="364" t="s">
        <v>941</v>
      </c>
      <c r="BJ58" s="146"/>
      <c r="BK58" s="146"/>
      <c r="BL58" s="146"/>
      <c r="BM58" s="146"/>
      <c r="BN58" s="146"/>
      <c r="BO58" s="146"/>
      <c r="BP58" s="146"/>
      <c r="BQ58" s="146"/>
      <c r="BR58" s="146"/>
      <c r="BS58" s="146"/>
      <c r="BT58" s="146"/>
      <c r="BU58" s="146"/>
      <c r="BV58" s="146"/>
      <c r="BW58" s="146"/>
      <c r="BX58" s="146"/>
      <c r="BY58" s="146"/>
      <c r="BZ58" s="146"/>
      <c r="CA58" s="146"/>
      <c r="CB58" s="146"/>
      <c r="CC58" s="146"/>
      <c r="CD58" s="146"/>
      <c r="CE58" s="146"/>
      <c r="CF58" s="146"/>
      <c r="CG58" s="146"/>
      <c r="CH58" s="146"/>
      <c r="CI58" s="146"/>
      <c r="CJ58" s="146"/>
      <c r="CK58" s="146"/>
      <c r="CL58" s="146"/>
      <c r="CM58" s="146"/>
      <c r="CN58" s="146"/>
      <c r="CO58" s="146"/>
      <c r="CP58" s="146"/>
      <c r="CQ58" s="146"/>
      <c r="CR58" s="146"/>
      <c r="CS58" s="146"/>
      <c r="CT58" s="146"/>
      <c r="CU58" s="146"/>
      <c r="CV58" s="146"/>
      <c r="CW58" s="146"/>
      <c r="CX58" s="146"/>
      <c r="CY58" s="146"/>
      <c r="CZ58" s="146"/>
      <c r="DA58" s="146"/>
      <c r="DB58" s="146"/>
      <c r="DC58" s="146"/>
      <c r="DD58" s="146"/>
      <c r="DE58" s="146"/>
      <c r="DF58" s="146"/>
      <c r="DG58" s="146"/>
      <c r="DH58" s="146"/>
      <c r="DI58" s="146"/>
      <c r="DJ58" s="146"/>
      <c r="DK58" s="146"/>
      <c r="DL58" s="146"/>
      <c r="DM58" s="146"/>
      <c r="DN58" s="146"/>
      <c r="DO58" s="146"/>
      <c r="DP58" s="146"/>
      <c r="DQ58" s="146"/>
      <c r="DR58" s="146"/>
      <c r="DS58" s="146"/>
      <c r="DT58" s="146"/>
      <c r="DU58" s="146"/>
      <c r="DV58" s="146"/>
      <c r="DW58" s="146"/>
      <c r="DX58" s="146"/>
      <c r="DY58" s="146"/>
      <c r="DZ58" s="146"/>
      <c r="EA58" s="146"/>
      <c r="EB58" s="146"/>
      <c r="EC58" s="146"/>
      <c r="ED58" s="146"/>
      <c r="EE58" s="146"/>
      <c r="EF58" s="146"/>
      <c r="EG58" s="146"/>
      <c r="EH58" s="146"/>
      <c r="EI58" s="146"/>
      <c r="EJ58" s="146"/>
      <c r="EK58" s="146"/>
      <c r="EL58" s="146"/>
      <c r="EM58" s="146"/>
      <c r="EN58" s="146"/>
      <c r="EO58" s="146"/>
      <c r="EP58" s="146"/>
      <c r="EQ58" s="146"/>
      <c r="ER58" s="146"/>
      <c r="ES58" s="146"/>
      <c r="ET58" s="146"/>
    </row>
    <row r="59" spans="1:150" s="147" customFormat="1" ht="24.75" hidden="1" customHeight="1" x14ac:dyDescent="0.25">
      <c r="A59" s="53" t="s">
        <v>127</v>
      </c>
      <c r="B59" s="53" t="s">
        <v>418</v>
      </c>
      <c r="C59" s="53" t="s">
        <v>419</v>
      </c>
      <c r="D59" s="41" t="s">
        <v>420</v>
      </c>
      <c r="E59" s="32" t="s">
        <v>280</v>
      </c>
      <c r="F59" s="32" t="s">
        <v>148</v>
      </c>
      <c r="G59" s="32" t="s">
        <v>321</v>
      </c>
      <c r="H59" s="31" t="s">
        <v>161</v>
      </c>
      <c r="I59" s="32" t="s">
        <v>115</v>
      </c>
      <c r="J59" s="32"/>
      <c r="K59" s="32"/>
      <c r="L59" s="32"/>
      <c r="M59" s="32"/>
      <c r="N59" s="42">
        <f>O59+P59+S59</f>
        <v>134057.64705882352</v>
      </c>
      <c r="O59" s="42">
        <f>S59*15/85/2</f>
        <v>10054.323529411764</v>
      </c>
      <c r="P59" s="42">
        <f>O59</f>
        <v>10054.323529411764</v>
      </c>
      <c r="Q59" s="74">
        <v>0</v>
      </c>
      <c r="R59" s="33">
        <v>0</v>
      </c>
      <c r="S59" s="33">
        <v>113949</v>
      </c>
      <c r="T59" s="34">
        <v>42887</v>
      </c>
      <c r="U59" s="35">
        <v>42979</v>
      </c>
      <c r="V59" s="35">
        <v>43100</v>
      </c>
      <c r="W59" s="36">
        <v>43646</v>
      </c>
      <c r="X59" s="114">
        <v>0</v>
      </c>
      <c r="Y59" s="114">
        <v>0</v>
      </c>
      <c r="Z59" s="114">
        <v>100000</v>
      </c>
      <c r="AA59" s="114">
        <f>S59-Z59</f>
        <v>13949</v>
      </c>
      <c r="AB59" s="114">
        <v>0</v>
      </c>
      <c r="AC59" s="114"/>
      <c r="AD59" s="139"/>
      <c r="AE59" s="144"/>
      <c r="AF59" s="145">
        <v>22</v>
      </c>
      <c r="AG59" s="129" t="s">
        <v>243</v>
      </c>
      <c r="AH59" s="129"/>
      <c r="AI59" s="141"/>
      <c r="AJ59" s="144"/>
      <c r="AK59" s="145"/>
      <c r="AL59" s="129"/>
      <c r="AM59" s="129"/>
      <c r="AN59" s="129"/>
      <c r="AO59" s="129"/>
      <c r="AP59" s="129" t="s">
        <v>216</v>
      </c>
      <c r="AQ59" s="129" t="s">
        <v>750</v>
      </c>
      <c r="AR59" s="129">
        <v>344</v>
      </c>
      <c r="AS59" s="129" t="s">
        <v>218</v>
      </c>
      <c r="AT59" s="129" t="s">
        <v>751</v>
      </c>
      <c r="AU59" s="129">
        <v>1</v>
      </c>
      <c r="AV59" s="144"/>
      <c r="AW59" s="144"/>
      <c r="AX59" s="144"/>
      <c r="AY59" s="129"/>
      <c r="AZ59" s="129"/>
      <c r="BA59" s="129"/>
      <c r="BB59" s="129"/>
      <c r="BC59" s="129"/>
      <c r="BD59" s="129"/>
      <c r="BE59" s="129"/>
      <c r="BF59" s="129"/>
      <c r="BG59" s="141"/>
      <c r="BH59" s="57" t="s">
        <v>869</v>
      </c>
      <c r="BI59" s="364" t="s">
        <v>941</v>
      </c>
      <c r="BJ59" s="146"/>
      <c r="BK59" s="146"/>
      <c r="BL59" s="146"/>
      <c r="BM59" s="146"/>
      <c r="BN59" s="146"/>
      <c r="BO59" s="146"/>
      <c r="BP59" s="146"/>
      <c r="BQ59" s="146"/>
      <c r="BR59" s="146"/>
      <c r="BS59" s="146"/>
      <c r="BT59" s="146"/>
      <c r="BU59" s="146"/>
      <c r="BV59" s="146"/>
      <c r="BW59" s="146"/>
      <c r="BX59" s="146"/>
      <c r="BY59" s="146"/>
      <c r="BZ59" s="146"/>
      <c r="CA59" s="146"/>
      <c r="CB59" s="146"/>
      <c r="CC59" s="146"/>
      <c r="CD59" s="146"/>
      <c r="CE59" s="146"/>
      <c r="CF59" s="146"/>
      <c r="CG59" s="146"/>
      <c r="CH59" s="146"/>
      <c r="CI59" s="146"/>
      <c r="CJ59" s="146"/>
      <c r="CK59" s="146"/>
      <c r="CL59" s="146"/>
      <c r="CM59" s="146"/>
      <c r="CN59" s="146"/>
      <c r="CO59" s="146"/>
      <c r="CP59" s="146"/>
      <c r="CQ59" s="146"/>
      <c r="CR59" s="146"/>
      <c r="CS59" s="146"/>
      <c r="CT59" s="146"/>
      <c r="CU59" s="146"/>
      <c r="CV59" s="146"/>
      <c r="CW59" s="146"/>
      <c r="CX59" s="146"/>
      <c r="CY59" s="146"/>
      <c r="CZ59" s="146"/>
      <c r="DA59" s="146"/>
      <c r="DB59" s="146"/>
      <c r="DC59" s="146"/>
      <c r="DD59" s="146"/>
      <c r="DE59" s="146"/>
      <c r="DF59" s="146"/>
      <c r="DG59" s="146"/>
      <c r="DH59" s="146"/>
      <c r="DI59" s="146"/>
      <c r="DJ59" s="146"/>
      <c r="DK59" s="146"/>
      <c r="DL59" s="146"/>
      <c r="DM59" s="146"/>
      <c r="DN59" s="146"/>
      <c r="DO59" s="146"/>
      <c r="DP59" s="146"/>
      <c r="DQ59" s="146"/>
      <c r="DR59" s="146"/>
      <c r="DS59" s="146"/>
      <c r="DT59" s="146"/>
      <c r="DU59" s="146"/>
      <c r="DV59" s="146"/>
      <c r="DW59" s="146"/>
      <c r="DX59" s="146"/>
      <c r="DY59" s="146"/>
      <c r="DZ59" s="146"/>
      <c r="EA59" s="146"/>
      <c r="EB59" s="146"/>
      <c r="EC59" s="146"/>
      <c r="ED59" s="146"/>
      <c r="EE59" s="146"/>
      <c r="EF59" s="146"/>
      <c r="EG59" s="146"/>
      <c r="EH59" s="146"/>
      <c r="EI59" s="146"/>
      <c r="EJ59" s="146"/>
      <c r="EK59" s="146"/>
      <c r="EL59" s="146"/>
      <c r="EM59" s="146"/>
      <c r="EN59" s="146"/>
      <c r="EO59" s="146"/>
      <c r="EP59" s="146"/>
      <c r="EQ59" s="146"/>
      <c r="ER59" s="146"/>
      <c r="ES59" s="146"/>
      <c r="ET59" s="146"/>
    </row>
    <row r="60" spans="1:150" s="147" customFormat="1" ht="38.25" hidden="1" customHeight="1" x14ac:dyDescent="0.25">
      <c r="A60" s="53" t="s">
        <v>128</v>
      </c>
      <c r="B60" s="53" t="s">
        <v>421</v>
      </c>
      <c r="C60" s="53" t="s">
        <v>422</v>
      </c>
      <c r="D60" s="41" t="s">
        <v>423</v>
      </c>
      <c r="E60" s="32" t="s">
        <v>297</v>
      </c>
      <c r="F60" s="32" t="s">
        <v>148</v>
      </c>
      <c r="G60" s="32" t="s">
        <v>326</v>
      </c>
      <c r="H60" s="31" t="s">
        <v>161</v>
      </c>
      <c r="I60" s="32" t="s">
        <v>115</v>
      </c>
      <c r="J60" s="32"/>
      <c r="K60" s="32"/>
      <c r="L60" s="32"/>
      <c r="M60" s="32"/>
      <c r="N60" s="42">
        <f>O60+P60+S60</f>
        <v>394072</v>
      </c>
      <c r="O60" s="42">
        <v>29556</v>
      </c>
      <c r="P60" s="42">
        <v>29555</v>
      </c>
      <c r="Q60" s="33">
        <v>0</v>
      </c>
      <c r="R60" s="33">
        <v>0</v>
      </c>
      <c r="S60" s="33">
        <v>334961</v>
      </c>
      <c r="T60" s="34">
        <v>42917</v>
      </c>
      <c r="U60" s="35">
        <v>42979</v>
      </c>
      <c r="V60" s="35">
        <v>43100</v>
      </c>
      <c r="W60" s="36">
        <v>43890</v>
      </c>
      <c r="X60" s="114">
        <v>0</v>
      </c>
      <c r="Y60" s="114">
        <v>0</v>
      </c>
      <c r="Z60" s="114">
        <v>100000</v>
      </c>
      <c r="AA60" s="114">
        <f>S60-Z60</f>
        <v>234961</v>
      </c>
      <c r="AB60" s="114">
        <v>0</v>
      </c>
      <c r="AC60" s="114"/>
      <c r="AD60" s="139"/>
      <c r="AE60" s="144"/>
      <c r="AF60" s="145">
        <v>22</v>
      </c>
      <c r="AG60" s="129" t="s">
        <v>243</v>
      </c>
      <c r="AH60" s="129"/>
      <c r="AI60" s="141"/>
      <c r="AJ60" s="144"/>
      <c r="AK60" s="145"/>
      <c r="AL60" s="129"/>
      <c r="AM60" s="129"/>
      <c r="AN60" s="129"/>
      <c r="AO60" s="129"/>
      <c r="AP60" s="129" t="s">
        <v>216</v>
      </c>
      <c r="AQ60" s="161" t="s">
        <v>750</v>
      </c>
      <c r="AR60" s="118">
        <v>250</v>
      </c>
      <c r="AS60" s="129" t="s">
        <v>218</v>
      </c>
      <c r="AT60" s="161" t="s">
        <v>751</v>
      </c>
      <c r="AU60" s="129">
        <v>1</v>
      </c>
      <c r="AV60" s="129" t="s">
        <v>206</v>
      </c>
      <c r="AW60" s="161" t="s">
        <v>207</v>
      </c>
      <c r="AX60" s="129">
        <v>20</v>
      </c>
      <c r="AY60" s="144"/>
      <c r="AZ60" s="144"/>
      <c r="BA60" s="144"/>
      <c r="BB60" s="144"/>
      <c r="BC60" s="144"/>
      <c r="BD60" s="144"/>
      <c r="BE60" s="144"/>
      <c r="BF60" s="144"/>
      <c r="BG60" s="365"/>
      <c r="BH60" s="57" t="s">
        <v>872</v>
      </c>
      <c r="BI60" s="364" t="s">
        <v>941</v>
      </c>
      <c r="BJ60" s="146"/>
      <c r="BK60" s="146"/>
      <c r="BL60" s="146"/>
      <c r="BM60" s="146"/>
      <c r="BN60" s="146"/>
      <c r="BO60" s="146"/>
      <c r="BP60" s="146"/>
      <c r="BQ60" s="146"/>
      <c r="BR60" s="146"/>
      <c r="BS60" s="146"/>
      <c r="BT60" s="146"/>
      <c r="BU60" s="146"/>
      <c r="BV60" s="146"/>
      <c r="BW60" s="146"/>
      <c r="BX60" s="146"/>
      <c r="BY60" s="146"/>
      <c r="BZ60" s="146"/>
      <c r="CA60" s="146"/>
      <c r="CB60" s="146"/>
      <c r="CC60" s="146"/>
      <c r="CD60" s="146"/>
      <c r="CE60" s="146"/>
      <c r="CF60" s="146"/>
      <c r="CG60" s="146"/>
      <c r="CH60" s="146"/>
      <c r="CI60" s="146"/>
      <c r="CJ60" s="146"/>
      <c r="CK60" s="146"/>
      <c r="CL60" s="146"/>
      <c r="CM60" s="146"/>
      <c r="CN60" s="146"/>
      <c r="CO60" s="146"/>
      <c r="CP60" s="146"/>
      <c r="CQ60" s="146"/>
      <c r="CR60" s="146"/>
      <c r="CS60" s="146"/>
      <c r="CT60" s="146"/>
      <c r="CU60" s="146"/>
      <c r="CV60" s="146"/>
      <c r="CW60" s="146"/>
      <c r="CX60" s="146"/>
      <c r="CY60" s="146"/>
      <c r="CZ60" s="146"/>
      <c r="DA60" s="146"/>
      <c r="DB60" s="146"/>
      <c r="DC60" s="146"/>
      <c r="DD60" s="146"/>
      <c r="DE60" s="146"/>
      <c r="DF60" s="146"/>
      <c r="DG60" s="146"/>
      <c r="DH60" s="146"/>
      <c r="DI60" s="146"/>
      <c r="DJ60" s="146"/>
      <c r="DK60" s="146"/>
      <c r="DL60" s="146"/>
      <c r="DM60" s="146"/>
      <c r="DN60" s="146"/>
      <c r="DO60" s="146"/>
      <c r="DP60" s="146"/>
      <c r="DQ60" s="146"/>
      <c r="DR60" s="146"/>
      <c r="DS60" s="146"/>
      <c r="DT60" s="146"/>
      <c r="DU60" s="146"/>
      <c r="DV60" s="146"/>
      <c r="DW60" s="146"/>
      <c r="DX60" s="146"/>
      <c r="DY60" s="146"/>
      <c r="DZ60" s="146"/>
      <c r="EA60" s="146"/>
      <c r="EB60" s="146"/>
      <c r="EC60" s="146"/>
      <c r="ED60" s="146"/>
      <c r="EE60" s="146"/>
      <c r="EF60" s="146"/>
      <c r="EG60" s="146"/>
      <c r="EH60" s="146"/>
      <c r="EI60" s="146"/>
      <c r="EJ60" s="146"/>
      <c r="EK60" s="146"/>
      <c r="EL60" s="146"/>
      <c r="EM60" s="146"/>
      <c r="EN60" s="146"/>
      <c r="EO60" s="146"/>
      <c r="EP60" s="146"/>
      <c r="EQ60" s="146"/>
      <c r="ER60" s="146"/>
      <c r="ES60" s="146"/>
      <c r="ET60" s="146"/>
    </row>
    <row r="61" spans="1:150" s="147" customFormat="1" ht="25.5" hidden="1" customHeight="1" x14ac:dyDescent="0.25">
      <c r="A61" s="53" t="s">
        <v>129</v>
      </c>
      <c r="B61" s="53" t="s">
        <v>424</v>
      </c>
      <c r="C61" s="53" t="s">
        <v>425</v>
      </c>
      <c r="D61" s="41" t="s">
        <v>426</v>
      </c>
      <c r="E61" s="32" t="s">
        <v>272</v>
      </c>
      <c r="F61" s="32" t="s">
        <v>148</v>
      </c>
      <c r="G61" s="32" t="s">
        <v>290</v>
      </c>
      <c r="H61" s="31" t="s">
        <v>161</v>
      </c>
      <c r="I61" s="32" t="s">
        <v>115</v>
      </c>
      <c r="J61" s="32"/>
      <c r="K61" s="32"/>
      <c r="L61" s="32"/>
      <c r="M61" s="32"/>
      <c r="N61" s="42">
        <f>O61+P61+S61</f>
        <v>544762.36</v>
      </c>
      <c r="O61" s="42">
        <v>40857.18</v>
      </c>
      <c r="P61" s="42">
        <v>40857.18</v>
      </c>
      <c r="Q61" s="75">
        <v>0</v>
      </c>
      <c r="R61" s="33">
        <v>0</v>
      </c>
      <c r="S61" s="33">
        <v>463048</v>
      </c>
      <c r="T61" s="34">
        <v>42947</v>
      </c>
      <c r="U61" s="35">
        <v>43008</v>
      </c>
      <c r="V61" s="35">
        <v>43100</v>
      </c>
      <c r="W61" s="36">
        <v>44255</v>
      </c>
      <c r="X61" s="114">
        <v>0</v>
      </c>
      <c r="Y61" s="114">
        <v>0</v>
      </c>
      <c r="Z61" s="114">
        <v>150000</v>
      </c>
      <c r="AA61" s="114">
        <v>250000</v>
      </c>
      <c r="AB61" s="114">
        <f>S61-Z61-AA61</f>
        <v>63048</v>
      </c>
      <c r="AC61" s="114"/>
      <c r="AD61" s="139"/>
      <c r="AE61" s="144"/>
      <c r="AF61" s="145">
        <v>22</v>
      </c>
      <c r="AG61" s="129" t="s">
        <v>243</v>
      </c>
      <c r="AH61" s="129"/>
      <c r="AI61" s="141"/>
      <c r="AJ61" s="144"/>
      <c r="AK61" s="145"/>
      <c r="AL61" s="129"/>
      <c r="AM61" s="129"/>
      <c r="AN61" s="129"/>
      <c r="AO61" s="129"/>
      <c r="AP61" s="129" t="s">
        <v>216</v>
      </c>
      <c r="AQ61" s="129" t="s">
        <v>750</v>
      </c>
      <c r="AR61" s="118">
        <v>550</v>
      </c>
      <c r="AS61" s="129" t="s">
        <v>218</v>
      </c>
      <c r="AT61" s="129" t="s">
        <v>751</v>
      </c>
      <c r="AU61" s="129">
        <v>1</v>
      </c>
      <c r="AV61" s="144"/>
      <c r="AW61" s="144"/>
      <c r="AX61" s="144"/>
      <c r="AY61" s="129"/>
      <c r="AZ61" s="129"/>
      <c r="BA61" s="129"/>
      <c r="BB61" s="129"/>
      <c r="BC61" s="129"/>
      <c r="BD61" s="129"/>
      <c r="BE61" s="129"/>
      <c r="BF61" s="129"/>
      <c r="BG61" s="141"/>
      <c r="BH61" s="57" t="s">
        <v>870</v>
      </c>
      <c r="BI61" s="364" t="s">
        <v>941</v>
      </c>
      <c r="BJ61" s="146"/>
      <c r="BK61" s="146"/>
      <c r="BL61" s="146"/>
      <c r="BM61" s="146"/>
      <c r="BN61" s="146"/>
      <c r="BO61" s="146"/>
      <c r="BP61" s="146"/>
      <c r="BQ61" s="146"/>
      <c r="BR61" s="146"/>
      <c r="BS61" s="146"/>
      <c r="BT61" s="146"/>
      <c r="BU61" s="146"/>
      <c r="BV61" s="146"/>
      <c r="BW61" s="146"/>
      <c r="BX61" s="146"/>
      <c r="BY61" s="146"/>
      <c r="BZ61" s="146"/>
      <c r="CA61" s="146"/>
      <c r="CB61" s="146"/>
      <c r="CC61" s="146"/>
      <c r="CD61" s="146"/>
      <c r="CE61" s="146"/>
      <c r="CF61" s="146"/>
      <c r="CG61" s="146"/>
      <c r="CH61" s="146"/>
      <c r="CI61" s="146"/>
      <c r="CJ61" s="146"/>
      <c r="CK61" s="146"/>
      <c r="CL61" s="146"/>
      <c r="CM61" s="146"/>
      <c r="CN61" s="146"/>
      <c r="CO61" s="146"/>
      <c r="CP61" s="146"/>
      <c r="CQ61" s="146"/>
      <c r="CR61" s="146"/>
      <c r="CS61" s="146"/>
      <c r="CT61" s="146"/>
      <c r="CU61" s="146"/>
      <c r="CV61" s="146"/>
      <c r="CW61" s="146"/>
      <c r="CX61" s="146"/>
      <c r="CY61" s="146"/>
      <c r="CZ61" s="146"/>
      <c r="DA61" s="146"/>
      <c r="DB61" s="146"/>
      <c r="DC61" s="146"/>
      <c r="DD61" s="146"/>
      <c r="DE61" s="146"/>
      <c r="DF61" s="146"/>
      <c r="DG61" s="146"/>
      <c r="DH61" s="146"/>
      <c r="DI61" s="146"/>
      <c r="DJ61" s="146"/>
      <c r="DK61" s="146"/>
      <c r="DL61" s="146"/>
      <c r="DM61" s="146"/>
      <c r="DN61" s="146"/>
      <c r="DO61" s="146"/>
      <c r="DP61" s="146"/>
      <c r="DQ61" s="146"/>
      <c r="DR61" s="146"/>
      <c r="DS61" s="146"/>
      <c r="DT61" s="146"/>
      <c r="DU61" s="146"/>
      <c r="DV61" s="146"/>
      <c r="DW61" s="146"/>
      <c r="DX61" s="146"/>
      <c r="DY61" s="146"/>
      <c r="DZ61" s="146"/>
      <c r="EA61" s="146"/>
      <c r="EB61" s="146"/>
      <c r="EC61" s="146"/>
      <c r="ED61" s="146"/>
      <c r="EE61" s="146"/>
      <c r="EF61" s="146"/>
      <c r="EG61" s="146"/>
      <c r="EH61" s="146"/>
      <c r="EI61" s="146"/>
      <c r="EJ61" s="146"/>
      <c r="EK61" s="146"/>
      <c r="EL61" s="146"/>
      <c r="EM61" s="146"/>
      <c r="EN61" s="146"/>
      <c r="EO61" s="146"/>
      <c r="EP61" s="146"/>
      <c r="EQ61" s="146"/>
      <c r="ER61" s="146"/>
      <c r="ES61" s="146"/>
      <c r="ET61" s="146"/>
    </row>
    <row r="62" spans="1:150" s="113" customFormat="1" ht="25.5" hidden="1" customHeight="1" x14ac:dyDescent="0.25">
      <c r="A62" s="72" t="s">
        <v>92</v>
      </c>
      <c r="B62" s="73" t="s">
        <v>83</v>
      </c>
      <c r="C62" s="73"/>
      <c r="D62" s="22" t="s">
        <v>427</v>
      </c>
      <c r="E62" s="23"/>
      <c r="F62" s="23"/>
      <c r="G62" s="23"/>
      <c r="H62" s="23"/>
      <c r="I62" s="23"/>
      <c r="J62" s="23"/>
      <c r="K62" s="23"/>
      <c r="L62" s="23"/>
      <c r="M62" s="23"/>
      <c r="N62" s="23"/>
      <c r="O62" s="23"/>
      <c r="P62" s="23"/>
      <c r="Q62" s="23"/>
      <c r="R62" s="23"/>
      <c r="S62" s="24"/>
      <c r="T62" s="25"/>
      <c r="U62" s="38"/>
      <c r="V62" s="38"/>
      <c r="W62" s="28" t="s">
        <v>275</v>
      </c>
      <c r="X62" s="108"/>
      <c r="Y62" s="108"/>
      <c r="Z62" s="108"/>
      <c r="AA62" s="108"/>
      <c r="AB62" s="108"/>
      <c r="AC62" s="108"/>
      <c r="AD62" s="138"/>
      <c r="AE62" s="109"/>
      <c r="AF62" s="112"/>
      <c r="AG62" s="110"/>
      <c r="AH62" s="110"/>
      <c r="AI62" s="111"/>
      <c r="AJ62" s="109"/>
      <c r="AK62" s="112"/>
      <c r="AL62" s="110"/>
      <c r="AM62" s="110"/>
      <c r="AN62" s="110"/>
      <c r="AO62" s="110"/>
      <c r="AP62" s="110"/>
      <c r="AQ62" s="110"/>
      <c r="AR62" s="110"/>
      <c r="AS62" s="110"/>
      <c r="AT62" s="110"/>
      <c r="AU62" s="110"/>
      <c r="AV62" s="110"/>
      <c r="AW62" s="110"/>
      <c r="AX62" s="110"/>
      <c r="AY62" s="110"/>
      <c r="AZ62" s="110"/>
      <c r="BA62" s="110"/>
      <c r="BB62" s="110"/>
      <c r="BC62" s="110"/>
      <c r="BD62" s="110"/>
      <c r="BE62" s="110"/>
      <c r="BF62" s="110"/>
      <c r="BG62" s="111"/>
      <c r="BH62" s="57"/>
      <c r="BI62" s="364" t="s">
        <v>275</v>
      </c>
      <c r="BJ62" s="101"/>
      <c r="BK62" s="101"/>
      <c r="BL62" s="101"/>
      <c r="BM62" s="101"/>
      <c r="BN62" s="101"/>
      <c r="BO62" s="101"/>
      <c r="BP62" s="101"/>
      <c r="BQ62" s="101"/>
      <c r="BR62" s="101"/>
      <c r="BS62" s="101"/>
      <c r="BT62" s="101"/>
      <c r="BU62" s="101"/>
      <c r="BV62" s="101"/>
      <c r="BW62" s="101"/>
      <c r="BX62" s="101"/>
      <c r="BY62" s="101"/>
      <c r="BZ62" s="101"/>
      <c r="CA62" s="101"/>
      <c r="CB62" s="101"/>
      <c r="CC62" s="101"/>
      <c r="CD62" s="101"/>
      <c r="CE62" s="101"/>
      <c r="CF62" s="101"/>
      <c r="CG62" s="101"/>
      <c r="CH62" s="101"/>
      <c r="CI62" s="101"/>
      <c r="CJ62" s="101"/>
      <c r="CK62" s="101"/>
      <c r="CL62" s="101"/>
      <c r="CM62" s="101"/>
      <c r="CN62" s="101"/>
      <c r="CO62" s="101"/>
      <c r="CP62" s="101"/>
      <c r="CQ62" s="101"/>
      <c r="CR62" s="101"/>
      <c r="CS62" s="101"/>
      <c r="CT62" s="101"/>
      <c r="CU62" s="101"/>
      <c r="CV62" s="101"/>
      <c r="CW62" s="101"/>
      <c r="CX62" s="101"/>
      <c r="CY62" s="101"/>
      <c r="CZ62" s="101"/>
      <c r="DA62" s="101"/>
      <c r="DB62" s="101"/>
      <c r="DC62" s="101"/>
      <c r="DD62" s="101"/>
      <c r="DE62" s="101"/>
      <c r="DF62" s="101"/>
      <c r="DG62" s="101"/>
      <c r="DH62" s="101"/>
      <c r="DI62" s="101"/>
      <c r="DJ62" s="101"/>
      <c r="DK62" s="101"/>
      <c r="DL62" s="101"/>
      <c r="DM62" s="101"/>
      <c r="DN62" s="101"/>
      <c r="DO62" s="101"/>
      <c r="DP62" s="101"/>
      <c r="DQ62" s="101"/>
      <c r="DR62" s="101"/>
      <c r="DS62" s="101"/>
      <c r="DT62" s="101"/>
      <c r="DU62" s="101"/>
      <c r="DV62" s="101"/>
      <c r="DW62" s="101"/>
      <c r="DX62" s="101"/>
      <c r="DY62" s="101"/>
      <c r="DZ62" s="101"/>
      <c r="EA62" s="101"/>
      <c r="EB62" s="101"/>
      <c r="EC62" s="101"/>
      <c r="ED62" s="101"/>
      <c r="EE62" s="101"/>
      <c r="EF62" s="101"/>
      <c r="EG62" s="101"/>
      <c r="EH62" s="101"/>
      <c r="EI62" s="101"/>
      <c r="EJ62" s="101"/>
      <c r="EK62" s="101"/>
      <c r="EL62" s="101"/>
      <c r="EM62" s="101"/>
      <c r="EN62" s="101"/>
      <c r="EO62" s="101"/>
      <c r="EP62" s="101"/>
      <c r="EQ62" s="101"/>
      <c r="ER62" s="101"/>
      <c r="ES62" s="101"/>
      <c r="ET62" s="101"/>
    </row>
    <row r="63" spans="1:150" s="147" customFormat="1" ht="25.5" hidden="1" customHeight="1" x14ac:dyDescent="0.25">
      <c r="A63" s="53" t="s">
        <v>135</v>
      </c>
      <c r="B63" s="53" t="s">
        <v>428</v>
      </c>
      <c r="C63" s="53" t="s">
        <v>429</v>
      </c>
      <c r="D63" s="32" t="s">
        <v>430</v>
      </c>
      <c r="E63" s="32" t="s">
        <v>280</v>
      </c>
      <c r="F63" s="32" t="s">
        <v>148</v>
      </c>
      <c r="G63" s="76" t="s">
        <v>321</v>
      </c>
      <c r="H63" s="32" t="s">
        <v>160</v>
      </c>
      <c r="I63" s="32" t="s">
        <v>115</v>
      </c>
      <c r="J63" s="32"/>
      <c r="K63" s="32"/>
      <c r="L63" s="32"/>
      <c r="M63" s="32"/>
      <c r="N63" s="33">
        <f>O63+S63</f>
        <v>148515.76</v>
      </c>
      <c r="O63" s="33">
        <v>24397.759999999998</v>
      </c>
      <c r="P63" s="33">
        <v>0</v>
      </c>
      <c r="Q63" s="33">
        <v>0</v>
      </c>
      <c r="R63" s="33">
        <v>0</v>
      </c>
      <c r="S63" s="33">
        <v>124118</v>
      </c>
      <c r="T63" s="34">
        <v>42887</v>
      </c>
      <c r="U63" s="35">
        <v>42979</v>
      </c>
      <c r="V63" s="35">
        <v>43100</v>
      </c>
      <c r="W63" s="36">
        <v>43585</v>
      </c>
      <c r="X63" s="114">
        <v>0</v>
      </c>
      <c r="Y63" s="114">
        <v>0</v>
      </c>
      <c r="Z63" s="114">
        <v>100000</v>
      </c>
      <c r="AA63" s="114">
        <f>S63-Z63</f>
        <v>24118</v>
      </c>
      <c r="AB63" s="114">
        <v>0</v>
      </c>
      <c r="AC63" s="114"/>
      <c r="AD63" s="139"/>
      <c r="AE63" s="144"/>
      <c r="AF63" s="145">
        <v>24</v>
      </c>
      <c r="AG63" s="129" t="s">
        <v>244</v>
      </c>
      <c r="AH63" s="129"/>
      <c r="AI63" s="141"/>
      <c r="AJ63" s="144"/>
      <c r="AK63" s="145"/>
      <c r="AL63" s="129"/>
      <c r="AM63" s="129"/>
      <c r="AN63" s="129"/>
      <c r="AO63" s="129"/>
      <c r="AP63" s="129" t="s">
        <v>217</v>
      </c>
      <c r="AQ63" s="129" t="s">
        <v>752</v>
      </c>
      <c r="AR63" s="116">
        <v>1</v>
      </c>
      <c r="AS63" s="129" t="s">
        <v>216</v>
      </c>
      <c r="AT63" s="129" t="s">
        <v>750</v>
      </c>
      <c r="AU63" s="118">
        <v>342</v>
      </c>
      <c r="AV63" s="129"/>
      <c r="AW63" s="129"/>
      <c r="AX63" s="118"/>
      <c r="AY63" s="129"/>
      <c r="AZ63" s="129"/>
      <c r="BA63" s="129"/>
      <c r="BB63" s="129"/>
      <c r="BC63" s="129"/>
      <c r="BD63" s="129"/>
      <c r="BE63" s="129"/>
      <c r="BF63" s="129"/>
      <c r="BG63" s="141"/>
      <c r="BH63" s="57" t="s">
        <v>874</v>
      </c>
      <c r="BI63" s="364" t="s">
        <v>941</v>
      </c>
      <c r="BJ63" s="146"/>
      <c r="BK63" s="146"/>
      <c r="BL63" s="146"/>
      <c r="BM63" s="146"/>
      <c r="BN63" s="146"/>
      <c r="BO63" s="146"/>
      <c r="BP63" s="146"/>
      <c r="BQ63" s="146"/>
      <c r="BR63" s="146"/>
      <c r="BS63" s="146"/>
      <c r="BT63" s="146"/>
      <c r="BU63" s="146"/>
      <c r="BV63" s="146"/>
      <c r="BW63" s="146"/>
      <c r="BX63" s="146"/>
      <c r="BY63" s="146"/>
      <c r="BZ63" s="146"/>
      <c r="CA63" s="146"/>
      <c r="CB63" s="146"/>
      <c r="CC63" s="146"/>
      <c r="CD63" s="146"/>
      <c r="CE63" s="146"/>
      <c r="CF63" s="146"/>
      <c r="CG63" s="146"/>
      <c r="CH63" s="146"/>
      <c r="CI63" s="146"/>
      <c r="CJ63" s="146"/>
      <c r="CK63" s="146"/>
      <c r="CL63" s="146"/>
      <c r="CM63" s="146"/>
      <c r="CN63" s="146"/>
      <c r="CO63" s="146"/>
      <c r="CP63" s="146"/>
      <c r="CQ63" s="146"/>
      <c r="CR63" s="146"/>
      <c r="CS63" s="146"/>
      <c r="CT63" s="146"/>
      <c r="CU63" s="146"/>
      <c r="CV63" s="146"/>
      <c r="CW63" s="146"/>
      <c r="CX63" s="146"/>
      <c r="CY63" s="146"/>
      <c r="CZ63" s="146"/>
      <c r="DA63" s="146"/>
      <c r="DB63" s="146"/>
      <c r="DC63" s="146"/>
      <c r="DD63" s="146"/>
      <c r="DE63" s="146"/>
      <c r="DF63" s="146"/>
      <c r="DG63" s="146"/>
      <c r="DH63" s="146"/>
      <c r="DI63" s="146"/>
      <c r="DJ63" s="146"/>
      <c r="DK63" s="146"/>
      <c r="DL63" s="146"/>
      <c r="DM63" s="146"/>
      <c r="DN63" s="146"/>
      <c r="DO63" s="146"/>
      <c r="DP63" s="146"/>
      <c r="DQ63" s="146"/>
      <c r="DR63" s="146"/>
      <c r="DS63" s="146"/>
      <c r="DT63" s="146"/>
      <c r="DU63" s="146"/>
      <c r="DV63" s="146"/>
      <c r="DW63" s="146"/>
      <c r="DX63" s="146"/>
      <c r="DY63" s="146"/>
      <c r="DZ63" s="146"/>
      <c r="EA63" s="146"/>
      <c r="EB63" s="146"/>
      <c r="EC63" s="146"/>
      <c r="ED63" s="146"/>
      <c r="EE63" s="146"/>
      <c r="EF63" s="146"/>
      <c r="EG63" s="146"/>
      <c r="EH63" s="146"/>
      <c r="EI63" s="146"/>
      <c r="EJ63" s="146"/>
      <c r="EK63" s="146"/>
      <c r="EL63" s="146"/>
      <c r="EM63" s="146"/>
      <c r="EN63" s="146"/>
      <c r="EO63" s="146"/>
      <c r="EP63" s="146"/>
      <c r="EQ63" s="146"/>
      <c r="ER63" s="146"/>
      <c r="ES63" s="146"/>
      <c r="ET63" s="146"/>
    </row>
    <row r="64" spans="1:150" s="147" customFormat="1" ht="25.5" hidden="1" customHeight="1" x14ac:dyDescent="0.25">
      <c r="A64" s="53" t="s">
        <v>137</v>
      </c>
      <c r="B64" s="53" t="s">
        <v>431</v>
      </c>
      <c r="C64" s="53" t="s">
        <v>432</v>
      </c>
      <c r="D64" s="32" t="s">
        <v>433</v>
      </c>
      <c r="E64" s="32" t="s">
        <v>297</v>
      </c>
      <c r="F64" s="32" t="s">
        <v>148</v>
      </c>
      <c r="G64" s="32" t="s">
        <v>326</v>
      </c>
      <c r="H64" s="32" t="s">
        <v>160</v>
      </c>
      <c r="I64" s="32" t="s">
        <v>115</v>
      </c>
      <c r="J64" s="32"/>
      <c r="K64" s="32"/>
      <c r="L64" s="32"/>
      <c r="M64" s="32"/>
      <c r="N64" s="33">
        <f>O64+S64</f>
        <v>181044</v>
      </c>
      <c r="O64" s="33">
        <v>27157</v>
      </c>
      <c r="P64" s="33">
        <v>0</v>
      </c>
      <c r="Q64" s="33">
        <v>0</v>
      </c>
      <c r="R64" s="33">
        <v>0</v>
      </c>
      <c r="S64" s="33">
        <v>153887</v>
      </c>
      <c r="T64" s="34">
        <v>42887</v>
      </c>
      <c r="U64" s="35">
        <v>43009</v>
      </c>
      <c r="V64" s="35">
        <v>43100</v>
      </c>
      <c r="W64" s="36">
        <v>43585</v>
      </c>
      <c r="X64" s="114">
        <v>0</v>
      </c>
      <c r="Y64" s="114">
        <v>0</v>
      </c>
      <c r="Z64" s="114">
        <v>100000</v>
      </c>
      <c r="AA64" s="114">
        <v>53887</v>
      </c>
      <c r="AB64" s="114">
        <v>0</v>
      </c>
      <c r="AC64" s="114"/>
      <c r="AD64" s="139"/>
      <c r="AE64" s="144"/>
      <c r="AF64" s="145">
        <v>24</v>
      </c>
      <c r="AG64" s="129" t="s">
        <v>244</v>
      </c>
      <c r="AH64" s="129"/>
      <c r="AI64" s="141"/>
      <c r="AJ64" s="144"/>
      <c r="AK64" s="145"/>
      <c r="AL64" s="129"/>
      <c r="AM64" s="129"/>
      <c r="AN64" s="129"/>
      <c r="AO64" s="129"/>
      <c r="AP64" s="129" t="s">
        <v>217</v>
      </c>
      <c r="AQ64" s="129" t="s">
        <v>752</v>
      </c>
      <c r="AR64" s="129">
        <v>1</v>
      </c>
      <c r="AS64" s="129" t="s">
        <v>216</v>
      </c>
      <c r="AT64" s="129" t="s">
        <v>750</v>
      </c>
      <c r="AU64" s="118">
        <v>269</v>
      </c>
      <c r="AV64" s="129"/>
      <c r="AW64" s="129"/>
      <c r="AX64" s="118"/>
      <c r="AY64" s="129"/>
      <c r="AZ64" s="129"/>
      <c r="BA64" s="129"/>
      <c r="BB64" s="129"/>
      <c r="BC64" s="129"/>
      <c r="BD64" s="129"/>
      <c r="BE64" s="129"/>
      <c r="BF64" s="129"/>
      <c r="BG64" s="141"/>
      <c r="BH64" s="57" t="s">
        <v>875</v>
      </c>
      <c r="BI64" s="364" t="s">
        <v>941</v>
      </c>
      <c r="BJ64" s="146"/>
      <c r="BK64" s="146"/>
      <c r="BL64" s="146"/>
      <c r="BM64" s="146"/>
      <c r="BN64" s="146"/>
      <c r="BO64" s="146"/>
      <c r="BP64" s="146"/>
      <c r="BQ64" s="146"/>
      <c r="BR64" s="146"/>
      <c r="BS64" s="146"/>
      <c r="BT64" s="146"/>
      <c r="BU64" s="146"/>
      <c r="BV64" s="146"/>
      <c r="BW64" s="146"/>
      <c r="BX64" s="146"/>
      <c r="BY64" s="146"/>
      <c r="BZ64" s="146"/>
      <c r="CA64" s="146"/>
      <c r="CB64" s="146"/>
      <c r="CC64" s="146"/>
      <c r="CD64" s="146"/>
      <c r="CE64" s="146"/>
      <c r="CF64" s="146"/>
      <c r="CG64" s="146"/>
      <c r="CH64" s="146"/>
      <c r="CI64" s="146"/>
      <c r="CJ64" s="146"/>
      <c r="CK64" s="146"/>
      <c r="CL64" s="146"/>
      <c r="CM64" s="146"/>
      <c r="CN64" s="146"/>
      <c r="CO64" s="146"/>
      <c r="CP64" s="146"/>
      <c r="CQ64" s="146"/>
      <c r="CR64" s="146"/>
      <c r="CS64" s="146"/>
      <c r="CT64" s="146"/>
      <c r="CU64" s="146"/>
      <c r="CV64" s="146"/>
      <c r="CW64" s="146"/>
      <c r="CX64" s="146"/>
      <c r="CY64" s="146"/>
      <c r="CZ64" s="146"/>
      <c r="DA64" s="146"/>
      <c r="DB64" s="146"/>
      <c r="DC64" s="146"/>
      <c r="DD64" s="146"/>
      <c r="DE64" s="146"/>
      <c r="DF64" s="146"/>
      <c r="DG64" s="146"/>
      <c r="DH64" s="146"/>
      <c r="DI64" s="146"/>
      <c r="DJ64" s="146"/>
      <c r="DK64" s="146"/>
      <c r="DL64" s="146"/>
      <c r="DM64" s="146"/>
      <c r="DN64" s="146"/>
      <c r="DO64" s="146"/>
      <c r="DP64" s="146"/>
      <c r="DQ64" s="146"/>
      <c r="DR64" s="146"/>
      <c r="DS64" s="146"/>
      <c r="DT64" s="146"/>
      <c r="DU64" s="146"/>
      <c r="DV64" s="146"/>
      <c r="DW64" s="146"/>
      <c r="DX64" s="146"/>
      <c r="DY64" s="146"/>
      <c r="DZ64" s="146"/>
      <c r="EA64" s="146"/>
      <c r="EB64" s="146"/>
      <c r="EC64" s="146"/>
      <c r="ED64" s="146"/>
      <c r="EE64" s="146"/>
      <c r="EF64" s="146"/>
      <c r="EG64" s="146"/>
      <c r="EH64" s="146"/>
      <c r="EI64" s="146"/>
      <c r="EJ64" s="146"/>
      <c r="EK64" s="146"/>
      <c r="EL64" s="146"/>
      <c r="EM64" s="146"/>
      <c r="EN64" s="146"/>
      <c r="EO64" s="146"/>
      <c r="EP64" s="146"/>
      <c r="EQ64" s="146"/>
      <c r="ER64" s="146"/>
      <c r="ES64" s="146"/>
      <c r="ET64" s="146"/>
    </row>
    <row r="65" spans="1:150" s="147" customFormat="1" ht="25.5" hidden="1" customHeight="1" x14ac:dyDescent="0.25">
      <c r="A65" s="53" t="s">
        <v>138</v>
      </c>
      <c r="B65" s="53" t="s">
        <v>434</v>
      </c>
      <c r="C65" s="53" t="s">
        <v>435</v>
      </c>
      <c r="D65" s="32" t="s">
        <v>436</v>
      </c>
      <c r="E65" s="32" t="s">
        <v>272</v>
      </c>
      <c r="F65" s="32" t="s">
        <v>148</v>
      </c>
      <c r="G65" s="32" t="s">
        <v>290</v>
      </c>
      <c r="H65" s="32" t="s">
        <v>160</v>
      </c>
      <c r="I65" s="32" t="s">
        <v>115</v>
      </c>
      <c r="J65" s="32"/>
      <c r="K65" s="32"/>
      <c r="L65" s="32"/>
      <c r="M65" s="32"/>
      <c r="N65" s="33">
        <f>O65+S65</f>
        <v>250274.11</v>
      </c>
      <c r="O65" s="33">
        <v>37541.11</v>
      </c>
      <c r="P65" s="33">
        <v>0</v>
      </c>
      <c r="Q65" s="33">
        <v>0</v>
      </c>
      <c r="R65" s="33">
        <v>0</v>
      </c>
      <c r="S65" s="33">
        <v>212733</v>
      </c>
      <c r="T65" s="34">
        <v>42887</v>
      </c>
      <c r="U65" s="35">
        <v>43098</v>
      </c>
      <c r="V65" s="35">
        <v>43190</v>
      </c>
      <c r="W65" s="36">
        <v>43889</v>
      </c>
      <c r="X65" s="114">
        <v>0</v>
      </c>
      <c r="Y65" s="114">
        <v>0</v>
      </c>
      <c r="Z65" s="114">
        <v>88000</v>
      </c>
      <c r="AA65" s="114">
        <v>100000</v>
      </c>
      <c r="AB65" s="114">
        <v>24733</v>
      </c>
      <c r="AC65" s="114"/>
      <c r="AD65" s="139"/>
      <c r="AE65" s="144"/>
      <c r="AF65" s="145">
        <v>24</v>
      </c>
      <c r="AG65" s="129" t="s">
        <v>244</v>
      </c>
      <c r="AH65" s="129"/>
      <c r="AI65" s="141"/>
      <c r="AJ65" s="144"/>
      <c r="AK65" s="145"/>
      <c r="AL65" s="129"/>
      <c r="AM65" s="129"/>
      <c r="AN65" s="129"/>
      <c r="AO65" s="129"/>
      <c r="AP65" s="129" t="s">
        <v>217</v>
      </c>
      <c r="AQ65" s="129" t="s">
        <v>752</v>
      </c>
      <c r="AR65" s="129">
        <v>1</v>
      </c>
      <c r="AS65" s="129" t="s">
        <v>216</v>
      </c>
      <c r="AT65" s="129" t="s">
        <v>750</v>
      </c>
      <c r="AU65" s="118">
        <v>1000</v>
      </c>
      <c r="AV65" s="129"/>
      <c r="AW65" s="129"/>
      <c r="AX65" s="118"/>
      <c r="AY65" s="129"/>
      <c r="AZ65" s="129"/>
      <c r="BA65" s="129"/>
      <c r="BB65" s="129"/>
      <c r="BC65" s="129"/>
      <c r="BD65" s="129"/>
      <c r="BE65" s="129"/>
      <c r="BF65" s="129"/>
      <c r="BG65" s="141"/>
      <c r="BH65" s="57" t="s">
        <v>876</v>
      </c>
      <c r="BI65" s="364" t="s">
        <v>941</v>
      </c>
      <c r="BJ65" s="146"/>
      <c r="BK65" s="146"/>
      <c r="BL65" s="146"/>
      <c r="BM65" s="146"/>
      <c r="BN65" s="146"/>
      <c r="BO65" s="146"/>
      <c r="BP65" s="146"/>
      <c r="BQ65" s="146"/>
      <c r="BR65" s="146"/>
      <c r="BS65" s="146"/>
      <c r="BT65" s="146"/>
      <c r="BU65" s="146"/>
      <c r="BV65" s="146"/>
      <c r="BW65" s="146"/>
      <c r="BX65" s="146"/>
      <c r="BY65" s="146"/>
      <c r="BZ65" s="146"/>
      <c r="CA65" s="146"/>
      <c r="CB65" s="146"/>
      <c r="CC65" s="146"/>
      <c r="CD65" s="146"/>
      <c r="CE65" s="146"/>
      <c r="CF65" s="146"/>
      <c r="CG65" s="146"/>
      <c r="CH65" s="146"/>
      <c r="CI65" s="146"/>
      <c r="CJ65" s="146"/>
      <c r="CK65" s="146"/>
      <c r="CL65" s="146"/>
      <c r="CM65" s="146"/>
      <c r="CN65" s="146"/>
      <c r="CO65" s="146"/>
      <c r="CP65" s="146"/>
      <c r="CQ65" s="146"/>
      <c r="CR65" s="146"/>
      <c r="CS65" s="146"/>
      <c r="CT65" s="146"/>
      <c r="CU65" s="146"/>
      <c r="CV65" s="146"/>
      <c r="CW65" s="146"/>
      <c r="CX65" s="146"/>
      <c r="CY65" s="146"/>
      <c r="CZ65" s="146"/>
      <c r="DA65" s="146"/>
      <c r="DB65" s="146"/>
      <c r="DC65" s="146"/>
      <c r="DD65" s="146"/>
      <c r="DE65" s="146"/>
      <c r="DF65" s="146"/>
      <c r="DG65" s="146"/>
      <c r="DH65" s="146"/>
      <c r="DI65" s="146"/>
      <c r="DJ65" s="146"/>
      <c r="DK65" s="146"/>
      <c r="DL65" s="146"/>
      <c r="DM65" s="146"/>
      <c r="DN65" s="146"/>
      <c r="DO65" s="146"/>
      <c r="DP65" s="146"/>
      <c r="DQ65" s="146"/>
      <c r="DR65" s="146"/>
      <c r="DS65" s="146"/>
      <c r="DT65" s="146"/>
      <c r="DU65" s="146"/>
      <c r="DV65" s="146"/>
      <c r="DW65" s="146"/>
      <c r="DX65" s="146"/>
      <c r="DY65" s="146"/>
      <c r="DZ65" s="146"/>
      <c r="EA65" s="146"/>
      <c r="EB65" s="146"/>
      <c r="EC65" s="146"/>
      <c r="ED65" s="146"/>
      <c r="EE65" s="146"/>
      <c r="EF65" s="146"/>
      <c r="EG65" s="146"/>
      <c r="EH65" s="146"/>
      <c r="EI65" s="146"/>
      <c r="EJ65" s="146"/>
      <c r="EK65" s="146"/>
      <c r="EL65" s="146"/>
      <c r="EM65" s="146"/>
      <c r="EN65" s="146"/>
      <c r="EO65" s="146"/>
      <c r="EP65" s="146"/>
      <c r="EQ65" s="146"/>
      <c r="ER65" s="146"/>
      <c r="ES65" s="146"/>
      <c r="ET65" s="146"/>
    </row>
    <row r="66" spans="1:150" s="147" customFormat="1" ht="25.5" hidden="1" customHeight="1" x14ac:dyDescent="0.25">
      <c r="A66" s="53" t="s">
        <v>139</v>
      </c>
      <c r="B66" s="53" t="s">
        <v>437</v>
      </c>
      <c r="C66" s="53" t="s">
        <v>438</v>
      </c>
      <c r="D66" s="32" t="s">
        <v>439</v>
      </c>
      <c r="E66" s="32" t="s">
        <v>440</v>
      </c>
      <c r="F66" s="32" t="s">
        <v>148</v>
      </c>
      <c r="G66" s="32" t="s">
        <v>417</v>
      </c>
      <c r="H66" s="32" t="s">
        <v>160</v>
      </c>
      <c r="I66" s="32" t="s">
        <v>115</v>
      </c>
      <c r="J66" s="32"/>
      <c r="K66" s="32"/>
      <c r="L66" s="32"/>
      <c r="M66" s="32"/>
      <c r="N66" s="33">
        <f>O66+S66</f>
        <v>92842.82</v>
      </c>
      <c r="O66" s="33">
        <v>28431.82</v>
      </c>
      <c r="P66" s="33">
        <v>0</v>
      </c>
      <c r="Q66" s="33">
        <v>0</v>
      </c>
      <c r="R66" s="33">
        <v>0</v>
      </c>
      <c r="S66" s="33">
        <v>64411</v>
      </c>
      <c r="T66" s="34">
        <v>42887</v>
      </c>
      <c r="U66" s="35">
        <v>42948</v>
      </c>
      <c r="V66" s="35">
        <v>43100</v>
      </c>
      <c r="W66" s="36">
        <v>43585</v>
      </c>
      <c r="X66" s="114">
        <v>0</v>
      </c>
      <c r="Y66" s="114">
        <v>0</v>
      </c>
      <c r="Z66" s="114">
        <v>42000</v>
      </c>
      <c r="AA66" s="114">
        <v>22411</v>
      </c>
      <c r="AB66" s="114">
        <v>0</v>
      </c>
      <c r="AC66" s="114"/>
      <c r="AD66" s="139"/>
      <c r="AE66" s="144"/>
      <c r="AF66" s="145">
        <v>24</v>
      </c>
      <c r="AG66" s="129" t="s">
        <v>244</v>
      </c>
      <c r="AH66" s="129"/>
      <c r="AI66" s="141"/>
      <c r="AJ66" s="144"/>
      <c r="AK66" s="145"/>
      <c r="AL66" s="129"/>
      <c r="AM66" s="129"/>
      <c r="AN66" s="129"/>
      <c r="AO66" s="129"/>
      <c r="AP66" s="129" t="s">
        <v>217</v>
      </c>
      <c r="AQ66" s="129" t="s">
        <v>752</v>
      </c>
      <c r="AR66" s="129">
        <v>1</v>
      </c>
      <c r="AS66" s="129" t="s">
        <v>216</v>
      </c>
      <c r="AT66" s="129" t="s">
        <v>750</v>
      </c>
      <c r="AU66" s="118">
        <v>60</v>
      </c>
      <c r="AV66" s="129"/>
      <c r="AW66" s="129"/>
      <c r="AX66" s="118"/>
      <c r="AY66" s="129"/>
      <c r="AZ66" s="129"/>
      <c r="BA66" s="129"/>
      <c r="BB66" s="129"/>
      <c r="BC66" s="129"/>
      <c r="BD66" s="129"/>
      <c r="BE66" s="129"/>
      <c r="BF66" s="129"/>
      <c r="BG66" s="141"/>
      <c r="BH66" s="57" t="s">
        <v>873</v>
      </c>
      <c r="BI66" s="364" t="s">
        <v>941</v>
      </c>
      <c r="BJ66" s="146"/>
      <c r="BK66" s="146"/>
      <c r="BL66" s="146"/>
      <c r="BM66" s="146"/>
      <c r="BN66" s="146"/>
      <c r="BO66" s="146"/>
      <c r="BP66" s="146"/>
      <c r="BQ66" s="146"/>
      <c r="BR66" s="146"/>
      <c r="BS66" s="146"/>
      <c r="BT66" s="146"/>
      <c r="BU66" s="146"/>
      <c r="BV66" s="146"/>
      <c r="BW66" s="146"/>
      <c r="BX66" s="146"/>
      <c r="BY66" s="146"/>
      <c r="BZ66" s="146"/>
      <c r="CA66" s="146"/>
      <c r="CB66" s="146"/>
      <c r="CC66" s="146"/>
      <c r="CD66" s="146"/>
      <c r="CE66" s="146"/>
      <c r="CF66" s="146"/>
      <c r="CG66" s="146"/>
      <c r="CH66" s="146"/>
      <c r="CI66" s="146"/>
      <c r="CJ66" s="146"/>
      <c r="CK66" s="146"/>
      <c r="CL66" s="146"/>
      <c r="CM66" s="146"/>
      <c r="CN66" s="146"/>
      <c r="CO66" s="146"/>
      <c r="CP66" s="146"/>
      <c r="CQ66" s="146"/>
      <c r="CR66" s="146"/>
      <c r="CS66" s="146"/>
      <c r="CT66" s="146"/>
      <c r="CU66" s="146"/>
      <c r="CV66" s="146"/>
      <c r="CW66" s="146"/>
      <c r="CX66" s="146"/>
      <c r="CY66" s="146"/>
      <c r="CZ66" s="146"/>
      <c r="DA66" s="146"/>
      <c r="DB66" s="146"/>
      <c r="DC66" s="146"/>
      <c r="DD66" s="146"/>
      <c r="DE66" s="146"/>
      <c r="DF66" s="146"/>
      <c r="DG66" s="146"/>
      <c r="DH66" s="146"/>
      <c r="DI66" s="146"/>
      <c r="DJ66" s="146"/>
      <c r="DK66" s="146"/>
      <c r="DL66" s="146"/>
      <c r="DM66" s="146"/>
      <c r="DN66" s="146"/>
      <c r="DO66" s="146"/>
      <c r="DP66" s="146"/>
      <c r="DQ66" s="146"/>
      <c r="DR66" s="146"/>
      <c r="DS66" s="146"/>
      <c r="DT66" s="146"/>
      <c r="DU66" s="146"/>
      <c r="DV66" s="146"/>
      <c r="DW66" s="146"/>
      <c r="DX66" s="146"/>
      <c r="DY66" s="146"/>
      <c r="DZ66" s="146"/>
      <c r="EA66" s="146"/>
      <c r="EB66" s="146"/>
      <c r="EC66" s="146"/>
      <c r="ED66" s="146"/>
      <c r="EE66" s="146"/>
      <c r="EF66" s="146"/>
      <c r="EG66" s="146"/>
      <c r="EH66" s="146"/>
      <c r="EI66" s="146"/>
      <c r="EJ66" s="146"/>
      <c r="EK66" s="146"/>
      <c r="EL66" s="146"/>
      <c r="EM66" s="146"/>
      <c r="EN66" s="146"/>
      <c r="EO66" s="146"/>
      <c r="EP66" s="146"/>
      <c r="EQ66" s="146"/>
      <c r="ER66" s="146"/>
      <c r="ES66" s="146"/>
      <c r="ET66" s="146"/>
    </row>
    <row r="67" spans="1:150" s="113" customFormat="1" ht="25.5" hidden="1" customHeight="1" x14ac:dyDescent="0.25">
      <c r="A67" s="20" t="s">
        <v>93</v>
      </c>
      <c r="B67" s="21" t="s">
        <v>83</v>
      </c>
      <c r="C67" s="21"/>
      <c r="D67" s="22" t="s">
        <v>441</v>
      </c>
      <c r="E67" s="23"/>
      <c r="F67" s="23"/>
      <c r="G67" s="23"/>
      <c r="H67" s="23"/>
      <c r="I67" s="23"/>
      <c r="J67" s="23"/>
      <c r="K67" s="23"/>
      <c r="L67" s="23"/>
      <c r="M67" s="23"/>
      <c r="N67" s="23"/>
      <c r="O67" s="23"/>
      <c r="P67" s="23"/>
      <c r="Q67" s="23"/>
      <c r="R67" s="23"/>
      <c r="S67" s="24"/>
      <c r="T67" s="25"/>
      <c r="U67" s="38"/>
      <c r="V67" s="38"/>
      <c r="W67" s="28" t="s">
        <v>275</v>
      </c>
      <c r="X67" s="108"/>
      <c r="Y67" s="108"/>
      <c r="Z67" s="108"/>
      <c r="AA67" s="108"/>
      <c r="AB67" s="108"/>
      <c r="AC67" s="108"/>
      <c r="AD67" s="138"/>
      <c r="AE67" s="109"/>
      <c r="AF67" s="112"/>
      <c r="AG67" s="110"/>
      <c r="AH67" s="110"/>
      <c r="AI67" s="111"/>
      <c r="AJ67" s="109"/>
      <c r="AK67" s="112"/>
      <c r="AL67" s="110"/>
      <c r="AM67" s="110"/>
      <c r="AN67" s="110"/>
      <c r="AO67" s="110"/>
      <c r="AP67" s="110"/>
      <c r="AQ67" s="110"/>
      <c r="AR67" s="110"/>
      <c r="AS67" s="110"/>
      <c r="AT67" s="110"/>
      <c r="AU67" s="110"/>
      <c r="AV67" s="110"/>
      <c r="AW67" s="110"/>
      <c r="AX67" s="110"/>
      <c r="AY67" s="110"/>
      <c r="AZ67" s="110"/>
      <c r="BA67" s="110"/>
      <c r="BB67" s="110"/>
      <c r="BC67" s="110"/>
      <c r="BD67" s="110"/>
      <c r="BE67" s="110"/>
      <c r="BF67" s="110"/>
      <c r="BG67" s="111"/>
      <c r="BH67" s="57"/>
      <c r="BI67" s="364" t="s">
        <v>275</v>
      </c>
      <c r="BJ67" s="101"/>
      <c r="BK67" s="101"/>
      <c r="BL67" s="101"/>
      <c r="BM67" s="101"/>
      <c r="BN67" s="101"/>
      <c r="BO67" s="101"/>
      <c r="BP67" s="101"/>
      <c r="BQ67" s="101"/>
      <c r="BR67" s="101"/>
      <c r="BS67" s="101"/>
      <c r="BT67" s="101"/>
      <c r="BU67" s="101"/>
      <c r="BV67" s="101"/>
      <c r="BW67" s="101"/>
      <c r="BX67" s="101"/>
      <c r="BY67" s="101"/>
      <c r="BZ67" s="101"/>
      <c r="CA67" s="101"/>
      <c r="CB67" s="101"/>
      <c r="CC67" s="101"/>
      <c r="CD67" s="101"/>
      <c r="CE67" s="101"/>
      <c r="CF67" s="101"/>
      <c r="CG67" s="101"/>
      <c r="CH67" s="101"/>
      <c r="CI67" s="101"/>
      <c r="CJ67" s="101"/>
      <c r="CK67" s="101"/>
      <c r="CL67" s="101"/>
      <c r="CM67" s="101"/>
      <c r="CN67" s="101"/>
      <c r="CO67" s="101"/>
      <c r="CP67" s="101"/>
      <c r="CQ67" s="101"/>
      <c r="CR67" s="101"/>
      <c r="CS67" s="101"/>
      <c r="CT67" s="101"/>
      <c r="CU67" s="101"/>
      <c r="CV67" s="101"/>
      <c r="CW67" s="101"/>
      <c r="CX67" s="101"/>
      <c r="CY67" s="101"/>
      <c r="CZ67" s="101"/>
      <c r="DA67" s="101"/>
      <c r="DB67" s="101"/>
      <c r="DC67" s="101"/>
      <c r="DD67" s="101"/>
      <c r="DE67" s="101"/>
      <c r="DF67" s="101"/>
      <c r="DG67" s="101"/>
      <c r="DH67" s="101"/>
      <c r="DI67" s="101"/>
      <c r="DJ67" s="101"/>
      <c r="DK67" s="101"/>
      <c r="DL67" s="101"/>
      <c r="DM67" s="101"/>
      <c r="DN67" s="101"/>
      <c r="DO67" s="101"/>
      <c r="DP67" s="101"/>
      <c r="DQ67" s="101"/>
      <c r="DR67" s="101"/>
      <c r="DS67" s="101"/>
      <c r="DT67" s="101"/>
      <c r="DU67" s="101"/>
      <c r="DV67" s="101"/>
      <c r="DW67" s="101"/>
      <c r="DX67" s="101"/>
      <c r="DY67" s="101"/>
      <c r="DZ67" s="101"/>
      <c r="EA67" s="101"/>
      <c r="EB67" s="101"/>
      <c r="EC67" s="101"/>
      <c r="ED67" s="101"/>
      <c r="EE67" s="101"/>
      <c r="EF67" s="101"/>
      <c r="EG67" s="101"/>
      <c r="EH67" s="101"/>
      <c r="EI67" s="101"/>
      <c r="EJ67" s="101"/>
      <c r="EK67" s="101"/>
      <c r="EL67" s="101"/>
      <c r="EM67" s="101"/>
      <c r="EN67" s="101"/>
      <c r="EO67" s="101"/>
      <c r="EP67" s="101"/>
      <c r="EQ67" s="101"/>
      <c r="ER67" s="101"/>
      <c r="ES67" s="101"/>
      <c r="ET67" s="101"/>
    </row>
    <row r="68" spans="1:150" ht="25.5" hidden="1" customHeight="1" x14ac:dyDescent="0.25">
      <c r="A68" s="53" t="s">
        <v>141</v>
      </c>
      <c r="B68" s="53" t="s">
        <v>442</v>
      </c>
      <c r="C68" s="53" t="s">
        <v>443</v>
      </c>
      <c r="D68" s="77" t="s">
        <v>444</v>
      </c>
      <c r="E68" s="31" t="s">
        <v>266</v>
      </c>
      <c r="F68" s="32" t="s">
        <v>148</v>
      </c>
      <c r="G68" s="32" t="s">
        <v>417</v>
      </c>
      <c r="H68" s="32" t="s">
        <v>149</v>
      </c>
      <c r="I68" s="32" t="s">
        <v>115</v>
      </c>
      <c r="J68" s="32"/>
      <c r="K68" s="32"/>
      <c r="L68" s="32"/>
      <c r="M68" s="32"/>
      <c r="N68" s="33">
        <f>SUM(O68:S68)</f>
        <v>809630.41999999993</v>
      </c>
      <c r="O68" s="33">
        <v>553430.44999999995</v>
      </c>
      <c r="P68" s="33">
        <v>20772.97</v>
      </c>
      <c r="Q68" s="33"/>
      <c r="R68" s="33"/>
      <c r="S68" s="33">
        <v>235427</v>
      </c>
      <c r="T68" s="34">
        <v>43009</v>
      </c>
      <c r="U68" s="35">
        <v>43070</v>
      </c>
      <c r="V68" s="35">
        <v>43190</v>
      </c>
      <c r="W68" s="36">
        <v>43799</v>
      </c>
      <c r="X68" s="114">
        <v>0</v>
      </c>
      <c r="Y68" s="114">
        <v>0</v>
      </c>
      <c r="Z68" s="114">
        <v>135427</v>
      </c>
      <c r="AA68" s="114">
        <f>S68-Z68</f>
        <v>100000</v>
      </c>
      <c r="AB68" s="114">
        <v>0</v>
      </c>
      <c r="AC68" s="114"/>
      <c r="AD68" s="139"/>
      <c r="AE68" s="115"/>
      <c r="AF68" s="119">
        <v>23</v>
      </c>
      <c r="AG68" s="129" t="s">
        <v>753</v>
      </c>
      <c r="AH68" s="120"/>
      <c r="AI68" s="135"/>
      <c r="AJ68" s="136"/>
      <c r="AK68" s="119"/>
      <c r="AL68" s="120"/>
      <c r="AM68" s="120"/>
      <c r="AN68" s="120"/>
      <c r="AO68" s="120"/>
      <c r="AP68" s="120" t="s">
        <v>216</v>
      </c>
      <c r="AQ68" s="162" t="s">
        <v>750</v>
      </c>
      <c r="AR68" s="120">
        <v>261</v>
      </c>
      <c r="AS68" s="120" t="s">
        <v>206</v>
      </c>
      <c r="AT68" s="140" t="s">
        <v>207</v>
      </c>
      <c r="AU68" s="120">
        <v>100</v>
      </c>
      <c r="AV68" s="120" t="s">
        <v>208</v>
      </c>
      <c r="AW68" s="129" t="s">
        <v>209</v>
      </c>
      <c r="AX68" s="120">
        <v>1</v>
      </c>
      <c r="AY68" s="115"/>
      <c r="AZ68" s="115"/>
      <c r="BA68" s="115"/>
      <c r="BB68" s="115"/>
      <c r="BC68" s="115"/>
      <c r="BD68" s="115"/>
      <c r="BE68" s="115"/>
      <c r="BF68" s="115"/>
      <c r="BG68" s="366"/>
      <c r="BH68" s="57" t="s">
        <v>867</v>
      </c>
      <c r="BI68" s="364" t="s">
        <v>941</v>
      </c>
      <c r="BJ68" s="122"/>
      <c r="BK68" s="122"/>
      <c r="BL68" s="122"/>
      <c r="BM68" s="122"/>
      <c r="BN68" s="122"/>
    </row>
    <row r="69" spans="1:150" ht="41.25" hidden="1" customHeight="1" x14ac:dyDescent="0.25">
      <c r="A69" s="53" t="s">
        <v>142</v>
      </c>
      <c r="B69" s="53" t="s">
        <v>445</v>
      </c>
      <c r="C69" s="53" t="s">
        <v>446</v>
      </c>
      <c r="D69" s="77" t="s">
        <v>447</v>
      </c>
      <c r="E69" s="31" t="s">
        <v>297</v>
      </c>
      <c r="F69" s="32" t="s">
        <v>148</v>
      </c>
      <c r="G69" s="32" t="s">
        <v>399</v>
      </c>
      <c r="H69" s="32" t="s">
        <v>149</v>
      </c>
      <c r="I69" s="32" t="s">
        <v>115</v>
      </c>
      <c r="J69" s="32"/>
      <c r="K69" s="32"/>
      <c r="L69" s="32"/>
      <c r="M69" s="32"/>
      <c r="N69" s="33">
        <f>SUM(O69:S69)</f>
        <v>226080</v>
      </c>
      <c r="O69" s="33">
        <v>16956</v>
      </c>
      <c r="P69" s="33">
        <v>16956</v>
      </c>
      <c r="Q69" s="33">
        <v>0</v>
      </c>
      <c r="R69" s="33">
        <v>0</v>
      </c>
      <c r="S69" s="33">
        <v>192168</v>
      </c>
      <c r="T69" s="34">
        <v>43009</v>
      </c>
      <c r="U69" s="35">
        <v>43070</v>
      </c>
      <c r="V69" s="35">
        <v>43159</v>
      </c>
      <c r="W69" s="36">
        <v>43861</v>
      </c>
      <c r="X69" s="114"/>
      <c r="Y69" s="114">
        <v>0</v>
      </c>
      <c r="Z69" s="114">
        <v>60000</v>
      </c>
      <c r="AA69" s="114">
        <v>117168</v>
      </c>
      <c r="AB69" s="114">
        <v>15000</v>
      </c>
      <c r="AC69" s="114"/>
      <c r="AD69" s="139"/>
      <c r="AE69" s="115"/>
      <c r="AF69" s="119">
        <v>23</v>
      </c>
      <c r="AG69" s="129" t="s">
        <v>753</v>
      </c>
      <c r="AH69" s="120"/>
      <c r="AI69" s="135"/>
      <c r="AJ69" s="136"/>
      <c r="AK69" s="119"/>
      <c r="AL69" s="120"/>
      <c r="AM69" s="120"/>
      <c r="AN69" s="120"/>
      <c r="AO69" s="120"/>
      <c r="AP69" s="120" t="s">
        <v>216</v>
      </c>
      <c r="AQ69" s="162" t="s">
        <v>750</v>
      </c>
      <c r="AR69" s="120">
        <v>34</v>
      </c>
      <c r="AS69" s="120" t="s">
        <v>208</v>
      </c>
      <c r="AT69" s="129" t="s">
        <v>209</v>
      </c>
      <c r="AU69" s="120">
        <v>1</v>
      </c>
      <c r="AV69" s="118" t="s">
        <v>210</v>
      </c>
      <c r="AW69" s="118" t="s">
        <v>211</v>
      </c>
      <c r="AX69" s="118">
        <v>2</v>
      </c>
      <c r="AY69" s="118"/>
      <c r="AZ69" s="118"/>
      <c r="BA69" s="118"/>
      <c r="BB69" s="118"/>
      <c r="BC69" s="118"/>
      <c r="BD69" s="118"/>
      <c r="BE69" s="118"/>
      <c r="BF69" s="118"/>
      <c r="BG69" s="367"/>
      <c r="BH69" s="57" t="s">
        <v>868</v>
      </c>
      <c r="BI69" s="364" t="s">
        <v>941</v>
      </c>
      <c r="BJ69" s="122"/>
      <c r="BK69" s="122"/>
      <c r="BL69" s="122"/>
      <c r="BM69" s="122"/>
      <c r="BN69" s="122"/>
    </row>
    <row r="70" spans="1:150" ht="44.25" hidden="1" customHeight="1" x14ac:dyDescent="0.25">
      <c r="A70" s="53" t="s">
        <v>448</v>
      </c>
      <c r="B70" s="53" t="s">
        <v>449</v>
      </c>
      <c r="C70" s="53" t="s">
        <v>450</v>
      </c>
      <c r="D70" s="77" t="s">
        <v>451</v>
      </c>
      <c r="E70" s="31" t="s">
        <v>272</v>
      </c>
      <c r="F70" s="32" t="s">
        <v>148</v>
      </c>
      <c r="G70" s="32" t="s">
        <v>290</v>
      </c>
      <c r="H70" s="32" t="s">
        <v>149</v>
      </c>
      <c r="I70" s="32" t="s">
        <v>115</v>
      </c>
      <c r="J70" s="32"/>
      <c r="K70" s="32"/>
      <c r="L70" s="32"/>
      <c r="M70" s="32"/>
      <c r="N70" s="33">
        <f>O70+P70+S70</f>
        <v>312531.76470588235</v>
      </c>
      <c r="O70" s="33">
        <f>S70*15/85/2</f>
        <v>23439.882352941175</v>
      </c>
      <c r="P70" s="33">
        <f>O70</f>
        <v>23439.882352941175</v>
      </c>
      <c r="Q70" s="33">
        <v>0</v>
      </c>
      <c r="R70" s="33">
        <v>0</v>
      </c>
      <c r="S70" s="33">
        <v>265652</v>
      </c>
      <c r="T70" s="34">
        <v>43009</v>
      </c>
      <c r="U70" s="35">
        <v>43070</v>
      </c>
      <c r="V70" s="35">
        <v>43159</v>
      </c>
      <c r="W70" s="36">
        <v>43921</v>
      </c>
      <c r="X70" s="114">
        <v>0</v>
      </c>
      <c r="Y70" s="114">
        <v>0</v>
      </c>
      <c r="Z70" s="114">
        <v>125000</v>
      </c>
      <c r="AA70" s="114">
        <v>125000</v>
      </c>
      <c r="AB70" s="114">
        <f>S70-Z70-AA70</f>
        <v>15652</v>
      </c>
      <c r="AC70" s="114"/>
      <c r="AD70" s="139"/>
      <c r="AE70" s="115"/>
      <c r="AF70" s="119">
        <v>23</v>
      </c>
      <c r="AG70" s="129" t="s">
        <v>753</v>
      </c>
      <c r="AH70" s="120"/>
      <c r="AI70" s="135"/>
      <c r="AJ70" s="136"/>
      <c r="AK70" s="119"/>
      <c r="AL70" s="120"/>
      <c r="AM70" s="120"/>
      <c r="AN70" s="120"/>
      <c r="AO70" s="120"/>
      <c r="AP70" s="120" t="s">
        <v>216</v>
      </c>
      <c r="AQ70" s="162" t="s">
        <v>750</v>
      </c>
      <c r="AR70" s="120">
        <v>245</v>
      </c>
      <c r="AS70" s="120" t="s">
        <v>208</v>
      </c>
      <c r="AT70" s="129" t="s">
        <v>209</v>
      </c>
      <c r="AU70" s="120">
        <v>1</v>
      </c>
      <c r="AV70" s="118" t="s">
        <v>210</v>
      </c>
      <c r="AW70" s="118" t="s">
        <v>211</v>
      </c>
      <c r="AX70" s="118">
        <v>6</v>
      </c>
      <c r="AY70" s="118"/>
      <c r="AZ70" s="118"/>
      <c r="BA70" s="118"/>
      <c r="BB70" s="118"/>
      <c r="BC70" s="118"/>
      <c r="BD70" s="118"/>
      <c r="BE70" s="118"/>
      <c r="BF70" s="118"/>
      <c r="BG70" s="367"/>
      <c r="BH70" s="57" t="s">
        <v>866</v>
      </c>
      <c r="BI70" s="364" t="s">
        <v>941</v>
      </c>
      <c r="BJ70" s="122"/>
      <c r="BK70" s="122"/>
      <c r="BL70" s="122"/>
      <c r="BM70" s="122"/>
      <c r="BN70" s="122"/>
    </row>
    <row r="71" spans="1:150" s="165" customFormat="1" ht="24.75" hidden="1" customHeight="1" thickBot="1" x14ac:dyDescent="0.3">
      <c r="A71" s="78" t="s">
        <v>452</v>
      </c>
      <c r="B71" s="79" t="s">
        <v>83</v>
      </c>
      <c r="C71" s="79"/>
      <c r="D71" s="79" t="s">
        <v>453</v>
      </c>
      <c r="E71" s="80"/>
      <c r="F71" s="80"/>
      <c r="G71" s="80"/>
      <c r="H71" s="80"/>
      <c r="I71" s="80"/>
      <c r="J71" s="80"/>
      <c r="K71" s="80"/>
      <c r="L71" s="80"/>
      <c r="M71" s="80"/>
      <c r="N71" s="80"/>
      <c r="O71" s="80"/>
      <c r="P71" s="80"/>
      <c r="Q71" s="80"/>
      <c r="R71" s="80"/>
      <c r="S71" s="80"/>
      <c r="T71" s="81"/>
      <c r="U71" s="82"/>
      <c r="V71" s="82"/>
      <c r="W71" s="83" t="s">
        <v>275</v>
      </c>
      <c r="X71" s="80"/>
      <c r="Y71" s="80"/>
      <c r="Z71" s="80"/>
      <c r="AA71" s="80"/>
      <c r="AB71" s="80"/>
      <c r="AC71" s="80"/>
      <c r="AD71" s="80"/>
      <c r="AE71" s="163"/>
      <c r="AF71" s="80"/>
      <c r="AG71" s="80"/>
      <c r="AH71" s="80"/>
      <c r="AI71" s="80"/>
      <c r="AJ71" s="163"/>
      <c r="AK71" s="80"/>
      <c r="AL71" s="80"/>
      <c r="AM71" s="80"/>
      <c r="AN71" s="80"/>
      <c r="AO71" s="80"/>
      <c r="AP71" s="164"/>
      <c r="AQ71" s="164"/>
      <c r="AR71" s="164"/>
      <c r="AS71" s="164"/>
      <c r="AT71" s="80"/>
      <c r="AU71" s="164"/>
      <c r="AV71" s="164"/>
      <c r="AW71" s="80"/>
      <c r="AX71" s="164"/>
      <c r="AY71" s="164"/>
      <c r="AZ71" s="80"/>
      <c r="BA71" s="164"/>
      <c r="BB71" s="164"/>
      <c r="BC71" s="164"/>
      <c r="BD71" s="164"/>
      <c r="BE71" s="164"/>
      <c r="BF71" s="164"/>
      <c r="BG71" s="164"/>
      <c r="BH71" s="57"/>
      <c r="BI71" s="364" t="s">
        <v>275</v>
      </c>
      <c r="BJ71" s="101"/>
      <c r="BK71" s="101"/>
      <c r="BL71" s="101"/>
      <c r="BM71" s="101"/>
      <c r="BN71" s="101"/>
      <c r="BO71" s="101"/>
      <c r="BP71" s="101"/>
      <c r="BQ71" s="101"/>
      <c r="BR71" s="101"/>
      <c r="BS71" s="101"/>
      <c r="BT71" s="101"/>
      <c r="BU71" s="101"/>
      <c r="BV71" s="101"/>
      <c r="BW71" s="101"/>
      <c r="BX71" s="101"/>
      <c r="BY71" s="101"/>
      <c r="BZ71" s="101"/>
      <c r="CA71" s="101"/>
      <c r="CB71" s="101"/>
      <c r="CC71" s="101"/>
      <c r="CD71" s="101"/>
      <c r="CE71" s="101"/>
      <c r="CF71" s="101"/>
      <c r="CG71" s="101"/>
      <c r="CH71" s="101"/>
      <c r="CI71" s="101"/>
      <c r="CJ71" s="101"/>
      <c r="CK71" s="101"/>
      <c r="CL71" s="101"/>
      <c r="CM71" s="101"/>
      <c r="CN71" s="101"/>
      <c r="CO71" s="101"/>
      <c r="CP71" s="101"/>
      <c r="CQ71" s="101"/>
      <c r="CR71" s="101"/>
      <c r="CS71" s="101"/>
      <c r="CT71" s="101"/>
      <c r="CU71" s="101"/>
      <c r="CV71" s="101"/>
      <c r="CW71" s="101"/>
      <c r="CX71" s="101"/>
      <c r="CY71" s="101"/>
      <c r="CZ71" s="101"/>
      <c r="DA71" s="101"/>
      <c r="DB71" s="101"/>
      <c r="DC71" s="101"/>
      <c r="DD71" s="101"/>
      <c r="DE71" s="101"/>
      <c r="DF71" s="101"/>
      <c r="DG71" s="101"/>
      <c r="DH71" s="101"/>
      <c r="DI71" s="101"/>
      <c r="DJ71" s="101"/>
      <c r="DK71" s="101"/>
      <c r="DL71" s="101"/>
      <c r="DM71" s="101"/>
      <c r="DN71" s="101"/>
      <c r="DO71" s="101"/>
      <c r="DP71" s="101"/>
      <c r="DQ71" s="101"/>
      <c r="DR71" s="101"/>
      <c r="DS71" s="101"/>
      <c r="DT71" s="101"/>
      <c r="DU71" s="101"/>
      <c r="DV71" s="101"/>
      <c r="DW71" s="101"/>
      <c r="DX71" s="101"/>
      <c r="DY71" s="101"/>
      <c r="DZ71" s="101"/>
      <c r="EA71" s="101"/>
      <c r="EB71" s="101"/>
      <c r="EC71" s="101"/>
      <c r="ED71" s="101"/>
      <c r="EE71" s="101"/>
      <c r="EF71" s="101"/>
      <c r="EG71" s="101"/>
      <c r="EH71" s="101"/>
      <c r="EI71" s="101"/>
      <c r="EJ71" s="101"/>
      <c r="EK71" s="101"/>
      <c r="EL71" s="101"/>
      <c r="EM71" s="101"/>
      <c r="EN71" s="101"/>
      <c r="EO71" s="101"/>
      <c r="EP71" s="101"/>
      <c r="EQ71" s="101"/>
      <c r="ER71" s="101"/>
      <c r="ES71" s="101"/>
      <c r="ET71" s="101"/>
    </row>
    <row r="72" spans="1:150" s="113" customFormat="1" ht="25.5" hidden="1" customHeight="1" x14ac:dyDescent="0.25">
      <c r="A72" s="20" t="s">
        <v>94</v>
      </c>
      <c r="B72" s="21" t="s">
        <v>83</v>
      </c>
      <c r="C72" s="21"/>
      <c r="D72" s="22" t="s">
        <v>454</v>
      </c>
      <c r="E72" s="23"/>
      <c r="F72" s="23"/>
      <c r="G72" s="23"/>
      <c r="H72" s="23"/>
      <c r="I72" s="23"/>
      <c r="J72" s="23"/>
      <c r="K72" s="23"/>
      <c r="L72" s="23"/>
      <c r="M72" s="23"/>
      <c r="N72" s="23"/>
      <c r="O72" s="23"/>
      <c r="P72" s="23"/>
      <c r="Q72" s="23"/>
      <c r="R72" s="23"/>
      <c r="S72" s="24"/>
      <c r="T72" s="25"/>
      <c r="U72" s="38"/>
      <c r="V72" s="38"/>
      <c r="W72" s="28" t="s">
        <v>275</v>
      </c>
      <c r="X72" s="108"/>
      <c r="Y72" s="108"/>
      <c r="Z72" s="108"/>
      <c r="AA72" s="108"/>
      <c r="AB72" s="108"/>
      <c r="AC72" s="108"/>
      <c r="AD72" s="138"/>
      <c r="AE72" s="109"/>
      <c r="AF72" s="112"/>
      <c r="AG72" s="110"/>
      <c r="AH72" s="110"/>
      <c r="AI72" s="111"/>
      <c r="AJ72" s="109"/>
      <c r="AK72" s="112"/>
      <c r="AL72" s="110"/>
      <c r="AM72" s="110"/>
      <c r="AN72" s="110"/>
      <c r="AO72" s="110"/>
      <c r="AP72" s="110"/>
      <c r="AQ72" s="110"/>
      <c r="AR72" s="110"/>
      <c r="AS72" s="110"/>
      <c r="AT72" s="110"/>
      <c r="AU72" s="110"/>
      <c r="AV72" s="110"/>
      <c r="AW72" s="110"/>
      <c r="AX72" s="110"/>
      <c r="AY72" s="110"/>
      <c r="AZ72" s="110"/>
      <c r="BA72" s="110"/>
      <c r="BB72" s="110"/>
      <c r="BC72" s="110"/>
      <c r="BD72" s="110"/>
      <c r="BE72" s="110"/>
      <c r="BF72" s="110"/>
      <c r="BG72" s="111"/>
      <c r="BH72" s="57"/>
      <c r="BI72" s="364" t="s">
        <v>275</v>
      </c>
      <c r="BJ72" s="101"/>
      <c r="BK72" s="101"/>
      <c r="BL72" s="101"/>
      <c r="BM72" s="101"/>
      <c r="BN72" s="101"/>
      <c r="BO72" s="101"/>
      <c r="BP72" s="101"/>
      <c r="BQ72" s="101"/>
      <c r="BR72" s="101"/>
      <c r="BS72" s="101"/>
      <c r="BT72" s="101"/>
      <c r="BU72" s="101"/>
      <c r="BV72" s="101"/>
      <c r="BW72" s="101"/>
      <c r="BX72" s="101"/>
      <c r="BY72" s="101"/>
      <c r="BZ72" s="101"/>
      <c r="CA72" s="101"/>
      <c r="CB72" s="101"/>
      <c r="CC72" s="101"/>
      <c r="CD72" s="101"/>
      <c r="CE72" s="101"/>
      <c r="CF72" s="101"/>
      <c r="CG72" s="101"/>
      <c r="CH72" s="101"/>
      <c r="CI72" s="101"/>
      <c r="CJ72" s="101"/>
      <c r="CK72" s="101"/>
      <c r="CL72" s="101"/>
      <c r="CM72" s="101"/>
      <c r="CN72" s="101"/>
      <c r="CO72" s="101"/>
      <c r="CP72" s="101"/>
      <c r="CQ72" s="101"/>
      <c r="CR72" s="101"/>
      <c r="CS72" s="101"/>
      <c r="CT72" s="101"/>
      <c r="CU72" s="101"/>
      <c r="CV72" s="101"/>
      <c r="CW72" s="101"/>
      <c r="CX72" s="101"/>
      <c r="CY72" s="101"/>
      <c r="CZ72" s="101"/>
      <c r="DA72" s="101"/>
      <c r="DB72" s="101"/>
      <c r="DC72" s="101"/>
      <c r="DD72" s="101"/>
      <c r="DE72" s="101"/>
      <c r="DF72" s="101"/>
      <c r="DG72" s="101"/>
      <c r="DH72" s="101"/>
      <c r="DI72" s="101"/>
      <c r="DJ72" s="101"/>
      <c r="DK72" s="101"/>
      <c r="DL72" s="101"/>
      <c r="DM72" s="101"/>
      <c r="DN72" s="101"/>
      <c r="DO72" s="101"/>
      <c r="DP72" s="101"/>
      <c r="DQ72" s="101"/>
      <c r="DR72" s="101"/>
      <c r="DS72" s="101"/>
      <c r="DT72" s="101"/>
      <c r="DU72" s="101"/>
      <c r="DV72" s="101"/>
      <c r="DW72" s="101"/>
      <c r="DX72" s="101"/>
      <c r="DY72" s="101"/>
      <c r="DZ72" s="101"/>
      <c r="EA72" s="101"/>
      <c r="EB72" s="101"/>
      <c r="EC72" s="101"/>
      <c r="ED72" s="101"/>
      <c r="EE72" s="101"/>
      <c r="EF72" s="101"/>
      <c r="EG72" s="101"/>
      <c r="EH72" s="101"/>
      <c r="EI72" s="101"/>
      <c r="EJ72" s="101"/>
      <c r="EK72" s="101"/>
      <c r="EL72" s="101"/>
      <c r="EM72" s="101"/>
      <c r="EN72" s="101"/>
      <c r="EO72" s="101"/>
      <c r="EP72" s="101"/>
      <c r="EQ72" s="101"/>
      <c r="ER72" s="101"/>
      <c r="ES72" s="101"/>
      <c r="ET72" s="101"/>
    </row>
    <row r="73" spans="1:150" ht="25.5" hidden="1" customHeight="1" x14ac:dyDescent="0.25">
      <c r="A73" s="29" t="s">
        <v>144</v>
      </c>
      <c r="B73" s="29" t="s">
        <v>455</v>
      </c>
      <c r="C73" s="29" t="s">
        <v>456</v>
      </c>
      <c r="D73" s="30" t="s">
        <v>457</v>
      </c>
      <c r="E73" s="31" t="s">
        <v>280</v>
      </c>
      <c r="F73" s="32" t="s">
        <v>162</v>
      </c>
      <c r="G73" s="32" t="s">
        <v>458</v>
      </c>
      <c r="H73" s="84" t="s">
        <v>163</v>
      </c>
      <c r="I73" s="32" t="s">
        <v>115</v>
      </c>
      <c r="J73" s="32"/>
      <c r="K73" s="32"/>
      <c r="L73" s="32"/>
      <c r="M73" s="32"/>
      <c r="N73" s="33">
        <f>O73+P73+S73</f>
        <v>46877.647058823532</v>
      </c>
      <c r="O73" s="33">
        <f>P73</f>
        <v>3515.8235294117649</v>
      </c>
      <c r="P73" s="33">
        <f>7.5*S73/85</f>
        <v>3515.8235294117649</v>
      </c>
      <c r="Q73" s="33"/>
      <c r="R73" s="33"/>
      <c r="S73" s="33">
        <v>39846</v>
      </c>
      <c r="T73" s="34">
        <v>43159</v>
      </c>
      <c r="U73" s="35">
        <v>43205</v>
      </c>
      <c r="V73" s="35">
        <v>43281</v>
      </c>
      <c r="W73" s="36">
        <v>44230</v>
      </c>
      <c r="X73" s="114"/>
      <c r="Y73" s="114"/>
      <c r="Z73" s="114">
        <v>8396.0025000000005</v>
      </c>
      <c r="AA73" s="114">
        <v>10200</v>
      </c>
      <c r="AB73" s="114">
        <v>12750</v>
      </c>
      <c r="AC73" s="114">
        <v>8500</v>
      </c>
      <c r="AD73" s="139"/>
      <c r="AE73" s="115"/>
      <c r="AF73" s="145">
        <v>47</v>
      </c>
      <c r="AG73" s="129" t="s">
        <v>256</v>
      </c>
      <c r="AH73" s="120"/>
      <c r="AI73" s="135"/>
      <c r="AJ73" s="136"/>
      <c r="AK73" s="119"/>
      <c r="AL73" s="120"/>
      <c r="AM73" s="120"/>
      <c r="AN73" s="120"/>
      <c r="AO73" s="120"/>
      <c r="AP73" s="120" t="s">
        <v>219</v>
      </c>
      <c r="AQ73" s="129" t="s">
        <v>754</v>
      </c>
      <c r="AR73" s="117">
        <v>431</v>
      </c>
      <c r="AS73" s="129"/>
      <c r="AT73" s="129"/>
      <c r="AU73" s="120"/>
      <c r="AV73" s="120"/>
      <c r="AW73" s="129"/>
      <c r="AX73" s="120"/>
      <c r="AY73" s="120"/>
      <c r="AZ73" s="120"/>
      <c r="BA73" s="120"/>
      <c r="BB73" s="120"/>
      <c r="BC73" s="120"/>
      <c r="BD73" s="120"/>
      <c r="BE73" s="120"/>
      <c r="BF73" s="120"/>
      <c r="BG73" s="135"/>
      <c r="BH73" s="57" t="s">
        <v>861</v>
      </c>
      <c r="BI73" s="364" t="s">
        <v>941</v>
      </c>
    </row>
    <row r="74" spans="1:150" ht="25.5" hidden="1" customHeight="1" x14ac:dyDescent="0.25">
      <c r="A74" s="29" t="s">
        <v>459</v>
      </c>
      <c r="B74" s="29" t="s">
        <v>460</v>
      </c>
      <c r="C74" s="29" t="s">
        <v>461</v>
      </c>
      <c r="D74" s="30" t="s">
        <v>462</v>
      </c>
      <c r="E74" s="31" t="s">
        <v>463</v>
      </c>
      <c r="F74" s="32" t="s">
        <v>162</v>
      </c>
      <c r="G74" s="32" t="s">
        <v>399</v>
      </c>
      <c r="H74" s="84" t="s">
        <v>163</v>
      </c>
      <c r="I74" s="32" t="s">
        <v>115</v>
      </c>
      <c r="J74" s="32"/>
      <c r="K74" s="32"/>
      <c r="L74" s="32"/>
      <c r="M74" s="32"/>
      <c r="N74" s="33">
        <f>O74+P74+S74</f>
        <v>137798.82352941178</v>
      </c>
      <c r="O74" s="33">
        <f>P74</f>
        <v>10334.911764705883</v>
      </c>
      <c r="P74" s="33">
        <f>7.5*S74/85</f>
        <v>10334.911764705883</v>
      </c>
      <c r="Q74" s="33"/>
      <c r="R74" s="33"/>
      <c r="S74" s="33">
        <v>117129</v>
      </c>
      <c r="T74" s="34">
        <v>43159</v>
      </c>
      <c r="U74" s="35">
        <v>43205</v>
      </c>
      <c r="V74" s="35">
        <v>43281</v>
      </c>
      <c r="W74" s="36">
        <v>44355</v>
      </c>
      <c r="X74" s="114"/>
      <c r="Y74" s="114"/>
      <c r="Z74" s="114">
        <v>39000</v>
      </c>
      <c r="AA74" s="114">
        <v>26000</v>
      </c>
      <c r="AB74" s="114">
        <v>26000</v>
      </c>
      <c r="AC74" s="114">
        <v>26129</v>
      </c>
      <c r="AD74" s="139"/>
      <c r="AE74" s="115"/>
      <c r="AF74" s="145">
        <v>47</v>
      </c>
      <c r="AG74" s="129" t="s">
        <v>256</v>
      </c>
      <c r="AH74" s="120"/>
      <c r="AI74" s="135"/>
      <c r="AJ74" s="136"/>
      <c r="AK74" s="119"/>
      <c r="AL74" s="120"/>
      <c r="AM74" s="120"/>
      <c r="AN74" s="120"/>
      <c r="AP74" s="120" t="s">
        <v>219</v>
      </c>
      <c r="AQ74" s="129" t="s">
        <v>754</v>
      </c>
      <c r="AR74" s="129">
        <v>1177</v>
      </c>
      <c r="AS74" s="129" t="s">
        <v>221</v>
      </c>
      <c r="AT74" s="129" t="s">
        <v>222</v>
      </c>
      <c r="AU74" s="129">
        <v>1</v>
      </c>
      <c r="AV74" s="120"/>
      <c r="AW74" s="129"/>
      <c r="AX74" s="120"/>
      <c r="AY74" s="120"/>
      <c r="AZ74" s="120"/>
      <c r="BA74" s="120"/>
      <c r="BB74" s="120"/>
      <c r="BC74" s="120"/>
      <c r="BD74" s="120"/>
      <c r="BE74" s="120"/>
      <c r="BF74" s="120"/>
      <c r="BG74" s="135"/>
      <c r="BH74" s="57" t="s">
        <v>859</v>
      </c>
      <c r="BI74" s="364" t="s">
        <v>941</v>
      </c>
    </row>
    <row r="75" spans="1:150" ht="25.5" hidden="1" customHeight="1" x14ac:dyDescent="0.25">
      <c r="A75" s="29" t="s">
        <v>464</v>
      </c>
      <c r="B75" s="29" t="s">
        <v>465</v>
      </c>
      <c r="C75" s="29" t="s">
        <v>466</v>
      </c>
      <c r="D75" s="30" t="s">
        <v>467</v>
      </c>
      <c r="E75" s="31" t="s">
        <v>468</v>
      </c>
      <c r="F75" s="32" t="s">
        <v>162</v>
      </c>
      <c r="G75" s="32" t="s">
        <v>469</v>
      </c>
      <c r="H75" s="84" t="s">
        <v>163</v>
      </c>
      <c r="I75" s="32" t="s">
        <v>115</v>
      </c>
      <c r="J75" s="32"/>
      <c r="K75" s="32"/>
      <c r="L75" s="32"/>
      <c r="M75" s="32"/>
      <c r="N75" s="33">
        <f>O75+P75+S75</f>
        <v>190492.9411764706</v>
      </c>
      <c r="O75" s="33">
        <f>P75</f>
        <v>14286.970588235294</v>
      </c>
      <c r="P75" s="33">
        <f>7.5*S75/85</f>
        <v>14286.970588235294</v>
      </c>
      <c r="Q75" s="33"/>
      <c r="R75" s="33"/>
      <c r="S75" s="33">
        <v>161919</v>
      </c>
      <c r="T75" s="34">
        <v>43159</v>
      </c>
      <c r="U75" s="35">
        <v>43205</v>
      </c>
      <c r="V75" s="35">
        <v>43281</v>
      </c>
      <c r="W75" s="36">
        <v>44382</v>
      </c>
      <c r="X75" s="114"/>
      <c r="Y75" s="114"/>
      <c r="Z75" s="114">
        <v>25000</v>
      </c>
      <c r="AA75" s="114">
        <v>60000</v>
      </c>
      <c r="AB75" s="114">
        <v>60000</v>
      </c>
      <c r="AC75" s="114">
        <v>16919</v>
      </c>
      <c r="AD75" s="139"/>
      <c r="AE75" s="115"/>
      <c r="AF75" s="145">
        <v>47</v>
      </c>
      <c r="AG75" s="129" t="s">
        <v>256</v>
      </c>
      <c r="AH75" s="120"/>
      <c r="AI75" s="135"/>
      <c r="AJ75" s="136"/>
      <c r="AK75" s="119"/>
      <c r="AL75" s="120"/>
      <c r="AM75" s="120"/>
      <c r="AN75" s="120"/>
      <c r="AO75" s="120"/>
      <c r="AP75" s="120" t="s">
        <v>219</v>
      </c>
      <c r="AQ75" s="129" t="s">
        <v>220</v>
      </c>
      <c r="AR75" s="120">
        <v>1615</v>
      </c>
      <c r="AS75" s="120"/>
      <c r="AT75" s="129"/>
      <c r="AU75" s="120"/>
      <c r="AV75" s="120"/>
      <c r="AW75" s="129"/>
      <c r="AX75" s="120"/>
      <c r="AY75" s="120"/>
      <c r="AZ75" s="120"/>
      <c r="BA75" s="120"/>
      <c r="BB75" s="120"/>
      <c r="BC75" s="120"/>
      <c r="BD75" s="120"/>
      <c r="BE75" s="120"/>
      <c r="BF75" s="120"/>
      <c r="BG75" s="135"/>
      <c r="BH75" s="57" t="s">
        <v>858</v>
      </c>
      <c r="BI75" s="364" t="s">
        <v>941</v>
      </c>
    </row>
    <row r="76" spans="1:150" ht="25.5" hidden="1" customHeight="1" x14ac:dyDescent="0.25">
      <c r="A76" s="29" t="s">
        <v>470</v>
      </c>
      <c r="B76" s="29" t="s">
        <v>471</v>
      </c>
      <c r="C76" s="29" t="s">
        <v>472</v>
      </c>
      <c r="D76" s="30" t="s">
        <v>473</v>
      </c>
      <c r="E76" s="31" t="s">
        <v>474</v>
      </c>
      <c r="F76" s="32" t="s">
        <v>162</v>
      </c>
      <c r="G76" s="32" t="s">
        <v>475</v>
      </c>
      <c r="H76" s="84" t="s">
        <v>163</v>
      </c>
      <c r="I76" s="32" t="s">
        <v>115</v>
      </c>
      <c r="J76" s="32"/>
      <c r="K76" s="32"/>
      <c r="L76" s="32"/>
      <c r="M76" s="32"/>
      <c r="N76" s="33">
        <f>O76+P76+S76</f>
        <v>121941.17647058824</v>
      </c>
      <c r="O76" s="33">
        <f>P76</f>
        <v>9145.5882352941171</v>
      </c>
      <c r="P76" s="33">
        <f>7.5*S76/85</f>
        <v>9145.5882352941171</v>
      </c>
      <c r="Q76" s="33"/>
      <c r="R76" s="33"/>
      <c r="S76" s="33">
        <v>103650</v>
      </c>
      <c r="T76" s="34">
        <v>43159</v>
      </c>
      <c r="U76" s="35">
        <v>43205</v>
      </c>
      <c r="V76" s="35">
        <v>43281</v>
      </c>
      <c r="W76" s="36">
        <v>44624</v>
      </c>
      <c r="X76" s="114"/>
      <c r="Y76" s="114"/>
      <c r="Z76" s="114">
        <v>10000</v>
      </c>
      <c r="AA76" s="114">
        <v>40000</v>
      </c>
      <c r="AB76" s="114">
        <v>23650</v>
      </c>
      <c r="AC76" s="114">
        <v>20000</v>
      </c>
      <c r="AD76" s="139">
        <v>10000</v>
      </c>
      <c r="AE76" s="115"/>
      <c r="AF76" s="145">
        <v>47</v>
      </c>
      <c r="AG76" s="129" t="s">
        <v>256</v>
      </c>
      <c r="AI76" s="135"/>
      <c r="AJ76" s="136"/>
      <c r="AK76" s="119"/>
      <c r="AL76" s="120"/>
      <c r="AM76" s="120"/>
      <c r="AN76" s="120"/>
      <c r="AO76" s="120"/>
      <c r="AP76" s="129" t="s">
        <v>219</v>
      </c>
      <c r="AQ76" s="129" t="s">
        <v>755</v>
      </c>
      <c r="AR76" s="120">
        <v>1024</v>
      </c>
      <c r="AS76" s="136"/>
      <c r="AT76" s="129"/>
      <c r="AU76" s="120"/>
      <c r="AV76" s="120"/>
      <c r="AW76" s="129"/>
      <c r="AX76" s="120"/>
      <c r="AY76" s="120"/>
      <c r="AZ76" s="120"/>
      <c r="BA76" s="120"/>
      <c r="BB76" s="120"/>
      <c r="BC76" s="120"/>
      <c r="BD76" s="120"/>
      <c r="BE76" s="120"/>
      <c r="BF76" s="120"/>
      <c r="BG76" s="135"/>
      <c r="BH76" s="57" t="s">
        <v>860</v>
      </c>
      <c r="BI76" s="364" t="s">
        <v>941</v>
      </c>
    </row>
    <row r="77" spans="1:150" s="113" customFormat="1" ht="25.5" hidden="1" customHeight="1" x14ac:dyDescent="0.25">
      <c r="A77" s="20" t="s">
        <v>95</v>
      </c>
      <c r="B77" s="21" t="s">
        <v>83</v>
      </c>
      <c r="C77" s="21"/>
      <c r="D77" s="22" t="s">
        <v>476</v>
      </c>
      <c r="E77" s="23"/>
      <c r="F77" s="23"/>
      <c r="G77" s="23"/>
      <c r="H77" s="23"/>
      <c r="I77" s="23"/>
      <c r="J77" s="23"/>
      <c r="K77" s="23"/>
      <c r="L77" s="23"/>
      <c r="M77" s="23"/>
      <c r="N77" s="23"/>
      <c r="O77" s="23"/>
      <c r="P77" s="23"/>
      <c r="Q77" s="23"/>
      <c r="R77" s="23"/>
      <c r="S77" s="24"/>
      <c r="T77" s="25"/>
      <c r="U77" s="38"/>
      <c r="V77" s="38"/>
      <c r="W77" s="28" t="s">
        <v>275</v>
      </c>
      <c r="X77" s="108"/>
      <c r="Y77" s="108"/>
      <c r="Z77" s="108"/>
      <c r="AA77" s="108"/>
      <c r="AB77" s="108"/>
      <c r="AC77" s="108"/>
      <c r="AD77" s="138"/>
      <c r="AE77" s="109"/>
      <c r="AF77" s="112"/>
      <c r="AG77" s="110"/>
      <c r="AH77" s="110"/>
      <c r="AI77" s="111"/>
      <c r="AJ77" s="109"/>
      <c r="AK77" s="112"/>
      <c r="AL77" s="110"/>
      <c r="AM77" s="110"/>
      <c r="AN77" s="110"/>
      <c r="AO77" s="110"/>
      <c r="AP77" s="110"/>
      <c r="AQ77" s="110"/>
      <c r="AR77" s="110"/>
      <c r="AS77" s="110"/>
      <c r="AT77" s="110"/>
      <c r="AU77" s="110"/>
      <c r="AV77" s="110"/>
      <c r="AW77" s="110"/>
      <c r="AX77" s="110"/>
      <c r="AY77" s="110"/>
      <c r="AZ77" s="110"/>
      <c r="BA77" s="110"/>
      <c r="BB77" s="110"/>
      <c r="BC77" s="110"/>
      <c r="BD77" s="110"/>
      <c r="BE77" s="110"/>
      <c r="BF77" s="110"/>
      <c r="BG77" s="111"/>
      <c r="BH77" s="57"/>
      <c r="BI77" s="364" t="s">
        <v>275</v>
      </c>
      <c r="BJ77" s="101"/>
      <c r="BK77" s="101"/>
      <c r="BL77" s="101"/>
      <c r="BM77" s="101"/>
      <c r="BN77" s="101"/>
      <c r="BO77" s="101"/>
      <c r="BP77" s="101"/>
      <c r="BQ77" s="101"/>
      <c r="BR77" s="101"/>
      <c r="BS77" s="101"/>
      <c r="BT77" s="101"/>
      <c r="BU77" s="101"/>
      <c r="BV77" s="101"/>
      <c r="BW77" s="101"/>
      <c r="BX77" s="101"/>
      <c r="BY77" s="101"/>
      <c r="BZ77" s="101"/>
      <c r="CA77" s="101"/>
      <c r="CB77" s="101"/>
      <c r="CC77" s="101"/>
      <c r="CD77" s="101"/>
      <c r="CE77" s="101"/>
      <c r="CF77" s="101"/>
      <c r="CG77" s="101"/>
      <c r="CH77" s="101"/>
      <c r="CI77" s="101"/>
      <c r="CJ77" s="101"/>
      <c r="CK77" s="101"/>
      <c r="CL77" s="101"/>
      <c r="CM77" s="101"/>
      <c r="CN77" s="101"/>
      <c r="CO77" s="101"/>
      <c r="CP77" s="101"/>
      <c r="CQ77" s="101"/>
      <c r="CR77" s="101"/>
      <c r="CS77" s="101"/>
      <c r="CT77" s="101"/>
      <c r="CU77" s="101"/>
      <c r="CV77" s="101"/>
      <c r="CW77" s="101"/>
      <c r="CX77" s="101"/>
      <c r="CY77" s="101"/>
      <c r="CZ77" s="101"/>
      <c r="DA77" s="101"/>
      <c r="DB77" s="101"/>
      <c r="DC77" s="101"/>
      <c r="DD77" s="101"/>
      <c r="DE77" s="101"/>
      <c r="DF77" s="101"/>
      <c r="DG77" s="101"/>
      <c r="DH77" s="101"/>
      <c r="DI77" s="101"/>
      <c r="DJ77" s="101"/>
      <c r="DK77" s="101"/>
      <c r="DL77" s="101"/>
      <c r="DM77" s="101"/>
      <c r="DN77" s="101"/>
      <c r="DO77" s="101"/>
      <c r="DP77" s="101"/>
      <c r="DQ77" s="101"/>
      <c r="DR77" s="101"/>
      <c r="DS77" s="101"/>
      <c r="DT77" s="101"/>
      <c r="DU77" s="101"/>
      <c r="DV77" s="101"/>
      <c r="DW77" s="101"/>
      <c r="DX77" s="101"/>
      <c r="DY77" s="101"/>
      <c r="DZ77" s="101"/>
      <c r="EA77" s="101"/>
      <c r="EB77" s="101"/>
      <c r="EC77" s="101"/>
      <c r="ED77" s="101"/>
      <c r="EE77" s="101"/>
      <c r="EF77" s="101"/>
      <c r="EG77" s="101"/>
      <c r="EH77" s="101"/>
      <c r="EI77" s="101"/>
      <c r="EJ77" s="101"/>
      <c r="EK77" s="101"/>
      <c r="EL77" s="101"/>
      <c r="EM77" s="101"/>
      <c r="EN77" s="101"/>
      <c r="EO77" s="101"/>
      <c r="EP77" s="101"/>
      <c r="EQ77" s="101"/>
      <c r="ER77" s="101"/>
      <c r="ES77" s="101"/>
      <c r="ET77" s="101"/>
    </row>
    <row r="78" spans="1:150" ht="25.5" hidden="1" customHeight="1" x14ac:dyDescent="0.25">
      <c r="A78" s="29" t="s">
        <v>477</v>
      </c>
      <c r="B78" s="29" t="s">
        <v>478</v>
      </c>
      <c r="C78" s="29" t="s">
        <v>479</v>
      </c>
      <c r="D78" s="30" t="s">
        <v>480</v>
      </c>
      <c r="E78" s="31" t="s">
        <v>481</v>
      </c>
      <c r="F78" s="32" t="s">
        <v>162</v>
      </c>
      <c r="G78" s="32" t="s">
        <v>399</v>
      </c>
      <c r="H78" s="84" t="s">
        <v>482</v>
      </c>
      <c r="I78" s="32" t="s">
        <v>115</v>
      </c>
      <c r="J78" s="32"/>
      <c r="K78" s="32"/>
      <c r="L78" s="32"/>
      <c r="M78" s="32"/>
      <c r="N78" s="33">
        <v>12312.235294117647</v>
      </c>
      <c r="O78" s="33">
        <v>923.4176470588236</v>
      </c>
      <c r="P78" s="33">
        <v>923.4176470588236</v>
      </c>
      <c r="Q78" s="33">
        <v>0</v>
      </c>
      <c r="R78" s="33">
        <v>0</v>
      </c>
      <c r="S78" s="33">
        <v>10465.4</v>
      </c>
      <c r="T78" s="34">
        <v>43190</v>
      </c>
      <c r="U78" s="35">
        <v>43221</v>
      </c>
      <c r="V78" s="35">
        <v>43312</v>
      </c>
      <c r="W78" s="36">
        <v>44408</v>
      </c>
      <c r="X78" s="114"/>
      <c r="Y78" s="114"/>
      <c r="Z78" s="114">
        <v>1500</v>
      </c>
      <c r="AA78" s="114">
        <v>2500</v>
      </c>
      <c r="AB78" s="114">
        <v>2500</v>
      </c>
      <c r="AC78" s="114">
        <v>1032.33</v>
      </c>
      <c r="AD78" s="139">
        <v>0</v>
      </c>
      <c r="AE78" s="115"/>
      <c r="AF78" s="145">
        <v>47</v>
      </c>
      <c r="AG78" s="129" t="s">
        <v>256</v>
      </c>
      <c r="AH78" s="136"/>
      <c r="AI78" s="120"/>
      <c r="AJ78" s="136"/>
      <c r="AK78" s="120"/>
      <c r="AL78" s="120"/>
      <c r="AM78" s="120"/>
      <c r="AN78" s="120"/>
      <c r="AO78" s="120"/>
      <c r="AP78" s="129" t="s">
        <v>236</v>
      </c>
      <c r="AQ78" s="129" t="s">
        <v>756</v>
      </c>
      <c r="AR78" s="120">
        <v>28</v>
      </c>
      <c r="AS78" s="136"/>
      <c r="AT78" s="129"/>
      <c r="AU78" s="120"/>
      <c r="AV78" s="120"/>
      <c r="AW78" s="129"/>
      <c r="AX78" s="120"/>
      <c r="AY78" s="120"/>
      <c r="AZ78" s="120"/>
      <c r="BA78" s="120"/>
      <c r="BB78" s="120"/>
      <c r="BC78" s="120"/>
      <c r="BD78" s="120"/>
      <c r="BE78" s="120"/>
      <c r="BF78" s="120"/>
      <c r="BG78" s="135"/>
      <c r="BH78" s="57" t="s">
        <v>864</v>
      </c>
      <c r="BI78" s="364" t="s">
        <v>941</v>
      </c>
    </row>
    <row r="79" spans="1:150" ht="25.5" hidden="1" customHeight="1" x14ac:dyDescent="0.25">
      <c r="A79" s="29" t="s">
        <v>483</v>
      </c>
      <c r="B79" s="29" t="s">
        <v>484</v>
      </c>
      <c r="C79" s="29" t="s">
        <v>485</v>
      </c>
      <c r="D79" s="30" t="s">
        <v>486</v>
      </c>
      <c r="E79" s="31" t="s">
        <v>280</v>
      </c>
      <c r="F79" s="32" t="s">
        <v>162</v>
      </c>
      <c r="G79" s="32" t="s">
        <v>487</v>
      </c>
      <c r="H79" s="84" t="s">
        <v>482</v>
      </c>
      <c r="I79" s="32" t="s">
        <v>115</v>
      </c>
      <c r="J79" s="32"/>
      <c r="K79" s="32"/>
      <c r="L79" s="32"/>
      <c r="M79" s="32"/>
      <c r="N79" s="33">
        <v>4317</v>
      </c>
      <c r="O79" s="33">
        <v>323.7</v>
      </c>
      <c r="P79" s="33">
        <v>323.7</v>
      </c>
      <c r="Q79" s="33">
        <v>0</v>
      </c>
      <c r="R79" s="33">
        <v>0</v>
      </c>
      <c r="S79" s="33">
        <v>3669.6</v>
      </c>
      <c r="T79" s="34">
        <v>43190</v>
      </c>
      <c r="U79" s="35">
        <v>43252</v>
      </c>
      <c r="V79" s="35">
        <v>43373</v>
      </c>
      <c r="W79" s="36">
        <v>44381</v>
      </c>
      <c r="X79" s="114"/>
      <c r="Y79" s="114"/>
      <c r="Z79" s="114">
        <v>641</v>
      </c>
      <c r="AA79" s="114">
        <v>1225</v>
      </c>
      <c r="AB79" s="114">
        <v>1700</v>
      </c>
      <c r="AC79" s="114">
        <v>751</v>
      </c>
      <c r="AD79" s="139">
        <v>0</v>
      </c>
      <c r="AE79" s="115"/>
      <c r="AF79" s="145">
        <v>47</v>
      </c>
      <c r="AG79" s="129" t="s">
        <v>256</v>
      </c>
      <c r="AH79" s="136"/>
      <c r="AI79" s="120"/>
      <c r="AJ79" s="136"/>
      <c r="AK79" s="120"/>
      <c r="AL79" s="120"/>
      <c r="AM79" s="120"/>
      <c r="AN79" s="120"/>
      <c r="AO79" s="120"/>
      <c r="AP79" s="129" t="s">
        <v>236</v>
      </c>
      <c r="AQ79" s="129" t="s">
        <v>756</v>
      </c>
      <c r="AR79" s="120">
        <v>9</v>
      </c>
      <c r="AS79" s="136"/>
      <c r="AT79" s="129"/>
      <c r="AU79" s="120"/>
      <c r="AV79" s="120"/>
      <c r="AW79" s="129"/>
      <c r="AX79" s="120"/>
      <c r="AY79" s="120"/>
      <c r="AZ79" s="120"/>
      <c r="BA79" s="120"/>
      <c r="BB79" s="120"/>
      <c r="BC79" s="120"/>
      <c r="BD79" s="120"/>
      <c r="BE79" s="120"/>
      <c r="BF79" s="120"/>
      <c r="BG79" s="135"/>
      <c r="BH79" s="57" t="s">
        <v>863</v>
      </c>
      <c r="BI79" s="364" t="s">
        <v>941</v>
      </c>
    </row>
    <row r="80" spans="1:150" ht="25.5" hidden="1" customHeight="1" x14ac:dyDescent="0.25">
      <c r="A80" s="29" t="s">
        <v>488</v>
      </c>
      <c r="B80" s="29" t="s">
        <v>489</v>
      </c>
      <c r="C80" s="29" t="s">
        <v>490</v>
      </c>
      <c r="D80" s="30" t="s">
        <v>491</v>
      </c>
      <c r="E80" s="31" t="s">
        <v>492</v>
      </c>
      <c r="F80" s="32" t="s">
        <v>162</v>
      </c>
      <c r="G80" s="32" t="s">
        <v>493</v>
      </c>
      <c r="H80" s="84" t="s">
        <v>482</v>
      </c>
      <c r="I80" s="32" t="s">
        <v>115</v>
      </c>
      <c r="J80" s="32"/>
      <c r="K80" s="32"/>
      <c r="L80" s="32"/>
      <c r="M80" s="32"/>
      <c r="N80" s="33">
        <v>10980</v>
      </c>
      <c r="O80" s="33">
        <v>823.5</v>
      </c>
      <c r="P80" s="33">
        <v>823.5</v>
      </c>
      <c r="Q80" s="33">
        <v>0</v>
      </c>
      <c r="R80" s="33">
        <v>0</v>
      </c>
      <c r="S80" s="33">
        <v>9333</v>
      </c>
      <c r="T80" s="34">
        <v>43190</v>
      </c>
      <c r="U80" s="35">
        <v>43252</v>
      </c>
      <c r="V80" s="35">
        <v>43373</v>
      </c>
      <c r="W80" s="36">
        <v>44381</v>
      </c>
      <c r="X80" s="114"/>
      <c r="Y80" s="114"/>
      <c r="Z80" s="114">
        <v>3000</v>
      </c>
      <c r="AA80" s="114">
        <v>6333</v>
      </c>
      <c r="AB80" s="114"/>
      <c r="AC80" s="114"/>
      <c r="AD80" s="139"/>
      <c r="AE80" s="115"/>
      <c r="AF80" s="145">
        <v>47</v>
      </c>
      <c r="AG80" s="129" t="s">
        <v>256</v>
      </c>
      <c r="AH80" s="136"/>
      <c r="AI80" s="120"/>
      <c r="AJ80" s="136"/>
      <c r="AK80" s="120"/>
      <c r="AL80" s="120"/>
      <c r="AM80" s="120"/>
      <c r="AN80" s="120"/>
      <c r="AO80" s="120"/>
      <c r="AP80" s="129" t="s">
        <v>236</v>
      </c>
      <c r="AQ80" s="129" t="s">
        <v>756</v>
      </c>
      <c r="AR80" s="120">
        <v>25</v>
      </c>
      <c r="AS80" s="136"/>
      <c r="AT80" s="129"/>
      <c r="AU80" s="120"/>
      <c r="AV80" s="120"/>
      <c r="AW80" s="129"/>
      <c r="AX80" s="120"/>
      <c r="AY80" s="120"/>
      <c r="AZ80" s="120"/>
      <c r="BA80" s="120"/>
      <c r="BB80" s="120"/>
      <c r="BC80" s="120"/>
      <c r="BD80" s="120"/>
      <c r="BE80" s="120"/>
      <c r="BF80" s="120"/>
      <c r="BG80" s="135"/>
      <c r="BH80" s="57" t="s">
        <v>862</v>
      </c>
      <c r="BI80" s="364" t="s">
        <v>941</v>
      </c>
    </row>
    <row r="81" spans="1:150" ht="25.5" hidden="1" customHeight="1" x14ac:dyDescent="0.25">
      <c r="A81" s="29" t="s">
        <v>494</v>
      </c>
      <c r="B81" s="29" t="s">
        <v>495</v>
      </c>
      <c r="C81" s="29" t="s">
        <v>496</v>
      </c>
      <c r="D81" s="30" t="s">
        <v>497</v>
      </c>
      <c r="E81" s="31" t="s">
        <v>498</v>
      </c>
      <c r="F81" s="32" t="s">
        <v>162</v>
      </c>
      <c r="G81" s="32" t="s">
        <v>361</v>
      </c>
      <c r="H81" s="84" t="s">
        <v>482</v>
      </c>
      <c r="I81" s="32" t="s">
        <v>115</v>
      </c>
      <c r="J81" s="32"/>
      <c r="K81" s="32"/>
      <c r="L81" s="32"/>
      <c r="M81" s="32"/>
      <c r="N81" s="33">
        <v>17152.939999999999</v>
      </c>
      <c r="O81" s="33">
        <v>1286.47</v>
      </c>
      <c r="P81" s="33">
        <v>1286.47</v>
      </c>
      <c r="Q81" s="33">
        <v>0</v>
      </c>
      <c r="R81" s="33">
        <v>0</v>
      </c>
      <c r="S81" s="33">
        <v>14580</v>
      </c>
      <c r="T81" s="34">
        <v>43190</v>
      </c>
      <c r="U81" s="35">
        <v>43344</v>
      </c>
      <c r="V81" s="35">
        <v>43465</v>
      </c>
      <c r="W81" s="36">
        <v>44615</v>
      </c>
      <c r="X81" s="114"/>
      <c r="Y81" s="114"/>
      <c r="Z81" s="114"/>
      <c r="AA81" s="114">
        <v>4860</v>
      </c>
      <c r="AB81" s="114">
        <v>4860</v>
      </c>
      <c r="AC81" s="114">
        <v>4860</v>
      </c>
      <c r="AD81" s="139"/>
      <c r="AE81" s="115"/>
      <c r="AF81" s="145">
        <v>47</v>
      </c>
      <c r="AG81" s="129" t="s">
        <v>256</v>
      </c>
      <c r="AH81" s="136"/>
      <c r="AI81" s="120"/>
      <c r="AJ81" s="136"/>
      <c r="AK81" s="120"/>
      <c r="AL81" s="120"/>
      <c r="AM81" s="120"/>
      <c r="AN81" s="120"/>
      <c r="AO81" s="120"/>
      <c r="AP81" s="129" t="s">
        <v>236</v>
      </c>
      <c r="AQ81" s="129" t="s">
        <v>756</v>
      </c>
      <c r="AR81" s="120">
        <v>38</v>
      </c>
      <c r="AS81" s="136"/>
      <c r="AT81" s="129"/>
      <c r="AU81" s="120"/>
      <c r="AV81" s="120"/>
      <c r="AW81" s="129"/>
      <c r="AX81" s="120"/>
      <c r="AY81" s="120"/>
      <c r="AZ81" s="120"/>
      <c r="BA81" s="120"/>
      <c r="BB81" s="120"/>
      <c r="BC81" s="120"/>
      <c r="BD81" s="120"/>
      <c r="BE81" s="120"/>
      <c r="BF81" s="120"/>
      <c r="BG81" s="135"/>
      <c r="BH81" s="57" t="s">
        <v>865</v>
      </c>
      <c r="BI81" s="364" t="s">
        <v>941</v>
      </c>
    </row>
    <row r="82" spans="1:150" s="113" customFormat="1" ht="25.5" hidden="1" customHeight="1" x14ac:dyDescent="0.25">
      <c r="A82" s="20" t="s">
        <v>96</v>
      </c>
      <c r="B82" s="20"/>
      <c r="C82" s="20"/>
      <c r="D82" s="85" t="s">
        <v>499</v>
      </c>
      <c r="E82" s="86"/>
      <c r="F82" s="86"/>
      <c r="G82" s="86"/>
      <c r="H82" s="86"/>
      <c r="I82" s="86"/>
      <c r="J82" s="86"/>
      <c r="K82" s="86"/>
      <c r="L82" s="86"/>
      <c r="M82" s="86"/>
      <c r="N82" s="86"/>
      <c r="O82" s="86"/>
      <c r="P82" s="86"/>
      <c r="Q82" s="86"/>
      <c r="R82" s="86"/>
      <c r="S82" s="86"/>
      <c r="T82" s="25"/>
      <c r="U82" s="38"/>
      <c r="V82" s="38"/>
      <c r="W82" s="28" t="s">
        <v>275</v>
      </c>
      <c r="X82" s="108"/>
      <c r="Y82" s="108"/>
      <c r="Z82" s="108"/>
      <c r="AA82" s="108"/>
      <c r="AB82" s="108"/>
      <c r="AC82" s="108"/>
      <c r="AD82" s="138"/>
      <c r="AE82" s="109"/>
      <c r="AF82" s="112"/>
      <c r="AG82" s="110"/>
      <c r="AH82" s="110"/>
      <c r="AI82" s="110"/>
      <c r="AJ82" s="109"/>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1"/>
      <c r="BH82" s="57"/>
      <c r="BI82" s="364" t="s">
        <v>275</v>
      </c>
      <c r="BJ82" s="101"/>
      <c r="BK82" s="101"/>
      <c r="BL82" s="101"/>
      <c r="BM82" s="101"/>
      <c r="BN82" s="101"/>
      <c r="BO82" s="101"/>
      <c r="BP82" s="101"/>
      <c r="BQ82" s="101"/>
      <c r="BR82" s="101"/>
      <c r="BS82" s="101"/>
      <c r="BT82" s="101"/>
      <c r="BU82" s="101"/>
      <c r="BV82" s="101"/>
      <c r="BW82" s="101"/>
      <c r="BX82" s="101"/>
      <c r="BY82" s="101"/>
      <c r="BZ82" s="101"/>
      <c r="CA82" s="101"/>
      <c r="CB82" s="101"/>
      <c r="CC82" s="101"/>
      <c r="CD82" s="101"/>
      <c r="CE82" s="101"/>
      <c r="CF82" s="101"/>
      <c r="CG82" s="101"/>
      <c r="CH82" s="101"/>
      <c r="CI82" s="101"/>
      <c r="CJ82" s="101"/>
      <c r="CK82" s="101"/>
      <c r="CL82" s="101"/>
      <c r="CM82" s="101"/>
      <c r="CN82" s="101"/>
      <c r="CO82" s="101"/>
      <c r="CP82" s="101"/>
      <c r="CQ82" s="101"/>
      <c r="CR82" s="101"/>
      <c r="CS82" s="101"/>
      <c r="CT82" s="101"/>
      <c r="CU82" s="101"/>
      <c r="CV82" s="101"/>
      <c r="CW82" s="101"/>
      <c r="CX82" s="101"/>
      <c r="CY82" s="101"/>
      <c r="CZ82" s="101"/>
      <c r="DA82" s="101"/>
      <c r="DB82" s="101"/>
      <c r="DC82" s="101"/>
      <c r="DD82" s="101"/>
      <c r="DE82" s="101"/>
      <c r="DF82" s="101"/>
      <c r="DG82" s="101"/>
      <c r="DH82" s="101"/>
      <c r="DI82" s="101"/>
      <c r="DJ82" s="101"/>
      <c r="DK82" s="101"/>
      <c r="DL82" s="101"/>
      <c r="DM82" s="101"/>
      <c r="DN82" s="101"/>
      <c r="DO82" s="101"/>
      <c r="DP82" s="101"/>
      <c r="DQ82" s="101"/>
      <c r="DR82" s="101"/>
      <c r="DS82" s="101"/>
      <c r="DT82" s="101"/>
      <c r="DU82" s="101"/>
      <c r="DV82" s="101"/>
      <c r="DW82" s="101"/>
      <c r="DX82" s="101"/>
      <c r="DY82" s="101"/>
      <c r="DZ82" s="101"/>
      <c r="EA82" s="101"/>
      <c r="EB82" s="101"/>
      <c r="EC82" s="101"/>
      <c r="ED82" s="101"/>
      <c r="EE82" s="101"/>
      <c r="EF82" s="101"/>
      <c r="EG82" s="101"/>
      <c r="EH82" s="101"/>
      <c r="EI82" s="101"/>
      <c r="EJ82" s="101"/>
      <c r="EK82" s="101"/>
      <c r="EL82" s="101"/>
      <c r="EM82" s="101"/>
      <c r="EN82" s="101"/>
      <c r="EO82" s="101"/>
      <c r="EP82" s="101"/>
      <c r="EQ82" s="101"/>
      <c r="ER82" s="101"/>
      <c r="ES82" s="101"/>
      <c r="ET82" s="101"/>
    </row>
    <row r="83" spans="1:150" s="101" customFormat="1" ht="25.5" hidden="1" customHeight="1" x14ac:dyDescent="0.25">
      <c r="A83" s="39" t="s">
        <v>145</v>
      </c>
      <c r="B83" s="87" t="s">
        <v>500</v>
      </c>
      <c r="C83" s="88" t="s">
        <v>501</v>
      </c>
      <c r="D83" s="89" t="s">
        <v>502</v>
      </c>
      <c r="E83" s="90" t="s">
        <v>280</v>
      </c>
      <c r="F83" s="90" t="s">
        <v>162</v>
      </c>
      <c r="G83" s="90" t="s">
        <v>487</v>
      </c>
      <c r="H83" s="90" t="s">
        <v>165</v>
      </c>
      <c r="I83" s="90" t="s">
        <v>115</v>
      </c>
      <c r="J83" s="90"/>
      <c r="K83" s="90"/>
      <c r="L83" s="90"/>
      <c r="M83" s="90"/>
      <c r="N83" s="91">
        <f>SUM(O83:S83)</f>
        <v>33913.85</v>
      </c>
      <c r="O83" s="91">
        <v>2543.5300000000002</v>
      </c>
      <c r="P83" s="91">
        <v>2543.5300000000002</v>
      </c>
      <c r="Q83" s="91">
        <v>0</v>
      </c>
      <c r="R83" s="91">
        <v>0</v>
      </c>
      <c r="S83" s="91">
        <v>28826.79</v>
      </c>
      <c r="T83" s="43">
        <v>43312</v>
      </c>
      <c r="U83" s="44">
        <v>43374</v>
      </c>
      <c r="V83" s="44">
        <v>43465</v>
      </c>
      <c r="W83" s="45">
        <v>43889</v>
      </c>
      <c r="X83" s="91"/>
      <c r="Y83" s="91"/>
      <c r="Z83" s="91"/>
      <c r="AA83" s="91">
        <f>S83/17*12</f>
        <v>20348.322352941177</v>
      </c>
      <c r="AB83" s="91">
        <f>S83-AA83</f>
        <v>8478.4676470588238</v>
      </c>
      <c r="AC83" s="91"/>
      <c r="AD83" s="149"/>
      <c r="AE83" s="131"/>
      <c r="AF83" s="133">
        <v>27</v>
      </c>
      <c r="AG83" s="116" t="s">
        <v>757</v>
      </c>
      <c r="AH83" s="117"/>
      <c r="AI83" s="117"/>
      <c r="AJ83" s="131"/>
      <c r="AK83" s="117"/>
      <c r="AL83" s="117"/>
      <c r="AM83" s="117"/>
      <c r="AN83" s="117"/>
      <c r="AO83" s="117"/>
      <c r="AP83" s="117" t="s">
        <v>223</v>
      </c>
      <c r="AQ83" s="116" t="s">
        <v>758</v>
      </c>
      <c r="AR83" s="117">
        <v>2500</v>
      </c>
      <c r="AS83" s="117" t="s">
        <v>224</v>
      </c>
      <c r="AT83" s="116" t="s">
        <v>759</v>
      </c>
      <c r="AU83" s="117">
        <v>1</v>
      </c>
      <c r="AV83" s="117"/>
      <c r="AW83" s="117"/>
      <c r="AX83" s="117"/>
      <c r="AY83" s="117"/>
      <c r="AZ83" s="117"/>
      <c r="BA83" s="117"/>
      <c r="BB83" s="117"/>
      <c r="BC83" s="117"/>
      <c r="BD83" s="117"/>
      <c r="BE83" s="117"/>
      <c r="BF83" s="117"/>
      <c r="BG83" s="132"/>
      <c r="BH83" s="57" t="s">
        <v>852</v>
      </c>
      <c r="BI83" s="364" t="s">
        <v>941</v>
      </c>
    </row>
    <row r="84" spans="1:150" s="101" customFormat="1" ht="25.5" hidden="1" customHeight="1" x14ac:dyDescent="0.25">
      <c r="A84" s="39" t="s">
        <v>146</v>
      </c>
      <c r="B84" s="87" t="s">
        <v>503</v>
      </c>
      <c r="C84" s="92" t="s">
        <v>504</v>
      </c>
      <c r="D84" s="93" t="s">
        <v>505</v>
      </c>
      <c r="E84" s="90" t="s">
        <v>506</v>
      </c>
      <c r="F84" s="90" t="s">
        <v>162</v>
      </c>
      <c r="G84" s="90" t="s">
        <v>487</v>
      </c>
      <c r="H84" s="90" t="s">
        <v>165</v>
      </c>
      <c r="I84" s="90" t="s">
        <v>115</v>
      </c>
      <c r="J84" s="90"/>
      <c r="K84" s="90"/>
      <c r="L84" s="90"/>
      <c r="M84" s="90"/>
      <c r="N84" s="91">
        <f t="shared" ref="N84:N99" si="0">SUM(O84:S84)</f>
        <v>34079.07</v>
      </c>
      <c r="O84" s="91"/>
      <c r="P84" s="91">
        <v>2555.9299999999998</v>
      </c>
      <c r="Q84" s="91">
        <v>2555.9299999999998</v>
      </c>
      <c r="R84" s="91"/>
      <c r="S84" s="91">
        <v>28967.21</v>
      </c>
      <c r="T84" s="43">
        <v>43312</v>
      </c>
      <c r="U84" s="44">
        <v>43344</v>
      </c>
      <c r="V84" s="44">
        <v>43434</v>
      </c>
      <c r="W84" s="45">
        <v>43646</v>
      </c>
      <c r="X84" s="91"/>
      <c r="Y84" s="91"/>
      <c r="Z84" s="91">
        <f>S84/6</f>
        <v>4827.8683333333329</v>
      </c>
      <c r="AA84" s="91">
        <f>S84-Z84</f>
        <v>24139.341666666667</v>
      </c>
      <c r="AB84" s="91"/>
      <c r="AC84" s="91"/>
      <c r="AD84" s="149"/>
      <c r="AE84" s="131"/>
      <c r="AF84" s="133">
        <v>27</v>
      </c>
      <c r="AG84" s="116" t="s">
        <v>757</v>
      </c>
      <c r="AH84" s="117"/>
      <c r="AI84" s="117"/>
      <c r="AJ84" s="131"/>
      <c r="AK84" s="117"/>
      <c r="AL84" s="117"/>
      <c r="AM84" s="117"/>
      <c r="AN84" s="117"/>
      <c r="AO84" s="117"/>
      <c r="AP84" s="117" t="s">
        <v>223</v>
      </c>
      <c r="AQ84" s="116" t="s">
        <v>758</v>
      </c>
      <c r="AR84" s="117">
        <v>3700</v>
      </c>
      <c r="AS84" s="117" t="s">
        <v>224</v>
      </c>
      <c r="AT84" s="116" t="s">
        <v>759</v>
      </c>
      <c r="AU84" s="117">
        <v>1</v>
      </c>
      <c r="AV84" s="117"/>
      <c r="AW84" s="117"/>
      <c r="AX84" s="117"/>
      <c r="AY84" s="117"/>
      <c r="AZ84" s="117"/>
      <c r="BA84" s="117"/>
      <c r="BB84" s="117"/>
      <c r="BC84" s="117"/>
      <c r="BD84" s="117"/>
      <c r="BE84" s="117"/>
      <c r="BF84" s="117"/>
      <c r="BG84" s="132"/>
      <c r="BH84" s="57" t="s">
        <v>841</v>
      </c>
      <c r="BI84" s="364" t="s">
        <v>941</v>
      </c>
    </row>
    <row r="85" spans="1:150" s="101" customFormat="1" ht="25.5" hidden="1" customHeight="1" x14ac:dyDescent="0.25">
      <c r="A85" s="39" t="s">
        <v>507</v>
      </c>
      <c r="B85" s="87" t="s">
        <v>508</v>
      </c>
      <c r="C85" s="92" t="s">
        <v>509</v>
      </c>
      <c r="D85" s="93" t="s">
        <v>510</v>
      </c>
      <c r="E85" s="90" t="s">
        <v>511</v>
      </c>
      <c r="F85" s="90" t="s">
        <v>162</v>
      </c>
      <c r="G85" s="90" t="s">
        <v>512</v>
      </c>
      <c r="H85" s="90" t="s">
        <v>165</v>
      </c>
      <c r="I85" s="90" t="s">
        <v>115</v>
      </c>
      <c r="J85" s="90"/>
      <c r="K85" s="90"/>
      <c r="L85" s="90"/>
      <c r="M85" s="90"/>
      <c r="N85" s="91">
        <f t="shared" si="0"/>
        <v>178381.68000000002</v>
      </c>
      <c r="O85" s="91">
        <v>13378.64</v>
      </c>
      <c r="P85" s="91">
        <v>13378.62</v>
      </c>
      <c r="Q85" s="91"/>
      <c r="R85" s="91"/>
      <c r="S85" s="91">
        <v>151624.42000000001</v>
      </c>
      <c r="T85" s="43">
        <v>43312</v>
      </c>
      <c r="U85" s="44">
        <v>43371</v>
      </c>
      <c r="V85" s="44">
        <v>43434</v>
      </c>
      <c r="W85" s="45">
        <v>43889</v>
      </c>
      <c r="X85" s="91"/>
      <c r="Y85" s="91"/>
      <c r="Z85" s="91">
        <f>S85/24</f>
        <v>6317.6841666666669</v>
      </c>
      <c r="AA85" s="91">
        <f>Z85*12</f>
        <v>75812.210000000006</v>
      </c>
      <c r="AB85" s="91">
        <f>S85-Z85-AA85</f>
        <v>69494.525833333333</v>
      </c>
      <c r="AC85" s="91"/>
      <c r="AD85" s="149"/>
      <c r="AE85" s="131"/>
      <c r="AF85" s="133">
        <v>27</v>
      </c>
      <c r="AG85" s="116" t="s">
        <v>757</v>
      </c>
      <c r="AH85" s="117"/>
      <c r="AI85" s="117"/>
      <c r="AJ85" s="131"/>
      <c r="AK85" s="117"/>
      <c r="AL85" s="117"/>
      <c r="AM85" s="117"/>
      <c r="AN85" s="117"/>
      <c r="AO85" s="117"/>
      <c r="AP85" s="117" t="s">
        <v>223</v>
      </c>
      <c r="AQ85" s="116" t="s">
        <v>758</v>
      </c>
      <c r="AR85" s="117">
        <v>16488</v>
      </c>
      <c r="AS85" s="117" t="s">
        <v>224</v>
      </c>
      <c r="AT85" s="116" t="s">
        <v>759</v>
      </c>
      <c r="AU85" s="117">
        <v>5</v>
      </c>
      <c r="AV85" s="117"/>
      <c r="AW85" s="117"/>
      <c r="AX85" s="117"/>
      <c r="AY85" s="117"/>
      <c r="AZ85" s="117"/>
      <c r="BA85" s="117"/>
      <c r="BB85" s="117"/>
      <c r="BC85" s="117"/>
      <c r="BD85" s="117"/>
      <c r="BE85" s="117"/>
      <c r="BF85" s="117"/>
      <c r="BG85" s="132"/>
      <c r="BH85" s="57" t="s">
        <v>851</v>
      </c>
      <c r="BI85" s="364" t="s">
        <v>941</v>
      </c>
    </row>
    <row r="86" spans="1:150" s="101" customFormat="1" ht="25.5" hidden="1" customHeight="1" x14ac:dyDescent="0.25">
      <c r="A86" s="39" t="s">
        <v>513</v>
      </c>
      <c r="B86" s="87" t="s">
        <v>514</v>
      </c>
      <c r="C86" s="92" t="s">
        <v>515</v>
      </c>
      <c r="D86" s="93" t="s">
        <v>516</v>
      </c>
      <c r="E86" s="90" t="s">
        <v>517</v>
      </c>
      <c r="F86" s="90" t="s">
        <v>162</v>
      </c>
      <c r="G86" s="90" t="s">
        <v>512</v>
      </c>
      <c r="H86" s="90" t="s">
        <v>165</v>
      </c>
      <c r="I86" s="90" t="s">
        <v>115</v>
      </c>
      <c r="J86" s="90"/>
      <c r="K86" s="90"/>
      <c r="L86" s="90"/>
      <c r="M86" s="90"/>
      <c r="N86" s="91">
        <f t="shared" si="0"/>
        <v>24189.1</v>
      </c>
      <c r="O86" s="91"/>
      <c r="P86" s="91">
        <v>1814.18</v>
      </c>
      <c r="Q86" s="91">
        <v>1814.19</v>
      </c>
      <c r="R86" s="91"/>
      <c r="S86" s="91">
        <v>20560.73</v>
      </c>
      <c r="T86" s="43">
        <v>43312</v>
      </c>
      <c r="U86" s="44">
        <v>43371</v>
      </c>
      <c r="V86" s="44">
        <v>43434</v>
      </c>
      <c r="W86" s="45">
        <v>43829</v>
      </c>
      <c r="X86" s="91"/>
      <c r="Y86" s="91"/>
      <c r="Z86" s="91">
        <f>S86/12</f>
        <v>1713.3941666666667</v>
      </c>
      <c r="AA86" s="91">
        <f>S86-Z86</f>
        <v>18847.335833333334</v>
      </c>
      <c r="AB86" s="91"/>
      <c r="AC86" s="91"/>
      <c r="AD86" s="149"/>
      <c r="AE86" s="131"/>
      <c r="AF86" s="133">
        <v>27</v>
      </c>
      <c r="AG86" s="116" t="s">
        <v>757</v>
      </c>
      <c r="AH86" s="117"/>
      <c r="AI86" s="117"/>
      <c r="AJ86" s="131"/>
      <c r="AK86" s="117"/>
      <c r="AL86" s="117"/>
      <c r="AM86" s="117"/>
      <c r="AN86" s="117"/>
      <c r="AO86" s="117"/>
      <c r="AP86" s="117" t="s">
        <v>223</v>
      </c>
      <c r="AQ86" s="116" t="s">
        <v>758</v>
      </c>
      <c r="AR86" s="117">
        <v>2513</v>
      </c>
      <c r="AS86" s="117" t="s">
        <v>224</v>
      </c>
      <c r="AT86" s="116" t="s">
        <v>759</v>
      </c>
      <c r="AU86" s="117">
        <v>1</v>
      </c>
      <c r="AV86" s="117"/>
      <c r="AW86" s="117"/>
      <c r="AX86" s="117"/>
      <c r="AY86" s="117"/>
      <c r="AZ86" s="117"/>
      <c r="BA86" s="117"/>
      <c r="BB86" s="117"/>
      <c r="BC86" s="117"/>
      <c r="BD86" s="117"/>
      <c r="BE86" s="117"/>
      <c r="BF86" s="117"/>
      <c r="BG86" s="132"/>
      <c r="BH86" s="57" t="s">
        <v>849</v>
      </c>
      <c r="BI86" s="364" t="s">
        <v>941</v>
      </c>
    </row>
    <row r="87" spans="1:150" s="101" customFormat="1" ht="25.5" hidden="1" customHeight="1" x14ac:dyDescent="0.25">
      <c r="A87" s="39" t="s">
        <v>518</v>
      </c>
      <c r="B87" s="87" t="s">
        <v>519</v>
      </c>
      <c r="C87" s="92" t="s">
        <v>520</v>
      </c>
      <c r="D87" s="93" t="s">
        <v>521</v>
      </c>
      <c r="E87" s="90" t="s">
        <v>522</v>
      </c>
      <c r="F87" s="90" t="s">
        <v>162</v>
      </c>
      <c r="G87" s="90" t="s">
        <v>512</v>
      </c>
      <c r="H87" s="90" t="s">
        <v>165</v>
      </c>
      <c r="I87" s="90" t="s">
        <v>115</v>
      </c>
      <c r="J87" s="90"/>
      <c r="K87" s="90"/>
      <c r="L87" s="90"/>
      <c r="M87" s="90"/>
      <c r="N87" s="91">
        <f t="shared" si="0"/>
        <v>23626.350000000002</v>
      </c>
      <c r="O87" s="91"/>
      <c r="P87" s="91">
        <v>1771.97</v>
      </c>
      <c r="Q87" s="91">
        <v>1771.98</v>
      </c>
      <c r="R87" s="91"/>
      <c r="S87" s="91">
        <v>20082.400000000001</v>
      </c>
      <c r="T87" s="43">
        <v>43312</v>
      </c>
      <c r="U87" s="44">
        <v>43371</v>
      </c>
      <c r="V87" s="44">
        <v>43434</v>
      </c>
      <c r="W87" s="45">
        <v>43830</v>
      </c>
      <c r="X87" s="91"/>
      <c r="Y87" s="91"/>
      <c r="Z87" s="91">
        <f>S87/12</f>
        <v>1673.5333333333335</v>
      </c>
      <c r="AA87" s="91">
        <f>S87-Z87</f>
        <v>18408.866666666669</v>
      </c>
      <c r="AB87" s="91"/>
      <c r="AC87" s="91"/>
      <c r="AD87" s="149"/>
      <c r="AE87" s="131"/>
      <c r="AF87" s="133">
        <v>27</v>
      </c>
      <c r="AG87" s="116" t="s">
        <v>757</v>
      </c>
      <c r="AH87" s="117"/>
      <c r="AI87" s="117"/>
      <c r="AJ87" s="131"/>
      <c r="AK87" s="117"/>
      <c r="AL87" s="117"/>
      <c r="AM87" s="117"/>
      <c r="AN87" s="117"/>
      <c r="AO87" s="117"/>
      <c r="AP87" s="117" t="s">
        <v>223</v>
      </c>
      <c r="AQ87" s="116" t="s">
        <v>758</v>
      </c>
      <c r="AR87" s="117">
        <v>2472</v>
      </c>
      <c r="AS87" s="117" t="s">
        <v>224</v>
      </c>
      <c r="AT87" s="116" t="s">
        <v>759</v>
      </c>
      <c r="AU87" s="117">
        <v>1</v>
      </c>
      <c r="AV87" s="117"/>
      <c r="AW87" s="117"/>
      <c r="AX87" s="117"/>
      <c r="AY87" s="117"/>
      <c r="AZ87" s="117"/>
      <c r="BA87" s="117"/>
      <c r="BB87" s="117"/>
      <c r="BC87" s="117"/>
      <c r="BD87" s="117"/>
      <c r="BE87" s="117"/>
      <c r="BF87" s="117"/>
      <c r="BG87" s="132"/>
      <c r="BH87" s="57" t="s">
        <v>850</v>
      </c>
      <c r="BI87" s="364" t="s">
        <v>941</v>
      </c>
    </row>
    <row r="88" spans="1:150" s="101" customFormat="1" ht="25.5" hidden="1" customHeight="1" x14ac:dyDescent="0.25">
      <c r="A88" s="39" t="s">
        <v>523</v>
      </c>
      <c r="B88" s="87" t="s">
        <v>524</v>
      </c>
      <c r="C88" s="92" t="s">
        <v>525</v>
      </c>
      <c r="D88" s="93" t="s">
        <v>526</v>
      </c>
      <c r="E88" s="90" t="s">
        <v>527</v>
      </c>
      <c r="F88" s="90" t="s">
        <v>162</v>
      </c>
      <c r="G88" s="90" t="s">
        <v>512</v>
      </c>
      <c r="H88" s="90" t="s">
        <v>165</v>
      </c>
      <c r="I88" s="90" t="s">
        <v>115</v>
      </c>
      <c r="J88" s="90"/>
      <c r="K88" s="90"/>
      <c r="L88" s="90"/>
      <c r="M88" s="90"/>
      <c r="N88" s="91">
        <f t="shared" si="0"/>
        <v>14262.54</v>
      </c>
      <c r="O88" s="91"/>
      <c r="P88" s="91">
        <v>1069.69</v>
      </c>
      <c r="Q88" s="91">
        <v>1069.7</v>
      </c>
      <c r="R88" s="91"/>
      <c r="S88" s="91">
        <v>12123.15</v>
      </c>
      <c r="T88" s="43">
        <v>43312</v>
      </c>
      <c r="U88" s="44">
        <v>43371</v>
      </c>
      <c r="V88" s="44">
        <v>43434</v>
      </c>
      <c r="W88" s="45">
        <v>43830</v>
      </c>
      <c r="X88" s="91"/>
      <c r="Y88" s="91"/>
      <c r="Z88" s="91">
        <f>S88/12</f>
        <v>1010.2624999999999</v>
      </c>
      <c r="AA88" s="91">
        <f>S88-Z88</f>
        <v>11112.887499999999</v>
      </c>
      <c r="AB88" s="91"/>
      <c r="AC88" s="91"/>
      <c r="AD88" s="149"/>
      <c r="AE88" s="131"/>
      <c r="AF88" s="133">
        <v>27</v>
      </c>
      <c r="AG88" s="116" t="s">
        <v>757</v>
      </c>
      <c r="AH88" s="117"/>
      <c r="AI88" s="117"/>
      <c r="AJ88" s="131"/>
      <c r="AK88" s="117"/>
      <c r="AL88" s="117"/>
      <c r="AM88" s="117"/>
      <c r="AN88" s="117"/>
      <c r="AO88" s="117"/>
      <c r="AP88" s="117" t="s">
        <v>223</v>
      </c>
      <c r="AQ88" s="116" t="s">
        <v>758</v>
      </c>
      <c r="AR88" s="117">
        <v>1409</v>
      </c>
      <c r="AS88" s="117" t="s">
        <v>224</v>
      </c>
      <c r="AT88" s="116" t="s">
        <v>759</v>
      </c>
      <c r="AU88" s="117">
        <v>1</v>
      </c>
      <c r="AV88" s="117"/>
      <c r="AW88" s="117"/>
      <c r="AX88" s="117"/>
      <c r="AY88" s="117"/>
      <c r="AZ88" s="117"/>
      <c r="BA88" s="117"/>
      <c r="BB88" s="117"/>
      <c r="BC88" s="117"/>
      <c r="BD88" s="117"/>
      <c r="BE88" s="117"/>
      <c r="BF88" s="117"/>
      <c r="BG88" s="132"/>
      <c r="BH88" s="57" t="s">
        <v>854</v>
      </c>
      <c r="BI88" s="364" t="s">
        <v>941</v>
      </c>
    </row>
    <row r="89" spans="1:150" s="101" customFormat="1" ht="25.5" hidden="1" customHeight="1" x14ac:dyDescent="0.25">
      <c r="A89" s="39" t="s">
        <v>528</v>
      </c>
      <c r="B89" s="87" t="s">
        <v>529</v>
      </c>
      <c r="C89" s="92" t="s">
        <v>530</v>
      </c>
      <c r="D89" s="93" t="s">
        <v>531</v>
      </c>
      <c r="E89" s="90" t="s">
        <v>532</v>
      </c>
      <c r="F89" s="90" t="s">
        <v>162</v>
      </c>
      <c r="G89" s="90" t="s">
        <v>512</v>
      </c>
      <c r="H89" s="90" t="s">
        <v>165</v>
      </c>
      <c r="I89" s="90" t="s">
        <v>115</v>
      </c>
      <c r="J89" s="90"/>
      <c r="K89" s="90"/>
      <c r="L89" s="90"/>
      <c r="M89" s="90"/>
      <c r="N89" s="91">
        <f t="shared" si="0"/>
        <v>21476.829999999998</v>
      </c>
      <c r="O89" s="91"/>
      <c r="P89" s="91">
        <v>1610.76</v>
      </c>
      <c r="Q89" s="91">
        <v>1610.77</v>
      </c>
      <c r="R89" s="91"/>
      <c r="S89" s="91">
        <v>18255.3</v>
      </c>
      <c r="T89" s="43">
        <v>43312</v>
      </c>
      <c r="U89" s="44">
        <v>43371</v>
      </c>
      <c r="V89" s="44">
        <v>43434</v>
      </c>
      <c r="W89" s="45">
        <v>43830</v>
      </c>
      <c r="X89" s="91"/>
      <c r="Y89" s="91"/>
      <c r="Z89" s="91">
        <f>S89/12</f>
        <v>1521.2749999999999</v>
      </c>
      <c r="AA89" s="91">
        <f>S89-Z89</f>
        <v>16734.024999999998</v>
      </c>
      <c r="AB89" s="91"/>
      <c r="AC89" s="91"/>
      <c r="AD89" s="149"/>
      <c r="AE89" s="131"/>
      <c r="AF89" s="133">
        <v>27</v>
      </c>
      <c r="AG89" s="116" t="s">
        <v>757</v>
      </c>
      <c r="AH89" s="117"/>
      <c r="AI89" s="117"/>
      <c r="AJ89" s="131"/>
      <c r="AK89" s="117"/>
      <c r="AL89" s="117"/>
      <c r="AM89" s="117"/>
      <c r="AN89" s="117"/>
      <c r="AO89" s="117"/>
      <c r="AP89" s="117" t="s">
        <v>223</v>
      </c>
      <c r="AQ89" s="116" t="s">
        <v>758</v>
      </c>
      <c r="AR89" s="117">
        <v>2354</v>
      </c>
      <c r="AS89" s="117" t="s">
        <v>224</v>
      </c>
      <c r="AT89" s="116" t="s">
        <v>759</v>
      </c>
      <c r="AU89" s="117">
        <v>1</v>
      </c>
      <c r="AV89" s="117"/>
      <c r="AW89" s="117"/>
      <c r="AX89" s="117"/>
      <c r="AY89" s="117"/>
      <c r="AZ89" s="117"/>
      <c r="BA89" s="117"/>
      <c r="BB89" s="117"/>
      <c r="BC89" s="117"/>
      <c r="BD89" s="117"/>
      <c r="BE89" s="117"/>
      <c r="BF89" s="117"/>
      <c r="BG89" s="132"/>
      <c r="BH89" s="57" t="s">
        <v>853</v>
      </c>
      <c r="BI89" s="364" t="s">
        <v>941</v>
      </c>
    </row>
    <row r="90" spans="1:150" s="101" customFormat="1" ht="25.5" hidden="1" customHeight="1" x14ac:dyDescent="0.25">
      <c r="A90" s="39" t="s">
        <v>533</v>
      </c>
      <c r="B90" s="87" t="s">
        <v>534</v>
      </c>
      <c r="C90" s="92" t="s">
        <v>535</v>
      </c>
      <c r="D90" s="93" t="s">
        <v>536</v>
      </c>
      <c r="E90" s="90" t="s">
        <v>537</v>
      </c>
      <c r="F90" s="90" t="s">
        <v>162</v>
      </c>
      <c r="G90" s="90" t="s">
        <v>316</v>
      </c>
      <c r="H90" s="90" t="s">
        <v>165</v>
      </c>
      <c r="I90" s="90" t="s">
        <v>115</v>
      </c>
      <c r="J90" s="90"/>
      <c r="K90" s="90"/>
      <c r="L90" s="90"/>
      <c r="M90" s="90"/>
      <c r="N90" s="91">
        <f t="shared" si="0"/>
        <v>100228.23</v>
      </c>
      <c r="O90" s="91">
        <v>7517.12</v>
      </c>
      <c r="P90" s="91">
        <v>7517.11</v>
      </c>
      <c r="Q90" s="91"/>
      <c r="R90" s="91"/>
      <c r="S90" s="91">
        <v>85194</v>
      </c>
      <c r="T90" s="43">
        <v>43312</v>
      </c>
      <c r="U90" s="44">
        <v>43358</v>
      </c>
      <c r="V90" s="44">
        <v>43465</v>
      </c>
      <c r="W90" s="45">
        <v>43920</v>
      </c>
      <c r="X90" s="91"/>
      <c r="Y90" s="91"/>
      <c r="Z90" s="91"/>
      <c r="AA90" s="91">
        <f>S90/21*12</f>
        <v>48682.28571428571</v>
      </c>
      <c r="AB90" s="91">
        <f>S90-AA90</f>
        <v>36511.71428571429</v>
      </c>
      <c r="AC90" s="91"/>
      <c r="AD90" s="149"/>
      <c r="AE90" s="131"/>
      <c r="AF90" s="133">
        <v>27</v>
      </c>
      <c r="AG90" s="116" t="s">
        <v>757</v>
      </c>
      <c r="AH90" s="117"/>
      <c r="AI90" s="117"/>
      <c r="AJ90" s="131"/>
      <c r="AK90" s="117"/>
      <c r="AL90" s="117"/>
      <c r="AM90" s="117"/>
      <c r="AN90" s="117"/>
      <c r="AO90" s="117"/>
      <c r="AP90" s="117" t="s">
        <v>223</v>
      </c>
      <c r="AQ90" s="116" t="s">
        <v>758</v>
      </c>
      <c r="AR90" s="117">
        <v>6018</v>
      </c>
      <c r="AS90" s="117" t="s">
        <v>224</v>
      </c>
      <c r="AT90" s="116" t="s">
        <v>759</v>
      </c>
      <c r="AU90" s="117">
        <v>1</v>
      </c>
      <c r="AV90" s="117"/>
      <c r="AW90" s="117"/>
      <c r="AX90" s="117"/>
      <c r="AY90" s="117"/>
      <c r="AZ90" s="117"/>
      <c r="BA90" s="117"/>
      <c r="BB90" s="117"/>
      <c r="BC90" s="117"/>
      <c r="BD90" s="117"/>
      <c r="BE90" s="117"/>
      <c r="BF90" s="117"/>
      <c r="BG90" s="132"/>
      <c r="BH90" s="57" t="s">
        <v>844</v>
      </c>
      <c r="BI90" s="364" t="s">
        <v>941</v>
      </c>
    </row>
    <row r="91" spans="1:150" s="101" customFormat="1" ht="25.5" hidden="1" customHeight="1" x14ac:dyDescent="0.25">
      <c r="A91" s="39" t="s">
        <v>538</v>
      </c>
      <c r="B91" s="87" t="s">
        <v>539</v>
      </c>
      <c r="C91" s="92" t="s">
        <v>540</v>
      </c>
      <c r="D91" s="93" t="s">
        <v>541</v>
      </c>
      <c r="E91" s="90" t="s">
        <v>542</v>
      </c>
      <c r="F91" s="90" t="s">
        <v>162</v>
      </c>
      <c r="G91" s="90" t="s">
        <v>316</v>
      </c>
      <c r="H91" s="90" t="s">
        <v>165</v>
      </c>
      <c r="I91" s="90" t="s">
        <v>115</v>
      </c>
      <c r="J91" s="90"/>
      <c r="K91" s="90"/>
      <c r="L91" s="90"/>
      <c r="M91" s="90"/>
      <c r="N91" s="91">
        <f t="shared" si="0"/>
        <v>52792.94</v>
      </c>
      <c r="O91" s="91"/>
      <c r="P91" s="91">
        <v>3959.47</v>
      </c>
      <c r="Q91" s="91">
        <v>3959.47</v>
      </c>
      <c r="R91" s="91"/>
      <c r="S91" s="91">
        <v>44874</v>
      </c>
      <c r="T91" s="43">
        <v>43312</v>
      </c>
      <c r="U91" s="44">
        <v>43358</v>
      </c>
      <c r="V91" s="44">
        <v>43465</v>
      </c>
      <c r="W91" s="45">
        <v>43889</v>
      </c>
      <c r="X91" s="91"/>
      <c r="Y91" s="91"/>
      <c r="Z91" s="91">
        <f>S91/16.5*0.5</f>
        <v>1359.8181818181818</v>
      </c>
      <c r="AA91" s="91">
        <f>S91/16.5*12</f>
        <v>32635.63636363636</v>
      </c>
      <c r="AB91" s="91">
        <f>S91-AA91-Z91</f>
        <v>10878.545454545458</v>
      </c>
      <c r="AC91" s="91"/>
      <c r="AD91" s="149"/>
      <c r="AE91" s="131"/>
      <c r="AF91" s="133">
        <v>27</v>
      </c>
      <c r="AG91" s="116" t="s">
        <v>757</v>
      </c>
      <c r="AH91" s="117"/>
      <c r="AI91" s="117"/>
      <c r="AJ91" s="131"/>
      <c r="AK91" s="117"/>
      <c r="AL91" s="117"/>
      <c r="AM91" s="117"/>
      <c r="AN91" s="117"/>
      <c r="AO91" s="117"/>
      <c r="AP91" s="117" t="s">
        <v>223</v>
      </c>
      <c r="AQ91" s="116" t="s">
        <v>758</v>
      </c>
      <c r="AR91" s="117">
        <v>2231</v>
      </c>
      <c r="AS91" s="117" t="s">
        <v>224</v>
      </c>
      <c r="AT91" s="116" t="s">
        <v>759</v>
      </c>
      <c r="AU91" s="117">
        <v>3</v>
      </c>
      <c r="AV91" s="117"/>
      <c r="AW91" s="117"/>
      <c r="AX91" s="117"/>
      <c r="AY91" s="117"/>
      <c r="AZ91" s="117"/>
      <c r="BA91" s="117"/>
      <c r="BB91" s="117"/>
      <c r="BC91" s="117"/>
      <c r="BD91" s="117"/>
      <c r="BE91" s="117"/>
      <c r="BF91" s="117"/>
      <c r="BG91" s="132"/>
      <c r="BH91" s="57" t="s">
        <v>845</v>
      </c>
      <c r="BI91" s="364" t="s">
        <v>941</v>
      </c>
    </row>
    <row r="92" spans="1:150" s="101" customFormat="1" ht="25.5" hidden="1" customHeight="1" x14ac:dyDescent="0.25">
      <c r="A92" s="39" t="s">
        <v>543</v>
      </c>
      <c r="B92" s="87" t="s">
        <v>544</v>
      </c>
      <c r="C92" s="92" t="s">
        <v>545</v>
      </c>
      <c r="D92" s="93" t="s">
        <v>546</v>
      </c>
      <c r="E92" s="90" t="s">
        <v>547</v>
      </c>
      <c r="F92" s="90" t="s">
        <v>162</v>
      </c>
      <c r="G92" s="90" t="s">
        <v>316</v>
      </c>
      <c r="H92" s="90" t="s">
        <v>165</v>
      </c>
      <c r="I92" s="90" t="s">
        <v>115</v>
      </c>
      <c r="J92" s="90"/>
      <c r="K92" s="90"/>
      <c r="L92" s="90"/>
      <c r="M92" s="90"/>
      <c r="N92" s="91">
        <f t="shared" si="0"/>
        <v>21270.58</v>
      </c>
      <c r="O92" s="91">
        <v>1595.29</v>
      </c>
      <c r="P92" s="91">
        <v>1595.29</v>
      </c>
      <c r="Q92" s="91"/>
      <c r="R92" s="91"/>
      <c r="S92" s="91">
        <v>18080</v>
      </c>
      <c r="T92" s="43">
        <v>43312</v>
      </c>
      <c r="U92" s="44">
        <v>43358</v>
      </c>
      <c r="V92" s="44">
        <v>43465</v>
      </c>
      <c r="W92" s="45">
        <v>43889</v>
      </c>
      <c r="X92" s="91"/>
      <c r="Y92" s="91"/>
      <c r="Z92" s="91">
        <f>S92/17.5*0.5</f>
        <v>516.57142857142856</v>
      </c>
      <c r="AA92" s="91">
        <f>S92/17.5*12</f>
        <v>12397.714285714286</v>
      </c>
      <c r="AB92" s="91">
        <f>S92-AA92-Z92</f>
        <v>5165.7142857142853</v>
      </c>
      <c r="AC92" s="91"/>
      <c r="AD92" s="149"/>
      <c r="AE92" s="131"/>
      <c r="AF92" s="133">
        <v>27</v>
      </c>
      <c r="AG92" s="116" t="s">
        <v>757</v>
      </c>
      <c r="AH92" s="117"/>
      <c r="AI92" s="117"/>
      <c r="AJ92" s="131"/>
      <c r="AK92" s="117"/>
      <c r="AL92" s="117"/>
      <c r="AM92" s="117"/>
      <c r="AN92" s="117"/>
      <c r="AO92" s="117"/>
      <c r="AP92" s="117" t="s">
        <v>223</v>
      </c>
      <c r="AQ92" s="116" t="s">
        <v>758</v>
      </c>
      <c r="AR92" s="117">
        <v>1137</v>
      </c>
      <c r="AS92" s="117" t="s">
        <v>224</v>
      </c>
      <c r="AT92" s="116" t="s">
        <v>759</v>
      </c>
      <c r="AU92" s="117">
        <v>1</v>
      </c>
      <c r="AV92" s="117"/>
      <c r="AW92" s="117"/>
      <c r="AX92" s="117"/>
      <c r="AY92" s="117"/>
      <c r="AZ92" s="117"/>
      <c r="BA92" s="117"/>
      <c r="BB92" s="117"/>
      <c r="BC92" s="117"/>
      <c r="BD92" s="117"/>
      <c r="BE92" s="117"/>
      <c r="BF92" s="117"/>
      <c r="BG92" s="132"/>
      <c r="BH92" s="57" t="s">
        <v>847</v>
      </c>
      <c r="BI92" s="364" t="s">
        <v>941</v>
      </c>
    </row>
    <row r="93" spans="1:150" s="101" customFormat="1" ht="25.5" hidden="1" customHeight="1" x14ac:dyDescent="0.25">
      <c r="A93" s="39" t="s">
        <v>548</v>
      </c>
      <c r="B93" s="87" t="s">
        <v>549</v>
      </c>
      <c r="C93" s="92" t="s">
        <v>550</v>
      </c>
      <c r="D93" s="93" t="s">
        <v>551</v>
      </c>
      <c r="E93" s="90" t="s">
        <v>552</v>
      </c>
      <c r="F93" s="90" t="s">
        <v>162</v>
      </c>
      <c r="G93" s="90" t="s">
        <v>316</v>
      </c>
      <c r="H93" s="90" t="s">
        <v>165</v>
      </c>
      <c r="I93" s="90" t="s">
        <v>115</v>
      </c>
      <c r="J93" s="90"/>
      <c r="K93" s="90"/>
      <c r="L93" s="90"/>
      <c r="M93" s="90"/>
      <c r="N93" s="91">
        <f t="shared" si="0"/>
        <v>18170.59</v>
      </c>
      <c r="O93" s="91">
        <v>1362.8</v>
      </c>
      <c r="P93" s="91">
        <v>1362.79</v>
      </c>
      <c r="Q93" s="91"/>
      <c r="R93" s="91"/>
      <c r="S93" s="91">
        <v>15445</v>
      </c>
      <c r="T93" s="43">
        <v>43312</v>
      </c>
      <c r="U93" s="44">
        <v>43373</v>
      </c>
      <c r="V93" s="44">
        <v>43465</v>
      </c>
      <c r="W93" s="45">
        <v>43889</v>
      </c>
      <c r="X93" s="91"/>
      <c r="Y93" s="91"/>
      <c r="Z93" s="91"/>
      <c r="AA93" s="91">
        <f>S93/16*12</f>
        <v>11583.75</v>
      </c>
      <c r="AB93" s="91">
        <f>S93-AA93</f>
        <v>3861.25</v>
      </c>
      <c r="AC93" s="91"/>
      <c r="AD93" s="149"/>
      <c r="AE93" s="131"/>
      <c r="AF93" s="133">
        <v>27</v>
      </c>
      <c r="AG93" s="116" t="s">
        <v>757</v>
      </c>
      <c r="AH93" s="117"/>
      <c r="AI93" s="117"/>
      <c r="AJ93" s="131"/>
      <c r="AK93" s="117"/>
      <c r="AL93" s="117"/>
      <c r="AM93" s="117"/>
      <c r="AN93" s="117"/>
      <c r="AO93" s="117"/>
      <c r="AP93" s="117" t="s">
        <v>223</v>
      </c>
      <c r="AQ93" s="116" t="s">
        <v>758</v>
      </c>
      <c r="AR93" s="117">
        <v>1141</v>
      </c>
      <c r="AS93" s="117" t="s">
        <v>224</v>
      </c>
      <c r="AT93" s="116" t="s">
        <v>759</v>
      </c>
      <c r="AU93" s="117">
        <v>1</v>
      </c>
      <c r="AV93" s="117"/>
      <c r="AW93" s="117"/>
      <c r="AX93" s="117"/>
      <c r="AY93" s="117"/>
      <c r="AZ93" s="117"/>
      <c r="BA93" s="117"/>
      <c r="BB93" s="117"/>
      <c r="BC93" s="117"/>
      <c r="BD93" s="117"/>
      <c r="BE93" s="117"/>
      <c r="BF93" s="117"/>
      <c r="BG93" s="132"/>
      <c r="BH93" s="57" t="s">
        <v>840</v>
      </c>
      <c r="BI93" s="364" t="s">
        <v>941</v>
      </c>
    </row>
    <row r="94" spans="1:150" s="101" customFormat="1" ht="25.5" hidden="1" customHeight="1" x14ac:dyDescent="0.25">
      <c r="A94" s="39" t="s">
        <v>553</v>
      </c>
      <c r="B94" s="87" t="s">
        <v>554</v>
      </c>
      <c r="C94" s="92" t="s">
        <v>555</v>
      </c>
      <c r="D94" s="93" t="s">
        <v>556</v>
      </c>
      <c r="E94" s="90" t="s">
        <v>557</v>
      </c>
      <c r="F94" s="90" t="s">
        <v>162</v>
      </c>
      <c r="G94" s="90" t="s">
        <v>316</v>
      </c>
      <c r="H94" s="90" t="s">
        <v>165</v>
      </c>
      <c r="I94" s="90" t="s">
        <v>115</v>
      </c>
      <c r="J94" s="90"/>
      <c r="K94" s="90"/>
      <c r="L94" s="90"/>
      <c r="M94" s="90"/>
      <c r="N94" s="91">
        <f t="shared" si="0"/>
        <v>24982.35</v>
      </c>
      <c r="O94" s="91">
        <v>1873.68</v>
      </c>
      <c r="P94" s="91">
        <v>1873.67</v>
      </c>
      <c r="Q94" s="91"/>
      <c r="R94" s="91"/>
      <c r="S94" s="91">
        <v>21235</v>
      </c>
      <c r="T94" s="43">
        <v>43312</v>
      </c>
      <c r="U94" s="44">
        <v>43358</v>
      </c>
      <c r="V94" s="44">
        <v>43465</v>
      </c>
      <c r="W94" s="45">
        <v>43889</v>
      </c>
      <c r="X94" s="91"/>
      <c r="Y94" s="91"/>
      <c r="Z94" s="91">
        <f>S94/17.5*0.5</f>
        <v>606.71428571428567</v>
      </c>
      <c r="AA94" s="91">
        <f>S94/17.5*12</f>
        <v>14561.142857142855</v>
      </c>
      <c r="AB94" s="91">
        <f>S94-AA94-Z94</f>
        <v>6067.1428571428596</v>
      </c>
      <c r="AC94" s="91"/>
      <c r="AD94" s="149"/>
      <c r="AE94" s="131"/>
      <c r="AF94" s="133">
        <v>27</v>
      </c>
      <c r="AG94" s="116" t="s">
        <v>757</v>
      </c>
      <c r="AH94" s="117"/>
      <c r="AI94" s="117"/>
      <c r="AJ94" s="131"/>
      <c r="AK94" s="117"/>
      <c r="AL94" s="117"/>
      <c r="AM94" s="117"/>
      <c r="AN94" s="117"/>
      <c r="AO94" s="117"/>
      <c r="AP94" s="117" t="s">
        <v>223</v>
      </c>
      <c r="AQ94" s="116" t="s">
        <v>758</v>
      </c>
      <c r="AR94" s="117">
        <v>1235</v>
      </c>
      <c r="AS94" s="117" t="s">
        <v>224</v>
      </c>
      <c r="AT94" s="116" t="s">
        <v>759</v>
      </c>
      <c r="AU94" s="117">
        <v>1</v>
      </c>
      <c r="AV94" s="117"/>
      <c r="AW94" s="117"/>
      <c r="AX94" s="117"/>
      <c r="AY94" s="117"/>
      <c r="AZ94" s="117"/>
      <c r="BA94" s="117"/>
      <c r="BB94" s="117"/>
      <c r="BC94" s="117"/>
      <c r="BD94" s="117"/>
      <c r="BE94" s="117"/>
      <c r="BF94" s="117"/>
      <c r="BG94" s="132"/>
      <c r="BH94" s="57" t="s">
        <v>848</v>
      </c>
      <c r="BI94" s="364" t="s">
        <v>941</v>
      </c>
    </row>
    <row r="95" spans="1:150" s="101" customFormat="1" ht="25.5" hidden="1" customHeight="1" x14ac:dyDescent="0.25">
      <c r="A95" s="39" t="s">
        <v>558</v>
      </c>
      <c r="B95" s="87" t="s">
        <v>559</v>
      </c>
      <c r="C95" s="92" t="s">
        <v>560</v>
      </c>
      <c r="D95" s="93" t="s">
        <v>561</v>
      </c>
      <c r="E95" s="90" t="s">
        <v>562</v>
      </c>
      <c r="F95" s="90" t="s">
        <v>162</v>
      </c>
      <c r="G95" s="90" t="s">
        <v>316</v>
      </c>
      <c r="H95" s="90" t="s">
        <v>165</v>
      </c>
      <c r="I95" s="90" t="s">
        <v>115</v>
      </c>
      <c r="J95" s="90"/>
      <c r="K95" s="90"/>
      <c r="L95" s="90"/>
      <c r="M95" s="90"/>
      <c r="N95" s="91">
        <f t="shared" si="0"/>
        <v>17587.04</v>
      </c>
      <c r="O95" s="91">
        <v>1319.02</v>
      </c>
      <c r="P95" s="91">
        <v>1319.02</v>
      </c>
      <c r="Q95" s="91"/>
      <c r="R95" s="91"/>
      <c r="S95" s="91">
        <v>14949</v>
      </c>
      <c r="T95" s="43">
        <v>43312</v>
      </c>
      <c r="U95" s="44">
        <v>43464</v>
      </c>
      <c r="V95" s="44">
        <v>43554</v>
      </c>
      <c r="W95" s="45">
        <v>43830</v>
      </c>
      <c r="X95" s="91"/>
      <c r="Y95" s="91"/>
      <c r="Z95" s="91"/>
      <c r="AA95" s="91">
        <f>S95</f>
        <v>14949</v>
      </c>
      <c r="AB95" s="91"/>
      <c r="AC95" s="91"/>
      <c r="AD95" s="149"/>
      <c r="AE95" s="131"/>
      <c r="AF95" s="133">
        <v>27</v>
      </c>
      <c r="AG95" s="116" t="s">
        <v>757</v>
      </c>
      <c r="AH95" s="117"/>
      <c r="AI95" s="117"/>
      <c r="AJ95" s="131"/>
      <c r="AK95" s="117"/>
      <c r="AL95" s="117"/>
      <c r="AM95" s="117"/>
      <c r="AN95" s="117"/>
      <c r="AO95" s="117"/>
      <c r="AP95" s="117" t="s">
        <v>223</v>
      </c>
      <c r="AQ95" s="116" t="s">
        <v>758</v>
      </c>
      <c r="AR95" s="117">
        <v>960</v>
      </c>
      <c r="AS95" s="117" t="s">
        <v>224</v>
      </c>
      <c r="AT95" s="116" t="s">
        <v>759</v>
      </c>
      <c r="AU95" s="117">
        <v>1</v>
      </c>
      <c r="AV95" s="117"/>
      <c r="AW95" s="117"/>
      <c r="AX95" s="117"/>
      <c r="AY95" s="117"/>
      <c r="AZ95" s="117"/>
      <c r="BA95" s="117"/>
      <c r="BB95" s="117"/>
      <c r="BC95" s="117"/>
      <c r="BD95" s="117"/>
      <c r="BE95" s="117"/>
      <c r="BF95" s="117"/>
      <c r="BG95" s="132"/>
      <c r="BH95" s="57" t="s">
        <v>855</v>
      </c>
      <c r="BI95" s="364" t="s">
        <v>941</v>
      </c>
    </row>
    <row r="96" spans="1:150" s="101" customFormat="1" ht="25.5" hidden="1" customHeight="1" x14ac:dyDescent="0.25">
      <c r="A96" s="39" t="s">
        <v>563</v>
      </c>
      <c r="B96" s="87" t="s">
        <v>564</v>
      </c>
      <c r="C96" s="92" t="s">
        <v>565</v>
      </c>
      <c r="D96" s="93" t="s">
        <v>566</v>
      </c>
      <c r="E96" s="90" t="s">
        <v>567</v>
      </c>
      <c r="F96" s="90" t="s">
        <v>162</v>
      </c>
      <c r="G96" s="90" t="s">
        <v>568</v>
      </c>
      <c r="H96" s="90" t="s">
        <v>165</v>
      </c>
      <c r="I96" s="90" t="s">
        <v>115</v>
      </c>
      <c r="J96" s="90"/>
      <c r="K96" s="90"/>
      <c r="L96" s="90"/>
      <c r="M96" s="90"/>
      <c r="N96" s="91">
        <f t="shared" si="0"/>
        <v>240523</v>
      </c>
      <c r="O96" s="91">
        <v>18039.23</v>
      </c>
      <c r="P96" s="91">
        <v>18039.22</v>
      </c>
      <c r="Q96" s="91"/>
      <c r="R96" s="91"/>
      <c r="S96" s="91">
        <v>204444.55</v>
      </c>
      <c r="T96" s="43">
        <v>43312</v>
      </c>
      <c r="U96" s="44">
        <v>43363</v>
      </c>
      <c r="V96" s="44">
        <v>43434</v>
      </c>
      <c r="W96" s="45">
        <v>43889</v>
      </c>
      <c r="X96" s="91"/>
      <c r="Y96" s="91"/>
      <c r="Z96" s="91">
        <f>S96/17*1</f>
        <v>12026.15</v>
      </c>
      <c r="AA96" s="91">
        <f>S96/17*12</f>
        <v>144313.79999999999</v>
      </c>
      <c r="AB96" s="91">
        <f>S96-Z96-AA96</f>
        <v>48104.600000000006</v>
      </c>
      <c r="AC96" s="91"/>
      <c r="AD96" s="149"/>
      <c r="AE96" s="131"/>
      <c r="AF96" s="133">
        <v>27</v>
      </c>
      <c r="AG96" s="116" t="s">
        <v>757</v>
      </c>
      <c r="AH96" s="117"/>
      <c r="AI96" s="117"/>
      <c r="AJ96" s="131"/>
      <c r="AK96" s="117"/>
      <c r="AL96" s="117"/>
      <c r="AM96" s="117"/>
      <c r="AN96" s="117"/>
      <c r="AO96" s="117"/>
      <c r="AP96" s="117" t="s">
        <v>223</v>
      </c>
      <c r="AQ96" s="116" t="s">
        <v>758</v>
      </c>
      <c r="AR96" s="117">
        <v>12800</v>
      </c>
      <c r="AS96" s="117" t="s">
        <v>224</v>
      </c>
      <c r="AT96" s="116" t="s">
        <v>759</v>
      </c>
      <c r="AU96" s="117">
        <v>1</v>
      </c>
      <c r="AV96" s="117"/>
      <c r="AW96" s="117"/>
      <c r="AX96" s="117"/>
      <c r="AY96" s="117"/>
      <c r="AZ96" s="117"/>
      <c r="BA96" s="117"/>
      <c r="BB96" s="117"/>
      <c r="BC96" s="117"/>
      <c r="BD96" s="117"/>
      <c r="BE96" s="117"/>
      <c r="BF96" s="117"/>
      <c r="BG96" s="132"/>
      <c r="BH96" s="57" t="s">
        <v>846</v>
      </c>
      <c r="BI96" s="364" t="s">
        <v>941</v>
      </c>
    </row>
    <row r="97" spans="1:150" s="101" customFormat="1" ht="25.5" hidden="1" customHeight="1" x14ac:dyDescent="0.25">
      <c r="A97" s="39" t="s">
        <v>569</v>
      </c>
      <c r="B97" s="87" t="s">
        <v>570</v>
      </c>
      <c r="C97" s="92" t="s">
        <v>571</v>
      </c>
      <c r="D97" s="93" t="s">
        <v>572</v>
      </c>
      <c r="E97" s="90" t="s">
        <v>573</v>
      </c>
      <c r="F97" s="90" t="s">
        <v>162</v>
      </c>
      <c r="G97" s="90" t="s">
        <v>568</v>
      </c>
      <c r="H97" s="90" t="s">
        <v>165</v>
      </c>
      <c r="I97" s="90" t="s">
        <v>115</v>
      </c>
      <c r="J97" s="90"/>
      <c r="K97" s="90"/>
      <c r="L97" s="90"/>
      <c r="M97" s="90"/>
      <c r="N97" s="91">
        <f>SUM(O97:S97)</f>
        <v>47242</v>
      </c>
      <c r="O97" s="91"/>
      <c r="P97" s="91">
        <v>3543.15</v>
      </c>
      <c r="Q97" s="91">
        <v>3543.15</v>
      </c>
      <c r="R97" s="91"/>
      <c r="S97" s="91">
        <v>40155.699999999997</v>
      </c>
      <c r="T97" s="43">
        <v>43312</v>
      </c>
      <c r="U97" s="44">
        <v>43332</v>
      </c>
      <c r="V97" s="44">
        <v>43403</v>
      </c>
      <c r="W97" s="45">
        <v>43646</v>
      </c>
      <c r="X97" s="91"/>
      <c r="Y97" s="91"/>
      <c r="Z97" s="91">
        <f>S97/6*2</f>
        <v>13385.233333333332</v>
      </c>
      <c r="AA97" s="91">
        <f>S97-Z97</f>
        <v>26770.466666666667</v>
      </c>
      <c r="AB97" s="91"/>
      <c r="AC97" s="91"/>
      <c r="AD97" s="149"/>
      <c r="AE97" s="131"/>
      <c r="AF97" s="133">
        <v>27</v>
      </c>
      <c r="AG97" s="116" t="s">
        <v>757</v>
      </c>
      <c r="AH97" s="117"/>
      <c r="AI97" s="117"/>
      <c r="AJ97" s="131"/>
      <c r="AK97" s="117"/>
      <c r="AL97" s="117"/>
      <c r="AM97" s="117"/>
      <c r="AN97" s="117"/>
      <c r="AO97" s="117"/>
      <c r="AP97" s="117" t="s">
        <v>223</v>
      </c>
      <c r="AQ97" s="116" t="s">
        <v>758</v>
      </c>
      <c r="AR97" s="117">
        <v>1600</v>
      </c>
      <c r="AS97" s="117" t="s">
        <v>224</v>
      </c>
      <c r="AT97" s="116" t="s">
        <v>759</v>
      </c>
      <c r="AU97" s="117">
        <v>1</v>
      </c>
      <c r="AV97" s="117"/>
      <c r="AW97" s="117"/>
      <c r="AX97" s="117"/>
      <c r="AY97" s="117"/>
      <c r="AZ97" s="117"/>
      <c r="BA97" s="117"/>
      <c r="BB97" s="117"/>
      <c r="BC97" s="117"/>
      <c r="BD97" s="117"/>
      <c r="BE97" s="117"/>
      <c r="BF97" s="117"/>
      <c r="BG97" s="132"/>
      <c r="BH97" s="57" t="s">
        <v>839</v>
      </c>
      <c r="BI97" s="364" t="s">
        <v>941</v>
      </c>
    </row>
    <row r="98" spans="1:150" s="101" customFormat="1" ht="25.5" hidden="1" customHeight="1" x14ac:dyDescent="0.25">
      <c r="A98" s="39" t="s">
        <v>574</v>
      </c>
      <c r="B98" s="87" t="s">
        <v>575</v>
      </c>
      <c r="C98" s="92" t="s">
        <v>576</v>
      </c>
      <c r="D98" s="93" t="s">
        <v>577</v>
      </c>
      <c r="E98" s="90" t="s">
        <v>578</v>
      </c>
      <c r="F98" s="90" t="s">
        <v>162</v>
      </c>
      <c r="G98" s="90" t="s">
        <v>568</v>
      </c>
      <c r="H98" s="90" t="s">
        <v>165</v>
      </c>
      <c r="I98" s="90" t="s">
        <v>115</v>
      </c>
      <c r="J98" s="90"/>
      <c r="K98" s="90"/>
      <c r="L98" s="90"/>
      <c r="M98" s="90"/>
      <c r="N98" s="91">
        <f t="shared" si="0"/>
        <v>23724</v>
      </c>
      <c r="O98" s="91"/>
      <c r="P98" s="91">
        <v>1779.3</v>
      </c>
      <c r="Q98" s="91">
        <v>1779.3</v>
      </c>
      <c r="R98" s="91"/>
      <c r="S98" s="91">
        <v>20165.400000000001</v>
      </c>
      <c r="T98" s="43">
        <v>43312</v>
      </c>
      <c r="U98" s="44">
        <v>43348</v>
      </c>
      <c r="V98" s="44">
        <v>43434</v>
      </c>
      <c r="W98" s="45">
        <v>43646</v>
      </c>
      <c r="X98" s="91"/>
      <c r="Y98" s="91"/>
      <c r="Z98" s="91">
        <f>S98/13</f>
        <v>1551.1846153846154</v>
      </c>
      <c r="AA98" s="91">
        <f>S98-Z98</f>
        <v>18614.215384615385</v>
      </c>
      <c r="AB98" s="91"/>
      <c r="AC98" s="91"/>
      <c r="AD98" s="149"/>
      <c r="AE98" s="131"/>
      <c r="AF98" s="133">
        <v>27</v>
      </c>
      <c r="AG98" s="116" t="s">
        <v>757</v>
      </c>
      <c r="AH98" s="117"/>
      <c r="AI98" s="117"/>
      <c r="AJ98" s="131"/>
      <c r="AK98" s="117"/>
      <c r="AL98" s="117"/>
      <c r="AM98" s="117"/>
      <c r="AN98" s="117"/>
      <c r="AO98" s="117"/>
      <c r="AP98" s="117" t="s">
        <v>223</v>
      </c>
      <c r="AQ98" s="116" t="s">
        <v>758</v>
      </c>
      <c r="AR98" s="117">
        <v>1000</v>
      </c>
      <c r="AS98" s="117" t="s">
        <v>224</v>
      </c>
      <c r="AT98" s="116" t="s">
        <v>759</v>
      </c>
      <c r="AU98" s="117">
        <v>1</v>
      </c>
      <c r="AV98" s="117"/>
      <c r="AW98" s="117"/>
      <c r="AX98" s="117"/>
      <c r="AY98" s="117"/>
      <c r="AZ98" s="117"/>
      <c r="BA98" s="117"/>
      <c r="BB98" s="117"/>
      <c r="BC98" s="117"/>
      <c r="BD98" s="117"/>
      <c r="BE98" s="117"/>
      <c r="BF98" s="117"/>
      <c r="BG98" s="132"/>
      <c r="BH98" s="57" t="s">
        <v>843</v>
      </c>
      <c r="BI98" s="364" t="s">
        <v>939</v>
      </c>
    </row>
    <row r="99" spans="1:150" s="101" customFormat="1" ht="25.5" hidden="1" customHeight="1" x14ac:dyDescent="0.25">
      <c r="A99" s="39" t="s">
        <v>579</v>
      </c>
      <c r="B99" s="87" t="s">
        <v>580</v>
      </c>
      <c r="C99" s="92" t="s">
        <v>581</v>
      </c>
      <c r="D99" s="93" t="s">
        <v>582</v>
      </c>
      <c r="E99" s="90" t="s">
        <v>164</v>
      </c>
      <c r="F99" s="90" t="s">
        <v>162</v>
      </c>
      <c r="G99" s="90" t="s">
        <v>568</v>
      </c>
      <c r="H99" s="90" t="s">
        <v>165</v>
      </c>
      <c r="I99" s="90" t="s">
        <v>115</v>
      </c>
      <c r="J99" s="90"/>
      <c r="K99" s="90"/>
      <c r="L99" s="90"/>
      <c r="M99" s="90"/>
      <c r="N99" s="91">
        <f t="shared" si="0"/>
        <v>107171</v>
      </c>
      <c r="O99" s="91"/>
      <c r="P99" s="91">
        <v>8037.82</v>
      </c>
      <c r="Q99" s="91">
        <v>8037.83</v>
      </c>
      <c r="R99" s="91"/>
      <c r="S99" s="91">
        <v>91095.35</v>
      </c>
      <c r="T99" s="43">
        <v>43312</v>
      </c>
      <c r="U99" s="44">
        <v>43353</v>
      </c>
      <c r="V99" s="44">
        <v>43434</v>
      </c>
      <c r="W99" s="45">
        <v>43677</v>
      </c>
      <c r="X99" s="91"/>
      <c r="Y99" s="91"/>
      <c r="Z99" s="91">
        <f>S99/7</f>
        <v>13013.621428571429</v>
      </c>
      <c r="AA99" s="91">
        <f>S99-Z99</f>
        <v>78081.728571428583</v>
      </c>
      <c r="AB99" s="91"/>
      <c r="AC99" s="91"/>
      <c r="AD99" s="149"/>
      <c r="AE99" s="131"/>
      <c r="AF99" s="133">
        <v>27</v>
      </c>
      <c r="AG99" s="116" t="s">
        <v>757</v>
      </c>
      <c r="AH99" s="117"/>
      <c r="AI99" s="117"/>
      <c r="AJ99" s="131"/>
      <c r="AK99" s="117"/>
      <c r="AL99" s="117"/>
      <c r="AM99" s="117"/>
      <c r="AN99" s="117"/>
      <c r="AO99" s="117"/>
      <c r="AP99" s="117" t="s">
        <v>223</v>
      </c>
      <c r="AQ99" s="116" t="s">
        <v>758</v>
      </c>
      <c r="AR99" s="117">
        <v>5000</v>
      </c>
      <c r="AS99" s="117" t="s">
        <v>224</v>
      </c>
      <c r="AT99" s="116" t="s">
        <v>759</v>
      </c>
      <c r="AU99" s="117">
        <v>1</v>
      </c>
      <c r="AV99" s="117"/>
      <c r="AW99" s="117"/>
      <c r="AX99" s="117"/>
      <c r="AY99" s="117"/>
      <c r="AZ99" s="117"/>
      <c r="BA99" s="117"/>
      <c r="BB99" s="117"/>
      <c r="BC99" s="117"/>
      <c r="BD99" s="117"/>
      <c r="BE99" s="117"/>
      <c r="BF99" s="117"/>
      <c r="BG99" s="132"/>
      <c r="BH99" s="57" t="s">
        <v>842</v>
      </c>
      <c r="BI99" s="364" t="s">
        <v>941</v>
      </c>
    </row>
    <row r="100" spans="1:150" s="165" customFormat="1" ht="24.75" hidden="1" customHeight="1" thickBot="1" x14ac:dyDescent="0.3">
      <c r="A100" s="78" t="s">
        <v>583</v>
      </c>
      <c r="B100" s="79"/>
      <c r="C100" s="79"/>
      <c r="D100" s="79" t="s">
        <v>584</v>
      </c>
      <c r="E100" s="80"/>
      <c r="F100" s="80"/>
      <c r="G100" s="80"/>
      <c r="H100" s="80"/>
      <c r="I100" s="80"/>
      <c r="J100" s="80"/>
      <c r="K100" s="80"/>
      <c r="L100" s="80"/>
      <c r="M100" s="80"/>
      <c r="N100" s="80"/>
      <c r="O100" s="80"/>
      <c r="P100" s="80"/>
      <c r="Q100" s="80"/>
      <c r="R100" s="80"/>
      <c r="S100" s="94"/>
      <c r="T100" s="81"/>
      <c r="U100" s="82"/>
      <c r="V100" s="82"/>
      <c r="W100" s="83" t="s">
        <v>275</v>
      </c>
      <c r="X100" s="166"/>
      <c r="Y100" s="166"/>
      <c r="Z100" s="166"/>
      <c r="AA100" s="166"/>
      <c r="AB100" s="166"/>
      <c r="AC100" s="166"/>
      <c r="AD100" s="167"/>
      <c r="AE100" s="163"/>
      <c r="AF100" s="168"/>
      <c r="AG100" s="166"/>
      <c r="AH100" s="166"/>
      <c r="AI100" s="166"/>
      <c r="AJ100" s="163"/>
      <c r="AK100" s="166"/>
      <c r="AL100" s="166"/>
      <c r="AM100" s="166"/>
      <c r="AN100" s="166"/>
      <c r="AO100" s="166"/>
      <c r="AP100" s="169"/>
      <c r="AQ100" s="169"/>
      <c r="AR100" s="169"/>
      <c r="AS100" s="169"/>
      <c r="AT100" s="166"/>
      <c r="AU100" s="169"/>
      <c r="AV100" s="169"/>
      <c r="AW100" s="166"/>
      <c r="AX100" s="169"/>
      <c r="AY100" s="169"/>
      <c r="AZ100" s="166"/>
      <c r="BA100" s="169"/>
      <c r="BB100" s="169"/>
      <c r="BC100" s="169"/>
      <c r="BD100" s="169"/>
      <c r="BE100" s="169"/>
      <c r="BF100" s="169"/>
      <c r="BG100" s="368"/>
      <c r="BH100" s="57"/>
      <c r="BI100" s="364" t="s">
        <v>275</v>
      </c>
      <c r="BJ100" s="101"/>
      <c r="BK100" s="101"/>
      <c r="BL100" s="101"/>
      <c r="BM100" s="101"/>
      <c r="BN100" s="101"/>
      <c r="BO100" s="101"/>
      <c r="BP100" s="101"/>
      <c r="BQ100" s="101"/>
      <c r="BR100" s="101"/>
      <c r="BS100" s="101"/>
      <c r="BT100" s="101"/>
      <c r="BU100" s="101"/>
      <c r="BV100" s="101"/>
      <c r="BW100" s="101"/>
      <c r="BX100" s="101"/>
      <c r="BY100" s="101"/>
      <c r="BZ100" s="101"/>
      <c r="CA100" s="101"/>
      <c r="CB100" s="101"/>
      <c r="CC100" s="101"/>
      <c r="CD100" s="101"/>
      <c r="CE100" s="101"/>
      <c r="CF100" s="101"/>
      <c r="CG100" s="101"/>
      <c r="CH100" s="101"/>
      <c r="CI100" s="101"/>
      <c r="CJ100" s="101"/>
      <c r="CK100" s="101"/>
      <c r="CL100" s="101"/>
      <c r="CM100" s="101"/>
      <c r="CN100" s="101"/>
      <c r="CO100" s="101"/>
      <c r="CP100" s="101"/>
      <c r="CQ100" s="101"/>
      <c r="CR100" s="101"/>
      <c r="CS100" s="101"/>
      <c r="CT100" s="101"/>
      <c r="CU100" s="101"/>
      <c r="CV100" s="101"/>
      <c r="CW100" s="101"/>
      <c r="CX100" s="101"/>
      <c r="CY100" s="101"/>
      <c r="CZ100" s="101"/>
      <c r="DA100" s="101"/>
      <c r="DB100" s="101"/>
      <c r="DC100" s="101"/>
      <c r="DD100" s="101"/>
      <c r="DE100" s="101"/>
      <c r="DF100" s="101"/>
      <c r="DG100" s="101"/>
      <c r="DH100" s="101"/>
      <c r="DI100" s="101"/>
      <c r="DJ100" s="101"/>
      <c r="DK100" s="101"/>
      <c r="DL100" s="101"/>
      <c r="DM100" s="101"/>
      <c r="DN100" s="101"/>
      <c r="DO100" s="101"/>
      <c r="DP100" s="101"/>
      <c r="DQ100" s="101"/>
      <c r="DR100" s="101"/>
      <c r="DS100" s="101"/>
      <c r="DT100" s="101"/>
      <c r="DU100" s="101"/>
      <c r="DV100" s="101"/>
      <c r="DW100" s="101"/>
      <c r="DX100" s="101"/>
      <c r="DY100" s="101"/>
      <c r="DZ100" s="101"/>
      <c r="EA100" s="101"/>
      <c r="EB100" s="101"/>
      <c r="EC100" s="101"/>
      <c r="ED100" s="101"/>
      <c r="EE100" s="101"/>
      <c r="EF100" s="101"/>
      <c r="EG100" s="101"/>
      <c r="EH100" s="101"/>
      <c r="EI100" s="101"/>
      <c r="EJ100" s="101"/>
      <c r="EK100" s="101"/>
      <c r="EL100" s="101"/>
      <c r="EM100" s="101"/>
      <c r="EN100" s="101"/>
      <c r="EO100" s="101"/>
      <c r="EP100" s="101"/>
      <c r="EQ100" s="101"/>
      <c r="ER100" s="101"/>
      <c r="ES100" s="101"/>
      <c r="ET100" s="101"/>
    </row>
    <row r="101" spans="1:150" s="113" customFormat="1" ht="25.5" hidden="1" customHeight="1" x14ac:dyDescent="0.25">
      <c r="A101" s="20" t="s">
        <v>97</v>
      </c>
      <c r="B101" s="21"/>
      <c r="C101" s="21"/>
      <c r="D101" s="37" t="s">
        <v>585</v>
      </c>
      <c r="E101" s="23"/>
      <c r="F101" s="23"/>
      <c r="G101" s="23"/>
      <c r="H101" s="23"/>
      <c r="I101" s="23"/>
      <c r="J101" s="23"/>
      <c r="K101" s="23"/>
      <c r="L101" s="23"/>
      <c r="M101" s="23"/>
      <c r="N101" s="23"/>
      <c r="O101" s="23"/>
      <c r="P101" s="23"/>
      <c r="Q101" s="23"/>
      <c r="R101" s="23"/>
      <c r="S101" s="24"/>
      <c r="T101" s="25"/>
      <c r="U101" s="38"/>
      <c r="V101" s="38"/>
      <c r="W101" s="28" t="s">
        <v>275</v>
      </c>
      <c r="X101" s="108"/>
      <c r="Y101" s="108"/>
      <c r="Z101" s="108"/>
      <c r="AA101" s="108"/>
      <c r="AB101" s="108"/>
      <c r="AC101" s="108"/>
      <c r="AD101" s="138"/>
      <c r="AE101" s="109"/>
      <c r="AF101" s="112"/>
      <c r="AG101" s="110"/>
      <c r="AH101" s="110"/>
      <c r="AI101" s="111"/>
      <c r="AJ101" s="109"/>
      <c r="AK101" s="112"/>
      <c r="AL101" s="110"/>
      <c r="AM101" s="110"/>
      <c r="AN101" s="110"/>
      <c r="AO101" s="110"/>
      <c r="AP101" s="110"/>
      <c r="AQ101" s="110"/>
      <c r="AR101" s="110"/>
      <c r="AS101" s="110"/>
      <c r="AT101" s="110"/>
      <c r="AU101" s="110"/>
      <c r="AV101" s="110"/>
      <c r="AW101" s="110"/>
      <c r="AX101" s="110"/>
      <c r="AY101" s="110"/>
      <c r="AZ101" s="110"/>
      <c r="BA101" s="110"/>
      <c r="BB101" s="110"/>
      <c r="BC101" s="110"/>
      <c r="BD101" s="110"/>
      <c r="BE101" s="110"/>
      <c r="BF101" s="110"/>
      <c r="BG101" s="111"/>
      <c r="BH101" s="57"/>
      <c r="BI101" s="364" t="s">
        <v>275</v>
      </c>
      <c r="BJ101" s="101"/>
      <c r="BK101" s="101"/>
      <c r="BL101" s="101"/>
      <c r="BM101" s="101"/>
      <c r="BN101" s="101"/>
      <c r="BO101" s="101"/>
      <c r="BP101" s="101"/>
      <c r="BQ101" s="101"/>
      <c r="BR101" s="101"/>
      <c r="BS101" s="101"/>
      <c r="BT101" s="101"/>
      <c r="BU101" s="101"/>
      <c r="BV101" s="101"/>
      <c r="BW101" s="101"/>
      <c r="BX101" s="101"/>
      <c r="BY101" s="101"/>
      <c r="BZ101" s="101"/>
      <c r="CA101" s="101"/>
      <c r="CB101" s="101"/>
      <c r="CC101" s="101"/>
      <c r="CD101" s="101"/>
      <c r="CE101" s="101"/>
      <c r="CF101" s="101"/>
      <c r="CG101" s="101"/>
      <c r="CH101" s="101"/>
      <c r="CI101" s="101"/>
      <c r="CJ101" s="101"/>
      <c r="CK101" s="101"/>
      <c r="CL101" s="101"/>
      <c r="CM101" s="101"/>
      <c r="CN101" s="101"/>
      <c r="CO101" s="101"/>
      <c r="CP101" s="101"/>
      <c r="CQ101" s="101"/>
      <c r="CR101" s="101"/>
      <c r="CS101" s="101"/>
      <c r="CT101" s="101"/>
      <c r="CU101" s="101"/>
      <c r="CV101" s="101"/>
      <c r="CW101" s="101"/>
      <c r="CX101" s="101"/>
      <c r="CY101" s="101"/>
      <c r="CZ101" s="101"/>
      <c r="DA101" s="101"/>
      <c r="DB101" s="101"/>
      <c r="DC101" s="101"/>
      <c r="DD101" s="101"/>
      <c r="DE101" s="101"/>
      <c r="DF101" s="101"/>
      <c r="DG101" s="101"/>
      <c r="DH101" s="101"/>
      <c r="DI101" s="101"/>
      <c r="DJ101" s="101"/>
      <c r="DK101" s="101"/>
      <c r="DL101" s="101"/>
      <c r="DM101" s="101"/>
      <c r="DN101" s="101"/>
      <c r="DO101" s="101"/>
      <c r="DP101" s="101"/>
      <c r="DQ101" s="101"/>
      <c r="DR101" s="101"/>
      <c r="DS101" s="101"/>
      <c r="DT101" s="101"/>
      <c r="DU101" s="101"/>
      <c r="DV101" s="101"/>
      <c r="DW101" s="101"/>
      <c r="DX101" s="101"/>
      <c r="DY101" s="101"/>
      <c r="DZ101" s="101"/>
      <c r="EA101" s="101"/>
      <c r="EB101" s="101"/>
      <c r="EC101" s="101"/>
      <c r="ED101" s="101"/>
      <c r="EE101" s="101"/>
      <c r="EF101" s="101"/>
      <c r="EG101" s="101"/>
      <c r="EH101" s="101"/>
      <c r="EI101" s="101"/>
      <c r="EJ101" s="101"/>
      <c r="EK101" s="101"/>
      <c r="EL101" s="101"/>
      <c r="EM101" s="101"/>
      <c r="EN101" s="101"/>
      <c r="EO101" s="101"/>
      <c r="EP101" s="101"/>
      <c r="EQ101" s="101"/>
      <c r="ER101" s="101"/>
      <c r="ES101" s="101"/>
      <c r="ET101" s="101"/>
    </row>
    <row r="102" spans="1:150" ht="45.75" hidden="1" customHeight="1" x14ac:dyDescent="0.25">
      <c r="A102" s="29" t="s">
        <v>147</v>
      </c>
      <c r="B102" s="29" t="s">
        <v>586</v>
      </c>
      <c r="C102" s="29" t="s">
        <v>587</v>
      </c>
      <c r="D102" s="30" t="s">
        <v>588</v>
      </c>
      <c r="E102" s="31" t="s">
        <v>266</v>
      </c>
      <c r="F102" s="32" t="s">
        <v>154</v>
      </c>
      <c r="G102" s="32" t="s">
        <v>589</v>
      </c>
      <c r="H102" s="32" t="s">
        <v>590</v>
      </c>
      <c r="I102" s="32" t="s">
        <v>115</v>
      </c>
      <c r="J102" s="32"/>
      <c r="K102" s="32"/>
      <c r="L102" s="32"/>
      <c r="M102" s="32"/>
      <c r="N102" s="33">
        <v>169733.46</v>
      </c>
      <c r="O102" s="33">
        <v>25460.02</v>
      </c>
      <c r="P102" s="33"/>
      <c r="Q102" s="33"/>
      <c r="R102" s="33"/>
      <c r="S102" s="33">
        <v>144273.44</v>
      </c>
      <c r="T102" s="34">
        <v>42644</v>
      </c>
      <c r="U102" s="35">
        <v>42736</v>
      </c>
      <c r="V102" s="35">
        <v>42916</v>
      </c>
      <c r="W102" s="36">
        <v>43404</v>
      </c>
      <c r="X102" s="114">
        <v>0</v>
      </c>
      <c r="Y102" s="114">
        <v>54273.440000000002</v>
      </c>
      <c r="Z102" s="114">
        <v>90000</v>
      </c>
      <c r="AA102" s="114">
        <v>0</v>
      </c>
      <c r="AB102" s="114">
        <v>0</v>
      </c>
      <c r="AC102" s="114"/>
      <c r="AD102" s="139"/>
      <c r="AE102" s="115"/>
      <c r="AF102" s="119">
        <v>27</v>
      </c>
      <c r="AG102" s="129" t="s">
        <v>247</v>
      </c>
      <c r="AH102" s="120"/>
      <c r="AI102" s="135"/>
      <c r="AJ102" s="136"/>
      <c r="AK102" s="119"/>
      <c r="AL102" s="120"/>
      <c r="AM102" s="120"/>
      <c r="AN102" s="120"/>
      <c r="AO102" s="120"/>
      <c r="AP102" s="120" t="s">
        <v>212</v>
      </c>
      <c r="AQ102" s="129" t="s">
        <v>760</v>
      </c>
      <c r="AR102" s="120">
        <v>1</v>
      </c>
      <c r="AS102" s="120" t="s">
        <v>213</v>
      </c>
      <c r="AT102" s="129" t="s">
        <v>761</v>
      </c>
      <c r="AU102" s="120">
        <v>12</v>
      </c>
      <c r="AV102" s="120" t="s">
        <v>214</v>
      </c>
      <c r="AW102" s="144" t="s">
        <v>762</v>
      </c>
      <c r="AX102" s="120">
        <v>11</v>
      </c>
      <c r="AY102" s="120"/>
      <c r="AZ102" s="120"/>
      <c r="BA102" s="120"/>
      <c r="BB102" s="120"/>
      <c r="BC102" s="120"/>
      <c r="BD102" s="120"/>
      <c r="BE102" s="120"/>
      <c r="BF102" s="120"/>
      <c r="BG102" s="135"/>
      <c r="BH102" s="57" t="s">
        <v>833</v>
      </c>
      <c r="BI102" s="364" t="s">
        <v>939</v>
      </c>
      <c r="BJ102" s="122"/>
      <c r="BK102" s="122"/>
      <c r="BL102" s="122"/>
      <c r="BM102" s="122"/>
      <c r="BN102" s="122"/>
    </row>
    <row r="103" spans="1:150" ht="25.5" hidden="1" customHeight="1" x14ac:dyDescent="0.25">
      <c r="A103" s="29" t="s">
        <v>150</v>
      </c>
      <c r="B103" s="29" t="s">
        <v>591</v>
      </c>
      <c r="C103" s="29" t="s">
        <v>592</v>
      </c>
      <c r="D103" s="30" t="s">
        <v>593</v>
      </c>
      <c r="E103" s="31" t="s">
        <v>280</v>
      </c>
      <c r="F103" s="32" t="s">
        <v>154</v>
      </c>
      <c r="G103" s="32" t="s">
        <v>321</v>
      </c>
      <c r="H103" s="32" t="s">
        <v>590</v>
      </c>
      <c r="I103" s="32" t="s">
        <v>115</v>
      </c>
      <c r="J103" s="32"/>
      <c r="K103" s="32"/>
      <c r="L103" s="32"/>
      <c r="M103" s="32"/>
      <c r="N103" s="33">
        <f>SUM(O103:S103)</f>
        <v>65250</v>
      </c>
      <c r="O103" s="33">
        <v>9788</v>
      </c>
      <c r="P103" s="33"/>
      <c r="Q103" s="33"/>
      <c r="R103" s="33"/>
      <c r="S103" s="33">
        <v>55462</v>
      </c>
      <c r="T103" s="34">
        <v>42644</v>
      </c>
      <c r="U103" s="35">
        <v>42699</v>
      </c>
      <c r="V103" s="35">
        <v>42794</v>
      </c>
      <c r="W103" s="36">
        <v>43220</v>
      </c>
      <c r="X103" s="114">
        <v>0</v>
      </c>
      <c r="Y103" s="114">
        <v>55462</v>
      </c>
      <c r="Z103" s="114">
        <v>0</v>
      </c>
      <c r="AA103" s="114">
        <v>0</v>
      </c>
      <c r="AB103" s="114">
        <v>0</v>
      </c>
      <c r="AC103" s="114"/>
      <c r="AD103" s="139"/>
      <c r="AE103" s="115"/>
      <c r="AF103" s="119">
        <v>27</v>
      </c>
      <c r="AG103" s="129" t="s">
        <v>247</v>
      </c>
      <c r="AH103" s="120"/>
      <c r="AI103" s="135"/>
      <c r="AJ103" s="136"/>
      <c r="AK103" s="119"/>
      <c r="AL103" s="120"/>
      <c r="AM103" s="120"/>
      <c r="AN103" s="120"/>
      <c r="AO103" s="120"/>
      <c r="AP103" s="120" t="s">
        <v>212</v>
      </c>
      <c r="AQ103" s="129" t="s">
        <v>760</v>
      </c>
      <c r="AR103" s="120">
        <v>1</v>
      </c>
      <c r="AS103" s="120" t="s">
        <v>213</v>
      </c>
      <c r="AT103" s="129" t="s">
        <v>761</v>
      </c>
      <c r="AU103" s="120">
        <v>62</v>
      </c>
      <c r="AV103" s="120" t="s">
        <v>214</v>
      </c>
      <c r="AW103" s="144" t="s">
        <v>762</v>
      </c>
      <c r="AX103" s="120">
        <v>20</v>
      </c>
      <c r="AY103" s="120"/>
      <c r="AZ103" s="120"/>
      <c r="BA103" s="120"/>
      <c r="BB103" s="120"/>
      <c r="BC103" s="120"/>
      <c r="BD103" s="120"/>
      <c r="BE103" s="120"/>
      <c r="BF103" s="120"/>
      <c r="BG103" s="135"/>
      <c r="BH103" s="57" t="s">
        <v>831</v>
      </c>
      <c r="BI103" s="364" t="s">
        <v>939</v>
      </c>
    </row>
    <row r="104" spans="1:150" ht="25.5" hidden="1" customHeight="1" x14ac:dyDescent="0.25">
      <c r="A104" s="29" t="s">
        <v>151</v>
      </c>
      <c r="B104" s="29" t="s">
        <v>594</v>
      </c>
      <c r="C104" s="29" t="s">
        <v>595</v>
      </c>
      <c r="D104" s="30" t="s">
        <v>596</v>
      </c>
      <c r="E104" s="31" t="s">
        <v>297</v>
      </c>
      <c r="F104" s="32" t="s">
        <v>154</v>
      </c>
      <c r="G104" s="32" t="s">
        <v>399</v>
      </c>
      <c r="H104" s="32" t="s">
        <v>590</v>
      </c>
      <c r="I104" s="32" t="s">
        <v>115</v>
      </c>
      <c r="J104" s="32"/>
      <c r="K104" s="32"/>
      <c r="L104" s="32"/>
      <c r="M104" s="32"/>
      <c r="N104" s="33">
        <f>O104+S104</f>
        <v>191806.42</v>
      </c>
      <c r="O104" s="33">
        <v>28770.97</v>
      </c>
      <c r="P104" s="33"/>
      <c r="Q104" s="33"/>
      <c r="R104" s="33"/>
      <c r="S104" s="33">
        <v>163035.45000000001</v>
      </c>
      <c r="T104" s="34">
        <v>42644</v>
      </c>
      <c r="U104" s="35">
        <v>42705</v>
      </c>
      <c r="V104" s="35">
        <v>42825</v>
      </c>
      <c r="W104" s="36">
        <v>43585</v>
      </c>
      <c r="X104" s="114"/>
      <c r="Y104" s="114">
        <v>65214.184000000001</v>
      </c>
      <c r="Z104" s="114">
        <v>65214.184000000001</v>
      </c>
      <c r="AA104" s="114">
        <f>S104-Y104-Z104</f>
        <v>32607.082000000002</v>
      </c>
      <c r="AB104" s="114"/>
      <c r="AC104" s="114"/>
      <c r="AD104" s="139"/>
      <c r="AE104" s="115"/>
      <c r="AF104" s="119">
        <v>27</v>
      </c>
      <c r="AG104" s="129" t="s">
        <v>247</v>
      </c>
      <c r="AH104" s="120"/>
      <c r="AI104" s="135"/>
      <c r="AJ104" s="136"/>
      <c r="AK104" s="119"/>
      <c r="AL104" s="120"/>
      <c r="AM104" s="120"/>
      <c r="AN104" s="120"/>
      <c r="AO104" s="120"/>
      <c r="AP104" s="120" t="s">
        <v>212</v>
      </c>
      <c r="AQ104" s="129" t="s">
        <v>760</v>
      </c>
      <c r="AR104" s="120">
        <v>1</v>
      </c>
      <c r="AS104" s="120" t="s">
        <v>213</v>
      </c>
      <c r="AT104" s="129" t="s">
        <v>761</v>
      </c>
      <c r="AU104" s="120">
        <v>35</v>
      </c>
      <c r="AV104" s="120" t="s">
        <v>214</v>
      </c>
      <c r="AW104" s="144" t="s">
        <v>762</v>
      </c>
      <c r="AX104" s="120">
        <v>23</v>
      </c>
      <c r="AY104" s="120"/>
      <c r="AZ104" s="120"/>
      <c r="BA104" s="120"/>
      <c r="BB104" s="120"/>
      <c r="BC104" s="120"/>
      <c r="BD104" s="120"/>
      <c r="BE104" s="120"/>
      <c r="BF104" s="120"/>
      <c r="BG104" s="135"/>
      <c r="BH104" s="57" t="s">
        <v>832</v>
      </c>
      <c r="BI104" s="364" t="s">
        <v>941</v>
      </c>
    </row>
    <row r="105" spans="1:150" ht="25.5" hidden="1" customHeight="1" x14ac:dyDescent="0.25">
      <c r="A105" s="29" t="s">
        <v>152</v>
      </c>
      <c r="B105" s="29" t="s">
        <v>597</v>
      </c>
      <c r="C105" s="29" t="s">
        <v>598</v>
      </c>
      <c r="D105" s="30" t="s">
        <v>599</v>
      </c>
      <c r="E105" s="31" t="s">
        <v>600</v>
      </c>
      <c r="F105" s="32" t="s">
        <v>154</v>
      </c>
      <c r="G105" s="32" t="s">
        <v>361</v>
      </c>
      <c r="H105" s="32" t="s">
        <v>590</v>
      </c>
      <c r="I105" s="32" t="s">
        <v>115</v>
      </c>
      <c r="J105" s="32"/>
      <c r="K105" s="32"/>
      <c r="L105" s="32"/>
      <c r="M105" s="32"/>
      <c r="N105" s="33">
        <v>905836.09</v>
      </c>
      <c r="O105" s="33">
        <f>N105-S105</f>
        <v>680455.98</v>
      </c>
      <c r="P105" s="33"/>
      <c r="Q105" s="33"/>
      <c r="R105" s="33"/>
      <c r="S105" s="33">
        <f>225379.46+0.65</f>
        <v>225380.11</v>
      </c>
      <c r="T105" s="34">
        <v>42705</v>
      </c>
      <c r="U105" s="35">
        <v>42795</v>
      </c>
      <c r="V105" s="35">
        <v>42916</v>
      </c>
      <c r="W105" s="36">
        <v>43585</v>
      </c>
      <c r="X105" s="114">
        <v>0</v>
      </c>
      <c r="Y105" s="114">
        <v>75000</v>
      </c>
      <c r="Z105" s="114">
        <v>100000</v>
      </c>
      <c r="AA105" s="114">
        <f>S105-Y105-Z105</f>
        <v>50380.109999999986</v>
      </c>
      <c r="AB105" s="114"/>
      <c r="AC105" s="114"/>
      <c r="AD105" s="139"/>
      <c r="AE105" s="115"/>
      <c r="AF105" s="119">
        <v>27</v>
      </c>
      <c r="AG105" s="129" t="s">
        <v>247</v>
      </c>
      <c r="AH105" s="120"/>
      <c r="AI105" s="135"/>
      <c r="AJ105" s="136"/>
      <c r="AK105" s="119"/>
      <c r="AL105" s="120"/>
      <c r="AM105" s="120"/>
      <c r="AN105" s="120"/>
      <c r="AO105" s="120"/>
      <c r="AP105" s="120" t="s">
        <v>212</v>
      </c>
      <c r="AQ105" s="129" t="s">
        <v>760</v>
      </c>
      <c r="AR105" s="120">
        <v>1</v>
      </c>
      <c r="AS105" s="120" t="s">
        <v>213</v>
      </c>
      <c r="AT105" s="129" t="s">
        <v>761</v>
      </c>
      <c r="AU105" s="120">
        <v>40</v>
      </c>
      <c r="AV105" s="120" t="s">
        <v>214</v>
      </c>
      <c r="AW105" s="144" t="s">
        <v>762</v>
      </c>
      <c r="AX105" s="120">
        <v>20</v>
      </c>
      <c r="AY105" s="120"/>
      <c r="AZ105" s="120"/>
      <c r="BA105" s="120"/>
      <c r="BB105" s="120"/>
      <c r="BC105" s="120"/>
      <c r="BD105" s="120"/>
      <c r="BE105" s="120"/>
      <c r="BF105" s="120"/>
      <c r="BG105" s="135"/>
      <c r="BH105" s="57" t="s">
        <v>834</v>
      </c>
      <c r="BI105" s="364" t="s">
        <v>941</v>
      </c>
    </row>
    <row r="106" spans="1:150" s="113" customFormat="1" ht="25.5" hidden="1" customHeight="1" x14ac:dyDescent="0.25">
      <c r="A106" s="20" t="s">
        <v>98</v>
      </c>
      <c r="B106" s="21" t="s">
        <v>83</v>
      </c>
      <c r="C106" s="21"/>
      <c r="D106" s="37" t="s">
        <v>158</v>
      </c>
      <c r="E106" s="23"/>
      <c r="F106" s="23"/>
      <c r="G106" s="23"/>
      <c r="H106" s="23"/>
      <c r="I106" s="23"/>
      <c r="J106" s="23"/>
      <c r="K106" s="23"/>
      <c r="L106" s="23"/>
      <c r="M106" s="23"/>
      <c r="N106" s="23"/>
      <c r="O106" s="23"/>
      <c r="P106" s="23"/>
      <c r="Q106" s="23"/>
      <c r="R106" s="23"/>
      <c r="S106" s="24"/>
      <c r="T106" s="25"/>
      <c r="U106" s="38"/>
      <c r="V106" s="38"/>
      <c r="W106" s="28" t="s">
        <v>275</v>
      </c>
      <c r="X106" s="108"/>
      <c r="Y106" s="108"/>
      <c r="Z106" s="108"/>
      <c r="AA106" s="108"/>
      <c r="AB106" s="108"/>
      <c r="AC106" s="108"/>
      <c r="AD106" s="138"/>
      <c r="AE106" s="109"/>
      <c r="AF106" s="112"/>
      <c r="AG106" s="110"/>
      <c r="AH106" s="110"/>
      <c r="AI106" s="111"/>
      <c r="AJ106" s="109"/>
      <c r="AK106" s="112"/>
      <c r="AL106" s="110"/>
      <c r="AM106" s="110"/>
      <c r="AN106" s="110"/>
      <c r="AO106" s="110"/>
      <c r="AP106" s="110"/>
      <c r="AQ106" s="110"/>
      <c r="AR106" s="110"/>
      <c r="AS106" s="110"/>
      <c r="AT106" s="110"/>
      <c r="AU106" s="110"/>
      <c r="AV106" s="110"/>
      <c r="AW106" s="110"/>
      <c r="AX106" s="110"/>
      <c r="AY106" s="110"/>
      <c r="AZ106" s="110"/>
      <c r="BA106" s="110"/>
      <c r="BB106" s="110"/>
      <c r="BC106" s="110"/>
      <c r="BD106" s="110"/>
      <c r="BE106" s="110"/>
      <c r="BF106" s="110"/>
      <c r="BG106" s="111"/>
      <c r="BH106" s="57"/>
      <c r="BI106" s="364" t="s">
        <v>275</v>
      </c>
      <c r="BJ106" s="101"/>
      <c r="BK106" s="101"/>
      <c r="BL106" s="101"/>
      <c r="BM106" s="101"/>
      <c r="BN106" s="101"/>
      <c r="BO106" s="101"/>
      <c r="BP106" s="101"/>
      <c r="BQ106" s="101"/>
      <c r="BR106" s="101"/>
      <c r="BS106" s="101"/>
      <c r="BT106" s="101"/>
      <c r="BU106" s="101"/>
      <c r="BV106" s="101"/>
      <c r="BW106" s="101"/>
      <c r="BX106" s="101"/>
      <c r="BY106" s="101"/>
      <c r="BZ106" s="101"/>
      <c r="CA106" s="101"/>
      <c r="CB106" s="101"/>
      <c r="CC106" s="101"/>
      <c r="CD106" s="101"/>
      <c r="CE106" s="101"/>
      <c r="CF106" s="101"/>
      <c r="CG106" s="101"/>
      <c r="CH106" s="101"/>
      <c r="CI106" s="101"/>
      <c r="CJ106" s="101"/>
      <c r="CK106" s="101"/>
      <c r="CL106" s="101"/>
      <c r="CM106" s="101"/>
      <c r="CN106" s="101"/>
      <c r="CO106" s="101"/>
      <c r="CP106" s="101"/>
      <c r="CQ106" s="101"/>
      <c r="CR106" s="101"/>
      <c r="CS106" s="101"/>
      <c r="CT106" s="101"/>
      <c r="CU106" s="101"/>
      <c r="CV106" s="101"/>
      <c r="CW106" s="101"/>
      <c r="CX106" s="101"/>
      <c r="CY106" s="101"/>
      <c r="CZ106" s="101"/>
      <c r="DA106" s="101"/>
      <c r="DB106" s="101"/>
      <c r="DC106" s="101"/>
      <c r="DD106" s="101"/>
      <c r="DE106" s="101"/>
      <c r="DF106" s="101"/>
      <c r="DG106" s="101"/>
      <c r="DH106" s="101"/>
      <c r="DI106" s="101"/>
      <c r="DJ106" s="101"/>
      <c r="DK106" s="101"/>
      <c r="DL106" s="101"/>
      <c r="DM106" s="101"/>
      <c r="DN106" s="101"/>
      <c r="DO106" s="101"/>
      <c r="DP106" s="101"/>
      <c r="DQ106" s="101"/>
      <c r="DR106" s="101"/>
      <c r="DS106" s="101"/>
      <c r="DT106" s="101"/>
      <c r="DU106" s="101"/>
      <c r="DV106" s="101"/>
      <c r="DW106" s="101"/>
      <c r="DX106" s="101"/>
      <c r="DY106" s="101"/>
      <c r="DZ106" s="101"/>
      <c r="EA106" s="101"/>
      <c r="EB106" s="101"/>
      <c r="EC106" s="101"/>
      <c r="ED106" s="101"/>
      <c r="EE106" s="101"/>
      <c r="EF106" s="101"/>
      <c r="EG106" s="101"/>
      <c r="EH106" s="101"/>
      <c r="EI106" s="101"/>
      <c r="EJ106" s="101"/>
      <c r="EK106" s="101"/>
      <c r="EL106" s="101"/>
      <c r="EM106" s="101"/>
      <c r="EN106" s="101"/>
      <c r="EO106" s="101"/>
      <c r="EP106" s="101"/>
      <c r="EQ106" s="101"/>
      <c r="ER106" s="101"/>
      <c r="ES106" s="101"/>
      <c r="ET106" s="101"/>
    </row>
    <row r="107" spans="1:150" ht="45" hidden="1" customHeight="1" x14ac:dyDescent="0.25">
      <c r="A107" s="29" t="s">
        <v>153</v>
      </c>
      <c r="B107" s="29" t="s">
        <v>601</v>
      </c>
      <c r="C107" s="29" t="s">
        <v>602</v>
      </c>
      <c r="D107" s="30" t="s">
        <v>603</v>
      </c>
      <c r="E107" s="31" t="s">
        <v>266</v>
      </c>
      <c r="F107" s="32" t="s">
        <v>154</v>
      </c>
      <c r="G107" s="32" t="s">
        <v>604</v>
      </c>
      <c r="H107" s="32" t="s">
        <v>159</v>
      </c>
      <c r="I107" s="32" t="s">
        <v>115</v>
      </c>
      <c r="J107" s="32"/>
      <c r="K107" s="32"/>
      <c r="L107" s="32"/>
      <c r="M107" s="32"/>
      <c r="N107" s="33">
        <v>557789.41</v>
      </c>
      <c r="O107" s="33">
        <v>83668.41</v>
      </c>
      <c r="P107" s="95"/>
      <c r="Q107" s="33"/>
      <c r="R107" s="33"/>
      <c r="S107" s="33">
        <v>474121</v>
      </c>
      <c r="T107" s="34">
        <v>42430</v>
      </c>
      <c r="U107" s="35">
        <v>42522</v>
      </c>
      <c r="V107" s="35">
        <v>42735</v>
      </c>
      <c r="W107" s="36">
        <v>44074</v>
      </c>
      <c r="X107" s="114">
        <v>0</v>
      </c>
      <c r="Y107" s="114">
        <v>0</v>
      </c>
      <c r="Z107" s="114">
        <f>S107*0.45</f>
        <v>213354.45</v>
      </c>
      <c r="AA107" s="114">
        <f>S107*0.45</f>
        <v>213354.45</v>
      </c>
      <c r="AB107" s="114">
        <f>S107*0.1</f>
        <v>47412.100000000006</v>
      </c>
      <c r="AC107" s="114"/>
      <c r="AD107" s="139"/>
      <c r="AE107" s="115"/>
      <c r="AF107" s="119">
        <v>26</v>
      </c>
      <c r="AG107" s="129" t="s">
        <v>246</v>
      </c>
      <c r="AH107" s="120"/>
      <c r="AI107" s="135"/>
      <c r="AJ107" s="136"/>
      <c r="AK107" s="119"/>
      <c r="AL107" s="120"/>
      <c r="AM107" s="120"/>
      <c r="AN107" s="120"/>
      <c r="AO107" s="120"/>
      <c r="AP107" s="120" t="s">
        <v>215</v>
      </c>
      <c r="AQ107" s="129" t="s">
        <v>763</v>
      </c>
      <c r="AR107" s="129">
        <v>25</v>
      </c>
      <c r="AS107" s="120"/>
      <c r="AT107" s="120"/>
      <c r="AU107" s="120"/>
      <c r="AV107" s="120"/>
      <c r="AW107" s="120"/>
      <c r="AX107" s="120"/>
      <c r="AY107" s="120"/>
      <c r="AZ107" s="120"/>
      <c r="BA107" s="120"/>
      <c r="BB107" s="120"/>
      <c r="BC107" s="120"/>
      <c r="BD107" s="120"/>
      <c r="BE107" s="120"/>
      <c r="BF107" s="120"/>
      <c r="BG107" s="135"/>
      <c r="BH107" s="57" t="s">
        <v>836</v>
      </c>
      <c r="BI107" s="364" t="s">
        <v>941</v>
      </c>
      <c r="BJ107" s="122"/>
      <c r="BK107" s="122"/>
      <c r="BL107" s="122"/>
      <c r="BM107" s="122"/>
      <c r="BN107" s="122"/>
    </row>
    <row r="108" spans="1:150" ht="25.5" hidden="1" customHeight="1" x14ac:dyDescent="0.25">
      <c r="A108" s="29" t="s">
        <v>155</v>
      </c>
      <c r="B108" s="29" t="s">
        <v>605</v>
      </c>
      <c r="C108" s="29" t="s">
        <v>606</v>
      </c>
      <c r="D108" s="30" t="s">
        <v>607</v>
      </c>
      <c r="E108" s="31" t="s">
        <v>280</v>
      </c>
      <c r="F108" s="32" t="s">
        <v>154</v>
      </c>
      <c r="G108" s="32" t="s">
        <v>608</v>
      </c>
      <c r="H108" s="32" t="s">
        <v>159</v>
      </c>
      <c r="I108" s="32" t="s">
        <v>115</v>
      </c>
      <c r="J108" s="32"/>
      <c r="K108" s="32"/>
      <c r="L108" s="32"/>
      <c r="M108" s="32"/>
      <c r="N108" s="33">
        <v>203981.18</v>
      </c>
      <c r="O108" s="33">
        <v>30597.18</v>
      </c>
      <c r="P108" s="95"/>
      <c r="Q108" s="33"/>
      <c r="R108" s="33"/>
      <c r="S108" s="33">
        <v>173384</v>
      </c>
      <c r="T108" s="34">
        <v>42430</v>
      </c>
      <c r="U108" s="35">
        <v>42522</v>
      </c>
      <c r="V108" s="35">
        <v>42735</v>
      </c>
      <c r="W108" s="36">
        <v>43404</v>
      </c>
      <c r="X108" s="114">
        <f>S108*0.1</f>
        <v>17338.400000000001</v>
      </c>
      <c r="Y108" s="114">
        <f>S108*0.45</f>
        <v>78022.8</v>
      </c>
      <c r="Z108" s="114">
        <f>S108*0.45</f>
        <v>78022.8</v>
      </c>
      <c r="AA108" s="114">
        <v>0</v>
      </c>
      <c r="AB108" s="114">
        <v>0</v>
      </c>
      <c r="AC108" s="114"/>
      <c r="AD108" s="139"/>
      <c r="AE108" s="115"/>
      <c r="AF108" s="119">
        <v>25</v>
      </c>
      <c r="AG108" s="129" t="s">
        <v>245</v>
      </c>
      <c r="AH108" s="120"/>
      <c r="AI108" s="141"/>
      <c r="AJ108" s="136"/>
      <c r="AK108" s="119"/>
      <c r="AL108" s="120"/>
      <c r="AM108" s="120"/>
      <c r="AN108" s="120"/>
      <c r="AO108" s="120"/>
      <c r="AP108" s="120" t="s">
        <v>215</v>
      </c>
      <c r="AQ108" s="129" t="s">
        <v>763</v>
      </c>
      <c r="AR108" s="120">
        <v>6</v>
      </c>
      <c r="AS108" s="120"/>
      <c r="AT108" s="120"/>
      <c r="AU108" s="120"/>
      <c r="AV108" s="120"/>
      <c r="AW108" s="120"/>
      <c r="AX108" s="120"/>
      <c r="AY108" s="120"/>
      <c r="AZ108" s="120"/>
      <c r="BA108" s="120"/>
      <c r="BB108" s="120"/>
      <c r="BC108" s="120"/>
      <c r="BD108" s="120"/>
      <c r="BE108" s="120"/>
      <c r="BF108" s="120"/>
      <c r="BG108" s="135"/>
      <c r="BH108" s="57" t="s">
        <v>838</v>
      </c>
      <c r="BI108" s="364" t="s">
        <v>941</v>
      </c>
    </row>
    <row r="109" spans="1:150" ht="25.5" hidden="1" customHeight="1" x14ac:dyDescent="0.25">
      <c r="A109" s="29" t="s">
        <v>156</v>
      </c>
      <c r="B109" s="29" t="s">
        <v>609</v>
      </c>
      <c r="C109" s="29" t="s">
        <v>610</v>
      </c>
      <c r="D109" s="30" t="s">
        <v>611</v>
      </c>
      <c r="E109" s="31" t="s">
        <v>297</v>
      </c>
      <c r="F109" s="32" t="s">
        <v>154</v>
      </c>
      <c r="G109" s="32" t="s">
        <v>326</v>
      </c>
      <c r="H109" s="32" t="s">
        <v>159</v>
      </c>
      <c r="I109" s="32" t="s">
        <v>115</v>
      </c>
      <c r="J109" s="32"/>
      <c r="K109" s="32"/>
      <c r="L109" s="32"/>
      <c r="M109" s="32"/>
      <c r="N109" s="33">
        <v>297848.24</v>
      </c>
      <c r="O109" s="33">
        <v>44677.24</v>
      </c>
      <c r="P109" s="95"/>
      <c r="Q109" s="33"/>
      <c r="R109" s="33"/>
      <c r="S109" s="33">
        <v>253171</v>
      </c>
      <c r="T109" s="34">
        <v>42430</v>
      </c>
      <c r="U109" s="35">
        <v>42522</v>
      </c>
      <c r="V109" s="35">
        <v>42613</v>
      </c>
      <c r="W109" s="36">
        <v>43921</v>
      </c>
      <c r="X109" s="114"/>
      <c r="Y109" s="114">
        <v>139244.04999999999</v>
      </c>
      <c r="Z109" s="114">
        <f>S109-Y109</f>
        <v>113926.95000000001</v>
      </c>
      <c r="AA109" s="114">
        <v>0</v>
      </c>
      <c r="AB109" s="114">
        <v>0</v>
      </c>
      <c r="AC109" s="114"/>
      <c r="AD109" s="139"/>
      <c r="AE109" s="115"/>
      <c r="AF109" s="119">
        <v>26</v>
      </c>
      <c r="AG109" s="129" t="s">
        <v>246</v>
      </c>
      <c r="AH109" s="120"/>
      <c r="AI109" s="135"/>
      <c r="AJ109" s="136"/>
      <c r="AK109" s="119"/>
      <c r="AL109" s="120"/>
      <c r="AM109" s="120"/>
      <c r="AN109" s="120"/>
      <c r="AO109" s="120"/>
      <c r="AP109" s="120" t="s">
        <v>215</v>
      </c>
      <c r="AQ109" s="129" t="s">
        <v>764</v>
      </c>
      <c r="AR109" s="120">
        <v>16</v>
      </c>
      <c r="AS109" s="120"/>
      <c r="AT109" s="120"/>
      <c r="AU109" s="120"/>
      <c r="AV109" s="120"/>
      <c r="AW109" s="120"/>
      <c r="AX109" s="120"/>
      <c r="AY109" s="120"/>
      <c r="AZ109" s="120"/>
      <c r="BA109" s="120"/>
      <c r="BB109" s="120"/>
      <c r="BC109" s="120"/>
      <c r="BD109" s="120"/>
      <c r="BE109" s="120"/>
      <c r="BF109" s="120"/>
      <c r="BG109" s="135"/>
      <c r="BH109" s="57" t="s">
        <v>835</v>
      </c>
      <c r="BI109" s="364" t="s">
        <v>941</v>
      </c>
    </row>
    <row r="110" spans="1:150" ht="25.5" hidden="1" customHeight="1" x14ac:dyDescent="0.25">
      <c r="A110" s="29" t="s">
        <v>157</v>
      </c>
      <c r="B110" s="29" t="s">
        <v>612</v>
      </c>
      <c r="C110" s="29" t="s">
        <v>613</v>
      </c>
      <c r="D110" s="30" t="s">
        <v>614</v>
      </c>
      <c r="E110" s="31" t="s">
        <v>272</v>
      </c>
      <c r="F110" s="32" t="s">
        <v>154</v>
      </c>
      <c r="G110" s="32" t="s">
        <v>361</v>
      </c>
      <c r="H110" s="32" t="s">
        <v>159</v>
      </c>
      <c r="I110" s="32" t="s">
        <v>115</v>
      </c>
      <c r="J110" s="32"/>
      <c r="K110" s="32"/>
      <c r="L110" s="32"/>
      <c r="M110" s="32"/>
      <c r="N110" s="33">
        <v>1467581.1764705882</v>
      </c>
      <c r="O110" s="33">
        <v>220137.17647058822</v>
      </c>
      <c r="P110" s="95"/>
      <c r="Q110" s="33"/>
      <c r="R110" s="33"/>
      <c r="S110" s="33">
        <v>1247444</v>
      </c>
      <c r="T110" s="34">
        <v>42430</v>
      </c>
      <c r="U110" s="35">
        <v>42522</v>
      </c>
      <c r="V110" s="35">
        <v>42735</v>
      </c>
      <c r="W110" s="36">
        <v>43738</v>
      </c>
      <c r="X110" s="114">
        <f>S110*0.1</f>
        <v>124744.40000000001</v>
      </c>
      <c r="Y110" s="114">
        <f>S110*0.4</f>
        <v>498977.60000000003</v>
      </c>
      <c r="Z110" s="114">
        <f>S110*0.4</f>
        <v>498977.60000000003</v>
      </c>
      <c r="AA110" s="114">
        <f>S110*0.1</f>
        <v>124744.40000000001</v>
      </c>
      <c r="AB110" s="114">
        <v>0</v>
      </c>
      <c r="AC110" s="114"/>
      <c r="AD110" s="139"/>
      <c r="AE110" s="115"/>
      <c r="AF110" s="119">
        <v>26</v>
      </c>
      <c r="AG110" s="129" t="s">
        <v>246</v>
      </c>
      <c r="AH110" s="120"/>
      <c r="AI110" s="141"/>
      <c r="AJ110" s="136"/>
      <c r="AK110" s="119"/>
      <c r="AL110" s="120"/>
      <c r="AM110" s="120"/>
      <c r="AN110" s="120"/>
      <c r="AO110" s="120"/>
      <c r="AP110" s="120" t="s">
        <v>215</v>
      </c>
      <c r="AQ110" s="129" t="s">
        <v>765</v>
      </c>
      <c r="AR110" s="120">
        <v>42</v>
      </c>
      <c r="AS110" s="120"/>
      <c r="AT110" s="120"/>
      <c r="AU110" s="120"/>
      <c r="AV110" s="120"/>
      <c r="AW110" s="120"/>
      <c r="AX110" s="120"/>
      <c r="AY110" s="120"/>
      <c r="AZ110" s="120"/>
      <c r="BA110" s="120"/>
      <c r="BB110" s="120"/>
      <c r="BC110" s="120"/>
      <c r="BD110" s="120"/>
      <c r="BE110" s="120"/>
      <c r="BF110" s="120"/>
      <c r="BG110" s="135"/>
      <c r="BH110" s="57" t="s">
        <v>837</v>
      </c>
      <c r="BI110" s="364" t="s">
        <v>941</v>
      </c>
    </row>
    <row r="111" spans="1:150" s="165" customFormat="1" ht="24.75" hidden="1" customHeight="1" thickBot="1" x14ac:dyDescent="0.3">
      <c r="A111" s="78" t="s">
        <v>615</v>
      </c>
      <c r="B111" s="79" t="s">
        <v>83</v>
      </c>
      <c r="C111" s="79"/>
      <c r="D111" s="79" t="s">
        <v>616</v>
      </c>
      <c r="E111" s="80"/>
      <c r="F111" s="80"/>
      <c r="G111" s="80"/>
      <c r="H111" s="80"/>
      <c r="I111" s="80"/>
      <c r="J111" s="80"/>
      <c r="K111" s="80"/>
      <c r="L111" s="80"/>
      <c r="M111" s="80"/>
      <c r="N111" s="80"/>
      <c r="O111" s="80"/>
      <c r="P111" s="80"/>
      <c r="Q111" s="80"/>
      <c r="R111" s="80"/>
      <c r="S111" s="80"/>
      <c r="T111" s="81"/>
      <c r="U111" s="82"/>
      <c r="V111" s="82"/>
      <c r="W111" s="83" t="s">
        <v>275</v>
      </c>
      <c r="X111" s="80"/>
      <c r="Y111" s="80"/>
      <c r="Z111" s="80"/>
      <c r="AA111" s="80"/>
      <c r="AB111" s="80"/>
      <c r="AC111" s="80"/>
      <c r="AD111" s="80"/>
      <c r="AE111" s="163"/>
      <c r="AF111" s="80"/>
      <c r="AG111" s="80"/>
      <c r="AH111" s="80"/>
      <c r="AI111" s="80"/>
      <c r="AJ111" s="163"/>
      <c r="AK111" s="80"/>
      <c r="AL111" s="80"/>
      <c r="AM111" s="80"/>
      <c r="AN111" s="80"/>
      <c r="AO111" s="80"/>
      <c r="AP111" s="164"/>
      <c r="AQ111" s="164"/>
      <c r="AR111" s="164"/>
      <c r="AS111" s="164"/>
      <c r="AT111" s="80"/>
      <c r="AU111" s="164"/>
      <c r="AV111" s="164"/>
      <c r="AW111" s="80"/>
      <c r="AX111" s="164"/>
      <c r="AY111" s="164"/>
      <c r="AZ111" s="80"/>
      <c r="BA111" s="164"/>
      <c r="BB111" s="164"/>
      <c r="BC111" s="164"/>
      <c r="BD111" s="164"/>
      <c r="BE111" s="164"/>
      <c r="BF111" s="164"/>
      <c r="BG111" s="164"/>
      <c r="BH111" s="57"/>
      <c r="BI111" s="364" t="s">
        <v>275</v>
      </c>
      <c r="BJ111" s="101"/>
      <c r="BK111" s="101"/>
      <c r="BL111" s="101"/>
      <c r="BM111" s="101"/>
      <c r="BN111" s="101"/>
      <c r="BO111" s="101"/>
      <c r="BP111" s="101"/>
      <c r="BQ111" s="101"/>
      <c r="BR111" s="101"/>
      <c r="BS111" s="101"/>
      <c r="BT111" s="101"/>
      <c r="BU111" s="101"/>
      <c r="BV111" s="101"/>
      <c r="BW111" s="101"/>
      <c r="BX111" s="101"/>
      <c r="BY111" s="101"/>
      <c r="BZ111" s="101"/>
      <c r="CA111" s="101"/>
      <c r="CB111" s="101"/>
      <c r="CC111" s="101"/>
      <c r="CD111" s="101"/>
      <c r="CE111" s="101"/>
      <c r="CF111" s="101"/>
      <c r="CG111" s="101"/>
      <c r="CH111" s="101"/>
      <c r="CI111" s="101"/>
      <c r="CJ111" s="101"/>
      <c r="CK111" s="101"/>
      <c r="CL111" s="101"/>
      <c r="CM111" s="101"/>
      <c r="CN111" s="101"/>
      <c r="CO111" s="101"/>
      <c r="CP111" s="101"/>
      <c r="CQ111" s="101"/>
      <c r="CR111" s="101"/>
      <c r="CS111" s="101"/>
      <c r="CT111" s="101"/>
      <c r="CU111" s="101"/>
      <c r="CV111" s="101"/>
      <c r="CW111" s="101"/>
      <c r="CX111" s="101"/>
      <c r="CY111" s="101"/>
      <c r="CZ111" s="101"/>
      <c r="DA111" s="101"/>
      <c r="DB111" s="101"/>
      <c r="DC111" s="101"/>
      <c r="DD111" s="101"/>
      <c r="DE111" s="101"/>
      <c r="DF111" s="101"/>
      <c r="DG111" s="101"/>
      <c r="DH111" s="101"/>
      <c r="DI111" s="101"/>
      <c r="DJ111" s="101"/>
      <c r="DK111" s="101"/>
      <c r="DL111" s="101"/>
      <c r="DM111" s="101"/>
      <c r="DN111" s="101"/>
      <c r="DO111" s="101"/>
      <c r="DP111" s="101"/>
      <c r="DQ111" s="101"/>
      <c r="DR111" s="101"/>
      <c r="DS111" s="101"/>
      <c r="DT111" s="101"/>
      <c r="DU111" s="101"/>
      <c r="DV111" s="101"/>
      <c r="DW111" s="101"/>
      <c r="DX111" s="101"/>
      <c r="DY111" s="101"/>
      <c r="DZ111" s="101"/>
      <c r="EA111" s="101"/>
      <c r="EB111" s="101"/>
      <c r="EC111" s="101"/>
      <c r="ED111" s="101"/>
      <c r="EE111" s="101"/>
      <c r="EF111" s="101"/>
      <c r="EG111" s="101"/>
      <c r="EH111" s="101"/>
      <c r="EI111" s="101"/>
      <c r="EJ111" s="101"/>
      <c r="EK111" s="101"/>
      <c r="EL111" s="101"/>
      <c r="EM111" s="101"/>
      <c r="EN111" s="101"/>
      <c r="EO111" s="101"/>
      <c r="EP111" s="101"/>
      <c r="EQ111" s="101"/>
      <c r="ER111" s="101"/>
      <c r="ES111" s="101"/>
      <c r="ET111" s="101"/>
    </row>
    <row r="112" spans="1:150" s="165" customFormat="1" ht="24.75" hidden="1" customHeight="1" thickBot="1" x14ac:dyDescent="0.3">
      <c r="A112" s="78" t="s">
        <v>617</v>
      </c>
      <c r="B112" s="79" t="s">
        <v>83</v>
      </c>
      <c r="C112" s="79"/>
      <c r="D112" s="79" t="s">
        <v>618</v>
      </c>
      <c r="E112" s="80"/>
      <c r="F112" s="80"/>
      <c r="G112" s="80"/>
      <c r="H112" s="80"/>
      <c r="I112" s="80"/>
      <c r="J112" s="80"/>
      <c r="K112" s="80"/>
      <c r="L112" s="80"/>
      <c r="M112" s="80"/>
      <c r="N112" s="80"/>
      <c r="O112" s="80"/>
      <c r="P112" s="80"/>
      <c r="Q112" s="80"/>
      <c r="R112" s="80"/>
      <c r="S112" s="80"/>
      <c r="T112" s="81"/>
      <c r="U112" s="82"/>
      <c r="V112" s="82"/>
      <c r="W112" s="83" t="s">
        <v>275</v>
      </c>
      <c r="X112" s="80"/>
      <c r="Y112" s="80"/>
      <c r="Z112" s="80"/>
      <c r="AA112" s="80"/>
      <c r="AB112" s="80"/>
      <c r="AC112" s="80"/>
      <c r="AD112" s="80"/>
      <c r="AE112" s="163"/>
      <c r="AF112" s="80"/>
      <c r="AG112" s="80"/>
      <c r="AH112" s="80"/>
      <c r="AI112" s="80"/>
      <c r="AJ112" s="163"/>
      <c r="AK112" s="80"/>
      <c r="AL112" s="80"/>
      <c r="AM112" s="80"/>
      <c r="AN112" s="80"/>
      <c r="AO112" s="80"/>
      <c r="AP112" s="164"/>
      <c r="AQ112" s="164"/>
      <c r="AR112" s="164"/>
      <c r="AS112" s="164"/>
      <c r="AT112" s="80"/>
      <c r="AU112" s="164"/>
      <c r="AV112" s="164"/>
      <c r="AW112" s="80"/>
      <c r="AX112" s="164"/>
      <c r="AY112" s="164"/>
      <c r="AZ112" s="80"/>
      <c r="BA112" s="164"/>
      <c r="BB112" s="164"/>
      <c r="BC112" s="164"/>
      <c r="BD112" s="164"/>
      <c r="BE112" s="164"/>
      <c r="BF112" s="164"/>
      <c r="BG112" s="164"/>
      <c r="BH112" s="57"/>
      <c r="BI112" s="364" t="s">
        <v>275</v>
      </c>
      <c r="BJ112" s="101"/>
      <c r="BK112" s="101"/>
      <c r="BL112" s="101"/>
      <c r="BM112" s="101"/>
      <c r="BN112" s="101"/>
      <c r="BO112" s="101"/>
      <c r="BP112" s="101"/>
      <c r="BQ112" s="101"/>
      <c r="BR112" s="101"/>
      <c r="BS112" s="101"/>
      <c r="BT112" s="101"/>
      <c r="BU112" s="101"/>
      <c r="BV112" s="101"/>
      <c r="BW112" s="101"/>
      <c r="BX112" s="101"/>
      <c r="BY112" s="101"/>
      <c r="BZ112" s="101"/>
      <c r="CA112" s="101"/>
      <c r="CB112" s="101"/>
      <c r="CC112" s="101"/>
      <c r="CD112" s="101"/>
      <c r="CE112" s="101"/>
      <c r="CF112" s="101"/>
      <c r="CG112" s="101"/>
      <c r="CH112" s="101"/>
      <c r="CI112" s="101"/>
      <c r="CJ112" s="101"/>
      <c r="CK112" s="101"/>
      <c r="CL112" s="101"/>
      <c r="CM112" s="101"/>
      <c r="CN112" s="101"/>
      <c r="CO112" s="101"/>
      <c r="CP112" s="101"/>
      <c r="CQ112" s="101"/>
      <c r="CR112" s="101"/>
      <c r="CS112" s="101"/>
      <c r="CT112" s="101"/>
      <c r="CU112" s="101"/>
      <c r="CV112" s="101"/>
      <c r="CW112" s="101"/>
      <c r="CX112" s="101"/>
      <c r="CY112" s="101"/>
      <c r="CZ112" s="101"/>
      <c r="DA112" s="101"/>
      <c r="DB112" s="101"/>
      <c r="DC112" s="101"/>
      <c r="DD112" s="101"/>
      <c r="DE112" s="101"/>
      <c r="DF112" s="101"/>
      <c r="DG112" s="101"/>
      <c r="DH112" s="101"/>
      <c r="DI112" s="101"/>
      <c r="DJ112" s="101"/>
      <c r="DK112" s="101"/>
      <c r="DL112" s="101"/>
      <c r="DM112" s="101"/>
      <c r="DN112" s="101"/>
      <c r="DO112" s="101"/>
      <c r="DP112" s="101"/>
      <c r="DQ112" s="101"/>
      <c r="DR112" s="101"/>
      <c r="DS112" s="101"/>
      <c r="DT112" s="101"/>
      <c r="DU112" s="101"/>
      <c r="DV112" s="101"/>
      <c r="DW112" s="101"/>
      <c r="DX112" s="101"/>
      <c r="DY112" s="101"/>
      <c r="DZ112" s="101"/>
      <c r="EA112" s="101"/>
      <c r="EB112" s="101"/>
      <c r="EC112" s="101"/>
      <c r="ED112" s="101"/>
      <c r="EE112" s="101"/>
      <c r="EF112" s="101"/>
      <c r="EG112" s="101"/>
      <c r="EH112" s="101"/>
      <c r="EI112" s="101"/>
      <c r="EJ112" s="101"/>
      <c r="EK112" s="101"/>
      <c r="EL112" s="101"/>
      <c r="EM112" s="101"/>
      <c r="EN112" s="101"/>
      <c r="EO112" s="101"/>
      <c r="EP112" s="101"/>
      <c r="EQ112" s="101"/>
      <c r="ER112" s="101"/>
      <c r="ES112" s="101"/>
      <c r="ET112" s="101"/>
    </row>
    <row r="113" spans="1:150" s="113" customFormat="1" ht="25.5" hidden="1" customHeight="1" x14ac:dyDescent="0.25">
      <c r="A113" s="20" t="s">
        <v>619</v>
      </c>
      <c r="B113" s="21" t="s">
        <v>83</v>
      </c>
      <c r="C113" s="21"/>
      <c r="D113" s="22" t="s">
        <v>620</v>
      </c>
      <c r="E113" s="23"/>
      <c r="F113" s="23"/>
      <c r="G113" s="23"/>
      <c r="H113" s="23"/>
      <c r="I113" s="23"/>
      <c r="J113" s="23"/>
      <c r="K113" s="23"/>
      <c r="L113" s="23"/>
      <c r="M113" s="23"/>
      <c r="N113" s="23"/>
      <c r="O113" s="23"/>
      <c r="P113" s="23"/>
      <c r="Q113" s="23"/>
      <c r="R113" s="23"/>
      <c r="S113" s="24"/>
      <c r="T113" s="25"/>
      <c r="U113" s="38"/>
      <c r="V113" s="38"/>
      <c r="W113" s="28" t="s">
        <v>275</v>
      </c>
      <c r="X113" s="108"/>
      <c r="Y113" s="108"/>
      <c r="Z113" s="108"/>
      <c r="AA113" s="108"/>
      <c r="AB113" s="108"/>
      <c r="AC113" s="108"/>
      <c r="AD113" s="138"/>
      <c r="AE113" s="109"/>
      <c r="AF113" s="112"/>
      <c r="AG113" s="110"/>
      <c r="AH113" s="110"/>
      <c r="AI113" s="111"/>
      <c r="AJ113" s="109"/>
      <c r="AK113" s="112"/>
      <c r="AL113" s="110"/>
      <c r="AM113" s="110"/>
      <c r="AN113" s="110"/>
      <c r="AO113" s="110"/>
      <c r="AP113" s="110"/>
      <c r="AQ113" s="110"/>
      <c r="AR113" s="110"/>
      <c r="AS113" s="110"/>
      <c r="AT113" s="110"/>
      <c r="AU113" s="110"/>
      <c r="AV113" s="110"/>
      <c r="AW113" s="110"/>
      <c r="AX113" s="110"/>
      <c r="AY113" s="110"/>
      <c r="AZ113" s="110"/>
      <c r="BA113" s="110"/>
      <c r="BB113" s="110"/>
      <c r="BC113" s="110"/>
      <c r="BD113" s="110"/>
      <c r="BE113" s="110"/>
      <c r="BF113" s="110"/>
      <c r="BG113" s="111"/>
      <c r="BH113" s="57"/>
      <c r="BI113" s="364" t="s">
        <v>275</v>
      </c>
      <c r="BJ113" s="101"/>
      <c r="BK113" s="101"/>
      <c r="BL113" s="101"/>
      <c r="BM113" s="101"/>
      <c r="BN113" s="101"/>
      <c r="BO113" s="101"/>
      <c r="BP113" s="101"/>
      <c r="BQ113" s="101"/>
      <c r="BR113" s="101"/>
      <c r="BS113" s="101"/>
      <c r="BT113" s="101"/>
      <c r="BU113" s="101"/>
      <c r="BV113" s="101"/>
      <c r="BW113" s="101"/>
      <c r="BX113" s="101"/>
      <c r="BY113" s="101"/>
      <c r="BZ113" s="101"/>
      <c r="CA113" s="101"/>
      <c r="CB113" s="101"/>
      <c r="CC113" s="101"/>
      <c r="CD113" s="101"/>
      <c r="CE113" s="101"/>
      <c r="CF113" s="101"/>
      <c r="CG113" s="101"/>
      <c r="CH113" s="101"/>
      <c r="CI113" s="101"/>
      <c r="CJ113" s="101"/>
      <c r="CK113" s="101"/>
      <c r="CL113" s="101"/>
      <c r="CM113" s="101"/>
      <c r="CN113" s="101"/>
      <c r="CO113" s="101"/>
      <c r="CP113" s="101"/>
      <c r="CQ113" s="101"/>
      <c r="CR113" s="101"/>
      <c r="CS113" s="101"/>
      <c r="CT113" s="101"/>
      <c r="CU113" s="101"/>
      <c r="CV113" s="101"/>
      <c r="CW113" s="101"/>
      <c r="CX113" s="101"/>
      <c r="CY113" s="101"/>
      <c r="CZ113" s="101"/>
      <c r="DA113" s="101"/>
      <c r="DB113" s="101"/>
      <c r="DC113" s="101"/>
      <c r="DD113" s="101"/>
      <c r="DE113" s="101"/>
      <c r="DF113" s="101"/>
      <c r="DG113" s="101"/>
      <c r="DH113" s="101"/>
      <c r="DI113" s="101"/>
      <c r="DJ113" s="101"/>
      <c r="DK113" s="101"/>
      <c r="DL113" s="101"/>
      <c r="DM113" s="101"/>
      <c r="DN113" s="101"/>
      <c r="DO113" s="101"/>
      <c r="DP113" s="101"/>
      <c r="DQ113" s="101"/>
      <c r="DR113" s="101"/>
      <c r="DS113" s="101"/>
      <c r="DT113" s="101"/>
      <c r="DU113" s="101"/>
      <c r="DV113" s="101"/>
      <c r="DW113" s="101"/>
      <c r="DX113" s="101"/>
      <c r="DY113" s="101"/>
      <c r="DZ113" s="101"/>
      <c r="EA113" s="101"/>
      <c r="EB113" s="101"/>
      <c r="EC113" s="101"/>
      <c r="ED113" s="101"/>
      <c r="EE113" s="101"/>
      <c r="EF113" s="101"/>
      <c r="EG113" s="101"/>
      <c r="EH113" s="101"/>
      <c r="EI113" s="101"/>
      <c r="EJ113" s="101"/>
      <c r="EK113" s="101"/>
      <c r="EL113" s="101"/>
      <c r="EM113" s="101"/>
      <c r="EN113" s="101"/>
      <c r="EO113" s="101"/>
      <c r="EP113" s="101"/>
      <c r="EQ113" s="101"/>
      <c r="ER113" s="101"/>
      <c r="ES113" s="101"/>
      <c r="ET113" s="101"/>
    </row>
    <row r="114" spans="1:150" ht="25.5" hidden="1" customHeight="1" x14ac:dyDescent="0.25">
      <c r="A114" s="29" t="s">
        <v>621</v>
      </c>
      <c r="B114" s="29" t="s">
        <v>622</v>
      </c>
      <c r="C114" s="29" t="s">
        <v>623</v>
      </c>
      <c r="D114" s="30" t="s">
        <v>1007</v>
      </c>
      <c r="E114" s="31" t="s">
        <v>280</v>
      </c>
      <c r="F114" s="32" t="s">
        <v>114</v>
      </c>
      <c r="G114" s="32" t="s">
        <v>408</v>
      </c>
      <c r="H114" s="32" t="s">
        <v>117</v>
      </c>
      <c r="I114" s="32" t="s">
        <v>115</v>
      </c>
      <c r="J114" s="32"/>
      <c r="K114" s="32"/>
      <c r="L114" s="32"/>
      <c r="M114" s="32"/>
      <c r="N114" s="348">
        <v>931508</v>
      </c>
      <c r="O114" s="348">
        <v>139727</v>
      </c>
      <c r="P114" s="42">
        <v>0</v>
      </c>
      <c r="Q114" s="42">
        <v>0</v>
      </c>
      <c r="R114" s="42">
        <v>0</v>
      </c>
      <c r="S114" s="348">
        <v>791781</v>
      </c>
      <c r="T114" s="96">
        <v>43040</v>
      </c>
      <c r="U114" s="58">
        <v>43070</v>
      </c>
      <c r="V114" s="58">
        <v>43220</v>
      </c>
      <c r="W114" s="97">
        <v>44296</v>
      </c>
      <c r="X114" s="91"/>
      <c r="Y114" s="91">
        <v>0</v>
      </c>
      <c r="Z114" s="91">
        <v>333000</v>
      </c>
      <c r="AA114" s="91">
        <v>100500</v>
      </c>
      <c r="AB114" s="91">
        <v>0</v>
      </c>
      <c r="AC114" s="91"/>
      <c r="AD114" s="149"/>
      <c r="AE114" s="115"/>
      <c r="AF114" s="133">
        <v>49</v>
      </c>
      <c r="AG114" s="116" t="s">
        <v>257</v>
      </c>
      <c r="AH114" s="117"/>
      <c r="AI114" s="132"/>
      <c r="AJ114" s="136"/>
      <c r="AK114" s="133"/>
      <c r="AL114" s="117"/>
      <c r="AM114" s="117"/>
      <c r="AN114" s="117"/>
      <c r="AO114" s="117"/>
      <c r="AP114" s="117" t="s">
        <v>766</v>
      </c>
      <c r="AQ114" s="116" t="s">
        <v>767</v>
      </c>
      <c r="AR114" s="116">
        <v>69</v>
      </c>
      <c r="AS114" s="116" t="s">
        <v>768</v>
      </c>
      <c r="AT114" s="116" t="s">
        <v>234</v>
      </c>
      <c r="AU114" s="117">
        <v>4</v>
      </c>
      <c r="AV114" s="117" t="s">
        <v>769</v>
      </c>
      <c r="AW114" s="116" t="s">
        <v>235</v>
      </c>
      <c r="AX114" s="117">
        <v>2</v>
      </c>
      <c r="AY114" s="117"/>
      <c r="AZ114" s="117"/>
      <c r="BA114" s="117"/>
      <c r="BB114" s="117"/>
      <c r="BC114" s="117"/>
      <c r="BD114" s="117"/>
      <c r="BE114" s="117"/>
      <c r="BF114" s="117"/>
      <c r="BG114" s="132"/>
      <c r="BH114" s="57" t="s">
        <v>1074</v>
      </c>
      <c r="BI114" s="364" t="s">
        <v>941</v>
      </c>
    </row>
    <row r="115" spans="1:150" ht="25.5" hidden="1" customHeight="1" x14ac:dyDescent="0.25">
      <c r="A115" s="230" t="s">
        <v>794</v>
      </c>
      <c r="B115" s="29"/>
      <c r="C115" s="29"/>
      <c r="D115" s="230" t="s">
        <v>795</v>
      </c>
      <c r="E115" s="31"/>
      <c r="F115" s="32"/>
      <c r="G115" s="32"/>
      <c r="H115" s="32"/>
      <c r="I115" s="32"/>
      <c r="J115" s="32"/>
      <c r="K115" s="32"/>
      <c r="L115" s="32"/>
      <c r="M115" s="32"/>
      <c r="N115" s="231"/>
      <c r="O115" s="231"/>
      <c r="P115" s="42"/>
      <c r="Q115" s="42"/>
      <c r="R115" s="42"/>
      <c r="S115" s="231"/>
      <c r="T115" s="58"/>
      <c r="U115" s="58"/>
      <c r="V115" s="58"/>
      <c r="W115" s="97"/>
      <c r="X115" s="91"/>
      <c r="Y115" s="91"/>
      <c r="Z115" s="91"/>
      <c r="AA115" s="91"/>
      <c r="AB115" s="91"/>
      <c r="AC115" s="91"/>
      <c r="AD115" s="91"/>
      <c r="AE115" s="115"/>
      <c r="AF115" s="117"/>
      <c r="AG115" s="116"/>
      <c r="AH115" s="117"/>
      <c r="AI115" s="117"/>
      <c r="AJ115" s="136"/>
      <c r="AK115" s="117"/>
      <c r="AL115" s="117"/>
      <c r="AM115" s="117"/>
      <c r="AN115" s="117"/>
      <c r="AO115" s="117"/>
      <c r="AP115" s="117"/>
      <c r="AQ115" s="116"/>
      <c r="AR115" s="116"/>
      <c r="AS115" s="116"/>
      <c r="AT115" s="116"/>
      <c r="AU115" s="117"/>
      <c r="AV115" s="117"/>
      <c r="AW115" s="116"/>
      <c r="AX115" s="117"/>
      <c r="AY115" s="117"/>
      <c r="AZ115" s="117"/>
      <c r="BA115" s="117"/>
      <c r="BB115" s="117"/>
      <c r="BC115" s="117"/>
      <c r="BD115" s="117"/>
      <c r="BE115" s="117"/>
      <c r="BF115" s="117"/>
      <c r="BG115" s="132"/>
      <c r="BH115" s="57"/>
      <c r="BI115" s="364" t="s">
        <v>275</v>
      </c>
    </row>
    <row r="116" spans="1:150" s="165" customFormat="1" ht="24.75" hidden="1" customHeight="1" x14ac:dyDescent="0.25">
      <c r="A116" s="232" t="s">
        <v>627</v>
      </c>
      <c r="B116" s="232" t="s">
        <v>83</v>
      </c>
      <c r="C116" s="232"/>
      <c r="D116" s="232" t="s">
        <v>628</v>
      </c>
      <c r="E116" s="166"/>
      <c r="F116" s="166"/>
      <c r="G116" s="166"/>
      <c r="H116" s="166"/>
      <c r="I116" s="166"/>
      <c r="J116" s="166"/>
      <c r="K116" s="166"/>
      <c r="L116" s="166"/>
      <c r="M116" s="166"/>
      <c r="N116" s="166"/>
      <c r="O116" s="166"/>
      <c r="P116" s="166"/>
      <c r="Q116" s="166"/>
      <c r="R116" s="166"/>
      <c r="S116" s="166"/>
      <c r="T116" s="82"/>
      <c r="U116" s="82"/>
      <c r="V116" s="82"/>
      <c r="W116" s="83" t="s">
        <v>275</v>
      </c>
      <c r="X116" s="166"/>
      <c r="Y116" s="166"/>
      <c r="Z116" s="166"/>
      <c r="AA116" s="166"/>
      <c r="AB116" s="166"/>
      <c r="AC116" s="166"/>
      <c r="AD116" s="166"/>
      <c r="AE116" s="163"/>
      <c r="AF116" s="166"/>
      <c r="AG116" s="166"/>
      <c r="AH116" s="166"/>
      <c r="AI116" s="166"/>
      <c r="AJ116" s="163"/>
      <c r="AK116" s="166"/>
      <c r="AL116" s="166"/>
      <c r="AM116" s="166"/>
      <c r="AN116" s="166"/>
      <c r="AO116" s="166"/>
      <c r="AP116" s="169"/>
      <c r="AQ116" s="169"/>
      <c r="AR116" s="169"/>
      <c r="AS116" s="169"/>
      <c r="AT116" s="166"/>
      <c r="AU116" s="169"/>
      <c r="AV116" s="169"/>
      <c r="AW116" s="166"/>
      <c r="AX116" s="169"/>
      <c r="AY116" s="169"/>
      <c r="AZ116" s="166"/>
      <c r="BA116" s="169"/>
      <c r="BB116" s="169"/>
      <c r="BC116" s="169"/>
      <c r="BD116" s="169"/>
      <c r="BE116" s="169"/>
      <c r="BF116" s="169"/>
      <c r="BG116" s="368"/>
      <c r="BH116" s="57"/>
      <c r="BI116" s="364" t="s">
        <v>275</v>
      </c>
      <c r="BJ116" s="101"/>
      <c r="BK116" s="101"/>
      <c r="BL116" s="101"/>
      <c r="BM116" s="101"/>
      <c r="BN116" s="101"/>
      <c r="BO116" s="101"/>
      <c r="BP116" s="101"/>
      <c r="BQ116" s="101"/>
      <c r="BR116" s="101"/>
      <c r="BS116" s="101"/>
      <c r="BT116" s="101"/>
      <c r="BU116" s="101"/>
      <c r="BV116" s="101"/>
      <c r="BW116" s="101"/>
      <c r="BX116" s="101"/>
      <c r="BY116" s="101"/>
      <c r="BZ116" s="101"/>
      <c r="CA116" s="101"/>
      <c r="CB116" s="101"/>
      <c r="CC116" s="101"/>
      <c r="CD116" s="101"/>
      <c r="CE116" s="101"/>
      <c r="CF116" s="101"/>
      <c r="CG116" s="101"/>
      <c r="CH116" s="101"/>
      <c r="CI116" s="101"/>
      <c r="CJ116" s="101"/>
      <c r="CK116" s="101"/>
      <c r="CL116" s="101"/>
      <c r="CM116" s="101"/>
      <c r="CN116" s="101"/>
      <c r="CO116" s="101"/>
      <c r="CP116" s="101"/>
      <c r="CQ116" s="101"/>
      <c r="CR116" s="101"/>
      <c r="CS116" s="101"/>
      <c r="CT116" s="101"/>
      <c r="CU116" s="101"/>
      <c r="CV116" s="101"/>
      <c r="CW116" s="101"/>
      <c r="CX116" s="101"/>
      <c r="CY116" s="101"/>
      <c r="CZ116" s="101"/>
      <c r="DA116" s="101"/>
      <c r="DB116" s="101"/>
      <c r="DC116" s="101"/>
      <c r="DD116" s="101"/>
      <c r="DE116" s="101"/>
      <c r="DF116" s="101"/>
      <c r="DG116" s="101"/>
      <c r="DH116" s="101"/>
      <c r="DI116" s="101"/>
      <c r="DJ116" s="101"/>
      <c r="DK116" s="101"/>
      <c r="DL116" s="101"/>
      <c r="DM116" s="101"/>
      <c r="DN116" s="101"/>
      <c r="DO116" s="101"/>
      <c r="DP116" s="101"/>
      <c r="DQ116" s="101"/>
      <c r="DR116" s="101"/>
      <c r="DS116" s="101"/>
      <c r="DT116" s="101"/>
      <c r="DU116" s="101"/>
      <c r="DV116" s="101"/>
      <c r="DW116" s="101"/>
      <c r="DX116" s="101"/>
      <c r="DY116" s="101"/>
      <c r="DZ116" s="101"/>
      <c r="EA116" s="101"/>
      <c r="EB116" s="101"/>
      <c r="EC116" s="101"/>
      <c r="ED116" s="101"/>
      <c r="EE116" s="101"/>
      <c r="EF116" s="101"/>
      <c r="EG116" s="101"/>
      <c r="EH116" s="101"/>
      <c r="EI116" s="101"/>
      <c r="EJ116" s="101"/>
      <c r="EK116" s="101"/>
      <c r="EL116" s="101"/>
      <c r="EM116" s="101"/>
      <c r="EN116" s="101"/>
      <c r="EO116" s="101"/>
      <c r="EP116" s="101"/>
      <c r="EQ116" s="101"/>
      <c r="ER116" s="101"/>
      <c r="ES116" s="101"/>
      <c r="ET116" s="101"/>
    </row>
    <row r="117" spans="1:150" s="165" customFormat="1" ht="24.75" hidden="1" customHeight="1" x14ac:dyDescent="0.25">
      <c r="A117" s="232" t="s">
        <v>629</v>
      </c>
      <c r="B117" s="232" t="s">
        <v>83</v>
      </c>
      <c r="C117" s="232"/>
      <c r="D117" s="232" t="s">
        <v>630</v>
      </c>
      <c r="E117" s="166"/>
      <c r="F117" s="166"/>
      <c r="G117" s="166"/>
      <c r="H117" s="166"/>
      <c r="I117" s="166"/>
      <c r="J117" s="166"/>
      <c r="K117" s="166"/>
      <c r="L117" s="166"/>
      <c r="M117" s="166"/>
      <c r="N117" s="166"/>
      <c r="O117" s="166"/>
      <c r="P117" s="166"/>
      <c r="Q117" s="166"/>
      <c r="R117" s="166"/>
      <c r="S117" s="166"/>
      <c r="T117" s="82"/>
      <c r="U117" s="82"/>
      <c r="V117" s="82"/>
      <c r="W117" s="83" t="s">
        <v>275</v>
      </c>
      <c r="X117" s="166"/>
      <c r="Y117" s="166"/>
      <c r="Z117" s="166"/>
      <c r="AA117" s="166"/>
      <c r="AB117" s="166"/>
      <c r="AC117" s="166"/>
      <c r="AD117" s="166"/>
      <c r="AE117" s="163"/>
      <c r="AF117" s="166"/>
      <c r="AG117" s="166"/>
      <c r="AH117" s="166"/>
      <c r="AI117" s="166"/>
      <c r="AJ117" s="163"/>
      <c r="AK117" s="166"/>
      <c r="AL117" s="166"/>
      <c r="AM117" s="166"/>
      <c r="AN117" s="166"/>
      <c r="AO117" s="166"/>
      <c r="AP117" s="169"/>
      <c r="AQ117" s="169"/>
      <c r="AR117" s="169"/>
      <c r="AS117" s="169"/>
      <c r="AT117" s="166"/>
      <c r="AU117" s="169"/>
      <c r="AV117" s="169"/>
      <c r="AW117" s="166"/>
      <c r="AX117" s="169"/>
      <c r="AY117" s="169"/>
      <c r="AZ117" s="166"/>
      <c r="BA117" s="169"/>
      <c r="BB117" s="169"/>
      <c r="BC117" s="169"/>
      <c r="BD117" s="169"/>
      <c r="BE117" s="169"/>
      <c r="BF117" s="169"/>
      <c r="BG117" s="368"/>
      <c r="BH117" s="57"/>
      <c r="BI117" s="364" t="s">
        <v>275</v>
      </c>
      <c r="BJ117" s="101"/>
      <c r="BK117" s="101"/>
      <c r="BL117" s="101"/>
      <c r="BM117" s="101"/>
      <c r="BN117" s="101"/>
      <c r="BO117" s="101"/>
      <c r="BP117" s="101"/>
      <c r="BQ117" s="101"/>
      <c r="BR117" s="101"/>
      <c r="BS117" s="101"/>
      <c r="BT117" s="101"/>
      <c r="BU117" s="101"/>
      <c r="BV117" s="101"/>
      <c r="BW117" s="101"/>
      <c r="BX117" s="101"/>
      <c r="BY117" s="101"/>
      <c r="BZ117" s="101"/>
      <c r="CA117" s="101"/>
      <c r="CB117" s="101"/>
      <c r="CC117" s="101"/>
      <c r="CD117" s="101"/>
      <c r="CE117" s="101"/>
      <c r="CF117" s="101"/>
      <c r="CG117" s="101"/>
      <c r="CH117" s="101"/>
      <c r="CI117" s="101"/>
      <c r="CJ117" s="101"/>
      <c r="CK117" s="101"/>
      <c r="CL117" s="101"/>
      <c r="CM117" s="101"/>
      <c r="CN117" s="101"/>
      <c r="CO117" s="101"/>
      <c r="CP117" s="101"/>
      <c r="CQ117" s="101"/>
      <c r="CR117" s="101"/>
      <c r="CS117" s="101"/>
      <c r="CT117" s="101"/>
      <c r="CU117" s="101"/>
      <c r="CV117" s="101"/>
      <c r="CW117" s="101"/>
      <c r="CX117" s="101"/>
      <c r="CY117" s="101"/>
      <c r="CZ117" s="101"/>
      <c r="DA117" s="101"/>
      <c r="DB117" s="101"/>
      <c r="DC117" s="101"/>
      <c r="DD117" s="101"/>
      <c r="DE117" s="101"/>
      <c r="DF117" s="101"/>
      <c r="DG117" s="101"/>
      <c r="DH117" s="101"/>
      <c r="DI117" s="101"/>
      <c r="DJ117" s="101"/>
      <c r="DK117" s="101"/>
      <c r="DL117" s="101"/>
      <c r="DM117" s="101"/>
      <c r="DN117" s="101"/>
      <c r="DO117" s="101"/>
      <c r="DP117" s="101"/>
      <c r="DQ117" s="101"/>
      <c r="DR117" s="101"/>
      <c r="DS117" s="101"/>
      <c r="DT117" s="101"/>
      <c r="DU117" s="101"/>
      <c r="DV117" s="101"/>
      <c r="DW117" s="101"/>
      <c r="DX117" s="101"/>
      <c r="DY117" s="101"/>
      <c r="DZ117" s="101"/>
      <c r="EA117" s="101"/>
      <c r="EB117" s="101"/>
      <c r="EC117" s="101"/>
      <c r="ED117" s="101"/>
      <c r="EE117" s="101"/>
      <c r="EF117" s="101"/>
      <c r="EG117" s="101"/>
      <c r="EH117" s="101"/>
      <c r="EI117" s="101"/>
      <c r="EJ117" s="101"/>
      <c r="EK117" s="101"/>
      <c r="EL117" s="101"/>
      <c r="EM117" s="101"/>
      <c r="EN117" s="101"/>
      <c r="EO117" s="101"/>
      <c r="EP117" s="101"/>
      <c r="EQ117" s="101"/>
      <c r="ER117" s="101"/>
      <c r="ES117" s="101"/>
      <c r="ET117" s="101"/>
    </row>
    <row r="118" spans="1:150" s="113" customFormat="1" ht="25.5" hidden="1" customHeight="1" x14ac:dyDescent="0.25">
      <c r="A118" s="65" t="s">
        <v>631</v>
      </c>
      <c r="B118" s="218" t="s">
        <v>83</v>
      </c>
      <c r="C118" s="218"/>
      <c r="D118" s="219" t="s">
        <v>632</v>
      </c>
      <c r="E118" s="220"/>
      <c r="F118" s="220"/>
      <c r="G118" s="220"/>
      <c r="H118" s="220"/>
      <c r="I118" s="220"/>
      <c r="J118" s="220"/>
      <c r="K118" s="220"/>
      <c r="L118" s="220"/>
      <c r="M118" s="220"/>
      <c r="N118" s="220"/>
      <c r="O118" s="220"/>
      <c r="P118" s="220"/>
      <c r="Q118" s="220"/>
      <c r="R118" s="220"/>
      <c r="S118" s="221"/>
      <c r="T118" s="222"/>
      <c r="U118" s="223"/>
      <c r="V118" s="223"/>
      <c r="W118" s="224" t="s">
        <v>275</v>
      </c>
      <c r="X118" s="225"/>
      <c r="Y118" s="225"/>
      <c r="Z118" s="225"/>
      <c r="AA118" s="225"/>
      <c r="AB118" s="225"/>
      <c r="AC118" s="225"/>
      <c r="AD118" s="226"/>
      <c r="AE118" s="159"/>
      <c r="AF118" s="227"/>
      <c r="AG118" s="228"/>
      <c r="AH118" s="228"/>
      <c r="AI118" s="229"/>
      <c r="AJ118" s="159"/>
      <c r="AK118" s="227"/>
      <c r="AL118" s="228"/>
      <c r="AM118" s="228"/>
      <c r="AN118" s="228"/>
      <c r="AO118" s="228"/>
      <c r="AP118" s="228"/>
      <c r="AQ118" s="228"/>
      <c r="AR118" s="228"/>
      <c r="AS118" s="228"/>
      <c r="AT118" s="228"/>
      <c r="AU118" s="228"/>
      <c r="AV118" s="228"/>
      <c r="AW118" s="228"/>
      <c r="AX118" s="228"/>
      <c r="AY118" s="228"/>
      <c r="AZ118" s="228"/>
      <c r="BA118" s="228"/>
      <c r="BB118" s="228"/>
      <c r="BC118" s="228"/>
      <c r="BD118" s="228"/>
      <c r="BE118" s="228"/>
      <c r="BF118" s="228"/>
      <c r="BG118" s="229"/>
      <c r="BH118" s="57"/>
      <c r="BI118" s="364" t="s">
        <v>275</v>
      </c>
      <c r="BJ118" s="101"/>
      <c r="BK118" s="101"/>
      <c r="BL118" s="101"/>
      <c r="BM118" s="101"/>
      <c r="BN118" s="101"/>
      <c r="BO118" s="101"/>
      <c r="BP118" s="101"/>
      <c r="BQ118" s="101"/>
      <c r="BR118" s="101"/>
      <c r="BS118" s="101"/>
      <c r="BT118" s="101"/>
      <c r="BU118" s="101"/>
      <c r="BV118" s="101"/>
      <c r="BW118" s="101"/>
      <c r="BX118" s="101"/>
      <c r="BY118" s="101"/>
      <c r="BZ118" s="101"/>
      <c r="CA118" s="101"/>
      <c r="CB118" s="101"/>
      <c r="CC118" s="101"/>
      <c r="CD118" s="101"/>
      <c r="CE118" s="101"/>
      <c r="CF118" s="101"/>
      <c r="CG118" s="101"/>
      <c r="CH118" s="101"/>
      <c r="CI118" s="101"/>
      <c r="CJ118" s="101"/>
      <c r="CK118" s="101"/>
      <c r="CL118" s="101"/>
      <c r="CM118" s="101"/>
      <c r="CN118" s="101"/>
      <c r="CO118" s="101"/>
      <c r="CP118" s="101"/>
      <c r="CQ118" s="101"/>
      <c r="CR118" s="101"/>
      <c r="CS118" s="101"/>
      <c r="CT118" s="101"/>
      <c r="CU118" s="101"/>
      <c r="CV118" s="101"/>
      <c r="CW118" s="101"/>
      <c r="CX118" s="101"/>
      <c r="CY118" s="101"/>
      <c r="CZ118" s="101"/>
      <c r="DA118" s="101"/>
      <c r="DB118" s="101"/>
      <c r="DC118" s="101"/>
      <c r="DD118" s="101"/>
      <c r="DE118" s="101"/>
      <c r="DF118" s="101"/>
      <c r="DG118" s="101"/>
      <c r="DH118" s="101"/>
      <c r="DI118" s="101"/>
      <c r="DJ118" s="101"/>
      <c r="DK118" s="101"/>
      <c r="DL118" s="101"/>
      <c r="DM118" s="101"/>
      <c r="DN118" s="101"/>
      <c r="DO118" s="101"/>
      <c r="DP118" s="101"/>
      <c r="DQ118" s="101"/>
      <c r="DR118" s="101"/>
      <c r="DS118" s="101"/>
      <c r="DT118" s="101"/>
      <c r="DU118" s="101"/>
      <c r="DV118" s="101"/>
      <c r="DW118" s="101"/>
      <c r="DX118" s="101"/>
      <c r="DY118" s="101"/>
      <c r="DZ118" s="101"/>
      <c r="EA118" s="101"/>
      <c r="EB118" s="101"/>
      <c r="EC118" s="101"/>
      <c r="ED118" s="101"/>
      <c r="EE118" s="101"/>
      <c r="EF118" s="101"/>
      <c r="EG118" s="101"/>
      <c r="EH118" s="101"/>
      <c r="EI118" s="101"/>
      <c r="EJ118" s="101"/>
      <c r="EK118" s="101"/>
      <c r="EL118" s="101"/>
      <c r="EM118" s="101"/>
      <c r="EN118" s="101"/>
      <c r="EO118" s="101"/>
      <c r="EP118" s="101"/>
      <c r="EQ118" s="101"/>
      <c r="ER118" s="101"/>
      <c r="ES118" s="101"/>
      <c r="ET118" s="101"/>
    </row>
    <row r="119" spans="1:150" ht="25.5" hidden="1" customHeight="1" x14ac:dyDescent="0.25">
      <c r="A119" s="29" t="s">
        <v>633</v>
      </c>
      <c r="B119" s="29" t="s">
        <v>634</v>
      </c>
      <c r="C119" s="29" t="s">
        <v>635</v>
      </c>
      <c r="D119" s="30" t="s">
        <v>636</v>
      </c>
      <c r="E119" s="31" t="s">
        <v>637</v>
      </c>
      <c r="F119" s="32" t="s">
        <v>121</v>
      </c>
      <c r="G119" s="32" t="s">
        <v>493</v>
      </c>
      <c r="H119" s="32" t="s">
        <v>136</v>
      </c>
      <c r="I119" s="32" t="s">
        <v>115</v>
      </c>
      <c r="J119" s="32"/>
      <c r="K119" s="32"/>
      <c r="L119" s="32"/>
      <c r="M119" s="32"/>
      <c r="N119" s="33">
        <f>O119+S119</f>
        <v>1538175.43</v>
      </c>
      <c r="O119" s="33">
        <v>350264.18</v>
      </c>
      <c r="P119" s="33"/>
      <c r="Q119" s="33"/>
      <c r="R119" s="33"/>
      <c r="S119" s="33">
        <v>1187911.25</v>
      </c>
      <c r="T119" s="34">
        <v>42522</v>
      </c>
      <c r="U119" s="35">
        <v>42644</v>
      </c>
      <c r="V119" s="35">
        <v>42735</v>
      </c>
      <c r="W119" s="36">
        <v>43889</v>
      </c>
      <c r="X119" s="114">
        <v>0</v>
      </c>
      <c r="Y119" s="114">
        <v>0</v>
      </c>
      <c r="Z119" s="114">
        <v>534560</v>
      </c>
      <c r="AA119" s="114">
        <v>534560</v>
      </c>
      <c r="AB119" s="114">
        <f>S119-Z119-AA119</f>
        <v>118791.25</v>
      </c>
      <c r="AC119" s="114"/>
      <c r="AD119" s="139"/>
      <c r="AE119" s="115"/>
      <c r="AF119" s="170">
        <v>7</v>
      </c>
      <c r="AG119" s="116" t="s">
        <v>238</v>
      </c>
      <c r="AH119" s="171">
        <v>6</v>
      </c>
      <c r="AI119" s="134" t="s">
        <v>237</v>
      </c>
      <c r="AJ119" s="136"/>
      <c r="AK119" s="119"/>
      <c r="AL119" s="120"/>
      <c r="AM119" s="120"/>
      <c r="AN119" s="120"/>
      <c r="AO119" s="120"/>
      <c r="AP119" s="120" t="s">
        <v>200</v>
      </c>
      <c r="AQ119" s="129" t="s">
        <v>770</v>
      </c>
      <c r="AR119" s="120">
        <v>2.84</v>
      </c>
      <c r="AS119" s="120" t="s">
        <v>201</v>
      </c>
      <c r="AT119" s="129" t="s">
        <v>771</v>
      </c>
      <c r="AU119" s="120">
        <v>494</v>
      </c>
      <c r="AV119" s="120" t="s">
        <v>198</v>
      </c>
      <c r="AW119" s="129" t="s">
        <v>772</v>
      </c>
      <c r="AX119" s="120">
        <v>526</v>
      </c>
      <c r="AY119" s="120"/>
      <c r="AZ119" s="129"/>
      <c r="BA119" s="120"/>
      <c r="BB119" s="120"/>
      <c r="BC119" s="120"/>
      <c r="BD119" s="120"/>
      <c r="BE119" s="120"/>
      <c r="BF119" s="120"/>
      <c r="BG119" s="135"/>
      <c r="BH119" s="57" t="s">
        <v>807</v>
      </c>
      <c r="BI119" s="364" t="s">
        <v>941</v>
      </c>
      <c r="BJ119" s="122"/>
      <c r="BK119" s="122"/>
      <c r="BL119" s="122"/>
      <c r="BM119" s="122"/>
      <c r="BN119" s="122"/>
    </row>
    <row r="120" spans="1:150" ht="25.5" hidden="1" customHeight="1" x14ac:dyDescent="0.25">
      <c r="A120" s="29" t="s">
        <v>638</v>
      </c>
      <c r="B120" s="29" t="s">
        <v>639</v>
      </c>
      <c r="C120" s="29" t="s">
        <v>640</v>
      </c>
      <c r="D120" s="40" t="s">
        <v>641</v>
      </c>
      <c r="E120" s="41" t="s">
        <v>642</v>
      </c>
      <c r="F120" s="41" t="s">
        <v>121</v>
      </c>
      <c r="G120" s="41" t="s">
        <v>608</v>
      </c>
      <c r="H120" s="41" t="s">
        <v>136</v>
      </c>
      <c r="I120" s="41" t="s">
        <v>115</v>
      </c>
      <c r="J120" s="41"/>
      <c r="K120" s="41"/>
      <c r="L120" s="41"/>
      <c r="M120" s="41"/>
      <c r="N120" s="42">
        <v>617660.84</v>
      </c>
      <c r="O120" s="42">
        <v>262385.8</v>
      </c>
      <c r="P120" s="33"/>
      <c r="Q120" s="42"/>
      <c r="R120" s="42"/>
      <c r="S120" s="42">
        <v>355275.04</v>
      </c>
      <c r="T120" s="34">
        <v>42522</v>
      </c>
      <c r="U120" s="35">
        <v>42658</v>
      </c>
      <c r="V120" s="35">
        <v>42735</v>
      </c>
      <c r="W120" s="36">
        <v>43676</v>
      </c>
      <c r="X120" s="91">
        <v>0</v>
      </c>
      <c r="Y120" s="114">
        <f>S120*0.45</f>
        <v>159873.76799999998</v>
      </c>
      <c r="Z120" s="114">
        <f>S120*0.45</f>
        <v>159873.76799999998</v>
      </c>
      <c r="AA120" s="114">
        <f>S120*0.1</f>
        <v>35527.504000000001</v>
      </c>
      <c r="AB120" s="91">
        <v>0</v>
      </c>
      <c r="AC120" s="91"/>
      <c r="AD120" s="149"/>
      <c r="AE120" s="115"/>
      <c r="AF120" s="170">
        <v>6</v>
      </c>
      <c r="AG120" s="116" t="s">
        <v>237</v>
      </c>
      <c r="AH120" s="171">
        <v>7</v>
      </c>
      <c r="AI120" s="134" t="s">
        <v>238</v>
      </c>
      <c r="AJ120" s="136"/>
      <c r="AK120" s="133"/>
      <c r="AL120" s="117"/>
      <c r="AM120" s="117"/>
      <c r="AN120" s="117"/>
      <c r="AO120" s="117"/>
      <c r="AP120" s="120" t="s">
        <v>200</v>
      </c>
      <c r="AQ120" s="129" t="s">
        <v>770</v>
      </c>
      <c r="AR120" s="117">
        <v>3</v>
      </c>
      <c r="AS120" s="117" t="s">
        <v>201</v>
      </c>
      <c r="AT120" s="129" t="s">
        <v>771</v>
      </c>
      <c r="AU120" s="117">
        <v>92</v>
      </c>
      <c r="AV120" s="120" t="s">
        <v>198</v>
      </c>
      <c r="AW120" s="129" t="s">
        <v>772</v>
      </c>
      <c r="AX120" s="117">
        <v>60</v>
      </c>
      <c r="AY120" s="117" t="s">
        <v>199</v>
      </c>
      <c r="AZ120" s="116" t="s">
        <v>226</v>
      </c>
      <c r="BA120" s="117">
        <v>406</v>
      </c>
      <c r="BB120" s="117"/>
      <c r="BC120" s="117"/>
      <c r="BD120" s="117"/>
      <c r="BE120" s="117"/>
      <c r="BF120" s="117"/>
      <c r="BG120" s="132"/>
      <c r="BH120" s="57" t="s">
        <v>806</v>
      </c>
      <c r="BI120" s="364" t="s">
        <v>941</v>
      </c>
    </row>
    <row r="121" spans="1:150" ht="25.5" hidden="1" customHeight="1" x14ac:dyDescent="0.25">
      <c r="A121" s="29" t="s">
        <v>643</v>
      </c>
      <c r="B121" s="29" t="s">
        <v>644</v>
      </c>
      <c r="C121" s="29" t="s">
        <v>645</v>
      </c>
      <c r="D121" s="40" t="s">
        <v>646</v>
      </c>
      <c r="E121" s="41" t="s">
        <v>647</v>
      </c>
      <c r="F121" s="41" t="s">
        <v>121</v>
      </c>
      <c r="G121" s="41" t="s">
        <v>399</v>
      </c>
      <c r="H121" s="41" t="s">
        <v>136</v>
      </c>
      <c r="I121" s="41" t="s">
        <v>115</v>
      </c>
      <c r="J121" s="41"/>
      <c r="K121" s="41"/>
      <c r="L121" s="41"/>
      <c r="M121" s="41"/>
      <c r="N121" s="42">
        <v>1902679.07</v>
      </c>
      <c r="O121" s="42">
        <v>743921.52</v>
      </c>
      <c r="P121" s="33"/>
      <c r="Q121" s="42"/>
      <c r="R121" s="42"/>
      <c r="S121" s="42">
        <v>1158757.55</v>
      </c>
      <c r="T121" s="34">
        <v>42522</v>
      </c>
      <c r="U121" s="35">
        <v>42658</v>
      </c>
      <c r="V121" s="35">
        <v>42735</v>
      </c>
      <c r="W121" s="36">
        <v>43585</v>
      </c>
      <c r="X121" s="91">
        <v>0</v>
      </c>
      <c r="Y121" s="114">
        <f>S121*0.4</f>
        <v>463503.02</v>
      </c>
      <c r="Z121" s="114">
        <f>S121*0.4</f>
        <v>463503.02</v>
      </c>
      <c r="AA121" s="114">
        <f>S121*0.2</f>
        <v>231751.51</v>
      </c>
      <c r="AB121" s="91">
        <v>0</v>
      </c>
      <c r="AC121" s="91"/>
      <c r="AD121" s="149"/>
      <c r="AE121" s="115"/>
      <c r="AF121" s="170">
        <v>7</v>
      </c>
      <c r="AG121" s="116" t="s">
        <v>238</v>
      </c>
      <c r="AH121" s="171">
        <v>6</v>
      </c>
      <c r="AI121" s="134" t="s">
        <v>237</v>
      </c>
      <c r="AJ121" s="136"/>
      <c r="AK121" s="133"/>
      <c r="AL121" s="117"/>
      <c r="AM121" s="117"/>
      <c r="AN121" s="117"/>
      <c r="AO121" s="117"/>
      <c r="AP121" s="120" t="s">
        <v>200</v>
      </c>
      <c r="AQ121" s="129" t="s">
        <v>770</v>
      </c>
      <c r="AR121" s="117">
        <v>1</v>
      </c>
      <c r="AS121" s="117" t="s">
        <v>201</v>
      </c>
      <c r="AT121" s="129" t="s">
        <v>771</v>
      </c>
      <c r="AU121" s="117">
        <v>137</v>
      </c>
      <c r="AV121" s="120" t="s">
        <v>198</v>
      </c>
      <c r="AW121" s="129" t="s">
        <v>772</v>
      </c>
      <c r="AX121" s="117">
        <v>110</v>
      </c>
      <c r="AY121" s="117" t="s">
        <v>197</v>
      </c>
      <c r="AZ121" s="116" t="s">
        <v>773</v>
      </c>
      <c r="BA121" s="117">
        <v>11310</v>
      </c>
      <c r="BB121" s="117"/>
      <c r="BC121" s="117"/>
      <c r="BD121" s="117"/>
      <c r="BE121" s="117"/>
      <c r="BF121" s="117"/>
      <c r="BG121" s="132"/>
      <c r="BH121" s="57" t="s">
        <v>805</v>
      </c>
      <c r="BI121" s="364" t="s">
        <v>941</v>
      </c>
    </row>
    <row r="122" spans="1:150" ht="25.5" hidden="1" customHeight="1" x14ac:dyDescent="0.25">
      <c r="A122" s="29" t="s">
        <v>648</v>
      </c>
      <c r="B122" s="29" t="s">
        <v>649</v>
      </c>
      <c r="C122" s="29" t="s">
        <v>650</v>
      </c>
      <c r="D122" s="40" t="s">
        <v>651</v>
      </c>
      <c r="E122" s="41" t="s">
        <v>652</v>
      </c>
      <c r="F122" s="41" t="s">
        <v>121</v>
      </c>
      <c r="G122" s="41" t="s">
        <v>361</v>
      </c>
      <c r="H122" s="41" t="s">
        <v>136</v>
      </c>
      <c r="I122" s="41" t="s">
        <v>115</v>
      </c>
      <c r="J122" s="41"/>
      <c r="K122" s="41"/>
      <c r="L122" s="41"/>
      <c r="M122" s="41"/>
      <c r="N122" s="42">
        <v>2854494.11</v>
      </c>
      <c r="O122" s="42">
        <v>603558.57999999996</v>
      </c>
      <c r="P122" s="33"/>
      <c r="Q122" s="42">
        <v>603558.57999999996</v>
      </c>
      <c r="R122" s="42"/>
      <c r="S122" s="42">
        <v>1647376.95</v>
      </c>
      <c r="T122" s="34">
        <v>42522</v>
      </c>
      <c r="U122" s="35">
        <v>42704</v>
      </c>
      <c r="V122" s="35">
        <v>42735</v>
      </c>
      <c r="W122" s="36">
        <v>43912</v>
      </c>
      <c r="X122" s="91">
        <v>0</v>
      </c>
      <c r="Y122" s="91">
        <f>S122/2</f>
        <v>823688.47499999998</v>
      </c>
      <c r="Z122" s="91">
        <f>S122/2</f>
        <v>823688.47499999998</v>
      </c>
      <c r="AA122" s="91">
        <v>0</v>
      </c>
      <c r="AB122" s="91">
        <v>0</v>
      </c>
      <c r="AC122" s="91"/>
      <c r="AD122" s="149"/>
      <c r="AE122" s="115"/>
      <c r="AF122" s="170">
        <v>6</v>
      </c>
      <c r="AG122" s="116" t="s">
        <v>774</v>
      </c>
      <c r="AH122" s="171">
        <v>7</v>
      </c>
      <c r="AI122" s="134" t="s">
        <v>238</v>
      </c>
      <c r="AJ122" s="136"/>
      <c r="AK122" s="133"/>
      <c r="AL122" s="117"/>
      <c r="AM122" s="117"/>
      <c r="AN122" s="117"/>
      <c r="AO122" s="117"/>
      <c r="AP122" s="117" t="s">
        <v>200</v>
      </c>
      <c r="AQ122" s="116" t="s">
        <v>770</v>
      </c>
      <c r="AR122" s="117">
        <v>7.5</v>
      </c>
      <c r="AS122" s="117" t="s">
        <v>201</v>
      </c>
      <c r="AT122" s="116" t="s">
        <v>771</v>
      </c>
      <c r="AU122" s="117">
        <v>29</v>
      </c>
      <c r="AV122" s="117" t="s">
        <v>198</v>
      </c>
      <c r="AW122" s="129" t="s">
        <v>772</v>
      </c>
      <c r="AX122" s="117">
        <v>398</v>
      </c>
      <c r="AY122" s="117" t="s">
        <v>199</v>
      </c>
      <c r="AZ122" s="116" t="s">
        <v>226</v>
      </c>
      <c r="BA122" s="117">
        <v>862</v>
      </c>
      <c r="BB122" s="117"/>
      <c r="BC122" s="117"/>
      <c r="BD122" s="117"/>
      <c r="BE122" s="117"/>
      <c r="BF122" s="117"/>
      <c r="BG122" s="132"/>
      <c r="BH122" s="57" t="s">
        <v>808</v>
      </c>
      <c r="BI122" s="364" t="s">
        <v>941</v>
      </c>
    </row>
    <row r="123" spans="1:150" ht="25.5" hidden="1" customHeight="1" x14ac:dyDescent="0.25">
      <c r="A123" s="29" t="s">
        <v>653</v>
      </c>
      <c r="B123" s="29" t="s">
        <v>654</v>
      </c>
      <c r="C123" s="29" t="s">
        <v>655</v>
      </c>
      <c r="D123" s="40" t="s">
        <v>656</v>
      </c>
      <c r="E123" s="41" t="s">
        <v>637</v>
      </c>
      <c r="F123" s="41" t="s">
        <v>121</v>
      </c>
      <c r="G123" s="41" t="s">
        <v>493</v>
      </c>
      <c r="H123" s="41" t="s">
        <v>136</v>
      </c>
      <c r="I123" s="41" t="s">
        <v>115</v>
      </c>
      <c r="J123" s="41"/>
      <c r="K123" s="41"/>
      <c r="L123" s="41"/>
      <c r="M123" s="41"/>
      <c r="N123" s="42">
        <f>SUM(O123:S123)</f>
        <v>444870</v>
      </c>
      <c r="O123" s="42">
        <v>320131.20000000001</v>
      </c>
      <c r="P123" s="33"/>
      <c r="Q123" s="42"/>
      <c r="R123" s="42"/>
      <c r="S123" s="42">
        <v>124738.8</v>
      </c>
      <c r="T123" s="34">
        <v>43250</v>
      </c>
      <c r="U123" s="35">
        <v>43281</v>
      </c>
      <c r="V123" s="35">
        <v>43373</v>
      </c>
      <c r="W123" s="36">
        <v>44286</v>
      </c>
      <c r="X123" s="91"/>
      <c r="Y123" s="91"/>
      <c r="Z123" s="91">
        <f>S123*0.1</f>
        <v>12473.880000000001</v>
      </c>
      <c r="AA123" s="91">
        <f>S123*0.7</f>
        <v>87317.16</v>
      </c>
      <c r="AB123" s="91">
        <f>S123*0.2</f>
        <v>24947.760000000002</v>
      </c>
      <c r="AC123" s="91"/>
      <c r="AD123" s="149"/>
      <c r="AE123" s="115"/>
      <c r="AF123" s="170">
        <v>6</v>
      </c>
      <c r="AG123" s="116" t="s">
        <v>774</v>
      </c>
      <c r="AH123" s="171">
        <v>7</v>
      </c>
      <c r="AI123" s="134" t="s">
        <v>238</v>
      </c>
      <c r="AJ123" s="136"/>
      <c r="AK123" s="133"/>
      <c r="AL123" s="117"/>
      <c r="AM123" s="117"/>
      <c r="AN123" s="117"/>
      <c r="AO123" s="117"/>
      <c r="AP123" s="117" t="s">
        <v>197</v>
      </c>
      <c r="AQ123" s="129" t="s">
        <v>773</v>
      </c>
      <c r="AR123" s="117">
        <v>221</v>
      </c>
      <c r="AS123" s="117" t="s">
        <v>199</v>
      </c>
      <c r="AT123" s="116" t="s">
        <v>226</v>
      </c>
      <c r="AU123" s="117">
        <v>600</v>
      </c>
      <c r="AV123" s="136"/>
      <c r="AW123" s="136"/>
      <c r="AX123" s="136"/>
      <c r="AY123" s="136"/>
      <c r="AZ123" s="136"/>
      <c r="BA123" s="136"/>
      <c r="BB123" s="117"/>
      <c r="BC123" s="117"/>
      <c r="BD123" s="117"/>
      <c r="BE123" s="117"/>
      <c r="BF123" s="117"/>
      <c r="BG123" s="132"/>
      <c r="BH123" s="57" t="s">
        <v>810</v>
      </c>
      <c r="BI123" s="364" t="s">
        <v>941</v>
      </c>
    </row>
    <row r="124" spans="1:150" ht="25.5" hidden="1" customHeight="1" x14ac:dyDescent="0.25">
      <c r="A124" s="29" t="s">
        <v>657</v>
      </c>
      <c r="B124" s="29" t="s">
        <v>658</v>
      </c>
      <c r="C124" s="29" t="s">
        <v>659</v>
      </c>
      <c r="D124" s="40" t="s">
        <v>660</v>
      </c>
      <c r="E124" s="41" t="s">
        <v>642</v>
      </c>
      <c r="F124" s="41" t="s">
        <v>121</v>
      </c>
      <c r="G124" s="41" t="s">
        <v>608</v>
      </c>
      <c r="H124" s="41" t="s">
        <v>136</v>
      </c>
      <c r="I124" s="41" t="s">
        <v>115</v>
      </c>
      <c r="J124" s="41"/>
      <c r="K124" s="41"/>
      <c r="L124" s="41"/>
      <c r="M124" s="41"/>
      <c r="N124" s="42">
        <v>136161.48000000001</v>
      </c>
      <c r="O124" s="42">
        <v>29723.21</v>
      </c>
      <c r="P124" s="33"/>
      <c r="Q124" s="42"/>
      <c r="R124" s="42"/>
      <c r="S124" s="42">
        <v>106438.27</v>
      </c>
      <c r="T124" s="34">
        <v>43160</v>
      </c>
      <c r="U124" s="35">
        <v>43191</v>
      </c>
      <c r="V124" s="35">
        <v>43281</v>
      </c>
      <c r="W124" s="36">
        <v>44196</v>
      </c>
      <c r="X124" s="91"/>
      <c r="Y124" s="91"/>
      <c r="Z124" s="91"/>
      <c r="AA124" s="91">
        <v>106438.27</v>
      </c>
      <c r="AB124" s="91"/>
      <c r="AC124" s="91"/>
      <c r="AD124" s="149"/>
      <c r="AE124" s="115"/>
      <c r="AF124" s="170">
        <v>7</v>
      </c>
      <c r="AG124" s="116" t="s">
        <v>238</v>
      </c>
      <c r="AH124" s="171"/>
      <c r="AI124" s="134"/>
      <c r="AJ124" s="136"/>
      <c r="AK124" s="133"/>
      <c r="AL124" s="117"/>
      <c r="AM124" s="117"/>
      <c r="AN124" s="117"/>
      <c r="AO124" s="117"/>
      <c r="AP124" s="117" t="s">
        <v>198</v>
      </c>
      <c r="AQ124" s="129" t="s">
        <v>772</v>
      </c>
      <c r="AR124" s="117">
        <v>50</v>
      </c>
      <c r="AS124" s="117"/>
      <c r="AT124" s="116"/>
      <c r="AU124" s="117"/>
      <c r="AV124" s="136"/>
      <c r="AW124" s="136"/>
      <c r="AX124" s="136"/>
      <c r="AY124" s="136"/>
      <c r="AZ124" s="136"/>
      <c r="BA124" s="136"/>
      <c r="BB124" s="117"/>
      <c r="BC124" s="117"/>
      <c r="BD124" s="117"/>
      <c r="BE124" s="117"/>
      <c r="BF124" s="117"/>
      <c r="BG124" s="132"/>
      <c r="BH124" s="57" t="s">
        <v>809</v>
      </c>
      <c r="BI124" s="364" t="s">
        <v>941</v>
      </c>
    </row>
    <row r="125" spans="1:150" ht="25.5" hidden="1" customHeight="1" x14ac:dyDescent="0.25">
      <c r="A125" s="29" t="s">
        <v>661</v>
      </c>
      <c r="B125" s="29" t="s">
        <v>662</v>
      </c>
      <c r="C125" s="29" t="s">
        <v>663</v>
      </c>
      <c r="D125" s="40" t="s">
        <v>664</v>
      </c>
      <c r="E125" s="41" t="s">
        <v>647</v>
      </c>
      <c r="F125" s="41" t="s">
        <v>121</v>
      </c>
      <c r="G125" s="41" t="s">
        <v>399</v>
      </c>
      <c r="H125" s="41" t="s">
        <v>136</v>
      </c>
      <c r="I125" s="41" t="s">
        <v>115</v>
      </c>
      <c r="J125" s="41"/>
      <c r="K125" s="41"/>
      <c r="L125" s="41"/>
      <c r="M125" s="41"/>
      <c r="N125" s="42">
        <v>548947.86</v>
      </c>
      <c r="O125" s="42">
        <v>274473.93</v>
      </c>
      <c r="P125" s="33"/>
      <c r="Q125" s="42"/>
      <c r="R125" s="42"/>
      <c r="S125" s="42">
        <v>274473.93</v>
      </c>
      <c r="T125" s="34">
        <v>43311</v>
      </c>
      <c r="U125" s="35">
        <v>43342</v>
      </c>
      <c r="V125" s="35">
        <v>43434</v>
      </c>
      <c r="W125" s="36">
        <v>44205</v>
      </c>
      <c r="X125" s="91"/>
      <c r="Y125" s="91"/>
      <c r="Z125" s="91">
        <v>40000</v>
      </c>
      <c r="AA125" s="91">
        <v>100000</v>
      </c>
      <c r="AB125" s="91">
        <v>58473.93</v>
      </c>
      <c r="AC125" s="91"/>
      <c r="AD125" s="149"/>
      <c r="AE125" s="115"/>
      <c r="AF125" s="170">
        <v>7</v>
      </c>
      <c r="AG125" s="116" t="s">
        <v>238</v>
      </c>
      <c r="AH125" s="170">
        <v>6</v>
      </c>
      <c r="AI125" s="116" t="s">
        <v>774</v>
      </c>
      <c r="AJ125" s="120">
        <v>50</v>
      </c>
      <c r="AK125" s="150" t="s">
        <v>775</v>
      </c>
      <c r="AL125" s="117"/>
      <c r="AM125" s="117"/>
      <c r="AN125" s="117"/>
      <c r="AO125" s="117"/>
      <c r="AP125" s="117" t="s">
        <v>200</v>
      </c>
      <c r="AQ125" s="116" t="s">
        <v>770</v>
      </c>
      <c r="AR125" s="117">
        <v>0.22700000000000001</v>
      </c>
      <c r="AS125" s="117" t="s">
        <v>201</v>
      </c>
      <c r="AT125" s="116" t="s">
        <v>771</v>
      </c>
      <c r="AU125" s="117">
        <v>27</v>
      </c>
      <c r="AV125" s="117" t="s">
        <v>198</v>
      </c>
      <c r="AW125" s="129" t="s">
        <v>772</v>
      </c>
      <c r="AX125" s="117">
        <v>93</v>
      </c>
      <c r="AY125" s="117"/>
      <c r="AZ125" s="116"/>
      <c r="BA125" s="117"/>
      <c r="BB125" s="117"/>
      <c r="BC125" s="117"/>
      <c r="BD125" s="117"/>
      <c r="BE125" s="117"/>
      <c r="BF125" s="117"/>
      <c r="BG125" s="132"/>
      <c r="BH125" s="57" t="s">
        <v>811</v>
      </c>
      <c r="BI125" s="364" t="s">
        <v>941</v>
      </c>
    </row>
    <row r="126" spans="1:150" ht="38.25" hidden="1" customHeight="1" x14ac:dyDescent="0.25">
      <c r="A126" s="29" t="s">
        <v>665</v>
      </c>
      <c r="B126" s="29" t="s">
        <v>666</v>
      </c>
      <c r="C126" s="29" t="s">
        <v>667</v>
      </c>
      <c r="D126" s="40" t="s">
        <v>668</v>
      </c>
      <c r="E126" s="41" t="s">
        <v>652</v>
      </c>
      <c r="F126" s="41" t="s">
        <v>121</v>
      </c>
      <c r="G126" s="41" t="s">
        <v>361</v>
      </c>
      <c r="H126" s="41" t="s">
        <v>136</v>
      </c>
      <c r="I126" s="41" t="s">
        <v>115</v>
      </c>
      <c r="J126" s="41"/>
      <c r="K126" s="41"/>
      <c r="L126" s="41"/>
      <c r="M126" s="41"/>
      <c r="N126" s="42">
        <f>SUM(O126:S126)</f>
        <v>646255.83000000007</v>
      </c>
      <c r="O126" s="42">
        <v>150423.45000000001</v>
      </c>
      <c r="P126" s="33"/>
      <c r="Q126" s="42">
        <v>150423.45000000001</v>
      </c>
      <c r="R126" s="42"/>
      <c r="S126" s="42">
        <v>345408.93</v>
      </c>
      <c r="T126" s="34">
        <v>43368</v>
      </c>
      <c r="U126" s="35">
        <v>43399</v>
      </c>
      <c r="V126" s="35">
        <v>43462</v>
      </c>
      <c r="W126" s="36">
        <v>44196</v>
      </c>
      <c r="X126" s="91"/>
      <c r="Y126" s="91"/>
      <c r="Z126" s="91">
        <f>S126*0.1</f>
        <v>34540.893000000004</v>
      </c>
      <c r="AA126" s="91">
        <f>S126*0.7</f>
        <v>241786.25099999999</v>
      </c>
      <c r="AB126" s="91">
        <f>S126-Z126-AA126</f>
        <v>69081.786000000022</v>
      </c>
      <c r="AC126" s="91"/>
      <c r="AD126" s="149"/>
      <c r="AE126" s="115"/>
      <c r="AF126" s="170">
        <v>6</v>
      </c>
      <c r="AG126" s="116" t="s">
        <v>774</v>
      </c>
      <c r="AH126" s="171">
        <v>7</v>
      </c>
      <c r="AI126" s="134" t="s">
        <v>238</v>
      </c>
      <c r="AJ126" s="120">
        <v>50</v>
      </c>
      <c r="AK126" s="150" t="s">
        <v>775</v>
      </c>
      <c r="AL126" s="117"/>
      <c r="AM126" s="117"/>
      <c r="AN126" s="117"/>
      <c r="AO126" s="117"/>
      <c r="AP126" s="117" t="s">
        <v>200</v>
      </c>
      <c r="AQ126" s="116" t="s">
        <v>770</v>
      </c>
      <c r="AR126" s="117">
        <v>3.45</v>
      </c>
      <c r="AS126" s="117" t="s">
        <v>201</v>
      </c>
      <c r="AT126" s="116" t="s">
        <v>771</v>
      </c>
      <c r="AU126" s="117">
        <v>17</v>
      </c>
      <c r="AV126" s="117" t="s">
        <v>198</v>
      </c>
      <c r="AW126" s="129" t="s">
        <v>772</v>
      </c>
      <c r="AX126" s="117">
        <v>32</v>
      </c>
      <c r="AY126" s="117"/>
      <c r="AZ126" s="116"/>
      <c r="BA126" s="117"/>
      <c r="BB126" s="117"/>
      <c r="BC126" s="117"/>
      <c r="BD126" s="117"/>
      <c r="BE126" s="117"/>
      <c r="BF126" s="117"/>
      <c r="BG126" s="132"/>
      <c r="BH126" s="57" t="s">
        <v>812</v>
      </c>
      <c r="BI126" s="364" t="s">
        <v>941</v>
      </c>
    </row>
    <row r="127" spans="1:150" s="113" customFormat="1" ht="25.5" hidden="1" customHeight="1" x14ac:dyDescent="0.25">
      <c r="A127" s="20" t="s">
        <v>669</v>
      </c>
      <c r="B127" s="21" t="s">
        <v>83</v>
      </c>
      <c r="C127" s="21"/>
      <c r="D127" s="37" t="s">
        <v>670</v>
      </c>
      <c r="E127" s="23"/>
      <c r="F127" s="23"/>
      <c r="G127" s="23"/>
      <c r="H127" s="23"/>
      <c r="I127" s="23"/>
      <c r="J127" s="23"/>
      <c r="K127" s="23"/>
      <c r="L127" s="23"/>
      <c r="M127" s="23"/>
      <c r="N127" s="23"/>
      <c r="O127" s="23"/>
      <c r="P127" s="23"/>
      <c r="Q127" s="23"/>
      <c r="R127" s="23"/>
      <c r="S127" s="52"/>
      <c r="T127" s="25"/>
      <c r="U127" s="38"/>
      <c r="V127" s="38"/>
      <c r="W127" s="28" t="s">
        <v>275</v>
      </c>
      <c r="X127" s="108"/>
      <c r="Y127" s="108"/>
      <c r="Z127" s="108"/>
      <c r="AA127" s="108"/>
      <c r="AB127" s="108"/>
      <c r="AC127" s="108"/>
      <c r="AD127" s="138"/>
      <c r="AE127" s="109"/>
      <c r="AF127" s="112"/>
      <c r="AG127" s="110"/>
      <c r="AH127" s="110"/>
      <c r="AI127" s="111"/>
      <c r="AJ127" s="109"/>
      <c r="AK127" s="112"/>
      <c r="AL127" s="110"/>
      <c r="AM127" s="110"/>
      <c r="AN127" s="110"/>
      <c r="AO127" s="110"/>
      <c r="AP127" s="110"/>
      <c r="AQ127" s="110"/>
      <c r="AR127" s="110"/>
      <c r="AS127" s="110"/>
      <c r="AT127" s="110"/>
      <c r="AU127" s="110"/>
      <c r="AV127" s="110"/>
      <c r="AW127" s="110"/>
      <c r="AX127" s="110"/>
      <c r="AY127" s="110"/>
      <c r="AZ127" s="110"/>
      <c r="BA127" s="110"/>
      <c r="BB127" s="110"/>
      <c r="BC127" s="110"/>
      <c r="BD127" s="110"/>
      <c r="BE127" s="110"/>
      <c r="BF127" s="110"/>
      <c r="BG127" s="111"/>
      <c r="BH127" s="57"/>
      <c r="BI127" s="364" t="s">
        <v>275</v>
      </c>
      <c r="BJ127" s="101"/>
      <c r="BK127" s="101"/>
      <c r="BL127" s="101"/>
      <c r="BM127" s="101"/>
      <c r="BN127" s="101"/>
      <c r="BO127" s="101"/>
      <c r="BP127" s="101"/>
      <c r="BQ127" s="101"/>
      <c r="BR127" s="101"/>
      <c r="BS127" s="101"/>
      <c r="BT127" s="101"/>
      <c r="BU127" s="101"/>
      <c r="BV127" s="101"/>
      <c r="BW127" s="101"/>
      <c r="BX127" s="101"/>
      <c r="BY127" s="101"/>
      <c r="BZ127" s="101"/>
      <c r="CA127" s="101"/>
      <c r="CB127" s="101"/>
      <c r="CC127" s="101"/>
      <c r="CD127" s="101"/>
      <c r="CE127" s="101"/>
      <c r="CF127" s="101"/>
      <c r="CG127" s="101"/>
      <c r="CH127" s="101"/>
      <c r="CI127" s="101"/>
      <c r="CJ127" s="101"/>
      <c r="CK127" s="101"/>
      <c r="CL127" s="101"/>
      <c r="CM127" s="101"/>
      <c r="CN127" s="101"/>
      <c r="CO127" s="101"/>
      <c r="CP127" s="101"/>
      <c r="CQ127" s="101"/>
      <c r="CR127" s="101"/>
      <c r="CS127" s="101"/>
      <c r="CT127" s="101"/>
      <c r="CU127" s="101"/>
      <c r="CV127" s="101"/>
      <c r="CW127" s="101"/>
      <c r="CX127" s="101"/>
      <c r="CY127" s="101"/>
      <c r="CZ127" s="101"/>
      <c r="DA127" s="101"/>
      <c r="DB127" s="101"/>
      <c r="DC127" s="101"/>
      <c r="DD127" s="101"/>
      <c r="DE127" s="101"/>
      <c r="DF127" s="101"/>
      <c r="DG127" s="101"/>
      <c r="DH127" s="101"/>
      <c r="DI127" s="101"/>
      <c r="DJ127" s="101"/>
      <c r="DK127" s="101"/>
      <c r="DL127" s="101"/>
      <c r="DM127" s="101"/>
      <c r="DN127" s="101"/>
      <c r="DO127" s="101"/>
      <c r="DP127" s="101"/>
      <c r="DQ127" s="101"/>
      <c r="DR127" s="101"/>
      <c r="DS127" s="101"/>
      <c r="DT127" s="101"/>
      <c r="DU127" s="101"/>
      <c r="DV127" s="101"/>
      <c r="DW127" s="101"/>
      <c r="DX127" s="101"/>
      <c r="DY127" s="101"/>
      <c r="DZ127" s="101"/>
      <c r="EA127" s="101"/>
      <c r="EB127" s="101"/>
      <c r="EC127" s="101"/>
      <c r="ED127" s="101"/>
      <c r="EE127" s="101"/>
      <c r="EF127" s="101"/>
      <c r="EG127" s="101"/>
      <c r="EH127" s="101"/>
      <c r="EI127" s="101"/>
      <c r="EJ127" s="101"/>
      <c r="EK127" s="101"/>
      <c r="EL127" s="101"/>
      <c r="EM127" s="101"/>
      <c r="EN127" s="101"/>
      <c r="EO127" s="101"/>
      <c r="EP127" s="101"/>
      <c r="EQ127" s="101"/>
      <c r="ER127" s="101"/>
      <c r="ES127" s="101"/>
      <c r="ET127" s="101"/>
    </row>
    <row r="128" spans="1:150" ht="25.5" hidden="1" customHeight="1" x14ac:dyDescent="0.25">
      <c r="A128" s="29" t="s">
        <v>671</v>
      </c>
      <c r="B128" s="29" t="s">
        <v>672</v>
      </c>
      <c r="C128" s="29" t="s">
        <v>673</v>
      </c>
      <c r="D128" s="30" t="s">
        <v>674</v>
      </c>
      <c r="E128" s="31" t="s">
        <v>652</v>
      </c>
      <c r="F128" s="32" t="s">
        <v>121</v>
      </c>
      <c r="G128" s="32" t="s">
        <v>361</v>
      </c>
      <c r="H128" s="32" t="s">
        <v>140</v>
      </c>
      <c r="I128" s="32" t="s">
        <v>115</v>
      </c>
      <c r="J128" s="32"/>
      <c r="K128" s="32"/>
      <c r="L128" s="32"/>
      <c r="M128" s="32"/>
      <c r="N128" s="33">
        <f>O128+S128</f>
        <v>1681106.52</v>
      </c>
      <c r="O128" s="33">
        <v>252165.98</v>
      </c>
      <c r="P128" s="33">
        <v>0</v>
      </c>
      <c r="Q128" s="33">
        <v>0</v>
      </c>
      <c r="R128" s="33">
        <v>0</v>
      </c>
      <c r="S128" s="33">
        <v>1428940.54</v>
      </c>
      <c r="T128" s="34">
        <v>42491</v>
      </c>
      <c r="U128" s="35">
        <v>42705</v>
      </c>
      <c r="V128" s="35">
        <v>42794</v>
      </c>
      <c r="W128" s="36">
        <v>43904</v>
      </c>
      <c r="X128" s="114">
        <v>0</v>
      </c>
      <c r="Y128" s="114">
        <v>250000</v>
      </c>
      <c r="Z128" s="114">
        <v>332000</v>
      </c>
      <c r="AA128" s="114">
        <v>641207.01</v>
      </c>
      <c r="AB128" s="114">
        <f>S128-Y128-Z128-AA128</f>
        <v>205733.53000000003</v>
      </c>
      <c r="AC128" s="114"/>
      <c r="AD128" s="139"/>
      <c r="AE128" s="115"/>
      <c r="AF128" s="172">
        <v>8</v>
      </c>
      <c r="AG128" s="129" t="s">
        <v>239</v>
      </c>
      <c r="AH128" s="120"/>
      <c r="AI128" s="135"/>
      <c r="AJ128" s="136"/>
      <c r="AK128" s="119"/>
      <c r="AL128" s="120"/>
      <c r="AM128" s="120"/>
      <c r="AN128" s="120"/>
      <c r="AO128" s="120"/>
      <c r="AP128" s="120" t="s">
        <v>202</v>
      </c>
      <c r="AQ128" s="129" t="s">
        <v>203</v>
      </c>
      <c r="AR128" s="120">
        <f>125.34+23</f>
        <v>148.34</v>
      </c>
      <c r="AS128" s="120" t="s">
        <v>204</v>
      </c>
      <c r="AT128" s="129" t="s">
        <v>227</v>
      </c>
      <c r="AU128" s="120">
        <v>68.709999999999994</v>
      </c>
      <c r="AV128" s="120"/>
      <c r="AW128" s="120"/>
      <c r="AX128" s="120"/>
      <c r="AY128" s="120"/>
      <c r="AZ128" s="120"/>
      <c r="BA128" s="120"/>
      <c r="BB128" s="120"/>
      <c r="BC128" s="120"/>
      <c r="BD128" s="120"/>
      <c r="BE128" s="120"/>
      <c r="BF128" s="120"/>
      <c r="BG128" s="135"/>
      <c r="BH128" s="57" t="s">
        <v>803</v>
      </c>
      <c r="BI128" s="364" t="s">
        <v>941</v>
      </c>
    </row>
    <row r="129" spans="1:150" ht="24.75" hidden="1" customHeight="1" thickBot="1" x14ac:dyDescent="0.3">
      <c r="A129" s="15" t="s">
        <v>675</v>
      </c>
      <c r="B129" s="16" t="s">
        <v>83</v>
      </c>
      <c r="C129" s="16"/>
      <c r="D129" s="16" t="s">
        <v>676</v>
      </c>
      <c r="E129" s="17"/>
      <c r="F129" s="17"/>
      <c r="G129" s="17"/>
      <c r="H129" s="17"/>
      <c r="I129" s="17"/>
      <c r="J129" s="17"/>
      <c r="K129" s="17"/>
      <c r="L129" s="17"/>
      <c r="M129" s="17"/>
      <c r="N129" s="17"/>
      <c r="O129" s="17"/>
      <c r="P129" s="17"/>
      <c r="Q129" s="17"/>
      <c r="R129" s="17"/>
      <c r="S129" s="17"/>
      <c r="T129" s="46"/>
      <c r="U129" s="47"/>
      <c r="V129" s="47"/>
      <c r="W129" s="48" t="s">
        <v>275</v>
      </c>
      <c r="X129" s="17"/>
      <c r="Y129" s="17"/>
      <c r="Z129" s="17"/>
      <c r="AA129" s="17"/>
      <c r="AB129" s="17"/>
      <c r="AC129" s="17"/>
      <c r="AD129" s="17"/>
      <c r="AE129" s="115"/>
      <c r="AF129" s="17"/>
      <c r="AG129" s="17"/>
      <c r="AH129" s="17"/>
      <c r="AI129" s="17"/>
      <c r="AJ129" s="136"/>
      <c r="AK129" s="17"/>
      <c r="AL129" s="17"/>
      <c r="AM129" s="17"/>
      <c r="AN129" s="17"/>
      <c r="AO129" s="17"/>
      <c r="AP129" s="107"/>
      <c r="AQ129" s="107"/>
      <c r="AR129" s="107"/>
      <c r="AS129" s="107"/>
      <c r="AT129" s="17"/>
      <c r="AU129" s="107"/>
      <c r="AV129" s="107"/>
      <c r="AW129" s="17"/>
      <c r="AX129" s="107"/>
      <c r="AY129" s="107"/>
      <c r="AZ129" s="17"/>
      <c r="BA129" s="107"/>
      <c r="BB129" s="107"/>
      <c r="BC129" s="107"/>
      <c r="BD129" s="107"/>
      <c r="BE129" s="107"/>
      <c r="BF129" s="107"/>
      <c r="BG129" s="107"/>
      <c r="BH129" s="57"/>
      <c r="BI129" s="364" t="s">
        <v>275</v>
      </c>
    </row>
    <row r="130" spans="1:150" s="113" customFormat="1" ht="25.5" hidden="1" customHeight="1" x14ac:dyDescent="0.25">
      <c r="A130" s="20" t="s">
        <v>677</v>
      </c>
      <c r="B130" s="21" t="s">
        <v>83</v>
      </c>
      <c r="C130" s="21"/>
      <c r="D130" s="22" t="s">
        <v>678</v>
      </c>
      <c r="E130" s="23"/>
      <c r="F130" s="23"/>
      <c r="G130" s="23"/>
      <c r="H130" s="23"/>
      <c r="I130" s="23"/>
      <c r="J130" s="23"/>
      <c r="K130" s="23"/>
      <c r="L130" s="23"/>
      <c r="M130" s="23"/>
      <c r="N130" s="23"/>
      <c r="O130" s="23"/>
      <c r="P130" s="23"/>
      <c r="Q130" s="23"/>
      <c r="R130" s="23"/>
      <c r="S130" s="24"/>
      <c r="T130" s="25"/>
      <c r="U130" s="38"/>
      <c r="V130" s="38"/>
      <c r="W130" s="28" t="s">
        <v>275</v>
      </c>
      <c r="X130" s="108"/>
      <c r="Y130" s="108"/>
      <c r="Z130" s="108"/>
      <c r="AA130" s="108"/>
      <c r="AB130" s="108"/>
      <c r="AC130" s="108"/>
      <c r="AD130" s="138"/>
      <c r="AE130" s="109"/>
      <c r="AF130" s="112"/>
      <c r="AG130" s="110"/>
      <c r="AH130" s="110"/>
      <c r="AI130" s="111"/>
      <c r="AJ130" s="109"/>
      <c r="AK130" s="112"/>
      <c r="AL130" s="110"/>
      <c r="AM130" s="110"/>
      <c r="AN130" s="110"/>
      <c r="AO130" s="110"/>
      <c r="AP130" s="110"/>
      <c r="AQ130" s="110"/>
      <c r="AR130" s="110"/>
      <c r="AS130" s="110"/>
      <c r="AT130" s="110"/>
      <c r="AU130" s="110"/>
      <c r="AV130" s="110"/>
      <c r="AW130" s="110"/>
      <c r="AX130" s="110"/>
      <c r="AY130" s="110"/>
      <c r="AZ130" s="110"/>
      <c r="BA130" s="110"/>
      <c r="BB130" s="110"/>
      <c r="BC130" s="110"/>
      <c r="BD130" s="110"/>
      <c r="BE130" s="110"/>
      <c r="BF130" s="110"/>
      <c r="BG130" s="111"/>
      <c r="BH130" s="57"/>
      <c r="BI130" s="364" t="s">
        <v>275</v>
      </c>
      <c r="BJ130" s="101"/>
      <c r="BK130" s="101"/>
      <c r="BL130" s="101"/>
      <c r="BM130" s="101"/>
      <c r="BN130" s="101"/>
      <c r="BO130" s="101"/>
      <c r="BP130" s="101"/>
      <c r="BQ130" s="101"/>
      <c r="BR130" s="101"/>
      <c r="BS130" s="101"/>
      <c r="BT130" s="101"/>
      <c r="BU130" s="101"/>
      <c r="BV130" s="101"/>
      <c r="BW130" s="101"/>
      <c r="BX130" s="101"/>
      <c r="BY130" s="101"/>
      <c r="BZ130" s="101"/>
      <c r="CA130" s="101"/>
      <c r="CB130" s="101"/>
      <c r="CC130" s="101"/>
      <c r="CD130" s="101"/>
      <c r="CE130" s="101"/>
      <c r="CF130" s="101"/>
      <c r="CG130" s="101"/>
      <c r="CH130" s="101"/>
      <c r="CI130" s="101"/>
      <c r="CJ130" s="101"/>
      <c r="CK130" s="101"/>
      <c r="CL130" s="101"/>
      <c r="CM130" s="101"/>
      <c r="CN130" s="101"/>
      <c r="CO130" s="101"/>
      <c r="CP130" s="101"/>
      <c r="CQ130" s="101"/>
      <c r="CR130" s="101"/>
      <c r="CS130" s="101"/>
      <c r="CT130" s="101"/>
      <c r="CU130" s="101"/>
      <c r="CV130" s="101"/>
      <c r="CW130" s="101"/>
      <c r="CX130" s="101"/>
      <c r="CY130" s="101"/>
      <c r="CZ130" s="101"/>
      <c r="DA130" s="101"/>
      <c r="DB130" s="101"/>
      <c r="DC130" s="101"/>
      <c r="DD130" s="101"/>
      <c r="DE130" s="101"/>
      <c r="DF130" s="101"/>
      <c r="DG130" s="101"/>
      <c r="DH130" s="101"/>
      <c r="DI130" s="101"/>
      <c r="DJ130" s="101"/>
      <c r="DK130" s="101"/>
      <c r="DL130" s="101"/>
      <c r="DM130" s="101"/>
      <c r="DN130" s="101"/>
      <c r="DO130" s="101"/>
      <c r="DP130" s="101"/>
      <c r="DQ130" s="101"/>
      <c r="DR130" s="101"/>
      <c r="DS130" s="101"/>
      <c r="DT130" s="101"/>
      <c r="DU130" s="101"/>
      <c r="DV130" s="101"/>
      <c r="DW130" s="101"/>
      <c r="DX130" s="101"/>
      <c r="DY130" s="101"/>
      <c r="DZ130" s="101"/>
      <c r="EA130" s="101"/>
      <c r="EB130" s="101"/>
      <c r="EC130" s="101"/>
      <c r="ED130" s="101"/>
      <c r="EE130" s="101"/>
      <c r="EF130" s="101"/>
      <c r="EG130" s="101"/>
      <c r="EH130" s="101"/>
      <c r="EI130" s="101"/>
      <c r="EJ130" s="101"/>
      <c r="EK130" s="101"/>
      <c r="EL130" s="101"/>
      <c r="EM130" s="101"/>
      <c r="EN130" s="101"/>
      <c r="EO130" s="101"/>
      <c r="EP130" s="101"/>
      <c r="EQ130" s="101"/>
      <c r="ER130" s="101"/>
      <c r="ES130" s="101"/>
      <c r="ET130" s="101"/>
    </row>
    <row r="131" spans="1:150" ht="25.5" hidden="1" customHeight="1" x14ac:dyDescent="0.25">
      <c r="A131" s="29" t="s">
        <v>679</v>
      </c>
      <c r="B131" s="29" t="s">
        <v>680</v>
      </c>
      <c r="C131" s="29" t="s">
        <v>681</v>
      </c>
      <c r="D131" s="30" t="s">
        <v>682</v>
      </c>
      <c r="E131" s="31" t="s">
        <v>683</v>
      </c>
      <c r="F131" s="32" t="s">
        <v>121</v>
      </c>
      <c r="G131" s="32" t="s">
        <v>408</v>
      </c>
      <c r="H131" s="32" t="s">
        <v>143</v>
      </c>
      <c r="I131" s="32" t="s">
        <v>115</v>
      </c>
      <c r="J131" s="32"/>
      <c r="K131" s="32"/>
      <c r="L131" s="32"/>
      <c r="M131" s="32"/>
      <c r="N131" s="33">
        <v>2800256.02</v>
      </c>
      <c r="O131" s="33"/>
      <c r="P131" s="33"/>
      <c r="Q131" s="33"/>
      <c r="R131" s="33">
        <v>420038.40000000002</v>
      </c>
      <c r="S131" s="33">
        <v>2380217.62</v>
      </c>
      <c r="T131" s="34">
        <v>42826</v>
      </c>
      <c r="U131" s="35">
        <v>42856</v>
      </c>
      <c r="V131" s="35">
        <v>42916</v>
      </c>
      <c r="W131" s="36">
        <v>43545</v>
      </c>
      <c r="X131" s="114"/>
      <c r="Y131" s="114">
        <f>S131/2</f>
        <v>1190108.81</v>
      </c>
      <c r="Z131" s="114">
        <f>S131/2</f>
        <v>1190108.81</v>
      </c>
      <c r="AA131" s="114"/>
      <c r="AB131" s="114"/>
      <c r="AC131" s="114"/>
      <c r="AD131" s="139"/>
      <c r="AE131" s="115"/>
      <c r="AF131" s="119">
        <v>5</v>
      </c>
      <c r="AG131" s="173" t="s">
        <v>776</v>
      </c>
      <c r="AH131" s="120"/>
      <c r="AI131" s="174"/>
      <c r="AJ131" s="136"/>
      <c r="AK131" s="175"/>
      <c r="AL131" s="120"/>
      <c r="AM131" s="120"/>
      <c r="AN131" s="120"/>
      <c r="AO131" s="120"/>
      <c r="AP131" s="176" t="s">
        <v>205</v>
      </c>
      <c r="AQ131" s="173" t="s">
        <v>777</v>
      </c>
      <c r="AR131" s="177">
        <v>5100</v>
      </c>
      <c r="AS131" s="120"/>
      <c r="AT131" s="178"/>
      <c r="AU131" s="173"/>
      <c r="AV131" s="120"/>
      <c r="AW131" s="120"/>
      <c r="AX131" s="120"/>
      <c r="AY131" s="120"/>
      <c r="AZ131" s="120"/>
      <c r="BA131" s="120"/>
      <c r="BB131" s="120"/>
      <c r="BC131" s="120"/>
      <c r="BD131" s="120"/>
      <c r="BE131" s="120"/>
      <c r="BF131" s="120"/>
      <c r="BG131" s="135"/>
      <c r="BH131" s="57" t="s">
        <v>804</v>
      </c>
      <c r="BI131" s="364" t="s">
        <v>941</v>
      </c>
    </row>
    <row r="132" spans="1:150" ht="24.75" hidden="1" customHeight="1" thickBot="1" x14ac:dyDescent="0.3">
      <c r="A132" s="15" t="s">
        <v>684</v>
      </c>
      <c r="B132" s="16" t="s">
        <v>83</v>
      </c>
      <c r="C132" s="16"/>
      <c r="D132" s="16" t="s">
        <v>685</v>
      </c>
      <c r="E132" s="17"/>
      <c r="F132" s="17"/>
      <c r="G132" s="17"/>
      <c r="H132" s="17"/>
      <c r="I132" s="17"/>
      <c r="J132" s="17"/>
      <c r="K132" s="17"/>
      <c r="L132" s="17"/>
      <c r="M132" s="17"/>
      <c r="N132" s="17"/>
      <c r="O132" s="17"/>
      <c r="P132" s="17"/>
      <c r="Q132" s="17"/>
      <c r="R132" s="17"/>
      <c r="S132" s="17"/>
      <c r="T132" s="46"/>
      <c r="U132" s="47"/>
      <c r="V132" s="47"/>
      <c r="W132" s="48" t="s">
        <v>275</v>
      </c>
      <c r="X132" s="17"/>
      <c r="Y132" s="17"/>
      <c r="Z132" s="17"/>
      <c r="AA132" s="17"/>
      <c r="AB132" s="17"/>
      <c r="AC132" s="17"/>
      <c r="AD132" s="17"/>
      <c r="AE132" s="115"/>
      <c r="AF132" s="17"/>
      <c r="AG132" s="17"/>
      <c r="AH132" s="17"/>
      <c r="AI132" s="17"/>
      <c r="AJ132" s="17"/>
      <c r="AK132" s="17"/>
      <c r="AL132" s="17"/>
      <c r="AM132" s="17"/>
      <c r="AN132" s="17"/>
      <c r="AO132" s="17"/>
      <c r="AP132" s="107"/>
      <c r="AQ132" s="107"/>
      <c r="AR132" s="107"/>
      <c r="AS132" s="107"/>
      <c r="AT132" s="17"/>
      <c r="AU132" s="107"/>
      <c r="AV132" s="107"/>
      <c r="AW132" s="17"/>
      <c r="AX132" s="107"/>
      <c r="AY132" s="107"/>
      <c r="AZ132" s="17"/>
      <c r="BA132" s="107"/>
      <c r="BB132" s="107"/>
      <c r="BC132" s="107"/>
      <c r="BD132" s="107"/>
      <c r="BE132" s="107"/>
      <c r="BF132" s="107"/>
      <c r="BG132" s="107"/>
      <c r="BH132" s="57"/>
      <c r="BI132" s="364" t="s">
        <v>275</v>
      </c>
    </row>
    <row r="133" spans="1:150" ht="24.75" hidden="1" customHeight="1" thickBot="1" x14ac:dyDescent="0.3">
      <c r="A133" s="15" t="s">
        <v>686</v>
      </c>
      <c r="B133" s="16" t="s">
        <v>83</v>
      </c>
      <c r="C133" s="16"/>
      <c r="D133" s="16" t="s">
        <v>687</v>
      </c>
      <c r="E133" s="17"/>
      <c r="F133" s="17"/>
      <c r="G133" s="17"/>
      <c r="H133" s="17"/>
      <c r="I133" s="17"/>
      <c r="J133" s="17"/>
      <c r="K133" s="17"/>
      <c r="L133" s="17"/>
      <c r="M133" s="17"/>
      <c r="N133" s="17"/>
      <c r="O133" s="17"/>
      <c r="P133" s="17"/>
      <c r="Q133" s="17"/>
      <c r="R133" s="17"/>
      <c r="S133" s="17"/>
      <c r="T133" s="46"/>
      <c r="U133" s="47"/>
      <c r="V133" s="47"/>
      <c r="W133" s="48" t="s">
        <v>275</v>
      </c>
      <c r="X133" s="17"/>
      <c r="Y133" s="17"/>
      <c r="Z133" s="17"/>
      <c r="AA133" s="17"/>
      <c r="AB133" s="17"/>
      <c r="AC133" s="17"/>
      <c r="AD133" s="17"/>
      <c r="AE133" s="115"/>
      <c r="AF133" s="17"/>
      <c r="AG133" s="17"/>
      <c r="AH133" s="17"/>
      <c r="AI133" s="17"/>
      <c r="AJ133" s="17"/>
      <c r="AK133" s="17"/>
      <c r="AL133" s="17"/>
      <c r="AM133" s="17"/>
      <c r="AN133" s="17"/>
      <c r="AO133" s="17"/>
      <c r="AP133" s="107"/>
      <c r="AQ133" s="107"/>
      <c r="AR133" s="107"/>
      <c r="AS133" s="107"/>
      <c r="AT133" s="17"/>
      <c r="AU133" s="107"/>
      <c r="AV133" s="107"/>
      <c r="AW133" s="17"/>
      <c r="AX133" s="107"/>
      <c r="AY133" s="107"/>
      <c r="AZ133" s="17"/>
      <c r="BA133" s="107"/>
      <c r="BB133" s="107"/>
      <c r="BC133" s="107"/>
      <c r="BD133" s="107"/>
      <c r="BE133" s="107"/>
      <c r="BF133" s="107"/>
      <c r="BG133" s="107"/>
      <c r="BH133" s="57"/>
      <c r="BI133" s="364" t="s">
        <v>275</v>
      </c>
    </row>
    <row r="134" spans="1:150" s="113" customFormat="1" ht="25.5" hidden="1" customHeight="1" x14ac:dyDescent="0.25">
      <c r="A134" s="20" t="s">
        <v>688</v>
      </c>
      <c r="B134" s="21" t="s">
        <v>83</v>
      </c>
      <c r="C134" s="21"/>
      <c r="D134" s="37" t="s">
        <v>689</v>
      </c>
      <c r="E134" s="23"/>
      <c r="F134" s="23"/>
      <c r="G134" s="23"/>
      <c r="H134" s="23"/>
      <c r="I134" s="23"/>
      <c r="J134" s="23"/>
      <c r="K134" s="23"/>
      <c r="L134" s="23"/>
      <c r="M134" s="23"/>
      <c r="N134" s="23"/>
      <c r="O134" s="23"/>
      <c r="P134" s="23"/>
      <c r="Q134" s="23"/>
      <c r="R134" s="23"/>
      <c r="S134" s="24"/>
      <c r="T134" s="25"/>
      <c r="U134" s="38"/>
      <c r="V134" s="38"/>
      <c r="W134" s="28" t="s">
        <v>275</v>
      </c>
      <c r="X134" s="108"/>
      <c r="Y134" s="108"/>
      <c r="Z134" s="108"/>
      <c r="AA134" s="108"/>
      <c r="AB134" s="108"/>
      <c r="AC134" s="108"/>
      <c r="AD134" s="138"/>
      <c r="AE134" s="109"/>
      <c r="AF134" s="112"/>
      <c r="AG134" s="110"/>
      <c r="AH134" s="110"/>
      <c r="AI134" s="111"/>
      <c r="AJ134" s="109"/>
      <c r="AK134" s="112"/>
      <c r="AL134" s="110"/>
      <c r="AM134" s="110"/>
      <c r="AN134" s="110"/>
      <c r="AO134" s="110"/>
      <c r="AP134" s="110"/>
      <c r="AQ134" s="110"/>
      <c r="AR134" s="110"/>
      <c r="AS134" s="110"/>
      <c r="AT134" s="110"/>
      <c r="AU134" s="110"/>
      <c r="AV134" s="110"/>
      <c r="AW134" s="110"/>
      <c r="AX134" s="110"/>
      <c r="AY134" s="110"/>
      <c r="AZ134" s="110"/>
      <c r="BA134" s="110"/>
      <c r="BB134" s="110"/>
      <c r="BC134" s="110"/>
      <c r="BD134" s="110"/>
      <c r="BE134" s="110"/>
      <c r="BF134" s="110"/>
      <c r="BG134" s="111"/>
      <c r="BH134" s="57"/>
      <c r="BI134" s="364" t="s">
        <v>275</v>
      </c>
      <c r="BJ134" s="101"/>
      <c r="BK134" s="101"/>
      <c r="BL134" s="101"/>
      <c r="BM134" s="101"/>
      <c r="BN134" s="101"/>
      <c r="BO134" s="101"/>
      <c r="BP134" s="101"/>
      <c r="BQ134" s="101"/>
      <c r="BR134" s="101"/>
      <c r="BS134" s="101"/>
      <c r="BT134" s="101"/>
      <c r="BU134" s="101"/>
      <c r="BV134" s="101"/>
      <c r="BW134" s="101"/>
      <c r="BX134" s="101"/>
      <c r="BY134" s="101"/>
      <c r="BZ134" s="101"/>
      <c r="CA134" s="101"/>
      <c r="CB134" s="101"/>
      <c r="CC134" s="101"/>
      <c r="CD134" s="101"/>
      <c r="CE134" s="101"/>
      <c r="CF134" s="101"/>
      <c r="CG134" s="101"/>
      <c r="CH134" s="101"/>
      <c r="CI134" s="101"/>
      <c r="CJ134" s="101"/>
      <c r="CK134" s="101"/>
      <c r="CL134" s="101"/>
      <c r="CM134" s="101"/>
      <c r="CN134" s="101"/>
      <c r="CO134" s="101"/>
      <c r="CP134" s="101"/>
      <c r="CQ134" s="101"/>
      <c r="CR134" s="101"/>
      <c r="CS134" s="101"/>
      <c r="CT134" s="101"/>
      <c r="CU134" s="101"/>
      <c r="CV134" s="101"/>
      <c r="CW134" s="101"/>
      <c r="CX134" s="101"/>
      <c r="CY134" s="101"/>
      <c r="CZ134" s="101"/>
      <c r="DA134" s="101"/>
      <c r="DB134" s="101"/>
      <c r="DC134" s="101"/>
      <c r="DD134" s="101"/>
      <c r="DE134" s="101"/>
      <c r="DF134" s="101"/>
      <c r="DG134" s="101"/>
      <c r="DH134" s="101"/>
      <c r="DI134" s="101"/>
      <c r="DJ134" s="101"/>
      <c r="DK134" s="101"/>
      <c r="DL134" s="101"/>
      <c r="DM134" s="101"/>
      <c r="DN134" s="101"/>
      <c r="DO134" s="101"/>
      <c r="DP134" s="101"/>
      <c r="DQ134" s="101"/>
      <c r="DR134" s="101"/>
      <c r="DS134" s="101"/>
      <c r="DT134" s="101"/>
      <c r="DU134" s="101"/>
      <c r="DV134" s="101"/>
      <c r="DW134" s="101"/>
      <c r="DX134" s="101"/>
      <c r="DY134" s="101"/>
      <c r="DZ134" s="101"/>
      <c r="EA134" s="101"/>
      <c r="EB134" s="101"/>
      <c r="EC134" s="101"/>
      <c r="ED134" s="101"/>
      <c r="EE134" s="101"/>
      <c r="EF134" s="101"/>
      <c r="EG134" s="101"/>
      <c r="EH134" s="101"/>
      <c r="EI134" s="101"/>
      <c r="EJ134" s="101"/>
      <c r="EK134" s="101"/>
      <c r="EL134" s="101"/>
      <c r="EM134" s="101"/>
      <c r="EN134" s="101"/>
      <c r="EO134" s="101"/>
      <c r="EP134" s="101"/>
      <c r="EQ134" s="101"/>
      <c r="ER134" s="101"/>
      <c r="ES134" s="101"/>
      <c r="ET134" s="101"/>
    </row>
    <row r="135" spans="1:150" s="101" customFormat="1" ht="25.5" hidden="1" customHeight="1" x14ac:dyDescent="0.25">
      <c r="A135" s="39" t="s">
        <v>690</v>
      </c>
      <c r="B135" s="39" t="s">
        <v>691</v>
      </c>
      <c r="C135" s="39" t="s">
        <v>692</v>
      </c>
      <c r="D135" s="40" t="s">
        <v>693</v>
      </c>
      <c r="E135" s="41" t="s">
        <v>280</v>
      </c>
      <c r="F135" s="41" t="s">
        <v>121</v>
      </c>
      <c r="G135" s="41" t="s">
        <v>608</v>
      </c>
      <c r="H135" s="41" t="s">
        <v>694</v>
      </c>
      <c r="I135" s="41" t="s">
        <v>115</v>
      </c>
      <c r="J135" s="41"/>
      <c r="K135" s="41"/>
      <c r="L135" s="41"/>
      <c r="M135" s="41"/>
      <c r="N135" s="42">
        <f>O135+S135</f>
        <v>363047.26</v>
      </c>
      <c r="O135" s="42">
        <v>54457.09</v>
      </c>
      <c r="P135" s="42"/>
      <c r="Q135" s="42"/>
      <c r="R135" s="42"/>
      <c r="S135" s="42">
        <v>308590.17</v>
      </c>
      <c r="T135" s="43">
        <v>42644</v>
      </c>
      <c r="U135" s="44">
        <v>42795</v>
      </c>
      <c r="V135" s="44">
        <v>42916</v>
      </c>
      <c r="W135" s="45">
        <v>43951</v>
      </c>
      <c r="X135" s="91">
        <v>0</v>
      </c>
      <c r="Y135" s="91">
        <v>138865.57999999999</v>
      </c>
      <c r="Z135" s="91">
        <f>S135-Y135</f>
        <v>169724.59</v>
      </c>
      <c r="AA135" s="91">
        <v>0</v>
      </c>
      <c r="AB135" s="91">
        <v>0</v>
      </c>
      <c r="AC135" s="91"/>
      <c r="AD135" s="149"/>
      <c r="AE135" s="131"/>
      <c r="AF135" s="133">
        <v>38</v>
      </c>
      <c r="AG135" s="116" t="s">
        <v>253</v>
      </c>
      <c r="AH135" s="117"/>
      <c r="AI135" s="132"/>
      <c r="AJ135" s="131"/>
      <c r="AK135" s="133"/>
      <c r="AL135" s="117"/>
      <c r="AM135" s="117"/>
      <c r="AN135" s="117"/>
      <c r="AO135" s="117"/>
      <c r="AP135" s="117" t="s">
        <v>178</v>
      </c>
      <c r="AQ135" s="116" t="s">
        <v>778</v>
      </c>
      <c r="AR135" s="117">
        <v>5.5</v>
      </c>
      <c r="AS135" s="117" t="s">
        <v>228</v>
      </c>
      <c r="AT135" s="116" t="s">
        <v>779</v>
      </c>
      <c r="AU135" s="117">
        <v>1</v>
      </c>
      <c r="AV135" s="117" t="s">
        <v>181</v>
      </c>
      <c r="AW135" s="57" t="s">
        <v>780</v>
      </c>
      <c r="AX135" s="117">
        <v>2</v>
      </c>
      <c r="AY135" s="117" t="s">
        <v>179</v>
      </c>
      <c r="AZ135" s="116" t="s">
        <v>180</v>
      </c>
      <c r="BA135" s="117">
        <v>2</v>
      </c>
      <c r="BB135" s="117"/>
      <c r="BC135" s="117"/>
      <c r="BD135" s="117"/>
      <c r="BE135" s="117"/>
      <c r="BF135" s="117"/>
      <c r="BG135" s="132"/>
      <c r="BH135" s="57" t="s">
        <v>821</v>
      </c>
      <c r="BI135" s="364" t="s">
        <v>941</v>
      </c>
    </row>
    <row r="136" spans="1:150" s="101" customFormat="1" ht="25.5" hidden="1" customHeight="1" x14ac:dyDescent="0.25">
      <c r="A136" s="39" t="s">
        <v>695</v>
      </c>
      <c r="B136" s="39" t="s">
        <v>696</v>
      </c>
      <c r="C136" s="39" t="s">
        <v>697</v>
      </c>
      <c r="D136" s="40" t="s">
        <v>698</v>
      </c>
      <c r="E136" s="41" t="s">
        <v>297</v>
      </c>
      <c r="F136" s="41" t="s">
        <v>121</v>
      </c>
      <c r="G136" s="41" t="s">
        <v>399</v>
      </c>
      <c r="H136" s="41" t="s">
        <v>694</v>
      </c>
      <c r="I136" s="41" t="s">
        <v>115</v>
      </c>
      <c r="J136" s="41"/>
      <c r="K136" s="41"/>
      <c r="L136" s="41"/>
      <c r="M136" s="41"/>
      <c r="N136" s="42">
        <f t="shared" ref="N136:N141" si="1">O136+S136</f>
        <v>51582.96</v>
      </c>
      <c r="O136" s="42">
        <v>7737.45</v>
      </c>
      <c r="P136" s="42"/>
      <c r="Q136" s="42"/>
      <c r="R136" s="42"/>
      <c r="S136" s="42">
        <v>43845.51</v>
      </c>
      <c r="T136" s="43">
        <v>42644</v>
      </c>
      <c r="U136" s="44">
        <v>42705</v>
      </c>
      <c r="V136" s="44">
        <v>42825</v>
      </c>
      <c r="W136" s="45">
        <v>43373</v>
      </c>
      <c r="X136" s="91"/>
      <c r="Y136" s="91">
        <v>191237.94</v>
      </c>
      <c r="Z136" s="91">
        <v>50000</v>
      </c>
      <c r="AA136" s="91"/>
      <c r="AB136" s="91"/>
      <c r="AC136" s="91"/>
      <c r="AD136" s="149"/>
      <c r="AE136" s="131"/>
      <c r="AF136" s="133">
        <v>38</v>
      </c>
      <c r="AG136" s="116" t="s">
        <v>253</v>
      </c>
      <c r="AH136" s="117"/>
      <c r="AI136" s="132"/>
      <c r="AJ136" s="131"/>
      <c r="AK136" s="133"/>
      <c r="AL136" s="117"/>
      <c r="AM136" s="117"/>
      <c r="AN136" s="117"/>
      <c r="AO136" s="117"/>
      <c r="AP136" s="117" t="s">
        <v>178</v>
      </c>
      <c r="AQ136" s="116" t="s">
        <v>778</v>
      </c>
      <c r="AR136" s="116">
        <f>0.7-0.18</f>
        <v>0.52</v>
      </c>
      <c r="AS136" s="117" t="s">
        <v>181</v>
      </c>
      <c r="AT136" s="116" t="s">
        <v>780</v>
      </c>
      <c r="AU136" s="117">
        <v>3</v>
      </c>
      <c r="AV136" s="131"/>
      <c r="AW136" s="131"/>
      <c r="AX136" s="131"/>
      <c r="AY136" s="116"/>
      <c r="AZ136" s="116"/>
      <c r="BA136" s="117"/>
      <c r="BB136" s="117"/>
      <c r="BC136" s="117"/>
      <c r="BD136" s="117"/>
      <c r="BE136" s="117"/>
      <c r="BF136" s="117"/>
      <c r="BG136" s="132"/>
      <c r="BH136" s="57" t="s">
        <v>819</v>
      </c>
      <c r="BI136" s="364" t="s">
        <v>939</v>
      </c>
    </row>
    <row r="137" spans="1:150" s="101" customFormat="1" ht="25.5" hidden="1" customHeight="1" x14ac:dyDescent="0.25">
      <c r="A137" s="39" t="s">
        <v>699</v>
      </c>
      <c r="B137" s="39" t="s">
        <v>700</v>
      </c>
      <c r="C137" s="39" t="s">
        <v>1010</v>
      </c>
      <c r="D137" s="40" t="s">
        <v>701</v>
      </c>
      <c r="E137" s="41" t="s">
        <v>297</v>
      </c>
      <c r="F137" s="41" t="s">
        <v>121</v>
      </c>
      <c r="G137" s="41" t="s">
        <v>399</v>
      </c>
      <c r="H137" s="41" t="s">
        <v>694</v>
      </c>
      <c r="I137" s="41" t="s">
        <v>115</v>
      </c>
      <c r="J137" s="41"/>
      <c r="K137" s="41"/>
      <c r="L137" s="41"/>
      <c r="M137" s="41"/>
      <c r="N137" s="42">
        <f t="shared" si="1"/>
        <v>920732.19</v>
      </c>
      <c r="O137" s="42">
        <v>138109.82</v>
      </c>
      <c r="P137" s="42"/>
      <c r="Q137" s="42"/>
      <c r="R137" s="42"/>
      <c r="S137" s="42">
        <v>782622.37</v>
      </c>
      <c r="T137" s="43">
        <v>43373</v>
      </c>
      <c r="U137" s="44">
        <v>43585</v>
      </c>
      <c r="V137" s="44">
        <v>43676</v>
      </c>
      <c r="W137" s="45">
        <v>44407</v>
      </c>
      <c r="X137" s="91"/>
      <c r="Y137" s="91"/>
      <c r="Z137" s="91"/>
      <c r="AA137" s="91">
        <f>S137*0.4</f>
        <v>313048.94800000003</v>
      </c>
      <c r="AB137" s="91">
        <f>S137*0.4</f>
        <v>313048.94800000003</v>
      </c>
      <c r="AC137" s="91">
        <f>S137*0.2</f>
        <v>156524.47400000002</v>
      </c>
      <c r="AD137" s="149"/>
      <c r="AE137" s="131"/>
      <c r="AF137" s="133">
        <v>38</v>
      </c>
      <c r="AG137" s="116" t="s">
        <v>253</v>
      </c>
      <c r="AH137" s="117"/>
      <c r="AI137" s="132"/>
      <c r="AJ137" s="131"/>
      <c r="AK137" s="133"/>
      <c r="AL137" s="117"/>
      <c r="AM137" s="117"/>
      <c r="AN137" s="117"/>
      <c r="AO137" s="117"/>
      <c r="AP137" s="117" t="s">
        <v>178</v>
      </c>
      <c r="AQ137" s="116" t="s">
        <v>778</v>
      </c>
      <c r="AR137" s="116">
        <f>7.3+0.18</f>
        <v>7.4799999999999995</v>
      </c>
      <c r="AS137" s="117" t="s">
        <v>182</v>
      </c>
      <c r="AT137" s="116" t="s">
        <v>781</v>
      </c>
      <c r="AU137" s="117">
        <v>2</v>
      </c>
      <c r="AV137" s="116" t="s">
        <v>179</v>
      </c>
      <c r="AW137" s="116" t="s">
        <v>180</v>
      </c>
      <c r="AX137" s="117">
        <v>1</v>
      </c>
      <c r="AY137" s="131"/>
      <c r="AZ137" s="131"/>
      <c r="BA137" s="131"/>
      <c r="BB137" s="131"/>
      <c r="BC137" s="131"/>
      <c r="BD137" s="131"/>
      <c r="BE137" s="131"/>
      <c r="BF137" s="131"/>
      <c r="BG137" s="369"/>
      <c r="BH137" s="57" t="s">
        <v>884</v>
      </c>
      <c r="BI137" s="364" t="s">
        <v>947</v>
      </c>
    </row>
    <row r="138" spans="1:150" s="101" customFormat="1" ht="25.5" hidden="1" customHeight="1" x14ac:dyDescent="0.25">
      <c r="A138" s="39" t="s">
        <v>702</v>
      </c>
      <c r="B138" s="39" t="s">
        <v>703</v>
      </c>
      <c r="C138" s="39"/>
      <c r="D138" s="40" t="s">
        <v>704</v>
      </c>
      <c r="E138" s="41" t="s">
        <v>297</v>
      </c>
      <c r="F138" s="41" t="s">
        <v>121</v>
      </c>
      <c r="G138" s="41" t="s">
        <v>399</v>
      </c>
      <c r="H138" s="41" t="s">
        <v>694</v>
      </c>
      <c r="I138" s="41" t="s">
        <v>115</v>
      </c>
      <c r="J138" s="41"/>
      <c r="K138" s="41"/>
      <c r="L138" s="41"/>
      <c r="M138" s="41" t="s">
        <v>38</v>
      </c>
      <c r="N138" s="42">
        <f t="shared" si="1"/>
        <v>296511.84999999998</v>
      </c>
      <c r="O138" s="42">
        <v>44476.78</v>
      </c>
      <c r="P138" s="42"/>
      <c r="Q138" s="42"/>
      <c r="R138" s="42"/>
      <c r="S138" s="42">
        <v>252035.07</v>
      </c>
      <c r="T138" s="43"/>
      <c r="U138" s="44"/>
      <c r="V138" s="44"/>
      <c r="W138" s="45" t="s">
        <v>275</v>
      </c>
      <c r="X138" s="91"/>
      <c r="Y138" s="91"/>
      <c r="Z138" s="91"/>
      <c r="AA138" s="91"/>
      <c r="AB138" s="91"/>
      <c r="AC138" s="91"/>
      <c r="AD138" s="149"/>
      <c r="AE138" s="131"/>
      <c r="AF138" s="133">
        <v>39</v>
      </c>
      <c r="AG138" s="116" t="s">
        <v>253</v>
      </c>
      <c r="AH138" s="117"/>
      <c r="AI138" s="132"/>
      <c r="AJ138" s="131"/>
      <c r="AK138" s="133"/>
      <c r="AL138" s="117"/>
      <c r="AM138" s="117"/>
      <c r="AN138" s="117"/>
      <c r="AO138" s="117"/>
      <c r="AP138" s="117"/>
      <c r="AQ138" s="116"/>
      <c r="AR138" s="117"/>
      <c r="AS138" s="117"/>
      <c r="AT138" s="117"/>
      <c r="AU138" s="117"/>
      <c r="AV138" s="117"/>
      <c r="AW138" s="117"/>
      <c r="AX138" s="117"/>
      <c r="AY138" s="117"/>
      <c r="AZ138" s="117"/>
      <c r="BA138" s="117"/>
      <c r="BB138" s="117"/>
      <c r="BC138" s="117"/>
      <c r="BD138" s="117"/>
      <c r="BE138" s="117"/>
      <c r="BF138" s="117"/>
      <c r="BG138" s="132"/>
      <c r="BH138" s="57"/>
      <c r="BI138" s="364" t="s">
        <v>275</v>
      </c>
    </row>
    <row r="139" spans="1:150" s="101" customFormat="1" ht="25.5" hidden="1" customHeight="1" x14ac:dyDescent="0.25">
      <c r="A139" s="39" t="s">
        <v>705</v>
      </c>
      <c r="B139" s="39" t="s">
        <v>706</v>
      </c>
      <c r="C139" s="39" t="s">
        <v>707</v>
      </c>
      <c r="D139" s="40" t="s">
        <v>708</v>
      </c>
      <c r="E139" s="41" t="s">
        <v>272</v>
      </c>
      <c r="F139" s="41" t="s">
        <v>121</v>
      </c>
      <c r="G139" s="41" t="s">
        <v>361</v>
      </c>
      <c r="H139" s="41" t="s">
        <v>694</v>
      </c>
      <c r="I139" s="41" t="s">
        <v>115</v>
      </c>
      <c r="J139" s="41"/>
      <c r="K139" s="41"/>
      <c r="L139" s="41"/>
      <c r="M139" s="41"/>
      <c r="N139" s="42">
        <f t="shared" si="1"/>
        <v>298477.85000000003</v>
      </c>
      <c r="O139" s="42">
        <v>42071.68</v>
      </c>
      <c r="P139" s="42"/>
      <c r="Q139" s="42"/>
      <c r="R139" s="42"/>
      <c r="S139" s="42">
        <v>256406.17</v>
      </c>
      <c r="T139" s="43">
        <v>42644</v>
      </c>
      <c r="U139" s="44">
        <v>42705</v>
      </c>
      <c r="V139" s="44">
        <v>42825</v>
      </c>
      <c r="W139" s="45">
        <v>43524</v>
      </c>
      <c r="X139" s="91">
        <v>0</v>
      </c>
      <c r="Y139" s="91">
        <v>140000</v>
      </c>
      <c r="Z139" s="91">
        <v>140000</v>
      </c>
      <c r="AA139" s="91">
        <v>18352.16</v>
      </c>
      <c r="AB139" s="91">
        <v>0</v>
      </c>
      <c r="AC139" s="91"/>
      <c r="AD139" s="149"/>
      <c r="AE139" s="131"/>
      <c r="AF139" s="133">
        <v>38</v>
      </c>
      <c r="AG139" s="116" t="s">
        <v>253</v>
      </c>
      <c r="AH139" s="117"/>
      <c r="AI139" s="132"/>
      <c r="AJ139" s="131"/>
      <c r="AK139" s="133"/>
      <c r="AL139" s="117"/>
      <c r="AM139" s="117"/>
      <c r="AN139" s="117"/>
      <c r="AO139" s="117"/>
      <c r="AP139" s="117" t="s">
        <v>178</v>
      </c>
      <c r="AQ139" s="116" t="s">
        <v>782</v>
      </c>
      <c r="AR139" s="117">
        <v>4</v>
      </c>
      <c r="AS139" s="116" t="s">
        <v>179</v>
      </c>
      <c r="AT139" s="116" t="s">
        <v>180</v>
      </c>
      <c r="AU139" s="117">
        <v>1</v>
      </c>
      <c r="AV139" s="117"/>
      <c r="AW139" s="117"/>
      <c r="AX139" s="117"/>
      <c r="AY139" s="131"/>
      <c r="AZ139" s="131"/>
      <c r="BA139" s="131"/>
      <c r="BB139" s="131"/>
      <c r="BC139" s="131"/>
      <c r="BD139" s="131"/>
      <c r="BE139" s="131"/>
      <c r="BF139" s="131"/>
      <c r="BG139" s="369"/>
      <c r="BH139" s="57" t="s">
        <v>820</v>
      </c>
      <c r="BI139" s="364" t="s">
        <v>939</v>
      </c>
    </row>
    <row r="140" spans="1:150" s="101" customFormat="1" ht="25.5" hidden="1" customHeight="1" x14ac:dyDescent="0.25">
      <c r="A140" s="39" t="s">
        <v>709</v>
      </c>
      <c r="B140" s="39" t="s">
        <v>710</v>
      </c>
      <c r="C140" s="39" t="s">
        <v>711</v>
      </c>
      <c r="D140" s="40" t="s">
        <v>712</v>
      </c>
      <c r="E140" s="41" t="s">
        <v>266</v>
      </c>
      <c r="F140" s="41" t="s">
        <v>121</v>
      </c>
      <c r="G140" s="41" t="s">
        <v>493</v>
      </c>
      <c r="H140" s="41" t="s">
        <v>694</v>
      </c>
      <c r="I140" s="41" t="s">
        <v>115</v>
      </c>
      <c r="J140" s="41"/>
      <c r="K140" s="41"/>
      <c r="L140" s="41"/>
      <c r="M140" s="41"/>
      <c r="N140" s="42">
        <f t="shared" si="1"/>
        <v>377371.01999999996</v>
      </c>
      <c r="O140" s="42">
        <v>55823.42</v>
      </c>
      <c r="P140" s="42"/>
      <c r="Q140" s="42"/>
      <c r="R140" s="42"/>
      <c r="S140" s="42">
        <v>321547.59999999998</v>
      </c>
      <c r="T140" s="43">
        <v>42644</v>
      </c>
      <c r="U140" s="44">
        <v>42705</v>
      </c>
      <c r="V140" s="44">
        <v>42825</v>
      </c>
      <c r="W140" s="45">
        <v>43496</v>
      </c>
      <c r="X140" s="91"/>
      <c r="Y140" s="91">
        <v>117700</v>
      </c>
      <c r="Z140" s="91">
        <v>147700</v>
      </c>
      <c r="AA140" s="91">
        <v>91045.8</v>
      </c>
      <c r="AB140" s="91"/>
      <c r="AC140" s="91"/>
      <c r="AD140" s="149"/>
      <c r="AE140" s="131"/>
      <c r="AF140" s="133">
        <v>38</v>
      </c>
      <c r="AG140" s="116" t="s">
        <v>253</v>
      </c>
      <c r="AH140" s="117"/>
      <c r="AI140" s="132"/>
      <c r="AJ140" s="131"/>
      <c r="AK140" s="133"/>
      <c r="AL140" s="117"/>
      <c r="AM140" s="117"/>
      <c r="AN140" s="117"/>
      <c r="AO140" s="117"/>
      <c r="AP140" s="117" t="s">
        <v>178</v>
      </c>
      <c r="AQ140" s="116" t="s">
        <v>782</v>
      </c>
      <c r="AR140" s="116">
        <v>3.47</v>
      </c>
      <c r="AS140" s="116" t="s">
        <v>179</v>
      </c>
      <c r="AT140" s="116" t="s">
        <v>180</v>
      </c>
      <c r="AU140" s="117">
        <v>1</v>
      </c>
      <c r="AV140" s="117"/>
      <c r="AW140" s="117"/>
      <c r="AX140" s="117"/>
      <c r="AY140" s="116"/>
      <c r="AZ140" s="116"/>
      <c r="BA140" s="117"/>
      <c r="BB140" s="117"/>
      <c r="BC140" s="117"/>
      <c r="BD140" s="117"/>
      <c r="BE140" s="117"/>
      <c r="BF140" s="117"/>
      <c r="BG140" s="132"/>
      <c r="BH140" s="57" t="s">
        <v>818</v>
      </c>
      <c r="BI140" s="364" t="s">
        <v>939</v>
      </c>
    </row>
    <row r="141" spans="1:150" ht="25.5" hidden="1" customHeight="1" x14ac:dyDescent="0.25">
      <c r="A141" s="29" t="s">
        <v>713</v>
      </c>
      <c r="B141" s="29" t="s">
        <v>714</v>
      </c>
      <c r="C141" s="39" t="s">
        <v>1055</v>
      </c>
      <c r="D141" s="30" t="s">
        <v>715</v>
      </c>
      <c r="E141" s="31" t="s">
        <v>266</v>
      </c>
      <c r="F141" s="32" t="s">
        <v>121</v>
      </c>
      <c r="G141" s="32" t="s">
        <v>493</v>
      </c>
      <c r="H141" s="32" t="s">
        <v>694</v>
      </c>
      <c r="I141" s="32" t="s">
        <v>115</v>
      </c>
      <c r="J141" s="32"/>
      <c r="K141" s="32"/>
      <c r="L141" s="32"/>
      <c r="M141" s="32"/>
      <c r="N141" s="42">
        <f t="shared" si="1"/>
        <v>129411.77</v>
      </c>
      <c r="O141" s="33">
        <v>19411.77</v>
      </c>
      <c r="P141" s="33"/>
      <c r="Q141" s="33"/>
      <c r="R141" s="33"/>
      <c r="S141" s="42">
        <v>110000</v>
      </c>
      <c r="T141" s="43">
        <v>43373</v>
      </c>
      <c r="U141" s="44">
        <v>43646</v>
      </c>
      <c r="V141" s="44">
        <v>43707</v>
      </c>
      <c r="W141" s="45">
        <v>44377</v>
      </c>
      <c r="X141" s="114"/>
      <c r="Y141" s="115"/>
      <c r="Z141" s="114">
        <v>0</v>
      </c>
      <c r="AA141" s="114">
        <v>25000</v>
      </c>
      <c r="AB141" s="114">
        <v>55000</v>
      </c>
      <c r="AC141" s="114">
        <v>30000</v>
      </c>
      <c r="AD141" s="139"/>
      <c r="AE141" s="115"/>
      <c r="AF141" s="119">
        <v>38</v>
      </c>
      <c r="AG141" s="129" t="s">
        <v>253</v>
      </c>
      <c r="AH141" s="120"/>
      <c r="AI141" s="135"/>
      <c r="AJ141" s="136"/>
      <c r="AK141" s="119"/>
      <c r="AL141" s="120"/>
      <c r="AM141" s="120"/>
      <c r="AN141" s="120"/>
      <c r="AO141" s="120"/>
      <c r="AP141" s="117" t="s">
        <v>178</v>
      </c>
      <c r="AQ141" s="116" t="s">
        <v>778</v>
      </c>
      <c r="AR141" s="116">
        <v>0.22</v>
      </c>
      <c r="AS141" s="117" t="s">
        <v>228</v>
      </c>
      <c r="AT141" s="116" t="s">
        <v>779</v>
      </c>
      <c r="AU141" s="117">
        <v>1</v>
      </c>
      <c r="AV141" s="116" t="s">
        <v>181</v>
      </c>
      <c r="AW141" s="116" t="s">
        <v>780</v>
      </c>
      <c r="AX141" s="116">
        <v>3</v>
      </c>
      <c r="AY141" s="136"/>
      <c r="AZ141" s="136"/>
      <c r="BA141" s="136"/>
      <c r="BB141" s="136"/>
      <c r="BC141" s="136"/>
      <c r="BD141" s="136"/>
      <c r="BE141" s="136"/>
      <c r="BF141" s="136"/>
      <c r="BG141" s="370"/>
      <c r="BH141" s="57" t="s">
        <v>885</v>
      </c>
      <c r="BI141" s="364" t="s">
        <v>1014</v>
      </c>
    </row>
    <row r="142" spans="1:150" ht="24.75" hidden="1" customHeight="1" x14ac:dyDescent="0.2">
      <c r="A142" s="179" t="s">
        <v>783</v>
      </c>
      <c r="B142" s="179"/>
      <c r="C142" s="179"/>
      <c r="D142" s="180"/>
      <c r="E142" s="181"/>
      <c r="F142" s="181"/>
      <c r="G142" s="181"/>
      <c r="H142" s="181"/>
      <c r="I142" s="181"/>
      <c r="J142" s="181"/>
      <c r="K142" s="181"/>
      <c r="L142" s="181"/>
      <c r="M142" s="181"/>
      <c r="N142" s="182">
        <f t="shared" ref="N142:S142" si="2">SUM(N6:N141)-N138</f>
        <v>74554853.191764683</v>
      </c>
      <c r="O142" s="182">
        <f t="shared" si="2"/>
        <v>6704385.6641176492</v>
      </c>
      <c r="P142" s="182">
        <f t="shared" si="2"/>
        <v>1026954.3976470591</v>
      </c>
      <c r="Q142" s="182">
        <f t="shared" si="2"/>
        <v>41280124.349999994</v>
      </c>
      <c r="R142" s="182">
        <f t="shared" si="2"/>
        <v>718270.9</v>
      </c>
      <c r="S142" s="182">
        <f t="shared" si="2"/>
        <v>28146479.880000006</v>
      </c>
      <c r="T142" s="182"/>
      <c r="U142" s="182"/>
      <c r="V142" s="182"/>
      <c r="W142" s="183"/>
      <c r="X142" s="182">
        <f>SUM(Z6:Z7)-X138</f>
        <v>0</v>
      </c>
      <c r="Y142" s="182">
        <f>SUM(AA6:AA7)-Y138</f>
        <v>0</v>
      </c>
      <c r="Z142" s="182">
        <f>SUM(AB6:AB7)-Z138</f>
        <v>0</v>
      </c>
      <c r="AA142" s="182">
        <f>SUM(AC6:AC7)-AA138</f>
        <v>0</v>
      </c>
      <c r="AB142" s="182">
        <f>SUM(AD6:AD141)-AB138</f>
        <v>10000</v>
      </c>
      <c r="AC142" s="182">
        <f>SUM(AE6:AE141)-AC138</f>
        <v>0</v>
      </c>
      <c r="AD142" s="182">
        <f>SUM(AF6:AF141)-AD138</f>
        <v>2548</v>
      </c>
      <c r="AE142" s="182">
        <f>SUM(AG6:AG141)-AE138</f>
        <v>0</v>
      </c>
      <c r="AF142" s="182"/>
      <c r="AG142" s="181"/>
      <c r="AH142" s="181"/>
      <c r="AI142" s="181"/>
      <c r="AJ142" s="181"/>
      <c r="AK142" s="181"/>
      <c r="AL142" s="181"/>
      <c r="AM142" s="181"/>
      <c r="AN142" s="181"/>
      <c r="AO142" s="181"/>
      <c r="AP142" s="184"/>
      <c r="AQ142" s="184"/>
      <c r="AR142" s="184"/>
      <c r="AS142" s="184"/>
      <c r="AT142" s="181"/>
      <c r="AU142" s="184"/>
      <c r="AV142" s="184"/>
      <c r="AW142" s="181"/>
      <c r="AX142" s="184"/>
      <c r="AY142" s="184"/>
      <c r="AZ142" s="181"/>
      <c r="BA142" s="184"/>
    </row>
    <row r="143" spans="1:150" ht="24.75" customHeight="1" x14ac:dyDescent="0.2">
      <c r="A143" s="185"/>
      <c r="B143" s="185"/>
      <c r="C143" s="185"/>
      <c r="D143" s="185"/>
      <c r="E143" s="17"/>
      <c r="F143" s="17"/>
      <c r="G143" s="17"/>
      <c r="H143" s="17"/>
      <c r="I143" s="17"/>
      <c r="J143" s="17"/>
      <c r="K143" s="17"/>
      <c r="L143" s="17"/>
      <c r="M143" s="17"/>
      <c r="N143" s="17"/>
      <c r="O143" s="17"/>
      <c r="P143" s="17"/>
      <c r="Q143" s="17"/>
      <c r="R143" s="17"/>
      <c r="S143" s="17"/>
      <c r="T143" s="17"/>
      <c r="U143" s="17"/>
      <c r="V143" s="17"/>
      <c r="W143" s="186"/>
      <c r="X143" s="17"/>
      <c r="Y143" s="17"/>
      <c r="Z143" s="17"/>
      <c r="AA143" s="17"/>
      <c r="AB143" s="17"/>
      <c r="AC143" s="17"/>
      <c r="AD143" s="17"/>
      <c r="AE143" s="17"/>
      <c r="AF143" s="17"/>
      <c r="AG143" s="17"/>
      <c r="AH143" s="17"/>
      <c r="AI143" s="17"/>
      <c r="AJ143" s="17"/>
      <c r="AK143" s="17"/>
      <c r="AL143" s="17"/>
      <c r="AM143" s="17"/>
      <c r="AN143" s="17"/>
      <c r="AO143" s="17"/>
      <c r="AP143" s="107"/>
      <c r="AQ143" s="107"/>
      <c r="AR143" s="187"/>
      <c r="AS143" s="107"/>
      <c r="AT143" s="17"/>
      <c r="AU143" s="107"/>
      <c r="AV143" s="107"/>
      <c r="AW143" s="17"/>
      <c r="AX143" s="107"/>
      <c r="AY143" s="107"/>
      <c r="AZ143" s="17"/>
      <c r="BA143" s="107"/>
    </row>
    <row r="144" spans="1:150" ht="24.75" customHeight="1" x14ac:dyDescent="0.2">
      <c r="A144" s="185"/>
      <c r="B144" s="185"/>
      <c r="C144" s="185"/>
      <c r="D144" s="185"/>
      <c r="E144" s="17"/>
      <c r="F144" s="17"/>
      <c r="G144" s="17"/>
      <c r="H144" s="17"/>
      <c r="I144" s="17"/>
      <c r="J144" s="17"/>
      <c r="K144" s="17"/>
      <c r="L144" s="17"/>
      <c r="M144" s="17"/>
      <c r="N144" s="17"/>
      <c r="O144" s="17"/>
      <c r="P144" s="17"/>
      <c r="Q144" s="17"/>
      <c r="R144" s="17"/>
      <c r="S144" s="188"/>
      <c r="T144" s="17"/>
      <c r="U144" s="17"/>
      <c r="V144" s="17"/>
      <c r="W144" s="186"/>
      <c r="X144" s="17"/>
      <c r="Y144" s="17"/>
      <c r="Z144" s="189"/>
      <c r="AA144" s="17"/>
      <c r="AB144" s="17"/>
      <c r="AC144" s="17"/>
      <c r="AD144" s="17"/>
      <c r="AE144" s="17"/>
      <c r="AF144" s="17"/>
      <c r="AG144" s="17"/>
      <c r="AH144" s="17"/>
      <c r="AI144" s="17"/>
      <c r="AJ144" s="17"/>
      <c r="AK144" s="17"/>
      <c r="AL144" s="17"/>
      <c r="AM144" s="17"/>
      <c r="AN144" s="17"/>
      <c r="AO144" s="17"/>
      <c r="AP144" s="107"/>
      <c r="AQ144" s="107"/>
      <c r="AR144" s="107"/>
      <c r="AS144" s="107"/>
      <c r="AT144" s="17"/>
      <c r="AU144" s="107"/>
      <c r="AV144" s="107"/>
      <c r="AW144" s="17"/>
      <c r="AX144" s="107"/>
      <c r="AY144" s="107"/>
      <c r="AZ144" s="17"/>
      <c r="BA144" s="107"/>
    </row>
    <row r="145" spans="1:53" ht="24.75" customHeight="1" x14ac:dyDescent="0.2">
      <c r="A145" s="185"/>
      <c r="B145" s="185"/>
      <c r="C145" s="185"/>
      <c r="D145" s="185"/>
      <c r="E145" s="17"/>
      <c r="F145" s="17"/>
      <c r="G145" s="17"/>
      <c r="H145" s="17"/>
      <c r="I145" s="17"/>
      <c r="J145" s="17"/>
      <c r="K145" s="17"/>
      <c r="L145" s="17"/>
      <c r="M145" s="17"/>
      <c r="N145" s="345"/>
      <c r="O145" s="189"/>
      <c r="P145" s="189"/>
      <c r="Q145" s="189"/>
      <c r="R145" s="189"/>
      <c r="S145" s="189"/>
      <c r="T145" s="17"/>
      <c r="U145" s="17"/>
      <c r="V145" s="17"/>
      <c r="W145" s="186"/>
      <c r="X145" s="17"/>
      <c r="Y145" s="17"/>
      <c r="Z145" s="17"/>
      <c r="AA145" s="17"/>
      <c r="AB145" s="17"/>
      <c r="AC145" s="17"/>
      <c r="AD145" s="17"/>
      <c r="AE145" s="17"/>
      <c r="AF145" s="17"/>
      <c r="AG145" s="17"/>
      <c r="AH145" s="17"/>
      <c r="AI145" s="17"/>
      <c r="AJ145" s="17"/>
      <c r="AK145" s="17"/>
      <c r="AL145" s="17"/>
      <c r="AM145" s="17"/>
      <c r="AN145" s="17"/>
      <c r="AO145" s="17"/>
      <c r="AP145" s="107"/>
      <c r="AQ145" s="107"/>
      <c r="AR145" s="107"/>
      <c r="AS145" s="107"/>
      <c r="AT145" s="17"/>
      <c r="AU145" s="107"/>
      <c r="AV145" s="107"/>
      <c r="AW145" s="17"/>
      <c r="AX145" s="107"/>
      <c r="AY145" s="107"/>
      <c r="AZ145" s="17"/>
      <c r="BA145" s="107"/>
    </row>
    <row r="146" spans="1:53" ht="24.75" customHeight="1" x14ac:dyDescent="0.2">
      <c r="A146" s="185"/>
      <c r="B146" s="185"/>
      <c r="C146" s="185"/>
      <c r="D146" s="185"/>
      <c r="E146" s="17"/>
      <c r="F146" s="17"/>
      <c r="G146" s="17"/>
      <c r="H146" s="17"/>
      <c r="I146" s="17"/>
      <c r="J146" s="17"/>
      <c r="K146" s="17"/>
      <c r="L146" s="17"/>
      <c r="M146" s="17"/>
      <c r="N146" s="206"/>
      <c r="O146" s="17"/>
      <c r="P146" s="17"/>
      <c r="Q146" s="17"/>
      <c r="R146" s="17"/>
      <c r="S146" s="189"/>
      <c r="T146" s="17"/>
      <c r="U146" s="17"/>
      <c r="V146" s="17"/>
      <c r="W146" s="186"/>
      <c r="X146" s="17"/>
      <c r="Y146" s="17"/>
      <c r="Z146" s="17"/>
      <c r="AA146" s="17"/>
      <c r="AB146" s="17"/>
      <c r="AC146" s="17"/>
      <c r="AD146" s="17"/>
      <c r="AE146" s="17"/>
      <c r="AF146" s="17"/>
      <c r="AG146" s="190"/>
      <c r="AH146" s="190"/>
      <c r="AI146" s="17"/>
      <c r="AJ146" s="17"/>
      <c r="AK146" s="17"/>
      <c r="AL146" s="17"/>
      <c r="AM146" s="17"/>
      <c r="AN146" s="17"/>
      <c r="AO146" s="17"/>
      <c r="AP146" s="107"/>
      <c r="AQ146" s="107"/>
      <c r="AR146" s="107"/>
      <c r="AS146" s="107"/>
      <c r="AT146" s="17"/>
      <c r="AU146" s="107"/>
      <c r="AV146" s="107"/>
      <c r="AW146" s="17"/>
      <c r="AX146" s="107"/>
      <c r="AY146" s="107"/>
      <c r="AZ146" s="17"/>
      <c r="BA146" s="107"/>
    </row>
    <row r="147" spans="1:53" ht="24.75" customHeight="1" x14ac:dyDescent="0.2">
      <c r="A147" s="185"/>
      <c r="B147" s="185"/>
      <c r="C147" s="185"/>
      <c r="D147" s="185"/>
      <c r="E147" s="17"/>
      <c r="F147" s="17"/>
      <c r="G147" s="17"/>
      <c r="H147" s="17"/>
      <c r="I147" s="17"/>
      <c r="J147" s="17"/>
      <c r="K147" s="17"/>
      <c r="L147" s="17"/>
      <c r="M147" s="17"/>
      <c r="N147" s="206"/>
      <c r="O147" s="17"/>
      <c r="P147" s="17"/>
      <c r="Q147" s="17"/>
      <c r="R147" s="17"/>
      <c r="S147" s="17"/>
      <c r="T147" s="17"/>
      <c r="U147" s="17"/>
      <c r="V147" s="17"/>
      <c r="W147" s="186"/>
      <c r="X147" s="17"/>
      <c r="Y147" s="17"/>
      <c r="Z147" s="17"/>
      <c r="AA147" s="17"/>
      <c r="AB147" s="17"/>
      <c r="AC147" s="17"/>
      <c r="AD147" s="17"/>
      <c r="AE147" s="17"/>
      <c r="AF147" s="17"/>
      <c r="AG147" s="190"/>
      <c r="AH147" s="190"/>
      <c r="AI147" s="17"/>
      <c r="AJ147" s="17"/>
      <c r="AK147" s="17"/>
      <c r="AL147" s="17"/>
      <c r="AM147" s="17"/>
      <c r="AN147" s="17"/>
      <c r="AO147" s="17"/>
      <c r="AP147" s="107"/>
      <c r="AQ147" s="107"/>
      <c r="AR147" s="107"/>
      <c r="AS147" s="107"/>
      <c r="AT147" s="17"/>
      <c r="AU147" s="107"/>
      <c r="AV147" s="107"/>
      <c r="AW147" s="17"/>
      <c r="AX147" s="107"/>
      <c r="AY147" s="107"/>
      <c r="AZ147" s="17"/>
      <c r="BA147" s="107"/>
    </row>
    <row r="148" spans="1:53" ht="24.75" customHeight="1" x14ac:dyDescent="0.2">
      <c r="A148" s="185"/>
      <c r="B148" s="185"/>
      <c r="C148" s="185"/>
      <c r="D148" s="185"/>
      <c r="E148" s="17"/>
      <c r="F148" s="17"/>
      <c r="G148" s="17"/>
      <c r="H148" s="17"/>
      <c r="I148" s="17"/>
      <c r="J148" s="17"/>
      <c r="K148" s="17"/>
      <c r="L148" s="17"/>
      <c r="M148" s="17"/>
      <c r="N148" s="206"/>
      <c r="O148" s="17"/>
      <c r="P148" s="17"/>
      <c r="Q148" s="17"/>
      <c r="R148" s="17"/>
      <c r="S148" s="17"/>
      <c r="T148" s="17"/>
      <c r="U148" s="17"/>
      <c r="V148" s="17"/>
      <c r="W148" s="186"/>
      <c r="X148" s="17"/>
      <c r="Y148" s="17"/>
      <c r="Z148" s="17"/>
      <c r="AA148" s="17"/>
      <c r="AB148" s="17"/>
      <c r="AC148" s="17"/>
      <c r="AD148" s="17"/>
      <c r="AE148" s="17"/>
      <c r="AF148" s="17"/>
      <c r="AG148" s="190"/>
      <c r="AH148" s="190"/>
      <c r="AI148" s="17"/>
      <c r="AJ148" s="17"/>
      <c r="AK148" s="17"/>
      <c r="AL148" s="17"/>
      <c r="AM148" s="17"/>
      <c r="AN148" s="17"/>
      <c r="AO148" s="17"/>
      <c r="AP148" s="107"/>
      <c r="AQ148" s="107"/>
      <c r="AR148" s="107"/>
      <c r="AS148" s="107"/>
      <c r="AT148" s="17"/>
      <c r="AU148" s="107"/>
      <c r="AV148" s="107"/>
      <c r="AW148" s="17"/>
      <c r="AX148" s="107"/>
      <c r="AY148" s="107"/>
      <c r="AZ148" s="17"/>
      <c r="BA148" s="107"/>
    </row>
    <row r="149" spans="1:53" ht="24.75" customHeight="1" x14ac:dyDescent="0.2">
      <c r="A149" s="185"/>
      <c r="B149" s="185"/>
      <c r="C149" s="185"/>
      <c r="D149" s="185"/>
      <c r="E149" s="17"/>
      <c r="F149" s="17"/>
      <c r="G149" s="17"/>
      <c r="H149" s="17"/>
      <c r="I149" s="17"/>
      <c r="J149" s="17"/>
      <c r="K149" s="17"/>
      <c r="L149" s="17"/>
      <c r="M149" s="17"/>
      <c r="N149" s="206"/>
      <c r="O149" s="17"/>
      <c r="P149" s="17"/>
      <c r="Q149" s="17"/>
      <c r="R149" s="17"/>
      <c r="S149" s="17"/>
      <c r="T149" s="17"/>
      <c r="U149" s="17"/>
      <c r="V149" s="17"/>
      <c r="W149" s="186"/>
      <c r="X149" s="17"/>
      <c r="Y149" s="17"/>
      <c r="Z149" s="17"/>
      <c r="AA149" s="17"/>
      <c r="AB149" s="17"/>
      <c r="AC149" s="17"/>
      <c r="AD149" s="17"/>
      <c r="AE149" s="17"/>
      <c r="AF149" s="17"/>
      <c r="AG149" s="190"/>
      <c r="AH149" s="190"/>
      <c r="AI149" s="17"/>
      <c r="AJ149" s="17"/>
      <c r="AK149" s="17"/>
      <c r="AL149" s="17"/>
      <c r="AM149" s="17"/>
      <c r="AN149" s="17"/>
      <c r="AO149" s="17"/>
      <c r="AP149" s="107"/>
      <c r="AQ149" s="107"/>
      <c r="AR149" s="107"/>
      <c r="AS149" s="107"/>
      <c r="AT149" s="17"/>
      <c r="AU149" s="107"/>
      <c r="AV149" s="107"/>
      <c r="AW149" s="17"/>
      <c r="AX149" s="107"/>
      <c r="AY149" s="107"/>
      <c r="AZ149" s="17"/>
      <c r="BA149" s="107"/>
    </row>
    <row r="150" spans="1:53" ht="24.75" customHeight="1" x14ac:dyDescent="0.2">
      <c r="A150" s="185"/>
      <c r="B150" s="185"/>
      <c r="C150" s="185"/>
      <c r="D150" s="185"/>
      <c r="E150" s="17"/>
      <c r="F150" s="17"/>
      <c r="G150" s="17"/>
      <c r="H150" s="17"/>
      <c r="I150" s="17"/>
      <c r="J150" s="17"/>
      <c r="K150" s="17"/>
      <c r="L150" s="17"/>
      <c r="M150" s="17"/>
      <c r="N150" s="206"/>
      <c r="O150" s="17"/>
      <c r="P150" s="17"/>
      <c r="Q150" s="17"/>
      <c r="R150" s="17"/>
      <c r="S150" s="17"/>
      <c r="T150" s="17"/>
      <c r="U150" s="17"/>
      <c r="V150" s="17"/>
      <c r="W150" s="186"/>
      <c r="X150" s="17"/>
      <c r="Y150" s="17"/>
      <c r="Z150" s="17"/>
      <c r="AA150" s="17"/>
      <c r="AB150" s="17"/>
      <c r="AC150" s="17"/>
      <c r="AD150" s="17"/>
      <c r="AE150" s="17"/>
      <c r="AF150" s="17"/>
      <c r="AG150" s="190"/>
      <c r="AH150" s="190"/>
      <c r="AI150" s="17"/>
      <c r="AJ150" s="17"/>
      <c r="AK150" s="17"/>
      <c r="AL150" s="17"/>
      <c r="AM150" s="17"/>
      <c r="AN150" s="17"/>
      <c r="AO150" s="17"/>
      <c r="AP150" s="107"/>
      <c r="AQ150" s="107"/>
      <c r="AR150" s="107"/>
      <c r="AS150" s="107"/>
      <c r="AT150" s="17"/>
      <c r="AU150" s="107"/>
      <c r="AV150" s="107"/>
      <c r="AW150" s="17"/>
      <c r="AX150" s="107"/>
      <c r="AY150" s="107"/>
      <c r="AZ150" s="17"/>
      <c r="BA150" s="107"/>
    </row>
    <row r="151" spans="1:53" ht="24.75" customHeight="1" x14ac:dyDescent="0.2">
      <c r="A151" s="185"/>
      <c r="B151" s="185"/>
      <c r="C151" s="185"/>
      <c r="D151" s="185"/>
      <c r="E151" s="17"/>
      <c r="F151" s="17"/>
      <c r="G151" s="17"/>
      <c r="H151" s="17"/>
      <c r="I151" s="17"/>
      <c r="J151" s="17"/>
      <c r="K151" s="17"/>
      <c r="L151" s="17"/>
      <c r="M151" s="17"/>
      <c r="N151" s="206"/>
      <c r="O151" s="17"/>
      <c r="P151" s="17"/>
      <c r="Q151" s="17"/>
      <c r="R151" s="17"/>
      <c r="S151" s="17"/>
      <c r="T151" s="17"/>
      <c r="U151" s="17"/>
      <c r="V151" s="17"/>
      <c r="W151" s="186"/>
      <c r="X151" s="17"/>
      <c r="Y151" s="17"/>
      <c r="Z151" s="17"/>
      <c r="AA151" s="17"/>
      <c r="AB151" s="17"/>
      <c r="AC151" s="17"/>
      <c r="AD151" s="17"/>
      <c r="AE151" s="17"/>
      <c r="AF151" s="17"/>
      <c r="AG151" s="190"/>
      <c r="AH151" s="190"/>
      <c r="AI151" s="17"/>
      <c r="AJ151" s="17"/>
      <c r="AK151" s="17"/>
      <c r="AL151" s="17"/>
      <c r="AM151" s="17"/>
      <c r="AN151" s="17"/>
      <c r="AO151" s="17"/>
      <c r="AP151" s="107"/>
      <c r="AQ151" s="107"/>
      <c r="AR151" s="107"/>
      <c r="AS151" s="107"/>
      <c r="AT151" s="17"/>
      <c r="AU151" s="107"/>
      <c r="AV151" s="107"/>
      <c r="AW151" s="17"/>
      <c r="AX151" s="107"/>
      <c r="AY151" s="107"/>
      <c r="AZ151" s="17"/>
      <c r="BA151" s="107"/>
    </row>
    <row r="152" spans="1:53" ht="24.75" customHeight="1" x14ac:dyDescent="0.2">
      <c r="A152" s="185"/>
      <c r="B152" s="185"/>
      <c r="C152" s="185"/>
      <c r="D152" s="185"/>
      <c r="E152" s="17"/>
      <c r="F152" s="17"/>
      <c r="G152" s="17"/>
      <c r="H152" s="17"/>
      <c r="I152" s="17"/>
      <c r="J152" s="17"/>
      <c r="K152" s="17"/>
      <c r="L152" s="17"/>
      <c r="M152" s="17"/>
      <c r="N152" s="17"/>
      <c r="O152" s="17"/>
      <c r="P152" s="17"/>
      <c r="Q152" s="17"/>
      <c r="R152" s="17"/>
      <c r="S152" s="17"/>
      <c r="T152" s="17"/>
      <c r="U152" s="17"/>
      <c r="V152" s="17"/>
      <c r="W152" s="186"/>
      <c r="X152" s="17"/>
      <c r="Y152" s="17"/>
      <c r="Z152" s="17"/>
      <c r="AA152" s="17"/>
      <c r="AB152" s="17"/>
      <c r="AC152" s="17"/>
      <c r="AD152" s="17"/>
      <c r="AE152" s="17"/>
      <c r="AF152" s="17"/>
      <c r="AG152" s="190"/>
      <c r="AH152" s="190"/>
      <c r="AI152" s="17"/>
      <c r="AJ152" s="17"/>
      <c r="AK152" s="17"/>
      <c r="AL152" s="17"/>
      <c r="AM152" s="17"/>
      <c r="AN152" s="17"/>
      <c r="AO152" s="17"/>
      <c r="AP152" s="107"/>
      <c r="AQ152" s="107"/>
      <c r="AR152" s="107"/>
      <c r="AS152" s="107"/>
      <c r="AT152" s="17"/>
      <c r="AU152" s="107"/>
      <c r="AV152" s="107"/>
      <c r="AW152" s="17"/>
      <c r="AX152" s="107"/>
      <c r="AY152" s="107"/>
      <c r="AZ152" s="17"/>
      <c r="BA152" s="107"/>
    </row>
    <row r="153" spans="1:53" ht="24.75" customHeight="1" x14ac:dyDescent="0.2">
      <c r="A153" s="185"/>
      <c r="B153" s="185"/>
      <c r="C153" s="185"/>
      <c r="D153" s="185"/>
      <c r="E153" s="17"/>
      <c r="F153" s="17"/>
      <c r="G153" s="17"/>
      <c r="H153" s="17"/>
      <c r="I153" s="17"/>
      <c r="J153" s="17"/>
      <c r="K153" s="17"/>
      <c r="L153" s="17"/>
      <c r="M153" s="17"/>
      <c r="N153" s="17"/>
      <c r="O153" s="17"/>
      <c r="P153" s="17"/>
      <c r="Q153" s="17"/>
      <c r="R153" s="17"/>
      <c r="S153" s="17"/>
      <c r="T153" s="17"/>
      <c r="U153" s="17"/>
      <c r="V153" s="17"/>
      <c r="W153" s="186"/>
      <c r="X153" s="17"/>
      <c r="Y153" s="17"/>
      <c r="Z153" s="17"/>
      <c r="AA153" s="17"/>
      <c r="AB153" s="17"/>
      <c r="AC153" s="17"/>
      <c r="AD153" s="17"/>
      <c r="AE153" s="17"/>
      <c r="AF153" s="17"/>
      <c r="AG153" s="190"/>
      <c r="AH153" s="190"/>
      <c r="AI153" s="17"/>
      <c r="AJ153" s="17"/>
      <c r="AK153" s="17"/>
      <c r="AL153" s="17"/>
      <c r="AM153" s="17"/>
      <c r="AN153" s="17"/>
      <c r="AO153" s="17"/>
      <c r="AP153" s="107"/>
      <c r="AQ153" s="107"/>
      <c r="AR153" s="107"/>
      <c r="AS153" s="107"/>
      <c r="AT153" s="17"/>
      <c r="AU153" s="107"/>
      <c r="AV153" s="107"/>
      <c r="AW153" s="17"/>
      <c r="AX153" s="107"/>
      <c r="AY153" s="107"/>
      <c r="AZ153" s="17"/>
      <c r="BA153" s="107"/>
    </row>
    <row r="154" spans="1:53" ht="24.75" customHeight="1" x14ac:dyDescent="0.2">
      <c r="A154" s="185"/>
      <c r="B154" s="185"/>
      <c r="C154" s="185"/>
      <c r="D154" s="185"/>
      <c r="E154" s="17"/>
      <c r="F154" s="17"/>
      <c r="G154" s="17"/>
      <c r="H154" s="17"/>
      <c r="I154" s="17"/>
      <c r="J154" s="17"/>
      <c r="K154" s="17"/>
      <c r="L154" s="17"/>
      <c r="M154" s="17"/>
      <c r="N154" s="17"/>
      <c r="O154" s="17"/>
      <c r="P154" s="17"/>
      <c r="Q154" s="17"/>
      <c r="R154" s="17"/>
      <c r="S154" s="17"/>
      <c r="T154" s="17"/>
      <c r="U154" s="17"/>
      <c r="V154" s="17"/>
      <c r="W154" s="186"/>
      <c r="X154" s="17"/>
      <c r="Y154" s="17"/>
      <c r="Z154" s="17"/>
      <c r="AA154" s="17"/>
      <c r="AB154" s="17"/>
      <c r="AC154" s="17"/>
      <c r="AD154" s="17"/>
      <c r="AE154" s="17"/>
      <c r="AF154" s="17"/>
      <c r="AG154" s="190"/>
      <c r="AH154" s="190"/>
      <c r="AI154" s="17"/>
      <c r="AJ154" s="17"/>
      <c r="AK154" s="17"/>
      <c r="AL154" s="17"/>
      <c r="AM154" s="17"/>
      <c r="AN154" s="17"/>
      <c r="AO154" s="17"/>
      <c r="AP154" s="107"/>
      <c r="AQ154" s="107"/>
      <c r="AR154" s="107"/>
      <c r="AS154" s="107"/>
      <c r="AT154" s="17"/>
      <c r="AU154" s="107"/>
      <c r="AV154" s="107"/>
      <c r="AW154" s="17"/>
      <c r="AX154" s="107"/>
      <c r="AY154" s="107"/>
      <c r="AZ154" s="17"/>
      <c r="BA154" s="107"/>
    </row>
    <row r="155" spans="1:53" ht="24.75" customHeight="1" x14ac:dyDescent="0.2">
      <c r="A155" s="185"/>
      <c r="B155" s="185"/>
      <c r="C155" s="185"/>
      <c r="D155" s="185"/>
      <c r="E155" s="17"/>
      <c r="F155" s="17"/>
      <c r="G155" s="17"/>
      <c r="H155" s="17"/>
      <c r="I155" s="17"/>
      <c r="J155" s="17"/>
      <c r="K155" s="17"/>
      <c r="L155" s="17"/>
      <c r="M155" s="17"/>
      <c r="N155" s="17"/>
      <c r="O155" s="17"/>
      <c r="P155" s="17"/>
      <c r="Q155" s="17"/>
      <c r="R155" s="17"/>
      <c r="S155" s="17"/>
      <c r="T155" s="17"/>
      <c r="U155" s="17"/>
      <c r="V155" s="17"/>
      <c r="W155" s="186"/>
      <c r="X155" s="17"/>
      <c r="Y155" s="17"/>
      <c r="Z155" s="17"/>
      <c r="AA155" s="17"/>
      <c r="AB155" s="17"/>
      <c r="AC155" s="17"/>
      <c r="AD155" s="17"/>
      <c r="AE155" s="17"/>
      <c r="AF155" s="17"/>
      <c r="AG155" s="190"/>
      <c r="AH155" s="190"/>
      <c r="AI155" s="17"/>
      <c r="AJ155" s="17"/>
      <c r="AK155" s="17"/>
      <c r="AL155" s="17"/>
      <c r="AM155" s="17"/>
      <c r="AN155" s="17"/>
      <c r="AO155" s="17"/>
      <c r="AP155" s="107"/>
      <c r="AQ155" s="107"/>
      <c r="AR155" s="107"/>
      <c r="AS155" s="107"/>
      <c r="AT155" s="17"/>
      <c r="AU155" s="107"/>
      <c r="AV155" s="107"/>
      <c r="AW155" s="17"/>
      <c r="AX155" s="107"/>
      <c r="AY155" s="107"/>
      <c r="AZ155" s="17"/>
      <c r="BA155" s="107"/>
    </row>
    <row r="156" spans="1:53" ht="24.75" customHeight="1" x14ac:dyDescent="0.2">
      <c r="A156" s="185"/>
      <c r="B156" s="185"/>
      <c r="C156" s="185"/>
      <c r="D156" s="185"/>
      <c r="E156" s="17"/>
      <c r="F156" s="17"/>
      <c r="G156" s="17"/>
      <c r="H156" s="17"/>
      <c r="I156" s="17"/>
      <c r="J156" s="17"/>
      <c r="K156" s="17"/>
      <c r="L156" s="17"/>
      <c r="M156" s="17"/>
      <c r="N156" s="17"/>
      <c r="O156" s="17"/>
      <c r="P156" s="17"/>
      <c r="Q156" s="17"/>
      <c r="R156" s="17"/>
      <c r="S156" s="17"/>
      <c r="T156" s="17"/>
      <c r="U156" s="17"/>
      <c r="V156" s="17"/>
      <c r="W156" s="186"/>
      <c r="X156" s="17"/>
      <c r="Y156" s="17"/>
      <c r="Z156" s="17"/>
      <c r="AA156" s="17"/>
      <c r="AB156" s="17"/>
      <c r="AC156" s="17"/>
      <c r="AD156" s="17"/>
      <c r="AE156" s="17"/>
      <c r="AF156" s="17"/>
      <c r="AG156" s="190"/>
      <c r="AH156" s="190"/>
      <c r="AI156" s="17"/>
      <c r="AJ156" s="17"/>
      <c r="AK156" s="17"/>
      <c r="AL156" s="17"/>
      <c r="AM156" s="17"/>
      <c r="AN156" s="17"/>
      <c r="AO156" s="17"/>
      <c r="AP156" s="107"/>
      <c r="AQ156" s="107"/>
      <c r="AR156" s="107"/>
      <c r="AS156" s="107"/>
      <c r="AT156" s="17"/>
      <c r="AU156" s="107"/>
      <c r="AV156" s="107"/>
      <c r="AW156" s="17"/>
      <c r="AX156" s="107"/>
      <c r="AY156" s="107"/>
      <c r="AZ156" s="17"/>
      <c r="BA156" s="107"/>
    </row>
    <row r="157" spans="1:53" ht="24.75" customHeight="1" x14ac:dyDescent="0.2">
      <c r="A157" s="185"/>
      <c r="B157" s="185"/>
      <c r="C157" s="185"/>
      <c r="D157" s="185"/>
      <c r="E157" s="17"/>
      <c r="F157" s="17"/>
      <c r="G157" s="17"/>
      <c r="H157" s="17"/>
      <c r="I157" s="17"/>
      <c r="J157" s="17"/>
      <c r="K157" s="17"/>
      <c r="L157" s="17"/>
      <c r="M157" s="17"/>
      <c r="N157" s="17"/>
      <c r="O157" s="17"/>
      <c r="P157" s="17"/>
      <c r="Q157" s="17"/>
      <c r="R157" s="17"/>
      <c r="S157" s="17"/>
      <c r="T157" s="17"/>
      <c r="U157" s="17"/>
      <c r="V157" s="17"/>
      <c r="W157" s="186"/>
      <c r="X157" s="17"/>
      <c r="Y157" s="17"/>
      <c r="Z157" s="17"/>
      <c r="AA157" s="17"/>
      <c r="AB157" s="17"/>
      <c r="AC157" s="17"/>
      <c r="AD157" s="17"/>
      <c r="AE157" s="17"/>
      <c r="AF157" s="17"/>
      <c r="AG157" s="190"/>
      <c r="AH157" s="190"/>
      <c r="AI157" s="17"/>
      <c r="AJ157" s="17"/>
      <c r="AK157" s="17"/>
      <c r="AL157" s="17"/>
      <c r="AM157" s="17"/>
      <c r="AN157" s="17"/>
      <c r="AO157" s="17"/>
      <c r="AP157" s="107"/>
      <c r="AQ157" s="107"/>
      <c r="AR157" s="107"/>
      <c r="AS157" s="107"/>
      <c r="AT157" s="17"/>
      <c r="AU157" s="107"/>
      <c r="AV157" s="107"/>
      <c r="AW157" s="17"/>
      <c r="AX157" s="107"/>
      <c r="AY157" s="107"/>
      <c r="AZ157" s="17"/>
      <c r="BA157" s="107"/>
    </row>
    <row r="158" spans="1:53" ht="24.75" customHeight="1" x14ac:dyDescent="0.2">
      <c r="A158" s="185"/>
      <c r="B158" s="185"/>
      <c r="C158" s="185"/>
      <c r="D158" s="185"/>
      <c r="E158" s="17"/>
      <c r="F158" s="17"/>
      <c r="G158" s="17"/>
      <c r="H158" s="17"/>
      <c r="I158" s="17"/>
      <c r="J158" s="17"/>
      <c r="K158" s="17"/>
      <c r="L158" s="17"/>
      <c r="M158" s="17"/>
      <c r="N158" s="17"/>
      <c r="O158" s="17"/>
      <c r="P158" s="17"/>
      <c r="Q158" s="17"/>
      <c r="R158" s="17"/>
      <c r="S158" s="17"/>
      <c r="T158" s="17"/>
      <c r="U158" s="17"/>
      <c r="V158" s="17"/>
      <c r="W158" s="186"/>
      <c r="X158" s="17"/>
      <c r="Y158" s="17"/>
      <c r="Z158" s="17"/>
      <c r="AA158" s="17"/>
      <c r="AB158" s="17"/>
      <c r="AC158" s="17"/>
      <c r="AD158" s="17"/>
      <c r="AE158" s="17"/>
      <c r="AF158" s="17"/>
      <c r="AG158" s="190"/>
      <c r="AH158" s="190"/>
      <c r="AI158" s="17"/>
      <c r="AJ158" s="17"/>
      <c r="AK158" s="17"/>
      <c r="AL158" s="17"/>
      <c r="AM158" s="17"/>
      <c r="AN158" s="17"/>
      <c r="AO158" s="17"/>
      <c r="AP158" s="107"/>
      <c r="AQ158" s="107"/>
      <c r="AR158" s="107"/>
      <c r="AS158" s="107"/>
      <c r="AT158" s="17"/>
      <c r="AU158" s="107"/>
      <c r="AV158" s="107"/>
      <c r="AW158" s="17"/>
      <c r="AX158" s="107"/>
      <c r="AY158" s="107"/>
      <c r="AZ158" s="17"/>
      <c r="BA158" s="107"/>
    </row>
    <row r="159" spans="1:53" ht="24.75" customHeight="1" x14ac:dyDescent="0.2">
      <c r="A159" s="185"/>
      <c r="B159" s="185"/>
      <c r="C159" s="185"/>
      <c r="D159" s="185"/>
      <c r="E159" s="17"/>
      <c r="F159" s="17"/>
      <c r="G159" s="17"/>
      <c r="H159" s="17"/>
      <c r="I159" s="17"/>
      <c r="J159" s="17"/>
      <c r="K159" s="17"/>
      <c r="L159" s="17"/>
      <c r="M159" s="17"/>
      <c r="N159" s="17"/>
      <c r="O159" s="17"/>
      <c r="P159" s="17"/>
      <c r="Q159" s="17"/>
      <c r="R159" s="17"/>
      <c r="S159" s="17"/>
      <c r="T159" s="17"/>
      <c r="U159" s="17"/>
      <c r="V159" s="17"/>
      <c r="W159" s="186"/>
      <c r="X159" s="17"/>
      <c r="Y159" s="17"/>
      <c r="Z159" s="17"/>
      <c r="AA159" s="17"/>
      <c r="AB159" s="17"/>
      <c r="AC159" s="17"/>
      <c r="AD159" s="17"/>
      <c r="AE159" s="17"/>
      <c r="AF159" s="17"/>
      <c r="AG159" s="190"/>
      <c r="AH159" s="190"/>
      <c r="AI159" s="17"/>
      <c r="AJ159" s="17"/>
      <c r="AK159" s="17"/>
      <c r="AL159" s="17"/>
      <c r="AM159" s="17"/>
      <c r="AN159" s="17"/>
      <c r="AO159" s="17"/>
      <c r="AP159" s="107"/>
      <c r="AQ159" s="107"/>
      <c r="AR159" s="107"/>
      <c r="AS159" s="107"/>
      <c r="AT159" s="17"/>
      <c r="AU159" s="107"/>
      <c r="AV159" s="107"/>
      <c r="AW159" s="17"/>
      <c r="AX159" s="107"/>
      <c r="AY159" s="107"/>
      <c r="AZ159" s="17"/>
      <c r="BA159" s="107"/>
    </row>
    <row r="160" spans="1:53" ht="24.75" customHeight="1" x14ac:dyDescent="0.2">
      <c r="A160" s="185"/>
      <c r="B160" s="185"/>
      <c r="C160" s="185"/>
      <c r="D160" s="185"/>
      <c r="E160" s="17"/>
      <c r="F160" s="17"/>
      <c r="G160" s="17"/>
      <c r="H160" s="17"/>
      <c r="I160" s="17"/>
      <c r="J160" s="17"/>
      <c r="K160" s="17"/>
      <c r="L160" s="17"/>
      <c r="M160" s="17"/>
      <c r="N160" s="17"/>
      <c r="O160" s="17"/>
      <c r="P160" s="17"/>
      <c r="Q160" s="17"/>
      <c r="R160" s="17"/>
      <c r="S160" s="17"/>
      <c r="T160" s="17"/>
      <c r="U160" s="17"/>
      <c r="V160" s="17"/>
      <c r="W160" s="186"/>
      <c r="X160" s="17"/>
      <c r="Y160" s="17"/>
      <c r="Z160" s="17"/>
      <c r="AA160" s="17"/>
      <c r="AB160" s="17"/>
      <c r="AC160" s="17"/>
      <c r="AD160" s="17"/>
      <c r="AE160" s="17"/>
      <c r="AF160" s="17"/>
      <c r="AG160" s="190"/>
      <c r="AH160" s="190"/>
      <c r="AI160" s="17"/>
      <c r="AJ160" s="17"/>
      <c r="AK160" s="17"/>
      <c r="AL160" s="17"/>
      <c r="AM160" s="17"/>
      <c r="AN160" s="17"/>
      <c r="AO160" s="17"/>
      <c r="AP160" s="107"/>
      <c r="AQ160" s="107"/>
      <c r="AR160" s="107"/>
      <c r="AS160" s="107"/>
      <c r="AT160" s="17"/>
      <c r="AU160" s="107"/>
      <c r="AV160" s="107"/>
      <c r="AW160" s="17"/>
      <c r="AX160" s="107"/>
      <c r="AY160" s="107"/>
      <c r="AZ160" s="17"/>
      <c r="BA160" s="107"/>
    </row>
    <row r="161" spans="1:53" ht="24.75" customHeight="1" x14ac:dyDescent="0.2">
      <c r="A161" s="185"/>
      <c r="B161" s="185"/>
      <c r="C161" s="185"/>
      <c r="D161" s="185"/>
      <c r="E161" s="17"/>
      <c r="F161" s="17"/>
      <c r="G161" s="17"/>
      <c r="H161" s="17"/>
      <c r="I161" s="17"/>
      <c r="J161" s="17"/>
      <c r="K161" s="17"/>
      <c r="L161" s="17"/>
      <c r="M161" s="17"/>
      <c r="N161" s="17"/>
      <c r="O161" s="17"/>
      <c r="P161" s="17"/>
      <c r="Q161" s="17"/>
      <c r="R161" s="17"/>
      <c r="S161" s="17"/>
      <c r="T161" s="17"/>
      <c r="U161" s="17"/>
      <c r="V161" s="17"/>
      <c r="W161" s="186"/>
      <c r="X161" s="17"/>
      <c r="Y161" s="17"/>
      <c r="Z161" s="17"/>
      <c r="AA161" s="17"/>
      <c r="AB161" s="17"/>
      <c r="AC161" s="17"/>
      <c r="AD161" s="17"/>
      <c r="AE161" s="17"/>
      <c r="AF161" s="17"/>
      <c r="AG161" s="190"/>
      <c r="AH161" s="190"/>
      <c r="AI161" s="17"/>
      <c r="AJ161" s="17"/>
      <c r="AK161" s="17"/>
      <c r="AL161" s="17"/>
      <c r="AM161" s="17"/>
      <c r="AN161" s="17"/>
      <c r="AO161" s="17"/>
      <c r="AP161" s="107"/>
      <c r="AQ161" s="107"/>
      <c r="AR161" s="107"/>
      <c r="AS161" s="107"/>
      <c r="AT161" s="17"/>
      <c r="AU161" s="107"/>
      <c r="AV161" s="107"/>
      <c r="AW161" s="17"/>
      <c r="AX161" s="107"/>
      <c r="AY161" s="107"/>
      <c r="AZ161" s="17"/>
      <c r="BA161" s="107"/>
    </row>
    <row r="162" spans="1:53" ht="24.75" customHeight="1" x14ac:dyDescent="0.2">
      <c r="A162" s="185"/>
      <c r="B162" s="185"/>
      <c r="C162" s="185"/>
      <c r="D162" s="185"/>
      <c r="E162" s="17"/>
      <c r="F162" s="17"/>
      <c r="G162" s="17"/>
      <c r="H162" s="17"/>
      <c r="I162" s="17"/>
      <c r="J162" s="17"/>
      <c r="K162" s="17"/>
      <c r="L162" s="17"/>
      <c r="M162" s="17"/>
      <c r="N162" s="17"/>
      <c r="O162" s="17"/>
      <c r="P162" s="17"/>
      <c r="Q162" s="17"/>
      <c r="R162" s="17"/>
      <c r="S162" s="17"/>
      <c r="T162" s="17"/>
      <c r="U162" s="17"/>
      <c r="V162" s="17"/>
      <c r="W162" s="186"/>
      <c r="X162" s="17"/>
      <c r="Y162" s="17"/>
      <c r="Z162" s="17"/>
      <c r="AA162" s="17"/>
      <c r="AB162" s="17"/>
      <c r="AC162" s="17"/>
      <c r="AD162" s="17"/>
      <c r="AE162" s="17"/>
      <c r="AF162" s="17"/>
      <c r="AG162" s="190"/>
      <c r="AH162" s="190"/>
      <c r="AI162" s="17"/>
      <c r="AJ162" s="17"/>
      <c r="AK162" s="17"/>
      <c r="AL162" s="17"/>
      <c r="AM162" s="17"/>
      <c r="AN162" s="17"/>
      <c r="AO162" s="17"/>
      <c r="AP162" s="107"/>
      <c r="AQ162" s="107"/>
      <c r="AR162" s="107"/>
      <c r="AS162" s="107"/>
      <c r="AT162" s="17"/>
      <c r="AU162" s="107"/>
      <c r="AV162" s="107"/>
      <c r="AW162" s="17"/>
      <c r="AX162" s="107"/>
      <c r="AY162" s="107"/>
      <c r="AZ162" s="17"/>
      <c r="BA162" s="107"/>
    </row>
    <row r="163" spans="1:53" ht="24.75" customHeight="1" x14ac:dyDescent="0.2">
      <c r="A163" s="185"/>
      <c r="B163" s="185"/>
      <c r="C163" s="185"/>
      <c r="D163" s="185"/>
      <c r="E163" s="17"/>
      <c r="F163" s="17"/>
      <c r="G163" s="17"/>
      <c r="H163" s="17"/>
      <c r="I163" s="17"/>
      <c r="J163" s="17"/>
      <c r="K163" s="17"/>
      <c r="L163" s="17"/>
      <c r="M163" s="17"/>
      <c r="N163" s="17"/>
      <c r="O163" s="17"/>
      <c r="P163" s="17"/>
      <c r="Q163" s="17"/>
      <c r="R163" s="17"/>
      <c r="S163" s="17"/>
      <c r="T163" s="17"/>
      <c r="U163" s="17"/>
      <c r="V163" s="17"/>
      <c r="W163" s="186"/>
      <c r="X163" s="17"/>
      <c r="Y163" s="17"/>
      <c r="Z163" s="17"/>
      <c r="AA163" s="17"/>
      <c r="AB163" s="17"/>
      <c r="AC163" s="17"/>
      <c r="AD163" s="17"/>
      <c r="AE163" s="17"/>
      <c r="AF163" s="17"/>
      <c r="AG163" s="190"/>
      <c r="AH163" s="190"/>
      <c r="AI163" s="17"/>
      <c r="AJ163" s="17"/>
      <c r="AK163" s="17"/>
      <c r="AL163" s="17"/>
      <c r="AM163" s="17"/>
      <c r="AN163" s="17"/>
      <c r="AO163" s="17"/>
      <c r="AP163" s="107"/>
      <c r="AQ163" s="107"/>
      <c r="AR163" s="107"/>
      <c r="AS163" s="107"/>
      <c r="AT163" s="17"/>
      <c r="AU163" s="107"/>
      <c r="AV163" s="107"/>
      <c r="AW163" s="17"/>
      <c r="AX163" s="107"/>
      <c r="AY163" s="107"/>
      <c r="AZ163" s="17"/>
      <c r="BA163" s="107"/>
    </row>
    <row r="164" spans="1:53" ht="24.75" customHeight="1" x14ac:dyDescent="0.2">
      <c r="A164" s="185"/>
      <c r="B164" s="185"/>
      <c r="C164" s="185"/>
      <c r="D164" s="185"/>
      <c r="E164" s="17"/>
      <c r="F164" s="17"/>
      <c r="G164" s="17"/>
      <c r="H164" s="17"/>
      <c r="I164" s="17"/>
      <c r="J164" s="17"/>
      <c r="K164" s="17"/>
      <c r="L164" s="17"/>
      <c r="M164" s="17"/>
      <c r="N164" s="17"/>
      <c r="O164" s="17"/>
      <c r="P164" s="17"/>
      <c r="Q164" s="17"/>
      <c r="R164" s="17"/>
      <c r="S164" s="17"/>
      <c r="T164" s="17"/>
      <c r="U164" s="17"/>
      <c r="V164" s="17"/>
      <c r="W164" s="186"/>
      <c r="X164" s="17"/>
      <c r="Y164" s="17"/>
      <c r="Z164" s="17"/>
      <c r="AA164" s="17"/>
      <c r="AB164" s="17"/>
      <c r="AC164" s="17"/>
      <c r="AD164" s="17"/>
      <c r="AE164" s="17"/>
      <c r="AF164" s="17"/>
      <c r="AG164" s="190"/>
      <c r="AH164" s="190"/>
      <c r="AI164" s="17"/>
      <c r="AJ164" s="17"/>
      <c r="AK164" s="17"/>
      <c r="AL164" s="17"/>
      <c r="AM164" s="17"/>
      <c r="AN164" s="17"/>
      <c r="AO164" s="17"/>
      <c r="AP164" s="107"/>
      <c r="AQ164" s="107"/>
      <c r="AR164" s="107"/>
      <c r="AS164" s="107"/>
      <c r="AT164" s="17"/>
      <c r="AU164" s="107"/>
      <c r="AV164" s="107"/>
      <c r="AW164" s="17"/>
      <c r="AX164" s="107"/>
      <c r="AY164" s="107"/>
      <c r="AZ164" s="17"/>
      <c r="BA164" s="107"/>
    </row>
    <row r="165" spans="1:53" ht="24.75" customHeight="1" x14ac:dyDescent="0.2">
      <c r="A165" s="185"/>
      <c r="B165" s="185"/>
      <c r="C165" s="185"/>
      <c r="D165" s="185"/>
      <c r="E165" s="17"/>
      <c r="F165" s="17"/>
      <c r="G165" s="17"/>
      <c r="H165" s="17"/>
      <c r="I165" s="17"/>
      <c r="J165" s="17"/>
      <c r="K165" s="17"/>
      <c r="L165" s="17"/>
      <c r="M165" s="17"/>
      <c r="N165" s="17"/>
      <c r="O165" s="17"/>
      <c r="P165" s="17"/>
      <c r="Q165" s="17"/>
      <c r="R165" s="17"/>
      <c r="S165" s="17"/>
      <c r="T165" s="17"/>
      <c r="U165" s="17"/>
      <c r="V165" s="17"/>
      <c r="W165" s="186"/>
      <c r="X165" s="17"/>
      <c r="Y165" s="17"/>
      <c r="Z165" s="17"/>
      <c r="AA165" s="17"/>
      <c r="AB165" s="17"/>
      <c r="AC165" s="17"/>
      <c r="AD165" s="17"/>
      <c r="AE165" s="17"/>
      <c r="AF165" s="17"/>
      <c r="AG165" s="190"/>
      <c r="AH165" s="190"/>
      <c r="AI165" s="17"/>
      <c r="AJ165" s="17"/>
      <c r="AK165" s="17"/>
      <c r="AL165" s="17"/>
      <c r="AM165" s="17"/>
      <c r="AN165" s="17"/>
      <c r="AO165" s="17"/>
      <c r="AP165" s="107"/>
      <c r="AQ165" s="107"/>
      <c r="AR165" s="107"/>
      <c r="AS165" s="107"/>
      <c r="AT165" s="17"/>
      <c r="AU165" s="107"/>
      <c r="AV165" s="107"/>
      <c r="AW165" s="17"/>
      <c r="AX165" s="107"/>
      <c r="AY165" s="107"/>
      <c r="AZ165" s="17"/>
      <c r="BA165" s="107"/>
    </row>
    <row r="166" spans="1:53" ht="24.75" customHeight="1" x14ac:dyDescent="0.2">
      <c r="A166" s="185"/>
      <c r="B166" s="185"/>
      <c r="C166" s="185"/>
      <c r="D166" s="185"/>
      <c r="E166" s="17"/>
      <c r="F166" s="17"/>
      <c r="G166" s="17"/>
      <c r="H166" s="17"/>
      <c r="I166" s="17"/>
      <c r="J166" s="17"/>
      <c r="K166" s="17"/>
      <c r="L166" s="17"/>
      <c r="M166" s="17"/>
      <c r="N166" s="17"/>
      <c r="O166" s="17"/>
      <c r="P166" s="17"/>
      <c r="Q166" s="17"/>
      <c r="R166" s="17"/>
      <c r="S166" s="17"/>
      <c r="T166" s="17"/>
      <c r="U166" s="17"/>
      <c r="V166" s="17"/>
      <c r="W166" s="186"/>
      <c r="X166" s="17"/>
      <c r="Y166" s="17"/>
      <c r="Z166" s="17"/>
      <c r="AA166" s="17"/>
      <c r="AB166" s="17"/>
      <c r="AC166" s="17"/>
      <c r="AD166" s="17"/>
      <c r="AE166" s="17"/>
      <c r="AF166" s="17"/>
      <c r="AG166" s="190"/>
      <c r="AH166" s="190"/>
      <c r="AI166" s="17"/>
      <c r="AJ166" s="17"/>
      <c r="AK166" s="17"/>
      <c r="AL166" s="17"/>
      <c r="AM166" s="17"/>
      <c r="AN166" s="17"/>
      <c r="AO166" s="17"/>
      <c r="AP166" s="107"/>
      <c r="AQ166" s="107"/>
      <c r="AR166" s="107"/>
      <c r="AS166" s="107"/>
      <c r="AT166" s="17"/>
      <c r="AU166" s="107"/>
      <c r="AV166" s="107"/>
      <c r="AW166" s="17"/>
      <c r="AX166" s="107"/>
      <c r="AY166" s="107"/>
      <c r="AZ166" s="17"/>
      <c r="BA166" s="107"/>
    </row>
    <row r="167" spans="1:53" ht="24.75" customHeight="1" x14ac:dyDescent="0.2">
      <c r="A167" s="185"/>
      <c r="B167" s="185"/>
      <c r="C167" s="185"/>
      <c r="D167" s="185"/>
      <c r="E167" s="17"/>
      <c r="F167" s="17"/>
      <c r="G167" s="17"/>
      <c r="H167" s="17"/>
      <c r="I167" s="17"/>
      <c r="J167" s="17"/>
      <c r="K167" s="17"/>
      <c r="L167" s="17"/>
      <c r="M167" s="17"/>
      <c r="N167" s="17"/>
      <c r="O167" s="17"/>
      <c r="P167" s="17"/>
      <c r="Q167" s="17"/>
      <c r="R167" s="17"/>
      <c r="S167" s="17"/>
      <c r="T167" s="17"/>
      <c r="U167" s="17"/>
      <c r="V167" s="17"/>
      <c r="W167" s="186"/>
      <c r="X167" s="17"/>
      <c r="Y167" s="17"/>
      <c r="Z167" s="17"/>
      <c r="AA167" s="17"/>
      <c r="AB167" s="17"/>
      <c r="AC167" s="17"/>
      <c r="AD167" s="17"/>
      <c r="AE167" s="17"/>
      <c r="AF167" s="17"/>
      <c r="AG167" s="190"/>
      <c r="AH167" s="190"/>
      <c r="AI167" s="17"/>
      <c r="AJ167" s="17"/>
      <c r="AK167" s="17"/>
      <c r="AL167" s="17"/>
      <c r="AM167" s="17"/>
      <c r="AN167" s="17"/>
      <c r="AO167" s="17"/>
      <c r="AP167" s="107"/>
      <c r="AQ167" s="107"/>
      <c r="AR167" s="107"/>
      <c r="AS167" s="107"/>
      <c r="AT167" s="17"/>
      <c r="AU167" s="107"/>
      <c r="AV167" s="107"/>
      <c r="AW167" s="17"/>
      <c r="AX167" s="107"/>
      <c r="AY167" s="107"/>
      <c r="AZ167" s="17"/>
      <c r="BA167" s="107"/>
    </row>
    <row r="168" spans="1:53" ht="24.75" customHeight="1" x14ac:dyDescent="0.2">
      <c r="A168" s="185"/>
      <c r="B168" s="185"/>
      <c r="C168" s="185"/>
      <c r="D168" s="185"/>
      <c r="E168" s="17"/>
      <c r="F168" s="17"/>
      <c r="G168" s="17"/>
      <c r="H168" s="17"/>
      <c r="I168" s="17"/>
      <c r="J168" s="17"/>
      <c r="K168" s="17"/>
      <c r="L168" s="17"/>
      <c r="M168" s="17"/>
      <c r="N168" s="17"/>
      <c r="O168" s="17"/>
      <c r="P168" s="17"/>
      <c r="Q168" s="17"/>
      <c r="R168" s="17"/>
      <c r="S168" s="17"/>
      <c r="T168" s="17"/>
      <c r="U168" s="17"/>
      <c r="V168" s="17"/>
      <c r="W168" s="186"/>
      <c r="X168" s="17"/>
      <c r="Y168" s="17"/>
      <c r="Z168" s="17"/>
      <c r="AA168" s="17"/>
      <c r="AB168" s="17"/>
      <c r="AC168" s="17"/>
      <c r="AD168" s="17"/>
      <c r="AE168" s="17"/>
      <c r="AF168" s="17"/>
      <c r="AG168" s="190"/>
      <c r="AH168" s="190"/>
      <c r="AI168" s="17"/>
      <c r="AJ168" s="17"/>
      <c r="AK168" s="17"/>
      <c r="AL168" s="17"/>
      <c r="AM168" s="17"/>
      <c r="AN168" s="17"/>
      <c r="AO168" s="17"/>
      <c r="AP168" s="107"/>
      <c r="AQ168" s="107"/>
      <c r="AR168" s="107"/>
      <c r="AS168" s="107"/>
      <c r="AT168" s="17"/>
      <c r="AU168" s="107"/>
      <c r="AV168" s="107"/>
      <c r="AW168" s="17"/>
      <c r="AX168" s="107"/>
      <c r="AY168" s="107"/>
      <c r="AZ168" s="17"/>
      <c r="BA168" s="107"/>
    </row>
    <row r="169" spans="1:53" ht="24.75" customHeight="1" x14ac:dyDescent="0.2">
      <c r="A169" s="185"/>
      <c r="B169" s="185"/>
      <c r="C169" s="185"/>
      <c r="D169" s="185"/>
      <c r="E169" s="17"/>
      <c r="F169" s="17"/>
      <c r="G169" s="17"/>
      <c r="H169" s="17"/>
      <c r="I169" s="17"/>
      <c r="J169" s="17"/>
      <c r="K169" s="17"/>
      <c r="L169" s="17"/>
      <c r="M169" s="17"/>
      <c r="N169" s="17"/>
      <c r="O169" s="17"/>
      <c r="P169" s="17"/>
      <c r="Q169" s="17"/>
      <c r="R169" s="17"/>
      <c r="S169" s="17"/>
      <c r="T169" s="17"/>
      <c r="U169" s="17"/>
      <c r="V169" s="17"/>
      <c r="W169" s="186"/>
      <c r="X169" s="17"/>
      <c r="Y169" s="17"/>
      <c r="Z169" s="17"/>
      <c r="AA169" s="17"/>
      <c r="AB169" s="17"/>
      <c r="AC169" s="17"/>
      <c r="AD169" s="17"/>
      <c r="AE169" s="17"/>
      <c r="AF169" s="17"/>
      <c r="AG169" s="190"/>
      <c r="AH169" s="190"/>
      <c r="AI169" s="17"/>
      <c r="AJ169" s="17"/>
      <c r="AK169" s="17"/>
      <c r="AL169" s="17"/>
      <c r="AM169" s="17"/>
      <c r="AN169" s="17"/>
      <c r="AO169" s="17"/>
      <c r="AP169" s="107"/>
      <c r="AQ169" s="107"/>
      <c r="AR169" s="107"/>
      <c r="AS169" s="107"/>
      <c r="AT169" s="17"/>
      <c r="AU169" s="107"/>
      <c r="AV169" s="107"/>
      <c r="AW169" s="17"/>
      <c r="AX169" s="107"/>
      <c r="AY169" s="107"/>
      <c r="AZ169" s="17"/>
      <c r="BA169" s="107"/>
    </row>
    <row r="170" spans="1:53" ht="24.75" customHeight="1" x14ac:dyDescent="0.2">
      <c r="A170" s="185"/>
      <c r="B170" s="185"/>
      <c r="C170" s="185"/>
      <c r="D170" s="185"/>
      <c r="E170" s="17"/>
      <c r="F170" s="17"/>
      <c r="G170" s="17"/>
      <c r="H170" s="17"/>
      <c r="I170" s="17"/>
      <c r="J170" s="17"/>
      <c r="K170" s="17"/>
      <c r="L170" s="17"/>
      <c r="M170" s="17"/>
      <c r="N170" s="17"/>
      <c r="O170" s="17"/>
      <c r="P170" s="17"/>
      <c r="Q170" s="17"/>
      <c r="R170" s="17"/>
      <c r="S170" s="17"/>
      <c r="T170" s="17"/>
      <c r="U170" s="17"/>
      <c r="V170" s="17"/>
      <c r="W170" s="186"/>
      <c r="X170" s="17"/>
      <c r="Y170" s="17"/>
      <c r="Z170" s="17"/>
      <c r="AA170" s="17"/>
      <c r="AB170" s="17"/>
      <c r="AC170" s="17"/>
      <c r="AD170" s="17"/>
      <c r="AE170" s="17"/>
      <c r="AF170" s="17"/>
      <c r="AG170" s="190"/>
      <c r="AH170" s="190"/>
      <c r="AI170" s="17"/>
      <c r="AJ170" s="17"/>
      <c r="AK170" s="17"/>
      <c r="AL170" s="17"/>
      <c r="AM170" s="17"/>
      <c r="AN170" s="17"/>
      <c r="AO170" s="17"/>
      <c r="AP170" s="107"/>
      <c r="AQ170" s="107"/>
      <c r="AR170" s="107"/>
      <c r="AS170" s="107"/>
      <c r="AT170" s="17"/>
      <c r="AU170" s="107"/>
      <c r="AV170" s="107"/>
      <c r="AW170" s="17"/>
      <c r="AX170" s="107"/>
      <c r="AY170" s="107"/>
      <c r="AZ170" s="17"/>
      <c r="BA170" s="107"/>
    </row>
    <row r="171" spans="1:53" ht="24.75" customHeight="1" x14ac:dyDescent="0.2">
      <c r="A171" s="185"/>
      <c r="B171" s="185"/>
      <c r="C171" s="185"/>
      <c r="D171" s="185"/>
      <c r="E171" s="17"/>
      <c r="F171" s="17"/>
      <c r="G171" s="17"/>
      <c r="H171" s="17"/>
      <c r="I171" s="17"/>
      <c r="J171" s="17"/>
      <c r="K171" s="17"/>
      <c r="L171" s="17"/>
      <c r="M171" s="17"/>
      <c r="N171" s="17"/>
      <c r="O171" s="17"/>
      <c r="P171" s="17"/>
      <c r="Q171" s="17"/>
      <c r="R171" s="17"/>
      <c r="S171" s="17"/>
      <c r="T171" s="17"/>
      <c r="U171" s="17"/>
      <c r="V171" s="17"/>
      <c r="W171" s="186"/>
      <c r="X171" s="17"/>
      <c r="Y171" s="17"/>
      <c r="Z171" s="17"/>
      <c r="AA171" s="17"/>
      <c r="AB171" s="17"/>
      <c r="AC171" s="17"/>
      <c r="AD171" s="17"/>
      <c r="AE171" s="17"/>
      <c r="AF171" s="17"/>
      <c r="AG171" s="190"/>
      <c r="AH171" s="190"/>
      <c r="AI171" s="17"/>
      <c r="AJ171" s="17"/>
      <c r="AK171" s="17"/>
      <c r="AL171" s="17"/>
      <c r="AM171" s="17"/>
      <c r="AN171" s="17"/>
      <c r="AO171" s="17"/>
      <c r="AP171" s="107"/>
      <c r="AQ171" s="107"/>
      <c r="AR171" s="107"/>
      <c r="AS171" s="107"/>
      <c r="AT171" s="17"/>
      <c r="AU171" s="107"/>
      <c r="AV171" s="107"/>
      <c r="AW171" s="17"/>
      <c r="AX171" s="107"/>
      <c r="AY171" s="107"/>
      <c r="AZ171" s="17"/>
      <c r="BA171" s="107"/>
    </row>
    <row r="172" spans="1:53" ht="24.75" customHeight="1" x14ac:dyDescent="0.2">
      <c r="A172" s="185"/>
      <c r="B172" s="185"/>
      <c r="C172" s="185"/>
      <c r="D172" s="185"/>
      <c r="E172" s="17"/>
      <c r="F172" s="17"/>
      <c r="G172" s="17"/>
      <c r="H172" s="17"/>
      <c r="I172" s="17"/>
      <c r="J172" s="17"/>
      <c r="K172" s="17"/>
      <c r="L172" s="17"/>
      <c r="M172" s="17"/>
      <c r="N172" s="17"/>
      <c r="O172" s="17"/>
      <c r="P172" s="17"/>
      <c r="Q172" s="17"/>
      <c r="R172" s="17"/>
      <c r="S172" s="17"/>
      <c r="T172" s="17"/>
      <c r="U172" s="17"/>
      <c r="V172" s="17"/>
      <c r="W172" s="186"/>
      <c r="X172" s="17"/>
      <c r="Y172" s="17"/>
      <c r="Z172" s="17"/>
      <c r="AA172" s="17"/>
      <c r="AB172" s="17"/>
      <c r="AC172" s="17"/>
      <c r="AD172" s="17"/>
      <c r="AE172" s="17"/>
      <c r="AF172" s="17"/>
      <c r="AG172" s="190"/>
      <c r="AH172" s="190"/>
      <c r="AI172" s="17"/>
      <c r="AJ172" s="17"/>
      <c r="AK172" s="17"/>
      <c r="AL172" s="17"/>
      <c r="AM172" s="17"/>
      <c r="AN172" s="17"/>
      <c r="AO172" s="17"/>
      <c r="AP172" s="107"/>
      <c r="AQ172" s="107"/>
      <c r="AR172" s="107"/>
      <c r="AS172" s="107"/>
      <c r="AT172" s="17"/>
      <c r="AU172" s="107"/>
      <c r="AV172" s="107"/>
      <c r="AW172" s="17"/>
      <c r="AX172" s="107"/>
      <c r="AY172" s="107"/>
      <c r="AZ172" s="17"/>
      <c r="BA172" s="107"/>
    </row>
    <row r="173" spans="1:53" ht="24.75" customHeight="1" x14ac:dyDescent="0.2">
      <c r="A173" s="185"/>
      <c r="B173" s="185"/>
      <c r="C173" s="185"/>
      <c r="D173" s="185"/>
      <c r="E173" s="17"/>
      <c r="F173" s="17"/>
      <c r="G173" s="17"/>
      <c r="H173" s="17"/>
      <c r="I173" s="17"/>
      <c r="J173" s="17"/>
      <c r="K173" s="17"/>
      <c r="L173" s="17"/>
      <c r="M173" s="17"/>
      <c r="N173" s="17"/>
      <c r="O173" s="17"/>
      <c r="P173" s="17"/>
      <c r="Q173" s="17"/>
      <c r="R173" s="17"/>
      <c r="S173" s="17"/>
      <c r="T173" s="17"/>
      <c r="U173" s="17"/>
      <c r="V173" s="17"/>
      <c r="W173" s="186"/>
      <c r="X173" s="17"/>
      <c r="Y173" s="17"/>
      <c r="Z173" s="17"/>
      <c r="AA173" s="17"/>
      <c r="AB173" s="17"/>
      <c r="AC173" s="17"/>
      <c r="AD173" s="17"/>
      <c r="AE173" s="17"/>
      <c r="AF173" s="17"/>
      <c r="AG173" s="190"/>
      <c r="AH173" s="190"/>
      <c r="AI173" s="17"/>
      <c r="AJ173" s="17"/>
      <c r="AK173" s="17"/>
      <c r="AL173" s="17"/>
      <c r="AM173" s="17"/>
      <c r="AN173" s="17"/>
      <c r="AO173" s="17"/>
      <c r="AP173" s="107"/>
      <c r="AQ173" s="107"/>
      <c r="AR173" s="107"/>
      <c r="AS173" s="107"/>
      <c r="AT173" s="17"/>
      <c r="AU173" s="107"/>
      <c r="AV173" s="107"/>
      <c r="AW173" s="17"/>
      <c r="AX173" s="107"/>
      <c r="AY173" s="107"/>
      <c r="AZ173" s="17"/>
      <c r="BA173" s="107"/>
    </row>
    <row r="174" spans="1:53" ht="24.75" customHeight="1" x14ac:dyDescent="0.2">
      <c r="A174" s="185"/>
      <c r="B174" s="185"/>
      <c r="C174" s="185"/>
      <c r="D174" s="185"/>
      <c r="E174" s="17"/>
      <c r="F174" s="17"/>
      <c r="G174" s="17"/>
      <c r="H174" s="17"/>
      <c r="I174" s="17"/>
      <c r="J174" s="17"/>
      <c r="K174" s="17"/>
      <c r="L174" s="17"/>
      <c r="M174" s="17"/>
      <c r="N174" s="17"/>
      <c r="O174" s="17"/>
      <c r="P174" s="17"/>
      <c r="Q174" s="17"/>
      <c r="R174" s="17"/>
      <c r="S174" s="17"/>
      <c r="T174" s="17"/>
      <c r="U174" s="17"/>
      <c r="V174" s="17"/>
      <c r="W174" s="186"/>
      <c r="X174" s="17"/>
      <c r="Y174" s="17"/>
      <c r="Z174" s="17"/>
      <c r="AA174" s="17"/>
      <c r="AB174" s="17"/>
      <c r="AC174" s="17"/>
      <c r="AD174" s="17"/>
      <c r="AE174" s="17"/>
      <c r="AF174" s="17"/>
      <c r="AG174" s="190"/>
      <c r="AH174" s="190"/>
      <c r="AI174" s="17"/>
      <c r="AJ174" s="17"/>
      <c r="AK174" s="17"/>
      <c r="AL174" s="17"/>
      <c r="AM174" s="17"/>
      <c r="AN174" s="17"/>
      <c r="AO174" s="17"/>
      <c r="AP174" s="107"/>
      <c r="AQ174" s="107"/>
      <c r="AR174" s="107"/>
      <c r="AS174" s="107"/>
      <c r="AT174" s="17"/>
      <c r="AU174" s="107"/>
      <c r="AV174" s="107"/>
      <c r="AW174" s="17"/>
      <c r="AX174" s="107"/>
      <c r="AY174" s="107"/>
      <c r="AZ174" s="17"/>
      <c r="BA174" s="107"/>
    </row>
    <row r="175" spans="1:53" ht="24.75" customHeight="1" x14ac:dyDescent="0.2">
      <c r="A175" s="185"/>
      <c r="B175" s="185"/>
      <c r="C175" s="185"/>
      <c r="D175" s="185"/>
      <c r="E175" s="17"/>
      <c r="F175" s="17"/>
      <c r="G175" s="17"/>
      <c r="H175" s="17"/>
      <c r="I175" s="17"/>
      <c r="J175" s="17"/>
      <c r="K175" s="17"/>
      <c r="L175" s="17"/>
      <c r="M175" s="17"/>
      <c r="N175" s="17"/>
      <c r="O175" s="17"/>
      <c r="P175" s="17"/>
      <c r="Q175" s="17"/>
      <c r="R175" s="17"/>
      <c r="S175" s="17"/>
      <c r="T175" s="17"/>
      <c r="U175" s="17"/>
      <c r="V175" s="17"/>
      <c r="W175" s="186"/>
      <c r="X175" s="17"/>
      <c r="Y175" s="17"/>
      <c r="Z175" s="17"/>
      <c r="AA175" s="17"/>
      <c r="AB175" s="17"/>
      <c r="AC175" s="17"/>
      <c r="AD175" s="17"/>
      <c r="AE175" s="17"/>
      <c r="AF175" s="17"/>
      <c r="AG175" s="190"/>
      <c r="AH175" s="190"/>
      <c r="AI175" s="17"/>
      <c r="AJ175" s="17"/>
      <c r="AK175" s="17"/>
      <c r="AL175" s="17"/>
      <c r="AM175" s="17"/>
      <c r="AN175" s="17"/>
      <c r="AO175" s="17"/>
      <c r="AP175" s="107"/>
      <c r="AQ175" s="107"/>
      <c r="AR175" s="107"/>
      <c r="AS175" s="107"/>
      <c r="AT175" s="17"/>
      <c r="AU175" s="107"/>
      <c r="AV175" s="107"/>
      <c r="AW175" s="17"/>
      <c r="AX175" s="107"/>
      <c r="AY175" s="107"/>
      <c r="AZ175" s="17"/>
      <c r="BA175" s="107"/>
    </row>
    <row r="176" spans="1:53" ht="24.75" customHeight="1" x14ac:dyDescent="0.2">
      <c r="A176" s="185"/>
      <c r="B176" s="185"/>
      <c r="C176" s="185"/>
      <c r="D176" s="185"/>
      <c r="E176" s="17"/>
      <c r="F176" s="17"/>
      <c r="G176" s="17"/>
      <c r="H176" s="17"/>
      <c r="I176" s="17"/>
      <c r="J176" s="17"/>
      <c r="K176" s="17"/>
      <c r="L176" s="17"/>
      <c r="M176" s="17"/>
      <c r="N176" s="17"/>
      <c r="O176" s="17"/>
      <c r="P176" s="17"/>
      <c r="Q176" s="17"/>
      <c r="R176" s="17"/>
      <c r="S176" s="17"/>
      <c r="T176" s="17"/>
      <c r="U176" s="17"/>
      <c r="V176" s="17"/>
      <c r="W176" s="186"/>
      <c r="X176" s="17"/>
      <c r="Y176" s="17"/>
      <c r="Z176" s="17"/>
      <c r="AA176" s="17"/>
      <c r="AB176" s="17"/>
      <c r="AC176" s="17"/>
      <c r="AD176" s="17"/>
      <c r="AE176" s="17"/>
      <c r="AF176" s="17"/>
      <c r="AG176" s="190"/>
      <c r="AH176" s="190"/>
      <c r="AI176" s="17"/>
      <c r="AJ176" s="17"/>
      <c r="AK176" s="17"/>
      <c r="AL176" s="17"/>
      <c r="AM176" s="17"/>
      <c r="AN176" s="17"/>
      <c r="AO176" s="17"/>
      <c r="AP176" s="107"/>
      <c r="AQ176" s="107"/>
      <c r="AR176" s="107"/>
      <c r="AS176" s="107"/>
      <c r="AT176" s="17"/>
      <c r="AU176" s="107"/>
      <c r="AV176" s="107"/>
      <c r="AW176" s="17"/>
      <c r="AX176" s="107"/>
      <c r="AY176" s="107"/>
      <c r="AZ176" s="17"/>
      <c r="BA176" s="107"/>
    </row>
    <row r="177" spans="1:53" ht="24.75" customHeight="1" x14ac:dyDescent="0.2">
      <c r="A177" s="185"/>
      <c r="B177" s="185"/>
      <c r="C177" s="185"/>
      <c r="D177" s="185"/>
      <c r="E177" s="17"/>
      <c r="F177" s="17"/>
      <c r="G177" s="17"/>
      <c r="H177" s="17"/>
      <c r="I177" s="17"/>
      <c r="J177" s="17"/>
      <c r="K177" s="17"/>
      <c r="L177" s="17"/>
      <c r="M177" s="17"/>
      <c r="N177" s="17"/>
      <c r="O177" s="17"/>
      <c r="P177" s="17"/>
      <c r="Q177" s="17"/>
      <c r="R177" s="17"/>
      <c r="S177" s="17"/>
      <c r="T177" s="17"/>
      <c r="U177" s="17"/>
      <c r="V177" s="17"/>
      <c r="W177" s="186"/>
      <c r="X177" s="17"/>
      <c r="Y177" s="17"/>
      <c r="Z177" s="17"/>
      <c r="AA177" s="17"/>
      <c r="AB177" s="17"/>
      <c r="AC177" s="17"/>
      <c r="AD177" s="17"/>
      <c r="AE177" s="17"/>
      <c r="AF177" s="17"/>
      <c r="AG177" s="190"/>
      <c r="AH177" s="190"/>
      <c r="AI177" s="17"/>
      <c r="AJ177" s="17"/>
      <c r="AK177" s="17"/>
      <c r="AL177" s="17"/>
      <c r="AM177" s="17"/>
      <c r="AN177" s="17"/>
      <c r="AO177" s="17"/>
      <c r="AP177" s="107"/>
      <c r="AQ177" s="107"/>
      <c r="AR177" s="107"/>
      <c r="AS177" s="107"/>
      <c r="AT177" s="17"/>
      <c r="AU177" s="107"/>
      <c r="AV177" s="107"/>
      <c r="AW177" s="17"/>
      <c r="AX177" s="107"/>
      <c r="AY177" s="107"/>
      <c r="AZ177" s="17"/>
      <c r="BA177" s="107"/>
    </row>
    <row r="178" spans="1:53" ht="24.75" customHeight="1" x14ac:dyDescent="0.2">
      <c r="A178" s="185"/>
      <c r="B178" s="185"/>
      <c r="C178" s="185"/>
      <c r="D178" s="185"/>
      <c r="E178" s="17"/>
      <c r="F178" s="17"/>
      <c r="G178" s="17"/>
      <c r="H178" s="17"/>
      <c r="I178" s="17"/>
      <c r="J178" s="17"/>
      <c r="K178" s="17"/>
      <c r="L178" s="17"/>
      <c r="M178" s="17"/>
      <c r="N178" s="17"/>
      <c r="O178" s="17"/>
      <c r="P178" s="17"/>
      <c r="Q178" s="17"/>
      <c r="R178" s="17"/>
      <c r="S178" s="17"/>
      <c r="T178" s="17"/>
      <c r="U178" s="17"/>
      <c r="V178" s="17"/>
      <c r="W178" s="186"/>
      <c r="X178" s="17"/>
      <c r="Y178" s="17"/>
      <c r="Z178" s="17"/>
      <c r="AA178" s="17"/>
      <c r="AB178" s="17"/>
      <c r="AC178" s="17"/>
      <c r="AD178" s="17"/>
      <c r="AE178" s="17"/>
      <c r="AF178" s="17"/>
      <c r="AG178" s="190"/>
      <c r="AH178" s="190"/>
      <c r="AI178" s="17"/>
      <c r="AJ178" s="17"/>
      <c r="AK178" s="17"/>
      <c r="AL178" s="17"/>
      <c r="AM178" s="17"/>
      <c r="AN178" s="17"/>
      <c r="AO178" s="17"/>
      <c r="AP178" s="107"/>
      <c r="AQ178" s="107"/>
      <c r="AR178" s="107"/>
      <c r="AS178" s="107"/>
      <c r="AT178" s="17"/>
      <c r="AU178" s="107"/>
      <c r="AV178" s="107"/>
      <c r="AW178" s="17"/>
      <c r="AX178" s="107"/>
      <c r="AY178" s="107"/>
      <c r="AZ178" s="17"/>
      <c r="BA178" s="107"/>
    </row>
    <row r="179" spans="1:53" ht="24.75" customHeight="1" x14ac:dyDescent="0.2">
      <c r="A179" s="185"/>
      <c r="B179" s="185"/>
      <c r="C179" s="185"/>
      <c r="D179" s="185"/>
      <c r="E179" s="17"/>
      <c r="F179" s="17"/>
      <c r="G179" s="17"/>
      <c r="H179" s="17"/>
      <c r="I179" s="17"/>
      <c r="J179" s="17"/>
      <c r="K179" s="17"/>
      <c r="L179" s="17"/>
      <c r="M179" s="17"/>
      <c r="N179" s="17"/>
      <c r="O179" s="17"/>
      <c r="P179" s="17"/>
      <c r="Q179" s="17"/>
      <c r="R179" s="17"/>
      <c r="S179" s="17"/>
      <c r="T179" s="17"/>
      <c r="U179" s="17"/>
      <c r="V179" s="17"/>
      <c r="W179" s="186"/>
      <c r="X179" s="17"/>
      <c r="Y179" s="17"/>
      <c r="Z179" s="17"/>
      <c r="AA179" s="17"/>
      <c r="AB179" s="17"/>
      <c r="AC179" s="17"/>
      <c r="AD179" s="17"/>
      <c r="AE179" s="17"/>
      <c r="AF179" s="17"/>
      <c r="AG179" s="190"/>
      <c r="AH179" s="190"/>
      <c r="AI179" s="17"/>
      <c r="AJ179" s="17"/>
      <c r="AK179" s="17"/>
      <c r="AL179" s="17"/>
      <c r="AM179" s="17"/>
      <c r="AN179" s="17"/>
      <c r="AO179" s="17"/>
      <c r="AP179" s="107"/>
      <c r="AQ179" s="107"/>
      <c r="AR179" s="107"/>
      <c r="AS179" s="107"/>
      <c r="AT179" s="17"/>
      <c r="AU179" s="107"/>
      <c r="AV179" s="107"/>
      <c r="AW179" s="17"/>
      <c r="AX179" s="107"/>
      <c r="AY179" s="107"/>
      <c r="AZ179" s="17"/>
      <c r="BA179" s="107"/>
    </row>
    <row r="180" spans="1:53" ht="24.75" customHeight="1" x14ac:dyDescent="0.2">
      <c r="A180" s="185"/>
      <c r="B180" s="185"/>
      <c r="C180" s="185"/>
      <c r="D180" s="185"/>
      <c r="E180" s="17"/>
      <c r="F180" s="17"/>
      <c r="G180" s="17"/>
      <c r="H180" s="17"/>
      <c r="I180" s="17"/>
      <c r="J180" s="17"/>
      <c r="K180" s="17"/>
      <c r="L180" s="17"/>
      <c r="M180" s="17"/>
      <c r="N180" s="17"/>
      <c r="O180" s="17"/>
      <c r="P180" s="17"/>
      <c r="Q180" s="17"/>
      <c r="R180" s="17"/>
      <c r="S180" s="17"/>
      <c r="T180" s="17"/>
      <c r="U180" s="17"/>
      <c r="V180" s="17"/>
      <c r="W180" s="186"/>
      <c r="X180" s="17"/>
      <c r="Y180" s="17"/>
      <c r="Z180" s="17"/>
      <c r="AA180" s="17"/>
      <c r="AB180" s="17"/>
      <c r="AC180" s="17"/>
      <c r="AD180" s="17"/>
      <c r="AE180" s="17"/>
      <c r="AF180" s="17"/>
      <c r="AG180" s="190"/>
      <c r="AH180" s="190"/>
      <c r="AI180" s="17"/>
      <c r="AJ180" s="17"/>
      <c r="AK180" s="17"/>
      <c r="AL180" s="17"/>
      <c r="AM180" s="17"/>
      <c r="AN180" s="17"/>
      <c r="AO180" s="17"/>
      <c r="AP180" s="107"/>
      <c r="AQ180" s="107"/>
      <c r="AR180" s="107"/>
      <c r="AS180" s="107"/>
      <c r="AT180" s="17"/>
      <c r="AU180" s="107"/>
      <c r="AV180" s="107"/>
      <c r="AW180" s="17"/>
      <c r="AX180" s="107"/>
      <c r="AY180" s="107"/>
      <c r="AZ180" s="17"/>
      <c r="BA180" s="107"/>
    </row>
    <row r="181" spans="1:53" ht="24.75" customHeight="1" x14ac:dyDescent="0.2">
      <c r="A181" s="185"/>
      <c r="B181" s="185"/>
      <c r="C181" s="185"/>
      <c r="D181" s="185"/>
      <c r="E181" s="17"/>
      <c r="F181" s="17"/>
      <c r="G181" s="17"/>
      <c r="H181" s="17"/>
      <c r="I181" s="17"/>
      <c r="J181" s="17"/>
      <c r="K181" s="17"/>
      <c r="L181" s="17"/>
      <c r="M181" s="17"/>
      <c r="N181" s="17"/>
      <c r="O181" s="17"/>
      <c r="P181" s="17"/>
      <c r="Q181" s="17"/>
      <c r="R181" s="17"/>
      <c r="S181" s="17"/>
      <c r="T181" s="17"/>
      <c r="U181" s="17"/>
      <c r="V181" s="17"/>
      <c r="W181" s="186"/>
      <c r="X181" s="17"/>
      <c r="Y181" s="17"/>
      <c r="Z181" s="17"/>
      <c r="AA181" s="17"/>
      <c r="AB181" s="17"/>
      <c r="AC181" s="17"/>
      <c r="AD181" s="17"/>
      <c r="AE181" s="17"/>
      <c r="AF181" s="17"/>
      <c r="AG181" s="190"/>
      <c r="AH181" s="190"/>
      <c r="AI181" s="17"/>
      <c r="AJ181" s="17"/>
      <c r="AK181" s="17"/>
      <c r="AL181" s="17"/>
      <c r="AM181" s="17"/>
      <c r="AN181" s="17"/>
      <c r="AO181" s="17"/>
      <c r="AP181" s="107"/>
      <c r="AQ181" s="107"/>
      <c r="AR181" s="107"/>
      <c r="AS181" s="107"/>
      <c r="AT181" s="17"/>
      <c r="AU181" s="107"/>
      <c r="AV181" s="107"/>
      <c r="AW181" s="17"/>
      <c r="AX181" s="107"/>
      <c r="AY181" s="107"/>
      <c r="AZ181" s="17"/>
      <c r="BA181" s="107"/>
    </row>
    <row r="182" spans="1:53" ht="24.75" customHeight="1" x14ac:dyDescent="0.2">
      <c r="A182" s="185"/>
      <c r="B182" s="185"/>
      <c r="C182" s="185"/>
      <c r="D182" s="185"/>
      <c r="E182" s="17"/>
      <c r="F182" s="17"/>
      <c r="G182" s="17"/>
      <c r="H182" s="17"/>
      <c r="I182" s="17"/>
      <c r="J182" s="17"/>
      <c r="K182" s="17"/>
      <c r="L182" s="17"/>
      <c r="M182" s="17"/>
      <c r="N182" s="17"/>
      <c r="O182" s="17"/>
      <c r="P182" s="17"/>
      <c r="Q182" s="17"/>
      <c r="R182" s="17"/>
      <c r="S182" s="17"/>
      <c r="T182" s="17"/>
      <c r="U182" s="17"/>
      <c r="V182" s="17"/>
      <c r="W182" s="186"/>
      <c r="X182" s="17"/>
      <c r="Y182" s="17"/>
      <c r="Z182" s="17"/>
      <c r="AA182" s="17"/>
      <c r="AB182" s="17"/>
      <c r="AC182" s="17"/>
      <c r="AD182" s="17"/>
      <c r="AE182" s="17"/>
      <c r="AF182" s="17"/>
      <c r="AG182" s="190"/>
      <c r="AH182" s="190"/>
      <c r="AI182" s="17"/>
      <c r="AJ182" s="17"/>
      <c r="AK182" s="17"/>
      <c r="AL182" s="17"/>
      <c r="AM182" s="17"/>
      <c r="AN182" s="17"/>
      <c r="AO182" s="17"/>
      <c r="AP182" s="107"/>
      <c r="AQ182" s="107"/>
      <c r="AR182" s="107"/>
      <c r="AS182" s="107"/>
      <c r="AT182" s="17"/>
      <c r="AU182" s="107"/>
      <c r="AV182" s="107"/>
      <c r="AW182" s="17"/>
      <c r="AX182" s="107"/>
      <c r="AY182" s="107"/>
      <c r="AZ182" s="17"/>
      <c r="BA182" s="107"/>
    </row>
    <row r="183" spans="1:53" ht="24.75" customHeight="1" x14ac:dyDescent="0.2">
      <c r="A183" s="185"/>
      <c r="B183" s="185"/>
      <c r="C183" s="185"/>
      <c r="D183" s="185"/>
      <c r="E183" s="17"/>
      <c r="F183" s="17"/>
      <c r="G183" s="17"/>
      <c r="H183" s="17"/>
      <c r="I183" s="17"/>
      <c r="J183" s="17"/>
      <c r="K183" s="17"/>
      <c r="L183" s="17"/>
      <c r="M183" s="17"/>
      <c r="N183" s="17"/>
      <c r="O183" s="17"/>
      <c r="P183" s="17"/>
      <c r="Q183" s="17"/>
      <c r="R183" s="17"/>
      <c r="S183" s="17"/>
      <c r="T183" s="17"/>
      <c r="U183" s="17"/>
      <c r="V183" s="17"/>
      <c r="W183" s="186"/>
      <c r="X183" s="17"/>
      <c r="Y183" s="17"/>
      <c r="Z183" s="17"/>
      <c r="AA183" s="17"/>
      <c r="AB183" s="17"/>
      <c r="AC183" s="17"/>
      <c r="AD183" s="17"/>
      <c r="AE183" s="17"/>
      <c r="AF183" s="17"/>
      <c r="AG183" s="190"/>
      <c r="AH183" s="190"/>
      <c r="AI183" s="17"/>
      <c r="AJ183" s="17"/>
      <c r="AK183" s="17"/>
      <c r="AL183" s="17"/>
      <c r="AM183" s="17"/>
      <c r="AN183" s="17"/>
      <c r="AO183" s="17"/>
      <c r="AP183" s="107"/>
      <c r="AQ183" s="107"/>
      <c r="AR183" s="107"/>
      <c r="AS183" s="107"/>
      <c r="AT183" s="17"/>
      <c r="AU183" s="107"/>
      <c r="AV183" s="107"/>
      <c r="AW183" s="17"/>
      <c r="AX183" s="107"/>
      <c r="AY183" s="107"/>
      <c r="AZ183" s="17"/>
      <c r="BA183" s="107"/>
    </row>
    <row r="184" spans="1:53" ht="24.75" customHeight="1" x14ac:dyDescent="0.2">
      <c r="A184" s="185"/>
      <c r="B184" s="185"/>
      <c r="C184" s="185"/>
      <c r="D184" s="185"/>
      <c r="E184" s="17"/>
      <c r="F184" s="17"/>
      <c r="G184" s="17"/>
      <c r="H184" s="17"/>
      <c r="I184" s="17"/>
      <c r="J184" s="17"/>
      <c r="K184" s="17"/>
      <c r="L184" s="17"/>
      <c r="M184" s="17"/>
      <c r="N184" s="17"/>
      <c r="O184" s="17"/>
      <c r="P184" s="17"/>
      <c r="Q184" s="17"/>
      <c r="R184" s="17"/>
      <c r="S184" s="17"/>
      <c r="T184" s="17"/>
      <c r="U184" s="17"/>
      <c r="V184" s="17"/>
      <c r="W184" s="186"/>
      <c r="X184" s="17"/>
      <c r="Y184" s="17"/>
      <c r="Z184" s="17"/>
      <c r="AA184" s="17"/>
      <c r="AB184" s="17"/>
      <c r="AC184" s="17"/>
      <c r="AD184" s="17"/>
      <c r="AE184" s="17"/>
      <c r="AF184" s="17"/>
      <c r="AG184" s="190"/>
      <c r="AH184" s="190"/>
      <c r="AI184" s="17"/>
      <c r="AJ184" s="17"/>
      <c r="AK184" s="17"/>
      <c r="AL184" s="17"/>
      <c r="AM184" s="17"/>
      <c r="AN184" s="17"/>
      <c r="AO184" s="17"/>
      <c r="AP184" s="107"/>
      <c r="AQ184" s="107"/>
      <c r="AR184" s="107"/>
      <c r="AS184" s="107"/>
      <c r="AT184" s="17"/>
      <c r="AU184" s="107"/>
      <c r="AV184" s="107"/>
      <c r="AW184" s="17"/>
      <c r="AX184" s="107"/>
      <c r="AY184" s="107"/>
      <c r="AZ184" s="17"/>
      <c r="BA184" s="107"/>
    </row>
    <row r="185" spans="1:53" ht="24.75" customHeight="1" x14ac:dyDescent="0.2">
      <c r="A185" s="185"/>
      <c r="B185" s="185"/>
      <c r="C185" s="185"/>
      <c r="D185" s="185"/>
      <c r="E185" s="17"/>
      <c r="F185" s="17"/>
      <c r="G185" s="17"/>
      <c r="H185" s="17"/>
      <c r="I185" s="17"/>
      <c r="J185" s="17"/>
      <c r="K185" s="17"/>
      <c r="L185" s="17"/>
      <c r="M185" s="17"/>
      <c r="N185" s="17"/>
      <c r="O185" s="17"/>
      <c r="P185" s="17"/>
      <c r="Q185" s="17"/>
      <c r="R185" s="17"/>
      <c r="S185" s="17"/>
      <c r="T185" s="17"/>
      <c r="U185" s="17"/>
      <c r="V185" s="17"/>
      <c r="W185" s="186"/>
      <c r="X185" s="17"/>
      <c r="Y185" s="17"/>
      <c r="Z185" s="17"/>
      <c r="AA185" s="17"/>
      <c r="AB185" s="17"/>
      <c r="AC185" s="17"/>
      <c r="AD185" s="17"/>
      <c r="AE185" s="17"/>
      <c r="AF185" s="17"/>
      <c r="AG185" s="190"/>
      <c r="AH185" s="190"/>
      <c r="AI185" s="17"/>
      <c r="AJ185" s="17"/>
      <c r="AK185" s="17"/>
      <c r="AL185" s="17"/>
      <c r="AM185" s="17"/>
      <c r="AN185" s="17"/>
      <c r="AO185" s="17"/>
      <c r="AP185" s="107"/>
      <c r="AQ185" s="107"/>
      <c r="AR185" s="107"/>
      <c r="AS185" s="107"/>
      <c r="AT185" s="17"/>
      <c r="AU185" s="107"/>
      <c r="AV185" s="107"/>
      <c r="AW185" s="17"/>
      <c r="AX185" s="107"/>
      <c r="AY185" s="107"/>
      <c r="AZ185" s="17"/>
      <c r="BA185" s="107"/>
    </row>
    <row r="186" spans="1:53" ht="24.75" customHeight="1" x14ac:dyDescent="0.2">
      <c r="A186" s="185"/>
      <c r="B186" s="185"/>
      <c r="C186" s="185"/>
      <c r="D186" s="185"/>
      <c r="E186" s="17"/>
      <c r="F186" s="17"/>
      <c r="G186" s="17"/>
      <c r="H186" s="17"/>
      <c r="I186" s="17"/>
      <c r="J186" s="17"/>
      <c r="K186" s="17"/>
      <c r="L186" s="17"/>
      <c r="M186" s="17"/>
      <c r="N186" s="17"/>
      <c r="O186" s="17"/>
      <c r="P186" s="17"/>
      <c r="Q186" s="17"/>
      <c r="R186" s="17"/>
      <c r="S186" s="17"/>
      <c r="T186" s="17"/>
      <c r="U186" s="17"/>
      <c r="V186" s="17"/>
      <c r="W186" s="186"/>
      <c r="X186" s="17"/>
      <c r="Y186" s="17"/>
      <c r="Z186" s="17"/>
      <c r="AA186" s="17"/>
      <c r="AB186" s="17"/>
      <c r="AC186" s="17"/>
      <c r="AD186" s="17"/>
      <c r="AE186" s="17"/>
      <c r="AF186" s="17"/>
      <c r="AG186" s="190"/>
      <c r="AH186" s="190"/>
      <c r="AI186" s="17"/>
      <c r="AJ186" s="17"/>
      <c r="AK186" s="17"/>
      <c r="AL186" s="17"/>
      <c r="AM186" s="17"/>
      <c r="AN186" s="17"/>
      <c r="AO186" s="17"/>
      <c r="AP186" s="107"/>
      <c r="AQ186" s="107"/>
      <c r="AR186" s="107"/>
      <c r="AS186" s="107"/>
      <c r="AT186" s="17"/>
      <c r="AU186" s="107"/>
      <c r="AV186" s="107"/>
      <c r="AW186" s="17"/>
      <c r="AX186" s="107"/>
      <c r="AY186" s="107"/>
      <c r="AZ186" s="17"/>
      <c r="BA186" s="107"/>
    </row>
    <row r="187" spans="1:53" ht="24.75" customHeight="1" x14ac:dyDescent="0.2">
      <c r="A187" s="185"/>
      <c r="B187" s="185"/>
      <c r="C187" s="185"/>
      <c r="D187" s="185"/>
      <c r="E187" s="17"/>
      <c r="F187" s="17"/>
      <c r="G187" s="17"/>
      <c r="H187" s="17"/>
      <c r="I187" s="17"/>
      <c r="J187" s="17"/>
      <c r="K187" s="17"/>
      <c r="L187" s="17"/>
      <c r="M187" s="17"/>
      <c r="N187" s="17"/>
      <c r="O187" s="17"/>
      <c r="P187" s="17"/>
      <c r="Q187" s="17"/>
      <c r="R187" s="17"/>
      <c r="S187" s="17"/>
      <c r="T187" s="17"/>
      <c r="U187" s="17"/>
      <c r="V187" s="17"/>
      <c r="W187" s="186"/>
      <c r="X187" s="17"/>
      <c r="Y187" s="17"/>
      <c r="Z187" s="17"/>
      <c r="AA187" s="17"/>
      <c r="AB187" s="17"/>
      <c r="AC187" s="17"/>
      <c r="AD187" s="17"/>
      <c r="AE187" s="17"/>
      <c r="AF187" s="17"/>
      <c r="AG187" s="190"/>
      <c r="AH187" s="190"/>
      <c r="AI187" s="17"/>
      <c r="AJ187" s="17"/>
      <c r="AK187" s="17"/>
      <c r="AL187" s="17"/>
      <c r="AM187" s="17"/>
      <c r="AN187" s="17"/>
      <c r="AO187" s="17"/>
      <c r="AP187" s="107"/>
      <c r="AQ187" s="107"/>
      <c r="AR187" s="107"/>
      <c r="AS187" s="107"/>
      <c r="AT187" s="17"/>
      <c r="AU187" s="107"/>
      <c r="AV187" s="107"/>
      <c r="AW187" s="17"/>
      <c r="AX187" s="107"/>
      <c r="AY187" s="107"/>
      <c r="AZ187" s="17"/>
      <c r="BA187" s="107"/>
    </row>
    <row r="188" spans="1:53" ht="24.75" customHeight="1" x14ac:dyDescent="0.2">
      <c r="A188" s="185"/>
      <c r="B188" s="185"/>
      <c r="C188" s="185"/>
      <c r="D188" s="185"/>
      <c r="E188" s="17"/>
      <c r="F188" s="17"/>
      <c r="G188" s="17"/>
      <c r="H188" s="17"/>
      <c r="I188" s="17"/>
      <c r="J188" s="17"/>
      <c r="K188" s="17"/>
      <c r="L188" s="17"/>
      <c r="M188" s="17"/>
      <c r="N188" s="17"/>
      <c r="O188" s="17"/>
      <c r="P188" s="17"/>
      <c r="Q188" s="17"/>
      <c r="R188" s="17"/>
      <c r="S188" s="17"/>
      <c r="T188" s="17"/>
      <c r="U188" s="17"/>
      <c r="V188" s="17"/>
      <c r="W188" s="186"/>
      <c r="X188" s="17"/>
      <c r="Y188" s="17"/>
      <c r="Z188" s="17"/>
      <c r="AA188" s="17"/>
      <c r="AB188" s="17"/>
      <c r="AC188" s="17"/>
      <c r="AD188" s="17"/>
      <c r="AE188" s="17"/>
      <c r="AF188" s="17"/>
      <c r="AG188" s="190"/>
      <c r="AH188" s="190"/>
      <c r="AI188" s="17"/>
      <c r="AJ188" s="17"/>
      <c r="AK188" s="17"/>
      <c r="AL188" s="17"/>
      <c r="AM188" s="17"/>
      <c r="AN188" s="17"/>
      <c r="AO188" s="17"/>
      <c r="AP188" s="107"/>
      <c r="AQ188" s="107"/>
      <c r="AR188" s="107"/>
      <c r="AS188" s="107"/>
      <c r="AT188" s="17"/>
      <c r="AU188" s="107"/>
      <c r="AV188" s="107"/>
      <c r="AW188" s="17"/>
      <c r="AX188" s="107"/>
      <c r="AY188" s="107"/>
      <c r="AZ188" s="17"/>
      <c r="BA188" s="107"/>
    </row>
    <row r="189" spans="1:53" ht="24.75" customHeight="1" x14ac:dyDescent="0.2">
      <c r="A189" s="185"/>
      <c r="B189" s="185"/>
      <c r="C189" s="185"/>
      <c r="D189" s="185"/>
      <c r="E189" s="17"/>
      <c r="F189" s="17"/>
      <c r="G189" s="17"/>
      <c r="H189" s="17"/>
      <c r="I189" s="17"/>
      <c r="J189" s="17"/>
      <c r="K189" s="17"/>
      <c r="L189" s="17"/>
      <c r="M189" s="17"/>
      <c r="N189" s="17"/>
      <c r="O189" s="17"/>
      <c r="P189" s="17"/>
      <c r="Q189" s="17"/>
      <c r="R189" s="17"/>
      <c r="S189" s="17"/>
      <c r="T189" s="17"/>
      <c r="U189" s="17"/>
      <c r="V189" s="17"/>
      <c r="W189" s="186"/>
      <c r="X189" s="17"/>
      <c r="Y189" s="17"/>
      <c r="Z189" s="17"/>
      <c r="AA189" s="17"/>
      <c r="AB189" s="17"/>
      <c r="AC189" s="17"/>
      <c r="AD189" s="17"/>
      <c r="AE189" s="17"/>
      <c r="AF189" s="17"/>
      <c r="AG189" s="190"/>
      <c r="AH189" s="190"/>
      <c r="AI189" s="17"/>
      <c r="AJ189" s="17"/>
      <c r="AK189" s="17"/>
      <c r="AL189" s="17"/>
      <c r="AM189" s="17"/>
      <c r="AN189" s="17"/>
      <c r="AO189" s="17"/>
      <c r="AP189" s="107"/>
      <c r="AQ189" s="107"/>
      <c r="AR189" s="107"/>
      <c r="AS189" s="107"/>
      <c r="AT189" s="17"/>
      <c r="AU189" s="107"/>
      <c r="AV189" s="107"/>
      <c r="AW189" s="17"/>
      <c r="AX189" s="107"/>
      <c r="AY189" s="107"/>
      <c r="AZ189" s="17"/>
      <c r="BA189" s="107"/>
    </row>
    <row r="190" spans="1:53" ht="24.75" customHeight="1" x14ac:dyDescent="0.2">
      <c r="A190" s="185"/>
      <c r="B190" s="185"/>
      <c r="C190" s="185"/>
      <c r="D190" s="185"/>
      <c r="E190" s="17"/>
      <c r="F190" s="17"/>
      <c r="G190" s="17"/>
      <c r="H190" s="17"/>
      <c r="I190" s="17"/>
      <c r="J190" s="17"/>
      <c r="K190" s="17"/>
      <c r="L190" s="17"/>
      <c r="M190" s="17"/>
      <c r="N190" s="17"/>
      <c r="O190" s="17"/>
      <c r="P190" s="17"/>
      <c r="Q190" s="17"/>
      <c r="R190" s="17"/>
      <c r="S190" s="17"/>
      <c r="T190" s="17"/>
      <c r="U190" s="17"/>
      <c r="V190" s="17"/>
      <c r="W190" s="186"/>
      <c r="X190" s="17"/>
      <c r="Y190" s="17"/>
      <c r="Z190" s="17"/>
      <c r="AA190" s="17"/>
      <c r="AB190" s="17"/>
      <c r="AC190" s="17"/>
      <c r="AD190" s="17"/>
      <c r="AE190" s="17"/>
      <c r="AF190" s="17"/>
      <c r="AG190" s="190"/>
      <c r="AH190" s="190"/>
      <c r="AI190" s="17"/>
      <c r="AJ190" s="17"/>
      <c r="AK190" s="17"/>
      <c r="AL190" s="17"/>
      <c r="AM190" s="17"/>
      <c r="AN190" s="17"/>
      <c r="AO190" s="17"/>
      <c r="AP190" s="107"/>
      <c r="AQ190" s="107"/>
      <c r="AR190" s="107"/>
      <c r="AS190" s="107"/>
      <c r="AT190" s="17"/>
      <c r="AU190" s="107"/>
      <c r="AV190" s="107"/>
      <c r="AW190" s="17"/>
      <c r="AX190" s="107"/>
      <c r="AY190" s="107"/>
      <c r="AZ190" s="17"/>
      <c r="BA190" s="107"/>
    </row>
    <row r="191" spans="1:53" ht="24.75" customHeight="1" x14ac:dyDescent="0.2">
      <c r="A191" s="185"/>
      <c r="B191" s="185"/>
      <c r="C191" s="185"/>
      <c r="D191" s="185"/>
      <c r="E191" s="17"/>
      <c r="F191" s="17"/>
      <c r="G191" s="17"/>
      <c r="H191" s="17"/>
      <c r="I191" s="17"/>
      <c r="J191" s="17"/>
      <c r="K191" s="17"/>
      <c r="L191" s="17"/>
      <c r="M191" s="17"/>
      <c r="N191" s="17"/>
      <c r="O191" s="17"/>
      <c r="P191" s="17"/>
      <c r="Q191" s="17"/>
      <c r="R191" s="17"/>
      <c r="S191" s="17"/>
      <c r="T191" s="17"/>
      <c r="U191" s="17"/>
      <c r="V191" s="17"/>
      <c r="W191" s="186"/>
      <c r="X191" s="17"/>
      <c r="Y191" s="17"/>
      <c r="Z191" s="17"/>
      <c r="AA191" s="17"/>
      <c r="AB191" s="17"/>
      <c r="AC191" s="17"/>
      <c r="AD191" s="17"/>
      <c r="AE191" s="17"/>
      <c r="AF191" s="17"/>
      <c r="AG191" s="190"/>
      <c r="AH191" s="190"/>
      <c r="AI191" s="17"/>
      <c r="AJ191" s="17"/>
      <c r="AK191" s="17"/>
      <c r="AL191" s="17"/>
      <c r="AM191" s="17"/>
      <c r="AN191" s="17"/>
      <c r="AO191" s="17"/>
      <c r="AP191" s="107"/>
      <c r="AQ191" s="107"/>
      <c r="AR191" s="107"/>
      <c r="AS191" s="107"/>
      <c r="AT191" s="17"/>
      <c r="AU191" s="107"/>
      <c r="AV191" s="107"/>
      <c r="AW191" s="17"/>
      <c r="AX191" s="107"/>
      <c r="AY191" s="107"/>
      <c r="AZ191" s="17"/>
      <c r="BA191" s="107"/>
    </row>
    <row r="192" spans="1:53" ht="24.75" customHeight="1" x14ac:dyDescent="0.2">
      <c r="A192" s="185"/>
      <c r="B192" s="185"/>
      <c r="C192" s="185"/>
      <c r="D192" s="185"/>
      <c r="E192" s="17"/>
      <c r="F192" s="17"/>
      <c r="G192" s="17"/>
      <c r="H192" s="17"/>
      <c r="I192" s="17"/>
      <c r="J192" s="17"/>
      <c r="K192" s="17"/>
      <c r="L192" s="17"/>
      <c r="M192" s="17"/>
      <c r="N192" s="17"/>
      <c r="O192" s="17"/>
      <c r="P192" s="17"/>
      <c r="Q192" s="17"/>
      <c r="R192" s="17"/>
      <c r="S192" s="17"/>
      <c r="T192" s="17"/>
      <c r="U192" s="17"/>
      <c r="V192" s="17"/>
      <c r="W192" s="186"/>
      <c r="X192" s="17"/>
      <c r="Y192" s="17"/>
      <c r="Z192" s="17"/>
      <c r="AA192" s="17"/>
      <c r="AB192" s="17"/>
      <c r="AC192" s="17"/>
      <c r="AD192" s="17"/>
      <c r="AE192" s="17"/>
      <c r="AF192" s="17"/>
      <c r="AG192" s="190"/>
      <c r="AH192" s="190"/>
      <c r="AI192" s="17"/>
      <c r="AJ192" s="17"/>
      <c r="AK192" s="17"/>
      <c r="AL192" s="17"/>
      <c r="AM192" s="17"/>
      <c r="AN192" s="17"/>
      <c r="AO192" s="17"/>
      <c r="AP192" s="107"/>
      <c r="AQ192" s="107"/>
      <c r="AR192" s="107"/>
      <c r="AS192" s="107"/>
      <c r="AT192" s="17"/>
      <c r="AU192" s="107"/>
      <c r="AV192" s="107"/>
      <c r="AW192" s="17"/>
      <c r="AX192" s="107"/>
      <c r="AY192" s="107"/>
      <c r="AZ192" s="17"/>
      <c r="BA192" s="107"/>
    </row>
    <row r="193" spans="1:53" ht="24.75" customHeight="1" x14ac:dyDescent="0.2">
      <c r="A193" s="185"/>
      <c r="B193" s="185"/>
      <c r="C193" s="185"/>
      <c r="D193" s="185"/>
      <c r="E193" s="17"/>
      <c r="F193" s="17"/>
      <c r="G193" s="17"/>
      <c r="H193" s="17"/>
      <c r="I193" s="17"/>
      <c r="J193" s="17"/>
      <c r="K193" s="17"/>
      <c r="L193" s="17"/>
      <c r="M193" s="17"/>
      <c r="N193" s="17"/>
      <c r="O193" s="17"/>
      <c r="P193" s="17"/>
      <c r="Q193" s="17"/>
      <c r="R193" s="17"/>
      <c r="S193" s="17"/>
      <c r="T193" s="17"/>
      <c r="U193" s="17"/>
      <c r="V193" s="17"/>
      <c r="W193" s="186"/>
      <c r="X193" s="17"/>
      <c r="Y193" s="17"/>
      <c r="Z193" s="17"/>
      <c r="AA193" s="17"/>
      <c r="AB193" s="17"/>
      <c r="AC193" s="17"/>
      <c r="AD193" s="17"/>
      <c r="AE193" s="17"/>
      <c r="AF193" s="17"/>
      <c r="AG193" s="190"/>
      <c r="AH193" s="190"/>
      <c r="AI193" s="17"/>
      <c r="AJ193" s="17"/>
      <c r="AK193" s="17"/>
      <c r="AL193" s="17"/>
      <c r="AM193" s="17"/>
      <c r="AN193" s="17"/>
      <c r="AO193" s="17"/>
      <c r="AP193" s="107"/>
      <c r="AQ193" s="107"/>
      <c r="AR193" s="107"/>
      <c r="AS193" s="107"/>
      <c r="AT193" s="17"/>
      <c r="AU193" s="107"/>
      <c r="AV193" s="107"/>
      <c r="AW193" s="17"/>
      <c r="AX193" s="107"/>
      <c r="AY193" s="107"/>
      <c r="AZ193" s="17"/>
      <c r="BA193" s="107"/>
    </row>
    <row r="194" spans="1:53" ht="24.75" customHeight="1" x14ac:dyDescent="0.2">
      <c r="A194" s="185"/>
      <c r="B194" s="185"/>
      <c r="C194" s="185"/>
      <c r="D194" s="185"/>
      <c r="E194" s="17"/>
      <c r="F194" s="17"/>
      <c r="G194" s="17"/>
      <c r="H194" s="17"/>
      <c r="I194" s="17"/>
      <c r="J194" s="17"/>
      <c r="K194" s="17"/>
      <c r="L194" s="17"/>
      <c r="M194" s="17"/>
      <c r="N194" s="17"/>
      <c r="O194" s="17"/>
      <c r="P194" s="17"/>
      <c r="Q194" s="17"/>
      <c r="R194" s="17"/>
      <c r="S194" s="17"/>
      <c r="T194" s="17"/>
      <c r="U194" s="17"/>
      <c r="V194" s="17"/>
      <c r="W194" s="186"/>
      <c r="X194" s="17"/>
      <c r="Y194" s="17"/>
      <c r="Z194" s="17"/>
      <c r="AA194" s="17"/>
      <c r="AB194" s="17"/>
      <c r="AC194" s="17"/>
      <c r="AD194" s="17"/>
      <c r="AE194" s="17"/>
      <c r="AF194" s="17"/>
      <c r="AG194" s="190"/>
      <c r="AH194" s="190"/>
      <c r="AI194" s="17"/>
      <c r="AJ194" s="17"/>
      <c r="AK194" s="17"/>
      <c r="AL194" s="17"/>
      <c r="AM194" s="17"/>
      <c r="AN194" s="17"/>
      <c r="AO194" s="17"/>
      <c r="AP194" s="107"/>
      <c r="AQ194" s="107"/>
      <c r="AR194" s="107"/>
      <c r="AS194" s="107"/>
      <c r="AT194" s="17"/>
      <c r="AU194" s="107"/>
      <c r="AV194" s="107"/>
      <c r="AW194" s="17"/>
      <c r="AX194" s="107"/>
      <c r="AY194" s="107"/>
      <c r="AZ194" s="17"/>
      <c r="BA194" s="107"/>
    </row>
    <row r="195" spans="1:53" ht="24.75" customHeight="1" x14ac:dyDescent="0.2">
      <c r="A195" s="185"/>
      <c r="B195" s="185"/>
      <c r="C195" s="185"/>
      <c r="D195" s="185"/>
      <c r="E195" s="17"/>
      <c r="F195" s="17"/>
      <c r="G195" s="17"/>
      <c r="H195" s="17"/>
      <c r="I195" s="17"/>
      <c r="J195" s="17"/>
      <c r="K195" s="17"/>
      <c r="L195" s="17"/>
      <c r="M195" s="17"/>
      <c r="N195" s="17"/>
      <c r="O195" s="17"/>
      <c r="P195" s="17"/>
      <c r="Q195" s="17"/>
      <c r="R195" s="17"/>
      <c r="S195" s="17"/>
      <c r="T195" s="17"/>
      <c r="U195" s="17"/>
      <c r="V195" s="17"/>
      <c r="W195" s="186"/>
      <c r="X195" s="17"/>
      <c r="Y195" s="17"/>
      <c r="Z195" s="17"/>
      <c r="AA195" s="17"/>
      <c r="AB195" s="17"/>
      <c r="AC195" s="17"/>
      <c r="AD195" s="17"/>
      <c r="AE195" s="17"/>
      <c r="AF195" s="17"/>
      <c r="AG195" s="190"/>
      <c r="AH195" s="190"/>
      <c r="AI195" s="17"/>
      <c r="AJ195" s="17"/>
      <c r="AK195" s="17"/>
      <c r="AL195" s="17"/>
      <c r="AM195" s="17"/>
      <c r="AN195" s="17"/>
      <c r="AO195" s="17"/>
      <c r="AP195" s="107"/>
      <c r="AQ195" s="107"/>
      <c r="AR195" s="107"/>
      <c r="AS195" s="107"/>
      <c r="AT195" s="17"/>
      <c r="AU195" s="107"/>
      <c r="AV195" s="107"/>
      <c r="AW195" s="17"/>
      <c r="AX195" s="107"/>
      <c r="AY195" s="107"/>
      <c r="AZ195" s="17"/>
      <c r="BA195" s="107"/>
    </row>
    <row r="196" spans="1:53" ht="24.75" customHeight="1" x14ac:dyDescent="0.2">
      <c r="A196" s="185"/>
      <c r="B196" s="185"/>
      <c r="C196" s="185"/>
      <c r="D196" s="185"/>
      <c r="E196" s="17"/>
      <c r="F196" s="17"/>
      <c r="G196" s="17"/>
      <c r="H196" s="17"/>
      <c r="I196" s="17"/>
      <c r="J196" s="17"/>
      <c r="K196" s="17"/>
      <c r="L196" s="17"/>
      <c r="M196" s="17"/>
      <c r="N196" s="17"/>
      <c r="O196" s="17"/>
      <c r="P196" s="17"/>
      <c r="Q196" s="17"/>
      <c r="R196" s="17"/>
      <c r="S196" s="17"/>
      <c r="T196" s="17"/>
      <c r="U196" s="17"/>
      <c r="V196" s="17"/>
      <c r="W196" s="186"/>
      <c r="X196" s="17"/>
      <c r="Y196" s="17"/>
      <c r="Z196" s="17"/>
      <c r="AA196" s="17"/>
      <c r="AB196" s="17"/>
      <c r="AC196" s="17"/>
      <c r="AD196" s="17"/>
      <c r="AE196" s="17"/>
      <c r="AF196" s="17"/>
      <c r="AG196" s="190"/>
      <c r="AH196" s="190"/>
      <c r="AI196" s="17"/>
      <c r="AJ196" s="17"/>
      <c r="AK196" s="17"/>
      <c r="AL196" s="17"/>
      <c r="AM196" s="17"/>
      <c r="AN196" s="17"/>
      <c r="AO196" s="17"/>
      <c r="AP196" s="107"/>
      <c r="AQ196" s="107"/>
      <c r="AR196" s="107"/>
      <c r="AS196" s="107"/>
      <c r="AT196" s="17"/>
      <c r="AU196" s="107"/>
      <c r="AV196" s="107"/>
      <c r="AW196" s="17"/>
      <c r="AX196" s="107"/>
      <c r="AY196" s="107"/>
      <c r="AZ196" s="17"/>
      <c r="BA196" s="107"/>
    </row>
    <row r="197" spans="1:53" ht="24.75" customHeight="1" x14ac:dyDescent="0.2">
      <c r="A197" s="185"/>
      <c r="B197" s="185"/>
      <c r="C197" s="185"/>
      <c r="D197" s="185"/>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90"/>
      <c r="AH197" s="190"/>
      <c r="AI197" s="17"/>
      <c r="AJ197" s="17"/>
      <c r="AK197" s="17"/>
      <c r="AL197" s="17"/>
      <c r="AM197" s="17"/>
      <c r="AN197" s="17"/>
      <c r="AO197" s="17"/>
      <c r="AP197" s="107"/>
      <c r="AQ197" s="107"/>
      <c r="AR197" s="107"/>
      <c r="AS197" s="107"/>
      <c r="AT197" s="17"/>
      <c r="AU197" s="107"/>
      <c r="AV197" s="107"/>
      <c r="AW197" s="17"/>
      <c r="AX197" s="107"/>
      <c r="AY197" s="107"/>
      <c r="AZ197" s="17"/>
      <c r="BA197" s="107"/>
    </row>
    <row r="198" spans="1:53" ht="24.75" customHeight="1" x14ac:dyDescent="0.2">
      <c r="A198" s="185"/>
      <c r="B198" s="185"/>
      <c r="C198" s="185"/>
      <c r="D198" s="185"/>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90"/>
      <c r="AH198" s="190"/>
      <c r="AI198" s="17"/>
      <c r="AJ198" s="17"/>
      <c r="AK198" s="17"/>
      <c r="AL198" s="17"/>
      <c r="AM198" s="17"/>
      <c r="AN198" s="17"/>
      <c r="AO198" s="17"/>
      <c r="AP198" s="107"/>
      <c r="AQ198" s="107"/>
      <c r="AR198" s="107"/>
      <c r="AS198" s="107"/>
      <c r="AT198" s="17"/>
      <c r="AU198" s="107"/>
      <c r="AV198" s="107"/>
      <c r="AW198" s="17"/>
      <c r="AX198" s="107"/>
      <c r="AY198" s="107"/>
      <c r="AZ198" s="17"/>
      <c r="BA198" s="107"/>
    </row>
    <row r="199" spans="1:53" ht="24.75" customHeight="1" x14ac:dyDescent="0.2">
      <c r="A199" s="185"/>
      <c r="B199" s="185"/>
      <c r="C199" s="185"/>
      <c r="D199" s="185"/>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90"/>
      <c r="AH199" s="190"/>
      <c r="AI199" s="17"/>
      <c r="AJ199" s="17"/>
      <c r="AK199" s="17"/>
      <c r="AL199" s="17"/>
      <c r="AM199" s="17"/>
      <c r="AN199" s="17"/>
      <c r="AO199" s="17"/>
      <c r="AP199" s="107"/>
      <c r="AQ199" s="107"/>
      <c r="AR199" s="107"/>
      <c r="AS199" s="107"/>
      <c r="AT199" s="17"/>
      <c r="AU199" s="107"/>
      <c r="AV199" s="107"/>
      <c r="AW199" s="17"/>
      <c r="AX199" s="107"/>
      <c r="AY199" s="107"/>
      <c r="AZ199" s="17"/>
      <c r="BA199" s="107"/>
    </row>
    <row r="200" spans="1:53" ht="24.75" customHeight="1" x14ac:dyDescent="0.2">
      <c r="A200" s="185"/>
      <c r="B200" s="185"/>
      <c r="C200" s="185"/>
      <c r="D200" s="185"/>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90"/>
      <c r="AH200" s="190"/>
      <c r="AI200" s="17"/>
      <c r="AJ200" s="17"/>
      <c r="AK200" s="17"/>
      <c r="AL200" s="17"/>
      <c r="AM200" s="17"/>
      <c r="AN200" s="17"/>
      <c r="AO200" s="17"/>
      <c r="AP200" s="107"/>
      <c r="AQ200" s="107"/>
      <c r="AR200" s="107"/>
      <c r="AS200" s="107"/>
      <c r="AT200" s="17"/>
      <c r="AU200" s="107"/>
      <c r="AV200" s="107"/>
      <c r="AW200" s="17"/>
      <c r="AX200" s="107"/>
      <c r="AY200" s="107"/>
      <c r="AZ200" s="17"/>
      <c r="BA200" s="107"/>
    </row>
    <row r="201" spans="1:53" ht="24.75" customHeight="1" x14ac:dyDescent="0.2">
      <c r="A201" s="185"/>
      <c r="B201" s="185"/>
      <c r="C201" s="185"/>
      <c r="D201" s="185"/>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90"/>
      <c r="AH201" s="190"/>
      <c r="AI201" s="17"/>
      <c r="AJ201" s="17"/>
      <c r="AK201" s="17"/>
      <c r="AL201" s="17"/>
      <c r="AM201" s="17"/>
      <c r="AN201" s="17"/>
      <c r="AO201" s="17"/>
      <c r="AP201" s="107"/>
      <c r="AQ201" s="107"/>
      <c r="AR201" s="107"/>
      <c r="AS201" s="107"/>
      <c r="AT201" s="17"/>
      <c r="AU201" s="107"/>
      <c r="AV201" s="107"/>
      <c r="AW201" s="17"/>
      <c r="AX201" s="107"/>
      <c r="AY201" s="107"/>
      <c r="AZ201" s="17"/>
      <c r="BA201" s="107"/>
    </row>
    <row r="202" spans="1:53" ht="24.75" customHeight="1" x14ac:dyDescent="0.2">
      <c r="A202" s="191"/>
      <c r="B202" s="191"/>
      <c r="C202" s="191"/>
      <c r="D202" s="190"/>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90"/>
      <c r="AH202" s="190"/>
      <c r="AI202" s="17"/>
      <c r="AJ202" s="17"/>
      <c r="AK202" s="17"/>
      <c r="AL202" s="17"/>
      <c r="AM202" s="17"/>
      <c r="AN202" s="17"/>
      <c r="AO202" s="17"/>
      <c r="AP202" s="107"/>
      <c r="AQ202" s="107"/>
      <c r="AR202" s="107"/>
      <c r="AS202" s="107"/>
      <c r="AT202" s="17"/>
      <c r="AU202" s="107"/>
      <c r="AV202" s="107"/>
      <c r="AW202" s="17"/>
      <c r="AX202" s="107"/>
      <c r="AY202" s="107"/>
      <c r="AZ202" s="17"/>
      <c r="BA202" s="107"/>
    </row>
    <row r="203" spans="1:53" ht="24.75" customHeight="1" x14ac:dyDescent="0.2">
      <c r="A203" s="191"/>
      <c r="B203" s="191"/>
      <c r="C203" s="191"/>
      <c r="D203" s="190"/>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90"/>
      <c r="AH203" s="190"/>
      <c r="AI203" s="17"/>
      <c r="AJ203" s="17"/>
      <c r="AK203" s="17"/>
      <c r="AL203" s="17"/>
      <c r="AM203" s="17"/>
      <c r="AN203" s="17"/>
      <c r="AO203" s="17"/>
      <c r="AP203" s="107"/>
      <c r="AQ203" s="107"/>
      <c r="AR203" s="107"/>
      <c r="AS203" s="107"/>
      <c r="AT203" s="17"/>
      <c r="AU203" s="107"/>
      <c r="AV203" s="107"/>
      <c r="AW203" s="17"/>
      <c r="AX203" s="107"/>
      <c r="AY203" s="107"/>
      <c r="AZ203" s="17"/>
      <c r="BA203" s="107"/>
    </row>
    <row r="204" spans="1:53" ht="24.75" customHeight="1" x14ac:dyDescent="0.2">
      <c r="A204" s="191"/>
      <c r="B204" s="191"/>
      <c r="C204" s="191"/>
      <c r="D204" s="190"/>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90"/>
      <c r="AH204" s="190"/>
      <c r="AI204" s="17"/>
      <c r="AJ204" s="17"/>
      <c r="AK204" s="17"/>
      <c r="AL204" s="17"/>
      <c r="AM204" s="17"/>
      <c r="AN204" s="17"/>
      <c r="AO204" s="17"/>
      <c r="AP204" s="107"/>
      <c r="AQ204" s="107"/>
      <c r="AR204" s="107"/>
      <c r="AS204" s="107"/>
      <c r="AT204" s="17"/>
      <c r="AU204" s="107"/>
      <c r="AV204" s="107"/>
      <c r="AW204" s="17"/>
      <c r="AX204" s="107"/>
      <c r="AY204" s="107"/>
      <c r="AZ204" s="17"/>
      <c r="BA204" s="107"/>
    </row>
    <row r="205" spans="1:53" ht="24.75" customHeight="1" x14ac:dyDescent="0.2">
      <c r="A205" s="191"/>
      <c r="B205" s="191"/>
      <c r="C205" s="191"/>
      <c r="D205" s="190"/>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90"/>
      <c r="AH205" s="190"/>
      <c r="AI205" s="17"/>
      <c r="AJ205" s="17"/>
      <c r="AK205" s="17"/>
      <c r="AL205" s="17"/>
      <c r="AM205" s="17"/>
      <c r="AN205" s="17"/>
      <c r="AO205" s="17"/>
      <c r="AP205" s="107"/>
      <c r="AQ205" s="107"/>
      <c r="AR205" s="107"/>
      <c r="AS205" s="107"/>
      <c r="AT205" s="17"/>
      <c r="AU205" s="107"/>
      <c r="AV205" s="107"/>
      <c r="AW205" s="17"/>
      <c r="AX205" s="107"/>
      <c r="AY205" s="107"/>
      <c r="AZ205" s="17"/>
      <c r="BA205" s="107"/>
    </row>
    <row r="206" spans="1:53" ht="24.75" customHeight="1" x14ac:dyDescent="0.2">
      <c r="A206" s="191"/>
      <c r="B206" s="191"/>
      <c r="C206" s="191"/>
      <c r="D206" s="190"/>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90"/>
      <c r="AH206" s="190"/>
      <c r="AI206" s="17"/>
      <c r="AJ206" s="17"/>
      <c r="AK206" s="17"/>
      <c r="AL206" s="17"/>
      <c r="AM206" s="17"/>
      <c r="AN206" s="17"/>
      <c r="AO206" s="17"/>
      <c r="AP206" s="107"/>
      <c r="AQ206" s="107"/>
      <c r="AR206" s="107"/>
      <c r="AS206" s="107"/>
      <c r="AT206" s="17"/>
      <c r="AU206" s="107"/>
      <c r="AV206" s="107"/>
      <c r="AW206" s="17"/>
      <c r="AX206" s="107"/>
      <c r="AY206" s="107"/>
      <c r="AZ206" s="17"/>
      <c r="BA206" s="107"/>
    </row>
    <row r="207" spans="1:53" ht="24.75" customHeight="1" x14ac:dyDescent="0.2">
      <c r="A207" s="191"/>
      <c r="B207" s="191"/>
      <c r="C207" s="191"/>
      <c r="D207" s="190"/>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90"/>
      <c r="AH207" s="190"/>
      <c r="AI207" s="17"/>
      <c r="AJ207" s="17"/>
      <c r="AK207" s="17"/>
      <c r="AL207" s="17"/>
      <c r="AM207" s="17"/>
      <c r="AN207" s="17"/>
      <c r="AO207" s="17"/>
      <c r="AP207" s="107"/>
      <c r="AQ207" s="107"/>
      <c r="AR207" s="107"/>
      <c r="AS207" s="107"/>
      <c r="AT207" s="17"/>
      <c r="AU207" s="107"/>
      <c r="AV207" s="107"/>
      <c r="AW207" s="17"/>
      <c r="AX207" s="107"/>
      <c r="AY207" s="107"/>
      <c r="AZ207" s="17"/>
      <c r="BA207" s="107"/>
    </row>
    <row r="208" spans="1:53" ht="24.75" customHeight="1" x14ac:dyDescent="0.2">
      <c r="A208" s="191"/>
      <c r="B208" s="191"/>
      <c r="C208" s="191"/>
      <c r="D208" s="190"/>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90"/>
      <c r="AH208" s="190"/>
      <c r="AI208" s="17"/>
      <c r="AJ208" s="17"/>
      <c r="AK208" s="17"/>
      <c r="AL208" s="17"/>
      <c r="AM208" s="17"/>
      <c r="AN208" s="17"/>
      <c r="AO208" s="17"/>
      <c r="AP208" s="107"/>
      <c r="AQ208" s="107"/>
      <c r="AR208" s="107"/>
      <c r="AS208" s="107"/>
      <c r="AT208" s="17"/>
      <c r="AU208" s="107"/>
      <c r="AV208" s="107"/>
      <c r="AW208" s="17"/>
      <c r="AX208" s="107"/>
      <c r="AY208" s="107"/>
      <c r="AZ208" s="17"/>
      <c r="BA208" s="107"/>
    </row>
    <row r="209" spans="1:53" ht="24.75" customHeight="1" x14ac:dyDescent="0.2">
      <c r="A209" s="191"/>
      <c r="B209" s="191"/>
      <c r="C209" s="191"/>
      <c r="D209" s="190"/>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90"/>
      <c r="AH209" s="190"/>
      <c r="AI209" s="17"/>
      <c r="AJ209" s="17"/>
      <c r="AK209" s="17"/>
      <c r="AL209" s="17"/>
      <c r="AM209" s="17"/>
      <c r="AN209" s="17"/>
      <c r="AO209" s="17"/>
      <c r="AP209" s="107"/>
      <c r="AQ209" s="107"/>
      <c r="AR209" s="107"/>
      <c r="AS209" s="107"/>
      <c r="AT209" s="17"/>
      <c r="AU209" s="107"/>
      <c r="AV209" s="107"/>
      <c r="AW209" s="17"/>
      <c r="AX209" s="107"/>
      <c r="AY209" s="107"/>
      <c r="AZ209" s="17"/>
      <c r="BA209" s="107"/>
    </row>
    <row r="210" spans="1:53" x14ac:dyDescent="0.2">
      <c r="AG210" s="192"/>
      <c r="AH210" s="192"/>
    </row>
    <row r="211" spans="1:53" x14ac:dyDescent="0.2">
      <c r="AG211" s="192"/>
      <c r="AH211" s="192"/>
    </row>
    <row r="212" spans="1:53" x14ac:dyDescent="0.2">
      <c r="AG212" s="192"/>
      <c r="AH212" s="192"/>
    </row>
    <row r="213" spans="1:53" x14ac:dyDescent="0.2">
      <c r="AG213" s="192"/>
      <c r="AH213" s="192"/>
    </row>
    <row r="214" spans="1:53" x14ac:dyDescent="0.2">
      <c r="AG214" s="192"/>
      <c r="AH214" s="192"/>
    </row>
    <row r="215" spans="1:53" x14ac:dyDescent="0.2">
      <c r="AG215" s="192"/>
      <c r="AH215" s="192"/>
    </row>
    <row r="216" spans="1:53" x14ac:dyDescent="0.2">
      <c r="AG216" s="192"/>
      <c r="AH216" s="192"/>
    </row>
    <row r="217" spans="1:53" x14ac:dyDescent="0.2">
      <c r="AG217" s="192"/>
      <c r="AH217" s="192"/>
    </row>
    <row r="218" spans="1:53" x14ac:dyDescent="0.2">
      <c r="AG218" s="192"/>
      <c r="AH218" s="192"/>
    </row>
    <row r="219" spans="1:53" x14ac:dyDescent="0.2">
      <c r="AG219" s="192"/>
      <c r="AH219" s="192"/>
    </row>
    <row r="220" spans="1:53" x14ac:dyDescent="0.2">
      <c r="AG220" s="192"/>
      <c r="AH220" s="192"/>
    </row>
    <row r="221" spans="1:53" x14ac:dyDescent="0.2">
      <c r="AG221" s="192"/>
      <c r="AH221" s="192"/>
    </row>
    <row r="222" spans="1:53" x14ac:dyDescent="0.2">
      <c r="AG222" s="192"/>
      <c r="AH222" s="192"/>
    </row>
    <row r="223" spans="1:53" x14ac:dyDescent="0.2">
      <c r="AG223" s="192"/>
      <c r="AH223" s="192"/>
    </row>
    <row r="224" spans="1:53" x14ac:dyDescent="0.2">
      <c r="AG224" s="192"/>
      <c r="AH224" s="192"/>
    </row>
    <row r="225" spans="33:34" x14ac:dyDescent="0.2">
      <c r="AG225" s="192"/>
      <c r="AH225" s="192"/>
    </row>
    <row r="226" spans="33:34" x14ac:dyDescent="0.2">
      <c r="AG226" s="192"/>
      <c r="AH226" s="192"/>
    </row>
    <row r="227" spans="33:34" x14ac:dyDescent="0.2">
      <c r="AG227" s="192"/>
      <c r="AH227" s="192"/>
    </row>
    <row r="228" spans="33:34" x14ac:dyDescent="0.2">
      <c r="AG228" s="192"/>
      <c r="AH228" s="192"/>
    </row>
    <row r="229" spans="33:34" x14ac:dyDescent="0.2">
      <c r="AG229" s="192"/>
      <c r="AH229" s="192"/>
    </row>
    <row r="230" spans="33:34" x14ac:dyDescent="0.2">
      <c r="AG230" s="192"/>
      <c r="AH230" s="192"/>
    </row>
    <row r="231" spans="33:34" x14ac:dyDescent="0.2">
      <c r="AG231" s="192"/>
      <c r="AH231" s="192"/>
    </row>
    <row r="232" spans="33:34" x14ac:dyDescent="0.2">
      <c r="AG232" s="192"/>
      <c r="AH232" s="192"/>
    </row>
    <row r="233" spans="33:34" x14ac:dyDescent="0.2">
      <c r="AG233" s="192"/>
      <c r="AH233" s="192"/>
    </row>
    <row r="234" spans="33:34" x14ac:dyDescent="0.2">
      <c r="AG234" s="192"/>
      <c r="AH234" s="192"/>
    </row>
    <row r="235" spans="33:34" x14ac:dyDescent="0.2">
      <c r="AG235" s="192"/>
      <c r="AH235" s="192"/>
    </row>
    <row r="236" spans="33:34" x14ac:dyDescent="0.2">
      <c r="AG236" s="192"/>
      <c r="AH236" s="192"/>
    </row>
    <row r="237" spans="33:34" x14ac:dyDescent="0.2">
      <c r="AG237" s="192"/>
      <c r="AH237" s="192"/>
    </row>
    <row r="238" spans="33:34" x14ac:dyDescent="0.2">
      <c r="AG238" s="192"/>
      <c r="AH238" s="192"/>
    </row>
    <row r="239" spans="33:34" x14ac:dyDescent="0.2">
      <c r="AG239" s="192"/>
      <c r="AH239" s="192"/>
    </row>
    <row r="240" spans="33:34" x14ac:dyDescent="0.2">
      <c r="AG240" s="192"/>
      <c r="AH240" s="192"/>
    </row>
    <row r="241" spans="33:34" x14ac:dyDescent="0.2">
      <c r="AG241" s="192"/>
      <c r="AH241" s="192"/>
    </row>
    <row r="242" spans="33:34" x14ac:dyDescent="0.2">
      <c r="AG242" s="192"/>
      <c r="AH242" s="192"/>
    </row>
    <row r="243" spans="33:34" x14ac:dyDescent="0.2">
      <c r="AG243" s="192"/>
      <c r="AH243" s="192"/>
    </row>
    <row r="244" spans="33:34" x14ac:dyDescent="0.2">
      <c r="AG244" s="192"/>
      <c r="AH244" s="192"/>
    </row>
    <row r="245" spans="33:34" x14ac:dyDescent="0.2">
      <c r="AG245" s="192"/>
      <c r="AH245" s="192"/>
    </row>
    <row r="246" spans="33:34" x14ac:dyDescent="0.2">
      <c r="AG246" s="192"/>
      <c r="AH246" s="192"/>
    </row>
    <row r="247" spans="33:34" x14ac:dyDescent="0.2">
      <c r="AG247" s="192"/>
      <c r="AH247" s="192"/>
    </row>
    <row r="248" spans="33:34" x14ac:dyDescent="0.2">
      <c r="AG248" s="192"/>
      <c r="AH248" s="192"/>
    </row>
    <row r="249" spans="33:34" x14ac:dyDescent="0.2">
      <c r="AG249" s="192"/>
      <c r="AH249" s="192"/>
    </row>
    <row r="250" spans="33:34" x14ac:dyDescent="0.2">
      <c r="AG250" s="192"/>
      <c r="AH250" s="192"/>
    </row>
    <row r="251" spans="33:34" x14ac:dyDescent="0.2">
      <c r="AG251" s="192"/>
      <c r="AH251" s="192"/>
    </row>
    <row r="252" spans="33:34" x14ac:dyDescent="0.2">
      <c r="AG252" s="192"/>
      <c r="AH252" s="192"/>
    </row>
    <row r="253" spans="33:34" x14ac:dyDescent="0.2">
      <c r="AG253" s="192"/>
      <c r="AH253" s="192"/>
    </row>
    <row r="254" spans="33:34" x14ac:dyDescent="0.2">
      <c r="AG254" s="192"/>
      <c r="AH254" s="192"/>
    </row>
    <row r="255" spans="33:34" x14ac:dyDescent="0.2">
      <c r="AG255" s="192"/>
      <c r="AH255" s="192"/>
    </row>
    <row r="256" spans="33:34" x14ac:dyDescent="0.2">
      <c r="AG256" s="192"/>
      <c r="AH256" s="192"/>
    </row>
    <row r="257" spans="33:34" x14ac:dyDescent="0.2">
      <c r="AG257" s="192"/>
      <c r="AH257" s="192"/>
    </row>
    <row r="258" spans="33:34" x14ac:dyDescent="0.2">
      <c r="AG258" s="192"/>
      <c r="AH258" s="192"/>
    </row>
    <row r="259" spans="33:34" x14ac:dyDescent="0.2">
      <c r="AG259" s="192"/>
      <c r="AH259" s="192"/>
    </row>
    <row r="260" spans="33:34" x14ac:dyDescent="0.2">
      <c r="AG260" s="192"/>
      <c r="AH260" s="192"/>
    </row>
    <row r="261" spans="33:34" x14ac:dyDescent="0.2">
      <c r="AG261" s="192"/>
      <c r="AH261" s="192"/>
    </row>
    <row r="262" spans="33:34" x14ac:dyDescent="0.2">
      <c r="AG262" s="192"/>
      <c r="AH262" s="192"/>
    </row>
    <row r="263" spans="33:34" x14ac:dyDescent="0.2">
      <c r="AG263" s="192"/>
      <c r="AH263" s="192"/>
    </row>
    <row r="264" spans="33:34" x14ac:dyDescent="0.2">
      <c r="AG264" s="192"/>
      <c r="AH264" s="192"/>
    </row>
    <row r="265" spans="33:34" x14ac:dyDescent="0.2">
      <c r="AG265" s="192"/>
      <c r="AH265" s="192"/>
    </row>
    <row r="266" spans="33:34" x14ac:dyDescent="0.2">
      <c r="AG266" s="192"/>
      <c r="AH266" s="192"/>
    </row>
    <row r="267" spans="33:34" x14ac:dyDescent="0.2">
      <c r="AG267" s="192"/>
      <c r="AH267" s="192"/>
    </row>
    <row r="268" spans="33:34" x14ac:dyDescent="0.2">
      <c r="AG268" s="192"/>
      <c r="AH268" s="192"/>
    </row>
    <row r="269" spans="33:34" x14ac:dyDescent="0.2">
      <c r="AG269" s="192"/>
      <c r="AH269" s="192"/>
    </row>
    <row r="270" spans="33:34" x14ac:dyDescent="0.2">
      <c r="AG270" s="192"/>
      <c r="AH270" s="192"/>
    </row>
    <row r="271" spans="33:34" x14ac:dyDescent="0.2">
      <c r="AG271" s="192"/>
      <c r="AH271" s="192"/>
    </row>
    <row r="272" spans="33:34" x14ac:dyDescent="0.2">
      <c r="AG272" s="192"/>
      <c r="AH272" s="192"/>
    </row>
    <row r="273" spans="33:34" x14ac:dyDescent="0.2">
      <c r="AG273" s="192"/>
      <c r="AH273" s="192"/>
    </row>
    <row r="274" spans="33:34" x14ac:dyDescent="0.2">
      <c r="AG274" s="192"/>
      <c r="AH274" s="192"/>
    </row>
    <row r="275" spans="33:34" x14ac:dyDescent="0.2">
      <c r="AG275" s="192"/>
      <c r="AH275" s="192"/>
    </row>
    <row r="276" spans="33:34" x14ac:dyDescent="0.2">
      <c r="AG276" s="192"/>
      <c r="AH276" s="192"/>
    </row>
    <row r="277" spans="33:34" x14ac:dyDescent="0.2">
      <c r="AG277" s="192"/>
      <c r="AH277" s="192"/>
    </row>
    <row r="278" spans="33:34" x14ac:dyDescent="0.2">
      <c r="AG278" s="192"/>
      <c r="AH278" s="192"/>
    </row>
    <row r="279" spans="33:34" x14ac:dyDescent="0.2">
      <c r="AG279" s="192"/>
      <c r="AH279" s="192"/>
    </row>
    <row r="280" spans="33:34" x14ac:dyDescent="0.2">
      <c r="AG280" s="192"/>
      <c r="AH280" s="192"/>
    </row>
    <row r="281" spans="33:34" x14ac:dyDescent="0.2">
      <c r="AG281" s="192"/>
      <c r="AH281" s="192"/>
    </row>
    <row r="282" spans="33:34" x14ac:dyDescent="0.2">
      <c r="AG282" s="192"/>
      <c r="AH282" s="192"/>
    </row>
    <row r="283" spans="33:34" x14ac:dyDescent="0.2">
      <c r="AG283" s="192"/>
      <c r="AH283" s="192"/>
    </row>
    <row r="284" spans="33:34" x14ac:dyDescent="0.2">
      <c r="AG284" s="192"/>
      <c r="AH284" s="192"/>
    </row>
    <row r="285" spans="33:34" x14ac:dyDescent="0.2">
      <c r="AG285" s="192"/>
      <c r="AH285" s="192"/>
    </row>
    <row r="286" spans="33:34" x14ac:dyDescent="0.2">
      <c r="AG286" s="192"/>
      <c r="AH286" s="192"/>
    </row>
    <row r="287" spans="33:34" x14ac:dyDescent="0.2">
      <c r="AG287" s="192"/>
      <c r="AH287" s="192"/>
    </row>
    <row r="288" spans="33:34" x14ac:dyDescent="0.2">
      <c r="AG288" s="192"/>
      <c r="AH288" s="192"/>
    </row>
    <row r="289" spans="33:34" x14ac:dyDescent="0.2">
      <c r="AG289" s="192"/>
      <c r="AH289" s="192"/>
    </row>
    <row r="290" spans="33:34" x14ac:dyDescent="0.2">
      <c r="AG290" s="192"/>
      <c r="AH290" s="192"/>
    </row>
    <row r="291" spans="33:34" x14ac:dyDescent="0.2">
      <c r="AG291" s="192"/>
      <c r="AH291" s="192"/>
    </row>
    <row r="292" spans="33:34" x14ac:dyDescent="0.2">
      <c r="AG292" s="192"/>
      <c r="AH292" s="192"/>
    </row>
    <row r="293" spans="33:34" x14ac:dyDescent="0.2">
      <c r="AG293" s="192"/>
      <c r="AH293" s="192"/>
    </row>
    <row r="294" spans="33:34" x14ac:dyDescent="0.2">
      <c r="AG294" s="192"/>
      <c r="AH294" s="192"/>
    </row>
    <row r="295" spans="33:34" x14ac:dyDescent="0.2">
      <c r="AG295" s="192"/>
      <c r="AH295" s="192"/>
    </row>
    <row r="296" spans="33:34" x14ac:dyDescent="0.2">
      <c r="AG296" s="192"/>
      <c r="AH296" s="192"/>
    </row>
    <row r="297" spans="33:34" x14ac:dyDescent="0.2">
      <c r="AG297" s="192"/>
      <c r="AH297" s="192"/>
    </row>
    <row r="298" spans="33:34" x14ac:dyDescent="0.2">
      <c r="AG298" s="192"/>
      <c r="AH298" s="192"/>
    </row>
    <row r="299" spans="33:34" x14ac:dyDescent="0.2">
      <c r="AG299" s="192"/>
      <c r="AH299" s="192"/>
    </row>
    <row r="300" spans="33:34" x14ac:dyDescent="0.2">
      <c r="AG300" s="192"/>
      <c r="AH300" s="192"/>
    </row>
    <row r="301" spans="33:34" x14ac:dyDescent="0.2">
      <c r="AG301" s="192"/>
      <c r="AH301" s="192"/>
    </row>
    <row r="302" spans="33:34" x14ac:dyDescent="0.2">
      <c r="AG302" s="192"/>
      <c r="AH302" s="192"/>
    </row>
    <row r="303" spans="33:34" x14ac:dyDescent="0.2">
      <c r="AG303" s="192"/>
      <c r="AH303" s="192"/>
    </row>
    <row r="304" spans="33:34" x14ac:dyDescent="0.2">
      <c r="AG304" s="192"/>
      <c r="AH304" s="192"/>
    </row>
    <row r="305" spans="33:34" x14ac:dyDescent="0.2">
      <c r="AG305" s="192"/>
      <c r="AH305" s="192"/>
    </row>
    <row r="306" spans="33:34" x14ac:dyDescent="0.2">
      <c r="AG306" s="192"/>
      <c r="AH306" s="192"/>
    </row>
    <row r="307" spans="33:34" x14ac:dyDescent="0.2">
      <c r="AG307" s="192"/>
      <c r="AH307" s="192"/>
    </row>
    <row r="308" spans="33:34" x14ac:dyDescent="0.2">
      <c r="AG308" s="192"/>
      <c r="AH308" s="192"/>
    </row>
    <row r="309" spans="33:34" x14ac:dyDescent="0.2">
      <c r="AG309" s="192"/>
      <c r="AH309" s="192"/>
    </row>
    <row r="310" spans="33:34" x14ac:dyDescent="0.2">
      <c r="AG310" s="192"/>
      <c r="AH310" s="192"/>
    </row>
    <row r="311" spans="33:34" x14ac:dyDescent="0.2">
      <c r="AG311" s="192"/>
      <c r="AH311" s="192"/>
    </row>
    <row r="312" spans="33:34" x14ac:dyDescent="0.2">
      <c r="AG312" s="192"/>
      <c r="AH312" s="192"/>
    </row>
    <row r="313" spans="33:34" x14ac:dyDescent="0.2">
      <c r="AG313" s="192"/>
      <c r="AH313" s="192"/>
    </row>
    <row r="314" spans="33:34" x14ac:dyDescent="0.2">
      <c r="AG314" s="192"/>
      <c r="AH314" s="192"/>
    </row>
    <row r="315" spans="33:34" x14ac:dyDescent="0.2">
      <c r="AG315" s="192"/>
      <c r="AH315" s="192"/>
    </row>
    <row r="316" spans="33:34" x14ac:dyDescent="0.2">
      <c r="AG316" s="192"/>
      <c r="AH316" s="192"/>
    </row>
    <row r="317" spans="33:34" x14ac:dyDescent="0.2">
      <c r="AG317" s="192"/>
      <c r="AH317" s="192"/>
    </row>
    <row r="318" spans="33:34" x14ac:dyDescent="0.2">
      <c r="AG318" s="192"/>
      <c r="AH318" s="192"/>
    </row>
    <row r="319" spans="33:34" x14ac:dyDescent="0.2">
      <c r="AG319" s="192"/>
      <c r="AH319" s="192"/>
    </row>
    <row r="320" spans="33:34" x14ac:dyDescent="0.2">
      <c r="AG320" s="192"/>
      <c r="AH320" s="192"/>
    </row>
    <row r="321" spans="33:34" x14ac:dyDescent="0.2">
      <c r="AG321" s="192"/>
      <c r="AH321" s="192"/>
    </row>
    <row r="322" spans="33:34" x14ac:dyDescent="0.2">
      <c r="AG322" s="192"/>
      <c r="AH322" s="192"/>
    </row>
    <row r="323" spans="33:34" x14ac:dyDescent="0.2">
      <c r="AG323" s="192"/>
      <c r="AH323" s="192"/>
    </row>
    <row r="324" spans="33:34" x14ac:dyDescent="0.2">
      <c r="AG324" s="192"/>
      <c r="AH324" s="192"/>
    </row>
    <row r="325" spans="33:34" x14ac:dyDescent="0.2">
      <c r="AG325" s="192"/>
      <c r="AH325" s="192"/>
    </row>
    <row r="326" spans="33:34" x14ac:dyDescent="0.2">
      <c r="AG326" s="192"/>
      <c r="AH326" s="192"/>
    </row>
    <row r="327" spans="33:34" x14ac:dyDescent="0.2">
      <c r="AG327" s="192"/>
      <c r="AH327" s="192"/>
    </row>
    <row r="328" spans="33:34" x14ac:dyDescent="0.2">
      <c r="AG328" s="192"/>
      <c r="AH328" s="192"/>
    </row>
    <row r="329" spans="33:34" x14ac:dyDescent="0.2">
      <c r="AG329" s="192"/>
      <c r="AH329" s="192"/>
    </row>
    <row r="330" spans="33:34" x14ac:dyDescent="0.2">
      <c r="AG330" s="192"/>
      <c r="AH330" s="192"/>
    </row>
    <row r="331" spans="33:34" x14ac:dyDescent="0.2">
      <c r="AG331" s="192"/>
      <c r="AH331" s="192"/>
    </row>
    <row r="332" spans="33:34" x14ac:dyDescent="0.2">
      <c r="AG332" s="192"/>
      <c r="AH332" s="192"/>
    </row>
    <row r="333" spans="33:34" x14ac:dyDescent="0.2">
      <c r="AG333" s="192"/>
      <c r="AH333" s="192"/>
    </row>
    <row r="334" spans="33:34" x14ac:dyDescent="0.2">
      <c r="AG334" s="192"/>
      <c r="AH334" s="192"/>
    </row>
    <row r="335" spans="33:34" x14ac:dyDescent="0.2">
      <c r="AG335" s="192"/>
      <c r="AH335" s="192"/>
    </row>
    <row r="336" spans="33:34" x14ac:dyDescent="0.2">
      <c r="AG336" s="192"/>
      <c r="AH336" s="192"/>
    </row>
    <row r="337" spans="33:34" x14ac:dyDescent="0.2">
      <c r="AG337" s="192"/>
      <c r="AH337" s="192"/>
    </row>
    <row r="338" spans="33:34" x14ac:dyDescent="0.2">
      <c r="AG338" s="192"/>
      <c r="AH338" s="192"/>
    </row>
    <row r="339" spans="33:34" x14ac:dyDescent="0.2">
      <c r="AG339" s="192"/>
      <c r="AH339" s="192"/>
    </row>
    <row r="340" spans="33:34" x14ac:dyDescent="0.2">
      <c r="AG340" s="192"/>
      <c r="AH340" s="192"/>
    </row>
    <row r="341" spans="33:34" x14ac:dyDescent="0.2">
      <c r="AG341" s="192"/>
      <c r="AH341" s="192"/>
    </row>
    <row r="342" spans="33:34" x14ac:dyDescent="0.2">
      <c r="AG342" s="192"/>
      <c r="AH342" s="192"/>
    </row>
    <row r="343" spans="33:34" x14ac:dyDescent="0.2">
      <c r="AG343" s="192"/>
      <c r="AH343" s="192"/>
    </row>
    <row r="344" spans="33:34" x14ac:dyDescent="0.2">
      <c r="AG344" s="192"/>
      <c r="AH344" s="192"/>
    </row>
    <row r="345" spans="33:34" x14ac:dyDescent="0.2">
      <c r="AG345" s="192"/>
      <c r="AH345" s="192"/>
    </row>
    <row r="346" spans="33:34" x14ac:dyDescent="0.2">
      <c r="AG346" s="192"/>
      <c r="AH346" s="192"/>
    </row>
    <row r="347" spans="33:34" x14ac:dyDescent="0.2">
      <c r="AG347" s="192"/>
      <c r="AH347" s="192"/>
    </row>
    <row r="348" spans="33:34" x14ac:dyDescent="0.2">
      <c r="AG348" s="192"/>
      <c r="AH348" s="192"/>
    </row>
    <row r="349" spans="33:34" x14ac:dyDescent="0.2">
      <c r="AG349" s="192"/>
      <c r="AH349" s="192"/>
    </row>
    <row r="350" spans="33:34" x14ac:dyDescent="0.2">
      <c r="AG350" s="192"/>
      <c r="AH350" s="192"/>
    </row>
    <row r="351" spans="33:34" x14ac:dyDescent="0.2">
      <c r="AG351" s="192"/>
      <c r="AH351" s="192"/>
    </row>
    <row r="352" spans="33:34" x14ac:dyDescent="0.2">
      <c r="AG352" s="192"/>
      <c r="AH352" s="192"/>
    </row>
    <row r="353" spans="33:34" x14ac:dyDescent="0.2">
      <c r="AG353" s="192"/>
      <c r="AH353" s="192"/>
    </row>
    <row r="354" spans="33:34" x14ac:dyDescent="0.2">
      <c r="AG354" s="192"/>
      <c r="AH354" s="192"/>
    </row>
    <row r="355" spans="33:34" x14ac:dyDescent="0.2">
      <c r="AG355" s="192"/>
      <c r="AH355" s="192"/>
    </row>
    <row r="356" spans="33:34" x14ac:dyDescent="0.2">
      <c r="AG356" s="192"/>
      <c r="AH356" s="192"/>
    </row>
    <row r="357" spans="33:34" x14ac:dyDescent="0.2">
      <c r="AG357" s="192"/>
      <c r="AH357" s="192"/>
    </row>
    <row r="358" spans="33:34" x14ac:dyDescent="0.2">
      <c r="AG358" s="192"/>
      <c r="AH358" s="192"/>
    </row>
    <row r="359" spans="33:34" x14ac:dyDescent="0.2">
      <c r="AG359" s="192"/>
      <c r="AH359" s="192"/>
    </row>
    <row r="360" spans="33:34" x14ac:dyDescent="0.2">
      <c r="AG360" s="192"/>
      <c r="AH360" s="192"/>
    </row>
    <row r="361" spans="33:34" x14ac:dyDescent="0.2">
      <c r="AG361" s="192"/>
      <c r="AH361" s="192"/>
    </row>
    <row r="362" spans="33:34" x14ac:dyDescent="0.2">
      <c r="AG362" s="192"/>
      <c r="AH362" s="192"/>
    </row>
    <row r="363" spans="33:34" x14ac:dyDescent="0.2">
      <c r="AG363" s="192"/>
      <c r="AH363" s="192"/>
    </row>
    <row r="364" spans="33:34" x14ac:dyDescent="0.2">
      <c r="AG364" s="192"/>
      <c r="AH364" s="192"/>
    </row>
    <row r="365" spans="33:34" x14ac:dyDescent="0.2">
      <c r="AG365" s="192"/>
      <c r="AH365" s="192"/>
    </row>
    <row r="366" spans="33:34" x14ac:dyDescent="0.2">
      <c r="AG366" s="192"/>
      <c r="AH366" s="192"/>
    </row>
    <row r="367" spans="33:34" x14ac:dyDescent="0.2">
      <c r="AG367" s="192"/>
      <c r="AH367" s="192"/>
    </row>
    <row r="368" spans="33:34" x14ac:dyDescent="0.2">
      <c r="AG368" s="192"/>
      <c r="AH368" s="192"/>
    </row>
    <row r="369" spans="1:60" x14ac:dyDescent="0.2">
      <c r="AG369" s="192"/>
      <c r="AH369" s="192"/>
    </row>
    <row r="370" spans="1:60" x14ac:dyDescent="0.2">
      <c r="AG370" s="192"/>
      <c r="AH370" s="192"/>
    </row>
    <row r="371" spans="1:60" x14ac:dyDescent="0.2">
      <c r="AG371" s="192"/>
      <c r="AH371" s="192"/>
    </row>
    <row r="372" spans="1:60" x14ac:dyDescent="0.2">
      <c r="AG372" s="192"/>
      <c r="AH372" s="192"/>
    </row>
    <row r="373" spans="1:60" x14ac:dyDescent="0.2">
      <c r="AG373" s="192"/>
      <c r="AH373" s="192"/>
    </row>
    <row r="374" spans="1:60" x14ac:dyDescent="0.2">
      <c r="AG374" s="192"/>
      <c r="AH374" s="192"/>
    </row>
    <row r="375" spans="1:60" x14ac:dyDescent="0.2">
      <c r="AG375" s="192"/>
      <c r="AH375" s="192"/>
    </row>
    <row r="376" spans="1:60" x14ac:dyDescent="0.2">
      <c r="AG376" s="192"/>
      <c r="AH376" s="192"/>
    </row>
    <row r="377" spans="1:60" x14ac:dyDescent="0.2">
      <c r="AG377" s="192"/>
      <c r="AH377" s="192"/>
    </row>
    <row r="378" spans="1:60" x14ac:dyDescent="0.2">
      <c r="AG378" s="192"/>
      <c r="AH378" s="192"/>
    </row>
    <row r="379" spans="1:60" x14ac:dyDescent="0.2">
      <c r="AG379" s="192"/>
      <c r="AH379" s="192"/>
    </row>
    <row r="380" spans="1:60" s="101" customFormat="1" ht="23.25" customHeight="1" x14ac:dyDescent="0.2">
      <c r="A380" s="193"/>
      <c r="B380" s="193"/>
      <c r="C380" s="193"/>
      <c r="D380" s="194"/>
      <c r="E380" s="195"/>
      <c r="F380" s="195"/>
      <c r="G380" s="195"/>
      <c r="H380" s="195"/>
      <c r="I380" s="195"/>
      <c r="J380" s="195"/>
      <c r="K380" s="195"/>
      <c r="L380" s="195"/>
      <c r="M380" s="195"/>
      <c r="N380" s="196"/>
      <c r="O380" s="196"/>
      <c r="P380" s="196"/>
      <c r="Q380" s="647" t="s">
        <v>784</v>
      </c>
      <c r="R380" s="647"/>
      <c r="S380" s="197" t="e">
        <f>#REF!+#REF!+#REF!+#REF!+#REF!+#REF!+#REF!+#REF!+#REF!+#REF!+#REF!+#REF!+#REF!+#REF!+#REF!+#REF!+#REF!+#REF!+S21+#REF!+#REF!+#REF!+#REF!</f>
        <v>#REF!</v>
      </c>
      <c r="T380" s="195"/>
      <c r="U380" s="195"/>
      <c r="V380" s="195"/>
      <c r="W380" s="195"/>
      <c r="X380" s="195"/>
      <c r="Y380" s="195"/>
      <c r="Z380" s="195"/>
      <c r="AA380" s="195"/>
      <c r="AB380" s="195"/>
      <c r="AC380" s="195"/>
      <c r="AD380" s="195"/>
      <c r="AE380" s="195"/>
      <c r="AF380" s="195"/>
      <c r="AG380" s="198"/>
      <c r="AH380" s="198"/>
      <c r="AI380" s="199"/>
      <c r="AJ380" s="199"/>
      <c r="AK380" s="199"/>
      <c r="AL380" s="199"/>
      <c r="AM380" s="199"/>
      <c r="AN380" s="199"/>
      <c r="AO380" s="199"/>
      <c r="AP380" s="199"/>
      <c r="AQ380" s="199"/>
      <c r="AR380" s="199"/>
      <c r="AS380" s="199"/>
      <c r="AT380" s="199"/>
      <c r="AU380" s="199"/>
      <c r="AV380" s="199"/>
      <c r="AW380" s="199"/>
      <c r="AX380" s="199"/>
      <c r="AY380" s="199"/>
      <c r="AZ380" s="199"/>
      <c r="BA380" s="199"/>
      <c r="BH380" s="146"/>
    </row>
    <row r="381" spans="1:60" s="101" customFormat="1" ht="23.25" customHeight="1" x14ac:dyDescent="0.2">
      <c r="A381" s="193"/>
      <c r="B381" s="193"/>
      <c r="C381" s="193"/>
      <c r="D381" s="194"/>
      <c r="E381" s="195"/>
      <c r="F381" s="195"/>
      <c r="G381" s="195"/>
      <c r="H381" s="195"/>
      <c r="I381" s="195"/>
      <c r="J381" s="195"/>
      <c r="K381" s="195"/>
      <c r="L381" s="195"/>
      <c r="M381" s="195"/>
      <c r="N381" s="196"/>
      <c r="P381" s="196"/>
      <c r="R381" s="101" t="s">
        <v>785</v>
      </c>
      <c r="S381" s="197" t="e">
        <f>#REF!+#REF!+#REF!+#REF!+#REF!+#REF!+#REF!+#REF!+#REF!+#REF!+#REF!+#REF!+#REF!+#REF!+#REF!+#REF!+#REF!+#REF!+#REF!+#REF!+#REF!+#REF!+#REF!</f>
        <v>#REF!</v>
      </c>
      <c r="T381" s="195"/>
      <c r="U381" s="195"/>
      <c r="V381" s="195"/>
      <c r="W381" s="195"/>
      <c r="X381" s="195"/>
      <c r="Y381" s="195"/>
      <c r="Z381" s="195"/>
      <c r="AA381" s="195"/>
      <c r="AB381" s="195"/>
      <c r="AC381" s="195"/>
      <c r="AD381" s="195"/>
      <c r="AE381" s="195"/>
      <c r="AF381" s="195"/>
      <c r="AG381" s="198"/>
      <c r="AH381" s="198"/>
      <c r="AI381" s="199"/>
      <c r="AJ381" s="199"/>
      <c r="AK381" s="199"/>
      <c r="AL381" s="199"/>
      <c r="AM381" s="199"/>
      <c r="AN381" s="199"/>
      <c r="AO381" s="199"/>
      <c r="AP381" s="199"/>
      <c r="AQ381" s="199"/>
      <c r="AR381" s="199"/>
      <c r="AS381" s="199"/>
      <c r="AT381" s="199"/>
      <c r="AU381" s="199"/>
      <c r="AV381" s="199"/>
      <c r="AW381" s="199"/>
      <c r="AX381" s="199"/>
      <c r="AY381" s="199"/>
      <c r="AZ381" s="199"/>
      <c r="BA381" s="199"/>
      <c r="BH381" s="146"/>
    </row>
    <row r="382" spans="1:60" s="101" customFormat="1" ht="23.25" customHeight="1" x14ac:dyDescent="0.2">
      <c r="A382" s="200" t="s">
        <v>786</v>
      </c>
      <c r="B382" s="200"/>
      <c r="C382" s="200"/>
      <c r="D382" s="194"/>
      <c r="E382" s="195"/>
      <c r="F382" s="195"/>
      <c r="G382" s="195"/>
      <c r="H382" s="195"/>
      <c r="I382" s="195"/>
      <c r="J382" s="195"/>
      <c r="K382" s="195"/>
      <c r="L382" s="195"/>
      <c r="M382" s="195"/>
      <c r="N382" s="196"/>
      <c r="P382" s="196"/>
      <c r="S382" s="197"/>
      <c r="T382" s="195"/>
      <c r="U382" s="195"/>
      <c r="V382" s="195"/>
      <c r="W382" s="195"/>
      <c r="X382" s="195"/>
      <c r="Y382" s="195"/>
      <c r="Z382" s="195"/>
      <c r="AA382" s="195"/>
      <c r="AB382" s="195"/>
      <c r="AC382" s="195"/>
      <c r="AD382" s="195"/>
      <c r="AE382" s="195"/>
      <c r="AF382" s="195"/>
      <c r="AG382" s="198"/>
      <c r="AH382" s="198"/>
      <c r="AI382" s="199"/>
      <c r="AJ382" s="199"/>
      <c r="AK382" s="199"/>
      <c r="AL382" s="199"/>
      <c r="AM382" s="199"/>
      <c r="AN382" s="199"/>
      <c r="AO382" s="199"/>
      <c r="AP382" s="199"/>
      <c r="AQ382" s="199"/>
      <c r="AR382" s="199"/>
      <c r="AS382" s="199"/>
      <c r="AT382" s="199"/>
      <c r="AU382" s="199"/>
      <c r="AV382" s="199"/>
      <c r="AW382" s="199"/>
      <c r="AX382" s="199"/>
      <c r="AY382" s="199"/>
      <c r="AZ382" s="199"/>
      <c r="BA382" s="199"/>
      <c r="BH382" s="146"/>
    </row>
    <row r="383" spans="1:60" s="101" customFormat="1" ht="23.25" customHeight="1" x14ac:dyDescent="0.2">
      <c r="A383" s="200" t="s">
        <v>787</v>
      </c>
      <c r="B383" s="200"/>
      <c r="C383" s="200"/>
      <c r="D383" s="194"/>
      <c r="E383" s="195"/>
      <c r="F383" s="195"/>
      <c r="G383" s="195"/>
      <c r="H383" s="195"/>
      <c r="I383" s="195"/>
      <c r="J383" s="195"/>
      <c r="K383" s="195"/>
      <c r="L383" s="195"/>
      <c r="M383" s="195"/>
      <c r="N383" s="196"/>
      <c r="P383" s="196"/>
      <c r="S383" s="197"/>
      <c r="T383" s="195"/>
      <c r="U383" s="195"/>
      <c r="V383" s="195"/>
      <c r="W383" s="195"/>
      <c r="X383" s="195"/>
      <c r="Y383" s="195"/>
      <c r="Z383" s="195"/>
      <c r="AA383" s="195"/>
      <c r="AB383" s="195"/>
      <c r="AC383" s="195"/>
      <c r="AD383" s="195"/>
      <c r="AE383" s="195"/>
      <c r="AF383" s="195"/>
      <c r="AG383" s="198"/>
      <c r="AH383" s="198"/>
      <c r="AI383" s="199"/>
      <c r="AJ383" s="199"/>
      <c r="AK383" s="199"/>
      <c r="AL383" s="199"/>
      <c r="AM383" s="199"/>
      <c r="AN383" s="199"/>
      <c r="AO383" s="199"/>
      <c r="AP383" s="199"/>
      <c r="AQ383" s="199"/>
      <c r="AR383" s="199"/>
      <c r="AS383" s="199"/>
      <c r="AT383" s="199"/>
      <c r="AU383" s="199"/>
      <c r="AV383" s="199"/>
      <c r="AW383" s="199"/>
      <c r="AX383" s="199"/>
      <c r="AY383" s="199"/>
      <c r="AZ383" s="199"/>
      <c r="BA383" s="199"/>
      <c r="BH383" s="146"/>
    </row>
    <row r="384" spans="1:60" s="101" customFormat="1" ht="23.25" customHeight="1" x14ac:dyDescent="0.2">
      <c r="A384" s="200" t="s">
        <v>788</v>
      </c>
      <c r="B384" s="200"/>
      <c r="C384" s="200"/>
      <c r="D384" s="194"/>
      <c r="E384" s="195"/>
      <c r="F384" s="195"/>
      <c r="G384" s="195"/>
      <c r="H384" s="195"/>
      <c r="I384" s="195"/>
      <c r="J384" s="195"/>
      <c r="K384" s="195"/>
      <c r="L384" s="195"/>
      <c r="M384" s="195"/>
      <c r="N384" s="196"/>
      <c r="P384" s="196"/>
      <c r="S384" s="197"/>
      <c r="T384" s="195"/>
      <c r="U384" s="195"/>
      <c r="V384" s="195"/>
      <c r="W384" s="195"/>
      <c r="X384" s="195"/>
      <c r="Y384" s="195"/>
      <c r="Z384" s="195"/>
      <c r="AA384" s="195"/>
      <c r="AB384" s="195"/>
      <c r="AC384" s="195"/>
      <c r="AD384" s="195"/>
      <c r="AE384" s="195"/>
      <c r="AF384" s="195"/>
      <c r="AG384" s="198"/>
      <c r="AH384" s="198"/>
      <c r="AI384" s="199"/>
      <c r="AJ384" s="199"/>
      <c r="AK384" s="199"/>
      <c r="AL384" s="199"/>
      <c r="AM384" s="199"/>
      <c r="AN384" s="199"/>
      <c r="AO384" s="199"/>
      <c r="AP384" s="199"/>
      <c r="AQ384" s="199"/>
      <c r="AR384" s="199"/>
      <c r="AS384" s="199"/>
      <c r="AT384" s="199"/>
      <c r="AU384" s="199"/>
      <c r="AV384" s="199"/>
      <c r="AW384" s="199"/>
      <c r="AX384" s="199"/>
      <c r="AY384" s="199"/>
      <c r="AZ384" s="199"/>
      <c r="BA384" s="199"/>
      <c r="BH384" s="146"/>
    </row>
    <row r="385" spans="1:60" s="101" customFormat="1" ht="23.25" customHeight="1" x14ac:dyDescent="0.2">
      <c r="A385" s="200" t="s">
        <v>789</v>
      </c>
      <c r="B385" s="200"/>
      <c r="C385" s="200"/>
      <c r="D385" s="194"/>
      <c r="E385" s="195"/>
      <c r="F385" s="195"/>
      <c r="G385" s="195"/>
      <c r="H385" s="195"/>
      <c r="I385" s="195"/>
      <c r="J385" s="195"/>
      <c r="K385" s="195"/>
      <c r="L385" s="195"/>
      <c r="M385" s="195"/>
      <c r="N385" s="196"/>
      <c r="P385" s="196"/>
      <c r="S385" s="197"/>
      <c r="T385" s="195"/>
      <c r="U385" s="195"/>
      <c r="V385" s="195"/>
      <c r="W385" s="195"/>
      <c r="X385" s="195"/>
      <c r="Y385" s="195"/>
      <c r="Z385" s="195"/>
      <c r="AA385" s="195"/>
      <c r="AB385" s="195"/>
      <c r="AC385" s="195"/>
      <c r="AD385" s="195"/>
      <c r="AE385" s="195"/>
      <c r="AF385" s="195"/>
      <c r="AG385" s="198"/>
      <c r="AH385" s="198"/>
      <c r="AI385" s="199"/>
      <c r="AJ385" s="199"/>
      <c r="AK385" s="199"/>
      <c r="AL385" s="199"/>
      <c r="AM385" s="199"/>
      <c r="AN385" s="199"/>
      <c r="AO385" s="199"/>
      <c r="AP385" s="199"/>
      <c r="AQ385" s="199"/>
      <c r="AR385" s="199"/>
      <c r="AS385" s="199"/>
      <c r="AT385" s="199"/>
      <c r="AU385" s="199"/>
      <c r="AV385" s="199"/>
      <c r="AW385" s="199"/>
      <c r="AX385" s="199"/>
      <c r="AY385" s="199"/>
      <c r="AZ385" s="199"/>
      <c r="BA385" s="199"/>
      <c r="BH385" s="146"/>
    </row>
    <row r="386" spans="1:60" s="101" customFormat="1" ht="23.25" customHeight="1" x14ac:dyDescent="0.2">
      <c r="A386" s="200" t="s">
        <v>790</v>
      </c>
      <c r="B386" s="200"/>
      <c r="C386" s="200"/>
      <c r="D386" s="194"/>
      <c r="E386" s="195"/>
      <c r="F386" s="195"/>
      <c r="G386" s="195"/>
      <c r="H386" s="195"/>
      <c r="I386" s="195"/>
      <c r="J386" s="195"/>
      <c r="K386" s="195"/>
      <c r="L386" s="195"/>
      <c r="M386" s="195"/>
      <c r="N386" s="196"/>
      <c r="P386" s="196"/>
      <c r="S386" s="197"/>
      <c r="T386" s="195"/>
      <c r="U386" s="195"/>
      <c r="V386" s="195"/>
      <c r="W386" s="195"/>
      <c r="X386" s="195"/>
      <c r="Y386" s="195"/>
      <c r="Z386" s="195"/>
      <c r="AA386" s="195"/>
      <c r="AB386" s="195"/>
      <c r="AC386" s="195"/>
      <c r="AD386" s="195"/>
      <c r="AE386" s="195"/>
      <c r="AF386" s="195"/>
      <c r="AG386" s="198"/>
      <c r="AH386" s="198"/>
      <c r="AI386" s="199"/>
      <c r="AJ386" s="199"/>
      <c r="AK386" s="199"/>
      <c r="AL386" s="199"/>
      <c r="AM386" s="199"/>
      <c r="AN386" s="199"/>
      <c r="AO386" s="199"/>
      <c r="AP386" s="199"/>
      <c r="AQ386" s="199"/>
      <c r="AR386" s="199"/>
      <c r="AS386" s="199"/>
      <c r="AT386" s="199"/>
      <c r="AU386" s="199"/>
      <c r="AV386" s="199"/>
      <c r="AW386" s="199"/>
      <c r="AX386" s="199"/>
      <c r="AY386" s="199"/>
      <c r="AZ386" s="199"/>
      <c r="BA386" s="199"/>
      <c r="BH386" s="146"/>
    </row>
    <row r="387" spans="1:60" x14ac:dyDescent="0.2">
      <c r="A387" s="648"/>
      <c r="B387" s="648"/>
      <c r="C387" s="648"/>
      <c r="D387" s="648"/>
      <c r="E387" s="346"/>
      <c r="F387" s="346"/>
      <c r="G387" s="346"/>
      <c r="X387" s="201"/>
      <c r="Y387" s="201"/>
      <c r="Z387" s="201"/>
      <c r="AA387" s="202"/>
      <c r="AB387" s="202"/>
      <c r="AC387" s="202"/>
      <c r="AD387" s="201"/>
      <c r="AE387" s="201"/>
      <c r="AF387" s="201"/>
      <c r="AG387" s="203"/>
      <c r="AH387" s="192"/>
    </row>
    <row r="388" spans="1:60" ht="45.75" customHeight="1" x14ac:dyDescent="0.2">
      <c r="A388" s="648"/>
      <c r="B388" s="648"/>
      <c r="C388" s="648"/>
      <c r="D388" s="648"/>
      <c r="E388" s="648"/>
      <c r="F388" s="648"/>
      <c r="G388" s="648"/>
      <c r="N388" s="204"/>
      <c r="O388" s="204"/>
      <c r="P388" s="204"/>
      <c r="Q388" s="204"/>
      <c r="R388" s="204"/>
      <c r="S388" s="204"/>
      <c r="T388" s="147"/>
      <c r="X388" s="201"/>
      <c r="Y388" s="201"/>
      <c r="Z388" s="201"/>
      <c r="AA388" s="202"/>
      <c r="AB388" s="202"/>
      <c r="AC388" s="202"/>
      <c r="AD388" s="201"/>
      <c r="AE388" s="201"/>
      <c r="AF388" s="201"/>
      <c r="AG388" s="205"/>
    </row>
    <row r="389" spans="1:60" x14ac:dyDescent="0.2">
      <c r="X389" s="201"/>
      <c r="Y389" s="201"/>
      <c r="Z389" s="201"/>
      <c r="AA389" s="201"/>
      <c r="AB389" s="201"/>
      <c r="AC389" s="201"/>
      <c r="AD389" s="201"/>
      <c r="AE389" s="201"/>
      <c r="AF389" s="201"/>
      <c r="AG389" s="205"/>
    </row>
    <row r="390" spans="1:60" x14ac:dyDescent="0.2">
      <c r="S390" s="204"/>
      <c r="X390" s="201"/>
      <c r="Y390" s="201"/>
      <c r="Z390" s="201"/>
      <c r="AA390" s="201"/>
      <c r="AB390" s="201"/>
      <c r="AC390" s="201"/>
      <c r="AD390" s="201"/>
      <c r="AE390" s="201"/>
      <c r="AF390" s="201"/>
      <c r="AG390" s="205"/>
    </row>
    <row r="391" spans="1:60" x14ac:dyDescent="0.2">
      <c r="X391" s="201"/>
      <c r="Y391" s="201"/>
      <c r="Z391" s="201"/>
      <c r="AA391" s="201"/>
      <c r="AB391" s="201"/>
      <c r="AC391" s="201"/>
      <c r="AD391" s="201"/>
      <c r="AE391" s="201"/>
      <c r="AF391" s="201"/>
      <c r="AG391" s="205"/>
    </row>
    <row r="392" spans="1:60" x14ac:dyDescent="0.2">
      <c r="X392" s="201"/>
      <c r="Y392" s="201"/>
      <c r="Z392" s="206"/>
      <c r="AA392" s="206"/>
      <c r="AB392" s="206"/>
      <c r="AC392" s="206"/>
      <c r="AD392" s="206"/>
      <c r="AE392" s="201"/>
      <c r="AF392" s="201"/>
      <c r="AG392" s="205"/>
    </row>
    <row r="393" spans="1:60" x14ac:dyDescent="0.2">
      <c r="X393" s="201"/>
      <c r="Y393" s="201"/>
      <c r="Z393" s="201"/>
      <c r="AA393" s="201"/>
      <c r="AB393" s="201"/>
      <c r="AC393" s="201"/>
      <c r="AD393" s="201"/>
      <c r="AE393" s="201"/>
      <c r="AF393" s="201"/>
      <c r="AG393" s="205"/>
    </row>
    <row r="394" spans="1:60" x14ac:dyDescent="0.2">
      <c r="X394" s="201"/>
      <c r="Y394" s="201"/>
      <c r="Z394" s="201"/>
      <c r="AA394" s="201"/>
      <c r="AB394" s="201"/>
      <c r="AC394" s="201"/>
      <c r="AD394" s="201"/>
      <c r="AE394" s="201"/>
      <c r="AF394" s="201"/>
      <c r="AG394" s="205"/>
    </row>
    <row r="395" spans="1:60" x14ac:dyDescent="0.2">
      <c r="A395" s="207"/>
      <c r="B395" s="207"/>
      <c r="C395" s="207"/>
      <c r="X395" s="201"/>
      <c r="Y395" s="201"/>
      <c r="Z395" s="201"/>
      <c r="AA395" s="206"/>
      <c r="AB395" s="206"/>
      <c r="AC395" s="206"/>
      <c r="AD395" s="206"/>
      <c r="AE395" s="206"/>
      <c r="AF395" s="206"/>
      <c r="AG395" s="208"/>
    </row>
    <row r="396" spans="1:60" x14ac:dyDescent="0.2">
      <c r="A396" s="207"/>
      <c r="B396" s="207"/>
      <c r="C396" s="207"/>
      <c r="X396" s="201"/>
      <c r="Y396" s="201"/>
      <c r="Z396" s="201"/>
      <c r="AA396" s="201"/>
      <c r="AB396" s="201"/>
      <c r="AC396" s="201"/>
      <c r="AD396" s="201"/>
      <c r="AE396" s="201"/>
      <c r="AF396" s="201"/>
      <c r="AG396" s="205"/>
    </row>
    <row r="397" spans="1:60" x14ac:dyDescent="0.2">
      <c r="A397" s="209"/>
      <c r="B397" s="209"/>
      <c r="C397" s="209"/>
      <c r="X397" s="201"/>
      <c r="Y397" s="201"/>
      <c r="Z397" s="201"/>
      <c r="AA397" s="201"/>
      <c r="AB397" s="201"/>
      <c r="AC397" s="201"/>
      <c r="AD397" s="201"/>
      <c r="AE397" s="201"/>
      <c r="AF397" s="201"/>
      <c r="AG397" s="205"/>
    </row>
    <row r="398" spans="1:60" x14ac:dyDescent="0.2">
      <c r="A398" s="207"/>
      <c r="B398" s="207"/>
      <c r="C398" s="207"/>
    </row>
    <row r="399" spans="1:60" x14ac:dyDescent="0.2">
      <c r="A399" s="207"/>
      <c r="B399" s="207"/>
      <c r="C399" s="207"/>
    </row>
    <row r="400" spans="1:60" x14ac:dyDescent="0.2">
      <c r="A400" s="207"/>
      <c r="B400" s="207"/>
      <c r="C400" s="207"/>
    </row>
  </sheetData>
  <autoFilter ref="A4:BI142">
    <filterColumn colId="0">
      <filters>
        <filter val="1."/>
        <filter val="1.1"/>
        <filter val="1.1.1"/>
        <filter val="1.1.1.1"/>
        <filter val="1.1.1.1.1"/>
        <filter val="1.1.1.1.2"/>
        <filter val="1.1.1.2"/>
        <filter val="1.1.1.2.1"/>
        <filter val="1.1.1.2.2"/>
        <filter val="1.1.1.3"/>
        <filter val="1.1.1.3.1"/>
        <filter val="1.1.1.3.2"/>
        <filter val="1.1.1.4"/>
        <filter val="1.1.1.4.1"/>
        <filter val="1.1.1.4.2"/>
        <filter val="1.1.2."/>
        <filter val="1.1.2.1"/>
        <filter val="1.2."/>
        <filter val="1.2.1."/>
        <filter val="1.2.1.1"/>
        <filter val="1.2.1.1.1"/>
        <filter val="1.2.1.1.2"/>
        <filter val="1.2.1.1.3"/>
        <filter val="1.2.1.1.4"/>
        <filter val="1.2.1.1.5"/>
        <filter val="1.2.1.1.6"/>
        <filter val="1.2.1.1.7"/>
        <filter val="1.2.1.2"/>
        <filter val="1.2.1.2.1"/>
        <filter val="1.2.1.2.2"/>
        <filter val="1.2.1.3"/>
        <filter val="1.2.1.3.1"/>
        <filter val="1.2.1.3.2"/>
        <filter val="1.2.1.3.3"/>
        <filter val="1.2.1.3.4"/>
        <filter val="1.2.1.4"/>
        <filter val="1.2.1.4.1"/>
      </filters>
    </filterColumn>
  </autoFilter>
  <mergeCells count="9">
    <mergeCell ref="AF3:AO3"/>
    <mergeCell ref="AP3:BG3"/>
    <mergeCell ref="Q380:R380"/>
    <mergeCell ref="A387:D387"/>
    <mergeCell ref="A388:G388"/>
    <mergeCell ref="A3:M3"/>
    <mergeCell ref="N3:S3"/>
    <mergeCell ref="T3:W3"/>
    <mergeCell ref="X3:AE3"/>
  </mergeCells>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pageSetUpPr fitToPage="1"/>
  </sheetPr>
  <dimension ref="A2:XEN154"/>
  <sheetViews>
    <sheetView topLeftCell="A4" workbookViewId="0">
      <pane xSplit="4" ySplit="1" topLeftCell="E5" activePane="bottomRight" state="frozen"/>
      <selection activeCell="A4" sqref="A4"/>
      <selection pane="topRight" activeCell="E4" sqref="E4"/>
      <selection pane="bottomLeft" activeCell="A5" sqref="A5"/>
      <selection pane="bottomRight" activeCell="A19" sqref="A19:D19"/>
    </sheetView>
  </sheetViews>
  <sheetFormatPr defaultRowHeight="12.75" x14ac:dyDescent="0.2"/>
  <cols>
    <col min="1" max="1" width="8.42578125" style="537" customWidth="1"/>
    <col min="2" max="2" width="18.85546875" style="537" customWidth="1"/>
    <col min="3" max="3" width="21.85546875" style="537" customWidth="1"/>
    <col min="4" max="4" width="47.5703125" style="101" customWidth="1"/>
    <col min="5" max="5" width="7" style="101" customWidth="1"/>
    <col min="6" max="6" width="6.42578125" style="101" customWidth="1"/>
    <col min="7" max="7" width="8.7109375" style="101" customWidth="1"/>
    <col min="8" max="8" width="16.28515625" style="101" customWidth="1"/>
    <col min="9" max="9" width="3.7109375" style="101" customWidth="1"/>
    <col min="10" max="12" width="4.85546875" style="101" customWidth="1"/>
    <col min="13" max="13" width="4.140625" style="101" customWidth="1"/>
    <col min="14" max="14" width="15" style="101" customWidth="1"/>
    <col min="15" max="15" width="13.42578125" style="101" customWidth="1"/>
    <col min="16" max="16" width="14.140625" style="101" customWidth="1"/>
    <col min="17" max="18" width="12.85546875" style="101" customWidth="1"/>
    <col min="19" max="19" width="13.7109375" style="101" customWidth="1"/>
    <col min="20" max="20" width="8" style="101" customWidth="1"/>
    <col min="21" max="21" width="8.7109375" style="101" customWidth="1"/>
    <col min="22" max="22" width="8.28515625" style="101" customWidth="1"/>
    <col min="23" max="23" width="9.5703125" style="101" customWidth="1"/>
    <col min="24" max="31" width="12.28515625" style="101" hidden="1" customWidth="1"/>
    <col min="32" max="32" width="12.28515625" style="101" customWidth="1"/>
    <col min="33" max="33" width="9.140625" style="101" customWidth="1"/>
    <col min="34" max="41" width="9.140625" style="101" hidden="1" customWidth="1"/>
    <col min="42" max="42" width="9.140625" style="101"/>
    <col min="43" max="43" width="16.28515625" style="101" customWidth="1"/>
    <col min="44" max="59" width="9.140625" style="101"/>
    <col min="60" max="60" width="17.7109375" style="146" customWidth="1"/>
    <col min="61" max="61" width="18.85546875" style="101" customWidth="1"/>
    <col min="62" max="16384" width="9.140625" style="101"/>
  </cols>
  <sheetData>
    <row r="2" spans="1:66" ht="13.5" thickBot="1" x14ac:dyDescent="0.25"/>
    <row r="3" spans="1:66" ht="42" customHeight="1" thickBot="1" x14ac:dyDescent="0.25">
      <c r="A3" s="653" t="s">
        <v>99</v>
      </c>
      <c r="B3" s="654"/>
      <c r="C3" s="654"/>
      <c r="D3" s="654"/>
      <c r="E3" s="654"/>
      <c r="F3" s="654"/>
      <c r="G3" s="654"/>
      <c r="H3" s="654"/>
      <c r="I3" s="654"/>
      <c r="J3" s="654"/>
      <c r="K3" s="654"/>
      <c r="L3" s="654"/>
      <c r="M3" s="655"/>
      <c r="N3" s="653" t="s">
        <v>100</v>
      </c>
      <c r="O3" s="654"/>
      <c r="P3" s="654"/>
      <c r="Q3" s="654"/>
      <c r="R3" s="654"/>
      <c r="S3" s="655"/>
      <c r="T3" s="661" t="s">
        <v>101</v>
      </c>
      <c r="U3" s="661"/>
      <c r="V3" s="661"/>
      <c r="W3" s="661"/>
      <c r="X3" s="653" t="s">
        <v>716</v>
      </c>
      <c r="Y3" s="654"/>
      <c r="Z3" s="654"/>
      <c r="AA3" s="654"/>
      <c r="AB3" s="654"/>
      <c r="AC3" s="654"/>
      <c r="AD3" s="654"/>
      <c r="AE3" s="655"/>
      <c r="AF3" s="656" t="s">
        <v>717</v>
      </c>
      <c r="AG3" s="657"/>
      <c r="AH3" s="657"/>
      <c r="AI3" s="657"/>
      <c r="AJ3" s="657"/>
      <c r="AK3" s="657"/>
      <c r="AL3" s="657"/>
      <c r="AM3" s="657"/>
      <c r="AN3" s="657"/>
      <c r="AO3" s="658"/>
      <c r="AP3" s="659" t="s">
        <v>718</v>
      </c>
      <c r="AQ3" s="660"/>
      <c r="AR3" s="660"/>
      <c r="AS3" s="660"/>
      <c r="AT3" s="660"/>
      <c r="AU3" s="660"/>
      <c r="AV3" s="660"/>
      <c r="AW3" s="660"/>
      <c r="AX3" s="660"/>
      <c r="AY3" s="660"/>
      <c r="AZ3" s="660"/>
      <c r="BA3" s="660"/>
      <c r="BB3" s="660"/>
      <c r="BC3" s="660"/>
      <c r="BD3" s="660"/>
      <c r="BE3" s="660"/>
      <c r="BF3" s="660"/>
      <c r="BG3" s="660"/>
    </row>
    <row r="4" spans="1:66" ht="123.75" customHeight="1" thickBot="1" x14ac:dyDescent="0.25">
      <c r="A4" s="538" t="s">
        <v>79</v>
      </c>
      <c r="B4" s="539" t="s">
        <v>17</v>
      </c>
      <c r="C4" s="539" t="s">
        <v>259</v>
      </c>
      <c r="D4" s="539" t="s">
        <v>102</v>
      </c>
      <c r="E4" s="540" t="s">
        <v>103</v>
      </c>
      <c r="F4" s="540" t="s">
        <v>719</v>
      </c>
      <c r="G4" s="540" t="s">
        <v>2</v>
      </c>
      <c r="H4" s="540" t="s">
        <v>720</v>
      </c>
      <c r="I4" s="540" t="s">
        <v>721</v>
      </c>
      <c r="J4" s="540" t="s">
        <v>722</v>
      </c>
      <c r="K4" s="540" t="s">
        <v>36</v>
      </c>
      <c r="L4" s="540" t="s">
        <v>37</v>
      </c>
      <c r="M4" s="540" t="s">
        <v>723</v>
      </c>
      <c r="N4" s="540" t="s">
        <v>104</v>
      </c>
      <c r="O4" s="540" t="s">
        <v>105</v>
      </c>
      <c r="P4" s="540" t="s">
        <v>106</v>
      </c>
      <c r="Q4" s="540" t="s">
        <v>107</v>
      </c>
      <c r="R4" s="540" t="s">
        <v>108</v>
      </c>
      <c r="S4" s="540" t="s">
        <v>81</v>
      </c>
      <c r="T4" s="541" t="s">
        <v>724</v>
      </c>
      <c r="U4" s="541" t="s">
        <v>725</v>
      </c>
      <c r="V4" s="542" t="s">
        <v>726</v>
      </c>
      <c r="W4" s="541" t="s">
        <v>109</v>
      </c>
      <c r="X4" s="541" t="s">
        <v>74</v>
      </c>
      <c r="Y4" s="541" t="s">
        <v>75</v>
      </c>
      <c r="Z4" s="541" t="s">
        <v>76</v>
      </c>
      <c r="AA4" s="541" t="s">
        <v>77</v>
      </c>
      <c r="AB4" s="541" t="s">
        <v>78</v>
      </c>
      <c r="AC4" s="541" t="s">
        <v>727</v>
      </c>
      <c r="AD4" s="541" t="s">
        <v>728</v>
      </c>
      <c r="AE4" s="541" t="s">
        <v>729</v>
      </c>
      <c r="AF4" s="541" t="s">
        <v>225</v>
      </c>
      <c r="AG4" s="541" t="s">
        <v>730</v>
      </c>
      <c r="AH4" s="541" t="s">
        <v>731</v>
      </c>
      <c r="AI4" s="541" t="s">
        <v>732</v>
      </c>
      <c r="AJ4" s="541" t="s">
        <v>69</v>
      </c>
      <c r="AK4" s="541" t="s">
        <v>733</v>
      </c>
      <c r="AL4" s="541" t="s">
        <v>70</v>
      </c>
      <c r="AM4" s="541" t="s">
        <v>734</v>
      </c>
      <c r="AN4" s="541" t="s">
        <v>71</v>
      </c>
      <c r="AO4" s="541" t="s">
        <v>735</v>
      </c>
      <c r="AP4" s="543" t="s">
        <v>736</v>
      </c>
      <c r="AQ4" s="543" t="s">
        <v>166</v>
      </c>
      <c r="AR4" s="543" t="s">
        <v>48</v>
      </c>
      <c r="AS4" s="543" t="s">
        <v>69</v>
      </c>
      <c r="AT4" s="541" t="s">
        <v>167</v>
      </c>
      <c r="AU4" s="543" t="s">
        <v>49</v>
      </c>
      <c r="AV4" s="543" t="s">
        <v>70</v>
      </c>
      <c r="AW4" s="541" t="s">
        <v>168</v>
      </c>
      <c r="AX4" s="543" t="s">
        <v>50</v>
      </c>
      <c r="AY4" s="543" t="s">
        <v>71</v>
      </c>
      <c r="AZ4" s="541" t="s">
        <v>169</v>
      </c>
      <c r="BA4" s="543" t="s">
        <v>51</v>
      </c>
      <c r="BB4" s="543" t="s">
        <v>72</v>
      </c>
      <c r="BC4" s="541" t="s">
        <v>170</v>
      </c>
      <c r="BD4" s="543" t="s">
        <v>52</v>
      </c>
      <c r="BE4" s="543" t="s">
        <v>73</v>
      </c>
      <c r="BF4" s="541" t="s">
        <v>796</v>
      </c>
      <c r="BG4" s="543" t="s">
        <v>53</v>
      </c>
      <c r="BH4" s="257" t="s">
        <v>797</v>
      </c>
      <c r="BI4" s="146" t="s">
        <v>1013</v>
      </c>
    </row>
    <row r="5" spans="1:66" ht="24.75" hidden="1" customHeight="1" thickBot="1" x14ac:dyDescent="0.25">
      <c r="A5" s="544" t="s">
        <v>791</v>
      </c>
      <c r="B5" s="545"/>
      <c r="C5" s="545"/>
      <c r="D5" s="546" t="s">
        <v>792</v>
      </c>
      <c r="E5" s="547"/>
      <c r="F5" s="547"/>
      <c r="G5" s="547"/>
      <c r="H5" s="547"/>
      <c r="I5" s="547"/>
      <c r="J5" s="547"/>
      <c r="K5" s="547"/>
      <c r="L5" s="547"/>
      <c r="M5" s="547"/>
      <c r="N5" s="547"/>
      <c r="O5" s="547"/>
      <c r="P5" s="547"/>
      <c r="Q5" s="547"/>
      <c r="R5" s="547"/>
      <c r="S5" s="547"/>
      <c r="T5" s="547"/>
      <c r="U5" s="547"/>
      <c r="V5" s="548"/>
      <c r="W5" s="547"/>
      <c r="X5" s="547"/>
      <c r="Y5" s="547"/>
      <c r="Z5" s="547"/>
      <c r="AA5" s="547"/>
      <c r="AB5" s="547"/>
      <c r="AC5" s="547"/>
      <c r="AD5" s="547"/>
      <c r="AE5" s="547"/>
      <c r="AF5" s="547"/>
      <c r="AG5" s="547"/>
      <c r="AH5" s="547"/>
      <c r="AI5" s="547"/>
      <c r="AJ5" s="547"/>
      <c r="AK5" s="547"/>
      <c r="AL5" s="547"/>
      <c r="AM5" s="547"/>
      <c r="AN5" s="547"/>
      <c r="AO5" s="547"/>
      <c r="AP5" s="548"/>
      <c r="AQ5" s="548"/>
      <c r="AR5" s="548"/>
      <c r="AS5" s="548"/>
      <c r="AT5" s="547"/>
      <c r="AU5" s="548"/>
      <c r="AV5" s="548"/>
      <c r="AW5" s="547"/>
      <c r="AX5" s="548"/>
      <c r="AY5" s="548"/>
      <c r="AZ5" s="547"/>
      <c r="BA5" s="548"/>
      <c r="BH5" s="57"/>
      <c r="BI5" s="131"/>
    </row>
    <row r="6" spans="1:66" ht="24.75" hidden="1" customHeight="1" thickBot="1" x14ac:dyDescent="0.25">
      <c r="A6" s="549" t="s">
        <v>82</v>
      </c>
      <c r="B6" s="550" t="s">
        <v>83</v>
      </c>
      <c r="C6" s="550"/>
      <c r="D6" s="550" t="s">
        <v>260</v>
      </c>
      <c r="E6" s="547"/>
      <c r="F6" s="547"/>
      <c r="G6" s="547"/>
      <c r="H6" s="547"/>
      <c r="I6" s="547"/>
      <c r="J6" s="547"/>
      <c r="K6" s="547"/>
      <c r="L6" s="547"/>
      <c r="M6" s="547"/>
      <c r="N6" s="547"/>
      <c r="O6" s="547"/>
      <c r="P6" s="547"/>
      <c r="Q6" s="547"/>
      <c r="R6" s="547"/>
      <c r="S6" s="547"/>
      <c r="T6" s="547"/>
      <c r="U6" s="547"/>
      <c r="V6" s="551"/>
      <c r="W6" s="552"/>
      <c r="X6" s="547"/>
      <c r="Y6" s="547"/>
      <c r="Z6" s="547"/>
      <c r="AA6" s="547"/>
      <c r="AB6" s="547"/>
      <c r="AC6" s="547"/>
      <c r="AD6" s="547"/>
      <c r="AE6" s="547"/>
      <c r="AF6" s="547"/>
      <c r="AG6" s="547"/>
      <c r="AH6" s="547"/>
      <c r="AI6" s="547"/>
      <c r="AK6" s="547"/>
      <c r="AL6" s="547"/>
      <c r="AM6" s="547"/>
      <c r="AN6" s="547"/>
      <c r="AO6" s="547"/>
      <c r="AP6" s="548"/>
      <c r="AQ6" s="548"/>
      <c r="AR6" s="548"/>
      <c r="AS6" s="548"/>
      <c r="AT6" s="547"/>
      <c r="AU6" s="548"/>
      <c r="AV6" s="548"/>
      <c r="AW6" s="547"/>
      <c r="AX6" s="548"/>
      <c r="AY6" s="548"/>
      <c r="AZ6" s="547"/>
      <c r="BA6" s="548"/>
      <c r="BH6" s="57"/>
      <c r="BI6" s="131"/>
    </row>
    <row r="7" spans="1:66" ht="24.75" hidden="1" customHeight="1" thickBot="1" x14ac:dyDescent="0.25">
      <c r="A7" s="549" t="s">
        <v>84</v>
      </c>
      <c r="B7" s="550" t="s">
        <v>83</v>
      </c>
      <c r="C7" s="550"/>
      <c r="D7" s="550" t="s">
        <v>261</v>
      </c>
      <c r="E7" s="547"/>
      <c r="F7" s="547"/>
      <c r="G7" s="547"/>
      <c r="H7" s="547"/>
      <c r="I7" s="547"/>
      <c r="J7" s="547"/>
      <c r="K7" s="547"/>
      <c r="L7" s="547"/>
      <c r="M7" s="547"/>
      <c r="N7" s="547"/>
      <c r="O7" s="547"/>
      <c r="P7" s="547"/>
      <c r="Q7" s="547"/>
      <c r="R7" s="547"/>
      <c r="S7" s="547"/>
      <c r="T7" s="547"/>
      <c r="U7" s="547"/>
      <c r="V7" s="551"/>
      <c r="W7" s="552"/>
      <c r="X7" s="547"/>
      <c r="Y7" s="547"/>
      <c r="Z7" s="547"/>
      <c r="AA7" s="547"/>
      <c r="AB7" s="547"/>
      <c r="AC7" s="547"/>
      <c r="AD7" s="547"/>
      <c r="AE7" s="547"/>
      <c r="AF7" s="547"/>
      <c r="AG7" s="547"/>
      <c r="AH7" s="547"/>
      <c r="AI7" s="547"/>
      <c r="AK7" s="547"/>
      <c r="AL7" s="547"/>
      <c r="AM7" s="547"/>
      <c r="AN7" s="547"/>
      <c r="AO7" s="547"/>
      <c r="AP7" s="548"/>
      <c r="AQ7" s="548"/>
      <c r="AR7" s="548"/>
      <c r="AS7" s="548"/>
      <c r="AT7" s="547"/>
      <c r="AU7" s="548"/>
      <c r="AV7" s="548"/>
      <c r="AW7" s="547"/>
      <c r="AX7" s="548"/>
      <c r="AY7" s="548"/>
      <c r="AZ7" s="547"/>
      <c r="BA7" s="548"/>
      <c r="BH7" s="57"/>
      <c r="BI7" s="131"/>
    </row>
    <row r="8" spans="1:66" ht="25.5" hidden="1" customHeight="1" x14ac:dyDescent="0.2">
      <c r="A8" s="488" t="s">
        <v>85</v>
      </c>
      <c r="B8" s="489" t="s">
        <v>83</v>
      </c>
      <c r="C8" s="489"/>
      <c r="D8" s="490" t="s">
        <v>262</v>
      </c>
      <c r="E8" s="491"/>
      <c r="F8" s="491"/>
      <c r="G8" s="491"/>
      <c r="H8" s="491"/>
      <c r="I8" s="491"/>
      <c r="J8" s="491"/>
      <c r="K8" s="491"/>
      <c r="L8" s="491"/>
      <c r="M8" s="491"/>
      <c r="N8" s="491"/>
      <c r="O8" s="491"/>
      <c r="P8" s="491"/>
      <c r="Q8" s="491"/>
      <c r="R8" s="491"/>
      <c r="S8" s="492"/>
      <c r="T8" s="493"/>
      <c r="U8" s="494"/>
      <c r="V8" s="495"/>
      <c r="W8" s="496"/>
      <c r="X8" s="553"/>
      <c r="Y8" s="553"/>
      <c r="Z8" s="553"/>
      <c r="AA8" s="553"/>
      <c r="AB8" s="553"/>
      <c r="AC8" s="553"/>
      <c r="AD8" s="553"/>
      <c r="AE8" s="131"/>
      <c r="AF8" s="117"/>
      <c r="AG8" s="117"/>
      <c r="AH8" s="117"/>
      <c r="AI8" s="132"/>
      <c r="AJ8" s="131"/>
      <c r="AK8" s="133"/>
      <c r="AL8" s="117"/>
      <c r="AM8" s="117"/>
      <c r="AN8" s="117"/>
      <c r="AO8" s="117"/>
      <c r="AP8" s="117"/>
      <c r="AQ8" s="117"/>
      <c r="AR8" s="117"/>
      <c r="AS8" s="117"/>
      <c r="AT8" s="117"/>
      <c r="AU8" s="117"/>
      <c r="AV8" s="117"/>
      <c r="AW8" s="117"/>
      <c r="AX8" s="117"/>
      <c r="AY8" s="117"/>
      <c r="AZ8" s="117"/>
      <c r="BA8" s="117"/>
      <c r="BB8" s="117"/>
      <c r="BC8" s="117"/>
      <c r="BD8" s="117"/>
      <c r="BE8" s="117"/>
      <c r="BF8" s="117"/>
      <c r="BG8" s="132"/>
      <c r="BH8" s="57"/>
      <c r="BI8" s="131"/>
    </row>
    <row r="9" spans="1:66" ht="25.5" hidden="1" customHeight="1" x14ac:dyDescent="0.25">
      <c r="A9" s="39" t="s">
        <v>110</v>
      </c>
      <c r="B9" s="39" t="s">
        <v>263</v>
      </c>
      <c r="C9" s="39" t="s">
        <v>264</v>
      </c>
      <c r="D9" s="40" t="s">
        <v>265</v>
      </c>
      <c r="E9" s="41" t="s">
        <v>266</v>
      </c>
      <c r="F9" s="41" t="str">
        <f>'Lyginamasis 20210219'!J5&amp;" "</f>
        <v xml:space="preserve"> </v>
      </c>
      <c r="G9" s="41" t="s">
        <v>267</v>
      </c>
      <c r="H9" s="41" t="s">
        <v>119</v>
      </c>
      <c r="I9" s="41" t="s">
        <v>115</v>
      </c>
      <c r="J9" s="41"/>
      <c r="K9" s="41"/>
      <c r="L9" s="41"/>
      <c r="M9" s="41"/>
      <c r="N9" s="42">
        <v>996471.76</v>
      </c>
      <c r="O9" s="42">
        <v>74735.38</v>
      </c>
      <c r="P9" s="42">
        <v>74735.38</v>
      </c>
      <c r="Q9" s="42"/>
      <c r="R9" s="42"/>
      <c r="S9" s="42">
        <v>847001</v>
      </c>
      <c r="T9" s="43">
        <v>42705</v>
      </c>
      <c r="U9" s="44">
        <v>42767</v>
      </c>
      <c r="V9" s="44">
        <v>42883</v>
      </c>
      <c r="W9" s="344">
        <v>44561</v>
      </c>
      <c r="Y9" s="91">
        <v>169400.2</v>
      </c>
      <c r="Z9" s="91">
        <v>338800.4</v>
      </c>
      <c r="AA9" s="91">
        <v>338800.4</v>
      </c>
      <c r="AB9" s="91"/>
      <c r="AC9" s="91"/>
      <c r="AD9" s="91"/>
      <c r="AE9" s="131"/>
      <c r="AF9" s="116">
        <v>29</v>
      </c>
      <c r="AG9" s="116" t="s">
        <v>249</v>
      </c>
      <c r="AH9" s="117">
        <v>30</v>
      </c>
      <c r="AI9" s="116" t="s">
        <v>250</v>
      </c>
      <c r="AJ9" s="116">
        <v>34</v>
      </c>
      <c r="AK9" s="116" t="s">
        <v>252</v>
      </c>
      <c r="AL9" s="133"/>
      <c r="AM9" s="117"/>
      <c r="AN9" s="117"/>
      <c r="AO9" s="117"/>
      <c r="AP9" s="117" t="s">
        <v>174</v>
      </c>
      <c r="AQ9" s="116" t="s">
        <v>737</v>
      </c>
      <c r="AR9" s="117">
        <v>36000</v>
      </c>
      <c r="AS9" s="116" t="s">
        <v>175</v>
      </c>
      <c r="AT9" s="121" t="s">
        <v>738</v>
      </c>
      <c r="AU9" s="117">
        <v>700</v>
      </c>
      <c r="AV9" s="117"/>
      <c r="AW9" s="117"/>
      <c r="AX9" s="117"/>
      <c r="AY9" s="117"/>
      <c r="AZ9" s="117"/>
      <c r="BA9" s="117"/>
      <c r="BB9" s="117"/>
      <c r="BC9" s="117"/>
      <c r="BD9" s="117"/>
      <c r="BE9" s="117"/>
      <c r="BF9" s="117"/>
      <c r="BG9" s="132"/>
      <c r="BH9" s="57" t="s">
        <v>857</v>
      </c>
      <c r="BI9" s="364" t="s">
        <v>941</v>
      </c>
      <c r="BJ9" s="122"/>
      <c r="BK9" s="122"/>
      <c r="BL9" s="122"/>
      <c r="BM9" s="122"/>
      <c r="BN9" s="122"/>
    </row>
    <row r="10" spans="1:66" ht="25.5" hidden="1" customHeight="1" x14ac:dyDescent="0.25">
      <c r="A10" s="39" t="s">
        <v>268</v>
      </c>
      <c r="B10" s="39" t="s">
        <v>269</v>
      </c>
      <c r="C10" s="39" t="s">
        <v>270</v>
      </c>
      <c r="D10" s="40" t="s">
        <v>271</v>
      </c>
      <c r="E10" s="41" t="s">
        <v>272</v>
      </c>
      <c r="F10" s="41" t="s">
        <v>114</v>
      </c>
      <c r="G10" s="41" t="s">
        <v>273</v>
      </c>
      <c r="H10" s="41" t="s">
        <v>119</v>
      </c>
      <c r="I10" s="41" t="s">
        <v>115</v>
      </c>
      <c r="J10" s="41"/>
      <c r="K10" s="41"/>
      <c r="L10" s="41"/>
      <c r="M10" s="41"/>
      <c r="N10" s="42">
        <v>870553</v>
      </c>
      <c r="O10" s="42">
        <v>65292</v>
      </c>
      <c r="P10" s="42">
        <v>65291</v>
      </c>
      <c r="Q10" s="42">
        <v>0</v>
      </c>
      <c r="R10" s="42">
        <v>0</v>
      </c>
      <c r="S10" s="42">
        <v>739970</v>
      </c>
      <c r="T10" s="43">
        <v>42583</v>
      </c>
      <c r="U10" s="44">
        <v>42614</v>
      </c>
      <c r="V10" s="44">
        <v>42704</v>
      </c>
      <c r="W10" s="45">
        <v>43496</v>
      </c>
      <c r="X10" s="91">
        <v>147994</v>
      </c>
      <c r="Y10" s="91">
        <v>295988</v>
      </c>
      <c r="Z10" s="91">
        <v>295988</v>
      </c>
      <c r="AA10" s="91">
        <v>0</v>
      </c>
      <c r="AB10" s="91">
        <v>0</v>
      </c>
      <c r="AC10" s="327"/>
      <c r="AD10" s="327"/>
      <c r="AE10" s="131"/>
      <c r="AF10" s="554">
        <v>29</v>
      </c>
      <c r="AG10" s="554" t="s">
        <v>249</v>
      </c>
      <c r="AH10" s="524">
        <v>30</v>
      </c>
      <c r="AI10" s="555" t="s">
        <v>250</v>
      </c>
      <c r="AJ10" s="511"/>
      <c r="AK10" s="523"/>
      <c r="AL10" s="117"/>
      <c r="AM10" s="117"/>
      <c r="AN10" s="117"/>
      <c r="AO10" s="117"/>
      <c r="AP10" s="117" t="s">
        <v>174</v>
      </c>
      <c r="AQ10" s="116" t="s">
        <v>737</v>
      </c>
      <c r="AR10" s="116">
        <v>34600</v>
      </c>
      <c r="AS10" s="116"/>
      <c r="AT10" s="116"/>
      <c r="AU10" s="117"/>
      <c r="AV10" s="117"/>
      <c r="AW10" s="117"/>
      <c r="AX10" s="117"/>
      <c r="AY10" s="117"/>
      <c r="AZ10" s="117"/>
      <c r="BA10" s="117"/>
      <c r="BB10" s="117"/>
      <c r="BC10" s="117"/>
      <c r="BD10" s="117"/>
      <c r="BE10" s="117"/>
      <c r="BF10" s="117"/>
      <c r="BG10" s="132"/>
      <c r="BH10" s="57" t="s">
        <v>856</v>
      </c>
      <c r="BI10" s="364" t="s">
        <v>941</v>
      </c>
    </row>
    <row r="11" spans="1:66" ht="25.5" hidden="1" customHeight="1" x14ac:dyDescent="0.25">
      <c r="A11" s="488" t="s">
        <v>86</v>
      </c>
      <c r="B11" s="489" t="s">
        <v>83</v>
      </c>
      <c r="C11" s="489"/>
      <c r="D11" s="497" t="s">
        <v>274</v>
      </c>
      <c r="E11" s="491"/>
      <c r="F11" s="491"/>
      <c r="G11" s="491"/>
      <c r="H11" s="491"/>
      <c r="I11" s="491"/>
      <c r="J11" s="491"/>
      <c r="K11" s="491"/>
      <c r="L11" s="491"/>
      <c r="M11" s="491"/>
      <c r="N11" s="491"/>
      <c r="O11" s="491"/>
      <c r="P11" s="491"/>
      <c r="Q11" s="491"/>
      <c r="R11" s="491"/>
      <c r="S11" s="492"/>
      <c r="T11" s="493"/>
      <c r="U11" s="498"/>
      <c r="V11" s="498"/>
      <c r="W11" s="496" t="s">
        <v>275</v>
      </c>
      <c r="X11" s="553"/>
      <c r="Y11" s="553"/>
      <c r="Z11" s="553"/>
      <c r="AA11" s="553"/>
      <c r="AB11" s="553"/>
      <c r="AC11" s="553"/>
      <c r="AD11" s="553"/>
      <c r="AE11" s="131"/>
      <c r="AF11" s="117"/>
      <c r="AG11" s="117"/>
      <c r="AH11" s="117"/>
      <c r="AI11" s="132"/>
      <c r="AJ11" s="131"/>
      <c r="AK11" s="133"/>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32"/>
      <c r="BH11" s="57"/>
      <c r="BI11" s="364" t="s">
        <v>275</v>
      </c>
    </row>
    <row r="12" spans="1:66" ht="25.5" hidden="1" customHeight="1" x14ac:dyDescent="0.25">
      <c r="A12" s="39" t="s">
        <v>276</v>
      </c>
      <c r="B12" s="39" t="s">
        <v>277</v>
      </c>
      <c r="C12" s="39" t="s">
        <v>278</v>
      </c>
      <c r="D12" s="40" t="s">
        <v>279</v>
      </c>
      <c r="E12" s="41" t="s">
        <v>280</v>
      </c>
      <c r="F12" s="41" t="s">
        <v>114</v>
      </c>
      <c r="G12" s="41" t="s">
        <v>281</v>
      </c>
      <c r="H12" s="41" t="s">
        <v>282</v>
      </c>
      <c r="I12" s="41" t="s">
        <v>115</v>
      </c>
      <c r="J12" s="41" t="s">
        <v>112</v>
      </c>
      <c r="K12" s="41"/>
      <c r="L12" s="41"/>
      <c r="M12" s="41"/>
      <c r="N12" s="42">
        <v>477546.35</v>
      </c>
      <c r="O12" s="42">
        <v>11938.55</v>
      </c>
      <c r="P12" s="42">
        <v>59693.32</v>
      </c>
      <c r="Q12" s="42"/>
      <c r="R12" s="42"/>
      <c r="S12" s="42">
        <v>405914.48</v>
      </c>
      <c r="T12" s="43">
        <v>42675</v>
      </c>
      <c r="U12" s="44">
        <v>42705</v>
      </c>
      <c r="V12" s="44">
        <v>42824</v>
      </c>
      <c r="W12" s="45">
        <v>43496</v>
      </c>
      <c r="X12" s="91">
        <v>0</v>
      </c>
      <c r="Y12" s="91">
        <v>227566.4</v>
      </c>
      <c r="Z12" s="130">
        <v>135621.20000000001</v>
      </c>
      <c r="AA12" s="130">
        <v>71242.399999999994</v>
      </c>
      <c r="AB12" s="130">
        <v>0</v>
      </c>
      <c r="AC12" s="130"/>
      <c r="AD12" s="130"/>
      <c r="AE12" s="131"/>
      <c r="AF12" s="117">
        <v>29</v>
      </c>
      <c r="AG12" s="116" t="s">
        <v>249</v>
      </c>
      <c r="AH12" s="117"/>
      <c r="AI12" s="132"/>
      <c r="AJ12" s="131"/>
      <c r="AK12" s="133"/>
      <c r="AL12" s="117"/>
      <c r="AM12" s="117"/>
      <c r="AN12" s="117"/>
      <c r="AO12" s="117"/>
      <c r="AP12" s="117" t="s">
        <v>171</v>
      </c>
      <c r="AQ12" s="116" t="s">
        <v>739</v>
      </c>
      <c r="AR12" s="116">
        <v>8583.42</v>
      </c>
      <c r="AS12" s="117" t="s">
        <v>172</v>
      </c>
      <c r="AT12" s="116" t="s">
        <v>740</v>
      </c>
      <c r="AU12" s="116">
        <v>423.58</v>
      </c>
      <c r="AV12" s="117"/>
      <c r="AW12" s="117"/>
      <c r="AX12" s="117"/>
      <c r="AY12" s="117"/>
      <c r="AZ12" s="117"/>
      <c r="BA12" s="117"/>
      <c r="BB12" s="117"/>
      <c r="BC12" s="117"/>
      <c r="BD12" s="117"/>
      <c r="BE12" s="117"/>
      <c r="BF12" s="117"/>
      <c r="BG12" s="132"/>
      <c r="BH12" s="57" t="s">
        <v>827</v>
      </c>
      <c r="BI12" s="364" t="s">
        <v>939</v>
      </c>
    </row>
    <row r="13" spans="1:66" ht="25.5" hidden="1" customHeight="1" x14ac:dyDescent="0.25">
      <c r="A13" s="39" t="s">
        <v>113</v>
      </c>
      <c r="B13" s="39" t="s">
        <v>283</v>
      </c>
      <c r="C13" s="39" t="s">
        <v>284</v>
      </c>
      <c r="D13" s="40" t="s">
        <v>285</v>
      </c>
      <c r="E13" s="41" t="s">
        <v>280</v>
      </c>
      <c r="F13" s="41" t="str">
        <f>'Lyginamasis 20210219'!J9&amp;" "</f>
        <v xml:space="preserve"> </v>
      </c>
      <c r="G13" s="41" t="s">
        <v>281</v>
      </c>
      <c r="H13" s="41" t="s">
        <v>282</v>
      </c>
      <c r="I13" s="41" t="s">
        <v>115</v>
      </c>
      <c r="J13" s="41" t="s">
        <v>112</v>
      </c>
      <c r="K13" s="41"/>
      <c r="L13" s="41"/>
      <c r="M13" s="41"/>
      <c r="N13" s="42">
        <v>351133</v>
      </c>
      <c r="O13" s="42">
        <v>17556.650000000001</v>
      </c>
      <c r="P13" s="42">
        <v>35113.300000000003</v>
      </c>
      <c r="Q13" s="42"/>
      <c r="R13" s="42"/>
      <c r="S13" s="42">
        <v>298463.05</v>
      </c>
      <c r="T13" s="43">
        <v>42675</v>
      </c>
      <c r="U13" s="44">
        <v>42705</v>
      </c>
      <c r="V13" s="44">
        <v>42824</v>
      </c>
      <c r="W13" s="45">
        <v>43524</v>
      </c>
      <c r="X13" s="91">
        <v>0</v>
      </c>
      <c r="Y13" s="130">
        <v>118377.60000000001</v>
      </c>
      <c r="Z13" s="130">
        <v>121184.9</v>
      </c>
      <c r="AA13" s="130">
        <v>105926.5</v>
      </c>
      <c r="AB13" s="130">
        <v>0</v>
      </c>
      <c r="AC13" s="130"/>
      <c r="AD13" s="130"/>
      <c r="AE13" s="131"/>
      <c r="AF13" s="117">
        <v>28</v>
      </c>
      <c r="AG13" s="116" t="s">
        <v>248</v>
      </c>
      <c r="AH13" s="117"/>
      <c r="AI13" s="134"/>
      <c r="AJ13" s="131"/>
      <c r="AK13" s="133"/>
      <c r="AL13" s="117"/>
      <c r="AM13" s="117"/>
      <c r="AN13" s="117"/>
      <c r="AO13" s="117"/>
      <c r="AP13" s="117" t="s">
        <v>171</v>
      </c>
      <c r="AQ13" s="116" t="s">
        <v>739</v>
      </c>
      <c r="AR13" s="116">
        <v>33516</v>
      </c>
      <c r="AS13" s="116"/>
      <c r="AT13" s="116"/>
      <c r="AU13" s="117"/>
      <c r="AV13" s="117"/>
      <c r="AW13" s="117"/>
      <c r="AX13" s="117"/>
      <c r="AY13" s="117"/>
      <c r="AZ13" s="117"/>
      <c r="BA13" s="117"/>
      <c r="BB13" s="117"/>
      <c r="BC13" s="117"/>
      <c r="BD13" s="117"/>
      <c r="BE13" s="117"/>
      <c r="BF13" s="117"/>
      <c r="BG13" s="132"/>
      <c r="BH13" s="57" t="s">
        <v>826</v>
      </c>
      <c r="BI13" s="364" t="s">
        <v>939</v>
      </c>
    </row>
    <row r="14" spans="1:66" ht="25.5" hidden="1" customHeight="1" x14ac:dyDescent="0.25">
      <c r="A14" s="488" t="s">
        <v>87</v>
      </c>
      <c r="B14" s="489" t="s">
        <v>83</v>
      </c>
      <c r="C14" s="489"/>
      <c r="D14" s="490" t="s">
        <v>286</v>
      </c>
      <c r="E14" s="491"/>
      <c r="F14" s="491"/>
      <c r="G14" s="491"/>
      <c r="H14" s="491"/>
      <c r="I14" s="491"/>
      <c r="J14" s="491"/>
      <c r="K14" s="491"/>
      <c r="L14" s="491"/>
      <c r="M14" s="491"/>
      <c r="N14" s="491"/>
      <c r="O14" s="491"/>
      <c r="P14" s="491"/>
      <c r="Q14" s="491"/>
      <c r="R14" s="491"/>
      <c r="S14" s="492"/>
      <c r="T14" s="493"/>
      <c r="U14" s="498"/>
      <c r="V14" s="498"/>
      <c r="W14" s="496" t="s">
        <v>275</v>
      </c>
      <c r="X14" s="553"/>
      <c r="Y14" s="553"/>
      <c r="Z14" s="553"/>
      <c r="AA14" s="553"/>
      <c r="AB14" s="553"/>
      <c r="AC14" s="553"/>
      <c r="AD14" s="553"/>
      <c r="AE14" s="131"/>
      <c r="AF14" s="117"/>
      <c r="AG14" s="117"/>
      <c r="AH14" s="117"/>
      <c r="AI14" s="132"/>
      <c r="AJ14" s="131"/>
      <c r="AK14" s="133"/>
      <c r="AL14" s="117"/>
      <c r="AM14" s="117"/>
      <c r="AN14" s="117"/>
      <c r="AO14" s="117"/>
      <c r="AP14" s="117"/>
      <c r="AQ14" s="117"/>
      <c r="AR14" s="117"/>
      <c r="AS14" s="117"/>
      <c r="AT14" s="117"/>
      <c r="AU14" s="117"/>
      <c r="AV14" s="117"/>
      <c r="AW14" s="117"/>
      <c r="AX14" s="117"/>
      <c r="AY14" s="117"/>
      <c r="AZ14" s="117"/>
      <c r="BA14" s="117"/>
      <c r="BB14" s="117"/>
      <c r="BC14" s="117"/>
      <c r="BD14" s="117"/>
      <c r="BE14" s="117"/>
      <c r="BF14" s="117"/>
      <c r="BG14" s="132"/>
      <c r="BH14" s="57"/>
      <c r="BI14" s="364" t="s">
        <v>275</v>
      </c>
    </row>
    <row r="15" spans="1:66" ht="47.25" hidden="1" customHeight="1" x14ac:dyDescent="0.25">
      <c r="A15" s="39" t="s">
        <v>116</v>
      </c>
      <c r="B15" s="39" t="s">
        <v>287</v>
      </c>
      <c r="C15" s="39" t="s">
        <v>288</v>
      </c>
      <c r="D15" s="40" t="s">
        <v>289</v>
      </c>
      <c r="E15" s="41" t="s">
        <v>272</v>
      </c>
      <c r="F15" s="41" t="s">
        <v>114</v>
      </c>
      <c r="G15" s="41" t="s">
        <v>290</v>
      </c>
      <c r="H15" s="41" t="s">
        <v>291</v>
      </c>
      <c r="I15" s="41" t="s">
        <v>111</v>
      </c>
      <c r="J15" s="41" t="s">
        <v>112</v>
      </c>
      <c r="K15" s="41"/>
      <c r="L15" s="41"/>
      <c r="M15" s="41"/>
      <c r="N15" s="42">
        <v>1433189.92</v>
      </c>
      <c r="O15" s="42">
        <v>489977.74</v>
      </c>
      <c r="P15" s="42">
        <v>76476.990000000005</v>
      </c>
      <c r="Q15" s="42">
        <v>0</v>
      </c>
      <c r="R15" s="42">
        <v>0</v>
      </c>
      <c r="S15" s="42">
        <v>866735.19</v>
      </c>
      <c r="T15" s="43">
        <v>42309</v>
      </c>
      <c r="U15" s="44">
        <v>42491</v>
      </c>
      <c r="V15" s="44">
        <v>42673</v>
      </c>
      <c r="W15" s="45">
        <v>43339</v>
      </c>
      <c r="X15" s="91">
        <v>600000</v>
      </c>
      <c r="Y15" s="91">
        <v>268900</v>
      </c>
      <c r="Z15" s="91">
        <v>0</v>
      </c>
      <c r="AA15" s="91">
        <v>0</v>
      </c>
      <c r="AB15" s="91">
        <v>0</v>
      </c>
      <c r="AC15" s="91"/>
      <c r="AD15" s="91"/>
      <c r="AE15" s="131"/>
      <c r="AF15" s="117">
        <v>34</v>
      </c>
      <c r="AG15" s="116" t="s">
        <v>741</v>
      </c>
      <c r="AH15" s="117"/>
      <c r="AI15" s="132"/>
      <c r="AJ15" s="131"/>
      <c r="AK15" s="133"/>
      <c r="AL15" s="117"/>
      <c r="AM15" s="117"/>
      <c r="AN15" s="117"/>
      <c r="AO15" s="117"/>
      <c r="AP15" s="117" t="s">
        <v>171</v>
      </c>
      <c r="AQ15" s="116" t="s">
        <v>739</v>
      </c>
      <c r="AR15" s="116">
        <v>4719.5</v>
      </c>
      <c r="AS15" s="116" t="s">
        <v>172</v>
      </c>
      <c r="AT15" s="116" t="s">
        <v>740</v>
      </c>
      <c r="AU15" s="117">
        <v>1757.57</v>
      </c>
      <c r="AV15" s="117"/>
      <c r="AW15" s="117"/>
      <c r="AX15" s="117"/>
      <c r="AY15" s="117"/>
      <c r="AZ15" s="117"/>
      <c r="BA15" s="117"/>
      <c r="BB15" s="117"/>
      <c r="BC15" s="117"/>
      <c r="BD15" s="117"/>
      <c r="BE15" s="117"/>
      <c r="BF15" s="117"/>
      <c r="BG15" s="132"/>
      <c r="BH15" s="57" t="s">
        <v>878</v>
      </c>
      <c r="BI15" s="364" t="s">
        <v>939</v>
      </c>
    </row>
    <row r="16" spans="1:66" ht="47.25" hidden="1" customHeight="1" x14ac:dyDescent="0.25">
      <c r="A16" s="39" t="s">
        <v>1075</v>
      </c>
      <c r="B16" s="39" t="s">
        <v>1207</v>
      </c>
      <c r="C16" s="39"/>
      <c r="D16" s="40" t="s">
        <v>1079</v>
      </c>
      <c r="E16" s="41" t="s">
        <v>1080</v>
      </c>
      <c r="F16" s="41"/>
      <c r="G16" s="41" t="s">
        <v>1081</v>
      </c>
      <c r="H16" s="41"/>
      <c r="I16" s="41"/>
      <c r="J16" s="41"/>
      <c r="K16" s="41" t="s">
        <v>36</v>
      </c>
      <c r="L16" s="41"/>
      <c r="M16" s="41"/>
      <c r="N16" s="42">
        <v>40000000</v>
      </c>
      <c r="O16" s="42"/>
      <c r="P16" s="42"/>
      <c r="Q16" s="42">
        <v>40000000</v>
      </c>
      <c r="R16" s="42"/>
      <c r="S16" s="42"/>
      <c r="T16" s="44"/>
      <c r="U16" s="44"/>
      <c r="V16" s="44">
        <v>43724</v>
      </c>
      <c r="W16" s="45">
        <v>45291</v>
      </c>
      <c r="X16" s="91"/>
      <c r="Y16" s="91"/>
      <c r="Z16" s="91"/>
      <c r="AA16" s="91"/>
      <c r="AB16" s="91"/>
      <c r="AC16" s="91"/>
      <c r="AD16" s="91"/>
      <c r="AE16" s="131"/>
      <c r="AF16" s="117">
        <v>51</v>
      </c>
      <c r="AG16" s="116" t="s">
        <v>1082</v>
      </c>
      <c r="AH16" s="117"/>
      <c r="AI16" s="117"/>
      <c r="AJ16" s="131"/>
      <c r="AK16" s="117"/>
      <c r="AL16" s="117"/>
      <c r="AM16" s="117"/>
      <c r="AN16" s="117"/>
      <c r="AO16" s="117"/>
      <c r="AP16" s="117"/>
      <c r="AQ16" s="116" t="s">
        <v>1083</v>
      </c>
      <c r="AR16" s="116">
        <v>50</v>
      </c>
      <c r="AS16" s="116"/>
      <c r="AT16" s="116" t="s">
        <v>1084</v>
      </c>
      <c r="AU16" s="117">
        <v>90</v>
      </c>
      <c r="AV16" s="117"/>
      <c r="AW16" s="117"/>
      <c r="AX16" s="117"/>
      <c r="AY16" s="117"/>
      <c r="AZ16" s="117"/>
      <c r="BA16" s="117"/>
      <c r="BB16" s="117"/>
      <c r="BC16" s="117"/>
      <c r="BD16" s="117"/>
      <c r="BE16" s="117"/>
      <c r="BF16" s="117"/>
      <c r="BG16" s="132"/>
      <c r="BH16" s="57" t="s">
        <v>1085</v>
      </c>
      <c r="BI16" s="364"/>
    </row>
    <row r="17" spans="1:66" ht="25.5" customHeight="1" x14ac:dyDescent="0.25">
      <c r="A17" s="488" t="s">
        <v>88</v>
      </c>
      <c r="B17" s="489" t="s">
        <v>83</v>
      </c>
      <c r="C17" s="489"/>
      <c r="D17" s="490" t="s">
        <v>292</v>
      </c>
      <c r="E17" s="491"/>
      <c r="F17" s="491"/>
      <c r="G17" s="491"/>
      <c r="H17" s="491"/>
      <c r="I17" s="491"/>
      <c r="J17" s="491"/>
      <c r="K17" s="491"/>
      <c r="L17" s="491"/>
      <c r="M17" s="491"/>
      <c r="N17" s="491"/>
      <c r="O17" s="491"/>
      <c r="P17" s="491"/>
      <c r="Q17" s="491"/>
      <c r="R17" s="491"/>
      <c r="S17" s="492"/>
      <c r="T17" s="493"/>
      <c r="U17" s="498"/>
      <c r="V17" s="498"/>
      <c r="W17" s="496" t="s">
        <v>275</v>
      </c>
      <c r="X17" s="553"/>
      <c r="Y17" s="553"/>
      <c r="Z17" s="553"/>
      <c r="AA17" s="553"/>
      <c r="AB17" s="553"/>
      <c r="AC17" s="553"/>
      <c r="AD17" s="553"/>
      <c r="AE17" s="131"/>
      <c r="AF17" s="117"/>
      <c r="AG17" s="117"/>
      <c r="AH17" s="117"/>
      <c r="AI17" s="132"/>
      <c r="AJ17" s="131"/>
      <c r="AK17" s="133"/>
      <c r="AL17" s="117"/>
      <c r="AM17" s="117"/>
      <c r="AN17" s="117"/>
      <c r="AO17" s="117"/>
      <c r="AP17" s="117"/>
      <c r="AQ17" s="117"/>
      <c r="AR17" s="117"/>
      <c r="AS17" s="117"/>
      <c r="AT17" s="117"/>
      <c r="AU17" s="117"/>
      <c r="AV17" s="117"/>
      <c r="AW17" s="117"/>
      <c r="AX17" s="117"/>
      <c r="AY17" s="117"/>
      <c r="AZ17" s="117"/>
      <c r="BA17" s="117"/>
      <c r="BB17" s="117"/>
      <c r="BC17" s="117"/>
      <c r="BD17" s="117"/>
      <c r="BE17" s="117"/>
      <c r="BF17" s="117"/>
      <c r="BG17" s="132"/>
      <c r="BH17" s="57"/>
      <c r="BI17" s="364" t="s">
        <v>275</v>
      </c>
    </row>
    <row r="18" spans="1:66" ht="25.5" customHeight="1" x14ac:dyDescent="0.25">
      <c r="A18" s="556" t="s">
        <v>293</v>
      </c>
      <c r="B18" s="556" t="s">
        <v>294</v>
      </c>
      <c r="C18" s="556" t="s">
        <v>295</v>
      </c>
      <c r="D18" s="557" t="s">
        <v>296</v>
      </c>
      <c r="E18" s="558" t="s">
        <v>297</v>
      </c>
      <c r="F18" s="558" t="s">
        <v>114</v>
      </c>
      <c r="G18" s="558" t="s">
        <v>298</v>
      </c>
      <c r="H18" s="558" t="s">
        <v>299</v>
      </c>
      <c r="I18" s="558" t="s">
        <v>115</v>
      </c>
      <c r="J18" s="558" t="s">
        <v>112</v>
      </c>
      <c r="K18" s="558"/>
      <c r="L18" s="558"/>
      <c r="M18" s="558"/>
      <c r="N18" s="559">
        <v>364031.13</v>
      </c>
      <c r="O18" s="559">
        <v>27302.34</v>
      </c>
      <c r="P18" s="559">
        <v>27302.33</v>
      </c>
      <c r="Q18" s="559"/>
      <c r="R18" s="559"/>
      <c r="S18" s="559">
        <v>309426.46000000002</v>
      </c>
      <c r="T18" s="560">
        <v>42491</v>
      </c>
      <c r="U18" s="561">
        <v>42644</v>
      </c>
      <c r="V18" s="561">
        <v>42735</v>
      </c>
      <c r="W18" s="562">
        <v>43524</v>
      </c>
      <c r="X18" s="563"/>
      <c r="Y18" s="563">
        <v>196253.5</v>
      </c>
      <c r="Z18" s="563">
        <v>117752.09999999999</v>
      </c>
      <c r="AA18" s="563">
        <v>78501.400000000009</v>
      </c>
      <c r="AB18" s="563"/>
      <c r="AC18" s="563"/>
      <c r="AD18" s="563"/>
      <c r="AE18" s="564"/>
      <c r="AF18" s="565">
        <v>30</v>
      </c>
      <c r="AG18" s="566" t="s">
        <v>250</v>
      </c>
      <c r="AH18" s="565"/>
      <c r="AI18" s="567"/>
      <c r="AJ18" s="564"/>
      <c r="AK18" s="568"/>
      <c r="AL18" s="565"/>
      <c r="AM18" s="565"/>
      <c r="AN18" s="565"/>
      <c r="AO18" s="565"/>
      <c r="AP18" s="565" t="s">
        <v>171</v>
      </c>
      <c r="AQ18" s="566" t="s">
        <v>739</v>
      </c>
      <c r="AR18" s="566">
        <v>8001</v>
      </c>
      <c r="AS18" s="566"/>
      <c r="AT18" s="566"/>
      <c r="AU18" s="565"/>
      <c r="AV18" s="565"/>
      <c r="AW18" s="565"/>
      <c r="AX18" s="565"/>
      <c r="AY18" s="565"/>
      <c r="AZ18" s="565"/>
      <c r="BA18" s="565"/>
      <c r="BB18" s="565"/>
      <c r="BC18" s="565"/>
      <c r="BD18" s="565"/>
      <c r="BE18" s="565"/>
      <c r="BF18" s="565"/>
      <c r="BG18" s="567"/>
      <c r="BH18" s="57" t="s">
        <v>828</v>
      </c>
      <c r="BI18" s="364" t="s">
        <v>939</v>
      </c>
    </row>
    <row r="19" spans="1:66" ht="25.5" customHeight="1" x14ac:dyDescent="0.25">
      <c r="A19" s="569" t="s">
        <v>1076</v>
      </c>
      <c r="B19" s="570" t="s">
        <v>1208</v>
      </c>
      <c r="C19" s="569"/>
      <c r="D19" s="571" t="s">
        <v>1086</v>
      </c>
      <c r="E19" s="572" t="s">
        <v>1087</v>
      </c>
      <c r="F19" s="572"/>
      <c r="G19" s="572" t="s">
        <v>1088</v>
      </c>
      <c r="H19" s="572"/>
      <c r="I19" s="572"/>
      <c r="J19" s="572"/>
      <c r="K19" s="572" t="s">
        <v>36</v>
      </c>
      <c r="L19" s="572"/>
      <c r="M19" s="572"/>
      <c r="N19" s="336">
        <v>500000</v>
      </c>
      <c r="O19" s="336"/>
      <c r="P19" s="336"/>
      <c r="Q19" s="336">
        <v>500000</v>
      </c>
      <c r="R19" s="336"/>
      <c r="S19" s="336"/>
      <c r="T19" s="573"/>
      <c r="U19" s="573"/>
      <c r="V19" s="573">
        <v>43560</v>
      </c>
      <c r="W19" s="574">
        <v>45291</v>
      </c>
      <c r="X19" s="91"/>
      <c r="Y19" s="91"/>
      <c r="Z19" s="91"/>
      <c r="AA19" s="91"/>
      <c r="AB19" s="91"/>
      <c r="AC19" s="91"/>
      <c r="AD19" s="91"/>
      <c r="AE19" s="131"/>
      <c r="AF19" s="342">
        <v>51</v>
      </c>
      <c r="AG19" s="341" t="s">
        <v>1082</v>
      </c>
      <c r="AH19" s="117"/>
      <c r="AI19" s="117"/>
      <c r="AJ19" s="131"/>
      <c r="AK19" s="117"/>
      <c r="AL19" s="117"/>
      <c r="AM19" s="117"/>
      <c r="AN19" s="117"/>
      <c r="AO19" s="117"/>
      <c r="AP19" s="342"/>
      <c r="AQ19" s="341" t="s">
        <v>1083</v>
      </c>
      <c r="AR19" s="341">
        <v>22</v>
      </c>
      <c r="AS19" s="341"/>
      <c r="AT19" s="341" t="s">
        <v>1084</v>
      </c>
      <c r="AU19" s="342">
        <v>33</v>
      </c>
      <c r="AV19" s="342"/>
      <c r="AW19" s="342"/>
      <c r="AX19" s="342"/>
      <c r="AY19" s="342"/>
      <c r="AZ19" s="342"/>
      <c r="BA19" s="342"/>
      <c r="BB19" s="342"/>
      <c r="BC19" s="342"/>
      <c r="BD19" s="342"/>
      <c r="BE19" s="342"/>
      <c r="BF19" s="342"/>
      <c r="BG19" s="575"/>
      <c r="BH19" s="481" t="s">
        <v>1089</v>
      </c>
      <c r="BI19" s="482"/>
    </row>
    <row r="20" spans="1:66" ht="25.5" customHeight="1" x14ac:dyDescent="0.25">
      <c r="A20" s="499" t="s">
        <v>1197</v>
      </c>
      <c r="B20" s="489" t="s">
        <v>83</v>
      </c>
      <c r="C20" s="489"/>
      <c r="D20" s="490" t="s">
        <v>1199</v>
      </c>
      <c r="E20" s="491"/>
      <c r="F20" s="491"/>
      <c r="G20" s="491"/>
      <c r="H20" s="491"/>
      <c r="I20" s="491"/>
      <c r="J20" s="491"/>
      <c r="K20" s="491"/>
      <c r="L20" s="491"/>
      <c r="M20" s="491"/>
      <c r="N20" s="491"/>
      <c r="O20" s="491"/>
      <c r="P20" s="491"/>
      <c r="Q20" s="491"/>
      <c r="R20" s="491"/>
      <c r="S20" s="492"/>
      <c r="T20" s="493"/>
      <c r="U20" s="498"/>
      <c r="V20" s="498"/>
      <c r="W20" s="496" t="s">
        <v>275</v>
      </c>
      <c r="X20" s="553"/>
      <c r="Y20" s="553"/>
      <c r="Z20" s="553"/>
      <c r="AA20" s="553"/>
      <c r="AB20" s="553"/>
      <c r="AC20" s="553"/>
      <c r="AD20" s="553"/>
      <c r="AE20" s="131"/>
      <c r="AF20" s="117"/>
      <c r="AG20" s="117"/>
      <c r="AH20" s="117"/>
      <c r="AI20" s="132"/>
      <c r="AJ20" s="131"/>
      <c r="AK20" s="133"/>
      <c r="AL20" s="117"/>
      <c r="AM20" s="117"/>
      <c r="AN20" s="117"/>
      <c r="AO20" s="117"/>
      <c r="AP20" s="117"/>
      <c r="AQ20" s="117"/>
      <c r="AR20" s="117"/>
      <c r="AS20" s="117"/>
      <c r="AT20" s="117"/>
      <c r="AU20" s="117"/>
      <c r="AV20" s="117"/>
      <c r="AW20" s="117"/>
      <c r="AX20" s="117"/>
      <c r="AY20" s="117"/>
      <c r="AZ20" s="117"/>
      <c r="BA20" s="117"/>
      <c r="BB20" s="117"/>
      <c r="BC20" s="117"/>
      <c r="BD20" s="117"/>
      <c r="BE20" s="117"/>
      <c r="BF20" s="117"/>
      <c r="BG20" s="132"/>
      <c r="BH20" s="57"/>
      <c r="BI20" s="364" t="s">
        <v>275</v>
      </c>
    </row>
    <row r="21" spans="1:66" ht="81" customHeight="1" x14ac:dyDescent="0.25">
      <c r="A21" s="39" t="s">
        <v>1198</v>
      </c>
      <c r="B21" s="39" t="s">
        <v>1309</v>
      </c>
      <c r="C21" s="458" t="s">
        <v>1308</v>
      </c>
      <c r="D21" s="40" t="s">
        <v>1200</v>
      </c>
      <c r="E21" s="41" t="s">
        <v>303</v>
      </c>
      <c r="F21" s="41" t="s">
        <v>114</v>
      </c>
      <c r="G21" s="41" t="s">
        <v>304</v>
      </c>
      <c r="H21" s="41" t="s">
        <v>1206</v>
      </c>
      <c r="I21" s="41" t="s">
        <v>111</v>
      </c>
      <c r="J21" s="41" t="s">
        <v>112</v>
      </c>
      <c r="K21" s="41"/>
      <c r="L21" s="41"/>
      <c r="M21" s="41"/>
      <c r="N21" s="42" t="s">
        <v>1378</v>
      </c>
      <c r="O21" s="42" t="s">
        <v>1379</v>
      </c>
      <c r="P21" s="42" t="s">
        <v>1380</v>
      </c>
      <c r="Q21" s="42"/>
      <c r="R21" s="42"/>
      <c r="S21" s="42" t="s">
        <v>1381</v>
      </c>
      <c r="T21" s="43">
        <v>44074</v>
      </c>
      <c r="U21" s="44">
        <v>44104</v>
      </c>
      <c r="V21" s="44">
        <v>44165</v>
      </c>
      <c r="W21" s="45">
        <v>45199</v>
      </c>
      <c r="X21" s="91">
        <v>0</v>
      </c>
      <c r="Y21" s="91">
        <v>227566.4</v>
      </c>
      <c r="Z21" s="130">
        <v>135621.20000000001</v>
      </c>
      <c r="AA21" s="130">
        <v>71242.399999999994</v>
      </c>
      <c r="AB21" s="130">
        <v>0</v>
      </c>
      <c r="AC21" s="130"/>
      <c r="AD21" s="130"/>
      <c r="AE21" s="131"/>
      <c r="AF21" s="117">
        <v>50</v>
      </c>
      <c r="AG21" s="116" t="s">
        <v>775</v>
      </c>
      <c r="AH21" s="117"/>
      <c r="AI21" s="132"/>
      <c r="AJ21" s="131"/>
      <c r="AK21" s="133"/>
      <c r="AL21" s="117"/>
      <c r="AM21" s="117"/>
      <c r="AN21" s="117"/>
      <c r="AO21" s="117"/>
      <c r="AP21" s="117" t="s">
        <v>1202</v>
      </c>
      <c r="AQ21" s="116" t="s">
        <v>1203</v>
      </c>
      <c r="AR21" s="116">
        <v>4</v>
      </c>
      <c r="AS21" s="117" t="s">
        <v>1204</v>
      </c>
      <c r="AT21" s="116" t="s">
        <v>1205</v>
      </c>
      <c r="AU21" s="116">
        <v>17</v>
      </c>
      <c r="AV21" s="117"/>
      <c r="AW21" s="117"/>
      <c r="AX21" s="117"/>
      <c r="AY21" s="117"/>
      <c r="AZ21" s="117"/>
      <c r="BA21" s="117"/>
      <c r="BB21" s="117"/>
      <c r="BC21" s="117"/>
      <c r="BD21" s="117"/>
      <c r="BE21" s="117"/>
      <c r="BF21" s="117"/>
      <c r="BG21" s="132"/>
      <c r="BH21" s="57" t="s">
        <v>1201</v>
      </c>
      <c r="BI21" s="364"/>
    </row>
    <row r="22" spans="1:66" ht="24.75" hidden="1" customHeight="1" thickBot="1" x14ac:dyDescent="0.3">
      <c r="A22" s="549" t="s">
        <v>300</v>
      </c>
      <c r="B22" s="550" t="s">
        <v>83</v>
      </c>
      <c r="C22" s="550"/>
      <c r="D22" s="550" t="s">
        <v>301</v>
      </c>
      <c r="E22" s="547"/>
      <c r="F22" s="547"/>
      <c r="G22" s="547"/>
      <c r="H22" s="547"/>
      <c r="I22" s="547"/>
      <c r="J22" s="547"/>
      <c r="K22" s="547"/>
      <c r="L22" s="547"/>
      <c r="M22" s="547"/>
      <c r="N22" s="547"/>
      <c r="O22" s="547"/>
      <c r="P22" s="547"/>
      <c r="Q22" s="547"/>
      <c r="R22" s="547"/>
      <c r="S22" s="547"/>
      <c r="T22" s="576"/>
      <c r="U22" s="577"/>
      <c r="V22" s="577"/>
      <c r="W22" s="578" t="s">
        <v>275</v>
      </c>
      <c r="X22" s="547"/>
      <c r="Y22" s="547"/>
      <c r="Z22" s="547"/>
      <c r="AA22" s="547"/>
      <c r="AB22" s="547"/>
      <c r="AC22" s="547"/>
      <c r="AD22" s="547"/>
      <c r="AF22" s="547"/>
      <c r="AG22" s="547"/>
      <c r="AH22" s="547"/>
      <c r="AI22" s="547"/>
      <c r="AJ22" s="511"/>
      <c r="AK22" s="547"/>
      <c r="AL22" s="547"/>
      <c r="AM22" s="547"/>
      <c r="AN22" s="547"/>
      <c r="AO22" s="547"/>
      <c r="AP22" s="548"/>
      <c r="AQ22" s="548"/>
      <c r="AR22" s="548"/>
      <c r="AS22" s="548"/>
      <c r="AT22" s="547"/>
      <c r="AU22" s="548"/>
      <c r="AV22" s="548"/>
      <c r="AW22" s="547"/>
      <c r="AX22" s="548"/>
      <c r="AY22" s="548"/>
      <c r="AZ22" s="547"/>
      <c r="BA22" s="548"/>
      <c r="BB22" s="548"/>
      <c r="BC22" s="548"/>
      <c r="BD22" s="548"/>
      <c r="BE22" s="548"/>
      <c r="BF22" s="548"/>
      <c r="BG22" s="548"/>
      <c r="BH22" s="57"/>
      <c r="BI22" s="364" t="s">
        <v>275</v>
      </c>
    </row>
    <row r="23" spans="1:66" ht="25.5" hidden="1" customHeight="1" x14ac:dyDescent="0.25">
      <c r="A23" s="488" t="s">
        <v>89</v>
      </c>
      <c r="B23" s="489" t="s">
        <v>83</v>
      </c>
      <c r="C23" s="489"/>
      <c r="D23" s="490" t="s">
        <v>302</v>
      </c>
      <c r="E23" s="491" t="s">
        <v>303</v>
      </c>
      <c r="F23" s="491" t="s">
        <v>122</v>
      </c>
      <c r="G23" s="491" t="s">
        <v>304</v>
      </c>
      <c r="H23" s="491" t="s">
        <v>305</v>
      </c>
      <c r="I23" s="491" t="s">
        <v>115</v>
      </c>
      <c r="J23" s="491"/>
      <c r="K23" s="491"/>
      <c r="L23" s="491"/>
      <c r="M23" s="491"/>
      <c r="N23" s="500"/>
      <c r="O23" s="500"/>
      <c r="P23" s="491"/>
      <c r="Q23" s="491"/>
      <c r="R23" s="491"/>
      <c r="S23" s="501">
        <v>3321362</v>
      </c>
      <c r="T23" s="493">
        <v>42826</v>
      </c>
      <c r="U23" s="498"/>
      <c r="V23" s="498">
        <v>42917</v>
      </c>
      <c r="W23" s="496">
        <v>45291</v>
      </c>
      <c r="X23" s="553"/>
      <c r="Y23" s="553"/>
      <c r="Z23" s="553"/>
      <c r="AA23" s="553"/>
      <c r="AB23" s="553"/>
      <c r="AC23" s="553"/>
      <c r="AD23" s="553"/>
      <c r="AE23" s="131"/>
      <c r="AF23" s="117">
        <v>50</v>
      </c>
      <c r="AG23" s="116" t="s">
        <v>258</v>
      </c>
      <c r="AH23" s="117"/>
      <c r="AI23" s="132"/>
      <c r="AJ23" s="131"/>
      <c r="AK23" s="133"/>
      <c r="AL23" s="117"/>
      <c r="AM23" s="117"/>
      <c r="AN23" s="117"/>
      <c r="AO23" s="117"/>
      <c r="AP23" s="117"/>
      <c r="AQ23" s="117"/>
      <c r="AR23" s="117"/>
      <c r="AS23" s="117"/>
      <c r="AT23" s="117"/>
      <c r="AU23" s="117"/>
      <c r="AV23" s="117"/>
      <c r="AW23" s="117"/>
      <c r="AX23" s="117"/>
      <c r="AY23" s="117"/>
      <c r="AZ23" s="117"/>
      <c r="BA23" s="117"/>
      <c r="BB23" s="117"/>
      <c r="BC23" s="117"/>
      <c r="BD23" s="117"/>
      <c r="BE23" s="117"/>
      <c r="BF23" s="117"/>
      <c r="BG23" s="132"/>
      <c r="BH23" s="57"/>
      <c r="BI23" s="364" t="s">
        <v>275</v>
      </c>
    </row>
    <row r="24" spans="1:66" ht="24.75" hidden="1" customHeight="1" thickBot="1" x14ac:dyDescent="0.3">
      <c r="A24" s="549" t="s">
        <v>306</v>
      </c>
      <c r="B24" s="550" t="s">
        <v>83</v>
      </c>
      <c r="C24" s="550"/>
      <c r="D24" s="550" t="s">
        <v>307</v>
      </c>
      <c r="E24" s="547"/>
      <c r="F24" s="547"/>
      <c r="G24" s="547"/>
      <c r="H24" s="547"/>
      <c r="I24" s="547"/>
      <c r="J24" s="547"/>
      <c r="K24" s="547"/>
      <c r="L24" s="547"/>
      <c r="M24" s="547"/>
      <c r="N24" s="547"/>
      <c r="O24" s="547"/>
      <c r="P24" s="547"/>
      <c r="Q24" s="547"/>
      <c r="R24" s="547"/>
      <c r="S24" s="547"/>
      <c r="T24" s="576"/>
      <c r="U24" s="579"/>
      <c r="V24" s="579"/>
      <c r="W24" s="580" t="s">
        <v>275</v>
      </c>
      <c r="X24" s="547"/>
      <c r="Y24" s="547"/>
      <c r="Z24" s="547"/>
      <c r="AA24" s="547"/>
      <c r="AB24" s="547"/>
      <c r="AC24" s="547"/>
      <c r="AD24" s="547"/>
      <c r="AF24" s="547"/>
      <c r="AG24" s="547"/>
      <c r="AH24" s="547"/>
      <c r="AI24" s="547"/>
      <c r="AJ24" s="131"/>
      <c r="AK24" s="547"/>
      <c r="AL24" s="547"/>
      <c r="AM24" s="547"/>
      <c r="AN24" s="547"/>
      <c r="AO24" s="547"/>
      <c r="AP24" s="548"/>
      <c r="AQ24" s="548"/>
      <c r="AR24" s="548"/>
      <c r="AS24" s="548"/>
      <c r="AT24" s="547"/>
      <c r="AU24" s="548"/>
      <c r="AV24" s="548"/>
      <c r="AW24" s="547"/>
      <c r="AX24" s="548"/>
      <c r="AY24" s="548"/>
      <c r="AZ24" s="547"/>
      <c r="BA24" s="548"/>
      <c r="BB24" s="548"/>
      <c r="BC24" s="548"/>
      <c r="BD24" s="548"/>
      <c r="BE24" s="548"/>
      <c r="BF24" s="548"/>
      <c r="BG24" s="548"/>
      <c r="BH24" s="57"/>
      <c r="BI24" s="364" t="s">
        <v>275</v>
      </c>
    </row>
    <row r="25" spans="1:66" ht="24.75" hidden="1" customHeight="1" thickBot="1" x14ac:dyDescent="0.3">
      <c r="A25" s="549" t="s">
        <v>308</v>
      </c>
      <c r="B25" s="550" t="s">
        <v>83</v>
      </c>
      <c r="C25" s="550"/>
      <c r="D25" s="550" t="s">
        <v>309</v>
      </c>
      <c r="E25" s="547"/>
      <c r="F25" s="547"/>
      <c r="G25" s="547"/>
      <c r="H25" s="547"/>
      <c r="I25" s="547"/>
      <c r="J25" s="547"/>
      <c r="K25" s="547"/>
      <c r="L25" s="547"/>
      <c r="M25" s="547"/>
      <c r="N25" s="547"/>
      <c r="O25" s="547"/>
      <c r="P25" s="547"/>
      <c r="Q25" s="547"/>
      <c r="R25" s="547"/>
      <c r="S25" s="547"/>
      <c r="T25" s="576"/>
      <c r="U25" s="579"/>
      <c r="V25" s="579"/>
      <c r="W25" s="580" t="s">
        <v>275</v>
      </c>
      <c r="X25" s="547"/>
      <c r="Y25" s="547"/>
      <c r="Z25" s="547"/>
      <c r="AA25" s="547"/>
      <c r="AB25" s="547"/>
      <c r="AC25" s="547"/>
      <c r="AD25" s="547"/>
      <c r="AF25" s="547"/>
      <c r="AG25" s="547"/>
      <c r="AH25" s="547"/>
      <c r="AI25" s="547"/>
      <c r="AJ25" s="131"/>
      <c r="AK25" s="547"/>
      <c r="AL25" s="547"/>
      <c r="AM25" s="547"/>
      <c r="AN25" s="547"/>
      <c r="AO25" s="547"/>
      <c r="AP25" s="548"/>
      <c r="AQ25" s="548"/>
      <c r="AR25" s="548"/>
      <c r="AS25" s="548"/>
      <c r="AT25" s="547"/>
      <c r="AU25" s="548"/>
      <c r="AV25" s="548"/>
      <c r="AW25" s="547"/>
      <c r="AX25" s="548"/>
      <c r="AY25" s="548"/>
      <c r="AZ25" s="547"/>
      <c r="BA25" s="548"/>
      <c r="BB25" s="548"/>
      <c r="BC25" s="548"/>
      <c r="BD25" s="548"/>
      <c r="BE25" s="548"/>
      <c r="BF25" s="548"/>
      <c r="BG25" s="548"/>
      <c r="BH25" s="57"/>
      <c r="BI25" s="364" t="s">
        <v>275</v>
      </c>
    </row>
    <row r="26" spans="1:66" ht="25.5" customHeight="1" x14ac:dyDescent="0.25">
      <c r="A26" s="488" t="s">
        <v>310</v>
      </c>
      <c r="B26" s="489" t="s">
        <v>83</v>
      </c>
      <c r="C26" s="489"/>
      <c r="D26" s="490" t="s">
        <v>311</v>
      </c>
      <c r="E26" s="491"/>
      <c r="F26" s="491"/>
      <c r="G26" s="491"/>
      <c r="H26" s="491"/>
      <c r="I26" s="491"/>
      <c r="J26" s="491"/>
      <c r="K26" s="491"/>
      <c r="L26" s="491"/>
      <c r="M26" s="491"/>
      <c r="N26" s="491"/>
      <c r="O26" s="491"/>
      <c r="P26" s="491"/>
      <c r="Q26" s="491"/>
      <c r="R26" s="491"/>
      <c r="S26" s="492"/>
      <c r="T26" s="493"/>
      <c r="U26" s="498"/>
      <c r="V26" s="498"/>
      <c r="W26" s="496"/>
      <c r="X26" s="553"/>
      <c r="Y26" s="553"/>
      <c r="Z26" s="553"/>
      <c r="AA26" s="553"/>
      <c r="AB26" s="553"/>
      <c r="AC26" s="553"/>
      <c r="AD26" s="581"/>
      <c r="AE26" s="131"/>
      <c r="AF26" s="133"/>
      <c r="AG26" s="117"/>
      <c r="AH26" s="117"/>
      <c r="AI26" s="132"/>
      <c r="AJ26" s="131"/>
      <c r="AK26" s="133"/>
      <c r="AL26" s="117"/>
      <c r="AM26" s="117"/>
      <c r="AN26" s="117"/>
      <c r="AO26" s="117"/>
      <c r="AP26" s="117"/>
      <c r="AQ26" s="117"/>
      <c r="AR26" s="117"/>
      <c r="AS26" s="117"/>
      <c r="AT26" s="117"/>
      <c r="AU26" s="117"/>
      <c r="AV26" s="117"/>
      <c r="AW26" s="117"/>
      <c r="AX26" s="117"/>
      <c r="AY26" s="117"/>
      <c r="AZ26" s="117"/>
      <c r="BA26" s="117"/>
      <c r="BB26" s="117"/>
      <c r="BC26" s="117"/>
      <c r="BD26" s="117"/>
      <c r="BE26" s="117"/>
      <c r="BF26" s="117"/>
      <c r="BG26" s="132"/>
      <c r="BH26" s="57"/>
      <c r="BI26" s="364" t="s">
        <v>275</v>
      </c>
    </row>
    <row r="27" spans="1:66" ht="25.5" customHeight="1" x14ac:dyDescent="0.25">
      <c r="A27" s="39" t="s">
        <v>312</v>
      </c>
      <c r="B27" s="39" t="s">
        <v>313</v>
      </c>
      <c r="C27" s="39" t="s">
        <v>314</v>
      </c>
      <c r="D27" s="40" t="s">
        <v>315</v>
      </c>
      <c r="E27" s="41" t="s">
        <v>266</v>
      </c>
      <c r="F27" s="41" t="s">
        <v>130</v>
      </c>
      <c r="G27" s="41" t="s">
        <v>316</v>
      </c>
      <c r="H27" s="41" t="s">
        <v>131</v>
      </c>
      <c r="I27" s="41" t="s">
        <v>115</v>
      </c>
      <c r="J27" s="41"/>
      <c r="K27" s="41"/>
      <c r="L27" s="41"/>
      <c r="M27" s="41"/>
      <c r="N27" s="42">
        <v>799037.74</v>
      </c>
      <c r="O27" s="42">
        <v>119855.67</v>
      </c>
      <c r="P27" s="42"/>
      <c r="Q27" s="42"/>
      <c r="R27" s="42"/>
      <c r="S27" s="42">
        <v>679182.07</v>
      </c>
      <c r="T27" s="43">
        <v>42675</v>
      </c>
      <c r="U27" s="44">
        <v>42826</v>
      </c>
      <c r="V27" s="44">
        <v>42947</v>
      </c>
      <c r="W27" s="45">
        <v>44227</v>
      </c>
      <c r="X27" s="91"/>
      <c r="Y27" s="91">
        <v>150000</v>
      </c>
      <c r="Z27" s="91">
        <v>300000</v>
      </c>
      <c r="AA27" s="91">
        <v>248749</v>
      </c>
      <c r="AB27" s="91"/>
      <c r="AC27" s="91"/>
      <c r="AD27" s="149"/>
      <c r="AE27" s="131"/>
      <c r="AF27" s="133">
        <v>19</v>
      </c>
      <c r="AG27" s="116" t="s">
        <v>742</v>
      </c>
      <c r="AH27" s="117"/>
      <c r="AI27" s="132"/>
      <c r="AJ27" s="131"/>
      <c r="AK27" s="133"/>
      <c r="AL27" s="117"/>
      <c r="AM27" s="117"/>
      <c r="AN27" s="117"/>
      <c r="AO27" s="117"/>
      <c r="AP27" s="116"/>
      <c r="AQ27" s="116"/>
      <c r="AR27" s="117"/>
      <c r="AS27" s="116" t="s">
        <v>185</v>
      </c>
      <c r="AT27" s="116" t="s">
        <v>186</v>
      </c>
      <c r="AU27" s="117">
        <v>5</v>
      </c>
      <c r="AV27" s="117"/>
      <c r="AW27" s="117"/>
      <c r="AX27" s="117"/>
      <c r="AY27" s="117"/>
      <c r="AZ27" s="117"/>
      <c r="BA27" s="117"/>
      <c r="BB27" s="117"/>
      <c r="BC27" s="117"/>
      <c r="BD27" s="117"/>
      <c r="BE27" s="117"/>
      <c r="BF27" s="117"/>
      <c r="BG27" s="132"/>
      <c r="BH27" s="57" t="s">
        <v>823</v>
      </c>
      <c r="BI27" s="364" t="s">
        <v>941</v>
      </c>
      <c r="BJ27" s="122"/>
      <c r="BK27" s="122"/>
      <c r="BL27" s="122"/>
      <c r="BM27" s="122"/>
      <c r="BN27" s="122"/>
    </row>
    <row r="28" spans="1:66" ht="25.5" customHeight="1" x14ac:dyDescent="0.25">
      <c r="A28" s="39" t="s">
        <v>317</v>
      </c>
      <c r="B28" s="39" t="s">
        <v>318</v>
      </c>
      <c r="C28" s="39" t="s">
        <v>319</v>
      </c>
      <c r="D28" s="40" t="s">
        <v>320</v>
      </c>
      <c r="E28" s="41" t="s">
        <v>280</v>
      </c>
      <c r="F28" s="41" t="s">
        <v>130</v>
      </c>
      <c r="G28" s="41" t="s">
        <v>321</v>
      </c>
      <c r="H28" s="41" t="s">
        <v>131</v>
      </c>
      <c r="I28" s="41" t="s">
        <v>115</v>
      </c>
      <c r="J28" s="41" t="s">
        <v>112</v>
      </c>
      <c r="K28" s="41"/>
      <c r="L28" s="41"/>
      <c r="M28" s="41"/>
      <c r="N28" s="42">
        <v>275093.36</v>
      </c>
      <c r="O28" s="42">
        <v>22605.119999999999</v>
      </c>
      <c r="P28" s="42"/>
      <c r="Q28" s="42"/>
      <c r="R28" s="42">
        <v>18658.89</v>
      </c>
      <c r="S28" s="42">
        <v>233829.35</v>
      </c>
      <c r="T28" s="43">
        <v>42675</v>
      </c>
      <c r="U28" s="44">
        <v>42736</v>
      </c>
      <c r="V28" s="44">
        <v>42855</v>
      </c>
      <c r="W28" s="45">
        <v>43496</v>
      </c>
      <c r="X28" s="91"/>
      <c r="Y28" s="91">
        <v>200000</v>
      </c>
      <c r="Z28" s="91">
        <v>68617</v>
      </c>
      <c r="AA28" s="91"/>
      <c r="AB28" s="91"/>
      <c r="AC28" s="91"/>
      <c r="AD28" s="149"/>
      <c r="AE28" s="131"/>
      <c r="AF28" s="133">
        <v>12</v>
      </c>
      <c r="AG28" s="116" t="s">
        <v>241</v>
      </c>
      <c r="AH28" s="117"/>
      <c r="AI28" s="132"/>
      <c r="AJ28" s="131"/>
      <c r="AK28" s="133"/>
      <c r="AL28" s="117"/>
      <c r="AM28" s="117"/>
      <c r="AN28" s="117"/>
      <c r="AO28" s="117"/>
      <c r="AP28" s="117" t="s">
        <v>184</v>
      </c>
      <c r="AQ28" s="116" t="s">
        <v>232</v>
      </c>
      <c r="AR28" s="117">
        <v>0.21</v>
      </c>
      <c r="AS28" s="117"/>
      <c r="AT28" s="116"/>
      <c r="AU28" s="117"/>
      <c r="AV28" s="117" t="s">
        <v>187</v>
      </c>
      <c r="AW28" s="116" t="s">
        <v>233</v>
      </c>
      <c r="AX28" s="117">
        <v>0.51</v>
      </c>
      <c r="AY28" s="117"/>
      <c r="AZ28" s="117"/>
      <c r="BA28" s="117"/>
      <c r="BB28" s="117"/>
      <c r="BC28" s="117"/>
      <c r="BD28" s="117"/>
      <c r="BE28" s="117"/>
      <c r="BF28" s="117"/>
      <c r="BG28" s="132"/>
      <c r="BH28" s="57" t="s">
        <v>825</v>
      </c>
      <c r="BI28" s="364" t="s">
        <v>939</v>
      </c>
    </row>
    <row r="29" spans="1:66" ht="25.5" customHeight="1" x14ac:dyDescent="0.25">
      <c r="A29" s="39" t="s">
        <v>322</v>
      </c>
      <c r="B29" s="39" t="s">
        <v>323</v>
      </c>
      <c r="C29" s="39" t="s">
        <v>324</v>
      </c>
      <c r="D29" s="40" t="s">
        <v>325</v>
      </c>
      <c r="E29" s="41" t="s">
        <v>297</v>
      </c>
      <c r="F29" s="41" t="s">
        <v>130</v>
      </c>
      <c r="G29" s="41" t="s">
        <v>326</v>
      </c>
      <c r="H29" s="41" t="s">
        <v>131</v>
      </c>
      <c r="I29" s="41" t="s">
        <v>115</v>
      </c>
      <c r="J29" s="41" t="s">
        <v>112</v>
      </c>
      <c r="K29" s="41"/>
      <c r="L29" s="41"/>
      <c r="M29" s="41"/>
      <c r="N29" s="42">
        <v>615978.15</v>
      </c>
      <c r="O29" s="42">
        <v>46198.37</v>
      </c>
      <c r="P29" s="42"/>
      <c r="Q29" s="42"/>
      <c r="R29" s="42">
        <v>46198.36</v>
      </c>
      <c r="S29" s="42">
        <v>523581.42</v>
      </c>
      <c r="T29" s="43">
        <v>42675</v>
      </c>
      <c r="U29" s="44">
        <v>42917</v>
      </c>
      <c r="V29" s="44">
        <v>43008</v>
      </c>
      <c r="W29" s="45">
        <v>44012</v>
      </c>
      <c r="X29" s="91"/>
      <c r="Y29" s="91">
        <v>134983</v>
      </c>
      <c r="Z29" s="91">
        <v>404950</v>
      </c>
      <c r="AA29" s="91">
        <v>134983</v>
      </c>
      <c r="AB29" s="91"/>
      <c r="AC29" s="91"/>
      <c r="AD29" s="149"/>
      <c r="AE29" s="131"/>
      <c r="AF29" s="133">
        <v>12</v>
      </c>
      <c r="AG29" s="116" t="s">
        <v>241</v>
      </c>
      <c r="AH29" s="117"/>
      <c r="AI29" s="132"/>
      <c r="AJ29" s="131"/>
      <c r="AK29" s="133"/>
      <c r="AL29" s="117"/>
      <c r="AM29" s="117"/>
      <c r="AN29" s="117"/>
      <c r="AO29" s="117"/>
      <c r="AP29" s="117" t="s">
        <v>184</v>
      </c>
      <c r="AQ29" s="116" t="s">
        <v>232</v>
      </c>
      <c r="AR29" s="116">
        <v>2.09</v>
      </c>
      <c r="AS29" s="117"/>
      <c r="AT29" s="117"/>
      <c r="AU29" s="117"/>
      <c r="AV29" s="117"/>
      <c r="AW29" s="117"/>
      <c r="AX29" s="117"/>
      <c r="AY29" s="117"/>
      <c r="AZ29" s="117"/>
      <c r="BA29" s="117"/>
      <c r="BB29" s="117"/>
      <c r="BC29" s="117"/>
      <c r="BD29" s="117"/>
      <c r="BE29" s="117"/>
      <c r="BF29" s="117"/>
      <c r="BG29" s="132"/>
      <c r="BH29" s="57" t="s">
        <v>824</v>
      </c>
      <c r="BI29" s="364" t="s">
        <v>941</v>
      </c>
    </row>
    <row r="30" spans="1:66" ht="40.5" customHeight="1" x14ac:dyDescent="0.25">
      <c r="A30" s="39" t="s">
        <v>327</v>
      </c>
      <c r="B30" s="39" t="s">
        <v>328</v>
      </c>
      <c r="C30" s="39" t="s">
        <v>1287</v>
      </c>
      <c r="D30" s="40" t="s">
        <v>329</v>
      </c>
      <c r="E30" s="41" t="s">
        <v>297</v>
      </c>
      <c r="F30" s="41" t="s">
        <v>130</v>
      </c>
      <c r="G30" s="41" t="s">
        <v>326</v>
      </c>
      <c r="H30" s="41" t="s">
        <v>131</v>
      </c>
      <c r="I30" s="41" t="s">
        <v>115</v>
      </c>
      <c r="J30" s="41" t="s">
        <v>112</v>
      </c>
      <c r="K30" s="41"/>
      <c r="L30" s="41"/>
      <c r="M30" s="41"/>
      <c r="N30" s="42">
        <v>230889.91</v>
      </c>
      <c r="O30" s="42">
        <v>116189.91</v>
      </c>
      <c r="P30" s="42"/>
      <c r="Q30" s="42"/>
      <c r="R30" s="42"/>
      <c r="S30" s="42">
        <v>114700</v>
      </c>
      <c r="T30" s="43">
        <v>42675</v>
      </c>
      <c r="U30" s="44">
        <v>43768</v>
      </c>
      <c r="V30" s="44">
        <v>43829</v>
      </c>
      <c r="W30" s="45">
        <v>44926</v>
      </c>
      <c r="X30" s="91"/>
      <c r="Y30" s="91"/>
      <c r="AA30" s="91">
        <v>0</v>
      </c>
      <c r="AB30" s="91">
        <v>60290</v>
      </c>
      <c r="AC30" s="91">
        <v>54410</v>
      </c>
      <c r="AD30" s="149"/>
      <c r="AE30" s="131"/>
      <c r="AF30" s="133">
        <v>19</v>
      </c>
      <c r="AG30" s="116" t="s">
        <v>742</v>
      </c>
      <c r="AH30" s="117"/>
      <c r="AI30" s="132"/>
      <c r="AJ30" s="131"/>
      <c r="AK30" s="133"/>
      <c r="AL30" s="117"/>
      <c r="AM30" s="117"/>
      <c r="AN30" s="117"/>
      <c r="AO30" s="117"/>
      <c r="AP30" s="116"/>
      <c r="AQ30" s="116"/>
      <c r="AR30" s="117"/>
      <c r="AS30" s="116" t="s">
        <v>185</v>
      </c>
      <c r="AT30" s="116" t="s">
        <v>186</v>
      </c>
      <c r="AU30" s="117">
        <v>1</v>
      </c>
      <c r="AV30" s="117"/>
      <c r="AW30" s="117"/>
      <c r="AX30" s="117"/>
      <c r="AY30" s="117"/>
      <c r="AZ30" s="117"/>
      <c r="BA30" s="117"/>
      <c r="BB30" s="117"/>
      <c r="BC30" s="117"/>
      <c r="BD30" s="117"/>
      <c r="BE30" s="117"/>
      <c r="BF30" s="117"/>
      <c r="BG30" s="132"/>
      <c r="BH30" s="41" t="s">
        <v>1012</v>
      </c>
      <c r="BI30" s="364" t="s">
        <v>1014</v>
      </c>
    </row>
    <row r="31" spans="1:66" ht="25.5" customHeight="1" x14ac:dyDescent="0.25">
      <c r="A31" s="39" t="s">
        <v>330</v>
      </c>
      <c r="B31" s="39" t="s">
        <v>331</v>
      </c>
      <c r="C31" s="39" t="s">
        <v>332</v>
      </c>
      <c r="D31" s="40" t="s">
        <v>333</v>
      </c>
      <c r="E31" s="41" t="s">
        <v>272</v>
      </c>
      <c r="F31" s="41" t="s">
        <v>130</v>
      </c>
      <c r="G31" s="41" t="s">
        <v>290</v>
      </c>
      <c r="H31" s="41" t="s">
        <v>131</v>
      </c>
      <c r="I31" s="41" t="s">
        <v>115</v>
      </c>
      <c r="J31" s="41" t="s">
        <v>112</v>
      </c>
      <c r="K31" s="41"/>
      <c r="L31" s="41"/>
      <c r="M31" s="41"/>
      <c r="N31" s="42">
        <v>1183328.8</v>
      </c>
      <c r="O31" s="42">
        <v>177499.33</v>
      </c>
      <c r="P31" s="42"/>
      <c r="Q31" s="42"/>
      <c r="R31" s="582"/>
      <c r="S31" s="42">
        <v>1005829.47</v>
      </c>
      <c r="T31" s="43">
        <v>42675</v>
      </c>
      <c r="U31" s="44">
        <v>42795</v>
      </c>
      <c r="V31" s="44">
        <v>42916</v>
      </c>
      <c r="W31" s="45">
        <v>44196</v>
      </c>
      <c r="X31" s="91"/>
      <c r="Y31" s="91">
        <v>127500</v>
      </c>
      <c r="Z31" s="91">
        <v>545780</v>
      </c>
      <c r="AA31" s="91">
        <v>218280</v>
      </c>
      <c r="AB31" s="91">
        <v>200000</v>
      </c>
      <c r="AC31" s="91"/>
      <c r="AD31" s="149"/>
      <c r="AE31" s="131"/>
      <c r="AF31" s="133">
        <v>12</v>
      </c>
      <c r="AG31" s="116" t="s">
        <v>241</v>
      </c>
      <c r="AH31" s="117"/>
      <c r="AI31" s="132"/>
      <c r="AJ31" s="131"/>
      <c r="AK31" s="133"/>
      <c r="AL31" s="117"/>
      <c r="AM31" s="117"/>
      <c r="AN31" s="117"/>
      <c r="AO31" s="117"/>
      <c r="AP31" s="117" t="s">
        <v>184</v>
      </c>
      <c r="AQ31" s="116" t="s">
        <v>232</v>
      </c>
      <c r="AR31" s="116">
        <v>1.65</v>
      </c>
      <c r="AS31" s="116" t="s">
        <v>185</v>
      </c>
      <c r="AT31" s="116" t="s">
        <v>186</v>
      </c>
      <c r="AU31" s="117">
        <v>2</v>
      </c>
      <c r="AV31" s="117"/>
      <c r="AW31" s="117"/>
      <c r="AX31" s="117"/>
      <c r="AY31" s="117"/>
      <c r="AZ31" s="117"/>
      <c r="BA31" s="117"/>
      <c r="BB31" s="117"/>
      <c r="BC31" s="117"/>
      <c r="BD31" s="117"/>
      <c r="BE31" s="117"/>
      <c r="BF31" s="117"/>
      <c r="BG31" s="132"/>
      <c r="BH31" s="57" t="s">
        <v>822</v>
      </c>
      <c r="BI31" s="364" t="s">
        <v>941</v>
      </c>
    </row>
    <row r="32" spans="1:66" ht="25.5" customHeight="1" x14ac:dyDescent="0.25">
      <c r="A32" s="39" t="s">
        <v>1090</v>
      </c>
      <c r="B32" s="39" t="s">
        <v>1093</v>
      </c>
      <c r="C32" s="583" t="s">
        <v>1286</v>
      </c>
      <c r="D32" s="40" t="s">
        <v>1095</v>
      </c>
      <c r="E32" s="41" t="s">
        <v>280</v>
      </c>
      <c r="F32" s="41" t="s">
        <v>130</v>
      </c>
      <c r="G32" s="41" t="s">
        <v>321</v>
      </c>
      <c r="H32" s="41" t="s">
        <v>131</v>
      </c>
      <c r="I32" s="41" t="s">
        <v>115</v>
      </c>
      <c r="J32" s="41" t="s">
        <v>112</v>
      </c>
      <c r="K32" s="41"/>
      <c r="L32" s="41"/>
      <c r="M32" s="41"/>
      <c r="N32" s="42" t="s">
        <v>1364</v>
      </c>
      <c r="O32" s="42" t="s">
        <v>1365</v>
      </c>
      <c r="P32" s="42"/>
      <c r="Q32" s="42"/>
      <c r="R32" s="42" t="s">
        <v>1366</v>
      </c>
      <c r="S32" s="42" t="s">
        <v>1367</v>
      </c>
      <c r="T32" s="44">
        <v>43830</v>
      </c>
      <c r="U32" s="44">
        <v>44104</v>
      </c>
      <c r="V32" s="44">
        <v>44196</v>
      </c>
      <c r="W32" s="45">
        <v>44742</v>
      </c>
      <c r="X32" s="116">
        <v>12</v>
      </c>
      <c r="Y32" s="116" t="s">
        <v>241</v>
      </c>
      <c r="Z32" s="116"/>
      <c r="AA32" s="116"/>
      <c r="AB32" s="116"/>
      <c r="AC32" s="116"/>
      <c r="AD32" s="134"/>
      <c r="AE32" s="131"/>
      <c r="AF32" s="133" t="s">
        <v>187</v>
      </c>
      <c r="AG32" s="116" t="s">
        <v>233</v>
      </c>
      <c r="AH32" s="117">
        <v>0.21</v>
      </c>
      <c r="AI32" s="132"/>
      <c r="AJ32" s="131"/>
      <c r="AK32" s="133"/>
      <c r="AL32" s="117"/>
      <c r="AM32" s="117"/>
      <c r="AN32" s="117"/>
      <c r="AO32" s="117"/>
      <c r="AP32" s="117"/>
      <c r="AQ32" s="116"/>
      <c r="AR32" s="116" t="s">
        <v>1124</v>
      </c>
      <c r="AS32" s="116"/>
      <c r="AT32" s="116"/>
      <c r="AU32" s="117"/>
      <c r="AV32" s="117"/>
      <c r="AW32" s="116"/>
      <c r="AX32" s="116"/>
      <c r="AY32" s="117"/>
      <c r="AZ32" s="117"/>
      <c r="BA32" s="117"/>
      <c r="BB32" s="117"/>
      <c r="BC32" s="117"/>
      <c r="BD32" s="117"/>
      <c r="BE32" s="117"/>
      <c r="BF32" s="117"/>
      <c r="BG32" s="132"/>
      <c r="BH32" s="57"/>
      <c r="BI32" s="364"/>
    </row>
    <row r="33" spans="1:66" ht="25.5" customHeight="1" x14ac:dyDescent="0.25">
      <c r="A33" s="39" t="s">
        <v>1091</v>
      </c>
      <c r="B33" s="39" t="s">
        <v>1094</v>
      </c>
      <c r="C33" s="584" t="s">
        <v>1285</v>
      </c>
      <c r="D33" s="585" t="s">
        <v>1096</v>
      </c>
      <c r="E33" s="586" t="s">
        <v>272</v>
      </c>
      <c r="F33" s="41" t="s">
        <v>130</v>
      </c>
      <c r="G33" s="41" t="s">
        <v>290</v>
      </c>
      <c r="H33" s="41" t="s">
        <v>131</v>
      </c>
      <c r="I33" s="41" t="s">
        <v>115</v>
      </c>
      <c r="J33" s="41" t="s">
        <v>112</v>
      </c>
      <c r="K33" s="41"/>
      <c r="L33" s="41"/>
      <c r="M33" s="41"/>
      <c r="N33" s="42">
        <f>SUM(O33:S33)</f>
        <v>215438.95</v>
      </c>
      <c r="O33" s="42">
        <v>32315.85</v>
      </c>
      <c r="P33" s="42"/>
      <c r="Q33" s="42"/>
      <c r="R33" s="582"/>
      <c r="S33" s="42">
        <v>183123.1</v>
      </c>
      <c r="T33" s="44">
        <v>43830</v>
      </c>
      <c r="U33" s="44">
        <v>44012</v>
      </c>
      <c r="V33" s="44">
        <v>44074</v>
      </c>
      <c r="W33" s="45">
        <v>44620</v>
      </c>
      <c r="X33" s="91"/>
      <c r="Y33" s="91"/>
      <c r="Z33" s="91"/>
      <c r="AA33" s="91"/>
      <c r="AB33" s="91"/>
      <c r="AC33" s="91"/>
      <c r="AD33" s="149"/>
      <c r="AE33" s="131"/>
      <c r="AF33" s="133">
        <v>12</v>
      </c>
      <c r="AG33" s="116" t="s">
        <v>241</v>
      </c>
      <c r="AH33" s="117"/>
      <c r="AI33" s="132"/>
      <c r="AJ33" s="131"/>
      <c r="AK33" s="133"/>
      <c r="AL33" s="117"/>
      <c r="AM33" s="117"/>
      <c r="AN33" s="117"/>
      <c r="AO33" s="117"/>
      <c r="AP33" s="117" t="s">
        <v>184</v>
      </c>
      <c r="AQ33" s="116" t="s">
        <v>232</v>
      </c>
      <c r="AR33" s="116">
        <v>0.2</v>
      </c>
      <c r="AS33" s="116"/>
      <c r="AT33" s="116"/>
      <c r="AU33" s="117"/>
      <c r="AV33" s="117"/>
      <c r="AW33" s="117"/>
      <c r="AX33" s="117"/>
      <c r="AY33" s="117"/>
      <c r="AZ33" s="117"/>
      <c r="BA33" s="117"/>
      <c r="BB33" s="117"/>
      <c r="BC33" s="117"/>
      <c r="BD33" s="117"/>
      <c r="BE33" s="117"/>
      <c r="BF33" s="117"/>
      <c r="BG33" s="132"/>
      <c r="BH33" s="57" t="s">
        <v>1125</v>
      </c>
      <c r="BI33" s="364"/>
    </row>
    <row r="34" spans="1:66" ht="25.5" hidden="1" customHeight="1" x14ac:dyDescent="0.25">
      <c r="A34" s="488" t="s">
        <v>334</v>
      </c>
      <c r="B34" s="489" t="s">
        <v>83</v>
      </c>
      <c r="C34" s="489"/>
      <c r="D34" s="497" t="s">
        <v>335</v>
      </c>
      <c r="E34" s="491"/>
      <c r="F34" s="491"/>
      <c r="G34" s="491"/>
      <c r="H34" s="491"/>
      <c r="I34" s="491"/>
      <c r="J34" s="491"/>
      <c r="K34" s="491"/>
      <c r="L34" s="491"/>
      <c r="M34" s="491"/>
      <c r="N34" s="491"/>
      <c r="O34" s="491"/>
      <c r="P34" s="491"/>
      <c r="Q34" s="491"/>
      <c r="R34" s="491"/>
      <c r="S34" s="492"/>
      <c r="T34" s="493"/>
      <c r="U34" s="498"/>
      <c r="V34" s="498"/>
      <c r="W34" s="496" t="s">
        <v>275</v>
      </c>
      <c r="X34" s="553"/>
      <c r="Y34" s="553"/>
      <c r="Z34" s="553"/>
      <c r="AA34" s="553"/>
      <c r="AB34" s="553"/>
      <c r="AC34" s="553"/>
      <c r="AD34" s="581"/>
      <c r="AE34" s="131"/>
      <c r="AF34" s="133"/>
      <c r="AG34" s="117"/>
      <c r="AH34" s="117"/>
      <c r="AI34" s="132"/>
      <c r="AJ34" s="131"/>
      <c r="AK34" s="133"/>
      <c r="AL34" s="117"/>
      <c r="AM34" s="117"/>
      <c r="AN34" s="117"/>
      <c r="AO34" s="117"/>
      <c r="AP34" s="117"/>
      <c r="AQ34" s="117"/>
      <c r="AR34" s="117"/>
      <c r="AS34" s="117"/>
      <c r="AT34" s="117"/>
      <c r="AU34" s="117"/>
      <c r="AV34" s="117"/>
      <c r="AW34" s="117"/>
      <c r="AX34" s="117"/>
      <c r="AY34" s="117"/>
      <c r="AZ34" s="117"/>
      <c r="BA34" s="117"/>
      <c r="BB34" s="117"/>
      <c r="BC34" s="117"/>
      <c r="BD34" s="117"/>
      <c r="BE34" s="117"/>
      <c r="BF34" s="117"/>
      <c r="BG34" s="132"/>
      <c r="BH34" s="57"/>
      <c r="BI34" s="364" t="s">
        <v>275</v>
      </c>
    </row>
    <row r="35" spans="1:66" ht="25.5" hidden="1" customHeight="1" x14ac:dyDescent="0.25">
      <c r="A35" s="39" t="s">
        <v>336</v>
      </c>
      <c r="B35" s="39" t="s">
        <v>337</v>
      </c>
      <c r="C35" s="39" t="s">
        <v>1008</v>
      </c>
      <c r="D35" s="40" t="s">
        <v>338</v>
      </c>
      <c r="E35" s="41" t="s">
        <v>272</v>
      </c>
      <c r="F35" s="41" t="s">
        <v>130</v>
      </c>
      <c r="G35" s="41" t="s">
        <v>290</v>
      </c>
      <c r="H35" s="41" t="s">
        <v>134</v>
      </c>
      <c r="I35" s="41" t="s">
        <v>115</v>
      </c>
      <c r="J35" s="41" t="s">
        <v>112</v>
      </c>
      <c r="K35" s="41"/>
      <c r="L35" s="41"/>
      <c r="M35" s="41"/>
      <c r="N35" s="42">
        <v>1071668.2</v>
      </c>
      <c r="O35" s="42">
        <v>365464.2</v>
      </c>
      <c r="P35" s="42"/>
      <c r="Q35" s="42">
        <v>0</v>
      </c>
      <c r="R35" s="42">
        <v>0</v>
      </c>
      <c r="S35" s="42">
        <v>706204</v>
      </c>
      <c r="T35" s="43">
        <v>43344</v>
      </c>
      <c r="U35" s="44">
        <v>43584</v>
      </c>
      <c r="V35" s="44">
        <v>43738</v>
      </c>
      <c r="W35" s="45">
        <v>44773</v>
      </c>
      <c r="X35" s="91">
        <v>0</v>
      </c>
      <c r="Y35" s="91">
        <v>0</v>
      </c>
      <c r="Z35" s="91">
        <v>0</v>
      </c>
      <c r="AA35" s="91">
        <f>196920+32821</f>
        <v>229741</v>
      </c>
      <c r="AB35" s="91">
        <f>196920+131280</f>
        <v>328200</v>
      </c>
      <c r="AC35" s="91">
        <f>S35-AA35-AB35</f>
        <v>148263</v>
      </c>
      <c r="AD35" s="149">
        <v>0</v>
      </c>
      <c r="AE35" s="131"/>
      <c r="AF35" s="133">
        <v>19</v>
      </c>
      <c r="AG35" s="116" t="s">
        <v>743</v>
      </c>
      <c r="AH35" s="117">
        <v>18</v>
      </c>
      <c r="AI35" s="134" t="s">
        <v>242</v>
      </c>
      <c r="AJ35" s="131"/>
      <c r="AK35" s="133"/>
      <c r="AL35" s="117"/>
      <c r="AM35" s="117"/>
      <c r="AN35" s="117"/>
      <c r="AO35" s="117"/>
      <c r="AP35" s="117" t="s">
        <v>192</v>
      </c>
      <c r="AQ35" s="116" t="s">
        <v>744</v>
      </c>
      <c r="AR35" s="117">
        <v>1</v>
      </c>
      <c r="AS35" s="117" t="s">
        <v>193</v>
      </c>
      <c r="AT35" s="116" t="s">
        <v>194</v>
      </c>
      <c r="AU35" s="117">
        <v>1</v>
      </c>
      <c r="AV35" s="117"/>
      <c r="AW35" s="117"/>
      <c r="AX35" s="117"/>
      <c r="AY35" s="117"/>
      <c r="AZ35" s="117"/>
      <c r="BA35" s="117"/>
      <c r="BB35" s="117"/>
      <c r="BC35" s="117"/>
      <c r="BD35" s="117"/>
      <c r="BE35" s="117"/>
      <c r="BF35" s="117"/>
      <c r="BG35" s="132"/>
      <c r="BH35" s="57" t="s">
        <v>879</v>
      </c>
      <c r="BI35" s="364" t="s">
        <v>947</v>
      </c>
    </row>
    <row r="36" spans="1:66" ht="25.5" hidden="1" customHeight="1" x14ac:dyDescent="0.25">
      <c r="A36" s="39" t="s">
        <v>339</v>
      </c>
      <c r="B36" s="39" t="s">
        <v>340</v>
      </c>
      <c r="C36" s="39" t="s">
        <v>341</v>
      </c>
      <c r="D36" s="40" t="s">
        <v>342</v>
      </c>
      <c r="E36" s="41" t="s">
        <v>272</v>
      </c>
      <c r="F36" s="41" t="s">
        <v>130</v>
      </c>
      <c r="G36" s="41" t="s">
        <v>290</v>
      </c>
      <c r="H36" s="41" t="s">
        <v>133</v>
      </c>
      <c r="I36" s="41" t="s">
        <v>111</v>
      </c>
      <c r="J36" s="41" t="s">
        <v>112</v>
      </c>
      <c r="K36" s="41"/>
      <c r="L36" s="41"/>
      <c r="M36" s="41"/>
      <c r="N36" s="42">
        <v>11900</v>
      </c>
      <c r="O36" s="42">
        <v>1785</v>
      </c>
      <c r="P36" s="42"/>
      <c r="Q36" s="42"/>
      <c r="R36" s="42"/>
      <c r="S36" s="42">
        <v>10115</v>
      </c>
      <c r="T36" s="43">
        <v>42644</v>
      </c>
      <c r="U36" s="44">
        <v>42705</v>
      </c>
      <c r="V36" s="44">
        <v>42735</v>
      </c>
      <c r="W36" s="45">
        <v>42766</v>
      </c>
      <c r="X36" s="91"/>
      <c r="Y36" s="91">
        <v>10115</v>
      </c>
      <c r="Z36" s="91"/>
      <c r="AA36" s="91"/>
      <c r="AB36" s="91"/>
      <c r="AC36" s="91"/>
      <c r="AD36" s="149"/>
      <c r="AE36" s="131"/>
      <c r="AF36" s="133">
        <v>50</v>
      </c>
      <c r="AG36" s="116" t="s">
        <v>258</v>
      </c>
      <c r="AH36" s="117"/>
      <c r="AI36" s="132"/>
      <c r="AJ36" s="131"/>
      <c r="AK36" s="133"/>
      <c r="AL36" s="117"/>
      <c r="AM36" s="117"/>
      <c r="AN36" s="117"/>
      <c r="AO36" s="117"/>
      <c r="AP36" s="117"/>
      <c r="AQ36" s="116"/>
      <c r="AR36" s="117"/>
      <c r="AS36" s="117"/>
      <c r="AT36" s="117"/>
      <c r="AU36" s="117"/>
      <c r="AV36" s="117" t="s">
        <v>195</v>
      </c>
      <c r="AW36" s="116" t="s">
        <v>196</v>
      </c>
      <c r="AX36" s="117">
        <v>1</v>
      </c>
      <c r="AY36" s="117"/>
      <c r="AZ36" s="117"/>
      <c r="BA36" s="117"/>
      <c r="BB36" s="117"/>
      <c r="BC36" s="117"/>
      <c r="BD36" s="117"/>
      <c r="BE36" s="117"/>
      <c r="BF36" s="117"/>
      <c r="BG36" s="132"/>
      <c r="BH36" s="57" t="s">
        <v>880</v>
      </c>
      <c r="BI36" s="364" t="s">
        <v>939</v>
      </c>
    </row>
    <row r="37" spans="1:66" ht="25.5" hidden="1" customHeight="1" x14ac:dyDescent="0.25">
      <c r="A37" s="488" t="s">
        <v>343</v>
      </c>
      <c r="B37" s="489" t="s">
        <v>83</v>
      </c>
      <c r="C37" s="489"/>
      <c r="D37" s="490" t="s">
        <v>344</v>
      </c>
      <c r="E37" s="491"/>
      <c r="F37" s="491"/>
      <c r="G37" s="491"/>
      <c r="H37" s="491"/>
      <c r="I37" s="491"/>
      <c r="J37" s="491"/>
      <c r="K37" s="491"/>
      <c r="L37" s="491"/>
      <c r="M37" s="491"/>
      <c r="N37" s="491"/>
      <c r="O37" s="491"/>
      <c r="P37" s="491"/>
      <c r="Q37" s="491"/>
      <c r="R37" s="491"/>
      <c r="S37" s="502"/>
      <c r="T37" s="493"/>
      <c r="U37" s="498"/>
      <c r="V37" s="498"/>
      <c r="W37" s="496" t="s">
        <v>275</v>
      </c>
      <c r="X37" s="553"/>
      <c r="Y37" s="553"/>
      <c r="Z37" s="553"/>
      <c r="AA37" s="553"/>
      <c r="AB37" s="553"/>
      <c r="AC37" s="553"/>
      <c r="AD37" s="581"/>
      <c r="AE37" s="131"/>
      <c r="AF37" s="133"/>
      <c r="AG37" s="117"/>
      <c r="AH37" s="117"/>
      <c r="AI37" s="132"/>
      <c r="AJ37" s="131"/>
      <c r="AK37" s="133"/>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32"/>
      <c r="BH37" s="57"/>
      <c r="BI37" s="364" t="s">
        <v>275</v>
      </c>
    </row>
    <row r="38" spans="1:66" ht="25.5" hidden="1" customHeight="1" x14ac:dyDescent="0.25">
      <c r="A38" s="39" t="s">
        <v>345</v>
      </c>
      <c r="B38" s="39" t="s">
        <v>346</v>
      </c>
      <c r="C38" s="39" t="s">
        <v>347</v>
      </c>
      <c r="D38" s="40" t="s">
        <v>348</v>
      </c>
      <c r="E38" s="41" t="s">
        <v>266</v>
      </c>
      <c r="F38" s="41" t="s">
        <v>130</v>
      </c>
      <c r="G38" s="41" t="s">
        <v>349</v>
      </c>
      <c r="H38" s="41" t="s">
        <v>190</v>
      </c>
      <c r="I38" s="41" t="s">
        <v>115</v>
      </c>
      <c r="J38" s="41"/>
      <c r="K38" s="41"/>
      <c r="L38" s="41"/>
      <c r="M38" s="41"/>
      <c r="N38" s="42">
        <v>83796.47</v>
      </c>
      <c r="O38" s="42">
        <v>12569.47</v>
      </c>
      <c r="P38" s="42"/>
      <c r="Q38" s="42"/>
      <c r="R38" s="42"/>
      <c r="S38" s="42">
        <v>71227</v>
      </c>
      <c r="T38" s="43">
        <v>42795</v>
      </c>
      <c r="U38" s="44">
        <v>42948</v>
      </c>
      <c r="V38" s="44">
        <v>43069</v>
      </c>
      <c r="W38" s="45">
        <v>43404</v>
      </c>
      <c r="X38" s="91"/>
      <c r="Y38" s="91">
        <v>10000</v>
      </c>
      <c r="Z38" s="91">
        <v>61227</v>
      </c>
      <c r="AA38" s="91"/>
      <c r="AB38" s="91"/>
      <c r="AC38" s="91"/>
      <c r="AD38" s="149"/>
      <c r="AE38" s="131"/>
      <c r="AF38" s="133">
        <v>19</v>
      </c>
      <c r="AG38" s="116" t="s">
        <v>742</v>
      </c>
      <c r="AH38" s="117"/>
      <c r="AI38" s="587"/>
      <c r="AJ38" s="131"/>
      <c r="AK38" s="133"/>
      <c r="AL38" s="117"/>
      <c r="AM38" s="117"/>
      <c r="AN38" s="117"/>
      <c r="AO38" s="117"/>
      <c r="AP38" s="116"/>
      <c r="AQ38" s="116"/>
      <c r="AR38" s="143"/>
      <c r="AS38" s="116" t="s">
        <v>189</v>
      </c>
      <c r="AT38" s="116" t="s">
        <v>745</v>
      </c>
      <c r="AU38" s="143">
        <v>1</v>
      </c>
      <c r="AV38" s="117"/>
      <c r="AW38" s="117"/>
      <c r="AX38" s="117"/>
      <c r="AY38" s="117"/>
      <c r="AZ38" s="117"/>
      <c r="BA38" s="117"/>
      <c r="BB38" s="117"/>
      <c r="BC38" s="117"/>
      <c r="BD38" s="117"/>
      <c r="BE38" s="117"/>
      <c r="BF38" s="117"/>
      <c r="BG38" s="132"/>
      <c r="BH38" s="57" t="s">
        <v>801</v>
      </c>
      <c r="BI38" s="364" t="s">
        <v>939</v>
      </c>
      <c r="BJ38" s="122"/>
      <c r="BK38" s="122"/>
      <c r="BL38" s="122"/>
      <c r="BM38" s="122"/>
      <c r="BN38" s="122"/>
    </row>
    <row r="39" spans="1:66" ht="25.5" hidden="1" customHeight="1" x14ac:dyDescent="0.25">
      <c r="A39" s="39" t="s">
        <v>350</v>
      </c>
      <c r="B39" s="39" t="s">
        <v>351</v>
      </c>
      <c r="C39" s="39" t="s">
        <v>352</v>
      </c>
      <c r="D39" s="40" t="s">
        <v>353</v>
      </c>
      <c r="E39" s="41" t="s">
        <v>280</v>
      </c>
      <c r="F39" s="41" t="s">
        <v>130</v>
      </c>
      <c r="G39" s="41" t="s">
        <v>321</v>
      </c>
      <c r="H39" s="41" t="s">
        <v>190</v>
      </c>
      <c r="I39" s="41" t="s">
        <v>115</v>
      </c>
      <c r="J39" s="41" t="s">
        <v>112</v>
      </c>
      <c r="K39" s="41"/>
      <c r="L39" s="41"/>
      <c r="M39" s="41"/>
      <c r="N39" s="42">
        <v>69389.47</v>
      </c>
      <c r="O39" s="42">
        <v>42007.47</v>
      </c>
      <c r="P39" s="42"/>
      <c r="Q39" s="42"/>
      <c r="R39" s="42"/>
      <c r="S39" s="42">
        <v>27382</v>
      </c>
      <c r="T39" s="43">
        <v>42675</v>
      </c>
      <c r="U39" s="44">
        <v>42886</v>
      </c>
      <c r="V39" s="44">
        <v>42947</v>
      </c>
      <c r="W39" s="45">
        <v>43524</v>
      </c>
      <c r="X39" s="91"/>
      <c r="Y39" s="91">
        <v>27382</v>
      </c>
      <c r="Z39" s="91">
        <v>0</v>
      </c>
      <c r="AA39" s="91"/>
      <c r="AB39" s="91"/>
      <c r="AC39" s="91"/>
      <c r="AD39" s="149"/>
      <c r="AE39" s="131"/>
      <c r="AF39" s="133">
        <v>19</v>
      </c>
      <c r="AG39" s="116" t="s">
        <v>742</v>
      </c>
      <c r="AH39" s="117"/>
      <c r="AI39" s="587"/>
      <c r="AJ39" s="131"/>
      <c r="AK39" s="133"/>
      <c r="AL39" s="117"/>
      <c r="AM39" s="117"/>
      <c r="AN39" s="117"/>
      <c r="AO39" s="117"/>
      <c r="AP39" s="117" t="s">
        <v>188</v>
      </c>
      <c r="AQ39" s="116" t="s">
        <v>231</v>
      </c>
      <c r="AR39" s="117">
        <v>0.51</v>
      </c>
      <c r="AS39" s="117"/>
      <c r="AT39" s="117"/>
      <c r="AU39" s="117"/>
      <c r="AV39" s="117"/>
      <c r="AW39" s="117"/>
      <c r="AX39" s="117"/>
      <c r="AY39" s="117"/>
      <c r="AZ39" s="117"/>
      <c r="BA39" s="117"/>
      <c r="BB39" s="117"/>
      <c r="BC39" s="117"/>
      <c r="BD39" s="117"/>
      <c r="BE39" s="117"/>
      <c r="BF39" s="117"/>
      <c r="BG39" s="132"/>
      <c r="BH39" s="57" t="s">
        <v>800</v>
      </c>
      <c r="BI39" s="364" t="s">
        <v>941</v>
      </c>
    </row>
    <row r="40" spans="1:66" ht="25.5" hidden="1" customHeight="1" x14ac:dyDescent="0.25">
      <c r="A40" s="39" t="s">
        <v>354</v>
      </c>
      <c r="B40" s="39" t="s">
        <v>355</v>
      </c>
      <c r="C40" s="39" t="s">
        <v>881</v>
      </c>
      <c r="D40" s="40" t="s">
        <v>356</v>
      </c>
      <c r="E40" s="41" t="s">
        <v>297</v>
      </c>
      <c r="F40" s="41" t="s">
        <v>130</v>
      </c>
      <c r="G40" s="41" t="s">
        <v>326</v>
      </c>
      <c r="H40" s="41" t="s">
        <v>190</v>
      </c>
      <c r="I40" s="41" t="s">
        <v>115</v>
      </c>
      <c r="J40" s="41" t="s">
        <v>112</v>
      </c>
      <c r="K40" s="41"/>
      <c r="L40" s="41"/>
      <c r="M40" s="41"/>
      <c r="N40" s="42">
        <v>187680.86</v>
      </c>
      <c r="O40" s="42">
        <v>34364.86</v>
      </c>
      <c r="P40" s="42"/>
      <c r="Q40" s="42"/>
      <c r="R40" s="42"/>
      <c r="S40" s="42">
        <v>153316</v>
      </c>
      <c r="T40" s="43">
        <v>42979</v>
      </c>
      <c r="U40" s="44">
        <v>43554</v>
      </c>
      <c r="V40" s="44">
        <v>43616</v>
      </c>
      <c r="W40" s="45">
        <v>44196</v>
      </c>
      <c r="X40" s="91"/>
      <c r="Y40" s="91"/>
      <c r="Z40" s="91">
        <v>0</v>
      </c>
      <c r="AA40" s="91">
        <v>40245</v>
      </c>
      <c r="AB40" s="91">
        <v>40245</v>
      </c>
      <c r="AC40" s="91"/>
      <c r="AD40" s="149"/>
      <c r="AE40" s="131"/>
      <c r="AF40" s="133">
        <v>19</v>
      </c>
      <c r="AG40" s="116" t="s">
        <v>742</v>
      </c>
      <c r="AH40" s="117"/>
      <c r="AI40" s="587"/>
      <c r="AJ40" s="131"/>
      <c r="AK40" s="133"/>
      <c r="AL40" s="117"/>
      <c r="AM40" s="117"/>
      <c r="AN40" s="117"/>
      <c r="AO40" s="117"/>
      <c r="AP40" s="117" t="s">
        <v>188</v>
      </c>
      <c r="AQ40" s="116" t="s">
        <v>231</v>
      </c>
      <c r="AR40" s="117">
        <v>0.6</v>
      </c>
      <c r="AS40" s="117"/>
      <c r="AT40" s="117"/>
      <c r="AU40" s="117"/>
      <c r="AV40" s="117"/>
      <c r="AW40" s="117"/>
      <c r="AX40" s="117"/>
      <c r="AY40" s="117"/>
      <c r="AZ40" s="117"/>
      <c r="BA40" s="117"/>
      <c r="BB40" s="117"/>
      <c r="BC40" s="117"/>
      <c r="BD40" s="117"/>
      <c r="BE40" s="117"/>
      <c r="BF40" s="117"/>
      <c r="BG40" s="132"/>
      <c r="BH40" s="57" t="s">
        <v>882</v>
      </c>
      <c r="BI40" s="364" t="s">
        <v>947</v>
      </c>
    </row>
    <row r="41" spans="1:66" ht="25.5" hidden="1" customHeight="1" x14ac:dyDescent="0.25">
      <c r="A41" s="39" t="s">
        <v>357</v>
      </c>
      <c r="B41" s="39" t="s">
        <v>358</v>
      </c>
      <c r="C41" s="39" t="s">
        <v>359</v>
      </c>
      <c r="D41" s="40" t="s">
        <v>360</v>
      </c>
      <c r="E41" s="41" t="s">
        <v>272</v>
      </c>
      <c r="F41" s="41" t="s">
        <v>130</v>
      </c>
      <c r="G41" s="41" t="s">
        <v>361</v>
      </c>
      <c r="H41" s="41" t="s">
        <v>190</v>
      </c>
      <c r="I41" s="41" t="s">
        <v>115</v>
      </c>
      <c r="J41" s="41"/>
      <c r="K41" s="41"/>
      <c r="L41" s="41"/>
      <c r="M41" s="41"/>
      <c r="N41" s="42">
        <v>142676.6</v>
      </c>
      <c r="O41" s="42">
        <v>31407.61</v>
      </c>
      <c r="P41" s="42"/>
      <c r="Q41" s="42"/>
      <c r="R41" s="42"/>
      <c r="S41" s="42">
        <v>111268.99</v>
      </c>
      <c r="T41" s="43">
        <v>42705</v>
      </c>
      <c r="U41" s="44">
        <v>42886</v>
      </c>
      <c r="V41" s="44">
        <v>42978</v>
      </c>
      <c r="W41" s="45">
        <v>43830</v>
      </c>
      <c r="X41" s="91"/>
      <c r="Y41" s="91">
        <v>40223.72</v>
      </c>
      <c r="Z41" s="91">
        <v>51045.279999999999</v>
      </c>
      <c r="AA41" s="91">
        <v>20000</v>
      </c>
      <c r="AB41" s="91"/>
      <c r="AC41" s="91"/>
      <c r="AD41" s="149"/>
      <c r="AE41" s="131"/>
      <c r="AF41" s="133">
        <v>19</v>
      </c>
      <c r="AG41" s="116" t="s">
        <v>742</v>
      </c>
      <c r="AH41" s="117"/>
      <c r="AI41" s="587"/>
      <c r="AJ41" s="131"/>
      <c r="AK41" s="133"/>
      <c r="AL41" s="117"/>
      <c r="AM41" s="117"/>
      <c r="AN41" s="117"/>
      <c r="AO41" s="117"/>
      <c r="AP41" s="117" t="s">
        <v>188</v>
      </c>
      <c r="AQ41" s="116" t="s">
        <v>231</v>
      </c>
      <c r="AR41" s="117">
        <v>1</v>
      </c>
      <c r="AS41" s="117"/>
      <c r="AT41" s="117"/>
      <c r="AU41" s="117"/>
      <c r="AV41" s="117"/>
      <c r="AW41" s="117"/>
      <c r="AX41" s="117"/>
      <c r="AY41" s="117"/>
      <c r="AZ41" s="117"/>
      <c r="BA41" s="117"/>
      <c r="BB41" s="117"/>
      <c r="BC41" s="117"/>
      <c r="BD41" s="117"/>
      <c r="BE41" s="117"/>
      <c r="BF41" s="117"/>
      <c r="BG41" s="132"/>
      <c r="BH41" s="57" t="s">
        <v>799</v>
      </c>
      <c r="BI41" s="364" t="s">
        <v>939</v>
      </c>
    </row>
    <row r="42" spans="1:66" ht="25.5" hidden="1" customHeight="1" x14ac:dyDescent="0.25">
      <c r="A42" s="488" t="s">
        <v>362</v>
      </c>
      <c r="B42" s="489" t="s">
        <v>83</v>
      </c>
      <c r="C42" s="489"/>
      <c r="D42" s="490" t="s">
        <v>363</v>
      </c>
      <c r="E42" s="491"/>
      <c r="F42" s="491"/>
      <c r="G42" s="491"/>
      <c r="H42" s="491"/>
      <c r="I42" s="491"/>
      <c r="J42" s="491"/>
      <c r="K42" s="491"/>
      <c r="L42" s="491"/>
      <c r="M42" s="491"/>
      <c r="N42" s="491"/>
      <c r="O42" s="491"/>
      <c r="P42" s="491"/>
      <c r="Q42" s="491"/>
      <c r="R42" s="491"/>
      <c r="S42" s="492"/>
      <c r="T42" s="493"/>
      <c r="U42" s="498"/>
      <c r="V42" s="498"/>
      <c r="W42" s="496" t="s">
        <v>275</v>
      </c>
      <c r="X42" s="553"/>
      <c r="Y42" s="553"/>
      <c r="Z42" s="553"/>
      <c r="AA42" s="553"/>
      <c r="AB42" s="553"/>
      <c r="AC42" s="553"/>
      <c r="AD42" s="581"/>
      <c r="AE42" s="131"/>
      <c r="AF42" s="133"/>
      <c r="AG42" s="117"/>
      <c r="AH42" s="117"/>
      <c r="AI42" s="132"/>
      <c r="AJ42" s="131"/>
      <c r="AK42" s="133"/>
      <c r="AL42" s="117"/>
      <c r="AM42" s="117"/>
      <c r="AN42" s="117"/>
      <c r="AO42" s="117"/>
      <c r="AP42" s="117"/>
      <c r="AQ42" s="117"/>
      <c r="AR42" s="117"/>
      <c r="AS42" s="117"/>
      <c r="AT42" s="117"/>
      <c r="AU42" s="117"/>
      <c r="AV42" s="117"/>
      <c r="AW42" s="117"/>
      <c r="AX42" s="117"/>
      <c r="AY42" s="117"/>
      <c r="AZ42" s="117"/>
      <c r="BA42" s="117"/>
      <c r="BB42" s="117"/>
      <c r="BC42" s="117"/>
      <c r="BD42" s="117"/>
      <c r="BE42" s="117"/>
      <c r="BF42" s="117"/>
      <c r="BG42" s="132"/>
      <c r="BH42" s="57"/>
      <c r="BI42" s="364" t="s">
        <v>275</v>
      </c>
    </row>
    <row r="43" spans="1:66" ht="25.5" hidden="1" customHeight="1" x14ac:dyDescent="0.25">
      <c r="A43" s="39" t="s">
        <v>364</v>
      </c>
      <c r="B43" s="39" t="s">
        <v>365</v>
      </c>
      <c r="C43" s="39" t="s">
        <v>366</v>
      </c>
      <c r="D43" s="40" t="s">
        <v>367</v>
      </c>
      <c r="E43" s="41" t="s">
        <v>272</v>
      </c>
      <c r="F43" s="41" t="s">
        <v>130</v>
      </c>
      <c r="G43" s="41" t="s">
        <v>290</v>
      </c>
      <c r="H43" s="41" t="s">
        <v>132</v>
      </c>
      <c r="I43" s="41" t="s">
        <v>115</v>
      </c>
      <c r="J43" s="41" t="s">
        <v>112</v>
      </c>
      <c r="K43" s="41"/>
      <c r="L43" s="41"/>
      <c r="M43" s="41"/>
      <c r="N43" s="42">
        <v>2744356.47</v>
      </c>
      <c r="O43" s="42">
        <v>411653.47</v>
      </c>
      <c r="P43" s="42"/>
      <c r="Q43" s="42">
        <v>0</v>
      </c>
      <c r="R43" s="42">
        <v>0</v>
      </c>
      <c r="S43" s="42">
        <v>2332703</v>
      </c>
      <c r="T43" s="43">
        <v>42887</v>
      </c>
      <c r="U43" s="44">
        <v>42979</v>
      </c>
      <c r="V43" s="44">
        <v>43100</v>
      </c>
      <c r="W43" s="344">
        <v>45291</v>
      </c>
      <c r="X43" s="91">
        <v>0</v>
      </c>
      <c r="Y43" s="91">
        <v>0</v>
      </c>
      <c r="Z43" s="91">
        <f>S43</f>
        <v>2332703</v>
      </c>
      <c r="AA43" s="91">
        <v>0</v>
      </c>
      <c r="AB43" s="91">
        <v>0</v>
      </c>
      <c r="AC43" s="91"/>
      <c r="AD43" s="149"/>
      <c r="AE43" s="131"/>
      <c r="AF43" s="133">
        <v>10</v>
      </c>
      <c r="AG43" s="116" t="s">
        <v>240</v>
      </c>
      <c r="AH43" s="117"/>
      <c r="AI43" s="132"/>
      <c r="AJ43" s="131"/>
      <c r="AK43" s="133"/>
      <c r="AL43" s="117"/>
      <c r="AM43" s="117"/>
      <c r="AN43" s="117"/>
      <c r="AO43" s="117"/>
      <c r="AP43" s="117" t="s">
        <v>746</v>
      </c>
      <c r="AQ43" s="116" t="s">
        <v>191</v>
      </c>
      <c r="AR43" s="116">
        <v>7</v>
      </c>
      <c r="AS43" s="117"/>
      <c r="AT43" s="117"/>
      <c r="AU43" s="117"/>
      <c r="AV43" s="117"/>
      <c r="AW43" s="117"/>
      <c r="AX43" s="117"/>
      <c r="AY43" s="117"/>
      <c r="AZ43" s="117"/>
      <c r="BA43" s="117"/>
      <c r="BB43" s="117"/>
      <c r="BC43" s="117"/>
      <c r="BD43" s="117"/>
      <c r="BE43" s="117"/>
      <c r="BF43" s="117"/>
      <c r="BG43" s="132"/>
      <c r="BH43" s="57" t="s">
        <v>802</v>
      </c>
      <c r="BI43" s="364" t="s">
        <v>941</v>
      </c>
    </row>
    <row r="44" spans="1:66" ht="24.75" hidden="1" customHeight="1" thickBot="1" x14ac:dyDescent="0.3">
      <c r="A44" s="549" t="s">
        <v>368</v>
      </c>
      <c r="B44" s="550" t="s">
        <v>83</v>
      </c>
      <c r="C44" s="550"/>
      <c r="D44" s="550" t="s">
        <v>369</v>
      </c>
      <c r="E44" s="547"/>
      <c r="F44" s="547"/>
      <c r="G44" s="547"/>
      <c r="H44" s="547"/>
      <c r="I44" s="547"/>
      <c r="J44" s="547"/>
      <c r="K44" s="547"/>
      <c r="L44" s="547"/>
      <c r="M44" s="547"/>
      <c r="N44" s="547"/>
      <c r="O44" s="547"/>
      <c r="P44" s="547"/>
      <c r="Q44" s="547"/>
      <c r="R44" s="547"/>
      <c r="S44" s="547"/>
      <c r="T44" s="576"/>
      <c r="U44" s="579"/>
      <c r="V44" s="579"/>
      <c r="W44" s="580" t="s">
        <v>275</v>
      </c>
      <c r="X44" s="547"/>
      <c r="Y44" s="547"/>
      <c r="Z44" s="547"/>
      <c r="AA44" s="547"/>
      <c r="AB44" s="547"/>
      <c r="AC44" s="547"/>
      <c r="AD44" s="547"/>
      <c r="AE44" s="131"/>
      <c r="AF44" s="547"/>
      <c r="AG44" s="547"/>
      <c r="AH44" s="547"/>
      <c r="AI44" s="547"/>
      <c r="AJ44" s="131"/>
      <c r="AK44" s="547"/>
      <c r="AL44" s="547"/>
      <c r="AM44" s="547"/>
      <c r="AN44" s="547"/>
      <c r="AO44" s="547"/>
      <c r="AP44" s="548"/>
      <c r="AQ44" s="548"/>
      <c r="AR44" s="548"/>
      <c r="AS44" s="548"/>
      <c r="AT44" s="547"/>
      <c r="AU44" s="548"/>
      <c r="AV44" s="548"/>
      <c r="AW44" s="547"/>
      <c r="AX44" s="548"/>
      <c r="AY44" s="548"/>
      <c r="AZ44" s="547"/>
      <c r="BA44" s="548"/>
      <c r="BB44" s="548"/>
      <c r="BC44" s="548"/>
      <c r="BD44" s="548"/>
      <c r="BE44" s="548"/>
      <c r="BF44" s="548"/>
      <c r="BG44" s="548"/>
      <c r="BH44" s="57"/>
      <c r="BI44" s="364" t="s">
        <v>275</v>
      </c>
    </row>
    <row r="45" spans="1:66" ht="25.5" hidden="1" customHeight="1" x14ac:dyDescent="0.25">
      <c r="A45" s="488" t="s">
        <v>370</v>
      </c>
      <c r="B45" s="489" t="s">
        <v>83</v>
      </c>
      <c r="C45" s="489"/>
      <c r="D45" s="490" t="s">
        <v>371</v>
      </c>
      <c r="E45" s="491"/>
      <c r="F45" s="491"/>
      <c r="G45" s="491"/>
      <c r="H45" s="491"/>
      <c r="I45" s="491"/>
      <c r="J45" s="491"/>
      <c r="K45" s="491"/>
      <c r="L45" s="491"/>
      <c r="M45" s="491"/>
      <c r="N45" s="491"/>
      <c r="O45" s="491"/>
      <c r="P45" s="491"/>
      <c r="Q45" s="491"/>
      <c r="R45" s="491"/>
      <c r="S45" s="492"/>
      <c r="T45" s="493"/>
      <c r="U45" s="498"/>
      <c r="V45" s="498"/>
      <c r="W45" s="496" t="s">
        <v>275</v>
      </c>
      <c r="X45" s="553"/>
      <c r="Y45" s="553"/>
      <c r="Z45" s="553"/>
      <c r="AA45" s="553"/>
      <c r="AB45" s="553"/>
      <c r="AC45" s="553"/>
      <c r="AD45" s="581"/>
      <c r="AE45" s="131"/>
      <c r="AF45" s="133"/>
      <c r="AG45" s="117"/>
      <c r="AH45" s="117"/>
      <c r="AI45" s="132"/>
      <c r="AJ45" s="131"/>
      <c r="AK45" s="133"/>
      <c r="AL45" s="117"/>
      <c r="AM45" s="117"/>
      <c r="AN45" s="117"/>
      <c r="AO45" s="117"/>
      <c r="AP45" s="117"/>
      <c r="AQ45" s="117"/>
      <c r="AR45" s="117"/>
      <c r="AS45" s="117"/>
      <c r="AT45" s="117"/>
      <c r="AU45" s="117"/>
      <c r="AV45" s="117"/>
      <c r="AW45" s="117"/>
      <c r="AX45" s="117"/>
      <c r="AY45" s="117"/>
      <c r="AZ45" s="117"/>
      <c r="BA45" s="117"/>
      <c r="BB45" s="117"/>
      <c r="BC45" s="117"/>
      <c r="BD45" s="117"/>
      <c r="BE45" s="117"/>
      <c r="BF45" s="117"/>
      <c r="BG45" s="132"/>
      <c r="BH45" s="57"/>
      <c r="BI45" s="364" t="s">
        <v>275</v>
      </c>
    </row>
    <row r="46" spans="1:66" s="146" customFormat="1" ht="25.5" hidden="1" customHeight="1" x14ac:dyDescent="0.25">
      <c r="A46" s="56" t="s">
        <v>372</v>
      </c>
      <c r="B46" s="56" t="s">
        <v>373</v>
      </c>
      <c r="C46" s="56" t="s">
        <v>374</v>
      </c>
      <c r="D46" s="56" t="s">
        <v>375</v>
      </c>
      <c r="E46" s="41" t="s">
        <v>272</v>
      </c>
      <c r="F46" s="41" t="s">
        <v>118</v>
      </c>
      <c r="G46" s="41" t="s">
        <v>290</v>
      </c>
      <c r="H46" s="57" t="s">
        <v>123</v>
      </c>
      <c r="I46" s="41" t="s">
        <v>115</v>
      </c>
      <c r="J46" s="41" t="s">
        <v>112</v>
      </c>
      <c r="K46" s="41"/>
      <c r="L46" s="41"/>
      <c r="M46" s="41"/>
      <c r="N46" s="42">
        <v>641775.68000000005</v>
      </c>
      <c r="O46" s="42">
        <v>201211.65</v>
      </c>
      <c r="P46" s="42">
        <v>0</v>
      </c>
      <c r="Q46" s="42">
        <v>0</v>
      </c>
      <c r="R46" s="42">
        <v>0</v>
      </c>
      <c r="S46" s="42">
        <v>440564.03</v>
      </c>
      <c r="T46" s="43">
        <v>42644</v>
      </c>
      <c r="U46" s="58">
        <v>42705</v>
      </c>
      <c r="V46" s="44">
        <v>42825</v>
      </c>
      <c r="W46" s="45">
        <v>44196</v>
      </c>
      <c r="X46" s="91">
        <v>0</v>
      </c>
      <c r="Y46" s="91">
        <v>200000</v>
      </c>
      <c r="Z46" s="91">
        <v>200104.15999999997</v>
      </c>
      <c r="AA46" s="91">
        <v>100000</v>
      </c>
      <c r="AB46" s="91">
        <v>0</v>
      </c>
      <c r="AC46" s="91"/>
      <c r="AD46" s="149"/>
      <c r="AE46" s="57"/>
      <c r="AF46" s="150">
        <v>33</v>
      </c>
      <c r="AG46" s="116" t="s">
        <v>251</v>
      </c>
      <c r="AH46" s="116"/>
      <c r="AI46" s="134"/>
      <c r="AJ46" s="57"/>
      <c r="AK46" s="150"/>
      <c r="AL46" s="116"/>
      <c r="AM46" s="116"/>
      <c r="AN46" s="116"/>
      <c r="AO46" s="116"/>
      <c r="AP46" s="116" t="s">
        <v>173</v>
      </c>
      <c r="AQ46" s="116" t="s">
        <v>230</v>
      </c>
      <c r="AR46" s="116">
        <v>1</v>
      </c>
      <c r="AS46" s="116"/>
      <c r="AT46" s="116"/>
      <c r="AU46" s="116"/>
      <c r="AV46" s="116"/>
      <c r="AW46" s="116"/>
      <c r="AX46" s="116"/>
      <c r="AY46" s="116"/>
      <c r="AZ46" s="116"/>
      <c r="BA46" s="116"/>
      <c r="BB46" s="116"/>
      <c r="BC46" s="116"/>
      <c r="BD46" s="116"/>
      <c r="BE46" s="116"/>
      <c r="BF46" s="116"/>
      <c r="BG46" s="134"/>
      <c r="BH46" s="57" t="s">
        <v>830</v>
      </c>
      <c r="BI46" s="364" t="s">
        <v>941</v>
      </c>
    </row>
    <row r="47" spans="1:66" s="146" customFormat="1" ht="25.5" hidden="1" customHeight="1" x14ac:dyDescent="0.25">
      <c r="A47" s="56" t="s">
        <v>376</v>
      </c>
      <c r="B47" s="56" t="s">
        <v>377</v>
      </c>
      <c r="C47" s="56" t="s">
        <v>378</v>
      </c>
      <c r="D47" s="41" t="s">
        <v>379</v>
      </c>
      <c r="E47" s="41" t="s">
        <v>297</v>
      </c>
      <c r="F47" s="41" t="s">
        <v>118</v>
      </c>
      <c r="G47" s="41" t="s">
        <v>326</v>
      </c>
      <c r="H47" s="57" t="s">
        <v>123</v>
      </c>
      <c r="I47" s="41" t="s">
        <v>115</v>
      </c>
      <c r="J47" s="41" t="s">
        <v>112</v>
      </c>
      <c r="K47" s="41"/>
      <c r="L47" s="41"/>
      <c r="M47" s="41"/>
      <c r="N47" s="42">
        <v>515253.17</v>
      </c>
      <c r="O47" s="42">
        <v>97680.47</v>
      </c>
      <c r="P47" s="42">
        <v>0</v>
      </c>
      <c r="Q47" s="42">
        <v>0</v>
      </c>
      <c r="R47" s="42">
        <v>225880.17</v>
      </c>
      <c r="S47" s="42">
        <v>191692.53</v>
      </c>
      <c r="T47" s="43">
        <v>42675</v>
      </c>
      <c r="U47" s="58">
        <v>42705</v>
      </c>
      <c r="V47" s="44">
        <v>42825</v>
      </c>
      <c r="W47" s="45">
        <v>43949</v>
      </c>
      <c r="X47" s="148"/>
      <c r="Y47" s="91">
        <v>150094.23000000001</v>
      </c>
      <c r="Z47" s="91">
        <f>S47-Y47</f>
        <v>41598.299999999988</v>
      </c>
      <c r="AA47" s="91"/>
      <c r="AB47" s="91"/>
      <c r="AC47" s="91"/>
      <c r="AD47" s="149"/>
      <c r="AE47" s="57"/>
      <c r="AF47" s="150">
        <v>33</v>
      </c>
      <c r="AG47" s="116" t="s">
        <v>251</v>
      </c>
      <c r="AH47" s="116"/>
      <c r="AI47" s="134"/>
      <c r="AJ47" s="57"/>
      <c r="AK47" s="150"/>
      <c r="AL47" s="116"/>
      <c r="AM47" s="116"/>
      <c r="AN47" s="116"/>
      <c r="AO47" s="116"/>
      <c r="AP47" s="116" t="s">
        <v>173</v>
      </c>
      <c r="AQ47" s="116" t="s">
        <v>230</v>
      </c>
      <c r="AR47" s="116">
        <v>1</v>
      </c>
      <c r="AS47" s="116"/>
      <c r="AT47" s="116"/>
      <c r="AU47" s="116"/>
      <c r="AV47" s="116"/>
      <c r="AW47" s="116"/>
      <c r="AX47" s="116"/>
      <c r="AY47" s="116"/>
      <c r="AZ47" s="116"/>
      <c r="BA47" s="116"/>
      <c r="BB47" s="116"/>
      <c r="BC47" s="116"/>
      <c r="BD47" s="116"/>
      <c r="BE47" s="116"/>
      <c r="BF47" s="116"/>
      <c r="BG47" s="134"/>
      <c r="BH47" s="57" t="s">
        <v>829</v>
      </c>
      <c r="BI47" s="364" t="s">
        <v>941</v>
      </c>
    </row>
    <row r="48" spans="1:66" ht="25.5" customHeight="1" x14ac:dyDescent="0.25">
      <c r="A48" s="488" t="s">
        <v>380</v>
      </c>
      <c r="B48" s="489" t="s">
        <v>83</v>
      </c>
      <c r="C48" s="489"/>
      <c r="D48" s="490" t="s">
        <v>381</v>
      </c>
      <c r="E48" s="491"/>
      <c r="F48" s="491"/>
      <c r="G48" s="491"/>
      <c r="H48" s="491"/>
      <c r="I48" s="491"/>
      <c r="J48" s="491"/>
      <c r="K48" s="491"/>
      <c r="L48" s="491"/>
      <c r="M48" s="491"/>
      <c r="N48" s="503"/>
      <c r="O48" s="491"/>
      <c r="P48" s="503"/>
      <c r="Q48" s="491"/>
      <c r="R48" s="491"/>
      <c r="S48" s="492"/>
      <c r="T48" s="493"/>
      <c r="U48" s="498"/>
      <c r="V48" s="498"/>
      <c r="W48" s="496" t="s">
        <v>275</v>
      </c>
      <c r="X48" s="553"/>
      <c r="Y48" s="553"/>
      <c r="Z48" s="553"/>
      <c r="AA48" s="553"/>
      <c r="AB48" s="553"/>
      <c r="AC48" s="553"/>
      <c r="AD48" s="581"/>
      <c r="AE48" s="131"/>
      <c r="AF48" s="133"/>
      <c r="AG48" s="117"/>
      <c r="AH48" s="117"/>
      <c r="AI48" s="132"/>
      <c r="AJ48" s="131"/>
      <c r="AK48" s="133"/>
      <c r="AL48" s="117"/>
      <c r="AM48" s="117"/>
      <c r="AN48" s="117"/>
      <c r="AO48" s="117"/>
      <c r="AP48" s="117"/>
      <c r="AQ48" s="117"/>
      <c r="AR48" s="117"/>
      <c r="AS48" s="117"/>
      <c r="AT48" s="117"/>
      <c r="AU48" s="117"/>
      <c r="AV48" s="117"/>
      <c r="AW48" s="117"/>
      <c r="AX48" s="117"/>
      <c r="AY48" s="117"/>
      <c r="AZ48" s="117"/>
      <c r="BA48" s="117"/>
      <c r="BB48" s="117"/>
      <c r="BC48" s="117"/>
      <c r="BD48" s="117"/>
      <c r="BE48" s="117"/>
      <c r="BF48" s="117"/>
      <c r="BG48" s="132"/>
      <c r="BH48" s="57"/>
      <c r="BI48" s="364" t="s">
        <v>275</v>
      </c>
    </row>
    <row r="49" spans="1:16368" s="146" customFormat="1" ht="43.5" customHeight="1" x14ac:dyDescent="0.25">
      <c r="A49" s="56" t="s">
        <v>382</v>
      </c>
      <c r="B49" s="56" t="s">
        <v>383</v>
      </c>
      <c r="C49" s="56" t="s">
        <v>384</v>
      </c>
      <c r="D49" s="41" t="s">
        <v>385</v>
      </c>
      <c r="E49" s="41" t="s">
        <v>272</v>
      </c>
      <c r="F49" s="41" t="s">
        <v>118</v>
      </c>
      <c r="G49" s="41" t="s">
        <v>290</v>
      </c>
      <c r="H49" s="41" t="s">
        <v>120</v>
      </c>
      <c r="I49" s="41" t="s">
        <v>115</v>
      </c>
      <c r="J49" s="41" t="s">
        <v>112</v>
      </c>
      <c r="K49" s="41"/>
      <c r="L49" s="41"/>
      <c r="M49" s="41"/>
      <c r="N49" s="42">
        <v>427519.54</v>
      </c>
      <c r="O49" s="42">
        <v>101743.85</v>
      </c>
      <c r="P49" s="42">
        <v>0</v>
      </c>
      <c r="Q49" s="42">
        <v>0</v>
      </c>
      <c r="R49" s="42">
        <v>0</v>
      </c>
      <c r="S49" s="42">
        <v>325775.69</v>
      </c>
      <c r="T49" s="43">
        <v>42644</v>
      </c>
      <c r="U49" s="44">
        <v>42767</v>
      </c>
      <c r="V49" s="44">
        <v>42885</v>
      </c>
      <c r="W49" s="45">
        <v>43646</v>
      </c>
      <c r="X49" s="91"/>
      <c r="Y49" s="91">
        <v>100000</v>
      </c>
      <c r="Z49" s="91">
        <v>194804</v>
      </c>
      <c r="AA49" s="91">
        <v>100000</v>
      </c>
      <c r="AB49" s="91"/>
      <c r="AC49" s="91"/>
      <c r="AD49" s="149"/>
      <c r="AE49" s="57"/>
      <c r="AF49" s="150">
        <v>44</v>
      </c>
      <c r="AG49" s="116" t="s">
        <v>255</v>
      </c>
      <c r="AH49" s="116"/>
      <c r="AI49" s="134"/>
      <c r="AJ49" s="57"/>
      <c r="AK49" s="150"/>
      <c r="AL49" s="116"/>
      <c r="AM49" s="116"/>
      <c r="AN49" s="116"/>
      <c r="AO49" s="116"/>
      <c r="AP49" s="116" t="s">
        <v>176</v>
      </c>
      <c r="AQ49" s="116" t="s">
        <v>747</v>
      </c>
      <c r="AR49" s="116">
        <v>1</v>
      </c>
      <c r="AS49" s="116" t="s">
        <v>177</v>
      </c>
      <c r="AT49" s="116" t="s">
        <v>748</v>
      </c>
      <c r="AU49" s="588">
        <v>7600</v>
      </c>
      <c r="AV49" s="116"/>
      <c r="AW49" s="116"/>
      <c r="AX49" s="116"/>
      <c r="AY49" s="116"/>
      <c r="AZ49" s="116"/>
      <c r="BA49" s="116"/>
      <c r="BB49" s="116"/>
      <c r="BC49" s="116"/>
      <c r="BD49" s="116"/>
      <c r="BE49" s="116"/>
      <c r="BF49" s="116"/>
      <c r="BG49" s="134"/>
      <c r="BH49" s="57" t="s">
        <v>814</v>
      </c>
      <c r="BI49" s="364" t="s">
        <v>939</v>
      </c>
    </row>
    <row r="50" spans="1:16368" s="146" customFormat="1" ht="25.5" customHeight="1" x14ac:dyDescent="0.25">
      <c r="A50" s="56" t="s">
        <v>386</v>
      </c>
      <c r="B50" s="56" t="s">
        <v>387</v>
      </c>
      <c r="C50" s="56" t="s">
        <v>388</v>
      </c>
      <c r="D50" s="41" t="s">
        <v>389</v>
      </c>
      <c r="E50" s="41" t="s">
        <v>266</v>
      </c>
      <c r="F50" s="41" t="s">
        <v>118</v>
      </c>
      <c r="G50" s="41" t="s">
        <v>390</v>
      </c>
      <c r="H50" s="41" t="s">
        <v>120</v>
      </c>
      <c r="I50" s="41" t="s">
        <v>115</v>
      </c>
      <c r="J50" s="41"/>
      <c r="K50" s="41"/>
      <c r="L50" s="41"/>
      <c r="M50" s="41"/>
      <c r="N50" s="42">
        <v>192777.09</v>
      </c>
      <c r="O50" s="42">
        <v>28916.560000000001</v>
      </c>
      <c r="P50" s="42">
        <v>0</v>
      </c>
      <c r="Q50" s="42">
        <v>0</v>
      </c>
      <c r="R50" s="42">
        <v>0</v>
      </c>
      <c r="S50" s="42">
        <v>163860.53</v>
      </c>
      <c r="T50" s="43">
        <v>42705</v>
      </c>
      <c r="U50" s="44">
        <v>42795</v>
      </c>
      <c r="V50" s="44">
        <v>42916</v>
      </c>
      <c r="W50" s="45">
        <v>43496</v>
      </c>
      <c r="X50" s="91"/>
      <c r="Y50" s="91">
        <v>30000</v>
      </c>
      <c r="Z50" s="91">
        <v>180000</v>
      </c>
      <c r="AA50" s="91">
        <v>42728.06</v>
      </c>
      <c r="AB50" s="91"/>
      <c r="AC50" s="91"/>
      <c r="AD50" s="149"/>
      <c r="AE50" s="57"/>
      <c r="AF50" s="150">
        <v>44</v>
      </c>
      <c r="AG50" s="116" t="s">
        <v>255</v>
      </c>
      <c r="AH50" s="116"/>
      <c r="AI50" s="134"/>
      <c r="AJ50" s="57"/>
      <c r="AK50" s="150"/>
      <c r="AL50" s="116"/>
      <c r="AM50" s="116"/>
      <c r="AN50" s="116"/>
      <c r="AO50" s="116"/>
      <c r="AP50" s="116" t="s">
        <v>176</v>
      </c>
      <c r="AQ50" s="116" t="s">
        <v>747</v>
      </c>
      <c r="AR50" s="116">
        <v>1</v>
      </c>
      <c r="AS50" s="116" t="s">
        <v>177</v>
      </c>
      <c r="AT50" s="116" t="s">
        <v>748</v>
      </c>
      <c r="AU50" s="116">
        <v>150</v>
      </c>
      <c r="AV50" s="116"/>
      <c r="AW50" s="116"/>
      <c r="AX50" s="116"/>
      <c r="AY50" s="116"/>
      <c r="AZ50" s="116"/>
      <c r="BA50" s="116"/>
      <c r="BB50" s="116"/>
      <c r="BC50" s="116"/>
      <c r="BD50" s="116"/>
      <c r="BE50" s="116"/>
      <c r="BF50" s="116"/>
      <c r="BG50" s="134"/>
      <c r="BH50" s="57" t="s">
        <v>816</v>
      </c>
      <c r="BI50" s="364" t="s">
        <v>939</v>
      </c>
    </row>
    <row r="51" spans="1:16368" s="146" customFormat="1" ht="25.5" customHeight="1" x14ac:dyDescent="0.25">
      <c r="A51" s="56" t="s">
        <v>391</v>
      </c>
      <c r="B51" s="56" t="s">
        <v>392</v>
      </c>
      <c r="C51" s="56" t="s">
        <v>393</v>
      </c>
      <c r="D51" s="41" t="s">
        <v>394</v>
      </c>
      <c r="E51" s="41" t="s">
        <v>280</v>
      </c>
      <c r="F51" s="41" t="s">
        <v>118</v>
      </c>
      <c r="G51" s="41" t="s">
        <v>281</v>
      </c>
      <c r="H51" s="41" t="s">
        <v>120</v>
      </c>
      <c r="I51" s="41" t="s">
        <v>115</v>
      </c>
      <c r="J51" s="41" t="s">
        <v>112</v>
      </c>
      <c r="K51" s="41"/>
      <c r="L51" s="41"/>
      <c r="M51" s="41"/>
      <c r="N51" s="42" t="s">
        <v>1368</v>
      </c>
      <c r="O51" s="42" t="s">
        <v>1369</v>
      </c>
      <c r="P51" s="42">
        <v>0</v>
      </c>
      <c r="Q51" s="42">
        <v>0</v>
      </c>
      <c r="R51" s="42">
        <v>0</v>
      </c>
      <c r="S51" s="42" t="s">
        <v>1370</v>
      </c>
      <c r="T51" s="43">
        <v>42644</v>
      </c>
      <c r="U51" s="58">
        <v>42767</v>
      </c>
      <c r="V51" s="44">
        <v>42855</v>
      </c>
      <c r="W51" s="45">
        <v>44196</v>
      </c>
      <c r="X51" s="150">
        <v>44</v>
      </c>
      <c r="Y51" s="116" t="s">
        <v>749</v>
      </c>
      <c r="Z51" s="116" t="s">
        <v>176</v>
      </c>
      <c r="AA51" s="116" t="s">
        <v>747</v>
      </c>
      <c r="AB51" s="116">
        <v>1</v>
      </c>
      <c r="AC51" s="116" t="s">
        <v>177</v>
      </c>
      <c r="AD51" s="116" t="s">
        <v>748</v>
      </c>
      <c r="AE51" s="116">
        <v>100</v>
      </c>
      <c r="AF51" s="150">
        <v>44</v>
      </c>
      <c r="AG51" s="116" t="s">
        <v>749</v>
      </c>
      <c r="AH51" s="116"/>
      <c r="AI51" s="134"/>
      <c r="AJ51" s="57"/>
      <c r="AK51" s="150"/>
      <c r="AL51" s="116"/>
      <c r="AM51" s="116"/>
      <c r="AN51" s="116"/>
      <c r="AO51" s="116"/>
      <c r="AP51" s="116" t="s">
        <v>176</v>
      </c>
      <c r="AQ51" s="116" t="s">
        <v>747</v>
      </c>
      <c r="AR51" s="116">
        <v>1</v>
      </c>
      <c r="AS51" s="116" t="s">
        <v>177</v>
      </c>
      <c r="AT51" s="116" t="s">
        <v>748</v>
      </c>
      <c r="AU51" s="116">
        <v>100</v>
      </c>
      <c r="AV51" s="486"/>
      <c r="AW51" s="486"/>
      <c r="AX51" s="486"/>
      <c r="AY51" s="486"/>
      <c r="AZ51" s="486"/>
      <c r="BA51" s="486"/>
      <c r="BB51" s="486"/>
      <c r="BC51" s="486"/>
      <c r="BD51" s="486"/>
      <c r="BE51" s="486"/>
      <c r="BF51" s="486"/>
      <c r="BG51" s="486"/>
      <c r="BH51" s="57" t="s">
        <v>815</v>
      </c>
      <c r="BI51" s="364" t="s">
        <v>939</v>
      </c>
      <c r="BJ51" s="486"/>
      <c r="BK51" s="486"/>
      <c r="BL51" s="486"/>
      <c r="BM51" s="486"/>
      <c r="BN51" s="486"/>
      <c r="BO51" s="486"/>
      <c r="BP51" s="486"/>
      <c r="BQ51" s="486"/>
      <c r="BR51" s="486"/>
      <c r="BS51" s="486"/>
      <c r="BT51" s="486"/>
      <c r="BU51" s="486"/>
      <c r="BV51" s="486"/>
      <c r="BW51" s="486"/>
      <c r="BX51" s="486"/>
      <c r="BY51" s="486"/>
      <c r="BZ51" s="486"/>
      <c r="CA51" s="486"/>
      <c r="CB51" s="486"/>
      <c r="CC51" s="486"/>
      <c r="CD51" s="486"/>
      <c r="CE51" s="486"/>
      <c r="CF51" s="486"/>
      <c r="CG51" s="486"/>
      <c r="CH51" s="486"/>
      <c r="CI51" s="486"/>
      <c r="CJ51" s="486"/>
      <c r="CK51" s="486"/>
      <c r="CL51" s="486"/>
      <c r="CM51" s="486"/>
      <c r="CN51" s="486"/>
      <c r="CO51" s="486"/>
      <c r="CP51" s="486"/>
      <c r="CQ51" s="486"/>
      <c r="CR51" s="486"/>
      <c r="CS51" s="486"/>
      <c r="CT51" s="486"/>
      <c r="CU51" s="486"/>
      <c r="CV51" s="486"/>
      <c r="CW51" s="486"/>
      <c r="CX51" s="486"/>
      <c r="CY51" s="486"/>
      <c r="CZ51" s="486"/>
      <c r="DA51" s="486"/>
      <c r="DB51" s="486"/>
      <c r="DC51" s="486"/>
      <c r="DD51" s="486"/>
      <c r="DE51" s="486"/>
      <c r="DF51" s="486"/>
      <c r="DG51" s="486"/>
      <c r="DH51" s="486"/>
      <c r="DI51" s="486"/>
      <c r="DJ51" s="486"/>
      <c r="DK51" s="486"/>
      <c r="DL51" s="486"/>
      <c r="DM51" s="486"/>
      <c r="DN51" s="486"/>
      <c r="DO51" s="486"/>
      <c r="DP51" s="486"/>
      <c r="DQ51" s="486"/>
      <c r="DR51" s="486"/>
      <c r="DS51" s="486"/>
      <c r="DT51" s="486"/>
      <c r="DU51" s="486"/>
      <c r="DV51" s="486"/>
      <c r="DW51" s="486"/>
      <c r="DX51" s="486"/>
      <c r="DY51" s="486"/>
      <c r="DZ51" s="486"/>
      <c r="EA51" s="486"/>
      <c r="EB51" s="486"/>
      <c r="EC51" s="486"/>
      <c r="ED51" s="486"/>
      <c r="EE51" s="486"/>
      <c r="EF51" s="486"/>
      <c r="EG51" s="486"/>
      <c r="EH51" s="486"/>
      <c r="EI51" s="486"/>
      <c r="EJ51" s="486"/>
      <c r="EK51" s="486"/>
      <c r="EL51" s="486"/>
      <c r="EM51" s="486"/>
      <c r="EN51" s="486"/>
      <c r="EO51" s="486"/>
      <c r="EP51" s="486"/>
      <c r="EQ51" s="486"/>
      <c r="ER51" s="486"/>
      <c r="ES51" s="486"/>
      <c r="ET51" s="486"/>
      <c r="EU51" s="486"/>
      <c r="EV51" s="486"/>
      <c r="EW51" s="486"/>
      <c r="EX51" s="486"/>
      <c r="EY51" s="486"/>
      <c r="EZ51" s="486"/>
      <c r="FA51" s="486"/>
      <c r="FB51" s="486"/>
      <c r="FC51" s="486"/>
      <c r="FD51" s="486"/>
      <c r="FE51" s="486"/>
      <c r="FF51" s="486"/>
      <c r="FG51" s="486"/>
      <c r="FH51" s="486"/>
      <c r="FI51" s="486"/>
      <c r="FJ51" s="486"/>
      <c r="FK51" s="486"/>
      <c r="FL51" s="486"/>
      <c r="FM51" s="486"/>
      <c r="FN51" s="486"/>
      <c r="FO51" s="486"/>
      <c r="FP51" s="486"/>
      <c r="FQ51" s="486"/>
      <c r="FR51" s="486"/>
      <c r="FS51" s="486"/>
      <c r="FT51" s="486"/>
      <c r="FU51" s="486"/>
      <c r="FV51" s="486"/>
      <c r="FW51" s="486"/>
      <c r="FX51" s="486"/>
      <c r="FY51" s="486"/>
      <c r="FZ51" s="486"/>
      <c r="GA51" s="486"/>
      <c r="GB51" s="486"/>
      <c r="GC51" s="486"/>
      <c r="GD51" s="486"/>
      <c r="GE51" s="486"/>
      <c r="GF51" s="486"/>
      <c r="GG51" s="486"/>
      <c r="GH51" s="486"/>
      <c r="GI51" s="486"/>
      <c r="GJ51" s="486"/>
      <c r="GK51" s="486"/>
      <c r="GL51" s="486"/>
      <c r="GM51" s="486"/>
      <c r="GN51" s="486"/>
      <c r="GO51" s="486"/>
      <c r="GP51" s="486"/>
      <c r="GQ51" s="486"/>
      <c r="GR51" s="486"/>
      <c r="GS51" s="486"/>
      <c r="GT51" s="486"/>
      <c r="GU51" s="486"/>
      <c r="GV51" s="486"/>
      <c r="GW51" s="486"/>
      <c r="GX51" s="486"/>
      <c r="GY51" s="486"/>
      <c r="GZ51" s="486"/>
      <c r="HA51" s="486"/>
      <c r="HB51" s="486"/>
      <c r="HC51" s="486"/>
      <c r="HD51" s="486"/>
      <c r="HE51" s="486"/>
      <c r="HF51" s="486"/>
      <c r="HG51" s="486"/>
      <c r="HH51" s="486"/>
      <c r="HI51" s="486"/>
      <c r="HJ51" s="486"/>
      <c r="HK51" s="486"/>
      <c r="HL51" s="486"/>
      <c r="HM51" s="486"/>
      <c r="HN51" s="486"/>
      <c r="HO51" s="486"/>
      <c r="HP51" s="486"/>
      <c r="HQ51" s="486"/>
      <c r="HR51" s="486"/>
      <c r="HS51" s="486"/>
      <c r="HT51" s="486"/>
      <c r="HU51" s="486"/>
      <c r="HV51" s="486"/>
      <c r="HW51" s="486"/>
      <c r="HX51" s="486"/>
      <c r="HY51" s="486"/>
      <c r="HZ51" s="486"/>
      <c r="IA51" s="486"/>
      <c r="IB51" s="486"/>
      <c r="IC51" s="486"/>
      <c r="ID51" s="486"/>
      <c r="IE51" s="486"/>
      <c r="IF51" s="486"/>
      <c r="IG51" s="486"/>
      <c r="IH51" s="486"/>
      <c r="II51" s="486"/>
      <c r="IJ51" s="486"/>
      <c r="IK51" s="486"/>
      <c r="IL51" s="486"/>
      <c r="IM51" s="486"/>
      <c r="IN51" s="486"/>
      <c r="IO51" s="486"/>
      <c r="IP51" s="486"/>
      <c r="IQ51" s="486"/>
      <c r="IR51" s="486"/>
      <c r="IS51" s="486"/>
      <c r="IT51" s="486"/>
      <c r="IU51" s="486"/>
      <c r="IV51" s="486"/>
      <c r="IW51" s="486"/>
      <c r="IX51" s="486"/>
      <c r="IY51" s="486"/>
      <c r="IZ51" s="486"/>
      <c r="JA51" s="486"/>
      <c r="JB51" s="486"/>
      <c r="JC51" s="486"/>
      <c r="JD51" s="486"/>
      <c r="JE51" s="486"/>
      <c r="JF51" s="486"/>
      <c r="JG51" s="486"/>
      <c r="JH51" s="486"/>
      <c r="JI51" s="486"/>
      <c r="JJ51" s="486"/>
      <c r="JK51" s="486"/>
      <c r="JL51" s="486"/>
      <c r="JM51" s="486"/>
      <c r="JN51" s="486"/>
      <c r="JO51" s="486"/>
      <c r="JP51" s="486"/>
      <c r="JQ51" s="486"/>
      <c r="JR51" s="486"/>
      <c r="JS51" s="486"/>
      <c r="JT51" s="486"/>
      <c r="JU51" s="486"/>
      <c r="JV51" s="486"/>
      <c r="JW51" s="486"/>
      <c r="JX51" s="486"/>
      <c r="JY51" s="486"/>
      <c r="JZ51" s="486"/>
      <c r="KA51" s="486"/>
      <c r="KB51" s="486"/>
      <c r="KC51" s="486"/>
      <c r="KD51" s="486"/>
      <c r="KE51" s="486"/>
      <c r="KF51" s="486"/>
      <c r="KG51" s="486"/>
      <c r="KH51" s="486"/>
      <c r="KI51" s="486"/>
      <c r="KJ51" s="486"/>
      <c r="KK51" s="486"/>
      <c r="KL51" s="486"/>
      <c r="KM51" s="486"/>
      <c r="KN51" s="486"/>
      <c r="KO51" s="486"/>
      <c r="KP51" s="486"/>
      <c r="KQ51" s="486"/>
      <c r="KR51" s="486"/>
      <c r="KS51" s="486"/>
      <c r="KT51" s="486"/>
      <c r="KU51" s="486"/>
      <c r="KV51" s="486"/>
      <c r="KW51" s="486"/>
      <c r="KX51" s="486"/>
      <c r="KY51" s="486"/>
      <c r="KZ51" s="486"/>
      <c r="LA51" s="486"/>
      <c r="LB51" s="486"/>
      <c r="LC51" s="486"/>
      <c r="LD51" s="486"/>
      <c r="LE51" s="486"/>
      <c r="LF51" s="486"/>
      <c r="LG51" s="486"/>
      <c r="LH51" s="486"/>
      <c r="LI51" s="486"/>
      <c r="LJ51" s="486"/>
      <c r="LK51" s="486"/>
      <c r="LL51" s="486"/>
      <c r="LM51" s="486"/>
      <c r="LN51" s="486"/>
      <c r="LO51" s="486"/>
      <c r="LP51" s="486"/>
      <c r="LQ51" s="486"/>
      <c r="LR51" s="486"/>
      <c r="LS51" s="486"/>
      <c r="LT51" s="486"/>
      <c r="LU51" s="486"/>
      <c r="LV51" s="486"/>
      <c r="LW51" s="486"/>
      <c r="LX51" s="486"/>
      <c r="LY51" s="486"/>
      <c r="LZ51" s="486"/>
      <c r="MA51" s="486"/>
      <c r="MB51" s="486"/>
      <c r="MC51" s="486"/>
      <c r="MD51" s="486"/>
      <c r="ME51" s="486"/>
      <c r="MF51" s="486"/>
      <c r="MG51" s="486"/>
      <c r="MH51" s="486"/>
      <c r="MI51" s="486"/>
      <c r="MJ51" s="486"/>
      <c r="MK51" s="486"/>
      <c r="ML51" s="486"/>
      <c r="MM51" s="486"/>
      <c r="MN51" s="486"/>
      <c r="MO51" s="486"/>
      <c r="MP51" s="486"/>
      <c r="MQ51" s="486"/>
      <c r="MR51" s="486"/>
      <c r="MS51" s="486"/>
      <c r="MT51" s="486"/>
      <c r="MU51" s="486"/>
      <c r="MV51" s="486"/>
      <c r="MW51" s="486"/>
      <c r="MX51" s="486"/>
      <c r="MY51" s="486"/>
      <c r="MZ51" s="486"/>
      <c r="NA51" s="486"/>
      <c r="NB51" s="486"/>
      <c r="NC51" s="486"/>
      <c r="ND51" s="486"/>
      <c r="NE51" s="486"/>
      <c r="NF51" s="486"/>
      <c r="NG51" s="486"/>
      <c r="NH51" s="486"/>
      <c r="NI51" s="486"/>
      <c r="NJ51" s="486"/>
      <c r="NK51" s="486"/>
      <c r="NL51" s="486"/>
      <c r="NM51" s="486"/>
      <c r="NN51" s="486"/>
      <c r="NO51" s="486"/>
      <c r="NP51" s="486"/>
      <c r="NQ51" s="486"/>
      <c r="NR51" s="486"/>
      <c r="NS51" s="486"/>
      <c r="NT51" s="486"/>
      <c r="NU51" s="486"/>
      <c r="NV51" s="486"/>
      <c r="NW51" s="486"/>
      <c r="NX51" s="486"/>
      <c r="NY51" s="486"/>
      <c r="NZ51" s="486"/>
      <c r="OA51" s="486"/>
      <c r="OB51" s="486"/>
      <c r="OC51" s="486"/>
      <c r="OD51" s="486"/>
      <c r="OE51" s="486"/>
      <c r="OF51" s="486"/>
      <c r="OG51" s="486"/>
      <c r="OH51" s="486"/>
      <c r="OI51" s="486"/>
      <c r="OJ51" s="486"/>
      <c r="OK51" s="486"/>
      <c r="OL51" s="486"/>
      <c r="OM51" s="486"/>
      <c r="ON51" s="486"/>
      <c r="OO51" s="486"/>
      <c r="OP51" s="486"/>
      <c r="OQ51" s="486"/>
      <c r="OR51" s="486"/>
      <c r="OS51" s="486"/>
      <c r="OT51" s="486"/>
      <c r="OU51" s="486"/>
      <c r="OV51" s="486"/>
      <c r="OW51" s="486"/>
      <c r="OX51" s="486"/>
      <c r="OY51" s="486"/>
      <c r="OZ51" s="486"/>
      <c r="PA51" s="486"/>
      <c r="PB51" s="486"/>
      <c r="PC51" s="486"/>
      <c r="PD51" s="486"/>
      <c r="PE51" s="486"/>
      <c r="PF51" s="486"/>
      <c r="PG51" s="486"/>
      <c r="PH51" s="486"/>
      <c r="PI51" s="486"/>
      <c r="PJ51" s="486"/>
      <c r="PK51" s="486"/>
      <c r="PL51" s="486"/>
      <c r="PM51" s="486"/>
      <c r="PN51" s="486"/>
      <c r="PO51" s="486"/>
      <c r="PP51" s="486"/>
      <c r="PQ51" s="486"/>
      <c r="PR51" s="486"/>
      <c r="PS51" s="486"/>
      <c r="PT51" s="486"/>
      <c r="PU51" s="486"/>
      <c r="PV51" s="486"/>
      <c r="PW51" s="486"/>
      <c r="PX51" s="486"/>
      <c r="PY51" s="486"/>
      <c r="PZ51" s="486"/>
      <c r="QA51" s="486"/>
      <c r="QB51" s="486"/>
      <c r="QC51" s="486"/>
      <c r="QD51" s="486"/>
      <c r="QE51" s="486"/>
      <c r="QF51" s="486"/>
      <c r="QG51" s="486"/>
      <c r="QH51" s="486"/>
      <c r="QI51" s="486"/>
      <c r="QJ51" s="486"/>
      <c r="QK51" s="486"/>
      <c r="QL51" s="486"/>
      <c r="QM51" s="486"/>
      <c r="QN51" s="486"/>
      <c r="QO51" s="486"/>
      <c r="QP51" s="486"/>
      <c r="QQ51" s="486"/>
      <c r="QR51" s="486"/>
      <c r="QS51" s="486"/>
      <c r="QT51" s="486"/>
      <c r="QU51" s="486"/>
      <c r="QV51" s="486"/>
      <c r="QW51" s="486"/>
      <c r="QX51" s="486"/>
      <c r="QY51" s="486"/>
      <c r="QZ51" s="486"/>
      <c r="RA51" s="486"/>
      <c r="RB51" s="486"/>
      <c r="RC51" s="486"/>
      <c r="RD51" s="486"/>
      <c r="RE51" s="486"/>
      <c r="RF51" s="486"/>
      <c r="RG51" s="486"/>
      <c r="RH51" s="486"/>
      <c r="RI51" s="486"/>
      <c r="RJ51" s="486"/>
      <c r="RK51" s="486"/>
      <c r="RL51" s="486"/>
      <c r="RM51" s="486"/>
      <c r="RN51" s="486"/>
      <c r="RO51" s="486"/>
      <c r="RP51" s="486"/>
      <c r="RQ51" s="486"/>
      <c r="RR51" s="486"/>
      <c r="RS51" s="486"/>
      <c r="RT51" s="486"/>
      <c r="RU51" s="486"/>
      <c r="RV51" s="486"/>
      <c r="RW51" s="486"/>
      <c r="RX51" s="486"/>
      <c r="RY51" s="486"/>
      <c r="RZ51" s="486"/>
      <c r="SA51" s="486"/>
      <c r="SB51" s="486"/>
      <c r="SC51" s="486"/>
      <c r="SD51" s="486"/>
      <c r="SE51" s="486"/>
      <c r="SF51" s="486"/>
      <c r="SG51" s="486"/>
      <c r="SH51" s="486"/>
      <c r="SI51" s="486"/>
      <c r="SJ51" s="486"/>
      <c r="SK51" s="486"/>
      <c r="SL51" s="486"/>
      <c r="SM51" s="486"/>
      <c r="SN51" s="486"/>
      <c r="SO51" s="486"/>
      <c r="SP51" s="486"/>
      <c r="SQ51" s="486"/>
      <c r="SR51" s="486"/>
      <c r="SS51" s="486"/>
      <c r="ST51" s="486"/>
      <c r="SU51" s="486"/>
      <c r="SV51" s="486"/>
      <c r="SW51" s="486"/>
      <c r="SX51" s="486"/>
      <c r="SY51" s="486"/>
      <c r="SZ51" s="486"/>
      <c r="TA51" s="486"/>
      <c r="TB51" s="486"/>
      <c r="TC51" s="486"/>
      <c r="TD51" s="486"/>
      <c r="TE51" s="486"/>
      <c r="TF51" s="486"/>
      <c r="TG51" s="486"/>
      <c r="TH51" s="486"/>
      <c r="TI51" s="486"/>
      <c r="TJ51" s="486"/>
      <c r="TK51" s="486"/>
      <c r="TL51" s="486"/>
      <c r="TM51" s="486"/>
      <c r="TN51" s="486"/>
      <c r="TO51" s="486"/>
      <c r="TP51" s="486"/>
      <c r="TQ51" s="486"/>
      <c r="TR51" s="486"/>
      <c r="TS51" s="486"/>
      <c r="TT51" s="486"/>
      <c r="TU51" s="486"/>
      <c r="TV51" s="486"/>
      <c r="TW51" s="486"/>
      <c r="TX51" s="486"/>
      <c r="TY51" s="486"/>
      <c r="TZ51" s="486"/>
      <c r="UA51" s="486"/>
      <c r="UB51" s="486"/>
      <c r="UC51" s="486"/>
      <c r="UD51" s="486"/>
      <c r="UE51" s="486"/>
      <c r="UF51" s="486"/>
      <c r="UG51" s="486"/>
      <c r="UH51" s="486"/>
      <c r="UI51" s="486"/>
      <c r="UJ51" s="486"/>
      <c r="UK51" s="486"/>
      <c r="UL51" s="486"/>
      <c r="UM51" s="486"/>
      <c r="UN51" s="486"/>
      <c r="UO51" s="486"/>
      <c r="UP51" s="486"/>
      <c r="UQ51" s="486"/>
      <c r="UR51" s="486"/>
      <c r="US51" s="486"/>
      <c r="UT51" s="486"/>
      <c r="UU51" s="486"/>
      <c r="UV51" s="486"/>
      <c r="UW51" s="486"/>
      <c r="UX51" s="486"/>
      <c r="UY51" s="486"/>
      <c r="UZ51" s="486"/>
      <c r="VA51" s="486"/>
      <c r="VB51" s="486"/>
      <c r="VC51" s="486"/>
      <c r="VD51" s="486"/>
      <c r="VE51" s="486"/>
      <c r="VF51" s="486"/>
      <c r="VG51" s="486"/>
      <c r="VH51" s="486"/>
      <c r="VI51" s="486"/>
      <c r="VJ51" s="486"/>
      <c r="VK51" s="486"/>
      <c r="VL51" s="486"/>
      <c r="VM51" s="486"/>
      <c r="VN51" s="486"/>
      <c r="VO51" s="486"/>
      <c r="VP51" s="486"/>
      <c r="VQ51" s="486"/>
      <c r="VR51" s="486"/>
      <c r="VS51" s="486"/>
      <c r="VT51" s="486"/>
      <c r="VU51" s="486"/>
      <c r="VV51" s="486"/>
      <c r="VW51" s="486"/>
      <c r="VX51" s="486"/>
      <c r="VY51" s="486"/>
      <c r="VZ51" s="486"/>
      <c r="WA51" s="486"/>
      <c r="WB51" s="486"/>
      <c r="WC51" s="486"/>
      <c r="WD51" s="486"/>
      <c r="WE51" s="486"/>
      <c r="WF51" s="486"/>
      <c r="WG51" s="486"/>
      <c r="WH51" s="486"/>
      <c r="WI51" s="486"/>
      <c r="WJ51" s="486"/>
      <c r="WK51" s="486"/>
      <c r="WL51" s="486"/>
      <c r="WM51" s="486"/>
      <c r="WN51" s="486"/>
      <c r="WO51" s="486"/>
      <c r="WP51" s="486"/>
      <c r="WQ51" s="486"/>
      <c r="WR51" s="486"/>
      <c r="WS51" s="486"/>
      <c r="WT51" s="486"/>
      <c r="WU51" s="486"/>
      <c r="WV51" s="486"/>
      <c r="WW51" s="486"/>
      <c r="WX51" s="486"/>
      <c r="WY51" s="486"/>
      <c r="WZ51" s="486"/>
      <c r="XA51" s="486"/>
      <c r="XB51" s="486"/>
      <c r="XC51" s="486"/>
      <c r="XD51" s="486"/>
      <c r="XE51" s="486"/>
      <c r="XF51" s="486"/>
      <c r="XG51" s="486"/>
      <c r="XH51" s="486"/>
      <c r="XI51" s="486"/>
      <c r="XJ51" s="486"/>
      <c r="XK51" s="486"/>
      <c r="XL51" s="486"/>
      <c r="XM51" s="486"/>
      <c r="XN51" s="486"/>
      <c r="XO51" s="486"/>
      <c r="XP51" s="486"/>
      <c r="XQ51" s="486"/>
      <c r="XR51" s="486"/>
      <c r="XS51" s="486"/>
      <c r="XT51" s="486"/>
      <c r="XU51" s="486"/>
      <c r="XV51" s="486"/>
      <c r="XW51" s="486"/>
      <c r="XX51" s="486"/>
      <c r="XY51" s="486"/>
      <c r="XZ51" s="486"/>
      <c r="YA51" s="486"/>
      <c r="YB51" s="486"/>
      <c r="YC51" s="486"/>
      <c r="YD51" s="486"/>
      <c r="YE51" s="486"/>
      <c r="YF51" s="486"/>
      <c r="YG51" s="486"/>
      <c r="YH51" s="486"/>
      <c r="YI51" s="486"/>
      <c r="YJ51" s="486"/>
      <c r="YK51" s="486"/>
      <c r="YL51" s="486"/>
      <c r="YM51" s="486"/>
      <c r="YN51" s="486"/>
      <c r="YO51" s="486"/>
      <c r="YP51" s="486"/>
      <c r="YQ51" s="486"/>
      <c r="YR51" s="486"/>
      <c r="YS51" s="486"/>
      <c r="YT51" s="486"/>
      <c r="YU51" s="486"/>
      <c r="YV51" s="486"/>
      <c r="YW51" s="486"/>
      <c r="YX51" s="486"/>
      <c r="YY51" s="486"/>
      <c r="YZ51" s="486"/>
      <c r="ZA51" s="486"/>
      <c r="ZB51" s="486"/>
      <c r="ZC51" s="486"/>
      <c r="ZD51" s="486"/>
      <c r="ZE51" s="486"/>
      <c r="ZF51" s="486"/>
      <c r="ZG51" s="486"/>
      <c r="ZH51" s="486"/>
      <c r="ZI51" s="486"/>
      <c r="ZJ51" s="486"/>
      <c r="ZK51" s="486"/>
      <c r="ZL51" s="486"/>
      <c r="ZM51" s="486"/>
      <c r="ZN51" s="486"/>
      <c r="ZO51" s="486"/>
      <c r="ZP51" s="486"/>
      <c r="ZQ51" s="486"/>
      <c r="ZR51" s="486"/>
      <c r="ZS51" s="486"/>
      <c r="ZT51" s="486"/>
      <c r="ZU51" s="486"/>
      <c r="ZV51" s="486"/>
      <c r="ZW51" s="486"/>
      <c r="ZX51" s="486"/>
      <c r="ZY51" s="486"/>
      <c r="ZZ51" s="486"/>
      <c r="AAA51" s="486"/>
      <c r="AAB51" s="486"/>
      <c r="AAC51" s="486"/>
      <c r="AAD51" s="486"/>
      <c r="AAE51" s="486"/>
      <c r="AAF51" s="486"/>
      <c r="AAG51" s="486"/>
      <c r="AAH51" s="486"/>
      <c r="AAI51" s="486"/>
      <c r="AAJ51" s="486"/>
      <c r="AAK51" s="486"/>
      <c r="AAL51" s="486"/>
      <c r="AAM51" s="486"/>
      <c r="AAN51" s="486"/>
      <c r="AAO51" s="486"/>
      <c r="AAP51" s="486"/>
      <c r="AAQ51" s="486"/>
      <c r="AAR51" s="486"/>
      <c r="AAS51" s="486"/>
      <c r="AAT51" s="486"/>
      <c r="AAU51" s="486"/>
      <c r="AAV51" s="486"/>
      <c r="AAW51" s="486"/>
      <c r="AAX51" s="486"/>
      <c r="AAY51" s="486"/>
      <c r="AAZ51" s="486"/>
      <c r="ABA51" s="486"/>
      <c r="ABB51" s="486"/>
      <c r="ABC51" s="486"/>
      <c r="ABD51" s="486"/>
      <c r="ABE51" s="486"/>
      <c r="ABF51" s="486"/>
      <c r="ABG51" s="486"/>
      <c r="ABH51" s="486"/>
      <c r="ABI51" s="486"/>
      <c r="ABJ51" s="486"/>
      <c r="ABK51" s="486"/>
      <c r="ABL51" s="486"/>
      <c r="ABM51" s="486"/>
      <c r="ABN51" s="486"/>
      <c r="ABO51" s="486"/>
      <c r="ABP51" s="486"/>
      <c r="ABQ51" s="486"/>
      <c r="ABR51" s="486"/>
      <c r="ABS51" s="486"/>
      <c r="ABT51" s="486"/>
      <c r="ABU51" s="486"/>
      <c r="ABV51" s="486"/>
      <c r="ABW51" s="486"/>
      <c r="ABX51" s="486"/>
      <c r="ABY51" s="486"/>
      <c r="ABZ51" s="486"/>
      <c r="ACA51" s="486"/>
      <c r="ACB51" s="486"/>
      <c r="ACC51" s="486"/>
      <c r="ACD51" s="486"/>
      <c r="ACE51" s="486"/>
      <c r="ACF51" s="486"/>
      <c r="ACG51" s="486"/>
      <c r="ACH51" s="486"/>
      <c r="ACI51" s="486"/>
      <c r="ACJ51" s="486"/>
      <c r="ACK51" s="486"/>
      <c r="ACL51" s="486"/>
      <c r="ACM51" s="486"/>
      <c r="ACN51" s="486"/>
      <c r="ACO51" s="486"/>
      <c r="ACP51" s="486"/>
      <c r="ACQ51" s="486"/>
      <c r="ACR51" s="486"/>
      <c r="ACS51" s="486"/>
      <c r="ACT51" s="486"/>
      <c r="ACU51" s="486"/>
      <c r="ACV51" s="486"/>
      <c r="ACW51" s="486"/>
      <c r="ACX51" s="486"/>
      <c r="ACY51" s="486"/>
      <c r="ACZ51" s="486"/>
      <c r="ADA51" s="486"/>
      <c r="ADB51" s="486"/>
      <c r="ADC51" s="486"/>
      <c r="ADD51" s="486"/>
      <c r="ADE51" s="486"/>
      <c r="ADF51" s="486"/>
      <c r="ADG51" s="486"/>
      <c r="ADH51" s="486"/>
      <c r="ADI51" s="486"/>
      <c r="ADJ51" s="486"/>
      <c r="ADK51" s="486"/>
      <c r="ADL51" s="486"/>
      <c r="ADM51" s="486"/>
      <c r="ADN51" s="486"/>
      <c r="ADO51" s="486"/>
      <c r="ADP51" s="486"/>
      <c r="ADQ51" s="486"/>
      <c r="ADR51" s="486"/>
      <c r="ADS51" s="486"/>
      <c r="ADT51" s="486"/>
      <c r="ADU51" s="486"/>
      <c r="ADV51" s="486"/>
      <c r="ADW51" s="486"/>
      <c r="ADX51" s="486"/>
      <c r="ADY51" s="486"/>
      <c r="ADZ51" s="486"/>
      <c r="AEA51" s="486"/>
      <c r="AEB51" s="486"/>
      <c r="AEC51" s="486"/>
      <c r="AED51" s="486"/>
      <c r="AEE51" s="486"/>
      <c r="AEF51" s="486"/>
      <c r="AEG51" s="486"/>
      <c r="AEH51" s="486"/>
      <c r="AEI51" s="486"/>
      <c r="AEJ51" s="486"/>
      <c r="AEK51" s="486"/>
      <c r="AEL51" s="486"/>
      <c r="AEM51" s="486"/>
      <c r="AEN51" s="486"/>
      <c r="AEO51" s="486"/>
      <c r="AEP51" s="486"/>
      <c r="AEQ51" s="486"/>
      <c r="AER51" s="486"/>
      <c r="AES51" s="486"/>
      <c r="AET51" s="486"/>
      <c r="AEU51" s="486"/>
      <c r="AEV51" s="486"/>
      <c r="AEW51" s="486"/>
      <c r="AEX51" s="486"/>
      <c r="AEY51" s="486"/>
      <c r="AEZ51" s="486"/>
      <c r="AFA51" s="486"/>
      <c r="AFB51" s="486"/>
      <c r="AFC51" s="486"/>
      <c r="AFD51" s="486"/>
      <c r="AFE51" s="486"/>
      <c r="AFF51" s="486"/>
      <c r="AFG51" s="486"/>
      <c r="AFH51" s="486"/>
      <c r="AFI51" s="486"/>
      <c r="AFJ51" s="486"/>
      <c r="AFK51" s="486"/>
      <c r="AFL51" s="486"/>
      <c r="AFM51" s="486"/>
      <c r="AFN51" s="486"/>
      <c r="AFO51" s="486"/>
      <c r="AFP51" s="486"/>
      <c r="AFQ51" s="486"/>
      <c r="AFR51" s="486"/>
      <c r="AFS51" s="486"/>
      <c r="AFT51" s="486"/>
      <c r="AFU51" s="486"/>
      <c r="AFV51" s="486"/>
      <c r="AFW51" s="486"/>
      <c r="AFX51" s="486"/>
      <c r="AFY51" s="486"/>
      <c r="AFZ51" s="486"/>
      <c r="AGA51" s="486"/>
      <c r="AGB51" s="486"/>
      <c r="AGC51" s="486"/>
      <c r="AGD51" s="486"/>
      <c r="AGE51" s="486"/>
      <c r="AGF51" s="486"/>
      <c r="AGG51" s="486"/>
      <c r="AGH51" s="486"/>
      <c r="AGI51" s="486"/>
      <c r="AGJ51" s="486"/>
      <c r="AGK51" s="486"/>
      <c r="AGL51" s="486"/>
      <c r="AGM51" s="486"/>
      <c r="AGN51" s="486"/>
      <c r="AGO51" s="486"/>
      <c r="AGP51" s="486"/>
      <c r="AGQ51" s="486"/>
      <c r="AGR51" s="486"/>
      <c r="AGS51" s="486"/>
      <c r="AGT51" s="486"/>
      <c r="AGU51" s="486"/>
      <c r="AGV51" s="486"/>
      <c r="AGW51" s="486"/>
      <c r="AGX51" s="486"/>
      <c r="AGY51" s="486"/>
      <c r="AGZ51" s="486"/>
      <c r="AHA51" s="486"/>
      <c r="AHB51" s="486"/>
      <c r="AHC51" s="486"/>
      <c r="AHD51" s="486"/>
      <c r="AHE51" s="486"/>
      <c r="AHF51" s="486"/>
      <c r="AHG51" s="486"/>
      <c r="AHH51" s="486"/>
      <c r="AHI51" s="486"/>
      <c r="AHJ51" s="486"/>
      <c r="AHK51" s="486"/>
      <c r="AHL51" s="486"/>
      <c r="AHM51" s="486"/>
      <c r="AHN51" s="486"/>
      <c r="AHO51" s="486"/>
      <c r="AHP51" s="486"/>
      <c r="AHQ51" s="486"/>
      <c r="AHR51" s="486"/>
      <c r="AHS51" s="486"/>
      <c r="AHT51" s="486"/>
      <c r="AHU51" s="486"/>
      <c r="AHV51" s="486"/>
      <c r="AHW51" s="486"/>
      <c r="AHX51" s="486"/>
      <c r="AHY51" s="486"/>
      <c r="AHZ51" s="486"/>
      <c r="AIA51" s="486"/>
      <c r="AIB51" s="486"/>
      <c r="AIC51" s="486"/>
      <c r="AID51" s="486"/>
      <c r="AIE51" s="486"/>
      <c r="AIF51" s="486"/>
      <c r="AIG51" s="486"/>
      <c r="AIH51" s="486"/>
      <c r="AII51" s="486"/>
      <c r="AIJ51" s="486"/>
      <c r="AIK51" s="486"/>
      <c r="AIL51" s="486"/>
      <c r="AIM51" s="486"/>
      <c r="AIN51" s="486"/>
      <c r="AIO51" s="486"/>
      <c r="AIP51" s="486"/>
      <c r="AIQ51" s="486"/>
      <c r="AIR51" s="486"/>
      <c r="AIS51" s="486"/>
      <c r="AIT51" s="486"/>
      <c r="AIU51" s="486"/>
      <c r="AIV51" s="486"/>
      <c r="AIW51" s="486"/>
      <c r="AIX51" s="486"/>
      <c r="AIY51" s="486"/>
      <c r="AIZ51" s="486"/>
      <c r="AJA51" s="486"/>
      <c r="AJB51" s="486"/>
      <c r="AJC51" s="486"/>
      <c r="AJD51" s="486"/>
      <c r="AJE51" s="486"/>
      <c r="AJF51" s="486"/>
      <c r="AJG51" s="486"/>
      <c r="AJH51" s="486"/>
      <c r="AJI51" s="486"/>
      <c r="AJJ51" s="486"/>
      <c r="AJK51" s="486"/>
      <c r="AJL51" s="486"/>
      <c r="AJM51" s="486"/>
      <c r="AJN51" s="486"/>
      <c r="AJO51" s="486"/>
      <c r="AJP51" s="486"/>
      <c r="AJQ51" s="486"/>
      <c r="AJR51" s="486"/>
      <c r="AJS51" s="486"/>
      <c r="AJT51" s="486"/>
      <c r="AJU51" s="486"/>
      <c r="AJV51" s="486"/>
      <c r="AJW51" s="486"/>
      <c r="AJX51" s="486"/>
      <c r="AJY51" s="486"/>
      <c r="AJZ51" s="486"/>
      <c r="AKA51" s="486"/>
      <c r="AKB51" s="486"/>
      <c r="AKC51" s="486"/>
      <c r="AKD51" s="486"/>
      <c r="AKE51" s="486"/>
      <c r="AKF51" s="486"/>
      <c r="AKG51" s="486"/>
      <c r="AKH51" s="486"/>
      <c r="AKI51" s="486"/>
      <c r="AKJ51" s="486"/>
      <c r="AKK51" s="486"/>
      <c r="AKL51" s="486"/>
      <c r="AKM51" s="486"/>
      <c r="AKN51" s="486"/>
      <c r="AKO51" s="486"/>
      <c r="AKP51" s="486"/>
      <c r="AKQ51" s="486"/>
      <c r="AKR51" s="486"/>
      <c r="AKS51" s="486"/>
      <c r="AKT51" s="486"/>
      <c r="AKU51" s="486"/>
      <c r="AKV51" s="486"/>
      <c r="AKW51" s="486"/>
      <c r="AKX51" s="486"/>
      <c r="AKY51" s="486"/>
      <c r="AKZ51" s="486"/>
      <c r="ALA51" s="486"/>
      <c r="ALB51" s="486"/>
      <c r="ALC51" s="486"/>
      <c r="ALD51" s="486"/>
      <c r="ALE51" s="486"/>
      <c r="ALF51" s="486"/>
      <c r="ALG51" s="486"/>
      <c r="ALH51" s="486"/>
      <c r="ALI51" s="486"/>
      <c r="ALJ51" s="486"/>
      <c r="ALK51" s="486"/>
      <c r="ALL51" s="486"/>
      <c r="ALM51" s="486"/>
      <c r="ALN51" s="486"/>
      <c r="ALO51" s="486"/>
      <c r="ALP51" s="486"/>
      <c r="ALQ51" s="486"/>
      <c r="ALR51" s="486"/>
      <c r="ALS51" s="486"/>
      <c r="ALT51" s="486"/>
      <c r="ALU51" s="486"/>
      <c r="ALV51" s="486"/>
      <c r="ALW51" s="486"/>
      <c r="ALX51" s="486"/>
      <c r="ALY51" s="486"/>
      <c r="ALZ51" s="486"/>
      <c r="AMA51" s="486"/>
      <c r="AMB51" s="486"/>
      <c r="AMC51" s="486"/>
      <c r="AMD51" s="486"/>
      <c r="AME51" s="486"/>
      <c r="AMF51" s="486"/>
      <c r="AMG51" s="486"/>
      <c r="AMH51" s="486"/>
      <c r="AMI51" s="486"/>
      <c r="AMJ51" s="486"/>
      <c r="AMK51" s="486"/>
      <c r="AML51" s="486"/>
      <c r="AMM51" s="486"/>
      <c r="AMN51" s="486"/>
      <c r="AMO51" s="486"/>
      <c r="AMP51" s="486"/>
      <c r="AMQ51" s="486"/>
      <c r="AMR51" s="486"/>
      <c r="AMS51" s="486"/>
      <c r="AMT51" s="486"/>
      <c r="AMU51" s="486"/>
      <c r="AMV51" s="486"/>
      <c r="AMW51" s="486"/>
      <c r="AMX51" s="486"/>
      <c r="AMY51" s="486"/>
      <c r="AMZ51" s="486"/>
      <c r="ANA51" s="486"/>
      <c r="ANB51" s="486"/>
      <c r="ANC51" s="486"/>
      <c r="AND51" s="486"/>
      <c r="ANE51" s="486"/>
      <c r="ANF51" s="486"/>
      <c r="ANG51" s="486"/>
      <c r="ANH51" s="486"/>
      <c r="ANI51" s="486"/>
      <c r="ANJ51" s="486"/>
      <c r="ANK51" s="486"/>
      <c r="ANL51" s="486"/>
      <c r="ANM51" s="486"/>
      <c r="ANN51" s="486"/>
      <c r="ANO51" s="486"/>
      <c r="ANP51" s="486"/>
      <c r="ANQ51" s="486"/>
      <c r="ANR51" s="486"/>
      <c r="ANS51" s="486"/>
      <c r="ANT51" s="486"/>
      <c r="ANU51" s="486"/>
      <c r="ANV51" s="486"/>
      <c r="ANW51" s="486"/>
      <c r="ANX51" s="486"/>
      <c r="ANY51" s="486"/>
      <c r="ANZ51" s="486"/>
      <c r="AOA51" s="486"/>
      <c r="AOB51" s="486"/>
      <c r="AOC51" s="486"/>
      <c r="AOD51" s="486"/>
      <c r="AOE51" s="486"/>
      <c r="AOF51" s="486"/>
      <c r="AOG51" s="486"/>
      <c r="AOH51" s="486"/>
      <c r="AOI51" s="486"/>
      <c r="AOJ51" s="486"/>
      <c r="AOK51" s="486"/>
      <c r="AOL51" s="486"/>
      <c r="AOM51" s="486"/>
      <c r="AON51" s="486"/>
      <c r="AOO51" s="486"/>
      <c r="AOP51" s="486"/>
      <c r="AOQ51" s="486"/>
      <c r="AOR51" s="486"/>
      <c r="AOS51" s="486"/>
      <c r="AOT51" s="486"/>
      <c r="AOU51" s="486"/>
      <c r="AOV51" s="486"/>
      <c r="AOW51" s="486"/>
      <c r="AOX51" s="486"/>
      <c r="AOY51" s="486"/>
      <c r="AOZ51" s="486"/>
      <c r="APA51" s="486"/>
      <c r="APB51" s="486"/>
      <c r="APC51" s="486"/>
      <c r="APD51" s="486"/>
      <c r="APE51" s="486"/>
      <c r="APF51" s="486"/>
      <c r="APG51" s="486"/>
      <c r="APH51" s="486"/>
      <c r="API51" s="486"/>
      <c r="APJ51" s="486"/>
      <c r="APK51" s="486"/>
      <c r="APL51" s="486"/>
      <c r="APM51" s="486"/>
      <c r="APN51" s="486"/>
      <c r="APO51" s="486"/>
      <c r="APP51" s="486"/>
      <c r="APQ51" s="486"/>
      <c r="APR51" s="486"/>
      <c r="APS51" s="486"/>
      <c r="APT51" s="486"/>
      <c r="APU51" s="486"/>
      <c r="APV51" s="486"/>
      <c r="APW51" s="486"/>
      <c r="APX51" s="486"/>
      <c r="APY51" s="486"/>
      <c r="APZ51" s="486"/>
      <c r="AQA51" s="486"/>
      <c r="AQB51" s="486"/>
      <c r="AQC51" s="486"/>
      <c r="AQD51" s="486"/>
      <c r="AQE51" s="486"/>
      <c r="AQF51" s="486"/>
      <c r="AQG51" s="486"/>
      <c r="AQH51" s="486"/>
      <c r="AQI51" s="486"/>
      <c r="AQJ51" s="486"/>
      <c r="AQK51" s="486"/>
      <c r="AQL51" s="486"/>
      <c r="AQM51" s="486"/>
      <c r="AQN51" s="486"/>
      <c r="AQO51" s="486"/>
      <c r="AQP51" s="486"/>
      <c r="AQQ51" s="486"/>
      <c r="AQR51" s="486"/>
      <c r="AQS51" s="486"/>
      <c r="AQT51" s="486"/>
      <c r="AQU51" s="486"/>
      <c r="AQV51" s="486"/>
      <c r="AQW51" s="486"/>
      <c r="AQX51" s="486"/>
      <c r="AQY51" s="486"/>
      <c r="AQZ51" s="486"/>
      <c r="ARA51" s="486"/>
      <c r="ARB51" s="486"/>
      <c r="ARC51" s="486"/>
      <c r="ARD51" s="486"/>
      <c r="ARE51" s="486"/>
      <c r="ARF51" s="486"/>
      <c r="ARG51" s="486"/>
      <c r="ARH51" s="486"/>
      <c r="ARI51" s="486"/>
      <c r="ARJ51" s="486"/>
      <c r="ARK51" s="486"/>
      <c r="ARL51" s="486"/>
      <c r="ARM51" s="486"/>
      <c r="ARN51" s="486"/>
      <c r="ARO51" s="486"/>
      <c r="ARP51" s="486"/>
      <c r="ARQ51" s="486"/>
      <c r="ARR51" s="486"/>
      <c r="ARS51" s="486"/>
      <c r="ART51" s="486"/>
      <c r="ARU51" s="486"/>
      <c r="ARV51" s="486"/>
      <c r="ARW51" s="486"/>
      <c r="ARX51" s="486"/>
      <c r="ARY51" s="486"/>
      <c r="ARZ51" s="486"/>
      <c r="ASA51" s="486"/>
      <c r="ASB51" s="486"/>
      <c r="ASC51" s="486"/>
      <c r="ASD51" s="486"/>
      <c r="ASE51" s="486"/>
      <c r="ASF51" s="486"/>
      <c r="ASG51" s="486"/>
      <c r="ASH51" s="486"/>
      <c r="ASI51" s="486"/>
      <c r="ASJ51" s="486"/>
      <c r="ASK51" s="486"/>
      <c r="ASL51" s="486"/>
      <c r="ASM51" s="486"/>
      <c r="ASN51" s="486"/>
      <c r="ASO51" s="486"/>
      <c r="ASP51" s="486"/>
      <c r="ASQ51" s="486"/>
      <c r="ASR51" s="486"/>
      <c r="ASS51" s="486"/>
      <c r="AST51" s="486"/>
      <c r="ASU51" s="486"/>
      <c r="ASV51" s="486"/>
      <c r="ASW51" s="486"/>
      <c r="ASX51" s="486"/>
      <c r="ASY51" s="486"/>
      <c r="ASZ51" s="486"/>
      <c r="ATA51" s="486"/>
      <c r="ATB51" s="486"/>
      <c r="ATC51" s="486"/>
      <c r="ATD51" s="486"/>
      <c r="ATE51" s="486"/>
      <c r="ATF51" s="486"/>
      <c r="ATG51" s="486"/>
      <c r="ATH51" s="486"/>
      <c r="ATI51" s="486"/>
      <c r="ATJ51" s="486"/>
      <c r="ATK51" s="486"/>
      <c r="ATL51" s="486"/>
      <c r="ATM51" s="486"/>
      <c r="ATN51" s="486"/>
      <c r="ATO51" s="486"/>
      <c r="ATP51" s="486"/>
      <c r="ATQ51" s="486"/>
      <c r="ATR51" s="486"/>
      <c r="ATS51" s="486"/>
      <c r="ATT51" s="486"/>
      <c r="ATU51" s="486"/>
      <c r="ATV51" s="486"/>
      <c r="ATW51" s="486"/>
      <c r="ATX51" s="486"/>
      <c r="ATY51" s="486"/>
      <c r="ATZ51" s="486"/>
      <c r="AUA51" s="486"/>
      <c r="AUB51" s="486"/>
      <c r="AUC51" s="486"/>
      <c r="AUD51" s="486"/>
      <c r="AUE51" s="486"/>
      <c r="AUF51" s="486"/>
      <c r="AUG51" s="486"/>
      <c r="AUH51" s="486"/>
      <c r="AUI51" s="486"/>
      <c r="AUJ51" s="486"/>
      <c r="AUK51" s="486"/>
      <c r="AUL51" s="486"/>
      <c r="AUM51" s="486"/>
      <c r="AUN51" s="486"/>
      <c r="AUO51" s="486"/>
      <c r="AUP51" s="486"/>
      <c r="AUQ51" s="486"/>
      <c r="AUR51" s="486"/>
      <c r="AUS51" s="486"/>
      <c r="AUT51" s="486"/>
      <c r="AUU51" s="486"/>
      <c r="AUV51" s="486"/>
      <c r="AUW51" s="486"/>
      <c r="AUX51" s="486"/>
      <c r="AUY51" s="486"/>
      <c r="AUZ51" s="486"/>
      <c r="AVA51" s="486"/>
      <c r="AVB51" s="486"/>
      <c r="AVC51" s="486"/>
      <c r="AVD51" s="486"/>
      <c r="AVE51" s="486"/>
      <c r="AVF51" s="486"/>
      <c r="AVG51" s="486"/>
      <c r="AVH51" s="486"/>
      <c r="AVI51" s="486"/>
      <c r="AVJ51" s="486"/>
      <c r="AVK51" s="486"/>
      <c r="AVL51" s="486"/>
      <c r="AVM51" s="486"/>
      <c r="AVN51" s="486"/>
      <c r="AVO51" s="486"/>
      <c r="AVP51" s="486"/>
      <c r="AVQ51" s="486"/>
      <c r="AVR51" s="486"/>
      <c r="AVS51" s="486"/>
      <c r="AVT51" s="486"/>
      <c r="AVU51" s="486"/>
      <c r="AVV51" s="486"/>
      <c r="AVW51" s="486"/>
      <c r="AVX51" s="486"/>
      <c r="AVY51" s="486"/>
      <c r="AVZ51" s="486"/>
      <c r="AWA51" s="486"/>
      <c r="AWB51" s="486"/>
      <c r="AWC51" s="486"/>
      <c r="AWD51" s="486"/>
      <c r="AWE51" s="486"/>
      <c r="AWF51" s="486"/>
      <c r="AWG51" s="486"/>
      <c r="AWH51" s="486"/>
      <c r="AWI51" s="486"/>
      <c r="AWJ51" s="486"/>
      <c r="AWK51" s="486"/>
      <c r="AWL51" s="486"/>
      <c r="AWM51" s="486"/>
      <c r="AWN51" s="486"/>
      <c r="AWO51" s="486"/>
      <c r="AWP51" s="486"/>
      <c r="AWQ51" s="486"/>
      <c r="AWR51" s="486"/>
      <c r="AWS51" s="486"/>
      <c r="AWT51" s="486"/>
      <c r="AWU51" s="486"/>
      <c r="AWV51" s="486"/>
      <c r="AWW51" s="486"/>
      <c r="AWX51" s="486"/>
      <c r="AWY51" s="486"/>
      <c r="AWZ51" s="486"/>
      <c r="AXA51" s="486"/>
      <c r="AXB51" s="486"/>
      <c r="AXC51" s="486"/>
      <c r="AXD51" s="486"/>
      <c r="AXE51" s="486"/>
      <c r="AXF51" s="486"/>
      <c r="AXG51" s="486"/>
      <c r="AXH51" s="486"/>
      <c r="AXI51" s="486"/>
      <c r="AXJ51" s="486"/>
      <c r="AXK51" s="486"/>
      <c r="AXL51" s="486"/>
      <c r="AXM51" s="486"/>
      <c r="AXN51" s="486"/>
      <c r="AXO51" s="486"/>
      <c r="AXP51" s="486"/>
      <c r="AXQ51" s="486"/>
      <c r="AXR51" s="486"/>
      <c r="AXS51" s="486"/>
      <c r="AXT51" s="486"/>
      <c r="AXU51" s="486"/>
      <c r="AXV51" s="486"/>
      <c r="AXW51" s="486"/>
      <c r="AXX51" s="486"/>
      <c r="AXY51" s="486"/>
      <c r="AXZ51" s="486"/>
      <c r="AYA51" s="486"/>
      <c r="AYB51" s="486"/>
      <c r="AYC51" s="486"/>
      <c r="AYD51" s="486"/>
      <c r="AYE51" s="486"/>
      <c r="AYF51" s="486"/>
      <c r="AYG51" s="486"/>
      <c r="AYH51" s="486"/>
      <c r="AYI51" s="486"/>
      <c r="AYJ51" s="486"/>
      <c r="AYK51" s="486"/>
      <c r="AYL51" s="486"/>
      <c r="AYM51" s="486"/>
      <c r="AYN51" s="486"/>
      <c r="AYO51" s="486"/>
      <c r="AYP51" s="486"/>
      <c r="AYQ51" s="486"/>
      <c r="AYR51" s="486"/>
      <c r="AYS51" s="486"/>
      <c r="AYT51" s="486"/>
      <c r="AYU51" s="486"/>
      <c r="AYV51" s="486"/>
      <c r="AYW51" s="486"/>
      <c r="AYX51" s="486"/>
      <c r="AYY51" s="486"/>
      <c r="AYZ51" s="486"/>
      <c r="AZA51" s="486"/>
      <c r="AZB51" s="486"/>
      <c r="AZC51" s="486"/>
      <c r="AZD51" s="486"/>
      <c r="AZE51" s="486"/>
      <c r="AZF51" s="486"/>
      <c r="AZG51" s="486"/>
      <c r="AZH51" s="486"/>
      <c r="AZI51" s="486"/>
      <c r="AZJ51" s="486"/>
      <c r="AZK51" s="486"/>
      <c r="AZL51" s="486"/>
      <c r="AZM51" s="486"/>
      <c r="AZN51" s="486"/>
      <c r="AZO51" s="486"/>
      <c r="AZP51" s="486"/>
      <c r="AZQ51" s="486"/>
      <c r="AZR51" s="486"/>
      <c r="AZS51" s="486"/>
      <c r="AZT51" s="486"/>
      <c r="AZU51" s="486"/>
      <c r="AZV51" s="486"/>
      <c r="AZW51" s="486"/>
      <c r="AZX51" s="486"/>
      <c r="AZY51" s="486"/>
      <c r="AZZ51" s="486"/>
      <c r="BAA51" s="486"/>
      <c r="BAB51" s="486"/>
      <c r="BAC51" s="486"/>
      <c r="BAD51" s="486"/>
      <c r="BAE51" s="486"/>
      <c r="BAF51" s="486"/>
      <c r="BAG51" s="486"/>
      <c r="BAH51" s="486"/>
      <c r="BAI51" s="486"/>
      <c r="BAJ51" s="486"/>
      <c r="BAK51" s="486"/>
      <c r="BAL51" s="486"/>
      <c r="BAM51" s="486"/>
      <c r="BAN51" s="486"/>
      <c r="BAO51" s="486"/>
      <c r="BAP51" s="486"/>
      <c r="BAQ51" s="486"/>
      <c r="BAR51" s="486"/>
      <c r="BAS51" s="486"/>
      <c r="BAT51" s="486"/>
      <c r="BAU51" s="486"/>
      <c r="BAV51" s="486"/>
      <c r="BAW51" s="486"/>
      <c r="BAX51" s="486"/>
      <c r="BAY51" s="486"/>
      <c r="BAZ51" s="486"/>
      <c r="BBA51" s="486"/>
      <c r="BBB51" s="486"/>
      <c r="BBC51" s="486"/>
      <c r="BBD51" s="486"/>
      <c r="BBE51" s="486"/>
      <c r="BBF51" s="486"/>
      <c r="BBG51" s="486"/>
      <c r="BBH51" s="486"/>
      <c r="BBI51" s="486"/>
      <c r="BBJ51" s="486"/>
      <c r="BBK51" s="486"/>
      <c r="BBL51" s="486"/>
      <c r="BBM51" s="486"/>
      <c r="BBN51" s="486"/>
      <c r="BBO51" s="486"/>
      <c r="BBP51" s="486"/>
      <c r="BBQ51" s="486"/>
      <c r="BBR51" s="486"/>
      <c r="BBS51" s="486"/>
      <c r="BBT51" s="486"/>
      <c r="BBU51" s="486"/>
      <c r="BBV51" s="486"/>
      <c r="BBW51" s="486"/>
      <c r="BBX51" s="486"/>
      <c r="BBY51" s="486"/>
      <c r="BBZ51" s="486"/>
      <c r="BCA51" s="486"/>
      <c r="BCB51" s="486"/>
      <c r="BCC51" s="486"/>
      <c r="BCD51" s="486"/>
      <c r="BCE51" s="486"/>
      <c r="BCF51" s="486"/>
      <c r="BCG51" s="486"/>
      <c r="BCH51" s="486"/>
      <c r="BCI51" s="486"/>
      <c r="BCJ51" s="486"/>
      <c r="BCK51" s="486"/>
      <c r="BCL51" s="486"/>
      <c r="BCM51" s="486"/>
      <c r="BCN51" s="486"/>
      <c r="BCO51" s="486"/>
      <c r="BCP51" s="486"/>
      <c r="BCQ51" s="486"/>
      <c r="BCR51" s="486"/>
      <c r="BCS51" s="486"/>
      <c r="BCT51" s="486"/>
      <c r="BCU51" s="486"/>
      <c r="BCV51" s="486"/>
      <c r="BCW51" s="486"/>
      <c r="BCX51" s="486"/>
      <c r="BCY51" s="486"/>
      <c r="BCZ51" s="486"/>
      <c r="BDA51" s="486"/>
      <c r="BDB51" s="486"/>
      <c r="BDC51" s="486"/>
      <c r="BDD51" s="486"/>
      <c r="BDE51" s="486"/>
      <c r="BDF51" s="486"/>
      <c r="BDG51" s="486"/>
      <c r="BDH51" s="486"/>
      <c r="BDI51" s="486"/>
      <c r="BDJ51" s="486"/>
      <c r="BDK51" s="486"/>
      <c r="BDL51" s="486"/>
      <c r="BDM51" s="486"/>
      <c r="BDN51" s="486"/>
      <c r="BDO51" s="486"/>
      <c r="BDP51" s="486"/>
      <c r="BDQ51" s="486"/>
      <c r="BDR51" s="486"/>
      <c r="BDS51" s="486"/>
      <c r="BDT51" s="486"/>
      <c r="BDU51" s="486"/>
      <c r="BDV51" s="486"/>
      <c r="BDW51" s="486"/>
      <c r="BDX51" s="486"/>
      <c r="BDY51" s="486"/>
      <c r="BDZ51" s="486"/>
      <c r="BEA51" s="486"/>
      <c r="BEB51" s="486"/>
      <c r="BEC51" s="486"/>
      <c r="BED51" s="486"/>
      <c r="BEE51" s="486"/>
      <c r="BEF51" s="486"/>
      <c r="BEG51" s="486"/>
      <c r="BEH51" s="486"/>
      <c r="BEI51" s="486"/>
      <c r="BEJ51" s="486"/>
      <c r="BEK51" s="486"/>
      <c r="BEL51" s="486"/>
      <c r="BEM51" s="486"/>
      <c r="BEN51" s="486"/>
      <c r="BEO51" s="486"/>
      <c r="BEP51" s="486"/>
      <c r="BEQ51" s="486"/>
      <c r="BER51" s="486"/>
      <c r="BES51" s="486"/>
      <c r="BET51" s="486"/>
      <c r="BEU51" s="486"/>
      <c r="BEV51" s="486"/>
      <c r="BEW51" s="486"/>
      <c r="BEX51" s="486"/>
      <c r="BEY51" s="486"/>
      <c r="BEZ51" s="486"/>
      <c r="BFA51" s="486"/>
      <c r="BFB51" s="486"/>
      <c r="BFC51" s="486"/>
      <c r="BFD51" s="486"/>
      <c r="BFE51" s="486"/>
      <c r="BFF51" s="486"/>
      <c r="BFG51" s="486"/>
      <c r="BFH51" s="486"/>
      <c r="BFI51" s="486"/>
      <c r="BFJ51" s="486"/>
      <c r="BFK51" s="486"/>
      <c r="BFL51" s="486"/>
      <c r="BFM51" s="486"/>
      <c r="BFN51" s="486"/>
      <c r="BFO51" s="486"/>
      <c r="BFP51" s="486"/>
      <c r="BFQ51" s="486"/>
      <c r="BFR51" s="486"/>
      <c r="BFS51" s="486"/>
      <c r="BFT51" s="486"/>
      <c r="BFU51" s="486"/>
      <c r="BFV51" s="486"/>
      <c r="BFW51" s="486"/>
      <c r="BFX51" s="486"/>
      <c r="BFY51" s="486"/>
      <c r="BFZ51" s="486"/>
      <c r="BGA51" s="486"/>
      <c r="BGB51" s="486"/>
      <c r="BGC51" s="486"/>
      <c r="BGD51" s="486"/>
      <c r="BGE51" s="486"/>
      <c r="BGF51" s="486"/>
      <c r="BGG51" s="486"/>
      <c r="BGH51" s="486"/>
      <c r="BGI51" s="486"/>
      <c r="BGJ51" s="486"/>
      <c r="BGK51" s="486"/>
      <c r="BGL51" s="486"/>
      <c r="BGM51" s="486"/>
      <c r="BGN51" s="486"/>
      <c r="BGO51" s="486"/>
      <c r="BGP51" s="486"/>
      <c r="BGQ51" s="486"/>
      <c r="BGR51" s="486"/>
      <c r="BGS51" s="486"/>
      <c r="BGT51" s="486"/>
      <c r="BGU51" s="486"/>
      <c r="BGV51" s="486"/>
      <c r="BGW51" s="486"/>
      <c r="BGX51" s="486"/>
      <c r="BGY51" s="486"/>
      <c r="BGZ51" s="486"/>
      <c r="BHA51" s="486"/>
      <c r="BHB51" s="486"/>
      <c r="BHC51" s="486"/>
      <c r="BHD51" s="486"/>
      <c r="BHE51" s="486"/>
      <c r="BHF51" s="486"/>
      <c r="BHG51" s="486"/>
      <c r="BHH51" s="486"/>
      <c r="BHI51" s="486"/>
      <c r="BHJ51" s="486"/>
      <c r="BHK51" s="486"/>
      <c r="BHL51" s="486"/>
      <c r="BHM51" s="486"/>
      <c r="BHN51" s="486"/>
      <c r="BHO51" s="486"/>
      <c r="BHP51" s="486"/>
      <c r="BHQ51" s="486"/>
      <c r="BHR51" s="486"/>
      <c r="BHS51" s="486"/>
      <c r="BHT51" s="486"/>
      <c r="BHU51" s="486"/>
      <c r="BHV51" s="486"/>
      <c r="BHW51" s="486"/>
      <c r="BHX51" s="486"/>
      <c r="BHY51" s="486"/>
      <c r="BHZ51" s="486"/>
      <c r="BIA51" s="486"/>
      <c r="BIB51" s="486"/>
      <c r="BIC51" s="486"/>
      <c r="BID51" s="486"/>
      <c r="BIE51" s="486"/>
      <c r="BIF51" s="486"/>
      <c r="BIG51" s="486"/>
      <c r="BIH51" s="486"/>
      <c r="BII51" s="486"/>
      <c r="BIJ51" s="486"/>
      <c r="BIK51" s="486"/>
      <c r="BIL51" s="486"/>
      <c r="BIM51" s="486"/>
      <c r="BIN51" s="486"/>
      <c r="BIO51" s="486"/>
      <c r="BIP51" s="486"/>
      <c r="BIQ51" s="486"/>
      <c r="BIR51" s="486"/>
      <c r="BIS51" s="486"/>
      <c r="BIT51" s="486"/>
      <c r="BIU51" s="486"/>
      <c r="BIV51" s="486"/>
      <c r="BIW51" s="486"/>
      <c r="BIX51" s="486"/>
      <c r="BIY51" s="486"/>
      <c r="BIZ51" s="486"/>
      <c r="BJA51" s="486"/>
      <c r="BJB51" s="486"/>
      <c r="BJC51" s="486"/>
      <c r="BJD51" s="486"/>
      <c r="BJE51" s="486"/>
      <c r="BJF51" s="486"/>
      <c r="BJG51" s="486"/>
      <c r="BJH51" s="486"/>
      <c r="BJI51" s="486"/>
      <c r="BJJ51" s="486"/>
      <c r="BJK51" s="486"/>
      <c r="BJL51" s="486"/>
      <c r="BJM51" s="486"/>
      <c r="BJN51" s="486"/>
      <c r="BJO51" s="486"/>
      <c r="BJP51" s="486"/>
      <c r="BJQ51" s="486"/>
      <c r="BJR51" s="486"/>
      <c r="BJS51" s="486"/>
      <c r="BJT51" s="486"/>
      <c r="BJU51" s="486"/>
      <c r="BJV51" s="486"/>
      <c r="BJW51" s="486"/>
      <c r="BJX51" s="486"/>
      <c r="BJY51" s="486"/>
      <c r="BJZ51" s="486"/>
      <c r="BKA51" s="486"/>
      <c r="BKB51" s="486"/>
      <c r="BKC51" s="486"/>
      <c r="BKD51" s="486"/>
      <c r="BKE51" s="486"/>
      <c r="BKF51" s="486"/>
      <c r="BKG51" s="486"/>
      <c r="BKH51" s="486"/>
      <c r="BKI51" s="486"/>
      <c r="BKJ51" s="486"/>
      <c r="BKK51" s="486"/>
      <c r="BKL51" s="486"/>
      <c r="BKM51" s="486"/>
      <c r="BKN51" s="486"/>
      <c r="BKO51" s="486"/>
      <c r="BKP51" s="486"/>
      <c r="BKQ51" s="486"/>
      <c r="BKR51" s="486"/>
      <c r="BKS51" s="486"/>
      <c r="BKT51" s="486"/>
      <c r="BKU51" s="486"/>
      <c r="BKV51" s="486"/>
      <c r="BKW51" s="486"/>
      <c r="BKX51" s="486"/>
      <c r="BKY51" s="486"/>
      <c r="BKZ51" s="486"/>
      <c r="BLA51" s="486"/>
      <c r="BLB51" s="486"/>
      <c r="BLC51" s="486"/>
      <c r="BLD51" s="486"/>
      <c r="BLE51" s="486"/>
      <c r="BLF51" s="486"/>
      <c r="BLG51" s="486"/>
      <c r="BLH51" s="486"/>
      <c r="BLI51" s="486"/>
      <c r="BLJ51" s="486"/>
      <c r="BLK51" s="486"/>
      <c r="BLL51" s="486"/>
      <c r="BLM51" s="486"/>
      <c r="BLN51" s="486"/>
      <c r="BLO51" s="486"/>
      <c r="BLP51" s="486"/>
      <c r="BLQ51" s="486"/>
      <c r="BLR51" s="486"/>
      <c r="BLS51" s="486"/>
      <c r="BLT51" s="486"/>
      <c r="BLU51" s="486"/>
      <c r="BLV51" s="486"/>
      <c r="BLW51" s="486"/>
      <c r="BLX51" s="486"/>
      <c r="BLY51" s="486"/>
      <c r="BLZ51" s="486"/>
      <c r="BMA51" s="486"/>
      <c r="BMB51" s="486"/>
      <c r="BMC51" s="486"/>
      <c r="BMD51" s="486"/>
      <c r="BME51" s="486"/>
      <c r="BMF51" s="486"/>
      <c r="BMG51" s="486"/>
      <c r="BMH51" s="486"/>
      <c r="BMI51" s="486"/>
      <c r="BMJ51" s="486"/>
      <c r="BMK51" s="486"/>
      <c r="BML51" s="486"/>
      <c r="BMM51" s="486"/>
      <c r="BMN51" s="486"/>
      <c r="BMO51" s="486"/>
      <c r="BMP51" s="486"/>
      <c r="BMQ51" s="486"/>
      <c r="BMR51" s="486"/>
      <c r="BMS51" s="486"/>
      <c r="BMT51" s="486"/>
      <c r="BMU51" s="486"/>
      <c r="BMV51" s="486"/>
      <c r="BMW51" s="486"/>
      <c r="BMX51" s="486"/>
      <c r="BMY51" s="486"/>
      <c r="BMZ51" s="486"/>
      <c r="BNA51" s="486"/>
      <c r="BNB51" s="486"/>
      <c r="BNC51" s="486"/>
      <c r="BND51" s="486"/>
      <c r="BNE51" s="486"/>
      <c r="BNF51" s="486"/>
      <c r="BNG51" s="486"/>
      <c r="BNH51" s="486"/>
      <c r="BNI51" s="486"/>
      <c r="BNJ51" s="486"/>
      <c r="BNK51" s="486"/>
      <c r="BNL51" s="486"/>
      <c r="BNM51" s="486"/>
      <c r="BNN51" s="486"/>
      <c r="BNO51" s="486"/>
      <c r="BNP51" s="486"/>
      <c r="BNQ51" s="486"/>
      <c r="BNR51" s="486"/>
      <c r="BNS51" s="486"/>
      <c r="BNT51" s="486"/>
      <c r="BNU51" s="486"/>
      <c r="BNV51" s="486"/>
      <c r="BNW51" s="486"/>
      <c r="BNX51" s="486"/>
      <c r="BNY51" s="486"/>
      <c r="BNZ51" s="486"/>
      <c r="BOA51" s="486"/>
      <c r="BOB51" s="486"/>
      <c r="BOC51" s="486"/>
      <c r="BOD51" s="486"/>
      <c r="BOE51" s="486"/>
      <c r="BOF51" s="486"/>
      <c r="BOG51" s="486"/>
      <c r="BOH51" s="486"/>
      <c r="BOI51" s="486"/>
      <c r="BOJ51" s="486"/>
      <c r="BOK51" s="486"/>
      <c r="BOL51" s="486"/>
      <c r="BOM51" s="486"/>
      <c r="BON51" s="486"/>
      <c r="BOO51" s="486"/>
      <c r="BOP51" s="486"/>
      <c r="BOQ51" s="486"/>
      <c r="BOR51" s="486"/>
      <c r="BOS51" s="486"/>
      <c r="BOT51" s="486"/>
      <c r="BOU51" s="486"/>
      <c r="BOV51" s="486"/>
      <c r="BOW51" s="486"/>
      <c r="BOX51" s="486"/>
      <c r="BOY51" s="486"/>
      <c r="BOZ51" s="486"/>
      <c r="BPA51" s="486"/>
      <c r="BPB51" s="486"/>
      <c r="BPC51" s="486"/>
      <c r="BPD51" s="486"/>
      <c r="BPE51" s="486"/>
      <c r="BPF51" s="486"/>
      <c r="BPG51" s="486"/>
      <c r="BPH51" s="486"/>
      <c r="BPI51" s="486"/>
      <c r="BPJ51" s="486"/>
      <c r="BPK51" s="486"/>
      <c r="BPL51" s="486"/>
      <c r="BPM51" s="486"/>
      <c r="BPN51" s="486"/>
      <c r="BPO51" s="486"/>
      <c r="BPP51" s="486"/>
      <c r="BPQ51" s="486"/>
      <c r="BPR51" s="486"/>
      <c r="BPS51" s="486"/>
      <c r="BPT51" s="486"/>
      <c r="BPU51" s="486"/>
      <c r="BPV51" s="486"/>
      <c r="BPW51" s="486"/>
      <c r="BPX51" s="486"/>
      <c r="BPY51" s="486"/>
      <c r="BPZ51" s="486"/>
      <c r="BQA51" s="486"/>
      <c r="BQB51" s="486"/>
      <c r="BQC51" s="486"/>
      <c r="BQD51" s="486"/>
      <c r="BQE51" s="486"/>
      <c r="BQF51" s="486"/>
      <c r="BQG51" s="486"/>
      <c r="BQH51" s="486"/>
      <c r="BQI51" s="486"/>
      <c r="BQJ51" s="486"/>
      <c r="BQK51" s="486"/>
      <c r="BQL51" s="486"/>
      <c r="BQM51" s="486"/>
      <c r="BQN51" s="486"/>
      <c r="BQO51" s="486"/>
      <c r="BQP51" s="486"/>
      <c r="BQQ51" s="486"/>
      <c r="BQR51" s="486"/>
      <c r="BQS51" s="486"/>
      <c r="BQT51" s="486"/>
      <c r="BQU51" s="486"/>
      <c r="BQV51" s="486"/>
      <c r="BQW51" s="486"/>
      <c r="BQX51" s="486"/>
      <c r="BQY51" s="486"/>
      <c r="BQZ51" s="486"/>
      <c r="BRA51" s="486"/>
      <c r="BRB51" s="486"/>
      <c r="BRC51" s="486"/>
      <c r="BRD51" s="486"/>
      <c r="BRE51" s="486"/>
      <c r="BRF51" s="486"/>
      <c r="BRG51" s="486"/>
      <c r="BRH51" s="486"/>
      <c r="BRI51" s="486"/>
      <c r="BRJ51" s="486"/>
      <c r="BRK51" s="486"/>
      <c r="BRL51" s="486"/>
      <c r="BRM51" s="486"/>
      <c r="BRN51" s="486"/>
      <c r="BRO51" s="486"/>
      <c r="BRP51" s="486"/>
      <c r="BRQ51" s="486"/>
      <c r="BRR51" s="486"/>
      <c r="BRS51" s="486"/>
      <c r="BRT51" s="486"/>
      <c r="BRU51" s="486"/>
      <c r="BRV51" s="486"/>
      <c r="BRW51" s="486"/>
      <c r="BRX51" s="486"/>
      <c r="BRY51" s="486"/>
      <c r="BRZ51" s="486"/>
      <c r="BSA51" s="486"/>
      <c r="BSB51" s="486"/>
      <c r="BSC51" s="486"/>
      <c r="BSD51" s="486"/>
      <c r="BSE51" s="486"/>
      <c r="BSF51" s="486"/>
      <c r="BSG51" s="486"/>
      <c r="BSH51" s="486"/>
      <c r="BSI51" s="486"/>
      <c r="BSJ51" s="486"/>
      <c r="BSK51" s="486"/>
      <c r="BSL51" s="486"/>
      <c r="BSM51" s="486"/>
      <c r="BSN51" s="486"/>
      <c r="BSO51" s="486"/>
      <c r="BSP51" s="486"/>
      <c r="BSQ51" s="486"/>
      <c r="BSR51" s="486"/>
      <c r="BSS51" s="486"/>
      <c r="BST51" s="486"/>
      <c r="BSU51" s="486"/>
      <c r="BSV51" s="486"/>
      <c r="BSW51" s="486"/>
      <c r="BSX51" s="486"/>
      <c r="BSY51" s="486"/>
      <c r="BSZ51" s="486"/>
      <c r="BTA51" s="486"/>
      <c r="BTB51" s="486"/>
      <c r="BTC51" s="486"/>
      <c r="BTD51" s="486"/>
      <c r="BTE51" s="486"/>
      <c r="BTF51" s="486"/>
      <c r="BTG51" s="486"/>
      <c r="BTH51" s="486"/>
      <c r="BTI51" s="486"/>
      <c r="BTJ51" s="486"/>
      <c r="BTK51" s="486"/>
      <c r="BTL51" s="486"/>
      <c r="BTM51" s="486"/>
      <c r="BTN51" s="486"/>
      <c r="BTO51" s="486"/>
      <c r="BTP51" s="486"/>
      <c r="BTQ51" s="486"/>
      <c r="BTR51" s="486"/>
      <c r="BTS51" s="486"/>
      <c r="BTT51" s="486"/>
      <c r="BTU51" s="486"/>
      <c r="BTV51" s="486"/>
      <c r="BTW51" s="486"/>
      <c r="BTX51" s="486"/>
      <c r="BTY51" s="486"/>
      <c r="BTZ51" s="486"/>
      <c r="BUA51" s="486"/>
      <c r="BUB51" s="486"/>
      <c r="BUC51" s="486"/>
      <c r="BUD51" s="486"/>
      <c r="BUE51" s="486"/>
      <c r="BUF51" s="486"/>
      <c r="BUG51" s="486"/>
      <c r="BUH51" s="486"/>
      <c r="BUI51" s="486"/>
      <c r="BUJ51" s="486"/>
      <c r="BUK51" s="486"/>
      <c r="BUL51" s="486"/>
      <c r="BUM51" s="486"/>
      <c r="BUN51" s="486"/>
      <c r="BUO51" s="486"/>
      <c r="BUP51" s="486"/>
      <c r="BUQ51" s="486"/>
      <c r="BUR51" s="486"/>
      <c r="BUS51" s="486"/>
      <c r="BUT51" s="486"/>
      <c r="BUU51" s="486"/>
      <c r="BUV51" s="486"/>
      <c r="BUW51" s="486"/>
      <c r="BUX51" s="486"/>
      <c r="BUY51" s="486"/>
      <c r="BUZ51" s="486"/>
      <c r="BVA51" s="486"/>
      <c r="BVB51" s="486"/>
      <c r="BVC51" s="486"/>
      <c r="BVD51" s="486"/>
      <c r="BVE51" s="486"/>
      <c r="BVF51" s="486"/>
      <c r="BVG51" s="486"/>
      <c r="BVH51" s="486"/>
      <c r="BVI51" s="486"/>
      <c r="BVJ51" s="486"/>
      <c r="BVK51" s="486"/>
      <c r="BVL51" s="486"/>
      <c r="BVM51" s="486"/>
      <c r="BVN51" s="486"/>
      <c r="BVO51" s="486"/>
      <c r="BVP51" s="486"/>
      <c r="BVQ51" s="486"/>
      <c r="BVR51" s="486"/>
      <c r="BVS51" s="486"/>
      <c r="BVT51" s="486"/>
      <c r="BVU51" s="486"/>
      <c r="BVV51" s="486"/>
      <c r="BVW51" s="486"/>
      <c r="BVX51" s="486"/>
      <c r="BVY51" s="486"/>
      <c r="BVZ51" s="486"/>
      <c r="BWA51" s="486"/>
      <c r="BWB51" s="486"/>
      <c r="BWC51" s="486"/>
      <c r="BWD51" s="486"/>
      <c r="BWE51" s="486"/>
      <c r="BWF51" s="486"/>
      <c r="BWG51" s="486"/>
      <c r="BWH51" s="486"/>
      <c r="BWI51" s="486"/>
      <c r="BWJ51" s="486"/>
      <c r="BWK51" s="486"/>
      <c r="BWL51" s="486"/>
      <c r="BWM51" s="486"/>
      <c r="BWN51" s="486"/>
      <c r="BWO51" s="486"/>
      <c r="BWP51" s="486"/>
      <c r="BWQ51" s="486"/>
      <c r="BWR51" s="486"/>
      <c r="BWS51" s="486"/>
      <c r="BWT51" s="486"/>
      <c r="BWU51" s="486"/>
      <c r="BWV51" s="486"/>
      <c r="BWW51" s="486"/>
      <c r="BWX51" s="486"/>
      <c r="BWY51" s="486"/>
      <c r="BWZ51" s="486"/>
      <c r="BXA51" s="486"/>
      <c r="BXB51" s="486"/>
      <c r="BXC51" s="486"/>
      <c r="BXD51" s="486"/>
      <c r="BXE51" s="486"/>
      <c r="BXF51" s="486"/>
      <c r="BXG51" s="486"/>
      <c r="BXH51" s="486"/>
      <c r="BXI51" s="486"/>
      <c r="BXJ51" s="486"/>
      <c r="BXK51" s="486"/>
      <c r="BXL51" s="486"/>
      <c r="BXM51" s="486"/>
      <c r="BXN51" s="486"/>
      <c r="BXO51" s="486"/>
      <c r="BXP51" s="486"/>
      <c r="BXQ51" s="486"/>
      <c r="BXR51" s="486"/>
      <c r="BXS51" s="486"/>
      <c r="BXT51" s="486"/>
      <c r="BXU51" s="486"/>
      <c r="BXV51" s="486"/>
      <c r="BXW51" s="486"/>
      <c r="BXX51" s="486"/>
      <c r="BXY51" s="486"/>
      <c r="BXZ51" s="486"/>
      <c r="BYA51" s="486"/>
      <c r="BYB51" s="486"/>
      <c r="BYC51" s="486"/>
      <c r="BYD51" s="486"/>
      <c r="BYE51" s="486"/>
      <c r="BYF51" s="486"/>
      <c r="BYG51" s="486"/>
      <c r="BYH51" s="486"/>
      <c r="BYI51" s="486"/>
      <c r="BYJ51" s="486"/>
      <c r="BYK51" s="486"/>
      <c r="BYL51" s="486"/>
      <c r="BYM51" s="486"/>
      <c r="BYN51" s="486"/>
      <c r="BYO51" s="486"/>
      <c r="BYP51" s="486"/>
      <c r="BYQ51" s="486"/>
      <c r="BYR51" s="486"/>
      <c r="BYS51" s="486"/>
      <c r="BYT51" s="486"/>
      <c r="BYU51" s="486"/>
      <c r="BYV51" s="486"/>
      <c r="BYW51" s="486"/>
      <c r="BYX51" s="486"/>
      <c r="BYY51" s="486"/>
      <c r="BYZ51" s="486"/>
      <c r="BZA51" s="486"/>
      <c r="BZB51" s="486"/>
      <c r="BZC51" s="486"/>
      <c r="BZD51" s="486"/>
      <c r="BZE51" s="486"/>
      <c r="BZF51" s="486"/>
      <c r="BZG51" s="486"/>
      <c r="BZH51" s="486"/>
      <c r="BZI51" s="486"/>
      <c r="BZJ51" s="486"/>
      <c r="BZK51" s="486"/>
      <c r="BZL51" s="486"/>
      <c r="BZM51" s="486"/>
      <c r="BZN51" s="486"/>
      <c r="BZO51" s="486"/>
      <c r="BZP51" s="486"/>
      <c r="BZQ51" s="486"/>
      <c r="BZR51" s="486"/>
      <c r="BZS51" s="486"/>
      <c r="BZT51" s="486"/>
      <c r="BZU51" s="486"/>
      <c r="BZV51" s="486"/>
      <c r="BZW51" s="486"/>
      <c r="BZX51" s="486"/>
      <c r="BZY51" s="486"/>
      <c r="BZZ51" s="486"/>
      <c r="CAA51" s="486"/>
      <c r="CAB51" s="486"/>
      <c r="CAC51" s="486"/>
      <c r="CAD51" s="486"/>
      <c r="CAE51" s="486"/>
      <c r="CAF51" s="486"/>
      <c r="CAG51" s="486"/>
      <c r="CAH51" s="486"/>
      <c r="CAI51" s="486"/>
      <c r="CAJ51" s="486"/>
      <c r="CAK51" s="486"/>
      <c r="CAL51" s="486"/>
      <c r="CAM51" s="486"/>
      <c r="CAN51" s="486"/>
      <c r="CAO51" s="486"/>
      <c r="CAP51" s="486"/>
      <c r="CAQ51" s="486"/>
      <c r="CAR51" s="486"/>
      <c r="CAS51" s="486"/>
      <c r="CAT51" s="486"/>
      <c r="CAU51" s="486"/>
      <c r="CAV51" s="486"/>
      <c r="CAW51" s="486"/>
      <c r="CAX51" s="486"/>
      <c r="CAY51" s="486"/>
      <c r="CAZ51" s="486"/>
      <c r="CBA51" s="486"/>
      <c r="CBB51" s="486"/>
      <c r="CBC51" s="486"/>
      <c r="CBD51" s="486"/>
      <c r="CBE51" s="486"/>
      <c r="CBF51" s="486"/>
      <c r="CBG51" s="486"/>
      <c r="CBH51" s="486"/>
      <c r="CBI51" s="486"/>
      <c r="CBJ51" s="486"/>
      <c r="CBK51" s="486"/>
      <c r="CBL51" s="486"/>
      <c r="CBM51" s="486"/>
      <c r="CBN51" s="486"/>
      <c r="CBO51" s="486"/>
      <c r="CBP51" s="486"/>
      <c r="CBQ51" s="486"/>
      <c r="CBR51" s="486"/>
      <c r="CBS51" s="486"/>
      <c r="CBT51" s="486"/>
      <c r="CBU51" s="486"/>
      <c r="CBV51" s="486"/>
      <c r="CBW51" s="486"/>
      <c r="CBX51" s="486"/>
      <c r="CBY51" s="486"/>
      <c r="CBZ51" s="486"/>
      <c r="CCA51" s="486"/>
      <c r="CCB51" s="486"/>
      <c r="CCC51" s="486"/>
      <c r="CCD51" s="486"/>
      <c r="CCE51" s="486"/>
      <c r="CCF51" s="486"/>
      <c r="CCG51" s="486"/>
      <c r="CCH51" s="486"/>
      <c r="CCI51" s="486"/>
      <c r="CCJ51" s="486"/>
      <c r="CCK51" s="486"/>
      <c r="CCL51" s="486"/>
      <c r="CCM51" s="486"/>
      <c r="CCN51" s="486"/>
      <c r="CCO51" s="486"/>
      <c r="CCP51" s="486"/>
      <c r="CCQ51" s="486"/>
      <c r="CCR51" s="486"/>
      <c r="CCS51" s="486"/>
      <c r="CCT51" s="486"/>
      <c r="CCU51" s="486"/>
      <c r="CCV51" s="486"/>
      <c r="CCW51" s="486"/>
      <c r="CCX51" s="486"/>
      <c r="CCY51" s="486"/>
      <c r="CCZ51" s="486"/>
      <c r="CDA51" s="486"/>
      <c r="CDB51" s="486"/>
      <c r="CDC51" s="486"/>
      <c r="CDD51" s="486"/>
      <c r="CDE51" s="486"/>
      <c r="CDF51" s="486"/>
      <c r="CDG51" s="486"/>
      <c r="CDH51" s="486"/>
      <c r="CDI51" s="486"/>
      <c r="CDJ51" s="486"/>
      <c r="CDK51" s="486"/>
      <c r="CDL51" s="486"/>
      <c r="CDM51" s="486"/>
      <c r="CDN51" s="486"/>
      <c r="CDO51" s="486"/>
      <c r="CDP51" s="486"/>
      <c r="CDQ51" s="486"/>
      <c r="CDR51" s="486"/>
      <c r="CDS51" s="486"/>
      <c r="CDT51" s="486"/>
      <c r="CDU51" s="486"/>
      <c r="CDV51" s="486"/>
      <c r="CDW51" s="486"/>
      <c r="CDX51" s="486"/>
      <c r="CDY51" s="486"/>
      <c r="CDZ51" s="486"/>
      <c r="CEA51" s="486"/>
      <c r="CEB51" s="486"/>
      <c r="CEC51" s="486"/>
      <c r="CED51" s="486"/>
      <c r="CEE51" s="486"/>
      <c r="CEF51" s="486"/>
      <c r="CEG51" s="486"/>
      <c r="CEH51" s="486"/>
      <c r="CEI51" s="486"/>
      <c r="CEJ51" s="486"/>
      <c r="CEK51" s="486"/>
      <c r="CEL51" s="486"/>
      <c r="CEM51" s="486"/>
      <c r="CEN51" s="486"/>
      <c r="CEO51" s="486"/>
      <c r="CEP51" s="486"/>
      <c r="CEQ51" s="486"/>
      <c r="CER51" s="486"/>
      <c r="CES51" s="486"/>
      <c r="CET51" s="486"/>
      <c r="CEU51" s="486"/>
      <c r="CEV51" s="486"/>
      <c r="CEW51" s="486"/>
      <c r="CEX51" s="486"/>
      <c r="CEY51" s="486"/>
      <c r="CEZ51" s="486"/>
      <c r="CFA51" s="486"/>
      <c r="CFB51" s="486"/>
      <c r="CFC51" s="486"/>
      <c r="CFD51" s="486"/>
      <c r="CFE51" s="486"/>
      <c r="CFF51" s="486"/>
      <c r="CFG51" s="486"/>
      <c r="CFH51" s="486"/>
      <c r="CFI51" s="486"/>
      <c r="CFJ51" s="486"/>
      <c r="CFK51" s="486"/>
      <c r="CFL51" s="486"/>
      <c r="CFM51" s="486"/>
      <c r="CFN51" s="486"/>
      <c r="CFO51" s="486"/>
      <c r="CFP51" s="486"/>
      <c r="CFQ51" s="486"/>
      <c r="CFR51" s="486"/>
      <c r="CFS51" s="486"/>
      <c r="CFT51" s="486"/>
      <c r="CFU51" s="486"/>
      <c r="CFV51" s="486"/>
      <c r="CFW51" s="486"/>
      <c r="CFX51" s="486"/>
      <c r="CFY51" s="486"/>
      <c r="CFZ51" s="486"/>
      <c r="CGA51" s="486"/>
      <c r="CGB51" s="486"/>
      <c r="CGC51" s="486"/>
      <c r="CGD51" s="486"/>
      <c r="CGE51" s="486"/>
      <c r="CGF51" s="486"/>
      <c r="CGG51" s="486"/>
      <c r="CGH51" s="486"/>
      <c r="CGI51" s="486"/>
      <c r="CGJ51" s="486"/>
      <c r="CGK51" s="486"/>
      <c r="CGL51" s="486"/>
      <c r="CGM51" s="486"/>
      <c r="CGN51" s="486"/>
      <c r="CGO51" s="486"/>
      <c r="CGP51" s="486"/>
      <c r="CGQ51" s="486"/>
      <c r="CGR51" s="486"/>
      <c r="CGS51" s="486"/>
      <c r="CGT51" s="486"/>
      <c r="CGU51" s="486"/>
      <c r="CGV51" s="486"/>
      <c r="CGW51" s="486"/>
      <c r="CGX51" s="486"/>
      <c r="CGY51" s="486"/>
      <c r="CGZ51" s="486"/>
      <c r="CHA51" s="486"/>
      <c r="CHB51" s="486"/>
      <c r="CHC51" s="486"/>
      <c r="CHD51" s="486"/>
      <c r="CHE51" s="486"/>
      <c r="CHF51" s="486"/>
      <c r="CHG51" s="486"/>
      <c r="CHH51" s="486"/>
      <c r="CHI51" s="486"/>
      <c r="CHJ51" s="486"/>
      <c r="CHK51" s="486"/>
      <c r="CHL51" s="486"/>
      <c r="CHM51" s="486"/>
      <c r="CHN51" s="486"/>
      <c r="CHO51" s="486"/>
      <c r="CHP51" s="486"/>
      <c r="CHQ51" s="486"/>
      <c r="CHR51" s="486"/>
      <c r="CHS51" s="486"/>
      <c r="CHT51" s="486"/>
      <c r="CHU51" s="486"/>
      <c r="CHV51" s="486"/>
      <c r="CHW51" s="486"/>
      <c r="CHX51" s="486"/>
      <c r="CHY51" s="486"/>
      <c r="CHZ51" s="486"/>
      <c r="CIA51" s="486"/>
      <c r="CIB51" s="486"/>
      <c r="CIC51" s="486"/>
      <c r="CID51" s="486"/>
      <c r="CIE51" s="486"/>
      <c r="CIF51" s="486"/>
      <c r="CIG51" s="486"/>
      <c r="CIH51" s="486"/>
      <c r="CII51" s="486"/>
      <c r="CIJ51" s="486"/>
      <c r="CIK51" s="486"/>
      <c r="CIL51" s="486"/>
      <c r="CIM51" s="486"/>
      <c r="CIN51" s="486"/>
      <c r="CIO51" s="486"/>
      <c r="CIP51" s="486"/>
      <c r="CIQ51" s="486"/>
      <c r="CIR51" s="486"/>
      <c r="CIS51" s="486"/>
      <c r="CIT51" s="486"/>
      <c r="CIU51" s="486"/>
      <c r="CIV51" s="486"/>
      <c r="CIW51" s="486"/>
      <c r="CIX51" s="486"/>
      <c r="CIY51" s="486"/>
      <c r="CIZ51" s="486"/>
      <c r="CJA51" s="486"/>
      <c r="CJB51" s="486"/>
      <c r="CJC51" s="486"/>
      <c r="CJD51" s="486"/>
      <c r="CJE51" s="486"/>
      <c r="CJF51" s="486"/>
      <c r="CJG51" s="486"/>
      <c r="CJH51" s="486"/>
      <c r="CJI51" s="486"/>
      <c r="CJJ51" s="486"/>
      <c r="CJK51" s="486"/>
      <c r="CJL51" s="486"/>
      <c r="CJM51" s="486"/>
      <c r="CJN51" s="486"/>
      <c r="CJO51" s="486"/>
      <c r="CJP51" s="486"/>
      <c r="CJQ51" s="486"/>
      <c r="CJR51" s="486"/>
      <c r="CJS51" s="486"/>
      <c r="CJT51" s="486"/>
      <c r="CJU51" s="486"/>
      <c r="CJV51" s="486"/>
      <c r="CJW51" s="486"/>
      <c r="CJX51" s="486"/>
      <c r="CJY51" s="486"/>
      <c r="CJZ51" s="486"/>
      <c r="CKA51" s="486"/>
      <c r="CKB51" s="486"/>
      <c r="CKC51" s="486"/>
      <c r="CKD51" s="486"/>
      <c r="CKE51" s="486"/>
      <c r="CKF51" s="486"/>
      <c r="CKG51" s="486"/>
      <c r="CKH51" s="486"/>
      <c r="CKI51" s="486"/>
      <c r="CKJ51" s="486"/>
      <c r="CKK51" s="486"/>
      <c r="CKL51" s="486"/>
      <c r="CKM51" s="486"/>
      <c r="CKN51" s="486"/>
      <c r="CKO51" s="486"/>
      <c r="CKP51" s="486"/>
      <c r="CKQ51" s="486"/>
      <c r="CKR51" s="486"/>
      <c r="CKS51" s="486"/>
      <c r="CKT51" s="486"/>
      <c r="CKU51" s="486"/>
      <c r="CKV51" s="486"/>
      <c r="CKW51" s="486"/>
      <c r="CKX51" s="486"/>
      <c r="CKY51" s="486"/>
      <c r="CKZ51" s="486"/>
      <c r="CLA51" s="486"/>
      <c r="CLB51" s="486"/>
      <c r="CLC51" s="486"/>
      <c r="CLD51" s="486"/>
      <c r="CLE51" s="486"/>
      <c r="CLF51" s="486"/>
      <c r="CLG51" s="486"/>
      <c r="CLH51" s="486"/>
      <c r="CLI51" s="486"/>
      <c r="CLJ51" s="486"/>
      <c r="CLK51" s="486"/>
      <c r="CLL51" s="486"/>
      <c r="CLM51" s="486"/>
      <c r="CLN51" s="486"/>
      <c r="CLO51" s="486"/>
      <c r="CLP51" s="486"/>
      <c r="CLQ51" s="486"/>
      <c r="CLR51" s="486"/>
      <c r="CLS51" s="486"/>
      <c r="CLT51" s="486"/>
      <c r="CLU51" s="486"/>
      <c r="CLV51" s="486"/>
      <c r="CLW51" s="486"/>
      <c r="CLX51" s="486"/>
      <c r="CLY51" s="486"/>
      <c r="CLZ51" s="486"/>
      <c r="CMA51" s="486"/>
      <c r="CMB51" s="486"/>
      <c r="CMC51" s="486"/>
      <c r="CMD51" s="486"/>
      <c r="CME51" s="486"/>
      <c r="CMF51" s="486"/>
      <c r="CMG51" s="486"/>
      <c r="CMH51" s="486"/>
      <c r="CMI51" s="486"/>
      <c r="CMJ51" s="486"/>
      <c r="CMK51" s="486"/>
      <c r="CML51" s="486"/>
      <c r="CMM51" s="486"/>
      <c r="CMN51" s="486"/>
      <c r="CMO51" s="486"/>
      <c r="CMP51" s="486"/>
      <c r="CMQ51" s="486"/>
      <c r="CMR51" s="486"/>
      <c r="CMS51" s="486"/>
      <c r="CMT51" s="486"/>
      <c r="CMU51" s="486"/>
      <c r="CMV51" s="486"/>
      <c r="CMW51" s="486"/>
      <c r="CMX51" s="486"/>
      <c r="CMY51" s="486"/>
      <c r="CMZ51" s="486"/>
      <c r="CNA51" s="486"/>
      <c r="CNB51" s="486"/>
      <c r="CNC51" s="486"/>
      <c r="CND51" s="486"/>
      <c r="CNE51" s="486"/>
      <c r="CNF51" s="486"/>
      <c r="CNG51" s="486"/>
      <c r="CNH51" s="486"/>
      <c r="CNI51" s="486"/>
      <c r="CNJ51" s="486"/>
      <c r="CNK51" s="486"/>
      <c r="CNL51" s="486"/>
      <c r="CNM51" s="486"/>
      <c r="CNN51" s="486"/>
      <c r="CNO51" s="486"/>
      <c r="CNP51" s="486"/>
      <c r="CNQ51" s="486"/>
      <c r="CNR51" s="486"/>
      <c r="CNS51" s="486"/>
      <c r="CNT51" s="486"/>
      <c r="CNU51" s="486"/>
      <c r="CNV51" s="486"/>
      <c r="CNW51" s="486"/>
      <c r="CNX51" s="486"/>
      <c r="CNY51" s="486"/>
      <c r="CNZ51" s="486"/>
      <c r="COA51" s="486"/>
      <c r="COB51" s="486"/>
      <c r="COC51" s="486"/>
      <c r="COD51" s="486"/>
      <c r="COE51" s="486"/>
      <c r="COF51" s="486"/>
      <c r="COG51" s="486"/>
      <c r="COH51" s="486"/>
      <c r="COI51" s="486"/>
      <c r="COJ51" s="486"/>
      <c r="COK51" s="486"/>
      <c r="COL51" s="486"/>
      <c r="COM51" s="486"/>
      <c r="CON51" s="486"/>
      <c r="COO51" s="486"/>
      <c r="COP51" s="486"/>
      <c r="COQ51" s="486"/>
      <c r="COR51" s="486"/>
      <c r="COS51" s="486"/>
      <c r="COT51" s="486"/>
      <c r="COU51" s="486"/>
      <c r="COV51" s="486"/>
      <c r="COW51" s="486"/>
      <c r="COX51" s="486"/>
      <c r="COY51" s="486"/>
      <c r="COZ51" s="486"/>
      <c r="CPA51" s="486"/>
      <c r="CPB51" s="486"/>
      <c r="CPC51" s="486"/>
      <c r="CPD51" s="486"/>
      <c r="CPE51" s="486"/>
      <c r="CPF51" s="486"/>
      <c r="CPG51" s="486"/>
      <c r="CPH51" s="486"/>
      <c r="CPI51" s="486"/>
      <c r="CPJ51" s="486"/>
      <c r="CPK51" s="486"/>
      <c r="CPL51" s="486"/>
      <c r="CPM51" s="486"/>
      <c r="CPN51" s="486"/>
      <c r="CPO51" s="486"/>
      <c r="CPP51" s="486"/>
      <c r="CPQ51" s="486"/>
      <c r="CPR51" s="486"/>
      <c r="CPS51" s="486"/>
      <c r="CPT51" s="486"/>
      <c r="CPU51" s="486"/>
      <c r="CPV51" s="486"/>
      <c r="CPW51" s="486"/>
      <c r="CPX51" s="486"/>
      <c r="CPY51" s="486"/>
      <c r="CPZ51" s="486"/>
      <c r="CQA51" s="486"/>
      <c r="CQB51" s="486"/>
      <c r="CQC51" s="486"/>
      <c r="CQD51" s="486"/>
      <c r="CQE51" s="486"/>
      <c r="CQF51" s="486"/>
      <c r="CQG51" s="486"/>
      <c r="CQH51" s="486"/>
      <c r="CQI51" s="486"/>
      <c r="CQJ51" s="486"/>
      <c r="CQK51" s="486"/>
      <c r="CQL51" s="486"/>
      <c r="CQM51" s="486"/>
      <c r="CQN51" s="486"/>
      <c r="CQO51" s="486"/>
      <c r="CQP51" s="486"/>
      <c r="CQQ51" s="486"/>
      <c r="CQR51" s="486"/>
      <c r="CQS51" s="486"/>
      <c r="CQT51" s="486"/>
      <c r="CQU51" s="486"/>
      <c r="CQV51" s="486"/>
      <c r="CQW51" s="486"/>
      <c r="CQX51" s="486"/>
      <c r="CQY51" s="486"/>
      <c r="CQZ51" s="486"/>
      <c r="CRA51" s="486"/>
      <c r="CRB51" s="486"/>
      <c r="CRC51" s="486"/>
      <c r="CRD51" s="486"/>
      <c r="CRE51" s="486"/>
      <c r="CRF51" s="486"/>
      <c r="CRG51" s="486"/>
      <c r="CRH51" s="486"/>
      <c r="CRI51" s="486"/>
      <c r="CRJ51" s="486"/>
      <c r="CRK51" s="486"/>
      <c r="CRL51" s="486"/>
      <c r="CRM51" s="486"/>
      <c r="CRN51" s="486"/>
      <c r="CRO51" s="486"/>
      <c r="CRP51" s="486"/>
      <c r="CRQ51" s="486"/>
      <c r="CRR51" s="486"/>
      <c r="CRS51" s="486"/>
      <c r="CRT51" s="486"/>
      <c r="CRU51" s="486"/>
      <c r="CRV51" s="486"/>
      <c r="CRW51" s="486"/>
      <c r="CRX51" s="486"/>
      <c r="CRY51" s="486"/>
      <c r="CRZ51" s="486"/>
      <c r="CSA51" s="486"/>
      <c r="CSB51" s="486"/>
      <c r="CSC51" s="486"/>
      <c r="CSD51" s="486"/>
      <c r="CSE51" s="486"/>
      <c r="CSF51" s="486"/>
      <c r="CSG51" s="486"/>
      <c r="CSH51" s="486"/>
      <c r="CSI51" s="486"/>
      <c r="CSJ51" s="486"/>
      <c r="CSK51" s="486"/>
      <c r="CSL51" s="486"/>
      <c r="CSM51" s="486"/>
      <c r="CSN51" s="486"/>
      <c r="CSO51" s="486"/>
      <c r="CSP51" s="486"/>
      <c r="CSQ51" s="486"/>
      <c r="CSR51" s="486"/>
      <c r="CSS51" s="486"/>
      <c r="CST51" s="486"/>
      <c r="CSU51" s="486"/>
      <c r="CSV51" s="486"/>
      <c r="CSW51" s="486"/>
      <c r="CSX51" s="486"/>
      <c r="CSY51" s="486"/>
      <c r="CSZ51" s="486"/>
      <c r="CTA51" s="486"/>
      <c r="CTB51" s="486"/>
      <c r="CTC51" s="486"/>
      <c r="CTD51" s="486"/>
      <c r="CTE51" s="486"/>
      <c r="CTF51" s="486"/>
      <c r="CTG51" s="486"/>
      <c r="CTH51" s="486"/>
      <c r="CTI51" s="486"/>
      <c r="CTJ51" s="486"/>
      <c r="CTK51" s="486"/>
      <c r="CTL51" s="486"/>
      <c r="CTM51" s="486"/>
      <c r="CTN51" s="486"/>
      <c r="CTO51" s="486"/>
      <c r="CTP51" s="486"/>
      <c r="CTQ51" s="486"/>
      <c r="CTR51" s="486"/>
      <c r="CTS51" s="486"/>
      <c r="CTT51" s="486"/>
      <c r="CTU51" s="486"/>
      <c r="CTV51" s="486"/>
      <c r="CTW51" s="486"/>
      <c r="CTX51" s="486"/>
      <c r="CTY51" s="486"/>
      <c r="CTZ51" s="486"/>
      <c r="CUA51" s="486"/>
      <c r="CUB51" s="486"/>
      <c r="CUC51" s="486"/>
      <c r="CUD51" s="486"/>
      <c r="CUE51" s="486"/>
      <c r="CUF51" s="486"/>
      <c r="CUG51" s="486"/>
      <c r="CUH51" s="486"/>
      <c r="CUI51" s="486"/>
      <c r="CUJ51" s="486"/>
      <c r="CUK51" s="486"/>
      <c r="CUL51" s="486"/>
      <c r="CUM51" s="486"/>
      <c r="CUN51" s="486"/>
      <c r="CUO51" s="486"/>
      <c r="CUP51" s="486"/>
      <c r="CUQ51" s="486"/>
      <c r="CUR51" s="486"/>
      <c r="CUS51" s="486"/>
      <c r="CUT51" s="486"/>
      <c r="CUU51" s="486"/>
      <c r="CUV51" s="486"/>
      <c r="CUW51" s="486"/>
      <c r="CUX51" s="486"/>
      <c r="CUY51" s="486"/>
      <c r="CUZ51" s="486"/>
      <c r="CVA51" s="486"/>
      <c r="CVB51" s="486"/>
      <c r="CVC51" s="486"/>
      <c r="CVD51" s="486"/>
      <c r="CVE51" s="486"/>
      <c r="CVF51" s="486"/>
      <c r="CVG51" s="486"/>
      <c r="CVH51" s="486"/>
      <c r="CVI51" s="486"/>
      <c r="CVJ51" s="486"/>
      <c r="CVK51" s="486"/>
      <c r="CVL51" s="486"/>
      <c r="CVM51" s="486"/>
      <c r="CVN51" s="486"/>
      <c r="CVO51" s="486"/>
      <c r="CVP51" s="486"/>
      <c r="CVQ51" s="486"/>
      <c r="CVR51" s="486"/>
      <c r="CVS51" s="486"/>
      <c r="CVT51" s="486"/>
      <c r="CVU51" s="486"/>
      <c r="CVV51" s="486"/>
      <c r="CVW51" s="486"/>
      <c r="CVX51" s="486"/>
      <c r="CVY51" s="486"/>
      <c r="CVZ51" s="486"/>
      <c r="CWA51" s="486"/>
      <c r="CWB51" s="486"/>
      <c r="CWC51" s="486"/>
      <c r="CWD51" s="486"/>
      <c r="CWE51" s="486"/>
      <c r="CWF51" s="486"/>
      <c r="CWG51" s="486"/>
      <c r="CWH51" s="486"/>
      <c r="CWI51" s="486"/>
      <c r="CWJ51" s="486"/>
      <c r="CWK51" s="486"/>
      <c r="CWL51" s="486"/>
      <c r="CWM51" s="486"/>
      <c r="CWN51" s="486"/>
      <c r="CWO51" s="486"/>
      <c r="CWP51" s="486"/>
      <c r="CWQ51" s="486"/>
      <c r="CWR51" s="486"/>
      <c r="CWS51" s="486"/>
      <c r="CWT51" s="486"/>
      <c r="CWU51" s="486"/>
      <c r="CWV51" s="486"/>
      <c r="CWW51" s="486"/>
      <c r="CWX51" s="486"/>
      <c r="CWY51" s="486"/>
      <c r="CWZ51" s="486"/>
      <c r="CXA51" s="486"/>
      <c r="CXB51" s="486"/>
      <c r="CXC51" s="486"/>
      <c r="CXD51" s="486"/>
      <c r="CXE51" s="486"/>
      <c r="CXF51" s="486"/>
      <c r="CXG51" s="486"/>
      <c r="CXH51" s="486"/>
      <c r="CXI51" s="486"/>
      <c r="CXJ51" s="486"/>
      <c r="CXK51" s="486"/>
      <c r="CXL51" s="486"/>
      <c r="CXM51" s="486"/>
      <c r="CXN51" s="486"/>
      <c r="CXO51" s="486"/>
      <c r="CXP51" s="486"/>
      <c r="CXQ51" s="486"/>
      <c r="CXR51" s="486"/>
      <c r="CXS51" s="486"/>
      <c r="CXT51" s="486"/>
      <c r="CXU51" s="486"/>
      <c r="CXV51" s="486"/>
      <c r="CXW51" s="486"/>
      <c r="CXX51" s="486"/>
      <c r="CXY51" s="486"/>
      <c r="CXZ51" s="486"/>
      <c r="CYA51" s="486"/>
      <c r="CYB51" s="486"/>
      <c r="CYC51" s="486"/>
      <c r="CYD51" s="486"/>
      <c r="CYE51" s="486"/>
      <c r="CYF51" s="486"/>
      <c r="CYG51" s="486"/>
      <c r="CYH51" s="486"/>
      <c r="CYI51" s="486"/>
      <c r="CYJ51" s="486"/>
      <c r="CYK51" s="486"/>
      <c r="CYL51" s="486"/>
      <c r="CYM51" s="486"/>
      <c r="CYN51" s="486"/>
      <c r="CYO51" s="486"/>
      <c r="CYP51" s="486"/>
      <c r="CYQ51" s="486"/>
      <c r="CYR51" s="486"/>
      <c r="CYS51" s="486"/>
      <c r="CYT51" s="486"/>
      <c r="CYU51" s="486"/>
      <c r="CYV51" s="486"/>
      <c r="CYW51" s="486"/>
      <c r="CYX51" s="486"/>
      <c r="CYY51" s="486"/>
      <c r="CYZ51" s="486"/>
      <c r="CZA51" s="486"/>
      <c r="CZB51" s="486"/>
      <c r="CZC51" s="486"/>
      <c r="CZD51" s="486"/>
      <c r="CZE51" s="486"/>
      <c r="CZF51" s="486"/>
      <c r="CZG51" s="486"/>
      <c r="CZH51" s="486"/>
      <c r="CZI51" s="486"/>
      <c r="CZJ51" s="486"/>
      <c r="CZK51" s="486"/>
      <c r="CZL51" s="486"/>
      <c r="CZM51" s="486"/>
      <c r="CZN51" s="486"/>
      <c r="CZO51" s="486"/>
      <c r="CZP51" s="486"/>
      <c r="CZQ51" s="486"/>
      <c r="CZR51" s="486"/>
      <c r="CZS51" s="486"/>
      <c r="CZT51" s="486"/>
      <c r="CZU51" s="486"/>
      <c r="CZV51" s="486"/>
      <c r="CZW51" s="486"/>
      <c r="CZX51" s="486"/>
      <c r="CZY51" s="486"/>
      <c r="CZZ51" s="486"/>
      <c r="DAA51" s="486"/>
      <c r="DAB51" s="486"/>
      <c r="DAC51" s="486"/>
      <c r="DAD51" s="486"/>
      <c r="DAE51" s="486"/>
      <c r="DAF51" s="486"/>
      <c r="DAG51" s="486"/>
      <c r="DAH51" s="486"/>
      <c r="DAI51" s="486"/>
      <c r="DAJ51" s="486"/>
      <c r="DAK51" s="486"/>
      <c r="DAL51" s="486"/>
      <c r="DAM51" s="486"/>
      <c r="DAN51" s="486"/>
      <c r="DAO51" s="486"/>
      <c r="DAP51" s="486"/>
      <c r="DAQ51" s="486"/>
      <c r="DAR51" s="486"/>
      <c r="DAS51" s="486"/>
      <c r="DAT51" s="486"/>
      <c r="DAU51" s="486"/>
      <c r="DAV51" s="486"/>
      <c r="DAW51" s="486"/>
      <c r="DAX51" s="486"/>
      <c r="DAY51" s="486"/>
      <c r="DAZ51" s="486"/>
      <c r="DBA51" s="486"/>
      <c r="DBB51" s="486"/>
      <c r="DBC51" s="486"/>
      <c r="DBD51" s="486"/>
      <c r="DBE51" s="486"/>
      <c r="DBF51" s="486"/>
      <c r="DBG51" s="486"/>
      <c r="DBH51" s="486"/>
      <c r="DBI51" s="486"/>
      <c r="DBJ51" s="486"/>
      <c r="DBK51" s="486"/>
      <c r="DBL51" s="486"/>
      <c r="DBM51" s="486"/>
      <c r="DBN51" s="486"/>
      <c r="DBO51" s="486"/>
      <c r="DBP51" s="486"/>
      <c r="DBQ51" s="486"/>
      <c r="DBR51" s="486"/>
      <c r="DBS51" s="486"/>
      <c r="DBT51" s="486"/>
      <c r="DBU51" s="486"/>
      <c r="DBV51" s="486"/>
      <c r="DBW51" s="486"/>
      <c r="DBX51" s="486"/>
      <c r="DBY51" s="486"/>
      <c r="DBZ51" s="486"/>
      <c r="DCA51" s="486"/>
      <c r="DCB51" s="486"/>
      <c r="DCC51" s="486"/>
      <c r="DCD51" s="486"/>
      <c r="DCE51" s="486"/>
      <c r="DCF51" s="486"/>
      <c r="DCG51" s="486"/>
      <c r="DCH51" s="486"/>
      <c r="DCI51" s="486"/>
      <c r="DCJ51" s="486"/>
      <c r="DCK51" s="486"/>
      <c r="DCL51" s="486"/>
      <c r="DCM51" s="486"/>
      <c r="DCN51" s="486"/>
      <c r="DCO51" s="486"/>
      <c r="DCP51" s="486"/>
      <c r="DCQ51" s="486"/>
      <c r="DCR51" s="486"/>
      <c r="DCS51" s="486"/>
      <c r="DCT51" s="486"/>
      <c r="DCU51" s="486"/>
      <c r="DCV51" s="486"/>
      <c r="DCW51" s="486"/>
      <c r="DCX51" s="486"/>
      <c r="DCY51" s="486"/>
      <c r="DCZ51" s="486"/>
      <c r="DDA51" s="486"/>
      <c r="DDB51" s="486"/>
      <c r="DDC51" s="486"/>
      <c r="DDD51" s="486"/>
      <c r="DDE51" s="486"/>
      <c r="DDF51" s="486"/>
      <c r="DDG51" s="486"/>
      <c r="DDH51" s="486"/>
      <c r="DDI51" s="486"/>
      <c r="DDJ51" s="486"/>
      <c r="DDK51" s="486"/>
      <c r="DDL51" s="486"/>
      <c r="DDM51" s="486"/>
      <c r="DDN51" s="486"/>
      <c r="DDO51" s="486"/>
      <c r="DDP51" s="486"/>
      <c r="DDQ51" s="486"/>
      <c r="DDR51" s="486"/>
      <c r="DDS51" s="486"/>
      <c r="DDT51" s="486"/>
      <c r="DDU51" s="486"/>
      <c r="DDV51" s="486"/>
      <c r="DDW51" s="486"/>
      <c r="DDX51" s="486"/>
      <c r="DDY51" s="486"/>
      <c r="DDZ51" s="486"/>
      <c r="DEA51" s="486"/>
      <c r="DEB51" s="486"/>
      <c r="DEC51" s="486"/>
      <c r="DED51" s="486"/>
      <c r="DEE51" s="486"/>
      <c r="DEF51" s="486"/>
      <c r="DEG51" s="486"/>
      <c r="DEH51" s="486"/>
      <c r="DEI51" s="486"/>
      <c r="DEJ51" s="486"/>
      <c r="DEK51" s="486"/>
      <c r="DEL51" s="486"/>
      <c r="DEM51" s="486"/>
      <c r="DEN51" s="486"/>
      <c r="DEO51" s="486"/>
      <c r="DEP51" s="486"/>
      <c r="DEQ51" s="486"/>
      <c r="DER51" s="486"/>
      <c r="DES51" s="486"/>
      <c r="DET51" s="486"/>
      <c r="DEU51" s="486"/>
      <c r="DEV51" s="486"/>
      <c r="DEW51" s="486"/>
      <c r="DEX51" s="486"/>
      <c r="DEY51" s="486"/>
      <c r="DEZ51" s="486"/>
      <c r="DFA51" s="486"/>
      <c r="DFB51" s="486"/>
      <c r="DFC51" s="486"/>
      <c r="DFD51" s="486"/>
      <c r="DFE51" s="486"/>
      <c r="DFF51" s="486"/>
      <c r="DFG51" s="486"/>
      <c r="DFH51" s="486"/>
      <c r="DFI51" s="486"/>
      <c r="DFJ51" s="486"/>
      <c r="DFK51" s="486"/>
      <c r="DFL51" s="486"/>
      <c r="DFM51" s="486"/>
      <c r="DFN51" s="486"/>
      <c r="DFO51" s="486"/>
      <c r="DFP51" s="486"/>
      <c r="DFQ51" s="486"/>
      <c r="DFR51" s="486"/>
      <c r="DFS51" s="486"/>
      <c r="DFT51" s="486"/>
      <c r="DFU51" s="486"/>
      <c r="DFV51" s="486"/>
      <c r="DFW51" s="486"/>
      <c r="DFX51" s="486"/>
      <c r="DFY51" s="486"/>
      <c r="DFZ51" s="486"/>
      <c r="DGA51" s="486"/>
      <c r="DGB51" s="486"/>
      <c r="DGC51" s="486"/>
      <c r="DGD51" s="486"/>
      <c r="DGE51" s="486"/>
      <c r="DGF51" s="486"/>
      <c r="DGG51" s="486"/>
      <c r="DGH51" s="486"/>
      <c r="DGI51" s="486"/>
      <c r="DGJ51" s="486"/>
      <c r="DGK51" s="486"/>
      <c r="DGL51" s="486"/>
      <c r="DGM51" s="486"/>
      <c r="DGN51" s="486"/>
      <c r="DGO51" s="486"/>
      <c r="DGP51" s="486"/>
      <c r="DGQ51" s="486"/>
      <c r="DGR51" s="486"/>
      <c r="DGS51" s="486"/>
      <c r="DGT51" s="486"/>
      <c r="DGU51" s="486"/>
      <c r="DGV51" s="486"/>
      <c r="DGW51" s="486"/>
      <c r="DGX51" s="486"/>
      <c r="DGY51" s="486"/>
      <c r="DGZ51" s="486"/>
      <c r="DHA51" s="486"/>
      <c r="DHB51" s="486"/>
      <c r="DHC51" s="486"/>
      <c r="DHD51" s="486"/>
      <c r="DHE51" s="486"/>
      <c r="DHF51" s="486"/>
      <c r="DHG51" s="486"/>
      <c r="DHH51" s="486"/>
      <c r="DHI51" s="486"/>
      <c r="DHJ51" s="486"/>
      <c r="DHK51" s="486"/>
      <c r="DHL51" s="486"/>
      <c r="DHM51" s="486"/>
      <c r="DHN51" s="486"/>
      <c r="DHO51" s="486"/>
      <c r="DHP51" s="486"/>
      <c r="DHQ51" s="486"/>
      <c r="DHR51" s="486"/>
      <c r="DHS51" s="486"/>
      <c r="DHT51" s="486"/>
      <c r="DHU51" s="486"/>
      <c r="DHV51" s="486"/>
      <c r="DHW51" s="486"/>
      <c r="DHX51" s="486"/>
      <c r="DHY51" s="486"/>
      <c r="DHZ51" s="486"/>
      <c r="DIA51" s="486"/>
      <c r="DIB51" s="486"/>
      <c r="DIC51" s="486"/>
      <c r="DID51" s="486"/>
      <c r="DIE51" s="486"/>
      <c r="DIF51" s="486"/>
      <c r="DIG51" s="486"/>
      <c r="DIH51" s="486"/>
      <c r="DII51" s="486"/>
      <c r="DIJ51" s="486"/>
      <c r="DIK51" s="486"/>
      <c r="DIL51" s="486"/>
      <c r="DIM51" s="486"/>
      <c r="DIN51" s="486"/>
      <c r="DIO51" s="486"/>
      <c r="DIP51" s="486"/>
      <c r="DIQ51" s="486"/>
      <c r="DIR51" s="486"/>
      <c r="DIS51" s="486"/>
      <c r="DIT51" s="486"/>
      <c r="DIU51" s="486"/>
      <c r="DIV51" s="486"/>
      <c r="DIW51" s="486"/>
      <c r="DIX51" s="486"/>
      <c r="DIY51" s="486"/>
      <c r="DIZ51" s="486"/>
      <c r="DJA51" s="486"/>
      <c r="DJB51" s="486"/>
      <c r="DJC51" s="486"/>
      <c r="DJD51" s="486"/>
      <c r="DJE51" s="486"/>
      <c r="DJF51" s="486"/>
      <c r="DJG51" s="486"/>
      <c r="DJH51" s="486"/>
      <c r="DJI51" s="486"/>
      <c r="DJJ51" s="486"/>
      <c r="DJK51" s="486"/>
      <c r="DJL51" s="486"/>
      <c r="DJM51" s="486"/>
      <c r="DJN51" s="486"/>
      <c r="DJO51" s="486"/>
      <c r="DJP51" s="486"/>
      <c r="DJQ51" s="486"/>
      <c r="DJR51" s="486"/>
      <c r="DJS51" s="486"/>
      <c r="DJT51" s="486"/>
      <c r="DJU51" s="486"/>
      <c r="DJV51" s="486"/>
      <c r="DJW51" s="486"/>
      <c r="DJX51" s="486"/>
      <c r="DJY51" s="486"/>
      <c r="DJZ51" s="486"/>
      <c r="DKA51" s="486"/>
      <c r="DKB51" s="486"/>
      <c r="DKC51" s="486"/>
      <c r="DKD51" s="486"/>
      <c r="DKE51" s="486"/>
      <c r="DKF51" s="486"/>
      <c r="DKG51" s="486"/>
      <c r="DKH51" s="486"/>
      <c r="DKI51" s="486"/>
      <c r="DKJ51" s="486"/>
      <c r="DKK51" s="486"/>
      <c r="DKL51" s="486"/>
      <c r="DKM51" s="486"/>
      <c r="DKN51" s="486"/>
      <c r="DKO51" s="486"/>
      <c r="DKP51" s="486"/>
      <c r="DKQ51" s="486"/>
      <c r="DKR51" s="486"/>
      <c r="DKS51" s="486"/>
      <c r="DKT51" s="486"/>
      <c r="DKU51" s="486"/>
      <c r="DKV51" s="486"/>
      <c r="DKW51" s="486"/>
      <c r="DKX51" s="486"/>
      <c r="DKY51" s="486"/>
      <c r="DKZ51" s="486"/>
      <c r="DLA51" s="486"/>
      <c r="DLB51" s="486"/>
      <c r="DLC51" s="486"/>
      <c r="DLD51" s="486"/>
      <c r="DLE51" s="486"/>
      <c r="DLF51" s="486"/>
      <c r="DLG51" s="486"/>
      <c r="DLH51" s="486"/>
      <c r="DLI51" s="486"/>
      <c r="DLJ51" s="486"/>
      <c r="DLK51" s="486"/>
      <c r="DLL51" s="486"/>
      <c r="DLM51" s="486"/>
      <c r="DLN51" s="486"/>
      <c r="DLO51" s="486"/>
      <c r="DLP51" s="486"/>
      <c r="DLQ51" s="486"/>
      <c r="DLR51" s="486"/>
      <c r="DLS51" s="486"/>
      <c r="DLT51" s="486"/>
      <c r="DLU51" s="486"/>
      <c r="DLV51" s="486"/>
      <c r="DLW51" s="486"/>
      <c r="DLX51" s="486"/>
      <c r="DLY51" s="486"/>
      <c r="DLZ51" s="486"/>
      <c r="DMA51" s="486"/>
      <c r="DMB51" s="486"/>
      <c r="DMC51" s="486"/>
      <c r="DMD51" s="486"/>
      <c r="DME51" s="486"/>
      <c r="DMF51" s="486"/>
      <c r="DMG51" s="486"/>
      <c r="DMH51" s="486"/>
      <c r="DMI51" s="486"/>
      <c r="DMJ51" s="486"/>
      <c r="DMK51" s="486"/>
      <c r="DML51" s="486"/>
      <c r="DMM51" s="486"/>
      <c r="DMN51" s="486"/>
      <c r="DMO51" s="486"/>
      <c r="DMP51" s="486"/>
      <c r="DMQ51" s="486"/>
      <c r="DMR51" s="486"/>
      <c r="DMS51" s="486"/>
      <c r="DMT51" s="486"/>
      <c r="DMU51" s="486"/>
      <c r="DMV51" s="486"/>
      <c r="DMW51" s="486"/>
      <c r="DMX51" s="486"/>
      <c r="DMY51" s="486"/>
      <c r="DMZ51" s="486"/>
      <c r="DNA51" s="486"/>
      <c r="DNB51" s="486"/>
      <c r="DNC51" s="486"/>
      <c r="DND51" s="486"/>
      <c r="DNE51" s="486"/>
      <c r="DNF51" s="486"/>
      <c r="DNG51" s="486"/>
      <c r="DNH51" s="486"/>
      <c r="DNI51" s="486"/>
      <c r="DNJ51" s="486"/>
      <c r="DNK51" s="486"/>
      <c r="DNL51" s="486"/>
      <c r="DNM51" s="486"/>
      <c r="DNN51" s="486"/>
      <c r="DNO51" s="486"/>
      <c r="DNP51" s="486"/>
      <c r="DNQ51" s="486"/>
      <c r="DNR51" s="486"/>
      <c r="DNS51" s="486"/>
      <c r="DNT51" s="486"/>
      <c r="DNU51" s="486"/>
      <c r="DNV51" s="486"/>
      <c r="DNW51" s="486"/>
      <c r="DNX51" s="486"/>
      <c r="DNY51" s="486"/>
      <c r="DNZ51" s="486"/>
      <c r="DOA51" s="486"/>
      <c r="DOB51" s="486"/>
      <c r="DOC51" s="486"/>
      <c r="DOD51" s="486"/>
      <c r="DOE51" s="486"/>
      <c r="DOF51" s="486"/>
      <c r="DOG51" s="486"/>
      <c r="DOH51" s="486"/>
      <c r="DOI51" s="486"/>
      <c r="DOJ51" s="486"/>
      <c r="DOK51" s="486"/>
      <c r="DOL51" s="486"/>
      <c r="DOM51" s="486"/>
      <c r="DON51" s="486"/>
      <c r="DOO51" s="486"/>
      <c r="DOP51" s="486"/>
      <c r="DOQ51" s="486"/>
      <c r="DOR51" s="486"/>
      <c r="DOS51" s="486"/>
      <c r="DOT51" s="486"/>
      <c r="DOU51" s="486"/>
      <c r="DOV51" s="486"/>
      <c r="DOW51" s="486"/>
      <c r="DOX51" s="486"/>
      <c r="DOY51" s="486"/>
      <c r="DOZ51" s="486"/>
      <c r="DPA51" s="486"/>
      <c r="DPB51" s="486"/>
      <c r="DPC51" s="486"/>
      <c r="DPD51" s="486"/>
      <c r="DPE51" s="486"/>
      <c r="DPF51" s="486"/>
      <c r="DPG51" s="486"/>
      <c r="DPH51" s="486"/>
      <c r="DPI51" s="486"/>
      <c r="DPJ51" s="486"/>
      <c r="DPK51" s="486"/>
      <c r="DPL51" s="486"/>
      <c r="DPM51" s="486"/>
      <c r="DPN51" s="486"/>
      <c r="DPO51" s="486"/>
      <c r="DPP51" s="486"/>
      <c r="DPQ51" s="486"/>
      <c r="DPR51" s="486"/>
      <c r="DPS51" s="486"/>
      <c r="DPT51" s="486"/>
      <c r="DPU51" s="486"/>
      <c r="DPV51" s="486"/>
      <c r="DPW51" s="486"/>
      <c r="DPX51" s="486"/>
      <c r="DPY51" s="486"/>
      <c r="DPZ51" s="486"/>
      <c r="DQA51" s="486"/>
      <c r="DQB51" s="486"/>
      <c r="DQC51" s="486"/>
      <c r="DQD51" s="486"/>
      <c r="DQE51" s="486"/>
      <c r="DQF51" s="486"/>
      <c r="DQG51" s="486"/>
      <c r="DQH51" s="486"/>
      <c r="DQI51" s="486"/>
      <c r="DQJ51" s="486"/>
      <c r="DQK51" s="486"/>
      <c r="DQL51" s="486"/>
      <c r="DQM51" s="486"/>
      <c r="DQN51" s="486"/>
      <c r="DQO51" s="486"/>
      <c r="DQP51" s="486"/>
      <c r="DQQ51" s="486"/>
      <c r="DQR51" s="486"/>
      <c r="DQS51" s="486"/>
      <c r="DQT51" s="486"/>
      <c r="DQU51" s="486"/>
      <c r="DQV51" s="486"/>
      <c r="DQW51" s="486"/>
      <c r="DQX51" s="486"/>
      <c r="DQY51" s="486"/>
      <c r="DQZ51" s="486"/>
      <c r="DRA51" s="486"/>
      <c r="DRB51" s="486"/>
      <c r="DRC51" s="486"/>
      <c r="DRD51" s="486"/>
      <c r="DRE51" s="486"/>
      <c r="DRF51" s="486"/>
      <c r="DRG51" s="486"/>
      <c r="DRH51" s="486"/>
      <c r="DRI51" s="486"/>
      <c r="DRJ51" s="486"/>
      <c r="DRK51" s="486"/>
      <c r="DRL51" s="486"/>
      <c r="DRM51" s="486"/>
      <c r="DRN51" s="486"/>
      <c r="DRO51" s="486"/>
      <c r="DRP51" s="486"/>
      <c r="DRQ51" s="486"/>
      <c r="DRR51" s="486"/>
      <c r="DRS51" s="486"/>
      <c r="DRT51" s="486"/>
      <c r="DRU51" s="486"/>
      <c r="DRV51" s="486"/>
      <c r="DRW51" s="486"/>
      <c r="DRX51" s="486"/>
      <c r="DRY51" s="486"/>
      <c r="DRZ51" s="486"/>
      <c r="DSA51" s="486"/>
      <c r="DSB51" s="486"/>
      <c r="DSC51" s="486"/>
      <c r="DSD51" s="486"/>
      <c r="DSE51" s="486"/>
      <c r="DSF51" s="486"/>
      <c r="DSG51" s="486"/>
      <c r="DSH51" s="486"/>
      <c r="DSI51" s="486"/>
      <c r="DSJ51" s="486"/>
      <c r="DSK51" s="486"/>
      <c r="DSL51" s="486"/>
      <c r="DSM51" s="486"/>
      <c r="DSN51" s="486"/>
      <c r="DSO51" s="486"/>
      <c r="DSP51" s="486"/>
      <c r="DSQ51" s="486"/>
      <c r="DSR51" s="486"/>
      <c r="DSS51" s="486"/>
      <c r="DST51" s="486"/>
      <c r="DSU51" s="486"/>
      <c r="DSV51" s="486"/>
      <c r="DSW51" s="486"/>
      <c r="DSX51" s="486"/>
      <c r="DSY51" s="486"/>
      <c r="DSZ51" s="486"/>
      <c r="DTA51" s="486"/>
      <c r="DTB51" s="486"/>
      <c r="DTC51" s="486"/>
      <c r="DTD51" s="486"/>
      <c r="DTE51" s="486"/>
      <c r="DTF51" s="486"/>
      <c r="DTG51" s="486"/>
      <c r="DTH51" s="486"/>
      <c r="DTI51" s="486"/>
      <c r="DTJ51" s="486"/>
      <c r="DTK51" s="486"/>
      <c r="DTL51" s="486"/>
      <c r="DTM51" s="486"/>
      <c r="DTN51" s="486"/>
      <c r="DTO51" s="486"/>
      <c r="DTP51" s="486"/>
      <c r="DTQ51" s="486"/>
      <c r="DTR51" s="486"/>
      <c r="DTS51" s="486"/>
      <c r="DTT51" s="486"/>
      <c r="DTU51" s="486"/>
      <c r="DTV51" s="486"/>
      <c r="DTW51" s="486"/>
      <c r="DTX51" s="486"/>
      <c r="DTY51" s="486"/>
      <c r="DTZ51" s="486"/>
      <c r="DUA51" s="486"/>
      <c r="DUB51" s="486"/>
      <c r="DUC51" s="486"/>
      <c r="DUD51" s="486"/>
      <c r="DUE51" s="486"/>
      <c r="DUF51" s="486"/>
      <c r="DUG51" s="486"/>
      <c r="DUH51" s="486"/>
      <c r="DUI51" s="486"/>
      <c r="DUJ51" s="486"/>
      <c r="DUK51" s="486"/>
      <c r="DUL51" s="486"/>
      <c r="DUM51" s="486"/>
      <c r="DUN51" s="486"/>
      <c r="DUO51" s="486"/>
      <c r="DUP51" s="486"/>
      <c r="DUQ51" s="486"/>
      <c r="DUR51" s="486"/>
      <c r="DUS51" s="486"/>
      <c r="DUT51" s="486"/>
      <c r="DUU51" s="486"/>
      <c r="DUV51" s="486"/>
      <c r="DUW51" s="486"/>
      <c r="DUX51" s="486"/>
      <c r="DUY51" s="486"/>
      <c r="DUZ51" s="486"/>
      <c r="DVA51" s="486"/>
      <c r="DVB51" s="486"/>
      <c r="DVC51" s="486"/>
      <c r="DVD51" s="486"/>
      <c r="DVE51" s="486"/>
      <c r="DVF51" s="486"/>
      <c r="DVG51" s="486"/>
      <c r="DVH51" s="486"/>
      <c r="DVI51" s="486"/>
      <c r="DVJ51" s="486"/>
      <c r="DVK51" s="486"/>
      <c r="DVL51" s="486"/>
      <c r="DVM51" s="486"/>
      <c r="DVN51" s="486"/>
      <c r="DVO51" s="486"/>
      <c r="DVP51" s="486"/>
      <c r="DVQ51" s="486"/>
      <c r="DVR51" s="486"/>
      <c r="DVS51" s="486"/>
      <c r="DVT51" s="486"/>
      <c r="DVU51" s="486"/>
      <c r="DVV51" s="486"/>
      <c r="DVW51" s="486"/>
      <c r="DVX51" s="486"/>
      <c r="DVY51" s="486"/>
      <c r="DVZ51" s="486"/>
      <c r="DWA51" s="486"/>
      <c r="DWB51" s="486"/>
      <c r="DWC51" s="486"/>
      <c r="DWD51" s="486"/>
      <c r="DWE51" s="486"/>
      <c r="DWF51" s="486"/>
      <c r="DWG51" s="486"/>
      <c r="DWH51" s="486"/>
      <c r="DWI51" s="486"/>
      <c r="DWJ51" s="486"/>
      <c r="DWK51" s="486"/>
      <c r="DWL51" s="486"/>
      <c r="DWM51" s="486"/>
      <c r="DWN51" s="486"/>
      <c r="DWO51" s="486"/>
      <c r="DWP51" s="486"/>
      <c r="DWQ51" s="486"/>
      <c r="DWR51" s="486"/>
      <c r="DWS51" s="486"/>
      <c r="DWT51" s="486"/>
      <c r="DWU51" s="486"/>
      <c r="DWV51" s="486"/>
      <c r="DWW51" s="486"/>
      <c r="DWX51" s="486"/>
      <c r="DWY51" s="486"/>
      <c r="DWZ51" s="486"/>
      <c r="DXA51" s="486"/>
      <c r="DXB51" s="486"/>
      <c r="DXC51" s="486"/>
      <c r="DXD51" s="486"/>
      <c r="DXE51" s="486"/>
      <c r="DXF51" s="486"/>
      <c r="DXG51" s="486"/>
      <c r="DXH51" s="486"/>
      <c r="DXI51" s="486"/>
      <c r="DXJ51" s="486"/>
      <c r="DXK51" s="486"/>
      <c r="DXL51" s="486"/>
      <c r="DXM51" s="486"/>
      <c r="DXN51" s="486"/>
      <c r="DXO51" s="486"/>
      <c r="DXP51" s="486"/>
      <c r="DXQ51" s="486"/>
      <c r="DXR51" s="486"/>
      <c r="DXS51" s="486"/>
      <c r="DXT51" s="486"/>
      <c r="DXU51" s="486"/>
      <c r="DXV51" s="486"/>
      <c r="DXW51" s="486"/>
      <c r="DXX51" s="486"/>
      <c r="DXY51" s="486"/>
      <c r="DXZ51" s="486"/>
      <c r="DYA51" s="486"/>
      <c r="DYB51" s="486"/>
      <c r="DYC51" s="486"/>
      <c r="DYD51" s="486"/>
      <c r="DYE51" s="486"/>
      <c r="DYF51" s="486"/>
      <c r="DYG51" s="486"/>
      <c r="DYH51" s="486"/>
      <c r="DYI51" s="486"/>
      <c r="DYJ51" s="486"/>
      <c r="DYK51" s="486"/>
      <c r="DYL51" s="486"/>
      <c r="DYM51" s="486"/>
      <c r="DYN51" s="486"/>
      <c r="DYO51" s="486"/>
      <c r="DYP51" s="486"/>
      <c r="DYQ51" s="486"/>
      <c r="DYR51" s="486"/>
      <c r="DYS51" s="486"/>
      <c r="DYT51" s="486"/>
      <c r="DYU51" s="486"/>
      <c r="DYV51" s="486"/>
      <c r="DYW51" s="486"/>
      <c r="DYX51" s="486"/>
      <c r="DYY51" s="486"/>
      <c r="DYZ51" s="486"/>
      <c r="DZA51" s="486"/>
      <c r="DZB51" s="486"/>
      <c r="DZC51" s="486"/>
      <c r="DZD51" s="486"/>
      <c r="DZE51" s="486"/>
      <c r="DZF51" s="486"/>
      <c r="DZG51" s="486"/>
      <c r="DZH51" s="486"/>
      <c r="DZI51" s="486"/>
      <c r="DZJ51" s="486"/>
      <c r="DZK51" s="486"/>
      <c r="DZL51" s="486"/>
      <c r="DZM51" s="486"/>
      <c r="DZN51" s="486"/>
      <c r="DZO51" s="486"/>
      <c r="DZP51" s="486"/>
      <c r="DZQ51" s="486"/>
      <c r="DZR51" s="486"/>
      <c r="DZS51" s="486"/>
      <c r="DZT51" s="486"/>
      <c r="DZU51" s="486"/>
      <c r="DZV51" s="486"/>
      <c r="DZW51" s="486"/>
      <c r="DZX51" s="486"/>
      <c r="DZY51" s="486"/>
      <c r="DZZ51" s="486"/>
      <c r="EAA51" s="486"/>
      <c r="EAB51" s="486"/>
      <c r="EAC51" s="486"/>
      <c r="EAD51" s="486"/>
      <c r="EAE51" s="486"/>
      <c r="EAF51" s="486"/>
      <c r="EAG51" s="486"/>
      <c r="EAH51" s="486"/>
      <c r="EAI51" s="486"/>
      <c r="EAJ51" s="486"/>
      <c r="EAK51" s="486"/>
      <c r="EAL51" s="486"/>
      <c r="EAM51" s="486"/>
      <c r="EAN51" s="486"/>
      <c r="EAO51" s="486"/>
      <c r="EAP51" s="486"/>
      <c r="EAQ51" s="486"/>
      <c r="EAR51" s="486"/>
      <c r="EAS51" s="486"/>
      <c r="EAT51" s="486"/>
      <c r="EAU51" s="486"/>
      <c r="EAV51" s="486"/>
      <c r="EAW51" s="486"/>
      <c r="EAX51" s="486"/>
      <c r="EAY51" s="486"/>
      <c r="EAZ51" s="486"/>
      <c r="EBA51" s="486"/>
      <c r="EBB51" s="486"/>
      <c r="EBC51" s="486"/>
      <c r="EBD51" s="486"/>
      <c r="EBE51" s="486"/>
      <c r="EBF51" s="486"/>
      <c r="EBG51" s="486"/>
      <c r="EBH51" s="486"/>
      <c r="EBI51" s="486"/>
      <c r="EBJ51" s="486"/>
      <c r="EBK51" s="486"/>
      <c r="EBL51" s="486"/>
      <c r="EBM51" s="486"/>
      <c r="EBN51" s="486"/>
      <c r="EBO51" s="486"/>
      <c r="EBP51" s="486"/>
      <c r="EBQ51" s="486"/>
      <c r="EBR51" s="486"/>
      <c r="EBS51" s="486"/>
      <c r="EBT51" s="486"/>
      <c r="EBU51" s="486"/>
      <c r="EBV51" s="486"/>
      <c r="EBW51" s="486"/>
      <c r="EBX51" s="486"/>
      <c r="EBY51" s="486"/>
      <c r="EBZ51" s="486"/>
      <c r="ECA51" s="486"/>
      <c r="ECB51" s="486"/>
      <c r="ECC51" s="486"/>
      <c r="ECD51" s="486"/>
      <c r="ECE51" s="486"/>
      <c r="ECF51" s="486"/>
      <c r="ECG51" s="486"/>
      <c r="ECH51" s="486"/>
      <c r="ECI51" s="486"/>
      <c r="ECJ51" s="486"/>
      <c r="ECK51" s="486"/>
      <c r="ECL51" s="486"/>
      <c r="ECM51" s="486"/>
      <c r="ECN51" s="486"/>
      <c r="ECO51" s="486"/>
      <c r="ECP51" s="486"/>
      <c r="ECQ51" s="486"/>
      <c r="ECR51" s="486"/>
      <c r="ECS51" s="486"/>
      <c r="ECT51" s="486"/>
      <c r="ECU51" s="486"/>
      <c r="ECV51" s="486"/>
      <c r="ECW51" s="486"/>
      <c r="ECX51" s="486"/>
      <c r="ECY51" s="486"/>
      <c r="ECZ51" s="486"/>
      <c r="EDA51" s="486"/>
      <c r="EDB51" s="486"/>
      <c r="EDC51" s="486"/>
      <c r="EDD51" s="486"/>
      <c r="EDE51" s="486"/>
      <c r="EDF51" s="486"/>
      <c r="EDG51" s="486"/>
      <c r="EDH51" s="486"/>
      <c r="EDI51" s="486"/>
      <c r="EDJ51" s="486"/>
      <c r="EDK51" s="486"/>
      <c r="EDL51" s="486"/>
      <c r="EDM51" s="486"/>
      <c r="EDN51" s="486"/>
      <c r="EDO51" s="486"/>
      <c r="EDP51" s="486"/>
      <c r="EDQ51" s="486"/>
      <c r="EDR51" s="486"/>
      <c r="EDS51" s="486"/>
      <c r="EDT51" s="486"/>
      <c r="EDU51" s="486"/>
      <c r="EDV51" s="486"/>
      <c r="EDW51" s="486"/>
      <c r="EDX51" s="486"/>
      <c r="EDY51" s="486"/>
      <c r="EDZ51" s="486"/>
      <c r="EEA51" s="486"/>
      <c r="EEB51" s="486"/>
      <c r="EEC51" s="486"/>
      <c r="EED51" s="486"/>
      <c r="EEE51" s="486"/>
      <c r="EEF51" s="486"/>
      <c r="EEG51" s="486"/>
      <c r="EEH51" s="486"/>
      <c r="EEI51" s="486"/>
      <c r="EEJ51" s="486"/>
      <c r="EEK51" s="486"/>
      <c r="EEL51" s="486"/>
      <c r="EEM51" s="486"/>
      <c r="EEN51" s="486"/>
      <c r="EEO51" s="486"/>
      <c r="EEP51" s="486"/>
      <c r="EEQ51" s="486"/>
      <c r="EER51" s="486"/>
      <c r="EES51" s="486"/>
      <c r="EET51" s="486"/>
      <c r="EEU51" s="486"/>
      <c r="EEV51" s="486"/>
      <c r="EEW51" s="486"/>
      <c r="EEX51" s="486"/>
      <c r="EEY51" s="486"/>
      <c r="EEZ51" s="486"/>
      <c r="EFA51" s="486"/>
      <c r="EFB51" s="486"/>
      <c r="EFC51" s="486"/>
      <c r="EFD51" s="486"/>
      <c r="EFE51" s="486"/>
      <c r="EFF51" s="486"/>
      <c r="EFG51" s="486"/>
      <c r="EFH51" s="486"/>
      <c r="EFI51" s="486"/>
      <c r="EFJ51" s="486"/>
      <c r="EFK51" s="486"/>
      <c r="EFL51" s="486"/>
      <c r="EFM51" s="486"/>
      <c r="EFN51" s="486"/>
      <c r="EFO51" s="486"/>
      <c r="EFP51" s="486"/>
      <c r="EFQ51" s="486"/>
      <c r="EFR51" s="486"/>
      <c r="EFS51" s="486"/>
      <c r="EFT51" s="486"/>
      <c r="EFU51" s="486"/>
      <c r="EFV51" s="486"/>
      <c r="EFW51" s="486"/>
      <c r="EFX51" s="486"/>
      <c r="EFY51" s="486"/>
      <c r="EFZ51" s="486"/>
      <c r="EGA51" s="486"/>
      <c r="EGB51" s="486"/>
      <c r="EGC51" s="486"/>
      <c r="EGD51" s="486"/>
      <c r="EGE51" s="486"/>
      <c r="EGF51" s="486"/>
      <c r="EGG51" s="486"/>
      <c r="EGH51" s="486"/>
      <c r="EGI51" s="486"/>
      <c r="EGJ51" s="486"/>
      <c r="EGK51" s="486"/>
      <c r="EGL51" s="486"/>
      <c r="EGM51" s="486"/>
      <c r="EGN51" s="486"/>
      <c r="EGO51" s="486"/>
      <c r="EGP51" s="486"/>
      <c r="EGQ51" s="486"/>
      <c r="EGR51" s="486"/>
      <c r="EGS51" s="486"/>
      <c r="EGT51" s="486"/>
      <c r="EGU51" s="486"/>
      <c r="EGV51" s="486"/>
      <c r="EGW51" s="486"/>
      <c r="EGX51" s="486"/>
      <c r="EGY51" s="486"/>
      <c r="EGZ51" s="486"/>
      <c r="EHA51" s="486"/>
      <c r="EHB51" s="486"/>
      <c r="EHC51" s="486"/>
      <c r="EHD51" s="486"/>
      <c r="EHE51" s="486"/>
      <c r="EHF51" s="486"/>
      <c r="EHG51" s="486"/>
      <c r="EHH51" s="486"/>
      <c r="EHI51" s="486"/>
      <c r="EHJ51" s="486"/>
      <c r="EHK51" s="486"/>
      <c r="EHL51" s="486"/>
      <c r="EHM51" s="486"/>
      <c r="EHN51" s="486"/>
      <c r="EHO51" s="486"/>
      <c r="EHP51" s="486"/>
      <c r="EHQ51" s="486"/>
      <c r="EHR51" s="486"/>
      <c r="EHS51" s="486"/>
      <c r="EHT51" s="486"/>
      <c r="EHU51" s="486"/>
      <c r="EHV51" s="486"/>
      <c r="EHW51" s="486"/>
      <c r="EHX51" s="486"/>
      <c r="EHY51" s="486"/>
      <c r="EHZ51" s="486"/>
      <c r="EIA51" s="486"/>
      <c r="EIB51" s="486"/>
      <c r="EIC51" s="486"/>
      <c r="EID51" s="486"/>
      <c r="EIE51" s="486"/>
      <c r="EIF51" s="486"/>
      <c r="EIG51" s="486"/>
      <c r="EIH51" s="486"/>
      <c r="EII51" s="486"/>
      <c r="EIJ51" s="486"/>
      <c r="EIK51" s="486"/>
      <c r="EIL51" s="486"/>
      <c r="EIM51" s="486"/>
      <c r="EIN51" s="486"/>
      <c r="EIO51" s="486"/>
      <c r="EIP51" s="486"/>
      <c r="EIQ51" s="486"/>
      <c r="EIR51" s="486"/>
      <c r="EIS51" s="486"/>
      <c r="EIT51" s="486"/>
      <c r="EIU51" s="486"/>
      <c r="EIV51" s="486"/>
      <c r="EIW51" s="486"/>
      <c r="EIX51" s="486"/>
      <c r="EIY51" s="486"/>
      <c r="EIZ51" s="486"/>
      <c r="EJA51" s="486"/>
      <c r="EJB51" s="486"/>
      <c r="EJC51" s="486"/>
      <c r="EJD51" s="486"/>
      <c r="EJE51" s="486"/>
      <c r="EJF51" s="486"/>
      <c r="EJG51" s="486"/>
      <c r="EJH51" s="486"/>
      <c r="EJI51" s="486"/>
      <c r="EJJ51" s="486"/>
      <c r="EJK51" s="486"/>
      <c r="EJL51" s="486"/>
      <c r="EJM51" s="486"/>
      <c r="EJN51" s="486"/>
      <c r="EJO51" s="486"/>
      <c r="EJP51" s="486"/>
      <c r="EJQ51" s="486"/>
      <c r="EJR51" s="486"/>
      <c r="EJS51" s="486"/>
      <c r="EJT51" s="486"/>
      <c r="EJU51" s="486"/>
      <c r="EJV51" s="486"/>
      <c r="EJW51" s="486"/>
      <c r="EJX51" s="486"/>
      <c r="EJY51" s="486"/>
      <c r="EJZ51" s="486"/>
      <c r="EKA51" s="486"/>
      <c r="EKB51" s="486"/>
      <c r="EKC51" s="486"/>
      <c r="EKD51" s="486"/>
      <c r="EKE51" s="486"/>
      <c r="EKF51" s="486"/>
      <c r="EKG51" s="486"/>
      <c r="EKH51" s="486"/>
      <c r="EKI51" s="486"/>
      <c r="EKJ51" s="486"/>
      <c r="EKK51" s="486"/>
      <c r="EKL51" s="486"/>
      <c r="EKM51" s="486"/>
      <c r="EKN51" s="486"/>
      <c r="EKO51" s="486"/>
      <c r="EKP51" s="486"/>
      <c r="EKQ51" s="486"/>
      <c r="EKR51" s="486"/>
      <c r="EKS51" s="486"/>
      <c r="EKT51" s="486"/>
      <c r="EKU51" s="486"/>
      <c r="EKV51" s="486"/>
      <c r="EKW51" s="486"/>
      <c r="EKX51" s="486"/>
      <c r="EKY51" s="486"/>
      <c r="EKZ51" s="486"/>
      <c r="ELA51" s="486"/>
      <c r="ELB51" s="486"/>
      <c r="ELC51" s="486"/>
      <c r="ELD51" s="486"/>
      <c r="ELE51" s="486"/>
      <c r="ELF51" s="486"/>
      <c r="ELG51" s="486"/>
      <c r="ELH51" s="486"/>
      <c r="ELI51" s="486"/>
      <c r="ELJ51" s="486"/>
      <c r="ELK51" s="486"/>
      <c r="ELL51" s="486"/>
      <c r="ELM51" s="486"/>
      <c r="ELN51" s="486"/>
      <c r="ELO51" s="486"/>
      <c r="ELP51" s="486"/>
      <c r="ELQ51" s="486"/>
      <c r="ELR51" s="486"/>
      <c r="ELS51" s="486"/>
      <c r="ELT51" s="486"/>
      <c r="ELU51" s="486"/>
      <c r="ELV51" s="486"/>
      <c r="ELW51" s="486"/>
      <c r="ELX51" s="486"/>
      <c r="ELY51" s="486"/>
      <c r="ELZ51" s="486"/>
      <c r="EMA51" s="486"/>
      <c r="EMB51" s="486"/>
      <c r="EMC51" s="486"/>
      <c r="EMD51" s="486"/>
      <c r="EME51" s="486"/>
      <c r="EMF51" s="486"/>
      <c r="EMG51" s="486"/>
      <c r="EMH51" s="486"/>
      <c r="EMI51" s="486"/>
      <c r="EMJ51" s="486"/>
      <c r="EMK51" s="486"/>
      <c r="EML51" s="486"/>
      <c r="EMM51" s="486"/>
      <c r="EMN51" s="486"/>
      <c r="EMO51" s="486"/>
      <c r="EMP51" s="486"/>
      <c r="EMQ51" s="486"/>
      <c r="EMR51" s="486"/>
      <c r="EMS51" s="486"/>
      <c r="EMT51" s="486"/>
      <c r="EMU51" s="486"/>
      <c r="EMV51" s="486"/>
      <c r="EMW51" s="486"/>
      <c r="EMX51" s="486"/>
      <c r="EMY51" s="486"/>
      <c r="EMZ51" s="486"/>
      <c r="ENA51" s="486"/>
      <c r="ENB51" s="486"/>
      <c r="ENC51" s="486"/>
      <c r="END51" s="486"/>
      <c r="ENE51" s="486"/>
      <c r="ENF51" s="486"/>
      <c r="ENG51" s="486"/>
      <c r="ENH51" s="486"/>
      <c r="ENI51" s="486"/>
      <c r="ENJ51" s="486"/>
      <c r="ENK51" s="486"/>
      <c r="ENL51" s="486"/>
      <c r="ENM51" s="486"/>
      <c r="ENN51" s="486"/>
      <c r="ENO51" s="486"/>
      <c r="ENP51" s="486"/>
      <c r="ENQ51" s="486"/>
      <c r="ENR51" s="486"/>
      <c r="ENS51" s="486"/>
      <c r="ENT51" s="486"/>
      <c r="ENU51" s="486"/>
      <c r="ENV51" s="486"/>
      <c r="ENW51" s="486"/>
      <c r="ENX51" s="486"/>
      <c r="ENY51" s="486"/>
      <c r="ENZ51" s="486"/>
      <c r="EOA51" s="486"/>
      <c r="EOB51" s="486"/>
      <c r="EOC51" s="486"/>
      <c r="EOD51" s="486"/>
      <c r="EOE51" s="486"/>
      <c r="EOF51" s="486"/>
      <c r="EOG51" s="486"/>
      <c r="EOH51" s="486"/>
      <c r="EOI51" s="486"/>
      <c r="EOJ51" s="486"/>
      <c r="EOK51" s="486"/>
      <c r="EOL51" s="486"/>
      <c r="EOM51" s="486"/>
      <c r="EON51" s="486"/>
      <c r="EOO51" s="486"/>
      <c r="EOP51" s="486"/>
      <c r="EOQ51" s="486"/>
      <c r="EOR51" s="486"/>
      <c r="EOS51" s="486"/>
      <c r="EOT51" s="486"/>
      <c r="EOU51" s="486"/>
      <c r="EOV51" s="486"/>
      <c r="EOW51" s="486"/>
      <c r="EOX51" s="486"/>
      <c r="EOY51" s="486"/>
      <c r="EOZ51" s="486"/>
      <c r="EPA51" s="486"/>
      <c r="EPB51" s="486"/>
      <c r="EPC51" s="486"/>
      <c r="EPD51" s="486"/>
      <c r="EPE51" s="486"/>
      <c r="EPF51" s="486"/>
      <c r="EPG51" s="486"/>
      <c r="EPH51" s="486"/>
      <c r="EPI51" s="486"/>
      <c r="EPJ51" s="486"/>
      <c r="EPK51" s="486"/>
      <c r="EPL51" s="486"/>
      <c r="EPM51" s="486"/>
      <c r="EPN51" s="486"/>
      <c r="EPO51" s="486"/>
      <c r="EPP51" s="486"/>
      <c r="EPQ51" s="486"/>
      <c r="EPR51" s="486"/>
      <c r="EPS51" s="486"/>
      <c r="EPT51" s="486"/>
      <c r="EPU51" s="486"/>
      <c r="EPV51" s="486"/>
      <c r="EPW51" s="486"/>
      <c r="EPX51" s="486"/>
      <c r="EPY51" s="486"/>
      <c r="EPZ51" s="486"/>
      <c r="EQA51" s="486"/>
      <c r="EQB51" s="486"/>
      <c r="EQC51" s="486"/>
      <c r="EQD51" s="486"/>
      <c r="EQE51" s="486"/>
      <c r="EQF51" s="486"/>
      <c r="EQG51" s="486"/>
      <c r="EQH51" s="486"/>
      <c r="EQI51" s="486"/>
      <c r="EQJ51" s="486"/>
      <c r="EQK51" s="486"/>
      <c r="EQL51" s="486"/>
      <c r="EQM51" s="486"/>
      <c r="EQN51" s="486"/>
      <c r="EQO51" s="486"/>
      <c r="EQP51" s="486"/>
      <c r="EQQ51" s="486"/>
      <c r="EQR51" s="486"/>
      <c r="EQS51" s="486"/>
      <c r="EQT51" s="486"/>
      <c r="EQU51" s="486"/>
      <c r="EQV51" s="486"/>
      <c r="EQW51" s="486"/>
      <c r="EQX51" s="486"/>
      <c r="EQY51" s="486"/>
      <c r="EQZ51" s="486"/>
      <c r="ERA51" s="486"/>
      <c r="ERB51" s="486"/>
      <c r="ERC51" s="486"/>
      <c r="ERD51" s="486"/>
      <c r="ERE51" s="486"/>
      <c r="ERF51" s="486"/>
      <c r="ERG51" s="486"/>
      <c r="ERH51" s="486"/>
      <c r="ERI51" s="486"/>
      <c r="ERJ51" s="486"/>
      <c r="ERK51" s="486"/>
      <c r="ERL51" s="486"/>
      <c r="ERM51" s="486"/>
      <c r="ERN51" s="486"/>
      <c r="ERO51" s="486"/>
      <c r="ERP51" s="486"/>
      <c r="ERQ51" s="486"/>
      <c r="ERR51" s="486"/>
      <c r="ERS51" s="486"/>
      <c r="ERT51" s="486"/>
      <c r="ERU51" s="486"/>
      <c r="ERV51" s="486"/>
      <c r="ERW51" s="486"/>
      <c r="ERX51" s="486"/>
      <c r="ERY51" s="486"/>
      <c r="ERZ51" s="486"/>
      <c r="ESA51" s="486"/>
      <c r="ESB51" s="486"/>
      <c r="ESC51" s="486"/>
      <c r="ESD51" s="486"/>
      <c r="ESE51" s="486"/>
      <c r="ESF51" s="486"/>
      <c r="ESG51" s="486"/>
      <c r="ESH51" s="486"/>
      <c r="ESI51" s="486"/>
      <c r="ESJ51" s="486"/>
      <c r="ESK51" s="486"/>
      <c r="ESL51" s="486"/>
      <c r="ESM51" s="486"/>
      <c r="ESN51" s="486"/>
      <c r="ESO51" s="486"/>
      <c r="ESP51" s="486"/>
      <c r="ESQ51" s="486"/>
      <c r="ESR51" s="486"/>
      <c r="ESS51" s="486"/>
      <c r="EST51" s="486"/>
      <c r="ESU51" s="486"/>
      <c r="ESV51" s="486"/>
      <c r="ESW51" s="486"/>
      <c r="ESX51" s="486"/>
      <c r="ESY51" s="486"/>
      <c r="ESZ51" s="486"/>
      <c r="ETA51" s="486"/>
      <c r="ETB51" s="486"/>
      <c r="ETC51" s="486"/>
      <c r="ETD51" s="486"/>
      <c r="ETE51" s="486"/>
      <c r="ETF51" s="486"/>
      <c r="ETG51" s="486"/>
      <c r="ETH51" s="486"/>
      <c r="ETI51" s="486"/>
      <c r="ETJ51" s="486"/>
      <c r="ETK51" s="486"/>
      <c r="ETL51" s="486"/>
      <c r="ETM51" s="486"/>
      <c r="ETN51" s="486"/>
      <c r="ETO51" s="486"/>
      <c r="ETP51" s="486"/>
      <c r="ETQ51" s="486"/>
      <c r="ETR51" s="486"/>
      <c r="ETS51" s="486"/>
      <c r="ETT51" s="486"/>
      <c r="ETU51" s="486"/>
      <c r="ETV51" s="486"/>
      <c r="ETW51" s="486"/>
      <c r="ETX51" s="486"/>
      <c r="ETY51" s="486"/>
      <c r="ETZ51" s="486"/>
      <c r="EUA51" s="486"/>
      <c r="EUB51" s="486"/>
      <c r="EUC51" s="486"/>
      <c r="EUD51" s="486"/>
      <c r="EUE51" s="486"/>
      <c r="EUF51" s="486"/>
      <c r="EUG51" s="486"/>
      <c r="EUH51" s="486"/>
      <c r="EUI51" s="486"/>
      <c r="EUJ51" s="486"/>
      <c r="EUK51" s="486"/>
      <c r="EUL51" s="486"/>
      <c r="EUM51" s="486"/>
      <c r="EUN51" s="486"/>
      <c r="EUO51" s="486"/>
      <c r="EUP51" s="486"/>
      <c r="EUQ51" s="486"/>
      <c r="EUR51" s="486"/>
      <c r="EUS51" s="486"/>
      <c r="EUT51" s="486"/>
      <c r="EUU51" s="486"/>
      <c r="EUV51" s="486"/>
      <c r="EUW51" s="486"/>
      <c r="EUX51" s="486"/>
      <c r="EUY51" s="486"/>
      <c r="EUZ51" s="486"/>
      <c r="EVA51" s="486"/>
      <c r="EVB51" s="486"/>
      <c r="EVC51" s="486"/>
      <c r="EVD51" s="486"/>
      <c r="EVE51" s="486"/>
      <c r="EVF51" s="486"/>
      <c r="EVG51" s="486"/>
      <c r="EVH51" s="486"/>
      <c r="EVI51" s="486"/>
      <c r="EVJ51" s="486"/>
      <c r="EVK51" s="486"/>
      <c r="EVL51" s="486"/>
      <c r="EVM51" s="486"/>
      <c r="EVN51" s="486"/>
      <c r="EVO51" s="486"/>
      <c r="EVP51" s="486"/>
      <c r="EVQ51" s="486"/>
      <c r="EVR51" s="486"/>
      <c r="EVS51" s="486"/>
      <c r="EVT51" s="486"/>
      <c r="EVU51" s="486"/>
      <c r="EVV51" s="486"/>
      <c r="EVW51" s="486"/>
      <c r="EVX51" s="486"/>
      <c r="EVY51" s="486"/>
      <c r="EVZ51" s="486"/>
      <c r="EWA51" s="486"/>
      <c r="EWB51" s="486"/>
      <c r="EWC51" s="486"/>
      <c r="EWD51" s="486"/>
      <c r="EWE51" s="486"/>
      <c r="EWF51" s="486"/>
      <c r="EWG51" s="486"/>
      <c r="EWH51" s="486"/>
      <c r="EWI51" s="486"/>
      <c r="EWJ51" s="486"/>
      <c r="EWK51" s="486"/>
      <c r="EWL51" s="486"/>
      <c r="EWM51" s="486"/>
      <c r="EWN51" s="486"/>
      <c r="EWO51" s="486"/>
      <c r="EWP51" s="486"/>
      <c r="EWQ51" s="486"/>
      <c r="EWR51" s="486"/>
      <c r="EWS51" s="486"/>
      <c r="EWT51" s="486"/>
      <c r="EWU51" s="486"/>
      <c r="EWV51" s="486"/>
      <c r="EWW51" s="486"/>
      <c r="EWX51" s="486"/>
      <c r="EWY51" s="486"/>
      <c r="EWZ51" s="486"/>
      <c r="EXA51" s="486"/>
      <c r="EXB51" s="486"/>
      <c r="EXC51" s="486"/>
      <c r="EXD51" s="486"/>
      <c r="EXE51" s="486"/>
      <c r="EXF51" s="486"/>
      <c r="EXG51" s="486"/>
      <c r="EXH51" s="486"/>
      <c r="EXI51" s="486"/>
      <c r="EXJ51" s="486"/>
      <c r="EXK51" s="486"/>
      <c r="EXL51" s="486"/>
      <c r="EXM51" s="486"/>
      <c r="EXN51" s="486"/>
      <c r="EXO51" s="486"/>
      <c r="EXP51" s="486"/>
      <c r="EXQ51" s="486"/>
      <c r="EXR51" s="486"/>
      <c r="EXS51" s="486"/>
      <c r="EXT51" s="486"/>
      <c r="EXU51" s="486"/>
      <c r="EXV51" s="486"/>
      <c r="EXW51" s="486"/>
      <c r="EXX51" s="486"/>
      <c r="EXY51" s="486"/>
      <c r="EXZ51" s="486"/>
      <c r="EYA51" s="486"/>
      <c r="EYB51" s="486"/>
      <c r="EYC51" s="486"/>
      <c r="EYD51" s="486"/>
      <c r="EYE51" s="486"/>
      <c r="EYF51" s="486"/>
      <c r="EYG51" s="486"/>
      <c r="EYH51" s="486"/>
      <c r="EYI51" s="486"/>
      <c r="EYJ51" s="486"/>
      <c r="EYK51" s="486"/>
      <c r="EYL51" s="486"/>
      <c r="EYM51" s="486"/>
      <c r="EYN51" s="486"/>
      <c r="EYO51" s="486"/>
      <c r="EYP51" s="486"/>
      <c r="EYQ51" s="486"/>
      <c r="EYR51" s="486"/>
      <c r="EYS51" s="486"/>
      <c r="EYT51" s="486"/>
      <c r="EYU51" s="486"/>
      <c r="EYV51" s="486"/>
      <c r="EYW51" s="486"/>
      <c r="EYX51" s="486"/>
      <c r="EYY51" s="486"/>
      <c r="EYZ51" s="486"/>
      <c r="EZA51" s="486"/>
      <c r="EZB51" s="486"/>
      <c r="EZC51" s="486"/>
      <c r="EZD51" s="486"/>
      <c r="EZE51" s="486"/>
      <c r="EZF51" s="486"/>
      <c r="EZG51" s="486"/>
      <c r="EZH51" s="486"/>
      <c r="EZI51" s="486"/>
      <c r="EZJ51" s="486"/>
      <c r="EZK51" s="486"/>
      <c r="EZL51" s="486"/>
      <c r="EZM51" s="486"/>
      <c r="EZN51" s="486"/>
      <c r="EZO51" s="486"/>
      <c r="EZP51" s="486"/>
      <c r="EZQ51" s="486"/>
      <c r="EZR51" s="486"/>
      <c r="EZS51" s="486"/>
      <c r="EZT51" s="486"/>
      <c r="EZU51" s="486"/>
      <c r="EZV51" s="486"/>
      <c r="EZW51" s="486"/>
      <c r="EZX51" s="486"/>
      <c r="EZY51" s="486"/>
      <c r="EZZ51" s="486"/>
      <c r="FAA51" s="486"/>
      <c r="FAB51" s="486"/>
      <c r="FAC51" s="486"/>
      <c r="FAD51" s="486"/>
      <c r="FAE51" s="486"/>
      <c r="FAF51" s="486"/>
      <c r="FAG51" s="486"/>
      <c r="FAH51" s="486"/>
      <c r="FAI51" s="486"/>
      <c r="FAJ51" s="486"/>
      <c r="FAK51" s="486"/>
      <c r="FAL51" s="486"/>
      <c r="FAM51" s="486"/>
      <c r="FAN51" s="486"/>
      <c r="FAO51" s="486"/>
      <c r="FAP51" s="486"/>
      <c r="FAQ51" s="486"/>
      <c r="FAR51" s="486"/>
      <c r="FAS51" s="486"/>
      <c r="FAT51" s="486"/>
      <c r="FAU51" s="486"/>
      <c r="FAV51" s="486"/>
      <c r="FAW51" s="486"/>
      <c r="FAX51" s="486"/>
      <c r="FAY51" s="486"/>
      <c r="FAZ51" s="486"/>
      <c r="FBA51" s="486"/>
      <c r="FBB51" s="486"/>
      <c r="FBC51" s="486"/>
      <c r="FBD51" s="486"/>
      <c r="FBE51" s="486"/>
      <c r="FBF51" s="486"/>
      <c r="FBG51" s="486"/>
      <c r="FBH51" s="486"/>
      <c r="FBI51" s="486"/>
      <c r="FBJ51" s="486"/>
      <c r="FBK51" s="486"/>
      <c r="FBL51" s="486"/>
      <c r="FBM51" s="486"/>
      <c r="FBN51" s="486"/>
      <c r="FBO51" s="486"/>
      <c r="FBP51" s="486"/>
      <c r="FBQ51" s="486"/>
      <c r="FBR51" s="486"/>
      <c r="FBS51" s="486"/>
      <c r="FBT51" s="486"/>
      <c r="FBU51" s="486"/>
      <c r="FBV51" s="486"/>
      <c r="FBW51" s="486"/>
      <c r="FBX51" s="486"/>
      <c r="FBY51" s="486"/>
      <c r="FBZ51" s="486"/>
      <c r="FCA51" s="486"/>
      <c r="FCB51" s="486"/>
      <c r="FCC51" s="486"/>
      <c r="FCD51" s="486"/>
      <c r="FCE51" s="486"/>
      <c r="FCF51" s="486"/>
      <c r="FCG51" s="486"/>
      <c r="FCH51" s="486"/>
      <c r="FCI51" s="486"/>
      <c r="FCJ51" s="486"/>
      <c r="FCK51" s="486"/>
      <c r="FCL51" s="486"/>
      <c r="FCM51" s="486"/>
      <c r="FCN51" s="486"/>
      <c r="FCO51" s="486"/>
      <c r="FCP51" s="486"/>
      <c r="FCQ51" s="486"/>
      <c r="FCR51" s="486"/>
      <c r="FCS51" s="486"/>
      <c r="FCT51" s="486"/>
      <c r="FCU51" s="486"/>
      <c r="FCV51" s="486"/>
      <c r="FCW51" s="486"/>
      <c r="FCX51" s="486"/>
      <c r="FCY51" s="486"/>
      <c r="FCZ51" s="486"/>
      <c r="FDA51" s="486"/>
      <c r="FDB51" s="486"/>
      <c r="FDC51" s="486"/>
      <c r="FDD51" s="486"/>
      <c r="FDE51" s="486"/>
      <c r="FDF51" s="486"/>
      <c r="FDG51" s="486"/>
      <c r="FDH51" s="486"/>
      <c r="FDI51" s="486"/>
      <c r="FDJ51" s="486"/>
      <c r="FDK51" s="486"/>
      <c r="FDL51" s="486"/>
      <c r="FDM51" s="486"/>
      <c r="FDN51" s="486"/>
      <c r="FDO51" s="486"/>
      <c r="FDP51" s="486"/>
      <c r="FDQ51" s="486"/>
      <c r="FDR51" s="486"/>
      <c r="FDS51" s="486"/>
      <c r="FDT51" s="486"/>
      <c r="FDU51" s="486"/>
      <c r="FDV51" s="486"/>
      <c r="FDW51" s="486"/>
      <c r="FDX51" s="486"/>
      <c r="FDY51" s="486"/>
      <c r="FDZ51" s="486"/>
      <c r="FEA51" s="486"/>
      <c r="FEB51" s="486"/>
      <c r="FEC51" s="486"/>
      <c r="FED51" s="486"/>
      <c r="FEE51" s="486"/>
      <c r="FEF51" s="486"/>
      <c r="FEG51" s="486"/>
      <c r="FEH51" s="486"/>
      <c r="FEI51" s="486"/>
      <c r="FEJ51" s="486"/>
      <c r="FEK51" s="486"/>
      <c r="FEL51" s="486"/>
      <c r="FEM51" s="486"/>
      <c r="FEN51" s="486"/>
      <c r="FEO51" s="486"/>
      <c r="FEP51" s="486"/>
      <c r="FEQ51" s="486"/>
      <c r="FER51" s="486"/>
      <c r="FES51" s="486"/>
      <c r="FET51" s="486"/>
      <c r="FEU51" s="486"/>
      <c r="FEV51" s="486"/>
      <c r="FEW51" s="486"/>
      <c r="FEX51" s="486"/>
      <c r="FEY51" s="486"/>
      <c r="FEZ51" s="486"/>
      <c r="FFA51" s="486"/>
      <c r="FFB51" s="486"/>
      <c r="FFC51" s="486"/>
      <c r="FFD51" s="486"/>
      <c r="FFE51" s="486"/>
      <c r="FFF51" s="486"/>
      <c r="FFG51" s="486"/>
      <c r="FFH51" s="486"/>
      <c r="FFI51" s="486"/>
      <c r="FFJ51" s="486"/>
      <c r="FFK51" s="486"/>
      <c r="FFL51" s="486"/>
      <c r="FFM51" s="486"/>
      <c r="FFN51" s="486"/>
      <c r="FFO51" s="486"/>
      <c r="FFP51" s="486"/>
      <c r="FFQ51" s="486"/>
      <c r="FFR51" s="486"/>
      <c r="FFS51" s="486"/>
      <c r="FFT51" s="486"/>
      <c r="FFU51" s="486"/>
      <c r="FFV51" s="486"/>
      <c r="FFW51" s="486"/>
      <c r="FFX51" s="486"/>
      <c r="FFY51" s="486"/>
      <c r="FFZ51" s="486"/>
      <c r="FGA51" s="486"/>
      <c r="FGB51" s="486"/>
      <c r="FGC51" s="486"/>
      <c r="FGD51" s="486"/>
      <c r="FGE51" s="486"/>
      <c r="FGF51" s="486"/>
      <c r="FGG51" s="486"/>
      <c r="FGH51" s="486"/>
      <c r="FGI51" s="486"/>
      <c r="FGJ51" s="486"/>
      <c r="FGK51" s="486"/>
      <c r="FGL51" s="486"/>
      <c r="FGM51" s="486"/>
      <c r="FGN51" s="486"/>
      <c r="FGO51" s="486"/>
      <c r="FGP51" s="486"/>
      <c r="FGQ51" s="486"/>
      <c r="FGR51" s="486"/>
      <c r="FGS51" s="486"/>
      <c r="FGT51" s="486"/>
      <c r="FGU51" s="486"/>
      <c r="FGV51" s="486"/>
      <c r="FGW51" s="486"/>
      <c r="FGX51" s="486"/>
      <c r="FGY51" s="486"/>
      <c r="FGZ51" s="486"/>
      <c r="FHA51" s="486"/>
      <c r="FHB51" s="486"/>
      <c r="FHC51" s="486"/>
      <c r="FHD51" s="486"/>
      <c r="FHE51" s="486"/>
      <c r="FHF51" s="486"/>
      <c r="FHG51" s="486"/>
      <c r="FHH51" s="486"/>
      <c r="FHI51" s="486"/>
      <c r="FHJ51" s="486"/>
      <c r="FHK51" s="486"/>
      <c r="FHL51" s="486"/>
      <c r="FHM51" s="486"/>
      <c r="FHN51" s="486"/>
      <c r="FHO51" s="486"/>
      <c r="FHP51" s="486"/>
      <c r="FHQ51" s="486"/>
      <c r="FHR51" s="486"/>
      <c r="FHS51" s="486"/>
      <c r="FHT51" s="486"/>
      <c r="FHU51" s="486"/>
      <c r="FHV51" s="486"/>
      <c r="FHW51" s="486"/>
      <c r="FHX51" s="486"/>
      <c r="FHY51" s="486"/>
      <c r="FHZ51" s="486"/>
      <c r="FIA51" s="486"/>
      <c r="FIB51" s="486"/>
      <c r="FIC51" s="486"/>
      <c r="FID51" s="486"/>
      <c r="FIE51" s="486"/>
      <c r="FIF51" s="486"/>
      <c r="FIG51" s="486"/>
      <c r="FIH51" s="486"/>
      <c r="FII51" s="486"/>
      <c r="FIJ51" s="486"/>
      <c r="FIK51" s="486"/>
      <c r="FIL51" s="486"/>
      <c r="FIM51" s="486"/>
      <c r="FIN51" s="486"/>
      <c r="FIO51" s="486"/>
      <c r="FIP51" s="486"/>
      <c r="FIQ51" s="486"/>
      <c r="FIR51" s="486"/>
      <c r="FIS51" s="486"/>
      <c r="FIT51" s="486"/>
      <c r="FIU51" s="486"/>
      <c r="FIV51" s="486"/>
      <c r="FIW51" s="486"/>
      <c r="FIX51" s="486"/>
      <c r="FIY51" s="486"/>
      <c r="FIZ51" s="486"/>
      <c r="FJA51" s="486"/>
      <c r="FJB51" s="486"/>
      <c r="FJC51" s="486"/>
      <c r="FJD51" s="486"/>
      <c r="FJE51" s="486"/>
      <c r="FJF51" s="486"/>
      <c r="FJG51" s="486"/>
      <c r="FJH51" s="486"/>
      <c r="FJI51" s="486"/>
      <c r="FJJ51" s="486"/>
      <c r="FJK51" s="486"/>
      <c r="FJL51" s="486"/>
      <c r="FJM51" s="486"/>
      <c r="FJN51" s="486"/>
      <c r="FJO51" s="486"/>
      <c r="FJP51" s="486"/>
      <c r="FJQ51" s="486"/>
      <c r="FJR51" s="486"/>
      <c r="FJS51" s="486"/>
      <c r="FJT51" s="486"/>
      <c r="FJU51" s="486"/>
      <c r="FJV51" s="486"/>
      <c r="FJW51" s="486"/>
      <c r="FJX51" s="486"/>
      <c r="FJY51" s="486"/>
      <c r="FJZ51" s="486"/>
      <c r="FKA51" s="486"/>
      <c r="FKB51" s="486"/>
      <c r="FKC51" s="486"/>
      <c r="FKD51" s="486"/>
      <c r="FKE51" s="486"/>
      <c r="FKF51" s="486"/>
      <c r="FKG51" s="486"/>
      <c r="FKH51" s="486"/>
      <c r="FKI51" s="486"/>
      <c r="FKJ51" s="486"/>
      <c r="FKK51" s="486"/>
      <c r="FKL51" s="486"/>
      <c r="FKM51" s="486"/>
      <c r="FKN51" s="486"/>
      <c r="FKO51" s="486"/>
      <c r="FKP51" s="486"/>
      <c r="FKQ51" s="486"/>
      <c r="FKR51" s="486"/>
      <c r="FKS51" s="486"/>
      <c r="FKT51" s="486"/>
      <c r="FKU51" s="486"/>
      <c r="FKV51" s="486"/>
      <c r="FKW51" s="486"/>
      <c r="FKX51" s="486"/>
      <c r="FKY51" s="486"/>
      <c r="FKZ51" s="486"/>
      <c r="FLA51" s="486"/>
      <c r="FLB51" s="486"/>
      <c r="FLC51" s="486"/>
      <c r="FLD51" s="486"/>
      <c r="FLE51" s="486"/>
      <c r="FLF51" s="486"/>
      <c r="FLG51" s="486"/>
      <c r="FLH51" s="486"/>
      <c r="FLI51" s="486"/>
      <c r="FLJ51" s="486"/>
      <c r="FLK51" s="486"/>
      <c r="FLL51" s="486"/>
      <c r="FLM51" s="486"/>
      <c r="FLN51" s="486"/>
      <c r="FLO51" s="486"/>
      <c r="FLP51" s="486"/>
      <c r="FLQ51" s="486"/>
      <c r="FLR51" s="486"/>
      <c r="FLS51" s="486"/>
      <c r="FLT51" s="486"/>
      <c r="FLU51" s="486"/>
      <c r="FLV51" s="486"/>
      <c r="FLW51" s="486"/>
      <c r="FLX51" s="486"/>
      <c r="FLY51" s="486"/>
      <c r="FLZ51" s="486"/>
      <c r="FMA51" s="486"/>
      <c r="FMB51" s="486"/>
      <c r="FMC51" s="486"/>
      <c r="FMD51" s="486"/>
      <c r="FME51" s="486"/>
      <c r="FMF51" s="486"/>
      <c r="FMG51" s="486"/>
      <c r="FMH51" s="486"/>
      <c r="FMI51" s="486"/>
      <c r="FMJ51" s="486"/>
      <c r="FMK51" s="486"/>
      <c r="FML51" s="486"/>
      <c r="FMM51" s="486"/>
      <c r="FMN51" s="486"/>
      <c r="FMO51" s="486"/>
      <c r="FMP51" s="486"/>
      <c r="FMQ51" s="486"/>
      <c r="FMR51" s="486"/>
      <c r="FMS51" s="486"/>
      <c r="FMT51" s="486"/>
      <c r="FMU51" s="486"/>
      <c r="FMV51" s="486"/>
      <c r="FMW51" s="486"/>
      <c r="FMX51" s="486"/>
      <c r="FMY51" s="486"/>
      <c r="FMZ51" s="486"/>
      <c r="FNA51" s="486"/>
      <c r="FNB51" s="486"/>
      <c r="FNC51" s="486"/>
      <c r="FND51" s="486"/>
      <c r="FNE51" s="486"/>
      <c r="FNF51" s="486"/>
      <c r="FNG51" s="486"/>
      <c r="FNH51" s="486"/>
      <c r="FNI51" s="486"/>
      <c r="FNJ51" s="486"/>
      <c r="FNK51" s="486"/>
      <c r="FNL51" s="486"/>
      <c r="FNM51" s="486"/>
      <c r="FNN51" s="486"/>
      <c r="FNO51" s="486"/>
      <c r="FNP51" s="486"/>
      <c r="FNQ51" s="486"/>
      <c r="FNR51" s="486"/>
      <c r="FNS51" s="486"/>
      <c r="FNT51" s="486"/>
      <c r="FNU51" s="486"/>
      <c r="FNV51" s="486"/>
      <c r="FNW51" s="486"/>
      <c r="FNX51" s="486"/>
      <c r="FNY51" s="486"/>
      <c r="FNZ51" s="486"/>
      <c r="FOA51" s="486"/>
      <c r="FOB51" s="486"/>
      <c r="FOC51" s="486"/>
      <c r="FOD51" s="486"/>
      <c r="FOE51" s="486"/>
      <c r="FOF51" s="486"/>
      <c r="FOG51" s="486"/>
      <c r="FOH51" s="486"/>
      <c r="FOI51" s="486"/>
      <c r="FOJ51" s="486"/>
      <c r="FOK51" s="486"/>
      <c r="FOL51" s="486"/>
      <c r="FOM51" s="486"/>
      <c r="FON51" s="486"/>
      <c r="FOO51" s="486"/>
      <c r="FOP51" s="486"/>
      <c r="FOQ51" s="486"/>
      <c r="FOR51" s="486"/>
      <c r="FOS51" s="486"/>
      <c r="FOT51" s="486"/>
      <c r="FOU51" s="486"/>
      <c r="FOV51" s="486"/>
      <c r="FOW51" s="486"/>
      <c r="FOX51" s="486"/>
      <c r="FOY51" s="486"/>
      <c r="FOZ51" s="486"/>
      <c r="FPA51" s="486"/>
      <c r="FPB51" s="486"/>
      <c r="FPC51" s="486"/>
      <c r="FPD51" s="486"/>
      <c r="FPE51" s="486"/>
      <c r="FPF51" s="486"/>
      <c r="FPG51" s="486"/>
      <c r="FPH51" s="486"/>
      <c r="FPI51" s="486"/>
      <c r="FPJ51" s="486"/>
      <c r="FPK51" s="486"/>
      <c r="FPL51" s="486"/>
      <c r="FPM51" s="486"/>
      <c r="FPN51" s="486"/>
      <c r="FPO51" s="486"/>
      <c r="FPP51" s="486"/>
      <c r="FPQ51" s="486"/>
      <c r="FPR51" s="486"/>
      <c r="FPS51" s="486"/>
      <c r="FPT51" s="486"/>
      <c r="FPU51" s="486"/>
      <c r="FPV51" s="486"/>
      <c r="FPW51" s="486"/>
      <c r="FPX51" s="486"/>
      <c r="FPY51" s="486"/>
      <c r="FPZ51" s="486"/>
      <c r="FQA51" s="486"/>
      <c r="FQB51" s="486"/>
      <c r="FQC51" s="486"/>
      <c r="FQD51" s="486"/>
      <c r="FQE51" s="486"/>
      <c r="FQF51" s="486"/>
      <c r="FQG51" s="486"/>
      <c r="FQH51" s="486"/>
      <c r="FQI51" s="486"/>
      <c r="FQJ51" s="486"/>
      <c r="FQK51" s="486"/>
      <c r="FQL51" s="486"/>
      <c r="FQM51" s="486"/>
      <c r="FQN51" s="486"/>
      <c r="FQO51" s="486"/>
      <c r="FQP51" s="486"/>
      <c r="FQQ51" s="486"/>
      <c r="FQR51" s="486"/>
      <c r="FQS51" s="486"/>
      <c r="FQT51" s="486"/>
      <c r="FQU51" s="486"/>
      <c r="FQV51" s="486"/>
      <c r="FQW51" s="486"/>
      <c r="FQX51" s="486"/>
      <c r="FQY51" s="486"/>
      <c r="FQZ51" s="486"/>
      <c r="FRA51" s="486"/>
      <c r="FRB51" s="486"/>
      <c r="FRC51" s="486"/>
      <c r="FRD51" s="486"/>
      <c r="FRE51" s="486"/>
      <c r="FRF51" s="486"/>
      <c r="FRG51" s="486"/>
      <c r="FRH51" s="486"/>
      <c r="FRI51" s="486"/>
      <c r="FRJ51" s="486"/>
      <c r="FRK51" s="486"/>
      <c r="FRL51" s="486"/>
      <c r="FRM51" s="486"/>
      <c r="FRN51" s="486"/>
      <c r="FRO51" s="486"/>
      <c r="FRP51" s="486"/>
      <c r="FRQ51" s="486"/>
      <c r="FRR51" s="486"/>
      <c r="FRS51" s="486"/>
      <c r="FRT51" s="486"/>
      <c r="FRU51" s="486"/>
      <c r="FRV51" s="486"/>
      <c r="FRW51" s="486"/>
      <c r="FRX51" s="486"/>
      <c r="FRY51" s="486"/>
      <c r="FRZ51" s="486"/>
      <c r="FSA51" s="486"/>
      <c r="FSB51" s="486"/>
      <c r="FSC51" s="486"/>
      <c r="FSD51" s="486"/>
      <c r="FSE51" s="486"/>
      <c r="FSF51" s="486"/>
      <c r="FSG51" s="486"/>
      <c r="FSH51" s="486"/>
      <c r="FSI51" s="486"/>
      <c r="FSJ51" s="486"/>
      <c r="FSK51" s="486"/>
      <c r="FSL51" s="486"/>
      <c r="FSM51" s="486"/>
      <c r="FSN51" s="486"/>
      <c r="FSO51" s="486"/>
      <c r="FSP51" s="486"/>
      <c r="FSQ51" s="486"/>
      <c r="FSR51" s="486"/>
      <c r="FSS51" s="486"/>
      <c r="FST51" s="486"/>
      <c r="FSU51" s="486"/>
      <c r="FSV51" s="486"/>
      <c r="FSW51" s="486"/>
      <c r="FSX51" s="486"/>
      <c r="FSY51" s="486"/>
      <c r="FSZ51" s="486"/>
      <c r="FTA51" s="486"/>
      <c r="FTB51" s="486"/>
      <c r="FTC51" s="486"/>
      <c r="FTD51" s="486"/>
      <c r="FTE51" s="486"/>
      <c r="FTF51" s="486"/>
      <c r="FTG51" s="486"/>
      <c r="FTH51" s="486"/>
      <c r="FTI51" s="486"/>
      <c r="FTJ51" s="486"/>
      <c r="FTK51" s="486"/>
      <c r="FTL51" s="486"/>
      <c r="FTM51" s="486"/>
      <c r="FTN51" s="486"/>
      <c r="FTO51" s="486"/>
      <c r="FTP51" s="486"/>
      <c r="FTQ51" s="486"/>
      <c r="FTR51" s="486"/>
      <c r="FTS51" s="486"/>
      <c r="FTT51" s="486"/>
      <c r="FTU51" s="486"/>
      <c r="FTV51" s="486"/>
      <c r="FTW51" s="486"/>
      <c r="FTX51" s="486"/>
      <c r="FTY51" s="486"/>
      <c r="FTZ51" s="486"/>
      <c r="FUA51" s="486"/>
      <c r="FUB51" s="486"/>
      <c r="FUC51" s="486"/>
      <c r="FUD51" s="486"/>
      <c r="FUE51" s="486"/>
      <c r="FUF51" s="486"/>
      <c r="FUG51" s="486"/>
      <c r="FUH51" s="486"/>
      <c r="FUI51" s="486"/>
      <c r="FUJ51" s="486"/>
      <c r="FUK51" s="486"/>
      <c r="FUL51" s="486"/>
      <c r="FUM51" s="486"/>
      <c r="FUN51" s="486"/>
      <c r="FUO51" s="486"/>
      <c r="FUP51" s="486"/>
      <c r="FUQ51" s="486"/>
      <c r="FUR51" s="486"/>
      <c r="FUS51" s="486"/>
      <c r="FUT51" s="486"/>
      <c r="FUU51" s="486"/>
      <c r="FUV51" s="486"/>
      <c r="FUW51" s="486"/>
      <c r="FUX51" s="486"/>
      <c r="FUY51" s="486"/>
      <c r="FUZ51" s="486"/>
      <c r="FVA51" s="486"/>
      <c r="FVB51" s="486"/>
      <c r="FVC51" s="486"/>
      <c r="FVD51" s="486"/>
      <c r="FVE51" s="486"/>
      <c r="FVF51" s="486"/>
      <c r="FVG51" s="486"/>
      <c r="FVH51" s="486"/>
      <c r="FVI51" s="486"/>
      <c r="FVJ51" s="486"/>
      <c r="FVK51" s="486"/>
      <c r="FVL51" s="486"/>
      <c r="FVM51" s="486"/>
      <c r="FVN51" s="486"/>
      <c r="FVO51" s="486"/>
      <c r="FVP51" s="486"/>
      <c r="FVQ51" s="486"/>
      <c r="FVR51" s="486"/>
      <c r="FVS51" s="486"/>
      <c r="FVT51" s="486"/>
      <c r="FVU51" s="486"/>
      <c r="FVV51" s="486"/>
      <c r="FVW51" s="486"/>
      <c r="FVX51" s="486"/>
      <c r="FVY51" s="486"/>
      <c r="FVZ51" s="486"/>
      <c r="FWA51" s="486"/>
      <c r="FWB51" s="486"/>
      <c r="FWC51" s="486"/>
      <c r="FWD51" s="486"/>
      <c r="FWE51" s="486"/>
      <c r="FWF51" s="486"/>
      <c r="FWG51" s="486"/>
      <c r="FWH51" s="486"/>
      <c r="FWI51" s="486"/>
      <c r="FWJ51" s="486"/>
      <c r="FWK51" s="486"/>
      <c r="FWL51" s="486"/>
      <c r="FWM51" s="486"/>
      <c r="FWN51" s="486"/>
      <c r="FWO51" s="486"/>
      <c r="FWP51" s="486"/>
      <c r="FWQ51" s="486"/>
      <c r="FWR51" s="486"/>
      <c r="FWS51" s="486"/>
      <c r="FWT51" s="486"/>
      <c r="FWU51" s="486"/>
      <c r="FWV51" s="486"/>
      <c r="FWW51" s="486"/>
      <c r="FWX51" s="486"/>
      <c r="FWY51" s="486"/>
      <c r="FWZ51" s="486"/>
      <c r="FXA51" s="486"/>
      <c r="FXB51" s="486"/>
      <c r="FXC51" s="486"/>
      <c r="FXD51" s="486"/>
      <c r="FXE51" s="486"/>
      <c r="FXF51" s="486"/>
      <c r="FXG51" s="486"/>
      <c r="FXH51" s="486"/>
      <c r="FXI51" s="486"/>
      <c r="FXJ51" s="486"/>
      <c r="FXK51" s="486"/>
      <c r="FXL51" s="486"/>
      <c r="FXM51" s="486"/>
      <c r="FXN51" s="486"/>
      <c r="FXO51" s="486"/>
      <c r="FXP51" s="486"/>
      <c r="FXQ51" s="486"/>
      <c r="FXR51" s="486"/>
      <c r="FXS51" s="486"/>
      <c r="FXT51" s="486"/>
      <c r="FXU51" s="486"/>
      <c r="FXV51" s="486"/>
      <c r="FXW51" s="486"/>
      <c r="FXX51" s="486"/>
      <c r="FXY51" s="486"/>
      <c r="FXZ51" s="486"/>
      <c r="FYA51" s="486"/>
      <c r="FYB51" s="486"/>
      <c r="FYC51" s="486"/>
      <c r="FYD51" s="486"/>
      <c r="FYE51" s="486"/>
      <c r="FYF51" s="486"/>
      <c r="FYG51" s="486"/>
      <c r="FYH51" s="486"/>
      <c r="FYI51" s="486"/>
      <c r="FYJ51" s="486"/>
      <c r="FYK51" s="486"/>
      <c r="FYL51" s="486"/>
      <c r="FYM51" s="486"/>
      <c r="FYN51" s="486"/>
      <c r="FYO51" s="486"/>
      <c r="FYP51" s="486"/>
      <c r="FYQ51" s="486"/>
      <c r="FYR51" s="486"/>
      <c r="FYS51" s="486"/>
      <c r="FYT51" s="486"/>
      <c r="FYU51" s="486"/>
      <c r="FYV51" s="486"/>
      <c r="FYW51" s="486"/>
      <c r="FYX51" s="486"/>
      <c r="FYY51" s="486"/>
      <c r="FYZ51" s="486"/>
      <c r="FZA51" s="486"/>
      <c r="FZB51" s="486"/>
      <c r="FZC51" s="486"/>
      <c r="FZD51" s="486"/>
      <c r="FZE51" s="486"/>
      <c r="FZF51" s="486"/>
      <c r="FZG51" s="486"/>
      <c r="FZH51" s="486"/>
      <c r="FZI51" s="486"/>
      <c r="FZJ51" s="486"/>
      <c r="FZK51" s="486"/>
      <c r="FZL51" s="486"/>
      <c r="FZM51" s="486"/>
      <c r="FZN51" s="486"/>
      <c r="FZO51" s="486"/>
      <c r="FZP51" s="486"/>
      <c r="FZQ51" s="486"/>
      <c r="FZR51" s="486"/>
      <c r="FZS51" s="486"/>
      <c r="FZT51" s="486"/>
      <c r="FZU51" s="486"/>
      <c r="FZV51" s="486"/>
      <c r="FZW51" s="486"/>
      <c r="FZX51" s="486"/>
      <c r="FZY51" s="486"/>
      <c r="FZZ51" s="486"/>
      <c r="GAA51" s="486"/>
      <c r="GAB51" s="486"/>
      <c r="GAC51" s="486"/>
      <c r="GAD51" s="486"/>
      <c r="GAE51" s="486"/>
      <c r="GAF51" s="486"/>
      <c r="GAG51" s="486"/>
      <c r="GAH51" s="486"/>
      <c r="GAI51" s="486"/>
      <c r="GAJ51" s="486"/>
      <c r="GAK51" s="486"/>
      <c r="GAL51" s="486"/>
      <c r="GAM51" s="486"/>
      <c r="GAN51" s="486"/>
      <c r="GAO51" s="486"/>
      <c r="GAP51" s="486"/>
      <c r="GAQ51" s="486"/>
      <c r="GAR51" s="486"/>
      <c r="GAS51" s="486"/>
      <c r="GAT51" s="486"/>
      <c r="GAU51" s="486"/>
      <c r="GAV51" s="486"/>
      <c r="GAW51" s="486"/>
      <c r="GAX51" s="486"/>
      <c r="GAY51" s="486"/>
      <c r="GAZ51" s="486"/>
      <c r="GBA51" s="486"/>
      <c r="GBB51" s="486"/>
      <c r="GBC51" s="486"/>
      <c r="GBD51" s="486"/>
      <c r="GBE51" s="486"/>
      <c r="GBF51" s="486"/>
      <c r="GBG51" s="486"/>
      <c r="GBH51" s="486"/>
      <c r="GBI51" s="486"/>
      <c r="GBJ51" s="486"/>
      <c r="GBK51" s="486"/>
      <c r="GBL51" s="486"/>
      <c r="GBM51" s="486"/>
      <c r="GBN51" s="486"/>
      <c r="GBO51" s="486"/>
      <c r="GBP51" s="486"/>
      <c r="GBQ51" s="486"/>
      <c r="GBR51" s="486"/>
      <c r="GBS51" s="486"/>
      <c r="GBT51" s="486"/>
      <c r="GBU51" s="486"/>
      <c r="GBV51" s="486"/>
      <c r="GBW51" s="486"/>
      <c r="GBX51" s="486"/>
      <c r="GBY51" s="486"/>
      <c r="GBZ51" s="486"/>
      <c r="GCA51" s="486"/>
      <c r="GCB51" s="486"/>
      <c r="GCC51" s="486"/>
      <c r="GCD51" s="486"/>
      <c r="GCE51" s="486"/>
      <c r="GCF51" s="486"/>
      <c r="GCG51" s="486"/>
      <c r="GCH51" s="486"/>
      <c r="GCI51" s="486"/>
      <c r="GCJ51" s="486"/>
      <c r="GCK51" s="486"/>
      <c r="GCL51" s="486"/>
      <c r="GCM51" s="486"/>
      <c r="GCN51" s="486"/>
      <c r="GCO51" s="486"/>
      <c r="GCP51" s="486"/>
      <c r="GCQ51" s="486"/>
      <c r="GCR51" s="486"/>
      <c r="GCS51" s="486"/>
      <c r="GCT51" s="486"/>
      <c r="GCU51" s="486"/>
      <c r="GCV51" s="486"/>
      <c r="GCW51" s="486"/>
      <c r="GCX51" s="486"/>
      <c r="GCY51" s="486"/>
      <c r="GCZ51" s="486"/>
      <c r="GDA51" s="486"/>
      <c r="GDB51" s="486"/>
      <c r="GDC51" s="486"/>
      <c r="GDD51" s="486"/>
      <c r="GDE51" s="486"/>
      <c r="GDF51" s="486"/>
      <c r="GDG51" s="486"/>
      <c r="GDH51" s="486"/>
      <c r="GDI51" s="486"/>
      <c r="GDJ51" s="486"/>
      <c r="GDK51" s="486"/>
      <c r="GDL51" s="486"/>
      <c r="GDM51" s="486"/>
      <c r="GDN51" s="486"/>
      <c r="GDO51" s="486"/>
      <c r="GDP51" s="486"/>
      <c r="GDQ51" s="486"/>
      <c r="GDR51" s="486"/>
      <c r="GDS51" s="486"/>
      <c r="GDT51" s="486"/>
      <c r="GDU51" s="486"/>
      <c r="GDV51" s="486"/>
      <c r="GDW51" s="486"/>
      <c r="GDX51" s="486"/>
      <c r="GDY51" s="486"/>
      <c r="GDZ51" s="486"/>
      <c r="GEA51" s="486"/>
      <c r="GEB51" s="486"/>
      <c r="GEC51" s="486"/>
      <c r="GED51" s="486"/>
      <c r="GEE51" s="486"/>
      <c r="GEF51" s="486"/>
      <c r="GEG51" s="486"/>
      <c r="GEH51" s="486"/>
      <c r="GEI51" s="486"/>
      <c r="GEJ51" s="486"/>
      <c r="GEK51" s="486"/>
      <c r="GEL51" s="486"/>
      <c r="GEM51" s="486"/>
      <c r="GEN51" s="486"/>
      <c r="GEO51" s="486"/>
      <c r="GEP51" s="486"/>
      <c r="GEQ51" s="486"/>
      <c r="GER51" s="486"/>
      <c r="GES51" s="486"/>
      <c r="GET51" s="486"/>
      <c r="GEU51" s="486"/>
      <c r="GEV51" s="486"/>
      <c r="GEW51" s="486"/>
      <c r="GEX51" s="486"/>
      <c r="GEY51" s="486"/>
      <c r="GEZ51" s="486"/>
      <c r="GFA51" s="486"/>
      <c r="GFB51" s="486"/>
      <c r="GFC51" s="486"/>
      <c r="GFD51" s="486"/>
      <c r="GFE51" s="486"/>
      <c r="GFF51" s="486"/>
      <c r="GFG51" s="486"/>
      <c r="GFH51" s="486"/>
      <c r="GFI51" s="486"/>
      <c r="GFJ51" s="486"/>
      <c r="GFK51" s="486"/>
      <c r="GFL51" s="486"/>
      <c r="GFM51" s="486"/>
      <c r="GFN51" s="486"/>
      <c r="GFO51" s="486"/>
      <c r="GFP51" s="486"/>
      <c r="GFQ51" s="486"/>
      <c r="GFR51" s="486"/>
      <c r="GFS51" s="486"/>
      <c r="GFT51" s="486"/>
      <c r="GFU51" s="486"/>
      <c r="GFV51" s="486"/>
      <c r="GFW51" s="486"/>
      <c r="GFX51" s="486"/>
      <c r="GFY51" s="486"/>
      <c r="GFZ51" s="486"/>
      <c r="GGA51" s="486"/>
      <c r="GGB51" s="486"/>
      <c r="GGC51" s="486"/>
      <c r="GGD51" s="486"/>
      <c r="GGE51" s="486"/>
      <c r="GGF51" s="486"/>
      <c r="GGG51" s="486"/>
      <c r="GGH51" s="486"/>
      <c r="GGI51" s="486"/>
      <c r="GGJ51" s="486"/>
      <c r="GGK51" s="486"/>
      <c r="GGL51" s="486"/>
      <c r="GGM51" s="486"/>
      <c r="GGN51" s="486"/>
      <c r="GGO51" s="486"/>
      <c r="GGP51" s="486"/>
      <c r="GGQ51" s="486"/>
      <c r="GGR51" s="486"/>
      <c r="GGS51" s="486"/>
      <c r="GGT51" s="486"/>
      <c r="GGU51" s="486"/>
      <c r="GGV51" s="486"/>
      <c r="GGW51" s="486"/>
      <c r="GGX51" s="486"/>
      <c r="GGY51" s="486"/>
      <c r="GGZ51" s="486"/>
      <c r="GHA51" s="486"/>
      <c r="GHB51" s="486"/>
      <c r="GHC51" s="486"/>
      <c r="GHD51" s="486"/>
      <c r="GHE51" s="486"/>
      <c r="GHF51" s="486"/>
      <c r="GHG51" s="486"/>
      <c r="GHH51" s="486"/>
      <c r="GHI51" s="486"/>
      <c r="GHJ51" s="486"/>
      <c r="GHK51" s="486"/>
      <c r="GHL51" s="486"/>
      <c r="GHM51" s="486"/>
      <c r="GHN51" s="486"/>
      <c r="GHO51" s="486"/>
      <c r="GHP51" s="486"/>
      <c r="GHQ51" s="486"/>
      <c r="GHR51" s="486"/>
      <c r="GHS51" s="486"/>
      <c r="GHT51" s="486"/>
      <c r="GHU51" s="486"/>
      <c r="GHV51" s="486"/>
      <c r="GHW51" s="486"/>
      <c r="GHX51" s="486"/>
      <c r="GHY51" s="486"/>
      <c r="GHZ51" s="486"/>
      <c r="GIA51" s="486"/>
      <c r="GIB51" s="486"/>
      <c r="GIC51" s="486"/>
      <c r="GID51" s="486"/>
      <c r="GIE51" s="486"/>
      <c r="GIF51" s="486"/>
      <c r="GIG51" s="486"/>
      <c r="GIH51" s="486"/>
      <c r="GII51" s="486"/>
      <c r="GIJ51" s="486"/>
      <c r="GIK51" s="486"/>
      <c r="GIL51" s="486"/>
      <c r="GIM51" s="486"/>
      <c r="GIN51" s="486"/>
      <c r="GIO51" s="486"/>
      <c r="GIP51" s="486"/>
      <c r="GIQ51" s="486"/>
      <c r="GIR51" s="486"/>
      <c r="GIS51" s="486"/>
      <c r="GIT51" s="486"/>
      <c r="GIU51" s="486"/>
      <c r="GIV51" s="486"/>
      <c r="GIW51" s="486"/>
      <c r="GIX51" s="486"/>
      <c r="GIY51" s="486"/>
      <c r="GIZ51" s="486"/>
      <c r="GJA51" s="486"/>
      <c r="GJB51" s="486"/>
      <c r="GJC51" s="486"/>
      <c r="GJD51" s="486"/>
      <c r="GJE51" s="486"/>
      <c r="GJF51" s="486"/>
      <c r="GJG51" s="486"/>
      <c r="GJH51" s="486"/>
      <c r="GJI51" s="486"/>
      <c r="GJJ51" s="486"/>
      <c r="GJK51" s="486"/>
      <c r="GJL51" s="486"/>
      <c r="GJM51" s="486"/>
      <c r="GJN51" s="486"/>
      <c r="GJO51" s="486"/>
      <c r="GJP51" s="486"/>
      <c r="GJQ51" s="486"/>
      <c r="GJR51" s="486"/>
      <c r="GJS51" s="486"/>
      <c r="GJT51" s="486"/>
      <c r="GJU51" s="486"/>
      <c r="GJV51" s="486"/>
      <c r="GJW51" s="486"/>
      <c r="GJX51" s="486"/>
      <c r="GJY51" s="486"/>
      <c r="GJZ51" s="486"/>
      <c r="GKA51" s="486"/>
      <c r="GKB51" s="486"/>
      <c r="GKC51" s="486"/>
      <c r="GKD51" s="486"/>
      <c r="GKE51" s="486"/>
      <c r="GKF51" s="486"/>
      <c r="GKG51" s="486"/>
      <c r="GKH51" s="486"/>
      <c r="GKI51" s="486"/>
      <c r="GKJ51" s="486"/>
      <c r="GKK51" s="486"/>
      <c r="GKL51" s="486"/>
      <c r="GKM51" s="486"/>
      <c r="GKN51" s="486"/>
      <c r="GKO51" s="486"/>
      <c r="GKP51" s="486"/>
      <c r="GKQ51" s="486"/>
      <c r="GKR51" s="486"/>
      <c r="GKS51" s="486"/>
      <c r="GKT51" s="486"/>
      <c r="GKU51" s="486"/>
      <c r="GKV51" s="486"/>
      <c r="GKW51" s="486"/>
      <c r="GKX51" s="486"/>
      <c r="GKY51" s="486"/>
      <c r="GKZ51" s="486"/>
      <c r="GLA51" s="486"/>
      <c r="GLB51" s="486"/>
      <c r="GLC51" s="486"/>
      <c r="GLD51" s="486"/>
      <c r="GLE51" s="486"/>
      <c r="GLF51" s="486"/>
      <c r="GLG51" s="486"/>
      <c r="GLH51" s="486"/>
      <c r="GLI51" s="486"/>
      <c r="GLJ51" s="486"/>
      <c r="GLK51" s="486"/>
      <c r="GLL51" s="486"/>
      <c r="GLM51" s="486"/>
      <c r="GLN51" s="486"/>
      <c r="GLO51" s="486"/>
      <c r="GLP51" s="486"/>
      <c r="GLQ51" s="486"/>
      <c r="GLR51" s="486"/>
      <c r="GLS51" s="486"/>
      <c r="GLT51" s="486"/>
      <c r="GLU51" s="486"/>
      <c r="GLV51" s="486"/>
      <c r="GLW51" s="486"/>
      <c r="GLX51" s="486"/>
      <c r="GLY51" s="486"/>
      <c r="GLZ51" s="486"/>
      <c r="GMA51" s="486"/>
      <c r="GMB51" s="486"/>
      <c r="GMC51" s="486"/>
      <c r="GMD51" s="486"/>
      <c r="GME51" s="486"/>
      <c r="GMF51" s="486"/>
      <c r="GMG51" s="486"/>
      <c r="GMH51" s="486"/>
      <c r="GMI51" s="486"/>
      <c r="GMJ51" s="486"/>
      <c r="GMK51" s="486"/>
      <c r="GML51" s="486"/>
      <c r="GMM51" s="486"/>
      <c r="GMN51" s="486"/>
      <c r="GMO51" s="486"/>
      <c r="GMP51" s="486"/>
      <c r="GMQ51" s="486"/>
      <c r="GMR51" s="486"/>
      <c r="GMS51" s="486"/>
      <c r="GMT51" s="486"/>
      <c r="GMU51" s="486"/>
      <c r="GMV51" s="486"/>
      <c r="GMW51" s="486"/>
      <c r="GMX51" s="486"/>
      <c r="GMY51" s="486"/>
      <c r="GMZ51" s="486"/>
      <c r="GNA51" s="486"/>
      <c r="GNB51" s="486"/>
      <c r="GNC51" s="486"/>
      <c r="GND51" s="486"/>
      <c r="GNE51" s="486"/>
      <c r="GNF51" s="486"/>
      <c r="GNG51" s="486"/>
      <c r="GNH51" s="486"/>
      <c r="GNI51" s="486"/>
      <c r="GNJ51" s="486"/>
      <c r="GNK51" s="486"/>
      <c r="GNL51" s="486"/>
      <c r="GNM51" s="486"/>
      <c r="GNN51" s="486"/>
      <c r="GNO51" s="486"/>
      <c r="GNP51" s="486"/>
      <c r="GNQ51" s="486"/>
      <c r="GNR51" s="486"/>
      <c r="GNS51" s="486"/>
      <c r="GNT51" s="486"/>
      <c r="GNU51" s="486"/>
      <c r="GNV51" s="486"/>
      <c r="GNW51" s="486"/>
      <c r="GNX51" s="486"/>
      <c r="GNY51" s="486"/>
      <c r="GNZ51" s="486"/>
      <c r="GOA51" s="486"/>
      <c r="GOB51" s="486"/>
      <c r="GOC51" s="486"/>
      <c r="GOD51" s="486"/>
      <c r="GOE51" s="486"/>
      <c r="GOF51" s="486"/>
      <c r="GOG51" s="486"/>
      <c r="GOH51" s="486"/>
      <c r="GOI51" s="486"/>
      <c r="GOJ51" s="486"/>
      <c r="GOK51" s="486"/>
      <c r="GOL51" s="486"/>
      <c r="GOM51" s="486"/>
      <c r="GON51" s="486"/>
      <c r="GOO51" s="486"/>
      <c r="GOP51" s="486"/>
      <c r="GOQ51" s="486"/>
      <c r="GOR51" s="486"/>
      <c r="GOS51" s="486"/>
      <c r="GOT51" s="486"/>
      <c r="GOU51" s="486"/>
      <c r="GOV51" s="486"/>
      <c r="GOW51" s="486"/>
      <c r="GOX51" s="486"/>
      <c r="GOY51" s="486"/>
      <c r="GOZ51" s="486"/>
      <c r="GPA51" s="486"/>
      <c r="GPB51" s="486"/>
      <c r="GPC51" s="486"/>
      <c r="GPD51" s="486"/>
      <c r="GPE51" s="486"/>
      <c r="GPF51" s="486"/>
      <c r="GPG51" s="486"/>
      <c r="GPH51" s="486"/>
      <c r="GPI51" s="486"/>
      <c r="GPJ51" s="486"/>
      <c r="GPK51" s="486"/>
      <c r="GPL51" s="486"/>
      <c r="GPM51" s="486"/>
      <c r="GPN51" s="486"/>
      <c r="GPO51" s="486"/>
      <c r="GPP51" s="486"/>
      <c r="GPQ51" s="486"/>
      <c r="GPR51" s="486"/>
      <c r="GPS51" s="486"/>
      <c r="GPT51" s="486"/>
      <c r="GPU51" s="486"/>
      <c r="GPV51" s="486"/>
      <c r="GPW51" s="486"/>
      <c r="GPX51" s="486"/>
      <c r="GPY51" s="486"/>
      <c r="GPZ51" s="486"/>
      <c r="GQA51" s="486"/>
      <c r="GQB51" s="486"/>
      <c r="GQC51" s="486"/>
      <c r="GQD51" s="486"/>
      <c r="GQE51" s="486"/>
      <c r="GQF51" s="486"/>
      <c r="GQG51" s="486"/>
      <c r="GQH51" s="486"/>
      <c r="GQI51" s="486"/>
      <c r="GQJ51" s="486"/>
      <c r="GQK51" s="486"/>
      <c r="GQL51" s="486"/>
      <c r="GQM51" s="486"/>
      <c r="GQN51" s="486"/>
      <c r="GQO51" s="486"/>
      <c r="GQP51" s="486"/>
      <c r="GQQ51" s="486"/>
      <c r="GQR51" s="486"/>
      <c r="GQS51" s="486"/>
      <c r="GQT51" s="486"/>
      <c r="GQU51" s="486"/>
      <c r="GQV51" s="486"/>
      <c r="GQW51" s="486"/>
      <c r="GQX51" s="486"/>
      <c r="GQY51" s="486"/>
      <c r="GQZ51" s="486"/>
      <c r="GRA51" s="486"/>
      <c r="GRB51" s="486"/>
      <c r="GRC51" s="486"/>
      <c r="GRD51" s="486"/>
      <c r="GRE51" s="486"/>
      <c r="GRF51" s="486"/>
      <c r="GRG51" s="486"/>
      <c r="GRH51" s="486"/>
      <c r="GRI51" s="486"/>
      <c r="GRJ51" s="486"/>
      <c r="GRK51" s="486"/>
      <c r="GRL51" s="486"/>
      <c r="GRM51" s="486"/>
      <c r="GRN51" s="486"/>
      <c r="GRO51" s="486"/>
      <c r="GRP51" s="486"/>
      <c r="GRQ51" s="486"/>
      <c r="GRR51" s="486"/>
      <c r="GRS51" s="486"/>
      <c r="GRT51" s="486"/>
      <c r="GRU51" s="486"/>
      <c r="GRV51" s="486"/>
      <c r="GRW51" s="486"/>
      <c r="GRX51" s="486"/>
      <c r="GRY51" s="486"/>
      <c r="GRZ51" s="486"/>
      <c r="GSA51" s="486"/>
      <c r="GSB51" s="486"/>
      <c r="GSC51" s="486"/>
      <c r="GSD51" s="486"/>
      <c r="GSE51" s="486"/>
      <c r="GSF51" s="486"/>
      <c r="GSG51" s="486"/>
      <c r="GSH51" s="486"/>
      <c r="GSI51" s="486"/>
      <c r="GSJ51" s="486"/>
      <c r="GSK51" s="486"/>
      <c r="GSL51" s="486"/>
      <c r="GSM51" s="486"/>
      <c r="GSN51" s="486"/>
      <c r="GSO51" s="486"/>
      <c r="GSP51" s="486"/>
      <c r="GSQ51" s="486"/>
      <c r="GSR51" s="486"/>
      <c r="GSS51" s="486"/>
      <c r="GST51" s="486"/>
      <c r="GSU51" s="486"/>
      <c r="GSV51" s="486"/>
      <c r="GSW51" s="486"/>
      <c r="GSX51" s="486"/>
      <c r="GSY51" s="486"/>
      <c r="GSZ51" s="486"/>
      <c r="GTA51" s="486"/>
      <c r="GTB51" s="486"/>
      <c r="GTC51" s="486"/>
      <c r="GTD51" s="486"/>
      <c r="GTE51" s="486"/>
      <c r="GTF51" s="486"/>
      <c r="GTG51" s="486"/>
      <c r="GTH51" s="486"/>
      <c r="GTI51" s="486"/>
      <c r="GTJ51" s="486"/>
      <c r="GTK51" s="486"/>
      <c r="GTL51" s="486"/>
      <c r="GTM51" s="486"/>
      <c r="GTN51" s="486"/>
      <c r="GTO51" s="486"/>
      <c r="GTP51" s="486"/>
      <c r="GTQ51" s="486"/>
      <c r="GTR51" s="486"/>
      <c r="GTS51" s="486"/>
      <c r="GTT51" s="486"/>
      <c r="GTU51" s="486"/>
      <c r="GTV51" s="486"/>
      <c r="GTW51" s="486"/>
      <c r="GTX51" s="486"/>
      <c r="GTY51" s="486"/>
      <c r="GTZ51" s="486"/>
      <c r="GUA51" s="486"/>
      <c r="GUB51" s="486"/>
      <c r="GUC51" s="486"/>
      <c r="GUD51" s="486"/>
      <c r="GUE51" s="486"/>
      <c r="GUF51" s="486"/>
      <c r="GUG51" s="486"/>
      <c r="GUH51" s="486"/>
      <c r="GUI51" s="486"/>
      <c r="GUJ51" s="486"/>
      <c r="GUK51" s="486"/>
      <c r="GUL51" s="486"/>
      <c r="GUM51" s="486"/>
      <c r="GUN51" s="486"/>
      <c r="GUO51" s="486"/>
      <c r="GUP51" s="486"/>
      <c r="GUQ51" s="486"/>
      <c r="GUR51" s="486"/>
      <c r="GUS51" s="486"/>
      <c r="GUT51" s="486"/>
      <c r="GUU51" s="486"/>
      <c r="GUV51" s="486"/>
      <c r="GUW51" s="486"/>
      <c r="GUX51" s="486"/>
      <c r="GUY51" s="486"/>
      <c r="GUZ51" s="486"/>
      <c r="GVA51" s="486"/>
      <c r="GVB51" s="486"/>
      <c r="GVC51" s="486"/>
      <c r="GVD51" s="486"/>
      <c r="GVE51" s="486"/>
      <c r="GVF51" s="486"/>
      <c r="GVG51" s="486"/>
      <c r="GVH51" s="486"/>
      <c r="GVI51" s="486"/>
      <c r="GVJ51" s="486"/>
      <c r="GVK51" s="486"/>
      <c r="GVL51" s="486"/>
      <c r="GVM51" s="486"/>
      <c r="GVN51" s="486"/>
      <c r="GVO51" s="486"/>
      <c r="GVP51" s="486"/>
      <c r="GVQ51" s="486"/>
      <c r="GVR51" s="486"/>
      <c r="GVS51" s="486"/>
      <c r="GVT51" s="486"/>
      <c r="GVU51" s="486"/>
      <c r="GVV51" s="486"/>
      <c r="GVW51" s="486"/>
      <c r="GVX51" s="486"/>
      <c r="GVY51" s="486"/>
      <c r="GVZ51" s="486"/>
      <c r="GWA51" s="486"/>
      <c r="GWB51" s="486"/>
      <c r="GWC51" s="486"/>
      <c r="GWD51" s="486"/>
      <c r="GWE51" s="486"/>
      <c r="GWF51" s="486"/>
      <c r="GWG51" s="486"/>
      <c r="GWH51" s="486"/>
      <c r="GWI51" s="486"/>
      <c r="GWJ51" s="486"/>
      <c r="GWK51" s="486"/>
      <c r="GWL51" s="486"/>
      <c r="GWM51" s="486"/>
      <c r="GWN51" s="486"/>
      <c r="GWO51" s="486"/>
      <c r="GWP51" s="486"/>
      <c r="GWQ51" s="486"/>
      <c r="GWR51" s="486"/>
      <c r="GWS51" s="486"/>
      <c r="GWT51" s="486"/>
      <c r="GWU51" s="486"/>
      <c r="GWV51" s="486"/>
      <c r="GWW51" s="486"/>
      <c r="GWX51" s="486"/>
      <c r="GWY51" s="486"/>
      <c r="GWZ51" s="486"/>
      <c r="GXA51" s="486"/>
      <c r="GXB51" s="486"/>
      <c r="GXC51" s="486"/>
      <c r="GXD51" s="486"/>
      <c r="GXE51" s="486"/>
      <c r="GXF51" s="486"/>
      <c r="GXG51" s="486"/>
      <c r="GXH51" s="486"/>
      <c r="GXI51" s="486"/>
      <c r="GXJ51" s="486"/>
      <c r="GXK51" s="486"/>
      <c r="GXL51" s="486"/>
      <c r="GXM51" s="486"/>
      <c r="GXN51" s="486"/>
      <c r="GXO51" s="486"/>
      <c r="GXP51" s="486"/>
      <c r="GXQ51" s="486"/>
      <c r="GXR51" s="486"/>
      <c r="GXS51" s="486"/>
      <c r="GXT51" s="486"/>
      <c r="GXU51" s="486"/>
      <c r="GXV51" s="486"/>
      <c r="GXW51" s="486"/>
      <c r="GXX51" s="486"/>
      <c r="GXY51" s="486"/>
      <c r="GXZ51" s="486"/>
      <c r="GYA51" s="486"/>
      <c r="GYB51" s="486"/>
      <c r="GYC51" s="486"/>
      <c r="GYD51" s="486"/>
      <c r="GYE51" s="486"/>
      <c r="GYF51" s="486"/>
      <c r="GYG51" s="486"/>
      <c r="GYH51" s="486"/>
      <c r="GYI51" s="486"/>
      <c r="GYJ51" s="486"/>
      <c r="GYK51" s="486"/>
      <c r="GYL51" s="486"/>
      <c r="GYM51" s="486"/>
      <c r="GYN51" s="486"/>
      <c r="GYO51" s="486"/>
      <c r="GYP51" s="486"/>
      <c r="GYQ51" s="486"/>
      <c r="GYR51" s="486"/>
      <c r="GYS51" s="486"/>
      <c r="GYT51" s="486"/>
      <c r="GYU51" s="486"/>
      <c r="GYV51" s="486"/>
      <c r="GYW51" s="486"/>
      <c r="GYX51" s="486"/>
      <c r="GYY51" s="486"/>
      <c r="GYZ51" s="486"/>
      <c r="GZA51" s="486"/>
      <c r="GZB51" s="486"/>
      <c r="GZC51" s="486"/>
      <c r="GZD51" s="486"/>
      <c r="GZE51" s="486"/>
      <c r="GZF51" s="486"/>
      <c r="GZG51" s="486"/>
      <c r="GZH51" s="486"/>
      <c r="GZI51" s="486"/>
      <c r="GZJ51" s="486"/>
      <c r="GZK51" s="486"/>
      <c r="GZL51" s="486"/>
      <c r="GZM51" s="486"/>
      <c r="GZN51" s="486"/>
      <c r="GZO51" s="486"/>
      <c r="GZP51" s="486"/>
      <c r="GZQ51" s="486"/>
      <c r="GZR51" s="486"/>
      <c r="GZS51" s="486"/>
      <c r="GZT51" s="486"/>
      <c r="GZU51" s="486"/>
      <c r="GZV51" s="486"/>
      <c r="GZW51" s="486"/>
      <c r="GZX51" s="486"/>
      <c r="GZY51" s="486"/>
      <c r="GZZ51" s="486"/>
      <c r="HAA51" s="486"/>
      <c r="HAB51" s="486"/>
      <c r="HAC51" s="486"/>
      <c r="HAD51" s="486"/>
      <c r="HAE51" s="486"/>
      <c r="HAF51" s="486"/>
      <c r="HAG51" s="486"/>
      <c r="HAH51" s="486"/>
      <c r="HAI51" s="486"/>
      <c r="HAJ51" s="486"/>
      <c r="HAK51" s="486"/>
      <c r="HAL51" s="486"/>
      <c r="HAM51" s="486"/>
      <c r="HAN51" s="486"/>
      <c r="HAO51" s="486"/>
      <c r="HAP51" s="486"/>
      <c r="HAQ51" s="486"/>
      <c r="HAR51" s="486"/>
      <c r="HAS51" s="486"/>
      <c r="HAT51" s="486"/>
      <c r="HAU51" s="486"/>
      <c r="HAV51" s="486"/>
      <c r="HAW51" s="486"/>
      <c r="HAX51" s="486"/>
      <c r="HAY51" s="486"/>
      <c r="HAZ51" s="486"/>
      <c r="HBA51" s="486"/>
      <c r="HBB51" s="486"/>
      <c r="HBC51" s="486"/>
      <c r="HBD51" s="486"/>
      <c r="HBE51" s="486"/>
      <c r="HBF51" s="486"/>
      <c r="HBG51" s="486"/>
      <c r="HBH51" s="486"/>
      <c r="HBI51" s="486"/>
      <c r="HBJ51" s="486"/>
      <c r="HBK51" s="486"/>
      <c r="HBL51" s="486"/>
      <c r="HBM51" s="486"/>
      <c r="HBN51" s="486"/>
      <c r="HBO51" s="486"/>
      <c r="HBP51" s="486"/>
      <c r="HBQ51" s="486"/>
      <c r="HBR51" s="486"/>
      <c r="HBS51" s="486"/>
      <c r="HBT51" s="486"/>
      <c r="HBU51" s="486"/>
      <c r="HBV51" s="486"/>
      <c r="HBW51" s="486"/>
      <c r="HBX51" s="486"/>
      <c r="HBY51" s="486"/>
      <c r="HBZ51" s="486"/>
      <c r="HCA51" s="486"/>
      <c r="HCB51" s="486"/>
      <c r="HCC51" s="486"/>
      <c r="HCD51" s="486"/>
      <c r="HCE51" s="486"/>
      <c r="HCF51" s="486"/>
      <c r="HCG51" s="486"/>
      <c r="HCH51" s="486"/>
      <c r="HCI51" s="486"/>
      <c r="HCJ51" s="486"/>
      <c r="HCK51" s="486"/>
      <c r="HCL51" s="486"/>
      <c r="HCM51" s="486"/>
      <c r="HCN51" s="486"/>
      <c r="HCO51" s="486"/>
      <c r="HCP51" s="486"/>
      <c r="HCQ51" s="486"/>
      <c r="HCR51" s="486"/>
      <c r="HCS51" s="486"/>
      <c r="HCT51" s="486"/>
      <c r="HCU51" s="486"/>
      <c r="HCV51" s="486"/>
      <c r="HCW51" s="486"/>
      <c r="HCX51" s="486"/>
      <c r="HCY51" s="486"/>
      <c r="HCZ51" s="486"/>
      <c r="HDA51" s="486"/>
      <c r="HDB51" s="486"/>
      <c r="HDC51" s="486"/>
      <c r="HDD51" s="486"/>
      <c r="HDE51" s="486"/>
      <c r="HDF51" s="486"/>
      <c r="HDG51" s="486"/>
      <c r="HDH51" s="486"/>
      <c r="HDI51" s="486"/>
      <c r="HDJ51" s="486"/>
      <c r="HDK51" s="486"/>
      <c r="HDL51" s="486"/>
      <c r="HDM51" s="486"/>
      <c r="HDN51" s="486"/>
      <c r="HDO51" s="486"/>
      <c r="HDP51" s="486"/>
      <c r="HDQ51" s="486"/>
      <c r="HDR51" s="486"/>
      <c r="HDS51" s="486"/>
      <c r="HDT51" s="486"/>
      <c r="HDU51" s="486"/>
      <c r="HDV51" s="486"/>
      <c r="HDW51" s="486"/>
      <c r="HDX51" s="486"/>
      <c r="HDY51" s="486"/>
      <c r="HDZ51" s="486"/>
      <c r="HEA51" s="486"/>
      <c r="HEB51" s="486"/>
      <c r="HEC51" s="486"/>
      <c r="HED51" s="486"/>
      <c r="HEE51" s="486"/>
      <c r="HEF51" s="486"/>
      <c r="HEG51" s="486"/>
      <c r="HEH51" s="486"/>
      <c r="HEI51" s="486"/>
      <c r="HEJ51" s="486"/>
      <c r="HEK51" s="486"/>
      <c r="HEL51" s="486"/>
      <c r="HEM51" s="486"/>
      <c r="HEN51" s="486"/>
      <c r="HEO51" s="486"/>
      <c r="HEP51" s="486"/>
      <c r="HEQ51" s="486"/>
      <c r="HER51" s="486"/>
      <c r="HES51" s="486"/>
      <c r="HET51" s="486"/>
      <c r="HEU51" s="486"/>
      <c r="HEV51" s="486"/>
      <c r="HEW51" s="486"/>
      <c r="HEX51" s="486"/>
      <c r="HEY51" s="486"/>
      <c r="HEZ51" s="486"/>
      <c r="HFA51" s="486"/>
      <c r="HFB51" s="486"/>
      <c r="HFC51" s="486"/>
      <c r="HFD51" s="486"/>
      <c r="HFE51" s="486"/>
      <c r="HFF51" s="486"/>
      <c r="HFG51" s="486"/>
      <c r="HFH51" s="486"/>
      <c r="HFI51" s="486"/>
      <c r="HFJ51" s="486"/>
      <c r="HFK51" s="486"/>
      <c r="HFL51" s="486"/>
      <c r="HFM51" s="486"/>
      <c r="HFN51" s="486"/>
      <c r="HFO51" s="486"/>
      <c r="HFP51" s="486"/>
      <c r="HFQ51" s="486"/>
      <c r="HFR51" s="486"/>
      <c r="HFS51" s="486"/>
      <c r="HFT51" s="486"/>
      <c r="HFU51" s="486"/>
      <c r="HFV51" s="486"/>
      <c r="HFW51" s="486"/>
      <c r="HFX51" s="486"/>
      <c r="HFY51" s="486"/>
      <c r="HFZ51" s="486"/>
      <c r="HGA51" s="486"/>
      <c r="HGB51" s="486"/>
      <c r="HGC51" s="486"/>
      <c r="HGD51" s="486"/>
      <c r="HGE51" s="486"/>
      <c r="HGF51" s="486"/>
      <c r="HGG51" s="486"/>
      <c r="HGH51" s="486"/>
      <c r="HGI51" s="486"/>
      <c r="HGJ51" s="486"/>
      <c r="HGK51" s="486"/>
      <c r="HGL51" s="486"/>
      <c r="HGM51" s="486"/>
      <c r="HGN51" s="486"/>
      <c r="HGO51" s="486"/>
      <c r="HGP51" s="486"/>
      <c r="HGQ51" s="486"/>
      <c r="HGR51" s="486"/>
      <c r="HGS51" s="486"/>
      <c r="HGT51" s="486"/>
      <c r="HGU51" s="486"/>
      <c r="HGV51" s="486"/>
      <c r="HGW51" s="486"/>
      <c r="HGX51" s="486"/>
      <c r="HGY51" s="486"/>
      <c r="HGZ51" s="486"/>
      <c r="HHA51" s="486"/>
      <c r="HHB51" s="486"/>
      <c r="HHC51" s="486"/>
      <c r="HHD51" s="486"/>
      <c r="HHE51" s="486"/>
      <c r="HHF51" s="486"/>
      <c r="HHG51" s="486"/>
      <c r="HHH51" s="486"/>
      <c r="HHI51" s="486"/>
      <c r="HHJ51" s="486"/>
      <c r="HHK51" s="486"/>
      <c r="HHL51" s="486"/>
      <c r="HHM51" s="486"/>
      <c r="HHN51" s="486"/>
      <c r="HHO51" s="486"/>
      <c r="HHP51" s="486"/>
      <c r="HHQ51" s="486"/>
      <c r="HHR51" s="486"/>
      <c r="HHS51" s="486"/>
      <c r="HHT51" s="486"/>
      <c r="HHU51" s="486"/>
      <c r="HHV51" s="486"/>
      <c r="HHW51" s="486"/>
      <c r="HHX51" s="486"/>
      <c r="HHY51" s="486"/>
      <c r="HHZ51" s="486"/>
      <c r="HIA51" s="486"/>
      <c r="HIB51" s="486"/>
      <c r="HIC51" s="486"/>
      <c r="HID51" s="486"/>
      <c r="HIE51" s="486"/>
      <c r="HIF51" s="486"/>
      <c r="HIG51" s="486"/>
      <c r="HIH51" s="486"/>
      <c r="HII51" s="486"/>
      <c r="HIJ51" s="486"/>
      <c r="HIK51" s="486"/>
      <c r="HIL51" s="486"/>
      <c r="HIM51" s="486"/>
      <c r="HIN51" s="486"/>
      <c r="HIO51" s="486"/>
      <c r="HIP51" s="486"/>
      <c r="HIQ51" s="486"/>
      <c r="HIR51" s="486"/>
      <c r="HIS51" s="486"/>
      <c r="HIT51" s="486"/>
      <c r="HIU51" s="486"/>
      <c r="HIV51" s="486"/>
      <c r="HIW51" s="486"/>
      <c r="HIX51" s="486"/>
      <c r="HIY51" s="486"/>
      <c r="HIZ51" s="486"/>
      <c r="HJA51" s="486"/>
      <c r="HJB51" s="486"/>
      <c r="HJC51" s="486"/>
      <c r="HJD51" s="486"/>
      <c r="HJE51" s="486"/>
      <c r="HJF51" s="486"/>
      <c r="HJG51" s="486"/>
      <c r="HJH51" s="486"/>
      <c r="HJI51" s="486"/>
      <c r="HJJ51" s="486"/>
      <c r="HJK51" s="486"/>
      <c r="HJL51" s="486"/>
      <c r="HJM51" s="486"/>
      <c r="HJN51" s="486"/>
      <c r="HJO51" s="486"/>
      <c r="HJP51" s="486"/>
      <c r="HJQ51" s="486"/>
      <c r="HJR51" s="486"/>
      <c r="HJS51" s="486"/>
      <c r="HJT51" s="486"/>
      <c r="HJU51" s="486"/>
      <c r="HJV51" s="486"/>
      <c r="HJW51" s="486"/>
      <c r="HJX51" s="486"/>
      <c r="HJY51" s="486"/>
      <c r="HJZ51" s="486"/>
      <c r="HKA51" s="486"/>
      <c r="HKB51" s="486"/>
      <c r="HKC51" s="486"/>
      <c r="HKD51" s="486"/>
      <c r="HKE51" s="486"/>
      <c r="HKF51" s="486"/>
      <c r="HKG51" s="486"/>
      <c r="HKH51" s="486"/>
      <c r="HKI51" s="486"/>
      <c r="HKJ51" s="486"/>
      <c r="HKK51" s="486"/>
      <c r="HKL51" s="486"/>
      <c r="HKM51" s="486"/>
      <c r="HKN51" s="486"/>
      <c r="HKO51" s="486"/>
      <c r="HKP51" s="486"/>
      <c r="HKQ51" s="486"/>
      <c r="HKR51" s="486"/>
      <c r="HKS51" s="486"/>
      <c r="HKT51" s="486"/>
      <c r="HKU51" s="486"/>
      <c r="HKV51" s="486"/>
      <c r="HKW51" s="486"/>
      <c r="HKX51" s="486"/>
      <c r="HKY51" s="486"/>
      <c r="HKZ51" s="486"/>
      <c r="HLA51" s="486"/>
      <c r="HLB51" s="486"/>
      <c r="HLC51" s="486"/>
      <c r="HLD51" s="486"/>
      <c r="HLE51" s="486"/>
      <c r="HLF51" s="486"/>
      <c r="HLG51" s="486"/>
      <c r="HLH51" s="486"/>
      <c r="HLI51" s="486"/>
      <c r="HLJ51" s="486"/>
      <c r="HLK51" s="486"/>
      <c r="HLL51" s="486"/>
      <c r="HLM51" s="486"/>
      <c r="HLN51" s="486"/>
      <c r="HLO51" s="486"/>
      <c r="HLP51" s="486"/>
      <c r="HLQ51" s="486"/>
      <c r="HLR51" s="486"/>
      <c r="HLS51" s="486"/>
      <c r="HLT51" s="486"/>
      <c r="HLU51" s="486"/>
      <c r="HLV51" s="486"/>
      <c r="HLW51" s="486"/>
      <c r="HLX51" s="486"/>
      <c r="HLY51" s="486"/>
      <c r="HLZ51" s="486"/>
      <c r="HMA51" s="486"/>
      <c r="HMB51" s="486"/>
      <c r="HMC51" s="486"/>
      <c r="HMD51" s="486"/>
      <c r="HME51" s="486"/>
      <c r="HMF51" s="486"/>
      <c r="HMG51" s="486"/>
      <c r="HMH51" s="486"/>
      <c r="HMI51" s="486"/>
      <c r="HMJ51" s="486"/>
      <c r="HMK51" s="486"/>
      <c r="HML51" s="486"/>
      <c r="HMM51" s="486"/>
      <c r="HMN51" s="486"/>
      <c r="HMO51" s="486"/>
      <c r="HMP51" s="486"/>
      <c r="HMQ51" s="486"/>
      <c r="HMR51" s="486"/>
      <c r="HMS51" s="486"/>
      <c r="HMT51" s="486"/>
      <c r="HMU51" s="486"/>
      <c r="HMV51" s="486"/>
      <c r="HMW51" s="486"/>
      <c r="HMX51" s="486"/>
      <c r="HMY51" s="486"/>
      <c r="HMZ51" s="486"/>
      <c r="HNA51" s="486"/>
      <c r="HNB51" s="486"/>
      <c r="HNC51" s="486"/>
      <c r="HND51" s="486"/>
      <c r="HNE51" s="486"/>
      <c r="HNF51" s="486"/>
      <c r="HNG51" s="486"/>
      <c r="HNH51" s="486"/>
      <c r="HNI51" s="486"/>
      <c r="HNJ51" s="486"/>
      <c r="HNK51" s="486"/>
      <c r="HNL51" s="486"/>
      <c r="HNM51" s="486"/>
      <c r="HNN51" s="486"/>
      <c r="HNO51" s="486"/>
      <c r="HNP51" s="486"/>
      <c r="HNQ51" s="486"/>
      <c r="HNR51" s="486"/>
      <c r="HNS51" s="486"/>
      <c r="HNT51" s="486"/>
      <c r="HNU51" s="486"/>
      <c r="HNV51" s="486"/>
      <c r="HNW51" s="486"/>
      <c r="HNX51" s="486"/>
      <c r="HNY51" s="486"/>
      <c r="HNZ51" s="486"/>
      <c r="HOA51" s="486"/>
      <c r="HOB51" s="486"/>
      <c r="HOC51" s="486"/>
      <c r="HOD51" s="486"/>
      <c r="HOE51" s="486"/>
      <c r="HOF51" s="486"/>
      <c r="HOG51" s="486"/>
      <c r="HOH51" s="486"/>
      <c r="HOI51" s="486"/>
      <c r="HOJ51" s="486"/>
      <c r="HOK51" s="486"/>
      <c r="HOL51" s="486"/>
      <c r="HOM51" s="486"/>
      <c r="HON51" s="486"/>
      <c r="HOO51" s="486"/>
      <c r="HOP51" s="486"/>
      <c r="HOQ51" s="486"/>
      <c r="HOR51" s="486"/>
      <c r="HOS51" s="486"/>
      <c r="HOT51" s="486"/>
      <c r="HOU51" s="486"/>
      <c r="HOV51" s="486"/>
      <c r="HOW51" s="486"/>
      <c r="HOX51" s="486"/>
      <c r="HOY51" s="486"/>
      <c r="HOZ51" s="486"/>
      <c r="HPA51" s="486"/>
      <c r="HPB51" s="486"/>
      <c r="HPC51" s="486"/>
      <c r="HPD51" s="486"/>
      <c r="HPE51" s="486"/>
      <c r="HPF51" s="486"/>
      <c r="HPG51" s="486"/>
      <c r="HPH51" s="486"/>
      <c r="HPI51" s="486"/>
      <c r="HPJ51" s="486"/>
      <c r="HPK51" s="486"/>
      <c r="HPL51" s="486"/>
      <c r="HPM51" s="486"/>
      <c r="HPN51" s="486"/>
      <c r="HPO51" s="486"/>
      <c r="HPP51" s="486"/>
      <c r="HPQ51" s="486"/>
      <c r="HPR51" s="486"/>
      <c r="HPS51" s="486"/>
      <c r="HPT51" s="486"/>
      <c r="HPU51" s="486"/>
      <c r="HPV51" s="486"/>
      <c r="HPW51" s="486"/>
      <c r="HPX51" s="486"/>
      <c r="HPY51" s="486"/>
      <c r="HPZ51" s="486"/>
      <c r="HQA51" s="486"/>
      <c r="HQB51" s="486"/>
      <c r="HQC51" s="486"/>
      <c r="HQD51" s="486"/>
      <c r="HQE51" s="486"/>
      <c r="HQF51" s="486"/>
      <c r="HQG51" s="486"/>
      <c r="HQH51" s="486"/>
      <c r="HQI51" s="486"/>
      <c r="HQJ51" s="486"/>
      <c r="HQK51" s="486"/>
      <c r="HQL51" s="486"/>
      <c r="HQM51" s="486"/>
      <c r="HQN51" s="486"/>
      <c r="HQO51" s="486"/>
      <c r="HQP51" s="486"/>
      <c r="HQQ51" s="486"/>
      <c r="HQR51" s="486"/>
      <c r="HQS51" s="486"/>
      <c r="HQT51" s="486"/>
      <c r="HQU51" s="486"/>
      <c r="HQV51" s="486"/>
      <c r="HQW51" s="486"/>
      <c r="HQX51" s="486"/>
      <c r="HQY51" s="486"/>
      <c r="HQZ51" s="486"/>
      <c r="HRA51" s="486"/>
      <c r="HRB51" s="486"/>
      <c r="HRC51" s="486"/>
      <c r="HRD51" s="486"/>
      <c r="HRE51" s="486"/>
      <c r="HRF51" s="486"/>
      <c r="HRG51" s="486"/>
      <c r="HRH51" s="486"/>
      <c r="HRI51" s="486"/>
      <c r="HRJ51" s="486"/>
      <c r="HRK51" s="486"/>
      <c r="HRL51" s="486"/>
      <c r="HRM51" s="486"/>
      <c r="HRN51" s="486"/>
      <c r="HRO51" s="486"/>
      <c r="HRP51" s="486"/>
      <c r="HRQ51" s="486"/>
      <c r="HRR51" s="486"/>
      <c r="HRS51" s="486"/>
      <c r="HRT51" s="486"/>
      <c r="HRU51" s="486"/>
      <c r="HRV51" s="486"/>
      <c r="HRW51" s="486"/>
      <c r="HRX51" s="486"/>
      <c r="HRY51" s="486"/>
      <c r="HRZ51" s="486"/>
      <c r="HSA51" s="486"/>
      <c r="HSB51" s="486"/>
      <c r="HSC51" s="486"/>
      <c r="HSD51" s="486"/>
      <c r="HSE51" s="486"/>
      <c r="HSF51" s="486"/>
      <c r="HSG51" s="486"/>
      <c r="HSH51" s="486"/>
      <c r="HSI51" s="486"/>
      <c r="HSJ51" s="486"/>
      <c r="HSK51" s="486"/>
      <c r="HSL51" s="486"/>
      <c r="HSM51" s="486"/>
      <c r="HSN51" s="486"/>
      <c r="HSO51" s="486"/>
      <c r="HSP51" s="486"/>
      <c r="HSQ51" s="486"/>
      <c r="HSR51" s="486"/>
      <c r="HSS51" s="486"/>
      <c r="HST51" s="486"/>
      <c r="HSU51" s="486"/>
      <c r="HSV51" s="486"/>
      <c r="HSW51" s="486"/>
      <c r="HSX51" s="486"/>
      <c r="HSY51" s="486"/>
      <c r="HSZ51" s="486"/>
      <c r="HTA51" s="486"/>
      <c r="HTB51" s="486"/>
      <c r="HTC51" s="486"/>
      <c r="HTD51" s="486"/>
      <c r="HTE51" s="486"/>
      <c r="HTF51" s="486"/>
      <c r="HTG51" s="486"/>
      <c r="HTH51" s="486"/>
      <c r="HTI51" s="486"/>
      <c r="HTJ51" s="486"/>
      <c r="HTK51" s="486"/>
      <c r="HTL51" s="486"/>
      <c r="HTM51" s="486"/>
      <c r="HTN51" s="486"/>
      <c r="HTO51" s="486"/>
      <c r="HTP51" s="486"/>
      <c r="HTQ51" s="486"/>
      <c r="HTR51" s="486"/>
      <c r="HTS51" s="486"/>
      <c r="HTT51" s="486"/>
      <c r="HTU51" s="486"/>
      <c r="HTV51" s="486"/>
      <c r="HTW51" s="486"/>
      <c r="HTX51" s="486"/>
      <c r="HTY51" s="486"/>
      <c r="HTZ51" s="486"/>
      <c r="HUA51" s="486"/>
      <c r="HUB51" s="486"/>
      <c r="HUC51" s="486"/>
      <c r="HUD51" s="486"/>
      <c r="HUE51" s="486"/>
      <c r="HUF51" s="486"/>
      <c r="HUG51" s="486"/>
      <c r="HUH51" s="486"/>
      <c r="HUI51" s="486"/>
      <c r="HUJ51" s="486"/>
      <c r="HUK51" s="486"/>
      <c r="HUL51" s="486"/>
      <c r="HUM51" s="486"/>
      <c r="HUN51" s="486"/>
      <c r="HUO51" s="486"/>
      <c r="HUP51" s="486"/>
      <c r="HUQ51" s="486"/>
      <c r="HUR51" s="486"/>
      <c r="HUS51" s="486"/>
      <c r="HUT51" s="486"/>
      <c r="HUU51" s="486"/>
      <c r="HUV51" s="486"/>
      <c r="HUW51" s="486"/>
      <c r="HUX51" s="486"/>
      <c r="HUY51" s="486"/>
      <c r="HUZ51" s="486"/>
      <c r="HVA51" s="486"/>
      <c r="HVB51" s="486"/>
      <c r="HVC51" s="486"/>
      <c r="HVD51" s="486"/>
      <c r="HVE51" s="486"/>
      <c r="HVF51" s="486"/>
      <c r="HVG51" s="486"/>
      <c r="HVH51" s="486"/>
      <c r="HVI51" s="486"/>
      <c r="HVJ51" s="486"/>
      <c r="HVK51" s="486"/>
      <c r="HVL51" s="486"/>
      <c r="HVM51" s="486"/>
      <c r="HVN51" s="486"/>
      <c r="HVO51" s="486"/>
      <c r="HVP51" s="486"/>
      <c r="HVQ51" s="486"/>
      <c r="HVR51" s="486"/>
      <c r="HVS51" s="486"/>
      <c r="HVT51" s="486"/>
      <c r="HVU51" s="486"/>
      <c r="HVV51" s="486"/>
      <c r="HVW51" s="486"/>
      <c r="HVX51" s="486"/>
      <c r="HVY51" s="486"/>
      <c r="HVZ51" s="486"/>
      <c r="HWA51" s="486"/>
      <c r="HWB51" s="486"/>
      <c r="HWC51" s="486"/>
      <c r="HWD51" s="486"/>
      <c r="HWE51" s="486"/>
      <c r="HWF51" s="486"/>
      <c r="HWG51" s="486"/>
      <c r="HWH51" s="486"/>
      <c r="HWI51" s="486"/>
      <c r="HWJ51" s="486"/>
      <c r="HWK51" s="486"/>
      <c r="HWL51" s="486"/>
      <c r="HWM51" s="486"/>
      <c r="HWN51" s="486"/>
      <c r="HWO51" s="486"/>
      <c r="HWP51" s="486"/>
      <c r="HWQ51" s="486"/>
      <c r="HWR51" s="486"/>
      <c r="HWS51" s="486"/>
      <c r="HWT51" s="486"/>
      <c r="HWU51" s="486"/>
      <c r="HWV51" s="486"/>
      <c r="HWW51" s="486"/>
      <c r="HWX51" s="486"/>
      <c r="HWY51" s="486"/>
      <c r="HWZ51" s="486"/>
      <c r="HXA51" s="486"/>
      <c r="HXB51" s="486"/>
      <c r="HXC51" s="486"/>
      <c r="HXD51" s="486"/>
      <c r="HXE51" s="486"/>
      <c r="HXF51" s="486"/>
      <c r="HXG51" s="486"/>
      <c r="HXH51" s="486"/>
      <c r="HXI51" s="486"/>
      <c r="HXJ51" s="486"/>
      <c r="HXK51" s="486"/>
      <c r="HXL51" s="486"/>
      <c r="HXM51" s="486"/>
      <c r="HXN51" s="486"/>
      <c r="HXO51" s="486"/>
      <c r="HXP51" s="486"/>
      <c r="HXQ51" s="486"/>
      <c r="HXR51" s="486"/>
      <c r="HXS51" s="486"/>
      <c r="HXT51" s="486"/>
      <c r="HXU51" s="486"/>
      <c r="HXV51" s="486"/>
      <c r="HXW51" s="486"/>
      <c r="HXX51" s="486"/>
      <c r="HXY51" s="486"/>
      <c r="HXZ51" s="486"/>
      <c r="HYA51" s="486"/>
      <c r="HYB51" s="486"/>
      <c r="HYC51" s="486"/>
      <c r="HYD51" s="486"/>
      <c r="HYE51" s="486"/>
      <c r="HYF51" s="486"/>
      <c r="HYG51" s="486"/>
      <c r="HYH51" s="486"/>
      <c r="HYI51" s="486"/>
      <c r="HYJ51" s="486"/>
      <c r="HYK51" s="486"/>
      <c r="HYL51" s="486"/>
      <c r="HYM51" s="486"/>
      <c r="HYN51" s="486"/>
      <c r="HYO51" s="486"/>
      <c r="HYP51" s="486"/>
      <c r="HYQ51" s="486"/>
      <c r="HYR51" s="486"/>
      <c r="HYS51" s="486"/>
      <c r="HYT51" s="486"/>
      <c r="HYU51" s="486"/>
      <c r="HYV51" s="486"/>
      <c r="HYW51" s="486"/>
      <c r="HYX51" s="486"/>
      <c r="HYY51" s="486"/>
      <c r="HYZ51" s="486"/>
      <c r="HZA51" s="486"/>
      <c r="HZB51" s="486"/>
      <c r="HZC51" s="486"/>
      <c r="HZD51" s="486"/>
      <c r="HZE51" s="486"/>
      <c r="HZF51" s="486"/>
      <c r="HZG51" s="486"/>
      <c r="HZH51" s="486"/>
      <c r="HZI51" s="486"/>
      <c r="HZJ51" s="486"/>
      <c r="HZK51" s="486"/>
      <c r="HZL51" s="486"/>
      <c r="HZM51" s="486"/>
      <c r="HZN51" s="486"/>
      <c r="HZO51" s="486"/>
      <c r="HZP51" s="486"/>
      <c r="HZQ51" s="486"/>
      <c r="HZR51" s="486"/>
      <c r="HZS51" s="486"/>
      <c r="HZT51" s="486"/>
      <c r="HZU51" s="486"/>
      <c r="HZV51" s="486"/>
      <c r="HZW51" s="486"/>
      <c r="HZX51" s="486"/>
      <c r="HZY51" s="486"/>
      <c r="HZZ51" s="486"/>
      <c r="IAA51" s="486"/>
      <c r="IAB51" s="486"/>
      <c r="IAC51" s="486"/>
      <c r="IAD51" s="486"/>
      <c r="IAE51" s="486"/>
      <c r="IAF51" s="486"/>
      <c r="IAG51" s="486"/>
      <c r="IAH51" s="486"/>
      <c r="IAI51" s="486"/>
      <c r="IAJ51" s="486"/>
      <c r="IAK51" s="486"/>
      <c r="IAL51" s="486"/>
      <c r="IAM51" s="486"/>
      <c r="IAN51" s="486"/>
      <c r="IAO51" s="486"/>
      <c r="IAP51" s="486"/>
      <c r="IAQ51" s="486"/>
      <c r="IAR51" s="486"/>
      <c r="IAS51" s="486"/>
      <c r="IAT51" s="486"/>
      <c r="IAU51" s="486"/>
      <c r="IAV51" s="486"/>
      <c r="IAW51" s="486"/>
      <c r="IAX51" s="486"/>
      <c r="IAY51" s="486"/>
      <c r="IAZ51" s="486"/>
      <c r="IBA51" s="486"/>
      <c r="IBB51" s="486"/>
      <c r="IBC51" s="486"/>
      <c r="IBD51" s="486"/>
      <c r="IBE51" s="486"/>
      <c r="IBF51" s="486"/>
      <c r="IBG51" s="486"/>
      <c r="IBH51" s="486"/>
      <c r="IBI51" s="486"/>
      <c r="IBJ51" s="486"/>
      <c r="IBK51" s="486"/>
      <c r="IBL51" s="486"/>
      <c r="IBM51" s="486"/>
      <c r="IBN51" s="486"/>
      <c r="IBO51" s="486"/>
      <c r="IBP51" s="486"/>
      <c r="IBQ51" s="486"/>
      <c r="IBR51" s="486"/>
      <c r="IBS51" s="486"/>
      <c r="IBT51" s="486"/>
      <c r="IBU51" s="486"/>
      <c r="IBV51" s="486"/>
      <c r="IBW51" s="486"/>
      <c r="IBX51" s="486"/>
      <c r="IBY51" s="486"/>
      <c r="IBZ51" s="486"/>
      <c r="ICA51" s="486"/>
      <c r="ICB51" s="486"/>
      <c r="ICC51" s="486"/>
      <c r="ICD51" s="486"/>
      <c r="ICE51" s="486"/>
      <c r="ICF51" s="486"/>
      <c r="ICG51" s="486"/>
      <c r="ICH51" s="486"/>
      <c r="ICI51" s="486"/>
      <c r="ICJ51" s="486"/>
      <c r="ICK51" s="486"/>
      <c r="ICL51" s="486"/>
      <c r="ICM51" s="486"/>
      <c r="ICN51" s="486"/>
      <c r="ICO51" s="486"/>
      <c r="ICP51" s="486"/>
      <c r="ICQ51" s="486"/>
      <c r="ICR51" s="486"/>
      <c r="ICS51" s="486"/>
      <c r="ICT51" s="486"/>
      <c r="ICU51" s="486"/>
      <c r="ICV51" s="486"/>
      <c r="ICW51" s="486"/>
      <c r="ICX51" s="486"/>
      <c r="ICY51" s="486"/>
      <c r="ICZ51" s="486"/>
      <c r="IDA51" s="486"/>
      <c r="IDB51" s="486"/>
      <c r="IDC51" s="486"/>
      <c r="IDD51" s="486"/>
      <c r="IDE51" s="486"/>
      <c r="IDF51" s="486"/>
      <c r="IDG51" s="486"/>
      <c r="IDH51" s="486"/>
      <c r="IDI51" s="486"/>
      <c r="IDJ51" s="486"/>
      <c r="IDK51" s="486"/>
      <c r="IDL51" s="486"/>
      <c r="IDM51" s="486"/>
      <c r="IDN51" s="486"/>
      <c r="IDO51" s="486"/>
      <c r="IDP51" s="486"/>
      <c r="IDQ51" s="486"/>
      <c r="IDR51" s="486"/>
      <c r="IDS51" s="486"/>
      <c r="IDT51" s="486"/>
      <c r="IDU51" s="486"/>
      <c r="IDV51" s="486"/>
      <c r="IDW51" s="486"/>
      <c r="IDX51" s="486"/>
      <c r="IDY51" s="486"/>
      <c r="IDZ51" s="486"/>
      <c r="IEA51" s="486"/>
      <c r="IEB51" s="486"/>
      <c r="IEC51" s="486"/>
      <c r="IED51" s="486"/>
      <c r="IEE51" s="486"/>
      <c r="IEF51" s="486"/>
      <c r="IEG51" s="486"/>
      <c r="IEH51" s="486"/>
      <c r="IEI51" s="486"/>
      <c r="IEJ51" s="486"/>
      <c r="IEK51" s="486"/>
      <c r="IEL51" s="486"/>
      <c r="IEM51" s="486"/>
      <c r="IEN51" s="486"/>
      <c r="IEO51" s="486"/>
      <c r="IEP51" s="486"/>
      <c r="IEQ51" s="486"/>
      <c r="IER51" s="486"/>
      <c r="IES51" s="486"/>
      <c r="IET51" s="486"/>
      <c r="IEU51" s="486"/>
      <c r="IEV51" s="486"/>
      <c r="IEW51" s="486"/>
      <c r="IEX51" s="486"/>
      <c r="IEY51" s="486"/>
      <c r="IEZ51" s="486"/>
      <c r="IFA51" s="486"/>
      <c r="IFB51" s="486"/>
      <c r="IFC51" s="486"/>
      <c r="IFD51" s="486"/>
      <c r="IFE51" s="486"/>
      <c r="IFF51" s="486"/>
      <c r="IFG51" s="486"/>
      <c r="IFH51" s="486"/>
      <c r="IFI51" s="486"/>
      <c r="IFJ51" s="486"/>
      <c r="IFK51" s="486"/>
      <c r="IFL51" s="486"/>
      <c r="IFM51" s="486"/>
      <c r="IFN51" s="486"/>
      <c r="IFO51" s="486"/>
      <c r="IFP51" s="486"/>
      <c r="IFQ51" s="486"/>
      <c r="IFR51" s="486"/>
      <c r="IFS51" s="486"/>
      <c r="IFT51" s="486"/>
      <c r="IFU51" s="486"/>
      <c r="IFV51" s="486"/>
      <c r="IFW51" s="486"/>
      <c r="IFX51" s="486"/>
      <c r="IFY51" s="486"/>
      <c r="IFZ51" s="486"/>
      <c r="IGA51" s="486"/>
      <c r="IGB51" s="486"/>
      <c r="IGC51" s="486"/>
      <c r="IGD51" s="486"/>
      <c r="IGE51" s="486"/>
      <c r="IGF51" s="486"/>
      <c r="IGG51" s="486"/>
      <c r="IGH51" s="486"/>
      <c r="IGI51" s="486"/>
      <c r="IGJ51" s="486"/>
      <c r="IGK51" s="486"/>
      <c r="IGL51" s="486"/>
      <c r="IGM51" s="486"/>
      <c r="IGN51" s="486"/>
      <c r="IGO51" s="486"/>
      <c r="IGP51" s="486"/>
      <c r="IGQ51" s="486"/>
      <c r="IGR51" s="486"/>
      <c r="IGS51" s="486"/>
      <c r="IGT51" s="486"/>
      <c r="IGU51" s="486"/>
      <c r="IGV51" s="486"/>
      <c r="IGW51" s="486"/>
      <c r="IGX51" s="486"/>
      <c r="IGY51" s="486"/>
      <c r="IGZ51" s="486"/>
      <c r="IHA51" s="486"/>
      <c r="IHB51" s="486"/>
      <c r="IHC51" s="486"/>
      <c r="IHD51" s="486"/>
      <c r="IHE51" s="486"/>
      <c r="IHF51" s="486"/>
      <c r="IHG51" s="486"/>
      <c r="IHH51" s="486"/>
      <c r="IHI51" s="486"/>
      <c r="IHJ51" s="486"/>
      <c r="IHK51" s="486"/>
      <c r="IHL51" s="486"/>
      <c r="IHM51" s="486"/>
      <c r="IHN51" s="486"/>
      <c r="IHO51" s="486"/>
      <c r="IHP51" s="486"/>
      <c r="IHQ51" s="486"/>
      <c r="IHR51" s="486"/>
      <c r="IHS51" s="486"/>
      <c r="IHT51" s="486"/>
      <c r="IHU51" s="486"/>
      <c r="IHV51" s="486"/>
      <c r="IHW51" s="486"/>
      <c r="IHX51" s="486"/>
      <c r="IHY51" s="486"/>
      <c r="IHZ51" s="486"/>
      <c r="IIA51" s="486"/>
      <c r="IIB51" s="486"/>
      <c r="IIC51" s="486"/>
      <c r="IID51" s="486"/>
      <c r="IIE51" s="486"/>
      <c r="IIF51" s="486"/>
      <c r="IIG51" s="486"/>
      <c r="IIH51" s="486"/>
      <c r="III51" s="486"/>
      <c r="IIJ51" s="486"/>
      <c r="IIK51" s="486"/>
      <c r="IIL51" s="486"/>
      <c r="IIM51" s="486"/>
      <c r="IIN51" s="486"/>
      <c r="IIO51" s="486"/>
      <c r="IIP51" s="486"/>
      <c r="IIQ51" s="486"/>
      <c r="IIR51" s="486"/>
      <c r="IIS51" s="486"/>
      <c r="IIT51" s="486"/>
      <c r="IIU51" s="486"/>
      <c r="IIV51" s="486"/>
      <c r="IIW51" s="486"/>
      <c r="IIX51" s="486"/>
      <c r="IIY51" s="486"/>
      <c r="IIZ51" s="486"/>
      <c r="IJA51" s="486"/>
      <c r="IJB51" s="486"/>
      <c r="IJC51" s="486"/>
      <c r="IJD51" s="486"/>
      <c r="IJE51" s="486"/>
      <c r="IJF51" s="486"/>
      <c r="IJG51" s="486"/>
      <c r="IJH51" s="486"/>
      <c r="IJI51" s="486"/>
      <c r="IJJ51" s="486"/>
      <c r="IJK51" s="486"/>
      <c r="IJL51" s="486"/>
      <c r="IJM51" s="486"/>
      <c r="IJN51" s="486"/>
      <c r="IJO51" s="486"/>
      <c r="IJP51" s="486"/>
      <c r="IJQ51" s="486"/>
      <c r="IJR51" s="486"/>
      <c r="IJS51" s="486"/>
      <c r="IJT51" s="486"/>
      <c r="IJU51" s="486"/>
      <c r="IJV51" s="486"/>
      <c r="IJW51" s="486"/>
      <c r="IJX51" s="486"/>
      <c r="IJY51" s="486"/>
      <c r="IJZ51" s="486"/>
      <c r="IKA51" s="486"/>
      <c r="IKB51" s="486"/>
      <c r="IKC51" s="486"/>
      <c r="IKD51" s="486"/>
      <c r="IKE51" s="486"/>
      <c r="IKF51" s="486"/>
      <c r="IKG51" s="486"/>
      <c r="IKH51" s="486"/>
      <c r="IKI51" s="486"/>
      <c r="IKJ51" s="486"/>
      <c r="IKK51" s="486"/>
      <c r="IKL51" s="486"/>
      <c r="IKM51" s="486"/>
      <c r="IKN51" s="486"/>
      <c r="IKO51" s="486"/>
      <c r="IKP51" s="486"/>
      <c r="IKQ51" s="486"/>
      <c r="IKR51" s="486"/>
      <c r="IKS51" s="486"/>
      <c r="IKT51" s="486"/>
      <c r="IKU51" s="486"/>
      <c r="IKV51" s="486"/>
      <c r="IKW51" s="486"/>
      <c r="IKX51" s="486"/>
      <c r="IKY51" s="486"/>
      <c r="IKZ51" s="486"/>
      <c r="ILA51" s="486"/>
      <c r="ILB51" s="486"/>
      <c r="ILC51" s="486"/>
      <c r="ILD51" s="486"/>
      <c r="ILE51" s="486"/>
      <c r="ILF51" s="486"/>
      <c r="ILG51" s="486"/>
      <c r="ILH51" s="486"/>
      <c r="ILI51" s="486"/>
      <c r="ILJ51" s="486"/>
      <c r="ILK51" s="486"/>
      <c r="ILL51" s="486"/>
      <c r="ILM51" s="486"/>
      <c r="ILN51" s="486"/>
      <c r="ILO51" s="486"/>
      <c r="ILP51" s="486"/>
      <c r="ILQ51" s="486"/>
      <c r="ILR51" s="486"/>
      <c r="ILS51" s="486"/>
      <c r="ILT51" s="486"/>
      <c r="ILU51" s="486"/>
      <c r="ILV51" s="486"/>
      <c r="ILW51" s="486"/>
      <c r="ILX51" s="486"/>
      <c r="ILY51" s="486"/>
      <c r="ILZ51" s="486"/>
      <c r="IMA51" s="486"/>
      <c r="IMB51" s="486"/>
      <c r="IMC51" s="486"/>
      <c r="IMD51" s="486"/>
      <c r="IME51" s="486"/>
      <c r="IMF51" s="486"/>
      <c r="IMG51" s="486"/>
      <c r="IMH51" s="486"/>
      <c r="IMI51" s="486"/>
      <c r="IMJ51" s="486"/>
      <c r="IMK51" s="486"/>
      <c r="IML51" s="486"/>
      <c r="IMM51" s="486"/>
      <c r="IMN51" s="486"/>
      <c r="IMO51" s="486"/>
      <c r="IMP51" s="486"/>
      <c r="IMQ51" s="486"/>
      <c r="IMR51" s="486"/>
      <c r="IMS51" s="486"/>
      <c r="IMT51" s="486"/>
      <c r="IMU51" s="486"/>
      <c r="IMV51" s="486"/>
      <c r="IMW51" s="486"/>
      <c r="IMX51" s="486"/>
      <c r="IMY51" s="486"/>
      <c r="IMZ51" s="486"/>
      <c r="INA51" s="486"/>
      <c r="INB51" s="486"/>
      <c r="INC51" s="486"/>
      <c r="IND51" s="486"/>
      <c r="INE51" s="486"/>
      <c r="INF51" s="486"/>
      <c r="ING51" s="486"/>
      <c r="INH51" s="486"/>
      <c r="INI51" s="486"/>
      <c r="INJ51" s="486"/>
      <c r="INK51" s="486"/>
      <c r="INL51" s="486"/>
      <c r="INM51" s="486"/>
      <c r="INN51" s="486"/>
      <c r="INO51" s="486"/>
      <c r="INP51" s="486"/>
      <c r="INQ51" s="486"/>
      <c r="INR51" s="486"/>
      <c r="INS51" s="486"/>
      <c r="INT51" s="486"/>
      <c r="INU51" s="486"/>
      <c r="INV51" s="486"/>
      <c r="INW51" s="486"/>
      <c r="INX51" s="486"/>
      <c r="INY51" s="486"/>
      <c r="INZ51" s="486"/>
      <c r="IOA51" s="486"/>
      <c r="IOB51" s="486"/>
      <c r="IOC51" s="486"/>
      <c r="IOD51" s="486"/>
      <c r="IOE51" s="486"/>
      <c r="IOF51" s="486"/>
      <c r="IOG51" s="486"/>
      <c r="IOH51" s="486"/>
      <c r="IOI51" s="486"/>
      <c r="IOJ51" s="486"/>
      <c r="IOK51" s="486"/>
      <c r="IOL51" s="486"/>
      <c r="IOM51" s="486"/>
      <c r="ION51" s="486"/>
      <c r="IOO51" s="486"/>
      <c r="IOP51" s="486"/>
      <c r="IOQ51" s="486"/>
      <c r="IOR51" s="486"/>
      <c r="IOS51" s="486"/>
      <c r="IOT51" s="486"/>
      <c r="IOU51" s="486"/>
      <c r="IOV51" s="486"/>
      <c r="IOW51" s="486"/>
      <c r="IOX51" s="486"/>
      <c r="IOY51" s="486"/>
      <c r="IOZ51" s="486"/>
      <c r="IPA51" s="486"/>
      <c r="IPB51" s="486"/>
      <c r="IPC51" s="486"/>
      <c r="IPD51" s="486"/>
      <c r="IPE51" s="486"/>
      <c r="IPF51" s="486"/>
      <c r="IPG51" s="486"/>
      <c r="IPH51" s="486"/>
      <c r="IPI51" s="486"/>
      <c r="IPJ51" s="486"/>
      <c r="IPK51" s="486"/>
      <c r="IPL51" s="486"/>
      <c r="IPM51" s="486"/>
      <c r="IPN51" s="486"/>
      <c r="IPO51" s="486"/>
      <c r="IPP51" s="486"/>
      <c r="IPQ51" s="486"/>
      <c r="IPR51" s="486"/>
      <c r="IPS51" s="486"/>
      <c r="IPT51" s="486"/>
      <c r="IPU51" s="486"/>
      <c r="IPV51" s="486"/>
      <c r="IPW51" s="486"/>
      <c r="IPX51" s="486"/>
      <c r="IPY51" s="486"/>
      <c r="IPZ51" s="486"/>
      <c r="IQA51" s="486"/>
      <c r="IQB51" s="486"/>
      <c r="IQC51" s="486"/>
      <c r="IQD51" s="486"/>
      <c r="IQE51" s="486"/>
      <c r="IQF51" s="486"/>
      <c r="IQG51" s="486"/>
      <c r="IQH51" s="486"/>
      <c r="IQI51" s="486"/>
      <c r="IQJ51" s="486"/>
      <c r="IQK51" s="486"/>
      <c r="IQL51" s="486"/>
      <c r="IQM51" s="486"/>
      <c r="IQN51" s="486"/>
      <c r="IQO51" s="486"/>
      <c r="IQP51" s="486"/>
      <c r="IQQ51" s="486"/>
      <c r="IQR51" s="486"/>
      <c r="IQS51" s="486"/>
      <c r="IQT51" s="486"/>
      <c r="IQU51" s="486"/>
      <c r="IQV51" s="486"/>
      <c r="IQW51" s="486"/>
      <c r="IQX51" s="486"/>
      <c r="IQY51" s="486"/>
      <c r="IQZ51" s="486"/>
      <c r="IRA51" s="486"/>
      <c r="IRB51" s="486"/>
      <c r="IRC51" s="486"/>
      <c r="IRD51" s="486"/>
      <c r="IRE51" s="486"/>
      <c r="IRF51" s="486"/>
      <c r="IRG51" s="486"/>
      <c r="IRH51" s="486"/>
      <c r="IRI51" s="486"/>
      <c r="IRJ51" s="486"/>
      <c r="IRK51" s="486"/>
      <c r="IRL51" s="486"/>
      <c r="IRM51" s="486"/>
      <c r="IRN51" s="486"/>
      <c r="IRO51" s="486"/>
      <c r="IRP51" s="486"/>
      <c r="IRQ51" s="486"/>
      <c r="IRR51" s="486"/>
      <c r="IRS51" s="486"/>
      <c r="IRT51" s="486"/>
      <c r="IRU51" s="486"/>
      <c r="IRV51" s="486"/>
      <c r="IRW51" s="486"/>
      <c r="IRX51" s="486"/>
      <c r="IRY51" s="486"/>
      <c r="IRZ51" s="486"/>
      <c r="ISA51" s="486"/>
      <c r="ISB51" s="486"/>
      <c r="ISC51" s="486"/>
      <c r="ISD51" s="486"/>
      <c r="ISE51" s="486"/>
      <c r="ISF51" s="486"/>
      <c r="ISG51" s="486"/>
      <c r="ISH51" s="486"/>
      <c r="ISI51" s="486"/>
      <c r="ISJ51" s="486"/>
      <c r="ISK51" s="486"/>
      <c r="ISL51" s="486"/>
      <c r="ISM51" s="486"/>
      <c r="ISN51" s="486"/>
      <c r="ISO51" s="486"/>
      <c r="ISP51" s="486"/>
      <c r="ISQ51" s="486"/>
      <c r="ISR51" s="486"/>
      <c r="ISS51" s="486"/>
      <c r="IST51" s="486"/>
      <c r="ISU51" s="486"/>
      <c r="ISV51" s="486"/>
      <c r="ISW51" s="486"/>
      <c r="ISX51" s="486"/>
      <c r="ISY51" s="486"/>
      <c r="ISZ51" s="486"/>
      <c r="ITA51" s="486"/>
      <c r="ITB51" s="486"/>
      <c r="ITC51" s="486"/>
      <c r="ITD51" s="486"/>
      <c r="ITE51" s="486"/>
      <c r="ITF51" s="486"/>
      <c r="ITG51" s="486"/>
      <c r="ITH51" s="486"/>
      <c r="ITI51" s="486"/>
      <c r="ITJ51" s="486"/>
      <c r="ITK51" s="486"/>
      <c r="ITL51" s="486"/>
      <c r="ITM51" s="486"/>
      <c r="ITN51" s="486"/>
      <c r="ITO51" s="486"/>
      <c r="ITP51" s="486"/>
      <c r="ITQ51" s="486"/>
      <c r="ITR51" s="486"/>
      <c r="ITS51" s="486"/>
      <c r="ITT51" s="486"/>
      <c r="ITU51" s="486"/>
      <c r="ITV51" s="486"/>
      <c r="ITW51" s="486"/>
      <c r="ITX51" s="486"/>
      <c r="ITY51" s="486"/>
      <c r="ITZ51" s="486"/>
      <c r="IUA51" s="486"/>
      <c r="IUB51" s="486"/>
      <c r="IUC51" s="486"/>
      <c r="IUD51" s="486"/>
      <c r="IUE51" s="486"/>
      <c r="IUF51" s="486"/>
      <c r="IUG51" s="486"/>
      <c r="IUH51" s="486"/>
      <c r="IUI51" s="486"/>
      <c r="IUJ51" s="486"/>
      <c r="IUK51" s="486"/>
      <c r="IUL51" s="486"/>
      <c r="IUM51" s="486"/>
      <c r="IUN51" s="486"/>
      <c r="IUO51" s="486"/>
      <c r="IUP51" s="486"/>
      <c r="IUQ51" s="486"/>
      <c r="IUR51" s="486"/>
      <c r="IUS51" s="486"/>
      <c r="IUT51" s="486"/>
      <c r="IUU51" s="486"/>
      <c r="IUV51" s="486"/>
      <c r="IUW51" s="486"/>
      <c r="IUX51" s="486"/>
      <c r="IUY51" s="486"/>
      <c r="IUZ51" s="486"/>
      <c r="IVA51" s="486"/>
      <c r="IVB51" s="486"/>
      <c r="IVC51" s="486"/>
      <c r="IVD51" s="486"/>
      <c r="IVE51" s="486"/>
      <c r="IVF51" s="486"/>
      <c r="IVG51" s="486"/>
      <c r="IVH51" s="486"/>
      <c r="IVI51" s="486"/>
      <c r="IVJ51" s="486"/>
      <c r="IVK51" s="486"/>
      <c r="IVL51" s="486"/>
      <c r="IVM51" s="486"/>
      <c r="IVN51" s="486"/>
      <c r="IVO51" s="486"/>
      <c r="IVP51" s="486"/>
      <c r="IVQ51" s="486"/>
      <c r="IVR51" s="486"/>
      <c r="IVS51" s="486"/>
      <c r="IVT51" s="486"/>
      <c r="IVU51" s="486"/>
      <c r="IVV51" s="486"/>
      <c r="IVW51" s="486"/>
      <c r="IVX51" s="486"/>
      <c r="IVY51" s="486"/>
      <c r="IVZ51" s="486"/>
      <c r="IWA51" s="486"/>
      <c r="IWB51" s="486"/>
      <c r="IWC51" s="486"/>
      <c r="IWD51" s="486"/>
      <c r="IWE51" s="486"/>
      <c r="IWF51" s="486"/>
      <c r="IWG51" s="486"/>
      <c r="IWH51" s="486"/>
      <c r="IWI51" s="486"/>
      <c r="IWJ51" s="486"/>
      <c r="IWK51" s="486"/>
      <c r="IWL51" s="486"/>
      <c r="IWM51" s="486"/>
      <c r="IWN51" s="486"/>
      <c r="IWO51" s="486"/>
      <c r="IWP51" s="486"/>
      <c r="IWQ51" s="486"/>
      <c r="IWR51" s="486"/>
      <c r="IWS51" s="486"/>
      <c r="IWT51" s="486"/>
      <c r="IWU51" s="486"/>
      <c r="IWV51" s="486"/>
      <c r="IWW51" s="486"/>
      <c r="IWX51" s="486"/>
      <c r="IWY51" s="486"/>
      <c r="IWZ51" s="486"/>
      <c r="IXA51" s="486"/>
      <c r="IXB51" s="486"/>
      <c r="IXC51" s="486"/>
      <c r="IXD51" s="486"/>
      <c r="IXE51" s="486"/>
      <c r="IXF51" s="486"/>
      <c r="IXG51" s="486"/>
      <c r="IXH51" s="486"/>
      <c r="IXI51" s="486"/>
      <c r="IXJ51" s="486"/>
      <c r="IXK51" s="486"/>
      <c r="IXL51" s="486"/>
      <c r="IXM51" s="486"/>
      <c r="IXN51" s="486"/>
      <c r="IXO51" s="486"/>
      <c r="IXP51" s="486"/>
      <c r="IXQ51" s="486"/>
      <c r="IXR51" s="486"/>
      <c r="IXS51" s="486"/>
      <c r="IXT51" s="486"/>
      <c r="IXU51" s="486"/>
      <c r="IXV51" s="486"/>
      <c r="IXW51" s="486"/>
      <c r="IXX51" s="486"/>
      <c r="IXY51" s="486"/>
      <c r="IXZ51" s="486"/>
      <c r="IYA51" s="486"/>
      <c r="IYB51" s="486"/>
      <c r="IYC51" s="486"/>
      <c r="IYD51" s="486"/>
      <c r="IYE51" s="486"/>
      <c r="IYF51" s="486"/>
      <c r="IYG51" s="486"/>
      <c r="IYH51" s="486"/>
      <c r="IYI51" s="486"/>
      <c r="IYJ51" s="486"/>
      <c r="IYK51" s="486"/>
      <c r="IYL51" s="486"/>
      <c r="IYM51" s="486"/>
      <c r="IYN51" s="486"/>
      <c r="IYO51" s="486"/>
      <c r="IYP51" s="486"/>
      <c r="IYQ51" s="486"/>
      <c r="IYR51" s="486"/>
      <c r="IYS51" s="486"/>
      <c r="IYT51" s="486"/>
      <c r="IYU51" s="486"/>
      <c r="IYV51" s="486"/>
      <c r="IYW51" s="486"/>
      <c r="IYX51" s="486"/>
      <c r="IYY51" s="486"/>
      <c r="IYZ51" s="486"/>
      <c r="IZA51" s="486"/>
      <c r="IZB51" s="486"/>
      <c r="IZC51" s="486"/>
      <c r="IZD51" s="486"/>
      <c r="IZE51" s="486"/>
      <c r="IZF51" s="486"/>
      <c r="IZG51" s="486"/>
      <c r="IZH51" s="486"/>
      <c r="IZI51" s="486"/>
      <c r="IZJ51" s="486"/>
      <c r="IZK51" s="486"/>
      <c r="IZL51" s="486"/>
      <c r="IZM51" s="486"/>
      <c r="IZN51" s="486"/>
      <c r="IZO51" s="486"/>
      <c r="IZP51" s="486"/>
      <c r="IZQ51" s="486"/>
      <c r="IZR51" s="486"/>
      <c r="IZS51" s="486"/>
      <c r="IZT51" s="486"/>
      <c r="IZU51" s="486"/>
      <c r="IZV51" s="486"/>
      <c r="IZW51" s="486"/>
      <c r="IZX51" s="486"/>
      <c r="IZY51" s="486"/>
      <c r="IZZ51" s="486"/>
      <c r="JAA51" s="486"/>
      <c r="JAB51" s="486"/>
      <c r="JAC51" s="486"/>
      <c r="JAD51" s="486"/>
      <c r="JAE51" s="486"/>
      <c r="JAF51" s="486"/>
      <c r="JAG51" s="486"/>
      <c r="JAH51" s="486"/>
      <c r="JAI51" s="486"/>
      <c r="JAJ51" s="486"/>
      <c r="JAK51" s="486"/>
      <c r="JAL51" s="486"/>
      <c r="JAM51" s="486"/>
      <c r="JAN51" s="486"/>
      <c r="JAO51" s="486"/>
      <c r="JAP51" s="486"/>
      <c r="JAQ51" s="486"/>
      <c r="JAR51" s="486"/>
      <c r="JAS51" s="486"/>
      <c r="JAT51" s="486"/>
      <c r="JAU51" s="486"/>
      <c r="JAV51" s="486"/>
      <c r="JAW51" s="486"/>
      <c r="JAX51" s="486"/>
      <c r="JAY51" s="486"/>
      <c r="JAZ51" s="486"/>
      <c r="JBA51" s="486"/>
      <c r="JBB51" s="486"/>
      <c r="JBC51" s="486"/>
      <c r="JBD51" s="486"/>
      <c r="JBE51" s="486"/>
      <c r="JBF51" s="486"/>
      <c r="JBG51" s="486"/>
      <c r="JBH51" s="486"/>
      <c r="JBI51" s="486"/>
      <c r="JBJ51" s="486"/>
      <c r="JBK51" s="486"/>
      <c r="JBL51" s="486"/>
      <c r="JBM51" s="486"/>
      <c r="JBN51" s="486"/>
      <c r="JBO51" s="486"/>
      <c r="JBP51" s="486"/>
      <c r="JBQ51" s="486"/>
      <c r="JBR51" s="486"/>
      <c r="JBS51" s="486"/>
      <c r="JBT51" s="486"/>
      <c r="JBU51" s="486"/>
      <c r="JBV51" s="486"/>
      <c r="JBW51" s="486"/>
      <c r="JBX51" s="486"/>
      <c r="JBY51" s="486"/>
      <c r="JBZ51" s="486"/>
      <c r="JCA51" s="486"/>
      <c r="JCB51" s="486"/>
      <c r="JCC51" s="486"/>
      <c r="JCD51" s="486"/>
      <c r="JCE51" s="486"/>
      <c r="JCF51" s="486"/>
      <c r="JCG51" s="486"/>
      <c r="JCH51" s="486"/>
      <c r="JCI51" s="486"/>
      <c r="JCJ51" s="486"/>
      <c r="JCK51" s="486"/>
      <c r="JCL51" s="486"/>
      <c r="JCM51" s="486"/>
      <c r="JCN51" s="486"/>
      <c r="JCO51" s="486"/>
      <c r="JCP51" s="486"/>
      <c r="JCQ51" s="486"/>
      <c r="JCR51" s="486"/>
      <c r="JCS51" s="486"/>
      <c r="JCT51" s="486"/>
      <c r="JCU51" s="486"/>
      <c r="JCV51" s="486"/>
      <c r="JCW51" s="486"/>
      <c r="JCX51" s="486"/>
      <c r="JCY51" s="486"/>
      <c r="JCZ51" s="486"/>
      <c r="JDA51" s="486"/>
      <c r="JDB51" s="486"/>
      <c r="JDC51" s="486"/>
      <c r="JDD51" s="486"/>
      <c r="JDE51" s="486"/>
      <c r="JDF51" s="486"/>
      <c r="JDG51" s="486"/>
      <c r="JDH51" s="486"/>
      <c r="JDI51" s="486"/>
      <c r="JDJ51" s="486"/>
      <c r="JDK51" s="486"/>
      <c r="JDL51" s="486"/>
      <c r="JDM51" s="486"/>
      <c r="JDN51" s="486"/>
      <c r="JDO51" s="486"/>
      <c r="JDP51" s="486"/>
      <c r="JDQ51" s="486"/>
      <c r="JDR51" s="486"/>
      <c r="JDS51" s="486"/>
      <c r="JDT51" s="486"/>
      <c r="JDU51" s="486"/>
      <c r="JDV51" s="486"/>
      <c r="JDW51" s="486"/>
      <c r="JDX51" s="486"/>
      <c r="JDY51" s="486"/>
      <c r="JDZ51" s="486"/>
      <c r="JEA51" s="486"/>
      <c r="JEB51" s="486"/>
      <c r="JEC51" s="486"/>
      <c r="JED51" s="486"/>
      <c r="JEE51" s="486"/>
      <c r="JEF51" s="486"/>
      <c r="JEG51" s="486"/>
      <c r="JEH51" s="486"/>
      <c r="JEI51" s="486"/>
      <c r="JEJ51" s="486"/>
      <c r="JEK51" s="486"/>
      <c r="JEL51" s="486"/>
      <c r="JEM51" s="486"/>
      <c r="JEN51" s="486"/>
      <c r="JEO51" s="486"/>
      <c r="JEP51" s="486"/>
      <c r="JEQ51" s="486"/>
      <c r="JER51" s="486"/>
      <c r="JES51" s="486"/>
      <c r="JET51" s="486"/>
      <c r="JEU51" s="486"/>
      <c r="JEV51" s="486"/>
      <c r="JEW51" s="486"/>
      <c r="JEX51" s="486"/>
      <c r="JEY51" s="486"/>
      <c r="JEZ51" s="486"/>
      <c r="JFA51" s="486"/>
      <c r="JFB51" s="486"/>
      <c r="JFC51" s="486"/>
      <c r="JFD51" s="486"/>
      <c r="JFE51" s="486"/>
      <c r="JFF51" s="486"/>
      <c r="JFG51" s="486"/>
      <c r="JFH51" s="486"/>
      <c r="JFI51" s="486"/>
      <c r="JFJ51" s="486"/>
      <c r="JFK51" s="486"/>
      <c r="JFL51" s="486"/>
      <c r="JFM51" s="486"/>
      <c r="JFN51" s="486"/>
      <c r="JFO51" s="486"/>
      <c r="JFP51" s="486"/>
      <c r="JFQ51" s="486"/>
      <c r="JFR51" s="486"/>
      <c r="JFS51" s="486"/>
      <c r="JFT51" s="486"/>
      <c r="JFU51" s="486"/>
      <c r="JFV51" s="486"/>
      <c r="JFW51" s="486"/>
      <c r="JFX51" s="486"/>
      <c r="JFY51" s="486"/>
      <c r="JFZ51" s="486"/>
      <c r="JGA51" s="486"/>
      <c r="JGB51" s="486"/>
      <c r="JGC51" s="486"/>
      <c r="JGD51" s="486"/>
      <c r="JGE51" s="486"/>
      <c r="JGF51" s="486"/>
      <c r="JGG51" s="486"/>
      <c r="JGH51" s="486"/>
      <c r="JGI51" s="486"/>
      <c r="JGJ51" s="486"/>
      <c r="JGK51" s="486"/>
      <c r="JGL51" s="486"/>
      <c r="JGM51" s="486"/>
      <c r="JGN51" s="486"/>
      <c r="JGO51" s="486"/>
      <c r="JGP51" s="486"/>
      <c r="JGQ51" s="486"/>
      <c r="JGR51" s="486"/>
      <c r="JGS51" s="486"/>
      <c r="JGT51" s="486"/>
      <c r="JGU51" s="486"/>
      <c r="JGV51" s="486"/>
      <c r="JGW51" s="486"/>
      <c r="JGX51" s="486"/>
      <c r="JGY51" s="486"/>
      <c r="JGZ51" s="486"/>
      <c r="JHA51" s="486"/>
      <c r="JHB51" s="486"/>
      <c r="JHC51" s="486"/>
      <c r="JHD51" s="486"/>
      <c r="JHE51" s="486"/>
      <c r="JHF51" s="486"/>
      <c r="JHG51" s="486"/>
      <c r="JHH51" s="486"/>
      <c r="JHI51" s="486"/>
      <c r="JHJ51" s="486"/>
      <c r="JHK51" s="486"/>
      <c r="JHL51" s="486"/>
      <c r="JHM51" s="486"/>
      <c r="JHN51" s="486"/>
      <c r="JHO51" s="486"/>
      <c r="JHP51" s="486"/>
      <c r="JHQ51" s="486"/>
      <c r="JHR51" s="486"/>
      <c r="JHS51" s="486"/>
      <c r="JHT51" s="486"/>
      <c r="JHU51" s="486"/>
      <c r="JHV51" s="486"/>
      <c r="JHW51" s="486"/>
      <c r="JHX51" s="486"/>
      <c r="JHY51" s="486"/>
      <c r="JHZ51" s="486"/>
      <c r="JIA51" s="486"/>
      <c r="JIB51" s="486"/>
      <c r="JIC51" s="486"/>
      <c r="JID51" s="486"/>
      <c r="JIE51" s="486"/>
      <c r="JIF51" s="486"/>
      <c r="JIG51" s="486"/>
      <c r="JIH51" s="486"/>
      <c r="JII51" s="486"/>
      <c r="JIJ51" s="486"/>
      <c r="JIK51" s="486"/>
      <c r="JIL51" s="486"/>
      <c r="JIM51" s="486"/>
      <c r="JIN51" s="486"/>
      <c r="JIO51" s="486"/>
      <c r="JIP51" s="486"/>
      <c r="JIQ51" s="486"/>
      <c r="JIR51" s="486"/>
      <c r="JIS51" s="486"/>
      <c r="JIT51" s="486"/>
      <c r="JIU51" s="486"/>
      <c r="JIV51" s="486"/>
      <c r="JIW51" s="486"/>
      <c r="JIX51" s="486"/>
      <c r="JIY51" s="486"/>
      <c r="JIZ51" s="486"/>
      <c r="JJA51" s="486"/>
      <c r="JJB51" s="486"/>
      <c r="JJC51" s="486"/>
      <c r="JJD51" s="486"/>
      <c r="JJE51" s="486"/>
      <c r="JJF51" s="486"/>
      <c r="JJG51" s="486"/>
      <c r="JJH51" s="486"/>
      <c r="JJI51" s="486"/>
      <c r="JJJ51" s="486"/>
      <c r="JJK51" s="486"/>
      <c r="JJL51" s="486"/>
      <c r="JJM51" s="486"/>
      <c r="JJN51" s="486"/>
      <c r="JJO51" s="486"/>
      <c r="JJP51" s="486"/>
      <c r="JJQ51" s="486"/>
      <c r="JJR51" s="486"/>
      <c r="JJS51" s="486"/>
      <c r="JJT51" s="486"/>
      <c r="JJU51" s="486"/>
      <c r="JJV51" s="486"/>
      <c r="JJW51" s="486"/>
      <c r="JJX51" s="486"/>
      <c r="JJY51" s="486"/>
      <c r="JJZ51" s="486"/>
      <c r="JKA51" s="486"/>
      <c r="JKB51" s="486"/>
      <c r="JKC51" s="486"/>
      <c r="JKD51" s="486"/>
      <c r="JKE51" s="486"/>
      <c r="JKF51" s="486"/>
      <c r="JKG51" s="486"/>
      <c r="JKH51" s="486"/>
      <c r="JKI51" s="486"/>
      <c r="JKJ51" s="486"/>
      <c r="JKK51" s="486"/>
      <c r="JKL51" s="486"/>
      <c r="JKM51" s="486"/>
      <c r="JKN51" s="486"/>
      <c r="JKO51" s="486"/>
      <c r="JKP51" s="486"/>
      <c r="JKQ51" s="486"/>
      <c r="JKR51" s="486"/>
      <c r="JKS51" s="486"/>
      <c r="JKT51" s="486"/>
      <c r="JKU51" s="486"/>
      <c r="JKV51" s="486"/>
      <c r="JKW51" s="486"/>
      <c r="JKX51" s="486"/>
      <c r="JKY51" s="486"/>
      <c r="JKZ51" s="486"/>
      <c r="JLA51" s="486"/>
      <c r="JLB51" s="486"/>
      <c r="JLC51" s="486"/>
      <c r="JLD51" s="486"/>
      <c r="JLE51" s="486"/>
      <c r="JLF51" s="486"/>
      <c r="JLG51" s="486"/>
      <c r="JLH51" s="486"/>
      <c r="JLI51" s="486"/>
      <c r="JLJ51" s="486"/>
      <c r="JLK51" s="486"/>
      <c r="JLL51" s="486"/>
      <c r="JLM51" s="486"/>
      <c r="JLN51" s="486"/>
      <c r="JLO51" s="486"/>
      <c r="JLP51" s="486"/>
      <c r="JLQ51" s="486"/>
      <c r="JLR51" s="486"/>
      <c r="JLS51" s="486"/>
      <c r="JLT51" s="486"/>
      <c r="JLU51" s="486"/>
      <c r="JLV51" s="486"/>
      <c r="JLW51" s="486"/>
      <c r="JLX51" s="486"/>
      <c r="JLY51" s="486"/>
      <c r="JLZ51" s="486"/>
      <c r="JMA51" s="486"/>
      <c r="JMB51" s="486"/>
      <c r="JMC51" s="486"/>
      <c r="JMD51" s="486"/>
      <c r="JME51" s="486"/>
      <c r="JMF51" s="486"/>
      <c r="JMG51" s="486"/>
      <c r="JMH51" s="486"/>
      <c r="JMI51" s="486"/>
      <c r="JMJ51" s="486"/>
      <c r="JMK51" s="486"/>
      <c r="JML51" s="486"/>
      <c r="JMM51" s="486"/>
      <c r="JMN51" s="486"/>
      <c r="JMO51" s="486"/>
      <c r="JMP51" s="486"/>
      <c r="JMQ51" s="486"/>
      <c r="JMR51" s="486"/>
      <c r="JMS51" s="486"/>
      <c r="JMT51" s="486"/>
      <c r="JMU51" s="486"/>
      <c r="JMV51" s="486"/>
      <c r="JMW51" s="486"/>
      <c r="JMX51" s="486"/>
      <c r="JMY51" s="486"/>
      <c r="JMZ51" s="486"/>
      <c r="JNA51" s="486"/>
      <c r="JNB51" s="486"/>
      <c r="JNC51" s="486"/>
      <c r="JND51" s="486"/>
      <c r="JNE51" s="486"/>
      <c r="JNF51" s="486"/>
      <c r="JNG51" s="486"/>
      <c r="JNH51" s="486"/>
      <c r="JNI51" s="486"/>
      <c r="JNJ51" s="486"/>
      <c r="JNK51" s="486"/>
      <c r="JNL51" s="486"/>
      <c r="JNM51" s="486"/>
      <c r="JNN51" s="486"/>
      <c r="JNO51" s="486"/>
      <c r="JNP51" s="486"/>
      <c r="JNQ51" s="486"/>
      <c r="JNR51" s="486"/>
      <c r="JNS51" s="486"/>
      <c r="JNT51" s="486"/>
      <c r="JNU51" s="486"/>
      <c r="JNV51" s="486"/>
      <c r="JNW51" s="486"/>
      <c r="JNX51" s="486"/>
      <c r="JNY51" s="486"/>
      <c r="JNZ51" s="486"/>
      <c r="JOA51" s="486"/>
      <c r="JOB51" s="486"/>
      <c r="JOC51" s="486"/>
      <c r="JOD51" s="486"/>
      <c r="JOE51" s="486"/>
      <c r="JOF51" s="486"/>
      <c r="JOG51" s="486"/>
      <c r="JOH51" s="486"/>
      <c r="JOI51" s="486"/>
      <c r="JOJ51" s="486"/>
      <c r="JOK51" s="486"/>
      <c r="JOL51" s="486"/>
      <c r="JOM51" s="486"/>
      <c r="JON51" s="486"/>
      <c r="JOO51" s="486"/>
      <c r="JOP51" s="486"/>
      <c r="JOQ51" s="486"/>
      <c r="JOR51" s="486"/>
      <c r="JOS51" s="486"/>
      <c r="JOT51" s="486"/>
      <c r="JOU51" s="486"/>
      <c r="JOV51" s="486"/>
      <c r="JOW51" s="486"/>
      <c r="JOX51" s="486"/>
      <c r="JOY51" s="486"/>
      <c r="JOZ51" s="486"/>
      <c r="JPA51" s="486"/>
      <c r="JPB51" s="486"/>
      <c r="JPC51" s="486"/>
      <c r="JPD51" s="486"/>
      <c r="JPE51" s="486"/>
      <c r="JPF51" s="486"/>
      <c r="JPG51" s="486"/>
      <c r="JPH51" s="486"/>
      <c r="JPI51" s="486"/>
      <c r="JPJ51" s="486"/>
      <c r="JPK51" s="486"/>
      <c r="JPL51" s="486"/>
      <c r="JPM51" s="486"/>
      <c r="JPN51" s="486"/>
      <c r="JPO51" s="486"/>
      <c r="JPP51" s="486"/>
      <c r="JPQ51" s="486"/>
      <c r="JPR51" s="486"/>
      <c r="JPS51" s="486"/>
      <c r="JPT51" s="486"/>
      <c r="JPU51" s="486"/>
      <c r="JPV51" s="486"/>
      <c r="JPW51" s="486"/>
      <c r="JPX51" s="486"/>
      <c r="JPY51" s="486"/>
      <c r="JPZ51" s="486"/>
      <c r="JQA51" s="486"/>
      <c r="JQB51" s="486"/>
      <c r="JQC51" s="486"/>
      <c r="JQD51" s="486"/>
      <c r="JQE51" s="486"/>
      <c r="JQF51" s="486"/>
      <c r="JQG51" s="486"/>
      <c r="JQH51" s="486"/>
      <c r="JQI51" s="486"/>
      <c r="JQJ51" s="486"/>
      <c r="JQK51" s="486"/>
      <c r="JQL51" s="486"/>
      <c r="JQM51" s="486"/>
      <c r="JQN51" s="486"/>
      <c r="JQO51" s="486"/>
      <c r="JQP51" s="486"/>
      <c r="JQQ51" s="486"/>
      <c r="JQR51" s="486"/>
      <c r="JQS51" s="486"/>
      <c r="JQT51" s="486"/>
      <c r="JQU51" s="486"/>
      <c r="JQV51" s="486"/>
      <c r="JQW51" s="486"/>
      <c r="JQX51" s="486"/>
      <c r="JQY51" s="486"/>
      <c r="JQZ51" s="486"/>
      <c r="JRA51" s="486"/>
      <c r="JRB51" s="486"/>
      <c r="JRC51" s="486"/>
      <c r="JRD51" s="486"/>
      <c r="JRE51" s="486"/>
      <c r="JRF51" s="486"/>
      <c r="JRG51" s="486"/>
      <c r="JRH51" s="486"/>
      <c r="JRI51" s="486"/>
      <c r="JRJ51" s="486"/>
      <c r="JRK51" s="486"/>
      <c r="JRL51" s="486"/>
      <c r="JRM51" s="486"/>
      <c r="JRN51" s="486"/>
      <c r="JRO51" s="486"/>
      <c r="JRP51" s="486"/>
      <c r="JRQ51" s="486"/>
      <c r="JRR51" s="486"/>
      <c r="JRS51" s="486"/>
      <c r="JRT51" s="486"/>
      <c r="JRU51" s="486"/>
      <c r="JRV51" s="486"/>
      <c r="JRW51" s="486"/>
      <c r="JRX51" s="486"/>
      <c r="JRY51" s="486"/>
      <c r="JRZ51" s="486"/>
      <c r="JSA51" s="486"/>
      <c r="JSB51" s="486"/>
      <c r="JSC51" s="486"/>
      <c r="JSD51" s="486"/>
      <c r="JSE51" s="486"/>
      <c r="JSF51" s="486"/>
      <c r="JSG51" s="486"/>
      <c r="JSH51" s="486"/>
      <c r="JSI51" s="486"/>
      <c r="JSJ51" s="486"/>
      <c r="JSK51" s="486"/>
      <c r="JSL51" s="486"/>
      <c r="JSM51" s="486"/>
      <c r="JSN51" s="486"/>
      <c r="JSO51" s="486"/>
      <c r="JSP51" s="486"/>
      <c r="JSQ51" s="486"/>
      <c r="JSR51" s="486"/>
      <c r="JSS51" s="486"/>
      <c r="JST51" s="486"/>
      <c r="JSU51" s="486"/>
      <c r="JSV51" s="486"/>
      <c r="JSW51" s="486"/>
      <c r="JSX51" s="486"/>
      <c r="JSY51" s="486"/>
      <c r="JSZ51" s="486"/>
      <c r="JTA51" s="486"/>
      <c r="JTB51" s="486"/>
      <c r="JTC51" s="486"/>
      <c r="JTD51" s="486"/>
      <c r="JTE51" s="486"/>
      <c r="JTF51" s="486"/>
      <c r="JTG51" s="486"/>
      <c r="JTH51" s="486"/>
      <c r="JTI51" s="486"/>
      <c r="JTJ51" s="486"/>
      <c r="JTK51" s="486"/>
      <c r="JTL51" s="486"/>
      <c r="JTM51" s="486"/>
      <c r="JTN51" s="486"/>
      <c r="JTO51" s="486"/>
      <c r="JTP51" s="486"/>
      <c r="JTQ51" s="486"/>
      <c r="JTR51" s="486"/>
      <c r="JTS51" s="486"/>
      <c r="JTT51" s="486"/>
      <c r="JTU51" s="486"/>
      <c r="JTV51" s="486"/>
      <c r="JTW51" s="486"/>
      <c r="JTX51" s="486"/>
      <c r="JTY51" s="486"/>
      <c r="JTZ51" s="486"/>
      <c r="JUA51" s="486"/>
      <c r="JUB51" s="486"/>
      <c r="JUC51" s="486"/>
      <c r="JUD51" s="486"/>
      <c r="JUE51" s="486"/>
      <c r="JUF51" s="486"/>
      <c r="JUG51" s="486"/>
      <c r="JUH51" s="486"/>
      <c r="JUI51" s="486"/>
      <c r="JUJ51" s="486"/>
      <c r="JUK51" s="486"/>
      <c r="JUL51" s="486"/>
      <c r="JUM51" s="486"/>
      <c r="JUN51" s="486"/>
      <c r="JUO51" s="486"/>
      <c r="JUP51" s="486"/>
      <c r="JUQ51" s="486"/>
      <c r="JUR51" s="486"/>
      <c r="JUS51" s="486"/>
      <c r="JUT51" s="486"/>
      <c r="JUU51" s="486"/>
      <c r="JUV51" s="486"/>
      <c r="JUW51" s="486"/>
      <c r="JUX51" s="486"/>
      <c r="JUY51" s="486"/>
      <c r="JUZ51" s="486"/>
      <c r="JVA51" s="486"/>
      <c r="JVB51" s="486"/>
      <c r="JVC51" s="486"/>
      <c r="JVD51" s="486"/>
      <c r="JVE51" s="486"/>
      <c r="JVF51" s="486"/>
      <c r="JVG51" s="486"/>
      <c r="JVH51" s="486"/>
      <c r="JVI51" s="486"/>
      <c r="JVJ51" s="486"/>
      <c r="JVK51" s="486"/>
      <c r="JVL51" s="486"/>
      <c r="JVM51" s="486"/>
      <c r="JVN51" s="486"/>
      <c r="JVO51" s="486"/>
      <c r="JVP51" s="486"/>
      <c r="JVQ51" s="486"/>
      <c r="JVR51" s="486"/>
      <c r="JVS51" s="486"/>
      <c r="JVT51" s="486"/>
      <c r="JVU51" s="486"/>
      <c r="JVV51" s="486"/>
      <c r="JVW51" s="486"/>
      <c r="JVX51" s="486"/>
      <c r="JVY51" s="486"/>
      <c r="JVZ51" s="486"/>
      <c r="JWA51" s="486"/>
      <c r="JWB51" s="486"/>
      <c r="JWC51" s="486"/>
      <c r="JWD51" s="486"/>
      <c r="JWE51" s="486"/>
      <c r="JWF51" s="486"/>
      <c r="JWG51" s="486"/>
      <c r="JWH51" s="486"/>
      <c r="JWI51" s="486"/>
      <c r="JWJ51" s="486"/>
      <c r="JWK51" s="486"/>
      <c r="JWL51" s="486"/>
      <c r="JWM51" s="486"/>
      <c r="JWN51" s="486"/>
      <c r="JWO51" s="486"/>
      <c r="JWP51" s="486"/>
      <c r="JWQ51" s="486"/>
      <c r="JWR51" s="486"/>
      <c r="JWS51" s="486"/>
      <c r="JWT51" s="486"/>
      <c r="JWU51" s="486"/>
      <c r="JWV51" s="486"/>
      <c r="JWW51" s="486"/>
      <c r="JWX51" s="486"/>
      <c r="JWY51" s="486"/>
      <c r="JWZ51" s="486"/>
      <c r="JXA51" s="486"/>
      <c r="JXB51" s="486"/>
      <c r="JXC51" s="486"/>
      <c r="JXD51" s="486"/>
      <c r="JXE51" s="486"/>
      <c r="JXF51" s="486"/>
      <c r="JXG51" s="486"/>
      <c r="JXH51" s="486"/>
      <c r="JXI51" s="486"/>
      <c r="JXJ51" s="486"/>
      <c r="JXK51" s="486"/>
      <c r="JXL51" s="486"/>
      <c r="JXM51" s="486"/>
      <c r="JXN51" s="486"/>
      <c r="JXO51" s="486"/>
      <c r="JXP51" s="486"/>
      <c r="JXQ51" s="486"/>
      <c r="JXR51" s="486"/>
      <c r="JXS51" s="486"/>
      <c r="JXT51" s="486"/>
      <c r="JXU51" s="486"/>
      <c r="JXV51" s="486"/>
      <c r="JXW51" s="486"/>
      <c r="JXX51" s="486"/>
      <c r="JXY51" s="486"/>
      <c r="JXZ51" s="486"/>
      <c r="JYA51" s="486"/>
      <c r="JYB51" s="486"/>
      <c r="JYC51" s="486"/>
      <c r="JYD51" s="486"/>
      <c r="JYE51" s="486"/>
      <c r="JYF51" s="486"/>
      <c r="JYG51" s="486"/>
      <c r="JYH51" s="486"/>
      <c r="JYI51" s="486"/>
      <c r="JYJ51" s="486"/>
      <c r="JYK51" s="486"/>
      <c r="JYL51" s="486"/>
      <c r="JYM51" s="486"/>
      <c r="JYN51" s="486"/>
      <c r="JYO51" s="486"/>
      <c r="JYP51" s="486"/>
      <c r="JYQ51" s="486"/>
      <c r="JYR51" s="486"/>
      <c r="JYS51" s="486"/>
      <c r="JYT51" s="486"/>
      <c r="JYU51" s="486"/>
      <c r="JYV51" s="486"/>
      <c r="JYW51" s="486"/>
      <c r="JYX51" s="486"/>
      <c r="JYY51" s="486"/>
      <c r="JYZ51" s="486"/>
      <c r="JZA51" s="486"/>
      <c r="JZB51" s="486"/>
      <c r="JZC51" s="486"/>
      <c r="JZD51" s="486"/>
      <c r="JZE51" s="486"/>
      <c r="JZF51" s="486"/>
      <c r="JZG51" s="486"/>
      <c r="JZH51" s="486"/>
      <c r="JZI51" s="486"/>
      <c r="JZJ51" s="486"/>
      <c r="JZK51" s="486"/>
      <c r="JZL51" s="486"/>
      <c r="JZM51" s="486"/>
      <c r="JZN51" s="486"/>
      <c r="JZO51" s="486"/>
      <c r="JZP51" s="486"/>
      <c r="JZQ51" s="486"/>
      <c r="JZR51" s="486"/>
      <c r="JZS51" s="486"/>
      <c r="JZT51" s="486"/>
      <c r="JZU51" s="486"/>
      <c r="JZV51" s="486"/>
      <c r="JZW51" s="486"/>
      <c r="JZX51" s="486"/>
      <c r="JZY51" s="486"/>
      <c r="JZZ51" s="486"/>
      <c r="KAA51" s="486"/>
      <c r="KAB51" s="486"/>
      <c r="KAC51" s="486"/>
      <c r="KAD51" s="486"/>
      <c r="KAE51" s="486"/>
      <c r="KAF51" s="486"/>
      <c r="KAG51" s="486"/>
      <c r="KAH51" s="486"/>
      <c r="KAI51" s="486"/>
      <c r="KAJ51" s="486"/>
      <c r="KAK51" s="486"/>
      <c r="KAL51" s="486"/>
      <c r="KAM51" s="486"/>
      <c r="KAN51" s="486"/>
      <c r="KAO51" s="486"/>
      <c r="KAP51" s="486"/>
      <c r="KAQ51" s="486"/>
      <c r="KAR51" s="486"/>
      <c r="KAS51" s="486"/>
      <c r="KAT51" s="486"/>
      <c r="KAU51" s="486"/>
      <c r="KAV51" s="486"/>
      <c r="KAW51" s="486"/>
      <c r="KAX51" s="486"/>
      <c r="KAY51" s="486"/>
      <c r="KAZ51" s="486"/>
      <c r="KBA51" s="486"/>
      <c r="KBB51" s="486"/>
      <c r="KBC51" s="486"/>
      <c r="KBD51" s="486"/>
      <c r="KBE51" s="486"/>
      <c r="KBF51" s="486"/>
      <c r="KBG51" s="486"/>
      <c r="KBH51" s="486"/>
      <c r="KBI51" s="486"/>
      <c r="KBJ51" s="486"/>
      <c r="KBK51" s="486"/>
      <c r="KBL51" s="486"/>
      <c r="KBM51" s="486"/>
      <c r="KBN51" s="486"/>
      <c r="KBO51" s="486"/>
      <c r="KBP51" s="486"/>
      <c r="KBQ51" s="486"/>
      <c r="KBR51" s="486"/>
      <c r="KBS51" s="486"/>
      <c r="KBT51" s="486"/>
      <c r="KBU51" s="486"/>
      <c r="KBV51" s="486"/>
      <c r="KBW51" s="486"/>
      <c r="KBX51" s="486"/>
      <c r="KBY51" s="486"/>
      <c r="KBZ51" s="486"/>
      <c r="KCA51" s="486"/>
      <c r="KCB51" s="486"/>
      <c r="KCC51" s="486"/>
      <c r="KCD51" s="486"/>
      <c r="KCE51" s="486"/>
      <c r="KCF51" s="486"/>
      <c r="KCG51" s="486"/>
      <c r="KCH51" s="486"/>
      <c r="KCI51" s="486"/>
      <c r="KCJ51" s="486"/>
      <c r="KCK51" s="486"/>
      <c r="KCL51" s="486"/>
      <c r="KCM51" s="486"/>
      <c r="KCN51" s="486"/>
      <c r="KCO51" s="486"/>
      <c r="KCP51" s="486"/>
      <c r="KCQ51" s="486"/>
      <c r="KCR51" s="486"/>
      <c r="KCS51" s="486"/>
      <c r="KCT51" s="486"/>
      <c r="KCU51" s="486"/>
      <c r="KCV51" s="486"/>
      <c r="KCW51" s="486"/>
      <c r="KCX51" s="486"/>
      <c r="KCY51" s="486"/>
      <c r="KCZ51" s="486"/>
      <c r="KDA51" s="486"/>
      <c r="KDB51" s="486"/>
      <c r="KDC51" s="486"/>
      <c r="KDD51" s="486"/>
      <c r="KDE51" s="486"/>
      <c r="KDF51" s="486"/>
      <c r="KDG51" s="486"/>
      <c r="KDH51" s="486"/>
      <c r="KDI51" s="486"/>
      <c r="KDJ51" s="486"/>
      <c r="KDK51" s="486"/>
      <c r="KDL51" s="486"/>
      <c r="KDM51" s="486"/>
      <c r="KDN51" s="486"/>
      <c r="KDO51" s="486"/>
      <c r="KDP51" s="486"/>
      <c r="KDQ51" s="486"/>
      <c r="KDR51" s="486"/>
      <c r="KDS51" s="486"/>
      <c r="KDT51" s="486"/>
      <c r="KDU51" s="486"/>
      <c r="KDV51" s="486"/>
      <c r="KDW51" s="486"/>
      <c r="KDX51" s="486"/>
      <c r="KDY51" s="486"/>
      <c r="KDZ51" s="486"/>
      <c r="KEA51" s="486"/>
      <c r="KEB51" s="486"/>
      <c r="KEC51" s="486"/>
      <c r="KED51" s="486"/>
      <c r="KEE51" s="486"/>
      <c r="KEF51" s="486"/>
      <c r="KEG51" s="486"/>
      <c r="KEH51" s="486"/>
      <c r="KEI51" s="486"/>
      <c r="KEJ51" s="486"/>
      <c r="KEK51" s="486"/>
      <c r="KEL51" s="486"/>
      <c r="KEM51" s="486"/>
      <c r="KEN51" s="486"/>
      <c r="KEO51" s="486"/>
      <c r="KEP51" s="486"/>
      <c r="KEQ51" s="486"/>
      <c r="KER51" s="486"/>
      <c r="KES51" s="486"/>
      <c r="KET51" s="486"/>
      <c r="KEU51" s="486"/>
      <c r="KEV51" s="486"/>
      <c r="KEW51" s="486"/>
      <c r="KEX51" s="486"/>
      <c r="KEY51" s="486"/>
      <c r="KEZ51" s="486"/>
      <c r="KFA51" s="486"/>
      <c r="KFB51" s="486"/>
      <c r="KFC51" s="486"/>
      <c r="KFD51" s="486"/>
      <c r="KFE51" s="486"/>
      <c r="KFF51" s="486"/>
      <c r="KFG51" s="486"/>
      <c r="KFH51" s="486"/>
      <c r="KFI51" s="486"/>
      <c r="KFJ51" s="486"/>
      <c r="KFK51" s="486"/>
      <c r="KFL51" s="486"/>
      <c r="KFM51" s="486"/>
      <c r="KFN51" s="486"/>
      <c r="KFO51" s="486"/>
      <c r="KFP51" s="486"/>
      <c r="KFQ51" s="486"/>
      <c r="KFR51" s="486"/>
      <c r="KFS51" s="486"/>
      <c r="KFT51" s="486"/>
      <c r="KFU51" s="486"/>
      <c r="KFV51" s="486"/>
      <c r="KFW51" s="486"/>
      <c r="KFX51" s="486"/>
      <c r="KFY51" s="486"/>
      <c r="KFZ51" s="486"/>
      <c r="KGA51" s="486"/>
      <c r="KGB51" s="486"/>
      <c r="KGC51" s="486"/>
      <c r="KGD51" s="486"/>
      <c r="KGE51" s="486"/>
      <c r="KGF51" s="486"/>
      <c r="KGG51" s="486"/>
      <c r="KGH51" s="486"/>
      <c r="KGI51" s="486"/>
      <c r="KGJ51" s="486"/>
      <c r="KGK51" s="486"/>
      <c r="KGL51" s="486"/>
      <c r="KGM51" s="486"/>
      <c r="KGN51" s="486"/>
      <c r="KGO51" s="486"/>
      <c r="KGP51" s="486"/>
      <c r="KGQ51" s="486"/>
      <c r="KGR51" s="486"/>
      <c r="KGS51" s="486"/>
      <c r="KGT51" s="486"/>
      <c r="KGU51" s="486"/>
      <c r="KGV51" s="486"/>
      <c r="KGW51" s="486"/>
      <c r="KGX51" s="486"/>
      <c r="KGY51" s="486"/>
      <c r="KGZ51" s="486"/>
      <c r="KHA51" s="486"/>
      <c r="KHB51" s="486"/>
      <c r="KHC51" s="486"/>
      <c r="KHD51" s="486"/>
      <c r="KHE51" s="486"/>
      <c r="KHF51" s="486"/>
      <c r="KHG51" s="486"/>
      <c r="KHH51" s="486"/>
      <c r="KHI51" s="486"/>
      <c r="KHJ51" s="486"/>
      <c r="KHK51" s="486"/>
      <c r="KHL51" s="486"/>
      <c r="KHM51" s="486"/>
      <c r="KHN51" s="486"/>
      <c r="KHO51" s="486"/>
      <c r="KHP51" s="486"/>
      <c r="KHQ51" s="486"/>
      <c r="KHR51" s="486"/>
      <c r="KHS51" s="486"/>
      <c r="KHT51" s="486"/>
      <c r="KHU51" s="486"/>
      <c r="KHV51" s="486"/>
      <c r="KHW51" s="486"/>
      <c r="KHX51" s="486"/>
      <c r="KHY51" s="486"/>
      <c r="KHZ51" s="486"/>
      <c r="KIA51" s="486"/>
      <c r="KIB51" s="486"/>
      <c r="KIC51" s="486"/>
      <c r="KID51" s="486"/>
      <c r="KIE51" s="486"/>
      <c r="KIF51" s="486"/>
      <c r="KIG51" s="486"/>
      <c r="KIH51" s="486"/>
      <c r="KII51" s="486"/>
      <c r="KIJ51" s="486"/>
      <c r="KIK51" s="486"/>
      <c r="KIL51" s="486"/>
      <c r="KIM51" s="486"/>
      <c r="KIN51" s="486"/>
      <c r="KIO51" s="486"/>
      <c r="KIP51" s="486"/>
      <c r="KIQ51" s="486"/>
      <c r="KIR51" s="486"/>
      <c r="KIS51" s="486"/>
      <c r="KIT51" s="486"/>
      <c r="KIU51" s="486"/>
      <c r="KIV51" s="486"/>
      <c r="KIW51" s="486"/>
      <c r="KIX51" s="486"/>
      <c r="KIY51" s="486"/>
      <c r="KIZ51" s="486"/>
      <c r="KJA51" s="486"/>
      <c r="KJB51" s="486"/>
      <c r="KJC51" s="486"/>
      <c r="KJD51" s="486"/>
      <c r="KJE51" s="486"/>
      <c r="KJF51" s="486"/>
      <c r="KJG51" s="486"/>
      <c r="KJH51" s="486"/>
      <c r="KJI51" s="486"/>
      <c r="KJJ51" s="486"/>
      <c r="KJK51" s="486"/>
      <c r="KJL51" s="486"/>
      <c r="KJM51" s="486"/>
      <c r="KJN51" s="486"/>
      <c r="KJO51" s="486"/>
      <c r="KJP51" s="486"/>
      <c r="KJQ51" s="486"/>
      <c r="KJR51" s="486"/>
      <c r="KJS51" s="486"/>
      <c r="KJT51" s="486"/>
      <c r="KJU51" s="486"/>
      <c r="KJV51" s="486"/>
      <c r="KJW51" s="486"/>
      <c r="KJX51" s="486"/>
      <c r="KJY51" s="486"/>
      <c r="KJZ51" s="486"/>
      <c r="KKA51" s="486"/>
      <c r="KKB51" s="486"/>
      <c r="KKC51" s="486"/>
      <c r="KKD51" s="486"/>
      <c r="KKE51" s="486"/>
      <c r="KKF51" s="486"/>
      <c r="KKG51" s="486"/>
      <c r="KKH51" s="486"/>
      <c r="KKI51" s="486"/>
      <c r="KKJ51" s="486"/>
      <c r="KKK51" s="486"/>
      <c r="KKL51" s="486"/>
      <c r="KKM51" s="486"/>
      <c r="KKN51" s="486"/>
      <c r="KKO51" s="486"/>
      <c r="KKP51" s="486"/>
      <c r="KKQ51" s="486"/>
      <c r="KKR51" s="486"/>
      <c r="KKS51" s="486"/>
      <c r="KKT51" s="486"/>
      <c r="KKU51" s="486"/>
      <c r="KKV51" s="486"/>
      <c r="KKW51" s="486"/>
      <c r="KKX51" s="486"/>
      <c r="KKY51" s="486"/>
      <c r="KKZ51" s="486"/>
      <c r="KLA51" s="486"/>
      <c r="KLB51" s="486"/>
      <c r="KLC51" s="486"/>
      <c r="KLD51" s="486"/>
      <c r="KLE51" s="486"/>
      <c r="KLF51" s="486"/>
      <c r="KLG51" s="486"/>
      <c r="KLH51" s="486"/>
      <c r="KLI51" s="486"/>
      <c r="KLJ51" s="486"/>
      <c r="KLK51" s="486"/>
      <c r="KLL51" s="486"/>
      <c r="KLM51" s="486"/>
      <c r="KLN51" s="486"/>
      <c r="KLO51" s="486"/>
      <c r="KLP51" s="486"/>
      <c r="KLQ51" s="486"/>
      <c r="KLR51" s="486"/>
      <c r="KLS51" s="486"/>
      <c r="KLT51" s="486"/>
      <c r="KLU51" s="486"/>
      <c r="KLV51" s="486"/>
      <c r="KLW51" s="486"/>
      <c r="KLX51" s="486"/>
      <c r="KLY51" s="486"/>
      <c r="KLZ51" s="486"/>
      <c r="KMA51" s="486"/>
      <c r="KMB51" s="486"/>
      <c r="KMC51" s="486"/>
      <c r="KMD51" s="486"/>
      <c r="KME51" s="486"/>
      <c r="KMF51" s="486"/>
      <c r="KMG51" s="486"/>
      <c r="KMH51" s="486"/>
      <c r="KMI51" s="486"/>
      <c r="KMJ51" s="486"/>
      <c r="KMK51" s="486"/>
      <c r="KML51" s="486"/>
      <c r="KMM51" s="486"/>
      <c r="KMN51" s="486"/>
      <c r="KMO51" s="486"/>
      <c r="KMP51" s="486"/>
      <c r="KMQ51" s="486"/>
      <c r="KMR51" s="486"/>
      <c r="KMS51" s="486"/>
      <c r="KMT51" s="486"/>
      <c r="KMU51" s="486"/>
      <c r="KMV51" s="486"/>
      <c r="KMW51" s="486"/>
      <c r="KMX51" s="486"/>
      <c r="KMY51" s="486"/>
      <c r="KMZ51" s="486"/>
      <c r="KNA51" s="486"/>
      <c r="KNB51" s="486"/>
      <c r="KNC51" s="486"/>
      <c r="KND51" s="486"/>
      <c r="KNE51" s="486"/>
      <c r="KNF51" s="486"/>
      <c r="KNG51" s="486"/>
      <c r="KNH51" s="486"/>
      <c r="KNI51" s="486"/>
      <c r="KNJ51" s="486"/>
      <c r="KNK51" s="486"/>
      <c r="KNL51" s="486"/>
      <c r="KNM51" s="486"/>
      <c r="KNN51" s="486"/>
      <c r="KNO51" s="486"/>
      <c r="KNP51" s="486"/>
      <c r="KNQ51" s="486"/>
      <c r="KNR51" s="486"/>
      <c r="KNS51" s="486"/>
      <c r="KNT51" s="486"/>
      <c r="KNU51" s="486"/>
      <c r="KNV51" s="486"/>
      <c r="KNW51" s="486"/>
      <c r="KNX51" s="486"/>
      <c r="KNY51" s="486"/>
      <c r="KNZ51" s="486"/>
      <c r="KOA51" s="486"/>
      <c r="KOB51" s="486"/>
      <c r="KOC51" s="486"/>
      <c r="KOD51" s="486"/>
      <c r="KOE51" s="486"/>
      <c r="KOF51" s="486"/>
      <c r="KOG51" s="486"/>
      <c r="KOH51" s="486"/>
      <c r="KOI51" s="486"/>
      <c r="KOJ51" s="486"/>
      <c r="KOK51" s="486"/>
      <c r="KOL51" s="486"/>
      <c r="KOM51" s="486"/>
      <c r="KON51" s="486"/>
      <c r="KOO51" s="486"/>
      <c r="KOP51" s="486"/>
      <c r="KOQ51" s="486"/>
      <c r="KOR51" s="486"/>
      <c r="KOS51" s="486"/>
      <c r="KOT51" s="486"/>
      <c r="KOU51" s="486"/>
      <c r="KOV51" s="486"/>
      <c r="KOW51" s="486"/>
      <c r="KOX51" s="486"/>
      <c r="KOY51" s="486"/>
      <c r="KOZ51" s="486"/>
      <c r="KPA51" s="486"/>
      <c r="KPB51" s="486"/>
      <c r="KPC51" s="486"/>
      <c r="KPD51" s="486"/>
      <c r="KPE51" s="486"/>
      <c r="KPF51" s="486"/>
      <c r="KPG51" s="486"/>
      <c r="KPH51" s="486"/>
      <c r="KPI51" s="486"/>
      <c r="KPJ51" s="486"/>
      <c r="KPK51" s="486"/>
      <c r="KPL51" s="486"/>
      <c r="KPM51" s="486"/>
      <c r="KPN51" s="486"/>
      <c r="KPO51" s="486"/>
      <c r="KPP51" s="486"/>
      <c r="KPQ51" s="486"/>
      <c r="KPR51" s="486"/>
      <c r="KPS51" s="486"/>
      <c r="KPT51" s="486"/>
      <c r="KPU51" s="486"/>
      <c r="KPV51" s="486"/>
      <c r="KPW51" s="486"/>
      <c r="KPX51" s="486"/>
      <c r="KPY51" s="486"/>
      <c r="KPZ51" s="486"/>
      <c r="KQA51" s="486"/>
      <c r="KQB51" s="486"/>
      <c r="KQC51" s="486"/>
      <c r="KQD51" s="486"/>
      <c r="KQE51" s="486"/>
      <c r="KQF51" s="486"/>
      <c r="KQG51" s="486"/>
      <c r="KQH51" s="486"/>
      <c r="KQI51" s="486"/>
      <c r="KQJ51" s="486"/>
      <c r="KQK51" s="486"/>
      <c r="KQL51" s="486"/>
      <c r="KQM51" s="486"/>
      <c r="KQN51" s="486"/>
      <c r="KQO51" s="486"/>
      <c r="KQP51" s="486"/>
      <c r="KQQ51" s="486"/>
      <c r="KQR51" s="486"/>
      <c r="KQS51" s="486"/>
      <c r="KQT51" s="486"/>
      <c r="KQU51" s="486"/>
      <c r="KQV51" s="486"/>
      <c r="KQW51" s="486"/>
      <c r="KQX51" s="486"/>
      <c r="KQY51" s="486"/>
      <c r="KQZ51" s="486"/>
      <c r="KRA51" s="486"/>
      <c r="KRB51" s="486"/>
      <c r="KRC51" s="486"/>
      <c r="KRD51" s="486"/>
      <c r="KRE51" s="486"/>
      <c r="KRF51" s="486"/>
      <c r="KRG51" s="486"/>
      <c r="KRH51" s="486"/>
      <c r="KRI51" s="486"/>
      <c r="KRJ51" s="486"/>
      <c r="KRK51" s="486"/>
      <c r="KRL51" s="486"/>
      <c r="KRM51" s="486"/>
      <c r="KRN51" s="486"/>
      <c r="KRO51" s="486"/>
      <c r="KRP51" s="486"/>
      <c r="KRQ51" s="486"/>
      <c r="KRR51" s="486"/>
      <c r="KRS51" s="486"/>
      <c r="KRT51" s="486"/>
      <c r="KRU51" s="486"/>
      <c r="KRV51" s="486"/>
      <c r="KRW51" s="486"/>
      <c r="KRX51" s="486"/>
      <c r="KRY51" s="486"/>
      <c r="KRZ51" s="486"/>
      <c r="KSA51" s="486"/>
      <c r="KSB51" s="486"/>
      <c r="KSC51" s="486"/>
      <c r="KSD51" s="486"/>
      <c r="KSE51" s="486"/>
      <c r="KSF51" s="486"/>
      <c r="KSG51" s="486"/>
      <c r="KSH51" s="486"/>
      <c r="KSI51" s="486"/>
      <c r="KSJ51" s="486"/>
      <c r="KSK51" s="486"/>
      <c r="KSL51" s="486"/>
      <c r="KSM51" s="486"/>
      <c r="KSN51" s="486"/>
      <c r="KSO51" s="486"/>
      <c r="KSP51" s="486"/>
      <c r="KSQ51" s="486"/>
      <c r="KSR51" s="486"/>
      <c r="KSS51" s="486"/>
      <c r="KST51" s="486"/>
      <c r="KSU51" s="486"/>
      <c r="KSV51" s="486"/>
      <c r="KSW51" s="486"/>
      <c r="KSX51" s="486"/>
      <c r="KSY51" s="486"/>
      <c r="KSZ51" s="486"/>
      <c r="KTA51" s="486"/>
      <c r="KTB51" s="486"/>
      <c r="KTC51" s="486"/>
      <c r="KTD51" s="486"/>
      <c r="KTE51" s="486"/>
      <c r="KTF51" s="486"/>
      <c r="KTG51" s="486"/>
      <c r="KTH51" s="486"/>
      <c r="KTI51" s="486"/>
      <c r="KTJ51" s="486"/>
      <c r="KTK51" s="486"/>
      <c r="KTL51" s="486"/>
      <c r="KTM51" s="486"/>
      <c r="KTN51" s="486"/>
      <c r="KTO51" s="486"/>
      <c r="KTP51" s="486"/>
      <c r="KTQ51" s="486"/>
      <c r="KTR51" s="486"/>
      <c r="KTS51" s="486"/>
      <c r="KTT51" s="486"/>
      <c r="KTU51" s="486"/>
      <c r="KTV51" s="486"/>
      <c r="KTW51" s="486"/>
      <c r="KTX51" s="486"/>
      <c r="KTY51" s="486"/>
      <c r="KTZ51" s="486"/>
      <c r="KUA51" s="486"/>
      <c r="KUB51" s="486"/>
      <c r="KUC51" s="486"/>
      <c r="KUD51" s="486"/>
      <c r="KUE51" s="486"/>
      <c r="KUF51" s="486"/>
      <c r="KUG51" s="486"/>
      <c r="KUH51" s="486"/>
      <c r="KUI51" s="486"/>
      <c r="KUJ51" s="486"/>
      <c r="KUK51" s="486"/>
      <c r="KUL51" s="486"/>
      <c r="KUM51" s="486"/>
      <c r="KUN51" s="486"/>
      <c r="KUO51" s="486"/>
      <c r="KUP51" s="486"/>
      <c r="KUQ51" s="486"/>
      <c r="KUR51" s="486"/>
      <c r="KUS51" s="486"/>
      <c r="KUT51" s="486"/>
      <c r="KUU51" s="486"/>
      <c r="KUV51" s="486"/>
      <c r="KUW51" s="486"/>
      <c r="KUX51" s="486"/>
      <c r="KUY51" s="486"/>
      <c r="KUZ51" s="486"/>
      <c r="KVA51" s="486"/>
      <c r="KVB51" s="486"/>
      <c r="KVC51" s="486"/>
      <c r="KVD51" s="486"/>
      <c r="KVE51" s="486"/>
      <c r="KVF51" s="486"/>
      <c r="KVG51" s="486"/>
      <c r="KVH51" s="486"/>
      <c r="KVI51" s="486"/>
      <c r="KVJ51" s="486"/>
      <c r="KVK51" s="486"/>
      <c r="KVL51" s="486"/>
      <c r="KVM51" s="486"/>
      <c r="KVN51" s="486"/>
      <c r="KVO51" s="486"/>
      <c r="KVP51" s="486"/>
      <c r="KVQ51" s="486"/>
      <c r="KVR51" s="486"/>
      <c r="KVS51" s="486"/>
      <c r="KVT51" s="486"/>
      <c r="KVU51" s="486"/>
      <c r="KVV51" s="486"/>
      <c r="KVW51" s="486"/>
      <c r="KVX51" s="486"/>
      <c r="KVY51" s="486"/>
      <c r="KVZ51" s="486"/>
      <c r="KWA51" s="486"/>
      <c r="KWB51" s="486"/>
      <c r="KWC51" s="486"/>
      <c r="KWD51" s="486"/>
      <c r="KWE51" s="486"/>
      <c r="KWF51" s="486"/>
      <c r="KWG51" s="486"/>
      <c r="KWH51" s="486"/>
      <c r="KWI51" s="486"/>
      <c r="KWJ51" s="486"/>
      <c r="KWK51" s="486"/>
      <c r="KWL51" s="486"/>
      <c r="KWM51" s="486"/>
      <c r="KWN51" s="486"/>
      <c r="KWO51" s="486"/>
      <c r="KWP51" s="486"/>
      <c r="KWQ51" s="486"/>
      <c r="KWR51" s="486"/>
      <c r="KWS51" s="486"/>
      <c r="KWT51" s="486"/>
      <c r="KWU51" s="486"/>
      <c r="KWV51" s="486"/>
      <c r="KWW51" s="486"/>
      <c r="KWX51" s="486"/>
      <c r="KWY51" s="486"/>
      <c r="KWZ51" s="486"/>
      <c r="KXA51" s="486"/>
      <c r="KXB51" s="486"/>
      <c r="KXC51" s="486"/>
      <c r="KXD51" s="486"/>
      <c r="KXE51" s="486"/>
      <c r="KXF51" s="486"/>
      <c r="KXG51" s="486"/>
      <c r="KXH51" s="486"/>
      <c r="KXI51" s="486"/>
      <c r="KXJ51" s="486"/>
      <c r="KXK51" s="486"/>
      <c r="KXL51" s="486"/>
      <c r="KXM51" s="486"/>
      <c r="KXN51" s="486"/>
      <c r="KXO51" s="486"/>
      <c r="KXP51" s="486"/>
      <c r="KXQ51" s="486"/>
      <c r="KXR51" s="486"/>
      <c r="KXS51" s="486"/>
      <c r="KXT51" s="486"/>
      <c r="KXU51" s="486"/>
      <c r="KXV51" s="486"/>
      <c r="KXW51" s="486"/>
      <c r="KXX51" s="486"/>
      <c r="KXY51" s="486"/>
      <c r="KXZ51" s="486"/>
      <c r="KYA51" s="486"/>
      <c r="KYB51" s="486"/>
      <c r="KYC51" s="486"/>
      <c r="KYD51" s="486"/>
      <c r="KYE51" s="486"/>
      <c r="KYF51" s="486"/>
      <c r="KYG51" s="486"/>
      <c r="KYH51" s="486"/>
      <c r="KYI51" s="486"/>
      <c r="KYJ51" s="486"/>
      <c r="KYK51" s="486"/>
      <c r="KYL51" s="486"/>
      <c r="KYM51" s="486"/>
      <c r="KYN51" s="486"/>
      <c r="KYO51" s="486"/>
      <c r="KYP51" s="486"/>
      <c r="KYQ51" s="486"/>
      <c r="KYR51" s="486"/>
      <c r="KYS51" s="486"/>
      <c r="KYT51" s="486"/>
      <c r="KYU51" s="486"/>
      <c r="KYV51" s="486"/>
      <c r="KYW51" s="486"/>
      <c r="KYX51" s="486"/>
      <c r="KYY51" s="486"/>
      <c r="KYZ51" s="486"/>
      <c r="KZA51" s="486"/>
      <c r="KZB51" s="486"/>
      <c r="KZC51" s="486"/>
      <c r="KZD51" s="486"/>
      <c r="KZE51" s="486"/>
      <c r="KZF51" s="486"/>
      <c r="KZG51" s="486"/>
      <c r="KZH51" s="486"/>
      <c r="KZI51" s="486"/>
      <c r="KZJ51" s="486"/>
      <c r="KZK51" s="486"/>
      <c r="KZL51" s="486"/>
      <c r="KZM51" s="486"/>
      <c r="KZN51" s="486"/>
      <c r="KZO51" s="486"/>
      <c r="KZP51" s="486"/>
      <c r="KZQ51" s="486"/>
      <c r="KZR51" s="486"/>
      <c r="KZS51" s="486"/>
      <c r="KZT51" s="486"/>
      <c r="KZU51" s="486"/>
      <c r="KZV51" s="486"/>
      <c r="KZW51" s="486"/>
      <c r="KZX51" s="486"/>
      <c r="KZY51" s="486"/>
      <c r="KZZ51" s="486"/>
      <c r="LAA51" s="486"/>
      <c r="LAB51" s="486"/>
      <c r="LAC51" s="486"/>
      <c r="LAD51" s="486"/>
      <c r="LAE51" s="486"/>
      <c r="LAF51" s="486"/>
      <c r="LAG51" s="486"/>
      <c r="LAH51" s="486"/>
      <c r="LAI51" s="486"/>
      <c r="LAJ51" s="486"/>
      <c r="LAK51" s="486"/>
      <c r="LAL51" s="486"/>
      <c r="LAM51" s="486"/>
      <c r="LAN51" s="486"/>
      <c r="LAO51" s="486"/>
      <c r="LAP51" s="486"/>
      <c r="LAQ51" s="486"/>
      <c r="LAR51" s="486"/>
      <c r="LAS51" s="486"/>
      <c r="LAT51" s="486"/>
      <c r="LAU51" s="486"/>
      <c r="LAV51" s="486"/>
      <c r="LAW51" s="486"/>
      <c r="LAX51" s="486"/>
      <c r="LAY51" s="486"/>
      <c r="LAZ51" s="486"/>
      <c r="LBA51" s="486"/>
      <c r="LBB51" s="486"/>
      <c r="LBC51" s="486"/>
      <c r="LBD51" s="486"/>
      <c r="LBE51" s="486"/>
      <c r="LBF51" s="486"/>
      <c r="LBG51" s="486"/>
      <c r="LBH51" s="486"/>
      <c r="LBI51" s="486"/>
      <c r="LBJ51" s="486"/>
      <c r="LBK51" s="486"/>
      <c r="LBL51" s="486"/>
      <c r="LBM51" s="486"/>
      <c r="LBN51" s="486"/>
      <c r="LBO51" s="486"/>
      <c r="LBP51" s="486"/>
      <c r="LBQ51" s="486"/>
      <c r="LBR51" s="486"/>
      <c r="LBS51" s="486"/>
      <c r="LBT51" s="486"/>
      <c r="LBU51" s="486"/>
      <c r="LBV51" s="486"/>
      <c r="LBW51" s="486"/>
      <c r="LBX51" s="486"/>
      <c r="LBY51" s="486"/>
      <c r="LBZ51" s="486"/>
      <c r="LCA51" s="486"/>
      <c r="LCB51" s="486"/>
      <c r="LCC51" s="486"/>
      <c r="LCD51" s="486"/>
      <c r="LCE51" s="486"/>
      <c r="LCF51" s="486"/>
      <c r="LCG51" s="486"/>
      <c r="LCH51" s="486"/>
      <c r="LCI51" s="486"/>
      <c r="LCJ51" s="486"/>
      <c r="LCK51" s="486"/>
      <c r="LCL51" s="486"/>
      <c r="LCM51" s="486"/>
      <c r="LCN51" s="486"/>
      <c r="LCO51" s="486"/>
      <c r="LCP51" s="486"/>
      <c r="LCQ51" s="486"/>
      <c r="LCR51" s="486"/>
      <c r="LCS51" s="486"/>
      <c r="LCT51" s="486"/>
      <c r="LCU51" s="486"/>
      <c r="LCV51" s="486"/>
      <c r="LCW51" s="486"/>
      <c r="LCX51" s="486"/>
      <c r="LCY51" s="486"/>
      <c r="LCZ51" s="486"/>
      <c r="LDA51" s="486"/>
      <c r="LDB51" s="486"/>
      <c r="LDC51" s="486"/>
      <c r="LDD51" s="486"/>
      <c r="LDE51" s="486"/>
      <c r="LDF51" s="486"/>
      <c r="LDG51" s="486"/>
      <c r="LDH51" s="486"/>
      <c r="LDI51" s="486"/>
      <c r="LDJ51" s="486"/>
      <c r="LDK51" s="486"/>
      <c r="LDL51" s="486"/>
      <c r="LDM51" s="486"/>
      <c r="LDN51" s="486"/>
      <c r="LDO51" s="486"/>
      <c r="LDP51" s="486"/>
      <c r="LDQ51" s="486"/>
      <c r="LDR51" s="486"/>
      <c r="LDS51" s="486"/>
      <c r="LDT51" s="486"/>
      <c r="LDU51" s="486"/>
      <c r="LDV51" s="486"/>
      <c r="LDW51" s="486"/>
      <c r="LDX51" s="486"/>
      <c r="LDY51" s="486"/>
      <c r="LDZ51" s="486"/>
      <c r="LEA51" s="486"/>
      <c r="LEB51" s="486"/>
      <c r="LEC51" s="486"/>
      <c r="LED51" s="486"/>
      <c r="LEE51" s="486"/>
      <c r="LEF51" s="486"/>
      <c r="LEG51" s="486"/>
      <c r="LEH51" s="486"/>
      <c r="LEI51" s="486"/>
      <c r="LEJ51" s="486"/>
      <c r="LEK51" s="486"/>
      <c r="LEL51" s="486"/>
      <c r="LEM51" s="486"/>
      <c r="LEN51" s="486"/>
      <c r="LEO51" s="486"/>
      <c r="LEP51" s="486"/>
      <c r="LEQ51" s="486"/>
      <c r="LER51" s="486"/>
      <c r="LES51" s="486"/>
      <c r="LET51" s="486"/>
      <c r="LEU51" s="486"/>
      <c r="LEV51" s="486"/>
      <c r="LEW51" s="486"/>
      <c r="LEX51" s="486"/>
      <c r="LEY51" s="486"/>
      <c r="LEZ51" s="486"/>
      <c r="LFA51" s="486"/>
      <c r="LFB51" s="486"/>
      <c r="LFC51" s="486"/>
      <c r="LFD51" s="486"/>
      <c r="LFE51" s="486"/>
      <c r="LFF51" s="486"/>
      <c r="LFG51" s="486"/>
      <c r="LFH51" s="486"/>
      <c r="LFI51" s="486"/>
      <c r="LFJ51" s="486"/>
      <c r="LFK51" s="486"/>
      <c r="LFL51" s="486"/>
      <c r="LFM51" s="486"/>
      <c r="LFN51" s="486"/>
      <c r="LFO51" s="486"/>
      <c r="LFP51" s="486"/>
      <c r="LFQ51" s="486"/>
      <c r="LFR51" s="486"/>
      <c r="LFS51" s="486"/>
      <c r="LFT51" s="486"/>
      <c r="LFU51" s="486"/>
      <c r="LFV51" s="486"/>
      <c r="LFW51" s="486"/>
      <c r="LFX51" s="486"/>
      <c r="LFY51" s="486"/>
      <c r="LFZ51" s="486"/>
      <c r="LGA51" s="486"/>
      <c r="LGB51" s="486"/>
      <c r="LGC51" s="486"/>
      <c r="LGD51" s="486"/>
      <c r="LGE51" s="486"/>
      <c r="LGF51" s="486"/>
      <c r="LGG51" s="486"/>
      <c r="LGH51" s="486"/>
      <c r="LGI51" s="486"/>
      <c r="LGJ51" s="486"/>
      <c r="LGK51" s="486"/>
      <c r="LGL51" s="486"/>
      <c r="LGM51" s="486"/>
      <c r="LGN51" s="486"/>
      <c r="LGO51" s="486"/>
      <c r="LGP51" s="486"/>
      <c r="LGQ51" s="486"/>
      <c r="LGR51" s="486"/>
      <c r="LGS51" s="486"/>
      <c r="LGT51" s="486"/>
      <c r="LGU51" s="486"/>
      <c r="LGV51" s="486"/>
      <c r="LGW51" s="486"/>
      <c r="LGX51" s="486"/>
      <c r="LGY51" s="486"/>
      <c r="LGZ51" s="486"/>
      <c r="LHA51" s="486"/>
      <c r="LHB51" s="486"/>
      <c r="LHC51" s="486"/>
      <c r="LHD51" s="486"/>
      <c r="LHE51" s="486"/>
      <c r="LHF51" s="486"/>
      <c r="LHG51" s="486"/>
      <c r="LHH51" s="486"/>
      <c r="LHI51" s="486"/>
      <c r="LHJ51" s="486"/>
      <c r="LHK51" s="486"/>
      <c r="LHL51" s="486"/>
      <c r="LHM51" s="486"/>
      <c r="LHN51" s="486"/>
      <c r="LHO51" s="486"/>
      <c r="LHP51" s="486"/>
      <c r="LHQ51" s="486"/>
      <c r="LHR51" s="486"/>
      <c r="LHS51" s="486"/>
      <c r="LHT51" s="486"/>
      <c r="LHU51" s="486"/>
      <c r="LHV51" s="486"/>
      <c r="LHW51" s="486"/>
      <c r="LHX51" s="486"/>
      <c r="LHY51" s="486"/>
      <c r="LHZ51" s="486"/>
      <c r="LIA51" s="486"/>
      <c r="LIB51" s="486"/>
      <c r="LIC51" s="486"/>
      <c r="LID51" s="486"/>
      <c r="LIE51" s="486"/>
      <c r="LIF51" s="486"/>
      <c r="LIG51" s="486"/>
      <c r="LIH51" s="486"/>
      <c r="LII51" s="486"/>
      <c r="LIJ51" s="486"/>
      <c r="LIK51" s="486"/>
      <c r="LIL51" s="486"/>
      <c r="LIM51" s="486"/>
      <c r="LIN51" s="486"/>
      <c r="LIO51" s="486"/>
      <c r="LIP51" s="486"/>
      <c r="LIQ51" s="486"/>
      <c r="LIR51" s="486"/>
      <c r="LIS51" s="486"/>
      <c r="LIT51" s="486"/>
      <c r="LIU51" s="486"/>
      <c r="LIV51" s="486"/>
      <c r="LIW51" s="486"/>
      <c r="LIX51" s="486"/>
      <c r="LIY51" s="486"/>
      <c r="LIZ51" s="486"/>
      <c r="LJA51" s="486"/>
      <c r="LJB51" s="486"/>
      <c r="LJC51" s="486"/>
      <c r="LJD51" s="486"/>
      <c r="LJE51" s="486"/>
      <c r="LJF51" s="486"/>
      <c r="LJG51" s="486"/>
      <c r="LJH51" s="486"/>
      <c r="LJI51" s="486"/>
      <c r="LJJ51" s="486"/>
      <c r="LJK51" s="486"/>
      <c r="LJL51" s="486"/>
      <c r="LJM51" s="486"/>
      <c r="LJN51" s="486"/>
      <c r="LJO51" s="486"/>
      <c r="LJP51" s="486"/>
      <c r="LJQ51" s="486"/>
      <c r="LJR51" s="486"/>
      <c r="LJS51" s="486"/>
      <c r="LJT51" s="486"/>
      <c r="LJU51" s="486"/>
      <c r="LJV51" s="486"/>
      <c r="LJW51" s="486"/>
      <c r="LJX51" s="486"/>
      <c r="LJY51" s="486"/>
      <c r="LJZ51" s="486"/>
      <c r="LKA51" s="486"/>
      <c r="LKB51" s="486"/>
      <c r="LKC51" s="486"/>
      <c r="LKD51" s="486"/>
      <c r="LKE51" s="486"/>
      <c r="LKF51" s="486"/>
      <c r="LKG51" s="486"/>
      <c r="LKH51" s="486"/>
      <c r="LKI51" s="486"/>
      <c r="LKJ51" s="486"/>
      <c r="LKK51" s="486"/>
      <c r="LKL51" s="486"/>
      <c r="LKM51" s="486"/>
      <c r="LKN51" s="486"/>
      <c r="LKO51" s="486"/>
      <c r="LKP51" s="486"/>
      <c r="LKQ51" s="486"/>
      <c r="LKR51" s="486"/>
      <c r="LKS51" s="486"/>
      <c r="LKT51" s="486"/>
      <c r="LKU51" s="486"/>
      <c r="LKV51" s="486"/>
      <c r="LKW51" s="486"/>
      <c r="LKX51" s="486"/>
      <c r="LKY51" s="486"/>
      <c r="LKZ51" s="486"/>
      <c r="LLA51" s="486"/>
      <c r="LLB51" s="486"/>
      <c r="LLC51" s="486"/>
      <c r="LLD51" s="486"/>
      <c r="LLE51" s="486"/>
      <c r="LLF51" s="486"/>
      <c r="LLG51" s="486"/>
      <c r="LLH51" s="486"/>
      <c r="LLI51" s="486"/>
      <c r="LLJ51" s="486"/>
      <c r="LLK51" s="486"/>
      <c r="LLL51" s="486"/>
      <c r="LLM51" s="486"/>
      <c r="LLN51" s="486"/>
      <c r="LLO51" s="486"/>
      <c r="LLP51" s="486"/>
      <c r="LLQ51" s="486"/>
      <c r="LLR51" s="486"/>
      <c r="LLS51" s="486"/>
      <c r="LLT51" s="486"/>
      <c r="LLU51" s="486"/>
      <c r="LLV51" s="486"/>
      <c r="LLW51" s="486"/>
      <c r="LLX51" s="486"/>
      <c r="LLY51" s="486"/>
      <c r="LLZ51" s="486"/>
      <c r="LMA51" s="486"/>
      <c r="LMB51" s="486"/>
      <c r="LMC51" s="486"/>
      <c r="LMD51" s="486"/>
      <c r="LME51" s="486"/>
      <c r="LMF51" s="486"/>
      <c r="LMG51" s="486"/>
      <c r="LMH51" s="486"/>
      <c r="LMI51" s="486"/>
      <c r="LMJ51" s="486"/>
      <c r="LMK51" s="486"/>
      <c r="LML51" s="486"/>
      <c r="LMM51" s="486"/>
      <c r="LMN51" s="486"/>
      <c r="LMO51" s="486"/>
      <c r="LMP51" s="486"/>
      <c r="LMQ51" s="486"/>
      <c r="LMR51" s="486"/>
      <c r="LMS51" s="486"/>
      <c r="LMT51" s="486"/>
      <c r="LMU51" s="486"/>
      <c r="LMV51" s="486"/>
      <c r="LMW51" s="486"/>
      <c r="LMX51" s="486"/>
      <c r="LMY51" s="486"/>
      <c r="LMZ51" s="486"/>
      <c r="LNA51" s="486"/>
      <c r="LNB51" s="486"/>
      <c r="LNC51" s="486"/>
      <c r="LND51" s="486"/>
      <c r="LNE51" s="486"/>
      <c r="LNF51" s="486"/>
      <c r="LNG51" s="486"/>
      <c r="LNH51" s="486"/>
      <c r="LNI51" s="486"/>
      <c r="LNJ51" s="486"/>
      <c r="LNK51" s="486"/>
      <c r="LNL51" s="486"/>
      <c r="LNM51" s="486"/>
      <c r="LNN51" s="486"/>
      <c r="LNO51" s="486"/>
      <c r="LNP51" s="486"/>
      <c r="LNQ51" s="486"/>
      <c r="LNR51" s="486"/>
      <c r="LNS51" s="486"/>
      <c r="LNT51" s="486"/>
      <c r="LNU51" s="486"/>
      <c r="LNV51" s="486"/>
      <c r="LNW51" s="486"/>
      <c r="LNX51" s="486"/>
      <c r="LNY51" s="486"/>
      <c r="LNZ51" s="486"/>
      <c r="LOA51" s="486"/>
      <c r="LOB51" s="486"/>
      <c r="LOC51" s="486"/>
      <c r="LOD51" s="486"/>
      <c r="LOE51" s="486"/>
      <c r="LOF51" s="486"/>
      <c r="LOG51" s="486"/>
      <c r="LOH51" s="486"/>
      <c r="LOI51" s="486"/>
      <c r="LOJ51" s="486"/>
      <c r="LOK51" s="486"/>
      <c r="LOL51" s="486"/>
      <c r="LOM51" s="486"/>
      <c r="LON51" s="486"/>
      <c r="LOO51" s="486"/>
      <c r="LOP51" s="486"/>
      <c r="LOQ51" s="486"/>
      <c r="LOR51" s="486"/>
      <c r="LOS51" s="486"/>
      <c r="LOT51" s="486"/>
      <c r="LOU51" s="486"/>
      <c r="LOV51" s="486"/>
      <c r="LOW51" s="486"/>
      <c r="LOX51" s="486"/>
      <c r="LOY51" s="486"/>
      <c r="LOZ51" s="486"/>
      <c r="LPA51" s="486"/>
      <c r="LPB51" s="486"/>
      <c r="LPC51" s="486"/>
      <c r="LPD51" s="486"/>
      <c r="LPE51" s="486"/>
      <c r="LPF51" s="486"/>
      <c r="LPG51" s="486"/>
      <c r="LPH51" s="486"/>
      <c r="LPI51" s="486"/>
      <c r="LPJ51" s="486"/>
      <c r="LPK51" s="486"/>
      <c r="LPL51" s="486"/>
      <c r="LPM51" s="486"/>
      <c r="LPN51" s="486"/>
      <c r="LPO51" s="486"/>
      <c r="LPP51" s="486"/>
      <c r="LPQ51" s="486"/>
      <c r="LPR51" s="486"/>
      <c r="LPS51" s="486"/>
      <c r="LPT51" s="486"/>
      <c r="LPU51" s="486"/>
      <c r="LPV51" s="486"/>
      <c r="LPW51" s="486"/>
      <c r="LPX51" s="486"/>
      <c r="LPY51" s="486"/>
      <c r="LPZ51" s="486"/>
      <c r="LQA51" s="486"/>
      <c r="LQB51" s="486"/>
      <c r="LQC51" s="486"/>
      <c r="LQD51" s="486"/>
      <c r="LQE51" s="486"/>
      <c r="LQF51" s="486"/>
      <c r="LQG51" s="486"/>
      <c r="LQH51" s="486"/>
      <c r="LQI51" s="486"/>
      <c r="LQJ51" s="486"/>
      <c r="LQK51" s="486"/>
      <c r="LQL51" s="486"/>
      <c r="LQM51" s="486"/>
      <c r="LQN51" s="486"/>
      <c r="LQO51" s="486"/>
      <c r="LQP51" s="486"/>
      <c r="LQQ51" s="486"/>
      <c r="LQR51" s="486"/>
      <c r="LQS51" s="486"/>
      <c r="LQT51" s="486"/>
      <c r="LQU51" s="486"/>
      <c r="LQV51" s="486"/>
      <c r="LQW51" s="486"/>
      <c r="LQX51" s="486"/>
      <c r="LQY51" s="486"/>
      <c r="LQZ51" s="486"/>
      <c r="LRA51" s="486"/>
      <c r="LRB51" s="486"/>
      <c r="LRC51" s="486"/>
      <c r="LRD51" s="486"/>
      <c r="LRE51" s="486"/>
      <c r="LRF51" s="486"/>
      <c r="LRG51" s="486"/>
      <c r="LRH51" s="486"/>
      <c r="LRI51" s="486"/>
      <c r="LRJ51" s="486"/>
      <c r="LRK51" s="486"/>
      <c r="LRL51" s="486"/>
      <c r="LRM51" s="486"/>
      <c r="LRN51" s="486"/>
      <c r="LRO51" s="486"/>
      <c r="LRP51" s="486"/>
      <c r="LRQ51" s="486"/>
      <c r="LRR51" s="486"/>
      <c r="LRS51" s="486"/>
      <c r="LRT51" s="486"/>
      <c r="LRU51" s="486"/>
      <c r="LRV51" s="486"/>
      <c r="LRW51" s="486"/>
      <c r="LRX51" s="486"/>
      <c r="LRY51" s="486"/>
      <c r="LRZ51" s="486"/>
      <c r="LSA51" s="486"/>
      <c r="LSB51" s="486"/>
      <c r="LSC51" s="486"/>
      <c r="LSD51" s="486"/>
      <c r="LSE51" s="486"/>
      <c r="LSF51" s="486"/>
      <c r="LSG51" s="486"/>
      <c r="LSH51" s="486"/>
      <c r="LSI51" s="486"/>
      <c r="LSJ51" s="486"/>
      <c r="LSK51" s="486"/>
      <c r="LSL51" s="486"/>
      <c r="LSM51" s="486"/>
      <c r="LSN51" s="486"/>
      <c r="LSO51" s="486"/>
      <c r="LSP51" s="486"/>
      <c r="LSQ51" s="486"/>
      <c r="LSR51" s="486"/>
      <c r="LSS51" s="486"/>
      <c r="LST51" s="486"/>
      <c r="LSU51" s="486"/>
      <c r="LSV51" s="486"/>
      <c r="LSW51" s="486"/>
      <c r="LSX51" s="486"/>
      <c r="LSY51" s="486"/>
      <c r="LSZ51" s="486"/>
      <c r="LTA51" s="486"/>
      <c r="LTB51" s="486"/>
      <c r="LTC51" s="486"/>
      <c r="LTD51" s="486"/>
      <c r="LTE51" s="486"/>
      <c r="LTF51" s="486"/>
      <c r="LTG51" s="486"/>
      <c r="LTH51" s="486"/>
      <c r="LTI51" s="486"/>
      <c r="LTJ51" s="486"/>
      <c r="LTK51" s="486"/>
      <c r="LTL51" s="486"/>
      <c r="LTM51" s="486"/>
      <c r="LTN51" s="486"/>
      <c r="LTO51" s="486"/>
      <c r="LTP51" s="486"/>
      <c r="LTQ51" s="486"/>
      <c r="LTR51" s="486"/>
      <c r="LTS51" s="486"/>
      <c r="LTT51" s="486"/>
      <c r="LTU51" s="486"/>
      <c r="LTV51" s="486"/>
      <c r="LTW51" s="486"/>
      <c r="LTX51" s="486"/>
      <c r="LTY51" s="486"/>
      <c r="LTZ51" s="486"/>
      <c r="LUA51" s="486"/>
      <c r="LUB51" s="486"/>
      <c r="LUC51" s="486"/>
      <c r="LUD51" s="486"/>
      <c r="LUE51" s="486"/>
      <c r="LUF51" s="486"/>
      <c r="LUG51" s="486"/>
      <c r="LUH51" s="486"/>
      <c r="LUI51" s="486"/>
      <c r="LUJ51" s="486"/>
      <c r="LUK51" s="486"/>
      <c r="LUL51" s="486"/>
      <c r="LUM51" s="486"/>
      <c r="LUN51" s="486"/>
      <c r="LUO51" s="486"/>
      <c r="LUP51" s="486"/>
      <c r="LUQ51" s="486"/>
      <c r="LUR51" s="486"/>
      <c r="LUS51" s="486"/>
      <c r="LUT51" s="486"/>
      <c r="LUU51" s="486"/>
      <c r="LUV51" s="486"/>
      <c r="LUW51" s="486"/>
      <c r="LUX51" s="486"/>
      <c r="LUY51" s="486"/>
      <c r="LUZ51" s="486"/>
      <c r="LVA51" s="486"/>
      <c r="LVB51" s="486"/>
      <c r="LVC51" s="486"/>
      <c r="LVD51" s="486"/>
      <c r="LVE51" s="486"/>
      <c r="LVF51" s="486"/>
      <c r="LVG51" s="486"/>
      <c r="LVH51" s="486"/>
      <c r="LVI51" s="486"/>
      <c r="LVJ51" s="486"/>
      <c r="LVK51" s="486"/>
      <c r="LVL51" s="486"/>
      <c r="LVM51" s="486"/>
      <c r="LVN51" s="486"/>
      <c r="LVO51" s="486"/>
      <c r="LVP51" s="486"/>
      <c r="LVQ51" s="486"/>
      <c r="LVR51" s="486"/>
      <c r="LVS51" s="486"/>
      <c r="LVT51" s="486"/>
      <c r="LVU51" s="486"/>
      <c r="LVV51" s="486"/>
      <c r="LVW51" s="486"/>
      <c r="LVX51" s="486"/>
      <c r="LVY51" s="486"/>
      <c r="LVZ51" s="486"/>
      <c r="LWA51" s="486"/>
      <c r="LWB51" s="486"/>
      <c r="LWC51" s="486"/>
      <c r="LWD51" s="486"/>
      <c r="LWE51" s="486"/>
      <c r="LWF51" s="486"/>
      <c r="LWG51" s="486"/>
      <c r="LWH51" s="486"/>
      <c r="LWI51" s="486"/>
      <c r="LWJ51" s="486"/>
      <c r="LWK51" s="486"/>
      <c r="LWL51" s="486"/>
      <c r="LWM51" s="486"/>
      <c r="LWN51" s="486"/>
      <c r="LWO51" s="486"/>
      <c r="LWP51" s="486"/>
      <c r="LWQ51" s="486"/>
      <c r="LWR51" s="486"/>
      <c r="LWS51" s="486"/>
      <c r="LWT51" s="486"/>
      <c r="LWU51" s="486"/>
      <c r="LWV51" s="486"/>
      <c r="LWW51" s="486"/>
      <c r="LWX51" s="486"/>
      <c r="LWY51" s="486"/>
      <c r="LWZ51" s="486"/>
      <c r="LXA51" s="486"/>
      <c r="LXB51" s="486"/>
      <c r="LXC51" s="486"/>
      <c r="LXD51" s="486"/>
      <c r="LXE51" s="486"/>
      <c r="LXF51" s="486"/>
      <c r="LXG51" s="486"/>
      <c r="LXH51" s="486"/>
      <c r="LXI51" s="486"/>
      <c r="LXJ51" s="486"/>
      <c r="LXK51" s="486"/>
      <c r="LXL51" s="486"/>
      <c r="LXM51" s="486"/>
      <c r="LXN51" s="486"/>
      <c r="LXO51" s="486"/>
      <c r="LXP51" s="486"/>
      <c r="LXQ51" s="486"/>
      <c r="LXR51" s="486"/>
      <c r="LXS51" s="486"/>
      <c r="LXT51" s="486"/>
      <c r="LXU51" s="486"/>
      <c r="LXV51" s="486"/>
      <c r="LXW51" s="486"/>
      <c r="LXX51" s="486"/>
      <c r="LXY51" s="486"/>
      <c r="LXZ51" s="486"/>
      <c r="LYA51" s="486"/>
      <c r="LYB51" s="486"/>
      <c r="LYC51" s="486"/>
      <c r="LYD51" s="486"/>
      <c r="LYE51" s="486"/>
      <c r="LYF51" s="486"/>
      <c r="LYG51" s="486"/>
      <c r="LYH51" s="486"/>
      <c r="LYI51" s="486"/>
      <c r="LYJ51" s="486"/>
      <c r="LYK51" s="486"/>
      <c r="LYL51" s="486"/>
      <c r="LYM51" s="486"/>
      <c r="LYN51" s="486"/>
      <c r="LYO51" s="486"/>
      <c r="LYP51" s="486"/>
      <c r="LYQ51" s="486"/>
      <c r="LYR51" s="486"/>
      <c r="LYS51" s="486"/>
      <c r="LYT51" s="486"/>
      <c r="LYU51" s="486"/>
      <c r="LYV51" s="486"/>
      <c r="LYW51" s="486"/>
      <c r="LYX51" s="486"/>
      <c r="LYY51" s="486"/>
      <c r="LYZ51" s="486"/>
      <c r="LZA51" s="486"/>
      <c r="LZB51" s="486"/>
      <c r="LZC51" s="486"/>
      <c r="LZD51" s="486"/>
      <c r="LZE51" s="486"/>
      <c r="LZF51" s="486"/>
      <c r="LZG51" s="486"/>
      <c r="LZH51" s="486"/>
      <c r="LZI51" s="486"/>
      <c r="LZJ51" s="486"/>
      <c r="LZK51" s="486"/>
      <c r="LZL51" s="486"/>
      <c r="LZM51" s="486"/>
      <c r="LZN51" s="486"/>
      <c r="LZO51" s="486"/>
      <c r="LZP51" s="486"/>
      <c r="LZQ51" s="486"/>
      <c r="LZR51" s="486"/>
      <c r="LZS51" s="486"/>
      <c r="LZT51" s="486"/>
      <c r="LZU51" s="486"/>
      <c r="LZV51" s="486"/>
      <c r="LZW51" s="486"/>
      <c r="LZX51" s="486"/>
      <c r="LZY51" s="486"/>
      <c r="LZZ51" s="486"/>
      <c r="MAA51" s="486"/>
      <c r="MAB51" s="486"/>
      <c r="MAC51" s="486"/>
      <c r="MAD51" s="486"/>
      <c r="MAE51" s="486"/>
      <c r="MAF51" s="486"/>
      <c r="MAG51" s="486"/>
      <c r="MAH51" s="486"/>
      <c r="MAI51" s="486"/>
      <c r="MAJ51" s="486"/>
      <c r="MAK51" s="486"/>
      <c r="MAL51" s="486"/>
      <c r="MAM51" s="486"/>
      <c r="MAN51" s="486"/>
      <c r="MAO51" s="486"/>
      <c r="MAP51" s="486"/>
      <c r="MAQ51" s="486"/>
      <c r="MAR51" s="486"/>
      <c r="MAS51" s="486"/>
      <c r="MAT51" s="486"/>
      <c r="MAU51" s="486"/>
      <c r="MAV51" s="486"/>
      <c r="MAW51" s="486"/>
      <c r="MAX51" s="486"/>
      <c r="MAY51" s="486"/>
      <c r="MAZ51" s="486"/>
      <c r="MBA51" s="486"/>
      <c r="MBB51" s="486"/>
      <c r="MBC51" s="486"/>
      <c r="MBD51" s="486"/>
      <c r="MBE51" s="486"/>
      <c r="MBF51" s="486"/>
      <c r="MBG51" s="486"/>
      <c r="MBH51" s="486"/>
      <c r="MBI51" s="486"/>
      <c r="MBJ51" s="486"/>
      <c r="MBK51" s="486"/>
      <c r="MBL51" s="486"/>
      <c r="MBM51" s="486"/>
      <c r="MBN51" s="486"/>
      <c r="MBO51" s="486"/>
      <c r="MBP51" s="486"/>
      <c r="MBQ51" s="486"/>
      <c r="MBR51" s="486"/>
      <c r="MBS51" s="486"/>
      <c r="MBT51" s="486"/>
      <c r="MBU51" s="486"/>
      <c r="MBV51" s="486"/>
      <c r="MBW51" s="486"/>
      <c r="MBX51" s="486"/>
      <c r="MBY51" s="486"/>
      <c r="MBZ51" s="486"/>
      <c r="MCA51" s="486"/>
      <c r="MCB51" s="486"/>
      <c r="MCC51" s="486"/>
      <c r="MCD51" s="486"/>
      <c r="MCE51" s="486"/>
      <c r="MCF51" s="486"/>
      <c r="MCG51" s="486"/>
      <c r="MCH51" s="486"/>
      <c r="MCI51" s="486"/>
      <c r="MCJ51" s="486"/>
      <c r="MCK51" s="486"/>
      <c r="MCL51" s="486"/>
      <c r="MCM51" s="486"/>
      <c r="MCN51" s="486"/>
      <c r="MCO51" s="486"/>
      <c r="MCP51" s="486"/>
      <c r="MCQ51" s="486"/>
      <c r="MCR51" s="486"/>
      <c r="MCS51" s="486"/>
      <c r="MCT51" s="486"/>
      <c r="MCU51" s="486"/>
      <c r="MCV51" s="486"/>
      <c r="MCW51" s="486"/>
      <c r="MCX51" s="486"/>
      <c r="MCY51" s="486"/>
      <c r="MCZ51" s="486"/>
      <c r="MDA51" s="486"/>
      <c r="MDB51" s="486"/>
      <c r="MDC51" s="486"/>
      <c r="MDD51" s="486"/>
      <c r="MDE51" s="486"/>
      <c r="MDF51" s="486"/>
      <c r="MDG51" s="486"/>
      <c r="MDH51" s="486"/>
      <c r="MDI51" s="486"/>
      <c r="MDJ51" s="486"/>
      <c r="MDK51" s="486"/>
      <c r="MDL51" s="486"/>
      <c r="MDM51" s="486"/>
      <c r="MDN51" s="486"/>
      <c r="MDO51" s="486"/>
      <c r="MDP51" s="486"/>
      <c r="MDQ51" s="486"/>
      <c r="MDR51" s="486"/>
      <c r="MDS51" s="486"/>
      <c r="MDT51" s="486"/>
      <c r="MDU51" s="486"/>
      <c r="MDV51" s="486"/>
      <c r="MDW51" s="486"/>
      <c r="MDX51" s="486"/>
      <c r="MDY51" s="486"/>
      <c r="MDZ51" s="486"/>
      <c r="MEA51" s="486"/>
      <c r="MEB51" s="486"/>
      <c r="MEC51" s="486"/>
      <c r="MED51" s="486"/>
      <c r="MEE51" s="486"/>
      <c r="MEF51" s="486"/>
      <c r="MEG51" s="486"/>
      <c r="MEH51" s="486"/>
      <c r="MEI51" s="486"/>
      <c r="MEJ51" s="486"/>
      <c r="MEK51" s="486"/>
      <c r="MEL51" s="486"/>
      <c r="MEM51" s="486"/>
      <c r="MEN51" s="486"/>
      <c r="MEO51" s="486"/>
      <c r="MEP51" s="486"/>
      <c r="MEQ51" s="486"/>
      <c r="MER51" s="486"/>
      <c r="MES51" s="486"/>
      <c r="MET51" s="486"/>
      <c r="MEU51" s="486"/>
      <c r="MEV51" s="486"/>
      <c r="MEW51" s="486"/>
      <c r="MEX51" s="486"/>
      <c r="MEY51" s="486"/>
      <c r="MEZ51" s="486"/>
      <c r="MFA51" s="486"/>
      <c r="MFB51" s="486"/>
      <c r="MFC51" s="486"/>
      <c r="MFD51" s="486"/>
      <c r="MFE51" s="486"/>
      <c r="MFF51" s="486"/>
      <c r="MFG51" s="486"/>
      <c r="MFH51" s="486"/>
      <c r="MFI51" s="486"/>
      <c r="MFJ51" s="486"/>
      <c r="MFK51" s="486"/>
      <c r="MFL51" s="486"/>
      <c r="MFM51" s="486"/>
      <c r="MFN51" s="486"/>
      <c r="MFO51" s="486"/>
      <c r="MFP51" s="486"/>
      <c r="MFQ51" s="486"/>
      <c r="MFR51" s="486"/>
      <c r="MFS51" s="486"/>
      <c r="MFT51" s="486"/>
      <c r="MFU51" s="486"/>
      <c r="MFV51" s="486"/>
      <c r="MFW51" s="486"/>
      <c r="MFX51" s="486"/>
      <c r="MFY51" s="486"/>
      <c r="MFZ51" s="486"/>
      <c r="MGA51" s="486"/>
      <c r="MGB51" s="486"/>
      <c r="MGC51" s="486"/>
      <c r="MGD51" s="486"/>
      <c r="MGE51" s="486"/>
      <c r="MGF51" s="486"/>
      <c r="MGG51" s="486"/>
      <c r="MGH51" s="486"/>
      <c r="MGI51" s="486"/>
      <c r="MGJ51" s="486"/>
      <c r="MGK51" s="486"/>
      <c r="MGL51" s="486"/>
      <c r="MGM51" s="486"/>
      <c r="MGN51" s="486"/>
      <c r="MGO51" s="486"/>
      <c r="MGP51" s="486"/>
      <c r="MGQ51" s="486"/>
      <c r="MGR51" s="486"/>
      <c r="MGS51" s="486"/>
      <c r="MGT51" s="486"/>
      <c r="MGU51" s="486"/>
      <c r="MGV51" s="486"/>
      <c r="MGW51" s="486"/>
      <c r="MGX51" s="486"/>
      <c r="MGY51" s="486"/>
      <c r="MGZ51" s="486"/>
      <c r="MHA51" s="486"/>
      <c r="MHB51" s="486"/>
      <c r="MHC51" s="486"/>
      <c r="MHD51" s="486"/>
      <c r="MHE51" s="486"/>
      <c r="MHF51" s="486"/>
      <c r="MHG51" s="486"/>
      <c r="MHH51" s="486"/>
      <c r="MHI51" s="486"/>
      <c r="MHJ51" s="486"/>
      <c r="MHK51" s="486"/>
      <c r="MHL51" s="486"/>
      <c r="MHM51" s="486"/>
      <c r="MHN51" s="486"/>
      <c r="MHO51" s="486"/>
      <c r="MHP51" s="486"/>
      <c r="MHQ51" s="486"/>
      <c r="MHR51" s="486"/>
      <c r="MHS51" s="486"/>
      <c r="MHT51" s="486"/>
      <c r="MHU51" s="486"/>
      <c r="MHV51" s="486"/>
      <c r="MHW51" s="486"/>
      <c r="MHX51" s="486"/>
      <c r="MHY51" s="486"/>
      <c r="MHZ51" s="486"/>
      <c r="MIA51" s="486"/>
      <c r="MIB51" s="486"/>
      <c r="MIC51" s="486"/>
      <c r="MID51" s="486"/>
      <c r="MIE51" s="486"/>
      <c r="MIF51" s="486"/>
      <c r="MIG51" s="486"/>
      <c r="MIH51" s="486"/>
      <c r="MII51" s="486"/>
      <c r="MIJ51" s="486"/>
      <c r="MIK51" s="486"/>
      <c r="MIL51" s="486"/>
      <c r="MIM51" s="486"/>
      <c r="MIN51" s="486"/>
      <c r="MIO51" s="486"/>
      <c r="MIP51" s="486"/>
      <c r="MIQ51" s="486"/>
      <c r="MIR51" s="486"/>
      <c r="MIS51" s="486"/>
      <c r="MIT51" s="486"/>
      <c r="MIU51" s="486"/>
      <c r="MIV51" s="486"/>
      <c r="MIW51" s="486"/>
      <c r="MIX51" s="486"/>
      <c r="MIY51" s="486"/>
      <c r="MIZ51" s="486"/>
      <c r="MJA51" s="486"/>
      <c r="MJB51" s="486"/>
      <c r="MJC51" s="486"/>
      <c r="MJD51" s="486"/>
      <c r="MJE51" s="486"/>
      <c r="MJF51" s="486"/>
      <c r="MJG51" s="486"/>
      <c r="MJH51" s="486"/>
      <c r="MJI51" s="486"/>
      <c r="MJJ51" s="486"/>
      <c r="MJK51" s="486"/>
      <c r="MJL51" s="486"/>
      <c r="MJM51" s="486"/>
      <c r="MJN51" s="486"/>
      <c r="MJO51" s="486"/>
      <c r="MJP51" s="486"/>
      <c r="MJQ51" s="486"/>
      <c r="MJR51" s="486"/>
      <c r="MJS51" s="486"/>
      <c r="MJT51" s="486"/>
      <c r="MJU51" s="486"/>
      <c r="MJV51" s="486"/>
      <c r="MJW51" s="486"/>
      <c r="MJX51" s="486"/>
      <c r="MJY51" s="486"/>
      <c r="MJZ51" s="486"/>
      <c r="MKA51" s="486"/>
      <c r="MKB51" s="486"/>
      <c r="MKC51" s="486"/>
      <c r="MKD51" s="486"/>
      <c r="MKE51" s="486"/>
      <c r="MKF51" s="486"/>
      <c r="MKG51" s="486"/>
      <c r="MKH51" s="486"/>
      <c r="MKI51" s="486"/>
      <c r="MKJ51" s="486"/>
      <c r="MKK51" s="486"/>
      <c r="MKL51" s="486"/>
      <c r="MKM51" s="486"/>
      <c r="MKN51" s="486"/>
      <c r="MKO51" s="486"/>
      <c r="MKP51" s="486"/>
      <c r="MKQ51" s="486"/>
      <c r="MKR51" s="486"/>
      <c r="MKS51" s="486"/>
      <c r="MKT51" s="486"/>
      <c r="MKU51" s="486"/>
      <c r="MKV51" s="486"/>
      <c r="MKW51" s="486"/>
      <c r="MKX51" s="486"/>
      <c r="MKY51" s="486"/>
      <c r="MKZ51" s="486"/>
      <c r="MLA51" s="486"/>
      <c r="MLB51" s="486"/>
      <c r="MLC51" s="486"/>
      <c r="MLD51" s="486"/>
      <c r="MLE51" s="486"/>
      <c r="MLF51" s="486"/>
      <c r="MLG51" s="486"/>
      <c r="MLH51" s="486"/>
      <c r="MLI51" s="486"/>
      <c r="MLJ51" s="486"/>
      <c r="MLK51" s="486"/>
      <c r="MLL51" s="486"/>
      <c r="MLM51" s="486"/>
      <c r="MLN51" s="486"/>
      <c r="MLO51" s="486"/>
      <c r="MLP51" s="486"/>
      <c r="MLQ51" s="486"/>
      <c r="MLR51" s="486"/>
      <c r="MLS51" s="486"/>
      <c r="MLT51" s="486"/>
      <c r="MLU51" s="486"/>
      <c r="MLV51" s="486"/>
      <c r="MLW51" s="486"/>
      <c r="MLX51" s="486"/>
      <c r="MLY51" s="486"/>
      <c r="MLZ51" s="486"/>
      <c r="MMA51" s="486"/>
      <c r="MMB51" s="486"/>
      <c r="MMC51" s="486"/>
      <c r="MMD51" s="486"/>
      <c r="MME51" s="486"/>
      <c r="MMF51" s="486"/>
      <c r="MMG51" s="486"/>
      <c r="MMH51" s="486"/>
      <c r="MMI51" s="486"/>
      <c r="MMJ51" s="486"/>
      <c r="MMK51" s="486"/>
      <c r="MML51" s="486"/>
      <c r="MMM51" s="486"/>
      <c r="MMN51" s="486"/>
      <c r="MMO51" s="486"/>
      <c r="MMP51" s="486"/>
      <c r="MMQ51" s="486"/>
      <c r="MMR51" s="486"/>
      <c r="MMS51" s="486"/>
      <c r="MMT51" s="486"/>
      <c r="MMU51" s="486"/>
      <c r="MMV51" s="486"/>
      <c r="MMW51" s="486"/>
      <c r="MMX51" s="486"/>
      <c r="MMY51" s="486"/>
      <c r="MMZ51" s="486"/>
      <c r="MNA51" s="486"/>
      <c r="MNB51" s="486"/>
      <c r="MNC51" s="486"/>
      <c r="MND51" s="486"/>
      <c r="MNE51" s="486"/>
      <c r="MNF51" s="486"/>
      <c r="MNG51" s="486"/>
      <c r="MNH51" s="486"/>
      <c r="MNI51" s="486"/>
      <c r="MNJ51" s="486"/>
      <c r="MNK51" s="486"/>
      <c r="MNL51" s="486"/>
      <c r="MNM51" s="486"/>
      <c r="MNN51" s="486"/>
      <c r="MNO51" s="486"/>
      <c r="MNP51" s="486"/>
      <c r="MNQ51" s="486"/>
      <c r="MNR51" s="486"/>
      <c r="MNS51" s="486"/>
      <c r="MNT51" s="486"/>
      <c r="MNU51" s="486"/>
      <c r="MNV51" s="486"/>
      <c r="MNW51" s="486"/>
      <c r="MNX51" s="486"/>
      <c r="MNY51" s="486"/>
      <c r="MNZ51" s="486"/>
      <c r="MOA51" s="486"/>
      <c r="MOB51" s="486"/>
      <c r="MOC51" s="486"/>
      <c r="MOD51" s="486"/>
      <c r="MOE51" s="486"/>
      <c r="MOF51" s="486"/>
      <c r="MOG51" s="486"/>
      <c r="MOH51" s="486"/>
      <c r="MOI51" s="486"/>
      <c r="MOJ51" s="486"/>
      <c r="MOK51" s="486"/>
      <c r="MOL51" s="486"/>
      <c r="MOM51" s="486"/>
      <c r="MON51" s="486"/>
      <c r="MOO51" s="486"/>
      <c r="MOP51" s="486"/>
      <c r="MOQ51" s="486"/>
      <c r="MOR51" s="486"/>
      <c r="MOS51" s="486"/>
      <c r="MOT51" s="486"/>
      <c r="MOU51" s="486"/>
      <c r="MOV51" s="486"/>
      <c r="MOW51" s="486"/>
      <c r="MOX51" s="486"/>
      <c r="MOY51" s="486"/>
      <c r="MOZ51" s="486"/>
      <c r="MPA51" s="486"/>
      <c r="MPB51" s="486"/>
      <c r="MPC51" s="486"/>
      <c r="MPD51" s="486"/>
      <c r="MPE51" s="486"/>
      <c r="MPF51" s="486"/>
      <c r="MPG51" s="486"/>
      <c r="MPH51" s="486"/>
      <c r="MPI51" s="486"/>
      <c r="MPJ51" s="486"/>
      <c r="MPK51" s="486"/>
      <c r="MPL51" s="486"/>
      <c r="MPM51" s="486"/>
      <c r="MPN51" s="486"/>
      <c r="MPO51" s="486"/>
      <c r="MPP51" s="486"/>
      <c r="MPQ51" s="486"/>
      <c r="MPR51" s="486"/>
      <c r="MPS51" s="486"/>
      <c r="MPT51" s="486"/>
      <c r="MPU51" s="486"/>
      <c r="MPV51" s="486"/>
      <c r="MPW51" s="486"/>
      <c r="MPX51" s="486"/>
      <c r="MPY51" s="486"/>
      <c r="MPZ51" s="486"/>
      <c r="MQA51" s="486"/>
      <c r="MQB51" s="486"/>
      <c r="MQC51" s="486"/>
      <c r="MQD51" s="486"/>
      <c r="MQE51" s="486"/>
      <c r="MQF51" s="486"/>
      <c r="MQG51" s="486"/>
      <c r="MQH51" s="486"/>
      <c r="MQI51" s="486"/>
      <c r="MQJ51" s="486"/>
      <c r="MQK51" s="486"/>
      <c r="MQL51" s="486"/>
      <c r="MQM51" s="486"/>
      <c r="MQN51" s="486"/>
      <c r="MQO51" s="486"/>
      <c r="MQP51" s="486"/>
      <c r="MQQ51" s="486"/>
      <c r="MQR51" s="486"/>
      <c r="MQS51" s="486"/>
      <c r="MQT51" s="486"/>
      <c r="MQU51" s="486"/>
      <c r="MQV51" s="486"/>
      <c r="MQW51" s="486"/>
      <c r="MQX51" s="486"/>
      <c r="MQY51" s="486"/>
      <c r="MQZ51" s="486"/>
      <c r="MRA51" s="486"/>
      <c r="MRB51" s="486"/>
      <c r="MRC51" s="486"/>
      <c r="MRD51" s="486"/>
      <c r="MRE51" s="486"/>
      <c r="MRF51" s="486"/>
      <c r="MRG51" s="486"/>
      <c r="MRH51" s="486"/>
      <c r="MRI51" s="486"/>
      <c r="MRJ51" s="486"/>
      <c r="MRK51" s="486"/>
      <c r="MRL51" s="486"/>
      <c r="MRM51" s="486"/>
      <c r="MRN51" s="486"/>
      <c r="MRO51" s="486"/>
      <c r="MRP51" s="486"/>
      <c r="MRQ51" s="486"/>
      <c r="MRR51" s="486"/>
      <c r="MRS51" s="486"/>
      <c r="MRT51" s="486"/>
      <c r="MRU51" s="486"/>
      <c r="MRV51" s="486"/>
      <c r="MRW51" s="486"/>
      <c r="MRX51" s="486"/>
      <c r="MRY51" s="486"/>
      <c r="MRZ51" s="486"/>
      <c r="MSA51" s="486"/>
      <c r="MSB51" s="486"/>
      <c r="MSC51" s="486"/>
      <c r="MSD51" s="486"/>
      <c r="MSE51" s="486"/>
      <c r="MSF51" s="486"/>
      <c r="MSG51" s="486"/>
      <c r="MSH51" s="486"/>
      <c r="MSI51" s="486"/>
      <c r="MSJ51" s="486"/>
      <c r="MSK51" s="486"/>
      <c r="MSL51" s="486"/>
      <c r="MSM51" s="486"/>
      <c r="MSN51" s="486"/>
      <c r="MSO51" s="486"/>
      <c r="MSP51" s="486"/>
      <c r="MSQ51" s="486"/>
      <c r="MSR51" s="486"/>
      <c r="MSS51" s="486"/>
      <c r="MST51" s="486"/>
      <c r="MSU51" s="486"/>
      <c r="MSV51" s="486"/>
      <c r="MSW51" s="486"/>
      <c r="MSX51" s="486"/>
      <c r="MSY51" s="486"/>
      <c r="MSZ51" s="486"/>
      <c r="MTA51" s="486"/>
      <c r="MTB51" s="486"/>
      <c r="MTC51" s="486"/>
      <c r="MTD51" s="486"/>
      <c r="MTE51" s="486"/>
      <c r="MTF51" s="486"/>
      <c r="MTG51" s="486"/>
      <c r="MTH51" s="486"/>
      <c r="MTI51" s="486"/>
      <c r="MTJ51" s="486"/>
      <c r="MTK51" s="486"/>
      <c r="MTL51" s="486"/>
      <c r="MTM51" s="486"/>
      <c r="MTN51" s="486"/>
      <c r="MTO51" s="486"/>
      <c r="MTP51" s="486"/>
      <c r="MTQ51" s="486"/>
      <c r="MTR51" s="486"/>
      <c r="MTS51" s="486"/>
      <c r="MTT51" s="486"/>
      <c r="MTU51" s="486"/>
      <c r="MTV51" s="486"/>
      <c r="MTW51" s="486"/>
      <c r="MTX51" s="486"/>
      <c r="MTY51" s="486"/>
      <c r="MTZ51" s="486"/>
      <c r="MUA51" s="486"/>
      <c r="MUB51" s="486"/>
      <c r="MUC51" s="486"/>
      <c r="MUD51" s="486"/>
      <c r="MUE51" s="486"/>
      <c r="MUF51" s="486"/>
      <c r="MUG51" s="486"/>
      <c r="MUH51" s="486"/>
      <c r="MUI51" s="486"/>
      <c r="MUJ51" s="486"/>
      <c r="MUK51" s="486"/>
      <c r="MUL51" s="486"/>
      <c r="MUM51" s="486"/>
      <c r="MUN51" s="486"/>
      <c r="MUO51" s="486"/>
      <c r="MUP51" s="486"/>
      <c r="MUQ51" s="486"/>
      <c r="MUR51" s="486"/>
      <c r="MUS51" s="486"/>
      <c r="MUT51" s="486"/>
      <c r="MUU51" s="486"/>
      <c r="MUV51" s="486"/>
      <c r="MUW51" s="486"/>
      <c r="MUX51" s="486"/>
      <c r="MUY51" s="486"/>
      <c r="MUZ51" s="486"/>
      <c r="MVA51" s="486"/>
      <c r="MVB51" s="486"/>
      <c r="MVC51" s="486"/>
      <c r="MVD51" s="486"/>
      <c r="MVE51" s="486"/>
      <c r="MVF51" s="486"/>
      <c r="MVG51" s="486"/>
      <c r="MVH51" s="486"/>
      <c r="MVI51" s="486"/>
      <c r="MVJ51" s="486"/>
      <c r="MVK51" s="486"/>
      <c r="MVL51" s="486"/>
      <c r="MVM51" s="486"/>
      <c r="MVN51" s="486"/>
      <c r="MVO51" s="486"/>
      <c r="MVP51" s="486"/>
      <c r="MVQ51" s="486"/>
      <c r="MVR51" s="486"/>
      <c r="MVS51" s="486"/>
      <c r="MVT51" s="486"/>
      <c r="MVU51" s="486"/>
      <c r="MVV51" s="486"/>
      <c r="MVW51" s="486"/>
      <c r="MVX51" s="486"/>
      <c r="MVY51" s="486"/>
      <c r="MVZ51" s="486"/>
      <c r="MWA51" s="486"/>
      <c r="MWB51" s="486"/>
      <c r="MWC51" s="486"/>
      <c r="MWD51" s="486"/>
      <c r="MWE51" s="486"/>
      <c r="MWF51" s="486"/>
      <c r="MWG51" s="486"/>
      <c r="MWH51" s="486"/>
      <c r="MWI51" s="486"/>
      <c r="MWJ51" s="486"/>
      <c r="MWK51" s="486"/>
      <c r="MWL51" s="486"/>
      <c r="MWM51" s="486"/>
      <c r="MWN51" s="486"/>
      <c r="MWO51" s="486"/>
      <c r="MWP51" s="486"/>
      <c r="MWQ51" s="486"/>
      <c r="MWR51" s="486"/>
      <c r="MWS51" s="486"/>
      <c r="MWT51" s="486"/>
      <c r="MWU51" s="486"/>
      <c r="MWV51" s="486"/>
      <c r="MWW51" s="486"/>
      <c r="MWX51" s="486"/>
      <c r="MWY51" s="486"/>
      <c r="MWZ51" s="486"/>
      <c r="MXA51" s="486"/>
      <c r="MXB51" s="486"/>
      <c r="MXC51" s="486"/>
      <c r="MXD51" s="486"/>
      <c r="MXE51" s="486"/>
      <c r="MXF51" s="486"/>
      <c r="MXG51" s="486"/>
      <c r="MXH51" s="486"/>
      <c r="MXI51" s="486"/>
      <c r="MXJ51" s="486"/>
      <c r="MXK51" s="486"/>
      <c r="MXL51" s="486"/>
      <c r="MXM51" s="486"/>
      <c r="MXN51" s="486"/>
      <c r="MXO51" s="486"/>
      <c r="MXP51" s="486"/>
      <c r="MXQ51" s="486"/>
      <c r="MXR51" s="486"/>
      <c r="MXS51" s="486"/>
      <c r="MXT51" s="486"/>
      <c r="MXU51" s="486"/>
      <c r="MXV51" s="486"/>
      <c r="MXW51" s="486"/>
      <c r="MXX51" s="486"/>
      <c r="MXY51" s="486"/>
      <c r="MXZ51" s="486"/>
      <c r="MYA51" s="486"/>
      <c r="MYB51" s="486"/>
      <c r="MYC51" s="486"/>
      <c r="MYD51" s="486"/>
      <c r="MYE51" s="486"/>
      <c r="MYF51" s="486"/>
      <c r="MYG51" s="486"/>
      <c r="MYH51" s="486"/>
      <c r="MYI51" s="486"/>
      <c r="MYJ51" s="486"/>
      <c r="MYK51" s="486"/>
      <c r="MYL51" s="486"/>
      <c r="MYM51" s="486"/>
      <c r="MYN51" s="486"/>
      <c r="MYO51" s="486"/>
      <c r="MYP51" s="486"/>
      <c r="MYQ51" s="486"/>
      <c r="MYR51" s="486"/>
      <c r="MYS51" s="486"/>
      <c r="MYT51" s="486"/>
      <c r="MYU51" s="486"/>
      <c r="MYV51" s="486"/>
      <c r="MYW51" s="486"/>
      <c r="MYX51" s="486"/>
      <c r="MYY51" s="486"/>
      <c r="MYZ51" s="486"/>
      <c r="MZA51" s="486"/>
      <c r="MZB51" s="486"/>
      <c r="MZC51" s="486"/>
      <c r="MZD51" s="486"/>
      <c r="MZE51" s="486"/>
      <c r="MZF51" s="486"/>
      <c r="MZG51" s="486"/>
      <c r="MZH51" s="486"/>
      <c r="MZI51" s="486"/>
      <c r="MZJ51" s="486"/>
      <c r="MZK51" s="486"/>
      <c r="MZL51" s="486"/>
      <c r="MZM51" s="486"/>
      <c r="MZN51" s="486"/>
      <c r="MZO51" s="486"/>
      <c r="MZP51" s="486"/>
      <c r="MZQ51" s="486"/>
      <c r="MZR51" s="486"/>
      <c r="MZS51" s="486"/>
      <c r="MZT51" s="486"/>
      <c r="MZU51" s="486"/>
      <c r="MZV51" s="486"/>
      <c r="MZW51" s="486"/>
      <c r="MZX51" s="486"/>
      <c r="MZY51" s="486"/>
      <c r="MZZ51" s="486"/>
      <c r="NAA51" s="486"/>
      <c r="NAB51" s="486"/>
      <c r="NAC51" s="486"/>
      <c r="NAD51" s="486"/>
      <c r="NAE51" s="486"/>
      <c r="NAF51" s="486"/>
      <c r="NAG51" s="486"/>
      <c r="NAH51" s="486"/>
      <c r="NAI51" s="486"/>
      <c r="NAJ51" s="486"/>
      <c r="NAK51" s="486"/>
      <c r="NAL51" s="486"/>
      <c r="NAM51" s="486"/>
      <c r="NAN51" s="486"/>
      <c r="NAO51" s="486"/>
      <c r="NAP51" s="486"/>
      <c r="NAQ51" s="486"/>
      <c r="NAR51" s="486"/>
      <c r="NAS51" s="486"/>
      <c r="NAT51" s="486"/>
      <c r="NAU51" s="486"/>
      <c r="NAV51" s="486"/>
      <c r="NAW51" s="486"/>
      <c r="NAX51" s="486"/>
      <c r="NAY51" s="486"/>
      <c r="NAZ51" s="486"/>
      <c r="NBA51" s="486"/>
      <c r="NBB51" s="486"/>
      <c r="NBC51" s="486"/>
      <c r="NBD51" s="486"/>
      <c r="NBE51" s="486"/>
      <c r="NBF51" s="486"/>
      <c r="NBG51" s="486"/>
      <c r="NBH51" s="486"/>
      <c r="NBI51" s="486"/>
      <c r="NBJ51" s="486"/>
      <c r="NBK51" s="486"/>
      <c r="NBL51" s="486"/>
      <c r="NBM51" s="486"/>
      <c r="NBN51" s="486"/>
      <c r="NBO51" s="486"/>
      <c r="NBP51" s="486"/>
      <c r="NBQ51" s="486"/>
      <c r="NBR51" s="486"/>
      <c r="NBS51" s="486"/>
      <c r="NBT51" s="486"/>
      <c r="NBU51" s="486"/>
      <c r="NBV51" s="486"/>
      <c r="NBW51" s="486"/>
      <c r="NBX51" s="486"/>
      <c r="NBY51" s="486"/>
      <c r="NBZ51" s="486"/>
      <c r="NCA51" s="486"/>
      <c r="NCB51" s="486"/>
      <c r="NCC51" s="486"/>
      <c r="NCD51" s="486"/>
      <c r="NCE51" s="486"/>
      <c r="NCF51" s="486"/>
      <c r="NCG51" s="486"/>
      <c r="NCH51" s="486"/>
      <c r="NCI51" s="486"/>
      <c r="NCJ51" s="486"/>
      <c r="NCK51" s="486"/>
      <c r="NCL51" s="486"/>
      <c r="NCM51" s="486"/>
      <c r="NCN51" s="486"/>
      <c r="NCO51" s="486"/>
      <c r="NCP51" s="486"/>
      <c r="NCQ51" s="486"/>
      <c r="NCR51" s="486"/>
      <c r="NCS51" s="486"/>
      <c r="NCT51" s="486"/>
      <c r="NCU51" s="486"/>
      <c r="NCV51" s="486"/>
      <c r="NCW51" s="486"/>
      <c r="NCX51" s="486"/>
      <c r="NCY51" s="486"/>
      <c r="NCZ51" s="486"/>
      <c r="NDA51" s="486"/>
      <c r="NDB51" s="486"/>
      <c r="NDC51" s="486"/>
      <c r="NDD51" s="486"/>
      <c r="NDE51" s="486"/>
      <c r="NDF51" s="486"/>
      <c r="NDG51" s="486"/>
      <c r="NDH51" s="486"/>
      <c r="NDI51" s="486"/>
      <c r="NDJ51" s="486"/>
      <c r="NDK51" s="486"/>
      <c r="NDL51" s="486"/>
      <c r="NDM51" s="486"/>
      <c r="NDN51" s="486"/>
      <c r="NDO51" s="486"/>
      <c r="NDP51" s="486"/>
      <c r="NDQ51" s="486"/>
      <c r="NDR51" s="486"/>
      <c r="NDS51" s="486"/>
      <c r="NDT51" s="486"/>
      <c r="NDU51" s="486"/>
      <c r="NDV51" s="486"/>
      <c r="NDW51" s="486"/>
      <c r="NDX51" s="486"/>
      <c r="NDY51" s="486"/>
      <c r="NDZ51" s="486"/>
      <c r="NEA51" s="486"/>
      <c r="NEB51" s="486"/>
      <c r="NEC51" s="486"/>
      <c r="NED51" s="486"/>
      <c r="NEE51" s="486"/>
      <c r="NEF51" s="486"/>
      <c r="NEG51" s="486"/>
      <c r="NEH51" s="486"/>
      <c r="NEI51" s="486"/>
      <c r="NEJ51" s="486"/>
      <c r="NEK51" s="486"/>
      <c r="NEL51" s="486"/>
      <c r="NEM51" s="486"/>
      <c r="NEN51" s="486"/>
      <c r="NEO51" s="486"/>
      <c r="NEP51" s="486"/>
      <c r="NEQ51" s="486"/>
      <c r="NER51" s="486"/>
      <c r="NES51" s="486"/>
      <c r="NET51" s="486"/>
      <c r="NEU51" s="486"/>
      <c r="NEV51" s="486"/>
      <c r="NEW51" s="486"/>
      <c r="NEX51" s="486"/>
      <c r="NEY51" s="486"/>
      <c r="NEZ51" s="486"/>
      <c r="NFA51" s="486"/>
      <c r="NFB51" s="486"/>
      <c r="NFC51" s="486"/>
      <c r="NFD51" s="486"/>
      <c r="NFE51" s="486"/>
      <c r="NFF51" s="486"/>
      <c r="NFG51" s="486"/>
      <c r="NFH51" s="486"/>
      <c r="NFI51" s="486"/>
      <c r="NFJ51" s="486"/>
      <c r="NFK51" s="486"/>
      <c r="NFL51" s="486"/>
      <c r="NFM51" s="486"/>
      <c r="NFN51" s="486"/>
      <c r="NFO51" s="486"/>
      <c r="NFP51" s="486"/>
      <c r="NFQ51" s="486"/>
      <c r="NFR51" s="486"/>
      <c r="NFS51" s="486"/>
      <c r="NFT51" s="486"/>
      <c r="NFU51" s="486"/>
      <c r="NFV51" s="486"/>
      <c r="NFW51" s="486"/>
      <c r="NFX51" s="486"/>
      <c r="NFY51" s="486"/>
      <c r="NFZ51" s="486"/>
      <c r="NGA51" s="486"/>
      <c r="NGB51" s="486"/>
      <c r="NGC51" s="486"/>
      <c r="NGD51" s="486"/>
      <c r="NGE51" s="486"/>
      <c r="NGF51" s="486"/>
      <c r="NGG51" s="486"/>
      <c r="NGH51" s="486"/>
      <c r="NGI51" s="486"/>
      <c r="NGJ51" s="486"/>
      <c r="NGK51" s="486"/>
      <c r="NGL51" s="486"/>
      <c r="NGM51" s="486"/>
      <c r="NGN51" s="486"/>
      <c r="NGO51" s="486"/>
      <c r="NGP51" s="486"/>
      <c r="NGQ51" s="486"/>
      <c r="NGR51" s="486"/>
      <c r="NGS51" s="486"/>
      <c r="NGT51" s="486"/>
      <c r="NGU51" s="486"/>
      <c r="NGV51" s="486"/>
      <c r="NGW51" s="486"/>
      <c r="NGX51" s="486"/>
      <c r="NGY51" s="486"/>
      <c r="NGZ51" s="486"/>
      <c r="NHA51" s="486"/>
      <c r="NHB51" s="486"/>
      <c r="NHC51" s="486"/>
      <c r="NHD51" s="486"/>
      <c r="NHE51" s="486"/>
      <c r="NHF51" s="486"/>
      <c r="NHG51" s="486"/>
      <c r="NHH51" s="486"/>
      <c r="NHI51" s="486"/>
      <c r="NHJ51" s="486"/>
      <c r="NHK51" s="486"/>
      <c r="NHL51" s="486"/>
      <c r="NHM51" s="486"/>
      <c r="NHN51" s="486"/>
      <c r="NHO51" s="486"/>
      <c r="NHP51" s="486"/>
      <c r="NHQ51" s="486"/>
      <c r="NHR51" s="486"/>
      <c r="NHS51" s="486"/>
      <c r="NHT51" s="486"/>
      <c r="NHU51" s="486"/>
      <c r="NHV51" s="486"/>
      <c r="NHW51" s="486"/>
      <c r="NHX51" s="486"/>
      <c r="NHY51" s="486"/>
      <c r="NHZ51" s="486"/>
      <c r="NIA51" s="486"/>
      <c r="NIB51" s="486"/>
      <c r="NIC51" s="486"/>
      <c r="NID51" s="486"/>
      <c r="NIE51" s="486"/>
      <c r="NIF51" s="486"/>
      <c r="NIG51" s="486"/>
      <c r="NIH51" s="486"/>
      <c r="NII51" s="486"/>
      <c r="NIJ51" s="486"/>
      <c r="NIK51" s="486"/>
      <c r="NIL51" s="486"/>
      <c r="NIM51" s="486"/>
      <c r="NIN51" s="486"/>
      <c r="NIO51" s="486"/>
      <c r="NIP51" s="486"/>
      <c r="NIQ51" s="486"/>
      <c r="NIR51" s="486"/>
      <c r="NIS51" s="486"/>
      <c r="NIT51" s="486"/>
      <c r="NIU51" s="486"/>
      <c r="NIV51" s="486"/>
      <c r="NIW51" s="486"/>
      <c r="NIX51" s="486"/>
      <c r="NIY51" s="486"/>
      <c r="NIZ51" s="486"/>
      <c r="NJA51" s="486"/>
      <c r="NJB51" s="486"/>
      <c r="NJC51" s="486"/>
      <c r="NJD51" s="486"/>
      <c r="NJE51" s="486"/>
      <c r="NJF51" s="486"/>
      <c r="NJG51" s="486"/>
      <c r="NJH51" s="486"/>
      <c r="NJI51" s="486"/>
      <c r="NJJ51" s="486"/>
      <c r="NJK51" s="486"/>
      <c r="NJL51" s="486"/>
      <c r="NJM51" s="486"/>
      <c r="NJN51" s="486"/>
      <c r="NJO51" s="486"/>
      <c r="NJP51" s="486"/>
      <c r="NJQ51" s="486"/>
      <c r="NJR51" s="486"/>
      <c r="NJS51" s="486"/>
      <c r="NJT51" s="486"/>
      <c r="NJU51" s="486"/>
      <c r="NJV51" s="486"/>
      <c r="NJW51" s="486"/>
      <c r="NJX51" s="486"/>
      <c r="NJY51" s="486"/>
      <c r="NJZ51" s="486"/>
      <c r="NKA51" s="486"/>
      <c r="NKB51" s="486"/>
      <c r="NKC51" s="486"/>
      <c r="NKD51" s="486"/>
      <c r="NKE51" s="486"/>
      <c r="NKF51" s="486"/>
      <c r="NKG51" s="486"/>
      <c r="NKH51" s="486"/>
      <c r="NKI51" s="486"/>
      <c r="NKJ51" s="486"/>
      <c r="NKK51" s="486"/>
      <c r="NKL51" s="486"/>
      <c r="NKM51" s="486"/>
      <c r="NKN51" s="486"/>
      <c r="NKO51" s="486"/>
      <c r="NKP51" s="486"/>
      <c r="NKQ51" s="486"/>
      <c r="NKR51" s="486"/>
      <c r="NKS51" s="486"/>
      <c r="NKT51" s="486"/>
      <c r="NKU51" s="486"/>
      <c r="NKV51" s="486"/>
      <c r="NKW51" s="486"/>
      <c r="NKX51" s="486"/>
      <c r="NKY51" s="486"/>
      <c r="NKZ51" s="486"/>
      <c r="NLA51" s="486"/>
      <c r="NLB51" s="486"/>
      <c r="NLC51" s="486"/>
      <c r="NLD51" s="486"/>
      <c r="NLE51" s="486"/>
      <c r="NLF51" s="486"/>
      <c r="NLG51" s="486"/>
      <c r="NLH51" s="486"/>
      <c r="NLI51" s="486"/>
      <c r="NLJ51" s="486"/>
      <c r="NLK51" s="486"/>
      <c r="NLL51" s="486"/>
      <c r="NLM51" s="486"/>
      <c r="NLN51" s="486"/>
      <c r="NLO51" s="486"/>
      <c r="NLP51" s="486"/>
      <c r="NLQ51" s="486"/>
      <c r="NLR51" s="486"/>
      <c r="NLS51" s="486"/>
      <c r="NLT51" s="486"/>
      <c r="NLU51" s="486"/>
      <c r="NLV51" s="486"/>
      <c r="NLW51" s="486"/>
      <c r="NLX51" s="486"/>
      <c r="NLY51" s="486"/>
      <c r="NLZ51" s="486"/>
      <c r="NMA51" s="486"/>
      <c r="NMB51" s="486"/>
      <c r="NMC51" s="486"/>
      <c r="NMD51" s="486"/>
      <c r="NME51" s="486"/>
      <c r="NMF51" s="486"/>
      <c r="NMG51" s="486"/>
      <c r="NMH51" s="486"/>
      <c r="NMI51" s="486"/>
      <c r="NMJ51" s="486"/>
      <c r="NMK51" s="486"/>
      <c r="NML51" s="486"/>
      <c r="NMM51" s="486"/>
      <c r="NMN51" s="486"/>
      <c r="NMO51" s="486"/>
      <c r="NMP51" s="486"/>
      <c r="NMQ51" s="486"/>
      <c r="NMR51" s="486"/>
      <c r="NMS51" s="486"/>
      <c r="NMT51" s="486"/>
      <c r="NMU51" s="486"/>
      <c r="NMV51" s="486"/>
      <c r="NMW51" s="486"/>
      <c r="NMX51" s="486"/>
      <c r="NMY51" s="486"/>
      <c r="NMZ51" s="486"/>
      <c r="NNA51" s="486"/>
      <c r="NNB51" s="486"/>
      <c r="NNC51" s="486"/>
      <c r="NND51" s="486"/>
      <c r="NNE51" s="486"/>
      <c r="NNF51" s="486"/>
      <c r="NNG51" s="486"/>
      <c r="NNH51" s="486"/>
      <c r="NNI51" s="486"/>
      <c r="NNJ51" s="486"/>
      <c r="NNK51" s="486"/>
      <c r="NNL51" s="486"/>
      <c r="NNM51" s="486"/>
      <c r="NNN51" s="486"/>
      <c r="NNO51" s="486"/>
      <c r="NNP51" s="486"/>
      <c r="NNQ51" s="486"/>
      <c r="NNR51" s="486"/>
      <c r="NNS51" s="486"/>
      <c r="NNT51" s="486"/>
      <c r="NNU51" s="486"/>
      <c r="NNV51" s="486"/>
      <c r="NNW51" s="486"/>
      <c r="NNX51" s="486"/>
      <c r="NNY51" s="486"/>
      <c r="NNZ51" s="486"/>
      <c r="NOA51" s="486"/>
      <c r="NOB51" s="486"/>
      <c r="NOC51" s="486"/>
      <c r="NOD51" s="486"/>
      <c r="NOE51" s="486"/>
      <c r="NOF51" s="486"/>
      <c r="NOG51" s="486"/>
      <c r="NOH51" s="486"/>
      <c r="NOI51" s="486"/>
      <c r="NOJ51" s="486"/>
      <c r="NOK51" s="486"/>
      <c r="NOL51" s="486"/>
      <c r="NOM51" s="486"/>
      <c r="NON51" s="486"/>
      <c r="NOO51" s="486"/>
      <c r="NOP51" s="486"/>
      <c r="NOQ51" s="486"/>
      <c r="NOR51" s="486"/>
      <c r="NOS51" s="486"/>
      <c r="NOT51" s="486"/>
      <c r="NOU51" s="486"/>
      <c r="NOV51" s="486"/>
      <c r="NOW51" s="486"/>
      <c r="NOX51" s="486"/>
      <c r="NOY51" s="486"/>
      <c r="NOZ51" s="486"/>
      <c r="NPA51" s="486"/>
      <c r="NPB51" s="486"/>
      <c r="NPC51" s="486"/>
      <c r="NPD51" s="486"/>
      <c r="NPE51" s="486"/>
      <c r="NPF51" s="486"/>
      <c r="NPG51" s="486"/>
      <c r="NPH51" s="486"/>
      <c r="NPI51" s="486"/>
      <c r="NPJ51" s="486"/>
      <c r="NPK51" s="486"/>
      <c r="NPL51" s="486"/>
      <c r="NPM51" s="486"/>
      <c r="NPN51" s="486"/>
      <c r="NPO51" s="486"/>
      <c r="NPP51" s="486"/>
      <c r="NPQ51" s="486"/>
      <c r="NPR51" s="486"/>
      <c r="NPS51" s="486"/>
      <c r="NPT51" s="486"/>
      <c r="NPU51" s="486"/>
      <c r="NPV51" s="486"/>
      <c r="NPW51" s="486"/>
      <c r="NPX51" s="486"/>
      <c r="NPY51" s="486"/>
      <c r="NPZ51" s="486"/>
      <c r="NQA51" s="486"/>
      <c r="NQB51" s="486"/>
      <c r="NQC51" s="486"/>
      <c r="NQD51" s="486"/>
      <c r="NQE51" s="486"/>
      <c r="NQF51" s="486"/>
      <c r="NQG51" s="486"/>
      <c r="NQH51" s="486"/>
      <c r="NQI51" s="486"/>
      <c r="NQJ51" s="486"/>
      <c r="NQK51" s="486"/>
      <c r="NQL51" s="486"/>
      <c r="NQM51" s="486"/>
      <c r="NQN51" s="486"/>
      <c r="NQO51" s="486"/>
      <c r="NQP51" s="486"/>
      <c r="NQQ51" s="486"/>
      <c r="NQR51" s="486"/>
      <c r="NQS51" s="486"/>
      <c r="NQT51" s="486"/>
      <c r="NQU51" s="486"/>
      <c r="NQV51" s="486"/>
      <c r="NQW51" s="486"/>
      <c r="NQX51" s="486"/>
      <c r="NQY51" s="486"/>
      <c r="NQZ51" s="486"/>
      <c r="NRA51" s="486"/>
      <c r="NRB51" s="486"/>
      <c r="NRC51" s="486"/>
      <c r="NRD51" s="486"/>
      <c r="NRE51" s="486"/>
      <c r="NRF51" s="486"/>
      <c r="NRG51" s="486"/>
      <c r="NRH51" s="486"/>
      <c r="NRI51" s="486"/>
      <c r="NRJ51" s="486"/>
      <c r="NRK51" s="486"/>
      <c r="NRL51" s="486"/>
      <c r="NRM51" s="486"/>
      <c r="NRN51" s="486"/>
      <c r="NRO51" s="486"/>
      <c r="NRP51" s="486"/>
      <c r="NRQ51" s="486"/>
      <c r="NRR51" s="486"/>
      <c r="NRS51" s="486"/>
      <c r="NRT51" s="486"/>
      <c r="NRU51" s="486"/>
      <c r="NRV51" s="486"/>
      <c r="NRW51" s="486"/>
      <c r="NRX51" s="486"/>
      <c r="NRY51" s="486"/>
      <c r="NRZ51" s="486"/>
      <c r="NSA51" s="486"/>
      <c r="NSB51" s="486"/>
      <c r="NSC51" s="486"/>
      <c r="NSD51" s="486"/>
      <c r="NSE51" s="486"/>
      <c r="NSF51" s="486"/>
      <c r="NSG51" s="486"/>
      <c r="NSH51" s="486"/>
      <c r="NSI51" s="486"/>
      <c r="NSJ51" s="486"/>
      <c r="NSK51" s="486"/>
      <c r="NSL51" s="486"/>
      <c r="NSM51" s="486"/>
      <c r="NSN51" s="486"/>
      <c r="NSO51" s="486"/>
      <c r="NSP51" s="486"/>
      <c r="NSQ51" s="486"/>
      <c r="NSR51" s="486"/>
      <c r="NSS51" s="486"/>
      <c r="NST51" s="486"/>
      <c r="NSU51" s="486"/>
      <c r="NSV51" s="486"/>
      <c r="NSW51" s="486"/>
      <c r="NSX51" s="486"/>
      <c r="NSY51" s="486"/>
      <c r="NSZ51" s="486"/>
      <c r="NTA51" s="486"/>
      <c r="NTB51" s="486"/>
      <c r="NTC51" s="486"/>
      <c r="NTD51" s="486"/>
      <c r="NTE51" s="486"/>
      <c r="NTF51" s="486"/>
      <c r="NTG51" s="486"/>
      <c r="NTH51" s="486"/>
      <c r="NTI51" s="486"/>
      <c r="NTJ51" s="486"/>
      <c r="NTK51" s="486"/>
      <c r="NTL51" s="486"/>
      <c r="NTM51" s="486"/>
      <c r="NTN51" s="486"/>
      <c r="NTO51" s="486"/>
      <c r="NTP51" s="486"/>
      <c r="NTQ51" s="486"/>
      <c r="NTR51" s="486"/>
      <c r="NTS51" s="486"/>
      <c r="NTT51" s="486"/>
      <c r="NTU51" s="486"/>
      <c r="NTV51" s="486"/>
      <c r="NTW51" s="486"/>
      <c r="NTX51" s="486"/>
      <c r="NTY51" s="486"/>
      <c r="NTZ51" s="486"/>
      <c r="NUA51" s="486"/>
      <c r="NUB51" s="486"/>
      <c r="NUC51" s="486"/>
      <c r="NUD51" s="486"/>
      <c r="NUE51" s="486"/>
      <c r="NUF51" s="486"/>
      <c r="NUG51" s="486"/>
      <c r="NUH51" s="486"/>
      <c r="NUI51" s="486"/>
      <c r="NUJ51" s="486"/>
      <c r="NUK51" s="486"/>
      <c r="NUL51" s="486"/>
      <c r="NUM51" s="486"/>
      <c r="NUN51" s="486"/>
      <c r="NUO51" s="486"/>
      <c r="NUP51" s="486"/>
      <c r="NUQ51" s="486"/>
      <c r="NUR51" s="486"/>
      <c r="NUS51" s="486"/>
      <c r="NUT51" s="486"/>
      <c r="NUU51" s="486"/>
      <c r="NUV51" s="486"/>
      <c r="NUW51" s="486"/>
      <c r="NUX51" s="486"/>
      <c r="NUY51" s="486"/>
      <c r="NUZ51" s="486"/>
      <c r="NVA51" s="486"/>
      <c r="NVB51" s="486"/>
      <c r="NVC51" s="486"/>
      <c r="NVD51" s="486"/>
      <c r="NVE51" s="486"/>
      <c r="NVF51" s="486"/>
      <c r="NVG51" s="486"/>
      <c r="NVH51" s="486"/>
      <c r="NVI51" s="486"/>
      <c r="NVJ51" s="486"/>
      <c r="NVK51" s="486"/>
      <c r="NVL51" s="486"/>
      <c r="NVM51" s="486"/>
      <c r="NVN51" s="486"/>
      <c r="NVO51" s="486"/>
      <c r="NVP51" s="486"/>
      <c r="NVQ51" s="486"/>
      <c r="NVR51" s="486"/>
      <c r="NVS51" s="486"/>
      <c r="NVT51" s="486"/>
      <c r="NVU51" s="486"/>
      <c r="NVV51" s="486"/>
      <c r="NVW51" s="486"/>
      <c r="NVX51" s="486"/>
      <c r="NVY51" s="486"/>
      <c r="NVZ51" s="486"/>
      <c r="NWA51" s="486"/>
      <c r="NWB51" s="486"/>
      <c r="NWC51" s="486"/>
      <c r="NWD51" s="486"/>
      <c r="NWE51" s="486"/>
      <c r="NWF51" s="486"/>
      <c r="NWG51" s="486"/>
      <c r="NWH51" s="486"/>
      <c r="NWI51" s="486"/>
      <c r="NWJ51" s="486"/>
      <c r="NWK51" s="486"/>
      <c r="NWL51" s="486"/>
      <c r="NWM51" s="486"/>
      <c r="NWN51" s="486"/>
      <c r="NWO51" s="486"/>
      <c r="NWP51" s="486"/>
      <c r="NWQ51" s="486"/>
      <c r="NWR51" s="486"/>
      <c r="NWS51" s="486"/>
      <c r="NWT51" s="486"/>
      <c r="NWU51" s="486"/>
      <c r="NWV51" s="486"/>
      <c r="NWW51" s="486"/>
      <c r="NWX51" s="486"/>
      <c r="NWY51" s="486"/>
      <c r="NWZ51" s="486"/>
      <c r="NXA51" s="486"/>
      <c r="NXB51" s="486"/>
      <c r="NXC51" s="486"/>
      <c r="NXD51" s="486"/>
      <c r="NXE51" s="486"/>
      <c r="NXF51" s="486"/>
      <c r="NXG51" s="486"/>
      <c r="NXH51" s="486"/>
      <c r="NXI51" s="486"/>
      <c r="NXJ51" s="486"/>
      <c r="NXK51" s="486"/>
      <c r="NXL51" s="486"/>
      <c r="NXM51" s="486"/>
      <c r="NXN51" s="486"/>
      <c r="NXO51" s="486"/>
      <c r="NXP51" s="486"/>
      <c r="NXQ51" s="486"/>
      <c r="NXR51" s="486"/>
      <c r="NXS51" s="486"/>
      <c r="NXT51" s="486"/>
      <c r="NXU51" s="486"/>
      <c r="NXV51" s="486"/>
      <c r="NXW51" s="486"/>
      <c r="NXX51" s="486"/>
      <c r="NXY51" s="486"/>
      <c r="NXZ51" s="486"/>
      <c r="NYA51" s="486"/>
      <c r="NYB51" s="486"/>
      <c r="NYC51" s="486"/>
      <c r="NYD51" s="486"/>
      <c r="NYE51" s="486"/>
      <c r="NYF51" s="486"/>
      <c r="NYG51" s="486"/>
      <c r="NYH51" s="486"/>
      <c r="NYI51" s="486"/>
      <c r="NYJ51" s="486"/>
      <c r="NYK51" s="486"/>
      <c r="NYL51" s="486"/>
      <c r="NYM51" s="486"/>
      <c r="NYN51" s="486"/>
      <c r="NYO51" s="486"/>
      <c r="NYP51" s="486"/>
      <c r="NYQ51" s="486"/>
      <c r="NYR51" s="486"/>
      <c r="NYS51" s="486"/>
      <c r="NYT51" s="486"/>
      <c r="NYU51" s="486"/>
      <c r="NYV51" s="486"/>
      <c r="NYW51" s="486"/>
      <c r="NYX51" s="486"/>
      <c r="NYY51" s="486"/>
      <c r="NYZ51" s="486"/>
      <c r="NZA51" s="486"/>
      <c r="NZB51" s="486"/>
      <c r="NZC51" s="486"/>
      <c r="NZD51" s="486"/>
      <c r="NZE51" s="486"/>
      <c r="NZF51" s="486"/>
      <c r="NZG51" s="486"/>
      <c r="NZH51" s="486"/>
      <c r="NZI51" s="486"/>
      <c r="NZJ51" s="486"/>
      <c r="NZK51" s="486"/>
      <c r="NZL51" s="486"/>
      <c r="NZM51" s="486"/>
      <c r="NZN51" s="486"/>
      <c r="NZO51" s="486"/>
      <c r="NZP51" s="486"/>
      <c r="NZQ51" s="486"/>
      <c r="NZR51" s="486"/>
      <c r="NZS51" s="486"/>
      <c r="NZT51" s="486"/>
      <c r="NZU51" s="486"/>
      <c r="NZV51" s="486"/>
      <c r="NZW51" s="486"/>
      <c r="NZX51" s="486"/>
      <c r="NZY51" s="486"/>
      <c r="NZZ51" s="486"/>
      <c r="OAA51" s="486"/>
      <c r="OAB51" s="486"/>
      <c r="OAC51" s="486"/>
      <c r="OAD51" s="486"/>
      <c r="OAE51" s="486"/>
      <c r="OAF51" s="486"/>
      <c r="OAG51" s="486"/>
      <c r="OAH51" s="486"/>
      <c r="OAI51" s="486"/>
      <c r="OAJ51" s="486"/>
      <c r="OAK51" s="486"/>
      <c r="OAL51" s="486"/>
      <c r="OAM51" s="486"/>
      <c r="OAN51" s="486"/>
      <c r="OAO51" s="486"/>
      <c r="OAP51" s="486"/>
      <c r="OAQ51" s="486"/>
      <c r="OAR51" s="486"/>
      <c r="OAS51" s="486"/>
      <c r="OAT51" s="486"/>
      <c r="OAU51" s="486"/>
      <c r="OAV51" s="486"/>
      <c r="OAW51" s="486"/>
      <c r="OAX51" s="486"/>
      <c r="OAY51" s="486"/>
      <c r="OAZ51" s="486"/>
      <c r="OBA51" s="486"/>
      <c r="OBB51" s="486"/>
      <c r="OBC51" s="486"/>
      <c r="OBD51" s="486"/>
      <c r="OBE51" s="486"/>
      <c r="OBF51" s="486"/>
      <c r="OBG51" s="486"/>
      <c r="OBH51" s="486"/>
      <c r="OBI51" s="486"/>
      <c r="OBJ51" s="486"/>
      <c r="OBK51" s="486"/>
      <c r="OBL51" s="486"/>
      <c r="OBM51" s="486"/>
      <c r="OBN51" s="486"/>
      <c r="OBO51" s="486"/>
      <c r="OBP51" s="486"/>
      <c r="OBQ51" s="486"/>
      <c r="OBR51" s="486"/>
      <c r="OBS51" s="486"/>
      <c r="OBT51" s="486"/>
      <c r="OBU51" s="486"/>
      <c r="OBV51" s="486"/>
      <c r="OBW51" s="486"/>
      <c r="OBX51" s="486"/>
      <c r="OBY51" s="486"/>
      <c r="OBZ51" s="486"/>
      <c r="OCA51" s="486"/>
      <c r="OCB51" s="486"/>
      <c r="OCC51" s="486"/>
      <c r="OCD51" s="486"/>
      <c r="OCE51" s="486"/>
      <c r="OCF51" s="486"/>
      <c r="OCG51" s="486"/>
      <c r="OCH51" s="486"/>
      <c r="OCI51" s="486"/>
      <c r="OCJ51" s="486"/>
      <c r="OCK51" s="486"/>
      <c r="OCL51" s="486"/>
      <c r="OCM51" s="486"/>
      <c r="OCN51" s="486"/>
      <c r="OCO51" s="486"/>
      <c r="OCP51" s="486"/>
      <c r="OCQ51" s="486"/>
      <c r="OCR51" s="486"/>
      <c r="OCS51" s="486"/>
      <c r="OCT51" s="486"/>
      <c r="OCU51" s="486"/>
      <c r="OCV51" s="486"/>
      <c r="OCW51" s="486"/>
      <c r="OCX51" s="486"/>
      <c r="OCY51" s="486"/>
      <c r="OCZ51" s="486"/>
      <c r="ODA51" s="486"/>
      <c r="ODB51" s="486"/>
      <c r="ODC51" s="486"/>
      <c r="ODD51" s="486"/>
      <c r="ODE51" s="486"/>
      <c r="ODF51" s="486"/>
      <c r="ODG51" s="486"/>
      <c r="ODH51" s="486"/>
      <c r="ODI51" s="486"/>
      <c r="ODJ51" s="486"/>
      <c r="ODK51" s="486"/>
      <c r="ODL51" s="486"/>
      <c r="ODM51" s="486"/>
      <c r="ODN51" s="486"/>
      <c r="ODO51" s="486"/>
      <c r="ODP51" s="486"/>
      <c r="ODQ51" s="486"/>
      <c r="ODR51" s="486"/>
      <c r="ODS51" s="486"/>
      <c r="ODT51" s="486"/>
      <c r="ODU51" s="486"/>
      <c r="ODV51" s="486"/>
      <c r="ODW51" s="486"/>
      <c r="ODX51" s="486"/>
      <c r="ODY51" s="486"/>
      <c r="ODZ51" s="486"/>
      <c r="OEA51" s="486"/>
      <c r="OEB51" s="486"/>
      <c r="OEC51" s="486"/>
      <c r="OED51" s="486"/>
      <c r="OEE51" s="486"/>
      <c r="OEF51" s="486"/>
      <c r="OEG51" s="486"/>
      <c r="OEH51" s="486"/>
      <c r="OEI51" s="486"/>
      <c r="OEJ51" s="486"/>
      <c r="OEK51" s="486"/>
      <c r="OEL51" s="486"/>
      <c r="OEM51" s="486"/>
      <c r="OEN51" s="486"/>
      <c r="OEO51" s="486"/>
      <c r="OEP51" s="486"/>
      <c r="OEQ51" s="486"/>
      <c r="OER51" s="486"/>
      <c r="OES51" s="486"/>
      <c r="OET51" s="486"/>
      <c r="OEU51" s="486"/>
      <c r="OEV51" s="486"/>
      <c r="OEW51" s="486"/>
      <c r="OEX51" s="486"/>
      <c r="OEY51" s="486"/>
      <c r="OEZ51" s="486"/>
      <c r="OFA51" s="486"/>
      <c r="OFB51" s="486"/>
      <c r="OFC51" s="486"/>
      <c r="OFD51" s="486"/>
      <c r="OFE51" s="486"/>
      <c r="OFF51" s="486"/>
      <c r="OFG51" s="486"/>
      <c r="OFH51" s="486"/>
      <c r="OFI51" s="486"/>
      <c r="OFJ51" s="486"/>
      <c r="OFK51" s="486"/>
      <c r="OFL51" s="486"/>
      <c r="OFM51" s="486"/>
      <c r="OFN51" s="486"/>
      <c r="OFO51" s="486"/>
      <c r="OFP51" s="486"/>
      <c r="OFQ51" s="486"/>
      <c r="OFR51" s="486"/>
      <c r="OFS51" s="486"/>
      <c r="OFT51" s="486"/>
      <c r="OFU51" s="486"/>
      <c r="OFV51" s="486"/>
      <c r="OFW51" s="486"/>
      <c r="OFX51" s="486"/>
      <c r="OFY51" s="486"/>
      <c r="OFZ51" s="486"/>
      <c r="OGA51" s="486"/>
      <c r="OGB51" s="486"/>
      <c r="OGC51" s="486"/>
      <c r="OGD51" s="486"/>
      <c r="OGE51" s="486"/>
      <c r="OGF51" s="486"/>
      <c r="OGG51" s="486"/>
      <c r="OGH51" s="486"/>
      <c r="OGI51" s="486"/>
      <c r="OGJ51" s="486"/>
      <c r="OGK51" s="486"/>
      <c r="OGL51" s="486"/>
      <c r="OGM51" s="486"/>
      <c r="OGN51" s="486"/>
      <c r="OGO51" s="486"/>
      <c r="OGP51" s="486"/>
      <c r="OGQ51" s="486"/>
      <c r="OGR51" s="486"/>
      <c r="OGS51" s="486"/>
      <c r="OGT51" s="486"/>
      <c r="OGU51" s="486"/>
      <c r="OGV51" s="486"/>
      <c r="OGW51" s="486"/>
      <c r="OGX51" s="486"/>
      <c r="OGY51" s="486"/>
      <c r="OGZ51" s="486"/>
      <c r="OHA51" s="486"/>
      <c r="OHB51" s="486"/>
      <c r="OHC51" s="486"/>
      <c r="OHD51" s="486"/>
      <c r="OHE51" s="486"/>
      <c r="OHF51" s="486"/>
      <c r="OHG51" s="486"/>
      <c r="OHH51" s="486"/>
      <c r="OHI51" s="486"/>
      <c r="OHJ51" s="486"/>
      <c r="OHK51" s="486"/>
      <c r="OHL51" s="486"/>
      <c r="OHM51" s="486"/>
      <c r="OHN51" s="486"/>
      <c r="OHO51" s="486"/>
      <c r="OHP51" s="486"/>
      <c r="OHQ51" s="486"/>
      <c r="OHR51" s="486"/>
      <c r="OHS51" s="486"/>
      <c r="OHT51" s="486"/>
      <c r="OHU51" s="486"/>
      <c r="OHV51" s="486"/>
      <c r="OHW51" s="486"/>
      <c r="OHX51" s="486"/>
      <c r="OHY51" s="486"/>
      <c r="OHZ51" s="486"/>
      <c r="OIA51" s="486"/>
      <c r="OIB51" s="486"/>
      <c r="OIC51" s="486"/>
      <c r="OID51" s="486"/>
      <c r="OIE51" s="486"/>
      <c r="OIF51" s="486"/>
      <c r="OIG51" s="486"/>
      <c r="OIH51" s="486"/>
      <c r="OII51" s="486"/>
      <c r="OIJ51" s="486"/>
      <c r="OIK51" s="486"/>
      <c r="OIL51" s="486"/>
      <c r="OIM51" s="486"/>
      <c r="OIN51" s="486"/>
      <c r="OIO51" s="486"/>
      <c r="OIP51" s="486"/>
      <c r="OIQ51" s="486"/>
      <c r="OIR51" s="486"/>
      <c r="OIS51" s="486"/>
      <c r="OIT51" s="486"/>
      <c r="OIU51" s="486"/>
      <c r="OIV51" s="486"/>
      <c r="OIW51" s="486"/>
      <c r="OIX51" s="486"/>
      <c r="OIY51" s="486"/>
      <c r="OIZ51" s="486"/>
      <c r="OJA51" s="486"/>
      <c r="OJB51" s="486"/>
      <c r="OJC51" s="486"/>
      <c r="OJD51" s="486"/>
      <c r="OJE51" s="486"/>
      <c r="OJF51" s="486"/>
      <c r="OJG51" s="486"/>
      <c r="OJH51" s="486"/>
      <c r="OJI51" s="486"/>
      <c r="OJJ51" s="486"/>
      <c r="OJK51" s="486"/>
      <c r="OJL51" s="486"/>
      <c r="OJM51" s="486"/>
      <c r="OJN51" s="486"/>
      <c r="OJO51" s="486"/>
      <c r="OJP51" s="486"/>
      <c r="OJQ51" s="486"/>
      <c r="OJR51" s="486"/>
      <c r="OJS51" s="486"/>
      <c r="OJT51" s="486"/>
      <c r="OJU51" s="486"/>
      <c r="OJV51" s="486"/>
      <c r="OJW51" s="486"/>
      <c r="OJX51" s="486"/>
      <c r="OJY51" s="486"/>
      <c r="OJZ51" s="486"/>
      <c r="OKA51" s="486"/>
      <c r="OKB51" s="486"/>
      <c r="OKC51" s="486"/>
      <c r="OKD51" s="486"/>
      <c r="OKE51" s="486"/>
      <c r="OKF51" s="486"/>
      <c r="OKG51" s="486"/>
      <c r="OKH51" s="486"/>
      <c r="OKI51" s="486"/>
      <c r="OKJ51" s="486"/>
      <c r="OKK51" s="486"/>
      <c r="OKL51" s="486"/>
      <c r="OKM51" s="486"/>
      <c r="OKN51" s="486"/>
      <c r="OKO51" s="486"/>
      <c r="OKP51" s="486"/>
      <c r="OKQ51" s="486"/>
      <c r="OKR51" s="486"/>
      <c r="OKS51" s="486"/>
      <c r="OKT51" s="486"/>
      <c r="OKU51" s="486"/>
      <c r="OKV51" s="486"/>
      <c r="OKW51" s="486"/>
      <c r="OKX51" s="486"/>
      <c r="OKY51" s="486"/>
      <c r="OKZ51" s="486"/>
      <c r="OLA51" s="486"/>
      <c r="OLB51" s="486"/>
      <c r="OLC51" s="486"/>
      <c r="OLD51" s="486"/>
      <c r="OLE51" s="486"/>
      <c r="OLF51" s="486"/>
      <c r="OLG51" s="486"/>
      <c r="OLH51" s="486"/>
      <c r="OLI51" s="486"/>
      <c r="OLJ51" s="486"/>
      <c r="OLK51" s="486"/>
      <c r="OLL51" s="486"/>
      <c r="OLM51" s="486"/>
      <c r="OLN51" s="486"/>
      <c r="OLO51" s="486"/>
      <c r="OLP51" s="486"/>
      <c r="OLQ51" s="486"/>
      <c r="OLR51" s="486"/>
      <c r="OLS51" s="486"/>
      <c r="OLT51" s="486"/>
      <c r="OLU51" s="486"/>
      <c r="OLV51" s="486"/>
      <c r="OLW51" s="486"/>
      <c r="OLX51" s="486"/>
      <c r="OLY51" s="486"/>
      <c r="OLZ51" s="486"/>
      <c r="OMA51" s="486"/>
      <c r="OMB51" s="486"/>
      <c r="OMC51" s="486"/>
      <c r="OMD51" s="486"/>
      <c r="OME51" s="486"/>
      <c r="OMF51" s="486"/>
      <c r="OMG51" s="486"/>
      <c r="OMH51" s="486"/>
      <c r="OMI51" s="486"/>
      <c r="OMJ51" s="486"/>
      <c r="OMK51" s="486"/>
      <c r="OML51" s="486"/>
      <c r="OMM51" s="486"/>
      <c r="OMN51" s="486"/>
      <c r="OMO51" s="486"/>
      <c r="OMP51" s="486"/>
      <c r="OMQ51" s="486"/>
      <c r="OMR51" s="486"/>
      <c r="OMS51" s="486"/>
      <c r="OMT51" s="486"/>
      <c r="OMU51" s="486"/>
      <c r="OMV51" s="486"/>
      <c r="OMW51" s="486"/>
      <c r="OMX51" s="486"/>
      <c r="OMY51" s="486"/>
      <c r="OMZ51" s="486"/>
      <c r="ONA51" s="486"/>
      <c r="ONB51" s="486"/>
      <c r="ONC51" s="486"/>
      <c r="OND51" s="486"/>
      <c r="ONE51" s="486"/>
      <c r="ONF51" s="486"/>
      <c r="ONG51" s="486"/>
      <c r="ONH51" s="486"/>
      <c r="ONI51" s="486"/>
      <c r="ONJ51" s="486"/>
      <c r="ONK51" s="486"/>
      <c r="ONL51" s="486"/>
      <c r="ONM51" s="486"/>
      <c r="ONN51" s="486"/>
      <c r="ONO51" s="486"/>
      <c r="ONP51" s="486"/>
      <c r="ONQ51" s="486"/>
      <c r="ONR51" s="486"/>
      <c r="ONS51" s="486"/>
      <c r="ONT51" s="486"/>
      <c r="ONU51" s="486"/>
      <c r="ONV51" s="486"/>
      <c r="ONW51" s="486"/>
      <c r="ONX51" s="486"/>
      <c r="ONY51" s="486"/>
      <c r="ONZ51" s="486"/>
      <c r="OOA51" s="486"/>
      <c r="OOB51" s="486"/>
      <c r="OOC51" s="486"/>
      <c r="OOD51" s="486"/>
      <c r="OOE51" s="486"/>
      <c r="OOF51" s="486"/>
      <c r="OOG51" s="486"/>
      <c r="OOH51" s="486"/>
      <c r="OOI51" s="486"/>
      <c r="OOJ51" s="486"/>
      <c r="OOK51" s="486"/>
      <c r="OOL51" s="486"/>
      <c r="OOM51" s="486"/>
      <c r="OON51" s="486"/>
      <c r="OOO51" s="486"/>
      <c r="OOP51" s="486"/>
      <c r="OOQ51" s="486"/>
      <c r="OOR51" s="486"/>
      <c r="OOS51" s="486"/>
      <c r="OOT51" s="486"/>
      <c r="OOU51" s="486"/>
      <c r="OOV51" s="486"/>
      <c r="OOW51" s="486"/>
      <c r="OOX51" s="486"/>
      <c r="OOY51" s="486"/>
      <c r="OOZ51" s="486"/>
      <c r="OPA51" s="486"/>
      <c r="OPB51" s="486"/>
      <c r="OPC51" s="486"/>
      <c r="OPD51" s="486"/>
      <c r="OPE51" s="486"/>
      <c r="OPF51" s="486"/>
      <c r="OPG51" s="486"/>
      <c r="OPH51" s="486"/>
      <c r="OPI51" s="486"/>
      <c r="OPJ51" s="486"/>
      <c r="OPK51" s="486"/>
      <c r="OPL51" s="486"/>
      <c r="OPM51" s="486"/>
      <c r="OPN51" s="486"/>
      <c r="OPO51" s="486"/>
      <c r="OPP51" s="486"/>
      <c r="OPQ51" s="486"/>
      <c r="OPR51" s="486"/>
      <c r="OPS51" s="486"/>
      <c r="OPT51" s="486"/>
      <c r="OPU51" s="486"/>
      <c r="OPV51" s="486"/>
      <c r="OPW51" s="486"/>
      <c r="OPX51" s="486"/>
      <c r="OPY51" s="486"/>
      <c r="OPZ51" s="486"/>
      <c r="OQA51" s="486"/>
      <c r="OQB51" s="486"/>
      <c r="OQC51" s="486"/>
      <c r="OQD51" s="486"/>
      <c r="OQE51" s="486"/>
      <c r="OQF51" s="486"/>
      <c r="OQG51" s="486"/>
      <c r="OQH51" s="486"/>
      <c r="OQI51" s="486"/>
      <c r="OQJ51" s="486"/>
      <c r="OQK51" s="486"/>
      <c r="OQL51" s="486"/>
      <c r="OQM51" s="486"/>
      <c r="OQN51" s="486"/>
      <c r="OQO51" s="486"/>
      <c r="OQP51" s="486"/>
      <c r="OQQ51" s="486"/>
      <c r="OQR51" s="486"/>
      <c r="OQS51" s="486"/>
      <c r="OQT51" s="486"/>
      <c r="OQU51" s="486"/>
      <c r="OQV51" s="486"/>
      <c r="OQW51" s="486"/>
      <c r="OQX51" s="486"/>
      <c r="OQY51" s="486"/>
      <c r="OQZ51" s="486"/>
      <c r="ORA51" s="486"/>
      <c r="ORB51" s="486"/>
      <c r="ORC51" s="486"/>
      <c r="ORD51" s="486"/>
      <c r="ORE51" s="486"/>
      <c r="ORF51" s="486"/>
      <c r="ORG51" s="486"/>
      <c r="ORH51" s="486"/>
      <c r="ORI51" s="486"/>
      <c r="ORJ51" s="486"/>
      <c r="ORK51" s="486"/>
      <c r="ORL51" s="486"/>
      <c r="ORM51" s="486"/>
      <c r="ORN51" s="486"/>
      <c r="ORO51" s="486"/>
      <c r="ORP51" s="486"/>
      <c r="ORQ51" s="486"/>
      <c r="ORR51" s="486"/>
      <c r="ORS51" s="486"/>
      <c r="ORT51" s="486"/>
      <c r="ORU51" s="486"/>
      <c r="ORV51" s="486"/>
      <c r="ORW51" s="486"/>
      <c r="ORX51" s="486"/>
      <c r="ORY51" s="486"/>
      <c r="ORZ51" s="486"/>
      <c r="OSA51" s="486"/>
      <c r="OSB51" s="486"/>
      <c r="OSC51" s="486"/>
      <c r="OSD51" s="486"/>
      <c r="OSE51" s="486"/>
      <c r="OSF51" s="486"/>
      <c r="OSG51" s="486"/>
      <c r="OSH51" s="486"/>
      <c r="OSI51" s="486"/>
      <c r="OSJ51" s="486"/>
      <c r="OSK51" s="486"/>
      <c r="OSL51" s="486"/>
      <c r="OSM51" s="486"/>
      <c r="OSN51" s="486"/>
      <c r="OSO51" s="486"/>
      <c r="OSP51" s="486"/>
      <c r="OSQ51" s="486"/>
      <c r="OSR51" s="486"/>
      <c r="OSS51" s="486"/>
      <c r="OST51" s="486"/>
      <c r="OSU51" s="486"/>
      <c r="OSV51" s="486"/>
      <c r="OSW51" s="486"/>
      <c r="OSX51" s="486"/>
      <c r="OSY51" s="486"/>
      <c r="OSZ51" s="486"/>
      <c r="OTA51" s="486"/>
      <c r="OTB51" s="486"/>
      <c r="OTC51" s="486"/>
      <c r="OTD51" s="486"/>
      <c r="OTE51" s="486"/>
      <c r="OTF51" s="486"/>
      <c r="OTG51" s="486"/>
      <c r="OTH51" s="486"/>
      <c r="OTI51" s="486"/>
      <c r="OTJ51" s="486"/>
      <c r="OTK51" s="486"/>
      <c r="OTL51" s="486"/>
      <c r="OTM51" s="486"/>
      <c r="OTN51" s="486"/>
      <c r="OTO51" s="486"/>
      <c r="OTP51" s="486"/>
      <c r="OTQ51" s="486"/>
      <c r="OTR51" s="486"/>
      <c r="OTS51" s="486"/>
      <c r="OTT51" s="486"/>
      <c r="OTU51" s="486"/>
      <c r="OTV51" s="486"/>
      <c r="OTW51" s="486"/>
      <c r="OTX51" s="486"/>
      <c r="OTY51" s="486"/>
      <c r="OTZ51" s="486"/>
      <c r="OUA51" s="486"/>
      <c r="OUB51" s="486"/>
      <c r="OUC51" s="486"/>
      <c r="OUD51" s="486"/>
      <c r="OUE51" s="486"/>
      <c r="OUF51" s="486"/>
      <c r="OUG51" s="486"/>
      <c r="OUH51" s="486"/>
      <c r="OUI51" s="486"/>
      <c r="OUJ51" s="486"/>
      <c r="OUK51" s="486"/>
      <c r="OUL51" s="486"/>
      <c r="OUM51" s="486"/>
      <c r="OUN51" s="486"/>
      <c r="OUO51" s="486"/>
      <c r="OUP51" s="486"/>
      <c r="OUQ51" s="486"/>
      <c r="OUR51" s="486"/>
      <c r="OUS51" s="486"/>
      <c r="OUT51" s="486"/>
      <c r="OUU51" s="486"/>
      <c r="OUV51" s="486"/>
      <c r="OUW51" s="486"/>
      <c r="OUX51" s="486"/>
      <c r="OUY51" s="486"/>
      <c r="OUZ51" s="486"/>
      <c r="OVA51" s="486"/>
      <c r="OVB51" s="486"/>
      <c r="OVC51" s="486"/>
      <c r="OVD51" s="486"/>
      <c r="OVE51" s="486"/>
      <c r="OVF51" s="486"/>
      <c r="OVG51" s="486"/>
      <c r="OVH51" s="486"/>
      <c r="OVI51" s="486"/>
      <c r="OVJ51" s="486"/>
      <c r="OVK51" s="486"/>
      <c r="OVL51" s="486"/>
      <c r="OVM51" s="486"/>
      <c r="OVN51" s="486"/>
      <c r="OVO51" s="486"/>
      <c r="OVP51" s="486"/>
      <c r="OVQ51" s="486"/>
      <c r="OVR51" s="486"/>
      <c r="OVS51" s="486"/>
      <c r="OVT51" s="486"/>
      <c r="OVU51" s="486"/>
      <c r="OVV51" s="486"/>
      <c r="OVW51" s="486"/>
      <c r="OVX51" s="486"/>
      <c r="OVY51" s="486"/>
      <c r="OVZ51" s="486"/>
      <c r="OWA51" s="486"/>
      <c r="OWB51" s="486"/>
      <c r="OWC51" s="486"/>
      <c r="OWD51" s="486"/>
      <c r="OWE51" s="486"/>
      <c r="OWF51" s="486"/>
      <c r="OWG51" s="486"/>
      <c r="OWH51" s="486"/>
      <c r="OWI51" s="486"/>
      <c r="OWJ51" s="486"/>
      <c r="OWK51" s="486"/>
      <c r="OWL51" s="486"/>
      <c r="OWM51" s="486"/>
      <c r="OWN51" s="486"/>
      <c r="OWO51" s="486"/>
      <c r="OWP51" s="486"/>
      <c r="OWQ51" s="486"/>
      <c r="OWR51" s="486"/>
      <c r="OWS51" s="486"/>
      <c r="OWT51" s="486"/>
      <c r="OWU51" s="486"/>
      <c r="OWV51" s="486"/>
      <c r="OWW51" s="486"/>
      <c r="OWX51" s="486"/>
      <c r="OWY51" s="486"/>
      <c r="OWZ51" s="486"/>
      <c r="OXA51" s="486"/>
      <c r="OXB51" s="486"/>
      <c r="OXC51" s="486"/>
      <c r="OXD51" s="486"/>
      <c r="OXE51" s="486"/>
      <c r="OXF51" s="486"/>
      <c r="OXG51" s="486"/>
      <c r="OXH51" s="486"/>
      <c r="OXI51" s="486"/>
      <c r="OXJ51" s="486"/>
      <c r="OXK51" s="486"/>
      <c r="OXL51" s="486"/>
      <c r="OXM51" s="486"/>
      <c r="OXN51" s="486"/>
      <c r="OXO51" s="486"/>
      <c r="OXP51" s="486"/>
      <c r="OXQ51" s="486"/>
      <c r="OXR51" s="486"/>
      <c r="OXS51" s="486"/>
      <c r="OXT51" s="486"/>
      <c r="OXU51" s="486"/>
      <c r="OXV51" s="486"/>
      <c r="OXW51" s="486"/>
      <c r="OXX51" s="486"/>
      <c r="OXY51" s="486"/>
      <c r="OXZ51" s="486"/>
      <c r="OYA51" s="486"/>
      <c r="OYB51" s="486"/>
      <c r="OYC51" s="486"/>
      <c r="OYD51" s="486"/>
      <c r="OYE51" s="486"/>
      <c r="OYF51" s="486"/>
      <c r="OYG51" s="486"/>
      <c r="OYH51" s="486"/>
      <c r="OYI51" s="486"/>
      <c r="OYJ51" s="486"/>
      <c r="OYK51" s="486"/>
      <c r="OYL51" s="486"/>
      <c r="OYM51" s="486"/>
      <c r="OYN51" s="486"/>
      <c r="OYO51" s="486"/>
      <c r="OYP51" s="486"/>
      <c r="OYQ51" s="486"/>
      <c r="OYR51" s="486"/>
      <c r="OYS51" s="486"/>
      <c r="OYT51" s="486"/>
      <c r="OYU51" s="486"/>
      <c r="OYV51" s="486"/>
      <c r="OYW51" s="486"/>
      <c r="OYX51" s="486"/>
      <c r="OYY51" s="486"/>
      <c r="OYZ51" s="486"/>
      <c r="OZA51" s="486"/>
      <c r="OZB51" s="486"/>
      <c r="OZC51" s="486"/>
      <c r="OZD51" s="486"/>
      <c r="OZE51" s="486"/>
      <c r="OZF51" s="486"/>
      <c r="OZG51" s="486"/>
      <c r="OZH51" s="486"/>
      <c r="OZI51" s="486"/>
      <c r="OZJ51" s="486"/>
      <c r="OZK51" s="486"/>
      <c r="OZL51" s="486"/>
      <c r="OZM51" s="486"/>
      <c r="OZN51" s="486"/>
      <c r="OZO51" s="486"/>
      <c r="OZP51" s="486"/>
      <c r="OZQ51" s="486"/>
      <c r="OZR51" s="486"/>
      <c r="OZS51" s="486"/>
      <c r="OZT51" s="486"/>
      <c r="OZU51" s="486"/>
      <c r="OZV51" s="486"/>
      <c r="OZW51" s="486"/>
      <c r="OZX51" s="486"/>
      <c r="OZY51" s="486"/>
      <c r="OZZ51" s="486"/>
      <c r="PAA51" s="486"/>
      <c r="PAB51" s="486"/>
      <c r="PAC51" s="486"/>
      <c r="PAD51" s="486"/>
      <c r="PAE51" s="486"/>
      <c r="PAF51" s="486"/>
      <c r="PAG51" s="486"/>
      <c r="PAH51" s="486"/>
      <c r="PAI51" s="486"/>
      <c r="PAJ51" s="486"/>
      <c r="PAK51" s="486"/>
      <c r="PAL51" s="486"/>
      <c r="PAM51" s="486"/>
      <c r="PAN51" s="486"/>
      <c r="PAO51" s="486"/>
      <c r="PAP51" s="486"/>
      <c r="PAQ51" s="486"/>
      <c r="PAR51" s="486"/>
      <c r="PAS51" s="486"/>
      <c r="PAT51" s="486"/>
      <c r="PAU51" s="486"/>
      <c r="PAV51" s="486"/>
      <c r="PAW51" s="486"/>
      <c r="PAX51" s="486"/>
      <c r="PAY51" s="486"/>
      <c r="PAZ51" s="486"/>
      <c r="PBA51" s="486"/>
      <c r="PBB51" s="486"/>
      <c r="PBC51" s="486"/>
      <c r="PBD51" s="486"/>
      <c r="PBE51" s="486"/>
      <c r="PBF51" s="486"/>
      <c r="PBG51" s="486"/>
      <c r="PBH51" s="486"/>
      <c r="PBI51" s="486"/>
      <c r="PBJ51" s="486"/>
      <c r="PBK51" s="486"/>
      <c r="PBL51" s="486"/>
      <c r="PBM51" s="486"/>
      <c r="PBN51" s="486"/>
      <c r="PBO51" s="486"/>
      <c r="PBP51" s="486"/>
      <c r="PBQ51" s="486"/>
      <c r="PBR51" s="486"/>
      <c r="PBS51" s="486"/>
      <c r="PBT51" s="486"/>
      <c r="PBU51" s="486"/>
      <c r="PBV51" s="486"/>
      <c r="PBW51" s="486"/>
      <c r="PBX51" s="486"/>
      <c r="PBY51" s="486"/>
      <c r="PBZ51" s="486"/>
      <c r="PCA51" s="486"/>
      <c r="PCB51" s="486"/>
      <c r="PCC51" s="486"/>
      <c r="PCD51" s="486"/>
      <c r="PCE51" s="486"/>
      <c r="PCF51" s="486"/>
      <c r="PCG51" s="486"/>
      <c r="PCH51" s="486"/>
      <c r="PCI51" s="486"/>
      <c r="PCJ51" s="486"/>
      <c r="PCK51" s="486"/>
      <c r="PCL51" s="486"/>
      <c r="PCM51" s="486"/>
      <c r="PCN51" s="486"/>
      <c r="PCO51" s="486"/>
      <c r="PCP51" s="486"/>
      <c r="PCQ51" s="486"/>
      <c r="PCR51" s="486"/>
      <c r="PCS51" s="486"/>
      <c r="PCT51" s="486"/>
      <c r="PCU51" s="486"/>
      <c r="PCV51" s="486"/>
      <c r="PCW51" s="486"/>
      <c r="PCX51" s="486"/>
      <c r="PCY51" s="486"/>
      <c r="PCZ51" s="486"/>
      <c r="PDA51" s="486"/>
      <c r="PDB51" s="486"/>
      <c r="PDC51" s="486"/>
      <c r="PDD51" s="486"/>
      <c r="PDE51" s="486"/>
      <c r="PDF51" s="486"/>
      <c r="PDG51" s="486"/>
      <c r="PDH51" s="486"/>
      <c r="PDI51" s="486"/>
      <c r="PDJ51" s="486"/>
      <c r="PDK51" s="486"/>
      <c r="PDL51" s="486"/>
      <c r="PDM51" s="486"/>
      <c r="PDN51" s="486"/>
      <c r="PDO51" s="486"/>
      <c r="PDP51" s="486"/>
      <c r="PDQ51" s="486"/>
      <c r="PDR51" s="486"/>
      <c r="PDS51" s="486"/>
      <c r="PDT51" s="486"/>
      <c r="PDU51" s="486"/>
      <c r="PDV51" s="486"/>
      <c r="PDW51" s="486"/>
      <c r="PDX51" s="486"/>
      <c r="PDY51" s="486"/>
      <c r="PDZ51" s="486"/>
      <c r="PEA51" s="486"/>
      <c r="PEB51" s="486"/>
      <c r="PEC51" s="486"/>
      <c r="PED51" s="486"/>
      <c r="PEE51" s="486"/>
      <c r="PEF51" s="486"/>
      <c r="PEG51" s="486"/>
      <c r="PEH51" s="486"/>
      <c r="PEI51" s="486"/>
      <c r="PEJ51" s="486"/>
      <c r="PEK51" s="486"/>
      <c r="PEL51" s="486"/>
      <c r="PEM51" s="486"/>
      <c r="PEN51" s="486"/>
      <c r="PEO51" s="486"/>
      <c r="PEP51" s="486"/>
      <c r="PEQ51" s="486"/>
      <c r="PER51" s="486"/>
      <c r="PES51" s="486"/>
      <c r="PET51" s="486"/>
      <c r="PEU51" s="486"/>
      <c r="PEV51" s="486"/>
      <c r="PEW51" s="486"/>
      <c r="PEX51" s="486"/>
      <c r="PEY51" s="486"/>
      <c r="PEZ51" s="486"/>
      <c r="PFA51" s="486"/>
      <c r="PFB51" s="486"/>
      <c r="PFC51" s="486"/>
      <c r="PFD51" s="486"/>
      <c r="PFE51" s="486"/>
      <c r="PFF51" s="486"/>
      <c r="PFG51" s="486"/>
      <c r="PFH51" s="486"/>
      <c r="PFI51" s="486"/>
      <c r="PFJ51" s="486"/>
      <c r="PFK51" s="486"/>
      <c r="PFL51" s="486"/>
      <c r="PFM51" s="486"/>
      <c r="PFN51" s="486"/>
      <c r="PFO51" s="486"/>
      <c r="PFP51" s="486"/>
      <c r="PFQ51" s="486"/>
      <c r="PFR51" s="486"/>
      <c r="PFS51" s="486"/>
      <c r="PFT51" s="486"/>
      <c r="PFU51" s="486"/>
      <c r="PFV51" s="486"/>
      <c r="PFW51" s="486"/>
      <c r="PFX51" s="486"/>
      <c r="PFY51" s="486"/>
      <c r="PFZ51" s="486"/>
      <c r="PGA51" s="486"/>
      <c r="PGB51" s="486"/>
      <c r="PGC51" s="486"/>
      <c r="PGD51" s="486"/>
      <c r="PGE51" s="486"/>
      <c r="PGF51" s="486"/>
      <c r="PGG51" s="486"/>
      <c r="PGH51" s="486"/>
      <c r="PGI51" s="486"/>
      <c r="PGJ51" s="486"/>
      <c r="PGK51" s="486"/>
      <c r="PGL51" s="486"/>
      <c r="PGM51" s="486"/>
      <c r="PGN51" s="486"/>
      <c r="PGO51" s="486"/>
      <c r="PGP51" s="486"/>
      <c r="PGQ51" s="486"/>
      <c r="PGR51" s="486"/>
      <c r="PGS51" s="486"/>
      <c r="PGT51" s="486"/>
      <c r="PGU51" s="486"/>
      <c r="PGV51" s="486"/>
      <c r="PGW51" s="486"/>
      <c r="PGX51" s="486"/>
      <c r="PGY51" s="486"/>
      <c r="PGZ51" s="486"/>
      <c r="PHA51" s="486"/>
      <c r="PHB51" s="486"/>
      <c r="PHC51" s="486"/>
      <c r="PHD51" s="486"/>
      <c r="PHE51" s="486"/>
      <c r="PHF51" s="486"/>
      <c r="PHG51" s="486"/>
      <c r="PHH51" s="486"/>
      <c r="PHI51" s="486"/>
      <c r="PHJ51" s="486"/>
      <c r="PHK51" s="486"/>
      <c r="PHL51" s="486"/>
      <c r="PHM51" s="486"/>
      <c r="PHN51" s="486"/>
      <c r="PHO51" s="486"/>
      <c r="PHP51" s="486"/>
      <c r="PHQ51" s="486"/>
      <c r="PHR51" s="486"/>
      <c r="PHS51" s="486"/>
      <c r="PHT51" s="486"/>
      <c r="PHU51" s="486"/>
      <c r="PHV51" s="486"/>
      <c r="PHW51" s="486"/>
      <c r="PHX51" s="486"/>
      <c r="PHY51" s="486"/>
      <c r="PHZ51" s="486"/>
      <c r="PIA51" s="486"/>
      <c r="PIB51" s="486"/>
      <c r="PIC51" s="486"/>
      <c r="PID51" s="486"/>
      <c r="PIE51" s="486"/>
      <c r="PIF51" s="486"/>
      <c r="PIG51" s="486"/>
      <c r="PIH51" s="486"/>
      <c r="PII51" s="486"/>
      <c r="PIJ51" s="486"/>
      <c r="PIK51" s="486"/>
      <c r="PIL51" s="486"/>
      <c r="PIM51" s="486"/>
      <c r="PIN51" s="486"/>
      <c r="PIO51" s="486"/>
      <c r="PIP51" s="486"/>
      <c r="PIQ51" s="486"/>
      <c r="PIR51" s="486"/>
      <c r="PIS51" s="486"/>
      <c r="PIT51" s="486"/>
      <c r="PIU51" s="486"/>
      <c r="PIV51" s="486"/>
      <c r="PIW51" s="486"/>
      <c r="PIX51" s="486"/>
      <c r="PIY51" s="486"/>
      <c r="PIZ51" s="486"/>
      <c r="PJA51" s="486"/>
      <c r="PJB51" s="486"/>
      <c r="PJC51" s="486"/>
      <c r="PJD51" s="486"/>
      <c r="PJE51" s="486"/>
      <c r="PJF51" s="486"/>
      <c r="PJG51" s="486"/>
      <c r="PJH51" s="486"/>
      <c r="PJI51" s="486"/>
      <c r="PJJ51" s="486"/>
      <c r="PJK51" s="486"/>
      <c r="PJL51" s="486"/>
      <c r="PJM51" s="486"/>
      <c r="PJN51" s="486"/>
      <c r="PJO51" s="486"/>
      <c r="PJP51" s="486"/>
      <c r="PJQ51" s="486"/>
      <c r="PJR51" s="486"/>
      <c r="PJS51" s="486"/>
      <c r="PJT51" s="486"/>
      <c r="PJU51" s="486"/>
      <c r="PJV51" s="486"/>
      <c r="PJW51" s="486"/>
      <c r="PJX51" s="486"/>
      <c r="PJY51" s="486"/>
      <c r="PJZ51" s="486"/>
      <c r="PKA51" s="486"/>
      <c r="PKB51" s="486"/>
      <c r="PKC51" s="486"/>
      <c r="PKD51" s="486"/>
      <c r="PKE51" s="486"/>
      <c r="PKF51" s="486"/>
      <c r="PKG51" s="486"/>
      <c r="PKH51" s="486"/>
      <c r="PKI51" s="486"/>
      <c r="PKJ51" s="486"/>
      <c r="PKK51" s="486"/>
      <c r="PKL51" s="486"/>
      <c r="PKM51" s="486"/>
      <c r="PKN51" s="486"/>
      <c r="PKO51" s="486"/>
      <c r="PKP51" s="486"/>
      <c r="PKQ51" s="486"/>
      <c r="PKR51" s="486"/>
      <c r="PKS51" s="486"/>
      <c r="PKT51" s="486"/>
      <c r="PKU51" s="486"/>
      <c r="PKV51" s="486"/>
      <c r="PKW51" s="486"/>
      <c r="PKX51" s="486"/>
      <c r="PKY51" s="486"/>
      <c r="PKZ51" s="486"/>
      <c r="PLA51" s="486"/>
      <c r="PLB51" s="486"/>
      <c r="PLC51" s="486"/>
      <c r="PLD51" s="486"/>
      <c r="PLE51" s="486"/>
      <c r="PLF51" s="486"/>
      <c r="PLG51" s="486"/>
      <c r="PLH51" s="486"/>
      <c r="PLI51" s="486"/>
      <c r="PLJ51" s="486"/>
      <c r="PLK51" s="486"/>
      <c r="PLL51" s="486"/>
      <c r="PLM51" s="486"/>
      <c r="PLN51" s="486"/>
      <c r="PLO51" s="486"/>
      <c r="PLP51" s="486"/>
      <c r="PLQ51" s="486"/>
      <c r="PLR51" s="486"/>
      <c r="PLS51" s="486"/>
      <c r="PLT51" s="486"/>
      <c r="PLU51" s="486"/>
      <c r="PLV51" s="486"/>
      <c r="PLW51" s="486"/>
      <c r="PLX51" s="486"/>
      <c r="PLY51" s="486"/>
      <c r="PLZ51" s="486"/>
      <c r="PMA51" s="486"/>
      <c r="PMB51" s="486"/>
      <c r="PMC51" s="486"/>
      <c r="PMD51" s="486"/>
      <c r="PME51" s="486"/>
      <c r="PMF51" s="486"/>
      <c r="PMG51" s="486"/>
      <c r="PMH51" s="486"/>
      <c r="PMI51" s="486"/>
      <c r="PMJ51" s="486"/>
      <c r="PMK51" s="486"/>
      <c r="PML51" s="486"/>
      <c r="PMM51" s="486"/>
      <c r="PMN51" s="486"/>
      <c r="PMO51" s="486"/>
      <c r="PMP51" s="486"/>
      <c r="PMQ51" s="486"/>
      <c r="PMR51" s="486"/>
      <c r="PMS51" s="486"/>
      <c r="PMT51" s="486"/>
      <c r="PMU51" s="486"/>
      <c r="PMV51" s="486"/>
      <c r="PMW51" s="486"/>
      <c r="PMX51" s="486"/>
      <c r="PMY51" s="486"/>
      <c r="PMZ51" s="486"/>
      <c r="PNA51" s="486"/>
      <c r="PNB51" s="486"/>
      <c r="PNC51" s="486"/>
      <c r="PND51" s="486"/>
      <c r="PNE51" s="486"/>
      <c r="PNF51" s="486"/>
      <c r="PNG51" s="486"/>
      <c r="PNH51" s="486"/>
      <c r="PNI51" s="486"/>
      <c r="PNJ51" s="486"/>
      <c r="PNK51" s="486"/>
      <c r="PNL51" s="486"/>
      <c r="PNM51" s="486"/>
      <c r="PNN51" s="486"/>
      <c r="PNO51" s="486"/>
      <c r="PNP51" s="486"/>
      <c r="PNQ51" s="486"/>
      <c r="PNR51" s="486"/>
      <c r="PNS51" s="486"/>
      <c r="PNT51" s="486"/>
      <c r="PNU51" s="486"/>
      <c r="PNV51" s="486"/>
      <c r="PNW51" s="486"/>
      <c r="PNX51" s="486"/>
      <c r="PNY51" s="486"/>
      <c r="PNZ51" s="486"/>
      <c r="POA51" s="486"/>
      <c r="POB51" s="486"/>
      <c r="POC51" s="486"/>
      <c r="POD51" s="486"/>
      <c r="POE51" s="486"/>
      <c r="POF51" s="486"/>
      <c r="POG51" s="486"/>
      <c r="POH51" s="486"/>
      <c r="POI51" s="486"/>
      <c r="POJ51" s="486"/>
      <c r="POK51" s="486"/>
      <c r="POL51" s="486"/>
      <c r="POM51" s="486"/>
      <c r="PON51" s="486"/>
      <c r="POO51" s="486"/>
      <c r="POP51" s="486"/>
      <c r="POQ51" s="486"/>
      <c r="POR51" s="486"/>
      <c r="POS51" s="486"/>
      <c r="POT51" s="486"/>
      <c r="POU51" s="486"/>
      <c r="POV51" s="486"/>
      <c r="POW51" s="486"/>
      <c r="POX51" s="486"/>
      <c r="POY51" s="486"/>
      <c r="POZ51" s="486"/>
      <c r="PPA51" s="486"/>
      <c r="PPB51" s="486"/>
      <c r="PPC51" s="486"/>
      <c r="PPD51" s="486"/>
      <c r="PPE51" s="486"/>
      <c r="PPF51" s="486"/>
      <c r="PPG51" s="486"/>
      <c r="PPH51" s="486"/>
      <c r="PPI51" s="486"/>
      <c r="PPJ51" s="486"/>
      <c r="PPK51" s="486"/>
      <c r="PPL51" s="486"/>
      <c r="PPM51" s="486"/>
      <c r="PPN51" s="486"/>
      <c r="PPO51" s="486"/>
      <c r="PPP51" s="486"/>
      <c r="PPQ51" s="486"/>
      <c r="PPR51" s="486"/>
      <c r="PPS51" s="486"/>
      <c r="PPT51" s="486"/>
      <c r="PPU51" s="486"/>
      <c r="PPV51" s="486"/>
      <c r="PPW51" s="486"/>
      <c r="PPX51" s="486"/>
      <c r="PPY51" s="486"/>
      <c r="PPZ51" s="486"/>
      <c r="PQA51" s="486"/>
      <c r="PQB51" s="486"/>
      <c r="PQC51" s="486"/>
      <c r="PQD51" s="486"/>
      <c r="PQE51" s="486"/>
      <c r="PQF51" s="486"/>
      <c r="PQG51" s="486"/>
      <c r="PQH51" s="486"/>
      <c r="PQI51" s="486"/>
      <c r="PQJ51" s="486"/>
      <c r="PQK51" s="486"/>
      <c r="PQL51" s="486"/>
      <c r="PQM51" s="486"/>
      <c r="PQN51" s="486"/>
      <c r="PQO51" s="486"/>
      <c r="PQP51" s="486"/>
      <c r="PQQ51" s="486"/>
      <c r="PQR51" s="486"/>
      <c r="PQS51" s="486"/>
      <c r="PQT51" s="486"/>
      <c r="PQU51" s="486"/>
      <c r="PQV51" s="486"/>
      <c r="PQW51" s="486"/>
      <c r="PQX51" s="486"/>
      <c r="PQY51" s="486"/>
      <c r="PQZ51" s="486"/>
      <c r="PRA51" s="486"/>
      <c r="PRB51" s="486"/>
      <c r="PRC51" s="486"/>
      <c r="PRD51" s="486"/>
      <c r="PRE51" s="486"/>
      <c r="PRF51" s="486"/>
      <c r="PRG51" s="486"/>
      <c r="PRH51" s="486"/>
      <c r="PRI51" s="486"/>
      <c r="PRJ51" s="486"/>
      <c r="PRK51" s="486"/>
      <c r="PRL51" s="486"/>
      <c r="PRM51" s="486"/>
      <c r="PRN51" s="486"/>
      <c r="PRO51" s="486"/>
      <c r="PRP51" s="486"/>
      <c r="PRQ51" s="486"/>
      <c r="PRR51" s="486"/>
      <c r="PRS51" s="486"/>
      <c r="PRT51" s="486"/>
      <c r="PRU51" s="486"/>
      <c r="PRV51" s="486"/>
      <c r="PRW51" s="486"/>
      <c r="PRX51" s="486"/>
      <c r="PRY51" s="486"/>
      <c r="PRZ51" s="486"/>
      <c r="PSA51" s="486"/>
      <c r="PSB51" s="486"/>
      <c r="PSC51" s="486"/>
      <c r="PSD51" s="486"/>
      <c r="PSE51" s="486"/>
      <c r="PSF51" s="486"/>
      <c r="PSG51" s="486"/>
      <c r="PSH51" s="486"/>
      <c r="PSI51" s="486"/>
      <c r="PSJ51" s="486"/>
      <c r="PSK51" s="486"/>
      <c r="PSL51" s="486"/>
      <c r="PSM51" s="486"/>
      <c r="PSN51" s="486"/>
      <c r="PSO51" s="486"/>
      <c r="PSP51" s="486"/>
      <c r="PSQ51" s="486"/>
      <c r="PSR51" s="486"/>
      <c r="PSS51" s="486"/>
      <c r="PST51" s="486"/>
      <c r="PSU51" s="486"/>
      <c r="PSV51" s="486"/>
      <c r="PSW51" s="486"/>
      <c r="PSX51" s="486"/>
      <c r="PSY51" s="486"/>
      <c r="PSZ51" s="486"/>
      <c r="PTA51" s="486"/>
      <c r="PTB51" s="486"/>
      <c r="PTC51" s="486"/>
      <c r="PTD51" s="486"/>
      <c r="PTE51" s="486"/>
      <c r="PTF51" s="486"/>
      <c r="PTG51" s="486"/>
      <c r="PTH51" s="486"/>
      <c r="PTI51" s="486"/>
      <c r="PTJ51" s="486"/>
      <c r="PTK51" s="486"/>
      <c r="PTL51" s="486"/>
      <c r="PTM51" s="486"/>
      <c r="PTN51" s="486"/>
      <c r="PTO51" s="486"/>
      <c r="PTP51" s="486"/>
      <c r="PTQ51" s="486"/>
      <c r="PTR51" s="486"/>
      <c r="PTS51" s="486"/>
      <c r="PTT51" s="486"/>
      <c r="PTU51" s="486"/>
      <c r="PTV51" s="486"/>
      <c r="PTW51" s="486"/>
      <c r="PTX51" s="486"/>
      <c r="PTY51" s="486"/>
      <c r="PTZ51" s="486"/>
      <c r="PUA51" s="486"/>
      <c r="PUB51" s="486"/>
      <c r="PUC51" s="486"/>
      <c r="PUD51" s="486"/>
      <c r="PUE51" s="486"/>
      <c r="PUF51" s="486"/>
      <c r="PUG51" s="486"/>
      <c r="PUH51" s="486"/>
      <c r="PUI51" s="486"/>
      <c r="PUJ51" s="486"/>
      <c r="PUK51" s="486"/>
      <c r="PUL51" s="486"/>
      <c r="PUM51" s="486"/>
      <c r="PUN51" s="486"/>
      <c r="PUO51" s="486"/>
      <c r="PUP51" s="486"/>
      <c r="PUQ51" s="486"/>
      <c r="PUR51" s="486"/>
      <c r="PUS51" s="486"/>
      <c r="PUT51" s="486"/>
      <c r="PUU51" s="486"/>
      <c r="PUV51" s="486"/>
      <c r="PUW51" s="486"/>
      <c r="PUX51" s="486"/>
      <c r="PUY51" s="486"/>
      <c r="PUZ51" s="486"/>
      <c r="PVA51" s="486"/>
      <c r="PVB51" s="486"/>
      <c r="PVC51" s="486"/>
      <c r="PVD51" s="486"/>
      <c r="PVE51" s="486"/>
      <c r="PVF51" s="486"/>
      <c r="PVG51" s="486"/>
      <c r="PVH51" s="486"/>
      <c r="PVI51" s="486"/>
      <c r="PVJ51" s="486"/>
      <c r="PVK51" s="486"/>
      <c r="PVL51" s="486"/>
      <c r="PVM51" s="486"/>
      <c r="PVN51" s="486"/>
      <c r="PVO51" s="486"/>
      <c r="PVP51" s="486"/>
      <c r="PVQ51" s="486"/>
      <c r="PVR51" s="486"/>
      <c r="PVS51" s="486"/>
      <c r="PVT51" s="486"/>
      <c r="PVU51" s="486"/>
      <c r="PVV51" s="486"/>
      <c r="PVW51" s="486"/>
      <c r="PVX51" s="486"/>
      <c r="PVY51" s="486"/>
      <c r="PVZ51" s="486"/>
      <c r="PWA51" s="486"/>
      <c r="PWB51" s="486"/>
      <c r="PWC51" s="486"/>
      <c r="PWD51" s="486"/>
      <c r="PWE51" s="486"/>
      <c r="PWF51" s="486"/>
      <c r="PWG51" s="486"/>
      <c r="PWH51" s="486"/>
      <c r="PWI51" s="486"/>
      <c r="PWJ51" s="486"/>
      <c r="PWK51" s="486"/>
      <c r="PWL51" s="486"/>
      <c r="PWM51" s="486"/>
      <c r="PWN51" s="486"/>
      <c r="PWO51" s="486"/>
      <c r="PWP51" s="486"/>
      <c r="PWQ51" s="486"/>
      <c r="PWR51" s="486"/>
      <c r="PWS51" s="486"/>
      <c r="PWT51" s="486"/>
      <c r="PWU51" s="486"/>
      <c r="PWV51" s="486"/>
      <c r="PWW51" s="486"/>
      <c r="PWX51" s="486"/>
      <c r="PWY51" s="486"/>
      <c r="PWZ51" s="486"/>
      <c r="PXA51" s="486"/>
      <c r="PXB51" s="486"/>
      <c r="PXC51" s="486"/>
      <c r="PXD51" s="486"/>
      <c r="PXE51" s="486"/>
      <c r="PXF51" s="486"/>
      <c r="PXG51" s="486"/>
      <c r="PXH51" s="486"/>
      <c r="PXI51" s="486"/>
      <c r="PXJ51" s="486"/>
      <c r="PXK51" s="486"/>
      <c r="PXL51" s="486"/>
      <c r="PXM51" s="486"/>
      <c r="PXN51" s="486"/>
      <c r="PXO51" s="486"/>
      <c r="PXP51" s="486"/>
      <c r="PXQ51" s="486"/>
      <c r="PXR51" s="486"/>
      <c r="PXS51" s="486"/>
      <c r="PXT51" s="486"/>
      <c r="PXU51" s="486"/>
      <c r="PXV51" s="486"/>
      <c r="PXW51" s="486"/>
      <c r="PXX51" s="486"/>
      <c r="PXY51" s="486"/>
      <c r="PXZ51" s="486"/>
      <c r="PYA51" s="486"/>
      <c r="PYB51" s="486"/>
      <c r="PYC51" s="486"/>
      <c r="PYD51" s="486"/>
      <c r="PYE51" s="486"/>
      <c r="PYF51" s="486"/>
      <c r="PYG51" s="486"/>
      <c r="PYH51" s="486"/>
      <c r="PYI51" s="486"/>
      <c r="PYJ51" s="486"/>
      <c r="PYK51" s="486"/>
      <c r="PYL51" s="486"/>
      <c r="PYM51" s="486"/>
      <c r="PYN51" s="486"/>
      <c r="PYO51" s="486"/>
      <c r="PYP51" s="486"/>
      <c r="PYQ51" s="486"/>
      <c r="PYR51" s="486"/>
      <c r="PYS51" s="486"/>
      <c r="PYT51" s="486"/>
      <c r="PYU51" s="486"/>
      <c r="PYV51" s="486"/>
      <c r="PYW51" s="486"/>
      <c r="PYX51" s="486"/>
      <c r="PYY51" s="486"/>
      <c r="PYZ51" s="486"/>
      <c r="PZA51" s="486"/>
      <c r="PZB51" s="486"/>
      <c r="PZC51" s="486"/>
      <c r="PZD51" s="486"/>
      <c r="PZE51" s="486"/>
      <c r="PZF51" s="486"/>
      <c r="PZG51" s="486"/>
      <c r="PZH51" s="486"/>
      <c r="PZI51" s="486"/>
      <c r="PZJ51" s="486"/>
      <c r="PZK51" s="486"/>
      <c r="PZL51" s="486"/>
      <c r="PZM51" s="486"/>
      <c r="PZN51" s="486"/>
      <c r="PZO51" s="486"/>
      <c r="PZP51" s="486"/>
      <c r="PZQ51" s="486"/>
      <c r="PZR51" s="486"/>
      <c r="PZS51" s="486"/>
      <c r="PZT51" s="486"/>
      <c r="PZU51" s="486"/>
      <c r="PZV51" s="486"/>
      <c r="PZW51" s="486"/>
      <c r="PZX51" s="486"/>
      <c r="PZY51" s="486"/>
      <c r="PZZ51" s="486"/>
      <c r="QAA51" s="486"/>
      <c r="QAB51" s="486"/>
      <c r="QAC51" s="486"/>
      <c r="QAD51" s="486"/>
      <c r="QAE51" s="486"/>
      <c r="QAF51" s="486"/>
      <c r="QAG51" s="486"/>
      <c r="QAH51" s="486"/>
      <c r="QAI51" s="486"/>
      <c r="QAJ51" s="486"/>
      <c r="QAK51" s="486"/>
      <c r="QAL51" s="486"/>
      <c r="QAM51" s="486"/>
      <c r="QAN51" s="486"/>
      <c r="QAO51" s="486"/>
      <c r="QAP51" s="486"/>
      <c r="QAQ51" s="486"/>
      <c r="QAR51" s="486"/>
      <c r="QAS51" s="486"/>
      <c r="QAT51" s="486"/>
      <c r="QAU51" s="486"/>
      <c r="QAV51" s="486"/>
      <c r="QAW51" s="486"/>
      <c r="QAX51" s="486"/>
      <c r="QAY51" s="486"/>
      <c r="QAZ51" s="486"/>
      <c r="QBA51" s="486"/>
      <c r="QBB51" s="486"/>
      <c r="QBC51" s="486"/>
      <c r="QBD51" s="486"/>
      <c r="QBE51" s="486"/>
      <c r="QBF51" s="486"/>
      <c r="QBG51" s="486"/>
      <c r="QBH51" s="486"/>
      <c r="QBI51" s="486"/>
      <c r="QBJ51" s="486"/>
      <c r="QBK51" s="486"/>
      <c r="QBL51" s="486"/>
      <c r="QBM51" s="486"/>
      <c r="QBN51" s="486"/>
      <c r="QBO51" s="486"/>
      <c r="QBP51" s="486"/>
      <c r="QBQ51" s="486"/>
      <c r="QBR51" s="486"/>
      <c r="QBS51" s="486"/>
      <c r="QBT51" s="486"/>
      <c r="QBU51" s="486"/>
      <c r="QBV51" s="486"/>
      <c r="QBW51" s="486"/>
      <c r="QBX51" s="486"/>
      <c r="QBY51" s="486"/>
      <c r="QBZ51" s="486"/>
      <c r="QCA51" s="486"/>
      <c r="QCB51" s="486"/>
      <c r="QCC51" s="486"/>
      <c r="QCD51" s="486"/>
      <c r="QCE51" s="486"/>
      <c r="QCF51" s="486"/>
      <c r="QCG51" s="486"/>
      <c r="QCH51" s="486"/>
      <c r="QCI51" s="486"/>
      <c r="QCJ51" s="486"/>
      <c r="QCK51" s="486"/>
      <c r="QCL51" s="486"/>
      <c r="QCM51" s="486"/>
      <c r="QCN51" s="486"/>
      <c r="QCO51" s="486"/>
      <c r="QCP51" s="486"/>
      <c r="QCQ51" s="486"/>
      <c r="QCR51" s="486"/>
      <c r="QCS51" s="486"/>
      <c r="QCT51" s="486"/>
      <c r="QCU51" s="486"/>
      <c r="QCV51" s="486"/>
      <c r="QCW51" s="486"/>
      <c r="QCX51" s="486"/>
      <c r="QCY51" s="486"/>
      <c r="QCZ51" s="486"/>
      <c r="QDA51" s="486"/>
      <c r="QDB51" s="486"/>
      <c r="QDC51" s="486"/>
      <c r="QDD51" s="486"/>
      <c r="QDE51" s="486"/>
      <c r="QDF51" s="486"/>
      <c r="QDG51" s="486"/>
      <c r="QDH51" s="486"/>
      <c r="QDI51" s="486"/>
      <c r="QDJ51" s="486"/>
      <c r="QDK51" s="486"/>
      <c r="QDL51" s="486"/>
      <c r="QDM51" s="486"/>
      <c r="QDN51" s="486"/>
      <c r="QDO51" s="486"/>
      <c r="QDP51" s="486"/>
      <c r="QDQ51" s="486"/>
      <c r="QDR51" s="486"/>
      <c r="QDS51" s="486"/>
      <c r="QDT51" s="486"/>
      <c r="QDU51" s="486"/>
      <c r="QDV51" s="486"/>
      <c r="QDW51" s="486"/>
      <c r="QDX51" s="486"/>
      <c r="QDY51" s="486"/>
      <c r="QDZ51" s="486"/>
      <c r="QEA51" s="486"/>
      <c r="QEB51" s="486"/>
      <c r="QEC51" s="486"/>
      <c r="QED51" s="486"/>
      <c r="QEE51" s="486"/>
      <c r="QEF51" s="486"/>
      <c r="QEG51" s="486"/>
      <c r="QEH51" s="486"/>
      <c r="QEI51" s="486"/>
      <c r="QEJ51" s="486"/>
      <c r="QEK51" s="486"/>
      <c r="QEL51" s="486"/>
      <c r="QEM51" s="486"/>
      <c r="QEN51" s="486"/>
      <c r="QEO51" s="486"/>
      <c r="QEP51" s="486"/>
      <c r="QEQ51" s="486"/>
      <c r="QER51" s="486"/>
      <c r="QES51" s="486"/>
      <c r="QET51" s="486"/>
      <c r="QEU51" s="486"/>
      <c r="QEV51" s="486"/>
      <c r="QEW51" s="486"/>
      <c r="QEX51" s="486"/>
      <c r="QEY51" s="486"/>
      <c r="QEZ51" s="486"/>
      <c r="QFA51" s="486"/>
      <c r="QFB51" s="486"/>
      <c r="QFC51" s="486"/>
      <c r="QFD51" s="486"/>
      <c r="QFE51" s="486"/>
      <c r="QFF51" s="486"/>
      <c r="QFG51" s="486"/>
      <c r="QFH51" s="486"/>
      <c r="QFI51" s="486"/>
      <c r="QFJ51" s="486"/>
      <c r="QFK51" s="486"/>
      <c r="QFL51" s="486"/>
      <c r="QFM51" s="486"/>
      <c r="QFN51" s="486"/>
      <c r="QFO51" s="486"/>
      <c r="QFP51" s="486"/>
      <c r="QFQ51" s="486"/>
      <c r="QFR51" s="486"/>
      <c r="QFS51" s="486"/>
      <c r="QFT51" s="486"/>
      <c r="QFU51" s="486"/>
      <c r="QFV51" s="486"/>
      <c r="QFW51" s="486"/>
      <c r="QFX51" s="486"/>
      <c r="QFY51" s="486"/>
      <c r="QFZ51" s="486"/>
      <c r="QGA51" s="486"/>
      <c r="QGB51" s="486"/>
      <c r="QGC51" s="486"/>
      <c r="QGD51" s="486"/>
      <c r="QGE51" s="486"/>
      <c r="QGF51" s="486"/>
      <c r="QGG51" s="486"/>
      <c r="QGH51" s="486"/>
      <c r="QGI51" s="486"/>
      <c r="QGJ51" s="486"/>
      <c r="QGK51" s="486"/>
      <c r="QGL51" s="486"/>
      <c r="QGM51" s="486"/>
      <c r="QGN51" s="486"/>
      <c r="QGO51" s="486"/>
      <c r="QGP51" s="486"/>
      <c r="QGQ51" s="486"/>
      <c r="QGR51" s="486"/>
      <c r="QGS51" s="486"/>
      <c r="QGT51" s="486"/>
      <c r="QGU51" s="486"/>
      <c r="QGV51" s="486"/>
      <c r="QGW51" s="486"/>
      <c r="QGX51" s="486"/>
      <c r="QGY51" s="486"/>
      <c r="QGZ51" s="486"/>
      <c r="QHA51" s="486"/>
      <c r="QHB51" s="486"/>
      <c r="QHC51" s="486"/>
      <c r="QHD51" s="486"/>
      <c r="QHE51" s="486"/>
      <c r="QHF51" s="486"/>
      <c r="QHG51" s="486"/>
      <c r="QHH51" s="486"/>
      <c r="QHI51" s="486"/>
      <c r="QHJ51" s="486"/>
      <c r="QHK51" s="486"/>
      <c r="QHL51" s="486"/>
      <c r="QHM51" s="486"/>
      <c r="QHN51" s="486"/>
      <c r="QHO51" s="486"/>
      <c r="QHP51" s="486"/>
      <c r="QHQ51" s="486"/>
      <c r="QHR51" s="486"/>
      <c r="QHS51" s="486"/>
      <c r="QHT51" s="486"/>
      <c r="QHU51" s="486"/>
      <c r="QHV51" s="486"/>
      <c r="QHW51" s="486"/>
      <c r="QHX51" s="486"/>
      <c r="QHY51" s="486"/>
      <c r="QHZ51" s="486"/>
      <c r="QIA51" s="486"/>
      <c r="QIB51" s="486"/>
      <c r="QIC51" s="486"/>
      <c r="QID51" s="486"/>
      <c r="QIE51" s="486"/>
      <c r="QIF51" s="486"/>
      <c r="QIG51" s="486"/>
      <c r="QIH51" s="486"/>
      <c r="QII51" s="486"/>
      <c r="QIJ51" s="486"/>
      <c r="QIK51" s="486"/>
      <c r="QIL51" s="486"/>
      <c r="QIM51" s="486"/>
      <c r="QIN51" s="486"/>
      <c r="QIO51" s="486"/>
      <c r="QIP51" s="486"/>
      <c r="QIQ51" s="486"/>
      <c r="QIR51" s="486"/>
      <c r="QIS51" s="486"/>
      <c r="QIT51" s="486"/>
      <c r="QIU51" s="486"/>
      <c r="QIV51" s="486"/>
      <c r="QIW51" s="486"/>
      <c r="QIX51" s="486"/>
      <c r="QIY51" s="486"/>
      <c r="QIZ51" s="486"/>
      <c r="QJA51" s="486"/>
      <c r="QJB51" s="486"/>
      <c r="QJC51" s="486"/>
      <c r="QJD51" s="486"/>
      <c r="QJE51" s="486"/>
      <c r="QJF51" s="486"/>
      <c r="QJG51" s="486"/>
      <c r="QJH51" s="486"/>
      <c r="QJI51" s="486"/>
      <c r="QJJ51" s="486"/>
      <c r="QJK51" s="486"/>
      <c r="QJL51" s="486"/>
      <c r="QJM51" s="486"/>
      <c r="QJN51" s="486"/>
      <c r="QJO51" s="486"/>
      <c r="QJP51" s="486"/>
      <c r="QJQ51" s="486"/>
      <c r="QJR51" s="486"/>
      <c r="QJS51" s="486"/>
      <c r="QJT51" s="486"/>
      <c r="QJU51" s="486"/>
      <c r="QJV51" s="486"/>
      <c r="QJW51" s="486"/>
      <c r="QJX51" s="486"/>
      <c r="QJY51" s="486"/>
      <c r="QJZ51" s="486"/>
      <c r="QKA51" s="486"/>
      <c r="QKB51" s="486"/>
      <c r="QKC51" s="486"/>
      <c r="QKD51" s="486"/>
      <c r="QKE51" s="486"/>
      <c r="QKF51" s="486"/>
      <c r="QKG51" s="486"/>
      <c r="QKH51" s="486"/>
      <c r="QKI51" s="486"/>
      <c r="QKJ51" s="486"/>
      <c r="QKK51" s="486"/>
      <c r="QKL51" s="486"/>
      <c r="QKM51" s="486"/>
      <c r="QKN51" s="486"/>
      <c r="QKO51" s="486"/>
      <c r="QKP51" s="486"/>
      <c r="QKQ51" s="486"/>
      <c r="QKR51" s="486"/>
      <c r="QKS51" s="486"/>
      <c r="QKT51" s="486"/>
      <c r="QKU51" s="486"/>
      <c r="QKV51" s="486"/>
      <c r="QKW51" s="486"/>
      <c r="QKX51" s="486"/>
      <c r="QKY51" s="486"/>
      <c r="QKZ51" s="486"/>
      <c r="QLA51" s="486"/>
      <c r="QLB51" s="486"/>
      <c r="QLC51" s="486"/>
      <c r="QLD51" s="486"/>
      <c r="QLE51" s="486"/>
      <c r="QLF51" s="486"/>
      <c r="QLG51" s="486"/>
      <c r="QLH51" s="486"/>
      <c r="QLI51" s="486"/>
      <c r="QLJ51" s="486"/>
      <c r="QLK51" s="486"/>
      <c r="QLL51" s="486"/>
      <c r="QLM51" s="486"/>
      <c r="QLN51" s="486"/>
      <c r="QLO51" s="486"/>
      <c r="QLP51" s="486"/>
      <c r="QLQ51" s="486"/>
      <c r="QLR51" s="486"/>
      <c r="QLS51" s="486"/>
      <c r="QLT51" s="486"/>
      <c r="QLU51" s="486"/>
      <c r="QLV51" s="486"/>
      <c r="QLW51" s="486"/>
      <c r="QLX51" s="486"/>
      <c r="QLY51" s="486"/>
      <c r="QLZ51" s="486"/>
      <c r="QMA51" s="486"/>
      <c r="QMB51" s="486"/>
      <c r="QMC51" s="486"/>
      <c r="QMD51" s="486"/>
      <c r="QME51" s="486"/>
      <c r="QMF51" s="486"/>
      <c r="QMG51" s="486"/>
      <c r="QMH51" s="486"/>
      <c r="QMI51" s="486"/>
      <c r="QMJ51" s="486"/>
      <c r="QMK51" s="486"/>
      <c r="QML51" s="486"/>
      <c r="QMM51" s="486"/>
      <c r="QMN51" s="486"/>
      <c r="QMO51" s="486"/>
      <c r="QMP51" s="486"/>
      <c r="QMQ51" s="486"/>
      <c r="QMR51" s="486"/>
      <c r="QMS51" s="486"/>
      <c r="QMT51" s="486"/>
      <c r="QMU51" s="486"/>
      <c r="QMV51" s="486"/>
      <c r="QMW51" s="486"/>
      <c r="QMX51" s="486"/>
      <c r="QMY51" s="486"/>
      <c r="QMZ51" s="486"/>
      <c r="QNA51" s="486"/>
      <c r="QNB51" s="486"/>
      <c r="QNC51" s="486"/>
      <c r="QND51" s="486"/>
      <c r="QNE51" s="486"/>
      <c r="QNF51" s="486"/>
      <c r="QNG51" s="486"/>
      <c r="QNH51" s="486"/>
      <c r="QNI51" s="486"/>
      <c r="QNJ51" s="486"/>
      <c r="QNK51" s="486"/>
      <c r="QNL51" s="486"/>
      <c r="QNM51" s="486"/>
      <c r="QNN51" s="486"/>
      <c r="QNO51" s="486"/>
      <c r="QNP51" s="486"/>
      <c r="QNQ51" s="486"/>
      <c r="QNR51" s="486"/>
      <c r="QNS51" s="486"/>
      <c r="QNT51" s="486"/>
      <c r="QNU51" s="486"/>
      <c r="QNV51" s="486"/>
      <c r="QNW51" s="486"/>
      <c r="QNX51" s="486"/>
      <c r="QNY51" s="486"/>
      <c r="QNZ51" s="486"/>
      <c r="QOA51" s="486"/>
      <c r="QOB51" s="486"/>
      <c r="QOC51" s="486"/>
      <c r="QOD51" s="486"/>
      <c r="QOE51" s="486"/>
      <c r="QOF51" s="486"/>
      <c r="QOG51" s="486"/>
      <c r="QOH51" s="486"/>
      <c r="QOI51" s="486"/>
      <c r="QOJ51" s="486"/>
      <c r="QOK51" s="486"/>
      <c r="QOL51" s="486"/>
      <c r="QOM51" s="486"/>
      <c r="QON51" s="486"/>
      <c r="QOO51" s="486"/>
      <c r="QOP51" s="486"/>
      <c r="QOQ51" s="486"/>
      <c r="QOR51" s="486"/>
      <c r="QOS51" s="486"/>
      <c r="QOT51" s="486"/>
      <c r="QOU51" s="486"/>
      <c r="QOV51" s="486"/>
      <c r="QOW51" s="486"/>
      <c r="QOX51" s="486"/>
      <c r="QOY51" s="486"/>
      <c r="QOZ51" s="486"/>
      <c r="QPA51" s="486"/>
      <c r="QPB51" s="486"/>
      <c r="QPC51" s="486"/>
      <c r="QPD51" s="486"/>
      <c r="QPE51" s="486"/>
      <c r="QPF51" s="486"/>
      <c r="QPG51" s="486"/>
      <c r="QPH51" s="486"/>
      <c r="QPI51" s="486"/>
      <c r="QPJ51" s="486"/>
      <c r="QPK51" s="486"/>
      <c r="QPL51" s="486"/>
      <c r="QPM51" s="486"/>
      <c r="QPN51" s="486"/>
      <c r="QPO51" s="486"/>
      <c r="QPP51" s="486"/>
      <c r="QPQ51" s="486"/>
      <c r="QPR51" s="486"/>
      <c r="QPS51" s="486"/>
      <c r="QPT51" s="486"/>
      <c r="QPU51" s="486"/>
      <c r="QPV51" s="486"/>
      <c r="QPW51" s="486"/>
      <c r="QPX51" s="486"/>
      <c r="QPY51" s="486"/>
      <c r="QPZ51" s="486"/>
      <c r="QQA51" s="486"/>
      <c r="QQB51" s="486"/>
      <c r="QQC51" s="486"/>
      <c r="QQD51" s="486"/>
      <c r="QQE51" s="486"/>
      <c r="QQF51" s="486"/>
      <c r="QQG51" s="486"/>
      <c r="QQH51" s="486"/>
      <c r="QQI51" s="486"/>
      <c r="QQJ51" s="486"/>
      <c r="QQK51" s="486"/>
      <c r="QQL51" s="486"/>
      <c r="QQM51" s="486"/>
      <c r="QQN51" s="486"/>
      <c r="QQO51" s="486"/>
      <c r="QQP51" s="486"/>
      <c r="QQQ51" s="486"/>
      <c r="QQR51" s="486"/>
      <c r="QQS51" s="486"/>
      <c r="QQT51" s="486"/>
      <c r="QQU51" s="486"/>
      <c r="QQV51" s="486"/>
      <c r="QQW51" s="486"/>
      <c r="QQX51" s="486"/>
      <c r="QQY51" s="486"/>
      <c r="QQZ51" s="486"/>
      <c r="QRA51" s="486"/>
      <c r="QRB51" s="486"/>
      <c r="QRC51" s="486"/>
      <c r="QRD51" s="486"/>
      <c r="QRE51" s="486"/>
      <c r="QRF51" s="486"/>
      <c r="QRG51" s="486"/>
      <c r="QRH51" s="486"/>
      <c r="QRI51" s="486"/>
      <c r="QRJ51" s="486"/>
      <c r="QRK51" s="486"/>
      <c r="QRL51" s="486"/>
      <c r="QRM51" s="486"/>
      <c r="QRN51" s="486"/>
      <c r="QRO51" s="486"/>
      <c r="QRP51" s="486"/>
      <c r="QRQ51" s="486"/>
      <c r="QRR51" s="486"/>
      <c r="QRS51" s="486"/>
      <c r="QRT51" s="486"/>
      <c r="QRU51" s="486"/>
      <c r="QRV51" s="486"/>
      <c r="QRW51" s="486"/>
      <c r="QRX51" s="486"/>
      <c r="QRY51" s="486"/>
      <c r="QRZ51" s="486"/>
      <c r="QSA51" s="486"/>
      <c r="QSB51" s="486"/>
      <c r="QSC51" s="486"/>
      <c r="QSD51" s="486"/>
      <c r="QSE51" s="486"/>
      <c r="QSF51" s="486"/>
      <c r="QSG51" s="486"/>
      <c r="QSH51" s="486"/>
      <c r="QSI51" s="486"/>
      <c r="QSJ51" s="486"/>
      <c r="QSK51" s="486"/>
      <c r="QSL51" s="486"/>
      <c r="QSM51" s="486"/>
      <c r="QSN51" s="486"/>
      <c r="QSO51" s="486"/>
      <c r="QSP51" s="486"/>
      <c r="QSQ51" s="486"/>
      <c r="QSR51" s="486"/>
      <c r="QSS51" s="486"/>
      <c r="QST51" s="486"/>
      <c r="QSU51" s="486"/>
      <c r="QSV51" s="486"/>
      <c r="QSW51" s="486"/>
      <c r="QSX51" s="486"/>
      <c r="QSY51" s="486"/>
      <c r="QSZ51" s="486"/>
      <c r="QTA51" s="486"/>
      <c r="QTB51" s="486"/>
      <c r="QTC51" s="486"/>
      <c r="QTD51" s="486"/>
      <c r="QTE51" s="486"/>
      <c r="QTF51" s="486"/>
      <c r="QTG51" s="486"/>
      <c r="QTH51" s="486"/>
      <c r="QTI51" s="486"/>
      <c r="QTJ51" s="486"/>
      <c r="QTK51" s="486"/>
      <c r="QTL51" s="486"/>
      <c r="QTM51" s="486"/>
      <c r="QTN51" s="486"/>
      <c r="QTO51" s="486"/>
      <c r="QTP51" s="486"/>
      <c r="QTQ51" s="486"/>
      <c r="QTR51" s="486"/>
      <c r="QTS51" s="486"/>
      <c r="QTT51" s="486"/>
      <c r="QTU51" s="486"/>
      <c r="QTV51" s="486"/>
      <c r="QTW51" s="486"/>
      <c r="QTX51" s="486"/>
      <c r="QTY51" s="486"/>
      <c r="QTZ51" s="486"/>
      <c r="QUA51" s="486"/>
      <c r="QUB51" s="486"/>
      <c r="QUC51" s="486"/>
      <c r="QUD51" s="486"/>
      <c r="QUE51" s="486"/>
      <c r="QUF51" s="486"/>
      <c r="QUG51" s="486"/>
      <c r="QUH51" s="486"/>
      <c r="QUI51" s="486"/>
      <c r="QUJ51" s="486"/>
      <c r="QUK51" s="486"/>
      <c r="QUL51" s="486"/>
      <c r="QUM51" s="486"/>
      <c r="QUN51" s="486"/>
      <c r="QUO51" s="486"/>
      <c r="QUP51" s="486"/>
      <c r="QUQ51" s="486"/>
      <c r="QUR51" s="486"/>
      <c r="QUS51" s="486"/>
      <c r="QUT51" s="486"/>
      <c r="QUU51" s="486"/>
      <c r="QUV51" s="486"/>
      <c r="QUW51" s="486"/>
      <c r="QUX51" s="486"/>
      <c r="QUY51" s="486"/>
      <c r="QUZ51" s="486"/>
      <c r="QVA51" s="486"/>
      <c r="QVB51" s="486"/>
      <c r="QVC51" s="486"/>
      <c r="QVD51" s="486"/>
      <c r="QVE51" s="486"/>
      <c r="QVF51" s="486"/>
      <c r="QVG51" s="486"/>
      <c r="QVH51" s="486"/>
      <c r="QVI51" s="486"/>
      <c r="QVJ51" s="486"/>
      <c r="QVK51" s="486"/>
      <c r="QVL51" s="486"/>
      <c r="QVM51" s="486"/>
      <c r="QVN51" s="486"/>
      <c r="QVO51" s="486"/>
      <c r="QVP51" s="486"/>
      <c r="QVQ51" s="486"/>
      <c r="QVR51" s="486"/>
      <c r="QVS51" s="486"/>
      <c r="QVT51" s="486"/>
      <c r="QVU51" s="486"/>
      <c r="QVV51" s="486"/>
      <c r="QVW51" s="486"/>
      <c r="QVX51" s="486"/>
      <c r="QVY51" s="486"/>
      <c r="QVZ51" s="486"/>
      <c r="QWA51" s="486"/>
      <c r="QWB51" s="486"/>
      <c r="QWC51" s="486"/>
      <c r="QWD51" s="486"/>
      <c r="QWE51" s="486"/>
      <c r="QWF51" s="486"/>
      <c r="QWG51" s="486"/>
      <c r="QWH51" s="486"/>
      <c r="QWI51" s="486"/>
      <c r="QWJ51" s="486"/>
      <c r="QWK51" s="486"/>
      <c r="QWL51" s="486"/>
      <c r="QWM51" s="486"/>
      <c r="QWN51" s="486"/>
      <c r="QWO51" s="486"/>
      <c r="QWP51" s="486"/>
      <c r="QWQ51" s="486"/>
      <c r="QWR51" s="486"/>
      <c r="QWS51" s="486"/>
      <c r="QWT51" s="486"/>
      <c r="QWU51" s="486"/>
      <c r="QWV51" s="486"/>
      <c r="QWW51" s="486"/>
      <c r="QWX51" s="486"/>
      <c r="QWY51" s="486"/>
      <c r="QWZ51" s="486"/>
      <c r="QXA51" s="486"/>
      <c r="QXB51" s="486"/>
      <c r="QXC51" s="486"/>
      <c r="QXD51" s="486"/>
      <c r="QXE51" s="486"/>
      <c r="QXF51" s="486"/>
      <c r="QXG51" s="486"/>
      <c r="QXH51" s="486"/>
      <c r="QXI51" s="486"/>
      <c r="QXJ51" s="486"/>
      <c r="QXK51" s="486"/>
      <c r="QXL51" s="486"/>
      <c r="QXM51" s="486"/>
      <c r="QXN51" s="486"/>
      <c r="QXO51" s="486"/>
      <c r="QXP51" s="486"/>
      <c r="QXQ51" s="486"/>
      <c r="QXR51" s="486"/>
      <c r="QXS51" s="486"/>
      <c r="QXT51" s="486"/>
      <c r="QXU51" s="486"/>
      <c r="QXV51" s="486"/>
      <c r="QXW51" s="486"/>
      <c r="QXX51" s="486"/>
      <c r="QXY51" s="486"/>
      <c r="QXZ51" s="486"/>
      <c r="QYA51" s="486"/>
      <c r="QYB51" s="486"/>
      <c r="QYC51" s="486"/>
      <c r="QYD51" s="486"/>
      <c r="QYE51" s="486"/>
      <c r="QYF51" s="486"/>
      <c r="QYG51" s="486"/>
      <c r="QYH51" s="486"/>
      <c r="QYI51" s="486"/>
      <c r="QYJ51" s="486"/>
      <c r="QYK51" s="486"/>
      <c r="QYL51" s="486"/>
      <c r="QYM51" s="486"/>
      <c r="QYN51" s="486"/>
      <c r="QYO51" s="486"/>
      <c r="QYP51" s="486"/>
      <c r="QYQ51" s="486"/>
      <c r="QYR51" s="486"/>
      <c r="QYS51" s="486"/>
      <c r="QYT51" s="486"/>
      <c r="QYU51" s="486"/>
      <c r="QYV51" s="486"/>
      <c r="QYW51" s="486"/>
      <c r="QYX51" s="486"/>
      <c r="QYY51" s="486"/>
      <c r="QYZ51" s="486"/>
      <c r="QZA51" s="486"/>
      <c r="QZB51" s="486"/>
      <c r="QZC51" s="486"/>
      <c r="QZD51" s="486"/>
      <c r="QZE51" s="486"/>
      <c r="QZF51" s="486"/>
      <c r="QZG51" s="486"/>
      <c r="QZH51" s="486"/>
      <c r="QZI51" s="486"/>
      <c r="QZJ51" s="486"/>
      <c r="QZK51" s="486"/>
      <c r="QZL51" s="486"/>
      <c r="QZM51" s="486"/>
      <c r="QZN51" s="486"/>
      <c r="QZO51" s="486"/>
      <c r="QZP51" s="486"/>
      <c r="QZQ51" s="486"/>
      <c r="QZR51" s="486"/>
      <c r="QZS51" s="486"/>
      <c r="QZT51" s="486"/>
      <c r="QZU51" s="486"/>
      <c r="QZV51" s="486"/>
      <c r="QZW51" s="486"/>
      <c r="QZX51" s="486"/>
      <c r="QZY51" s="486"/>
      <c r="QZZ51" s="486"/>
      <c r="RAA51" s="486"/>
      <c r="RAB51" s="486"/>
      <c r="RAC51" s="486"/>
      <c r="RAD51" s="486"/>
      <c r="RAE51" s="486"/>
      <c r="RAF51" s="486"/>
      <c r="RAG51" s="486"/>
      <c r="RAH51" s="486"/>
      <c r="RAI51" s="486"/>
      <c r="RAJ51" s="486"/>
      <c r="RAK51" s="486"/>
      <c r="RAL51" s="486"/>
      <c r="RAM51" s="486"/>
      <c r="RAN51" s="486"/>
      <c r="RAO51" s="486"/>
      <c r="RAP51" s="486"/>
      <c r="RAQ51" s="486"/>
      <c r="RAR51" s="486"/>
      <c r="RAS51" s="486"/>
      <c r="RAT51" s="486"/>
      <c r="RAU51" s="486"/>
      <c r="RAV51" s="486"/>
      <c r="RAW51" s="486"/>
      <c r="RAX51" s="486"/>
      <c r="RAY51" s="486"/>
      <c r="RAZ51" s="486"/>
      <c r="RBA51" s="486"/>
      <c r="RBB51" s="486"/>
      <c r="RBC51" s="486"/>
      <c r="RBD51" s="486"/>
      <c r="RBE51" s="486"/>
      <c r="RBF51" s="486"/>
      <c r="RBG51" s="486"/>
      <c r="RBH51" s="486"/>
      <c r="RBI51" s="486"/>
      <c r="RBJ51" s="486"/>
      <c r="RBK51" s="486"/>
      <c r="RBL51" s="486"/>
      <c r="RBM51" s="486"/>
      <c r="RBN51" s="486"/>
      <c r="RBO51" s="486"/>
      <c r="RBP51" s="486"/>
      <c r="RBQ51" s="486"/>
      <c r="RBR51" s="486"/>
      <c r="RBS51" s="486"/>
      <c r="RBT51" s="486"/>
      <c r="RBU51" s="486"/>
      <c r="RBV51" s="486"/>
      <c r="RBW51" s="486"/>
      <c r="RBX51" s="486"/>
      <c r="RBY51" s="486"/>
      <c r="RBZ51" s="486"/>
      <c r="RCA51" s="486"/>
      <c r="RCB51" s="486"/>
      <c r="RCC51" s="486"/>
      <c r="RCD51" s="486"/>
      <c r="RCE51" s="486"/>
      <c r="RCF51" s="486"/>
      <c r="RCG51" s="486"/>
      <c r="RCH51" s="486"/>
      <c r="RCI51" s="486"/>
      <c r="RCJ51" s="486"/>
      <c r="RCK51" s="486"/>
      <c r="RCL51" s="486"/>
      <c r="RCM51" s="486"/>
      <c r="RCN51" s="486"/>
      <c r="RCO51" s="486"/>
      <c r="RCP51" s="486"/>
      <c r="RCQ51" s="486"/>
      <c r="RCR51" s="486"/>
      <c r="RCS51" s="486"/>
      <c r="RCT51" s="486"/>
      <c r="RCU51" s="486"/>
      <c r="RCV51" s="486"/>
      <c r="RCW51" s="486"/>
      <c r="RCX51" s="486"/>
      <c r="RCY51" s="486"/>
      <c r="RCZ51" s="486"/>
      <c r="RDA51" s="486"/>
      <c r="RDB51" s="486"/>
      <c r="RDC51" s="486"/>
      <c r="RDD51" s="486"/>
      <c r="RDE51" s="486"/>
      <c r="RDF51" s="486"/>
      <c r="RDG51" s="486"/>
      <c r="RDH51" s="486"/>
      <c r="RDI51" s="486"/>
      <c r="RDJ51" s="486"/>
      <c r="RDK51" s="486"/>
      <c r="RDL51" s="486"/>
      <c r="RDM51" s="486"/>
      <c r="RDN51" s="486"/>
      <c r="RDO51" s="486"/>
      <c r="RDP51" s="486"/>
      <c r="RDQ51" s="486"/>
      <c r="RDR51" s="486"/>
      <c r="RDS51" s="486"/>
      <c r="RDT51" s="486"/>
      <c r="RDU51" s="486"/>
      <c r="RDV51" s="486"/>
      <c r="RDW51" s="486"/>
      <c r="RDX51" s="486"/>
      <c r="RDY51" s="486"/>
      <c r="RDZ51" s="486"/>
      <c r="REA51" s="486"/>
      <c r="REB51" s="486"/>
      <c r="REC51" s="486"/>
      <c r="RED51" s="486"/>
      <c r="REE51" s="486"/>
      <c r="REF51" s="486"/>
      <c r="REG51" s="486"/>
      <c r="REH51" s="486"/>
      <c r="REI51" s="486"/>
      <c r="REJ51" s="486"/>
      <c r="REK51" s="486"/>
      <c r="REL51" s="486"/>
      <c r="REM51" s="486"/>
      <c r="REN51" s="486"/>
      <c r="REO51" s="486"/>
      <c r="REP51" s="486"/>
      <c r="REQ51" s="486"/>
      <c r="RER51" s="486"/>
      <c r="RES51" s="486"/>
      <c r="RET51" s="486"/>
      <c r="REU51" s="486"/>
      <c r="REV51" s="486"/>
      <c r="REW51" s="486"/>
      <c r="REX51" s="486"/>
      <c r="REY51" s="486"/>
      <c r="REZ51" s="486"/>
      <c r="RFA51" s="486"/>
      <c r="RFB51" s="486"/>
      <c r="RFC51" s="486"/>
      <c r="RFD51" s="486"/>
      <c r="RFE51" s="486"/>
      <c r="RFF51" s="486"/>
      <c r="RFG51" s="486"/>
      <c r="RFH51" s="486"/>
      <c r="RFI51" s="486"/>
      <c r="RFJ51" s="486"/>
      <c r="RFK51" s="486"/>
      <c r="RFL51" s="486"/>
      <c r="RFM51" s="486"/>
      <c r="RFN51" s="486"/>
      <c r="RFO51" s="486"/>
      <c r="RFP51" s="486"/>
      <c r="RFQ51" s="486"/>
      <c r="RFR51" s="486"/>
      <c r="RFS51" s="486"/>
      <c r="RFT51" s="486"/>
      <c r="RFU51" s="486"/>
      <c r="RFV51" s="486"/>
      <c r="RFW51" s="486"/>
      <c r="RFX51" s="486"/>
      <c r="RFY51" s="486"/>
      <c r="RFZ51" s="486"/>
      <c r="RGA51" s="486"/>
      <c r="RGB51" s="486"/>
      <c r="RGC51" s="486"/>
      <c r="RGD51" s="486"/>
      <c r="RGE51" s="486"/>
      <c r="RGF51" s="486"/>
      <c r="RGG51" s="486"/>
      <c r="RGH51" s="486"/>
      <c r="RGI51" s="486"/>
      <c r="RGJ51" s="486"/>
      <c r="RGK51" s="486"/>
      <c r="RGL51" s="486"/>
      <c r="RGM51" s="486"/>
      <c r="RGN51" s="486"/>
      <c r="RGO51" s="486"/>
      <c r="RGP51" s="486"/>
      <c r="RGQ51" s="486"/>
      <c r="RGR51" s="486"/>
      <c r="RGS51" s="486"/>
      <c r="RGT51" s="486"/>
      <c r="RGU51" s="486"/>
      <c r="RGV51" s="486"/>
      <c r="RGW51" s="486"/>
      <c r="RGX51" s="486"/>
      <c r="RGY51" s="486"/>
      <c r="RGZ51" s="486"/>
      <c r="RHA51" s="486"/>
      <c r="RHB51" s="486"/>
      <c r="RHC51" s="486"/>
      <c r="RHD51" s="486"/>
      <c r="RHE51" s="486"/>
      <c r="RHF51" s="486"/>
      <c r="RHG51" s="486"/>
      <c r="RHH51" s="486"/>
      <c r="RHI51" s="486"/>
      <c r="RHJ51" s="486"/>
      <c r="RHK51" s="486"/>
      <c r="RHL51" s="486"/>
      <c r="RHM51" s="486"/>
      <c r="RHN51" s="486"/>
      <c r="RHO51" s="486"/>
      <c r="RHP51" s="486"/>
      <c r="RHQ51" s="486"/>
      <c r="RHR51" s="486"/>
      <c r="RHS51" s="486"/>
      <c r="RHT51" s="486"/>
      <c r="RHU51" s="486"/>
      <c r="RHV51" s="486"/>
      <c r="RHW51" s="486"/>
      <c r="RHX51" s="486"/>
      <c r="RHY51" s="486"/>
      <c r="RHZ51" s="486"/>
      <c r="RIA51" s="486"/>
      <c r="RIB51" s="486"/>
      <c r="RIC51" s="486"/>
      <c r="RID51" s="486"/>
      <c r="RIE51" s="486"/>
      <c r="RIF51" s="486"/>
      <c r="RIG51" s="486"/>
      <c r="RIH51" s="486"/>
      <c r="RII51" s="486"/>
      <c r="RIJ51" s="486"/>
      <c r="RIK51" s="486"/>
      <c r="RIL51" s="486"/>
      <c r="RIM51" s="486"/>
      <c r="RIN51" s="486"/>
      <c r="RIO51" s="486"/>
      <c r="RIP51" s="486"/>
      <c r="RIQ51" s="486"/>
      <c r="RIR51" s="486"/>
      <c r="RIS51" s="486"/>
      <c r="RIT51" s="486"/>
      <c r="RIU51" s="486"/>
      <c r="RIV51" s="486"/>
      <c r="RIW51" s="486"/>
      <c r="RIX51" s="486"/>
      <c r="RIY51" s="486"/>
      <c r="RIZ51" s="486"/>
      <c r="RJA51" s="486"/>
      <c r="RJB51" s="486"/>
      <c r="RJC51" s="486"/>
      <c r="RJD51" s="486"/>
      <c r="RJE51" s="486"/>
      <c r="RJF51" s="486"/>
      <c r="RJG51" s="486"/>
      <c r="RJH51" s="486"/>
      <c r="RJI51" s="486"/>
      <c r="RJJ51" s="486"/>
      <c r="RJK51" s="486"/>
      <c r="RJL51" s="486"/>
      <c r="RJM51" s="486"/>
      <c r="RJN51" s="486"/>
      <c r="RJO51" s="486"/>
      <c r="RJP51" s="486"/>
      <c r="RJQ51" s="486"/>
      <c r="RJR51" s="486"/>
      <c r="RJS51" s="486"/>
      <c r="RJT51" s="486"/>
      <c r="RJU51" s="486"/>
      <c r="RJV51" s="486"/>
      <c r="RJW51" s="486"/>
      <c r="RJX51" s="486"/>
      <c r="RJY51" s="486"/>
      <c r="RJZ51" s="486"/>
      <c r="RKA51" s="486"/>
      <c r="RKB51" s="486"/>
      <c r="RKC51" s="486"/>
      <c r="RKD51" s="486"/>
      <c r="RKE51" s="486"/>
      <c r="RKF51" s="486"/>
      <c r="RKG51" s="486"/>
      <c r="RKH51" s="486"/>
      <c r="RKI51" s="486"/>
      <c r="RKJ51" s="486"/>
      <c r="RKK51" s="486"/>
      <c r="RKL51" s="486"/>
      <c r="RKM51" s="486"/>
      <c r="RKN51" s="486"/>
      <c r="RKO51" s="486"/>
      <c r="RKP51" s="486"/>
      <c r="RKQ51" s="486"/>
      <c r="RKR51" s="486"/>
      <c r="RKS51" s="486"/>
      <c r="RKT51" s="486"/>
      <c r="RKU51" s="486"/>
      <c r="RKV51" s="486"/>
      <c r="RKW51" s="486"/>
      <c r="RKX51" s="486"/>
      <c r="RKY51" s="486"/>
      <c r="RKZ51" s="486"/>
      <c r="RLA51" s="486"/>
      <c r="RLB51" s="486"/>
      <c r="RLC51" s="486"/>
      <c r="RLD51" s="486"/>
      <c r="RLE51" s="486"/>
      <c r="RLF51" s="486"/>
      <c r="RLG51" s="486"/>
      <c r="RLH51" s="486"/>
      <c r="RLI51" s="486"/>
      <c r="RLJ51" s="486"/>
      <c r="RLK51" s="486"/>
      <c r="RLL51" s="486"/>
      <c r="RLM51" s="486"/>
      <c r="RLN51" s="486"/>
      <c r="RLO51" s="486"/>
      <c r="RLP51" s="486"/>
      <c r="RLQ51" s="486"/>
      <c r="RLR51" s="486"/>
      <c r="RLS51" s="486"/>
      <c r="RLT51" s="486"/>
      <c r="RLU51" s="486"/>
      <c r="RLV51" s="486"/>
      <c r="RLW51" s="486"/>
      <c r="RLX51" s="486"/>
      <c r="RLY51" s="486"/>
      <c r="RLZ51" s="486"/>
      <c r="RMA51" s="486"/>
      <c r="RMB51" s="486"/>
      <c r="RMC51" s="486"/>
      <c r="RMD51" s="486"/>
      <c r="RME51" s="486"/>
      <c r="RMF51" s="486"/>
      <c r="RMG51" s="486"/>
      <c r="RMH51" s="486"/>
      <c r="RMI51" s="486"/>
      <c r="RMJ51" s="486"/>
      <c r="RMK51" s="486"/>
      <c r="RML51" s="486"/>
      <c r="RMM51" s="486"/>
      <c r="RMN51" s="486"/>
      <c r="RMO51" s="486"/>
      <c r="RMP51" s="486"/>
      <c r="RMQ51" s="486"/>
      <c r="RMR51" s="486"/>
      <c r="RMS51" s="486"/>
      <c r="RMT51" s="486"/>
      <c r="RMU51" s="486"/>
      <c r="RMV51" s="486"/>
      <c r="RMW51" s="486"/>
      <c r="RMX51" s="486"/>
      <c r="RMY51" s="486"/>
      <c r="RMZ51" s="486"/>
      <c r="RNA51" s="486"/>
      <c r="RNB51" s="486"/>
      <c r="RNC51" s="486"/>
      <c r="RND51" s="486"/>
      <c r="RNE51" s="486"/>
      <c r="RNF51" s="486"/>
      <c r="RNG51" s="486"/>
      <c r="RNH51" s="486"/>
      <c r="RNI51" s="486"/>
      <c r="RNJ51" s="486"/>
      <c r="RNK51" s="486"/>
      <c r="RNL51" s="486"/>
      <c r="RNM51" s="486"/>
      <c r="RNN51" s="486"/>
      <c r="RNO51" s="486"/>
      <c r="RNP51" s="486"/>
      <c r="RNQ51" s="486"/>
      <c r="RNR51" s="486"/>
      <c r="RNS51" s="486"/>
      <c r="RNT51" s="486"/>
      <c r="RNU51" s="486"/>
      <c r="RNV51" s="486"/>
      <c r="RNW51" s="486"/>
      <c r="RNX51" s="486"/>
      <c r="RNY51" s="486"/>
      <c r="RNZ51" s="486"/>
      <c r="ROA51" s="486"/>
      <c r="ROB51" s="486"/>
      <c r="ROC51" s="486"/>
      <c r="ROD51" s="486"/>
      <c r="ROE51" s="486"/>
      <c r="ROF51" s="486"/>
      <c r="ROG51" s="486"/>
      <c r="ROH51" s="486"/>
      <c r="ROI51" s="486"/>
      <c r="ROJ51" s="486"/>
      <c r="ROK51" s="486"/>
      <c r="ROL51" s="486"/>
      <c r="ROM51" s="486"/>
      <c r="RON51" s="486"/>
      <c r="ROO51" s="486"/>
      <c r="ROP51" s="486"/>
      <c r="ROQ51" s="486"/>
      <c r="ROR51" s="486"/>
      <c r="ROS51" s="486"/>
      <c r="ROT51" s="486"/>
      <c r="ROU51" s="486"/>
      <c r="ROV51" s="486"/>
      <c r="ROW51" s="486"/>
      <c r="ROX51" s="486"/>
      <c r="ROY51" s="486"/>
      <c r="ROZ51" s="486"/>
      <c r="RPA51" s="486"/>
      <c r="RPB51" s="486"/>
      <c r="RPC51" s="486"/>
      <c r="RPD51" s="486"/>
      <c r="RPE51" s="486"/>
      <c r="RPF51" s="486"/>
      <c r="RPG51" s="486"/>
      <c r="RPH51" s="486"/>
      <c r="RPI51" s="486"/>
      <c r="RPJ51" s="486"/>
      <c r="RPK51" s="486"/>
      <c r="RPL51" s="486"/>
      <c r="RPM51" s="486"/>
      <c r="RPN51" s="486"/>
      <c r="RPO51" s="486"/>
      <c r="RPP51" s="486"/>
      <c r="RPQ51" s="486"/>
      <c r="RPR51" s="486"/>
      <c r="RPS51" s="486"/>
      <c r="RPT51" s="486"/>
      <c r="RPU51" s="486"/>
      <c r="RPV51" s="486"/>
      <c r="RPW51" s="486"/>
      <c r="RPX51" s="486"/>
      <c r="RPY51" s="486"/>
      <c r="RPZ51" s="486"/>
      <c r="RQA51" s="486"/>
      <c r="RQB51" s="486"/>
      <c r="RQC51" s="486"/>
      <c r="RQD51" s="486"/>
      <c r="RQE51" s="486"/>
      <c r="RQF51" s="486"/>
      <c r="RQG51" s="486"/>
      <c r="RQH51" s="486"/>
      <c r="RQI51" s="486"/>
      <c r="RQJ51" s="486"/>
      <c r="RQK51" s="486"/>
      <c r="RQL51" s="486"/>
      <c r="RQM51" s="486"/>
      <c r="RQN51" s="486"/>
      <c r="RQO51" s="486"/>
      <c r="RQP51" s="486"/>
      <c r="RQQ51" s="486"/>
      <c r="RQR51" s="486"/>
      <c r="RQS51" s="486"/>
      <c r="RQT51" s="486"/>
      <c r="RQU51" s="486"/>
      <c r="RQV51" s="486"/>
      <c r="RQW51" s="486"/>
      <c r="RQX51" s="486"/>
      <c r="RQY51" s="486"/>
      <c r="RQZ51" s="486"/>
      <c r="RRA51" s="486"/>
      <c r="RRB51" s="486"/>
      <c r="RRC51" s="486"/>
      <c r="RRD51" s="486"/>
      <c r="RRE51" s="486"/>
      <c r="RRF51" s="486"/>
      <c r="RRG51" s="486"/>
      <c r="RRH51" s="486"/>
      <c r="RRI51" s="486"/>
      <c r="RRJ51" s="486"/>
      <c r="RRK51" s="486"/>
      <c r="RRL51" s="486"/>
      <c r="RRM51" s="486"/>
      <c r="RRN51" s="486"/>
      <c r="RRO51" s="486"/>
      <c r="RRP51" s="486"/>
      <c r="RRQ51" s="486"/>
      <c r="RRR51" s="486"/>
      <c r="RRS51" s="486"/>
      <c r="RRT51" s="486"/>
      <c r="RRU51" s="486"/>
      <c r="RRV51" s="486"/>
      <c r="RRW51" s="486"/>
      <c r="RRX51" s="486"/>
      <c r="RRY51" s="486"/>
      <c r="RRZ51" s="486"/>
      <c r="RSA51" s="486"/>
      <c r="RSB51" s="486"/>
      <c r="RSC51" s="486"/>
      <c r="RSD51" s="486"/>
      <c r="RSE51" s="486"/>
      <c r="RSF51" s="486"/>
      <c r="RSG51" s="486"/>
      <c r="RSH51" s="486"/>
      <c r="RSI51" s="486"/>
      <c r="RSJ51" s="486"/>
      <c r="RSK51" s="486"/>
      <c r="RSL51" s="486"/>
      <c r="RSM51" s="486"/>
      <c r="RSN51" s="486"/>
      <c r="RSO51" s="486"/>
      <c r="RSP51" s="486"/>
      <c r="RSQ51" s="486"/>
      <c r="RSR51" s="486"/>
      <c r="RSS51" s="486"/>
      <c r="RST51" s="486"/>
      <c r="RSU51" s="486"/>
      <c r="RSV51" s="486"/>
      <c r="RSW51" s="486"/>
      <c r="RSX51" s="486"/>
      <c r="RSY51" s="486"/>
      <c r="RSZ51" s="486"/>
      <c r="RTA51" s="486"/>
      <c r="RTB51" s="486"/>
      <c r="RTC51" s="486"/>
      <c r="RTD51" s="486"/>
      <c r="RTE51" s="486"/>
      <c r="RTF51" s="486"/>
      <c r="RTG51" s="486"/>
      <c r="RTH51" s="486"/>
      <c r="RTI51" s="486"/>
      <c r="RTJ51" s="486"/>
      <c r="RTK51" s="486"/>
      <c r="RTL51" s="486"/>
      <c r="RTM51" s="486"/>
      <c r="RTN51" s="486"/>
      <c r="RTO51" s="486"/>
      <c r="RTP51" s="486"/>
      <c r="RTQ51" s="486"/>
      <c r="RTR51" s="486"/>
      <c r="RTS51" s="486"/>
      <c r="RTT51" s="486"/>
      <c r="RTU51" s="486"/>
      <c r="RTV51" s="486"/>
      <c r="RTW51" s="486"/>
      <c r="RTX51" s="486"/>
      <c r="RTY51" s="486"/>
      <c r="RTZ51" s="486"/>
      <c r="RUA51" s="486"/>
      <c r="RUB51" s="486"/>
      <c r="RUC51" s="486"/>
      <c r="RUD51" s="486"/>
      <c r="RUE51" s="486"/>
      <c r="RUF51" s="486"/>
      <c r="RUG51" s="486"/>
      <c r="RUH51" s="486"/>
      <c r="RUI51" s="486"/>
      <c r="RUJ51" s="486"/>
      <c r="RUK51" s="486"/>
      <c r="RUL51" s="486"/>
      <c r="RUM51" s="486"/>
      <c r="RUN51" s="486"/>
      <c r="RUO51" s="486"/>
      <c r="RUP51" s="486"/>
      <c r="RUQ51" s="486"/>
      <c r="RUR51" s="486"/>
      <c r="RUS51" s="486"/>
      <c r="RUT51" s="486"/>
      <c r="RUU51" s="486"/>
      <c r="RUV51" s="486"/>
      <c r="RUW51" s="486"/>
      <c r="RUX51" s="486"/>
      <c r="RUY51" s="486"/>
      <c r="RUZ51" s="486"/>
      <c r="RVA51" s="486"/>
      <c r="RVB51" s="486"/>
      <c r="RVC51" s="486"/>
      <c r="RVD51" s="486"/>
      <c r="RVE51" s="486"/>
      <c r="RVF51" s="486"/>
      <c r="RVG51" s="486"/>
      <c r="RVH51" s="486"/>
      <c r="RVI51" s="486"/>
      <c r="RVJ51" s="486"/>
      <c r="RVK51" s="486"/>
      <c r="RVL51" s="486"/>
      <c r="RVM51" s="486"/>
      <c r="RVN51" s="486"/>
      <c r="RVO51" s="486"/>
      <c r="RVP51" s="486"/>
      <c r="RVQ51" s="486"/>
      <c r="RVR51" s="486"/>
      <c r="RVS51" s="486"/>
      <c r="RVT51" s="486"/>
      <c r="RVU51" s="486"/>
      <c r="RVV51" s="486"/>
      <c r="RVW51" s="486"/>
      <c r="RVX51" s="486"/>
      <c r="RVY51" s="486"/>
      <c r="RVZ51" s="486"/>
      <c r="RWA51" s="486"/>
      <c r="RWB51" s="486"/>
      <c r="RWC51" s="486"/>
      <c r="RWD51" s="486"/>
      <c r="RWE51" s="486"/>
      <c r="RWF51" s="486"/>
      <c r="RWG51" s="486"/>
      <c r="RWH51" s="486"/>
      <c r="RWI51" s="486"/>
      <c r="RWJ51" s="486"/>
      <c r="RWK51" s="486"/>
      <c r="RWL51" s="486"/>
      <c r="RWM51" s="486"/>
      <c r="RWN51" s="486"/>
      <c r="RWO51" s="486"/>
      <c r="RWP51" s="486"/>
      <c r="RWQ51" s="486"/>
      <c r="RWR51" s="486"/>
      <c r="RWS51" s="486"/>
      <c r="RWT51" s="486"/>
      <c r="RWU51" s="486"/>
      <c r="RWV51" s="486"/>
      <c r="RWW51" s="486"/>
      <c r="RWX51" s="486"/>
      <c r="RWY51" s="486"/>
      <c r="RWZ51" s="486"/>
      <c r="RXA51" s="486"/>
      <c r="RXB51" s="486"/>
      <c r="RXC51" s="486"/>
      <c r="RXD51" s="486"/>
      <c r="RXE51" s="486"/>
      <c r="RXF51" s="486"/>
      <c r="RXG51" s="486"/>
      <c r="RXH51" s="486"/>
      <c r="RXI51" s="486"/>
      <c r="RXJ51" s="486"/>
      <c r="RXK51" s="486"/>
      <c r="RXL51" s="486"/>
      <c r="RXM51" s="486"/>
      <c r="RXN51" s="486"/>
      <c r="RXO51" s="486"/>
      <c r="RXP51" s="486"/>
      <c r="RXQ51" s="486"/>
      <c r="RXR51" s="486"/>
      <c r="RXS51" s="486"/>
      <c r="RXT51" s="486"/>
      <c r="RXU51" s="486"/>
      <c r="RXV51" s="486"/>
      <c r="RXW51" s="486"/>
      <c r="RXX51" s="486"/>
      <c r="RXY51" s="486"/>
      <c r="RXZ51" s="486"/>
      <c r="RYA51" s="486"/>
      <c r="RYB51" s="486"/>
      <c r="RYC51" s="486"/>
      <c r="RYD51" s="486"/>
      <c r="RYE51" s="486"/>
      <c r="RYF51" s="486"/>
      <c r="RYG51" s="486"/>
      <c r="RYH51" s="486"/>
      <c r="RYI51" s="486"/>
      <c r="RYJ51" s="486"/>
      <c r="RYK51" s="486"/>
      <c r="RYL51" s="486"/>
      <c r="RYM51" s="486"/>
      <c r="RYN51" s="486"/>
      <c r="RYO51" s="486"/>
      <c r="RYP51" s="486"/>
      <c r="RYQ51" s="486"/>
      <c r="RYR51" s="486"/>
      <c r="RYS51" s="486"/>
      <c r="RYT51" s="486"/>
      <c r="RYU51" s="486"/>
      <c r="RYV51" s="486"/>
      <c r="RYW51" s="486"/>
      <c r="RYX51" s="486"/>
      <c r="RYY51" s="486"/>
      <c r="RYZ51" s="486"/>
      <c r="RZA51" s="486"/>
      <c r="RZB51" s="486"/>
      <c r="RZC51" s="486"/>
      <c r="RZD51" s="486"/>
      <c r="RZE51" s="486"/>
      <c r="RZF51" s="486"/>
      <c r="RZG51" s="486"/>
      <c r="RZH51" s="486"/>
      <c r="RZI51" s="486"/>
      <c r="RZJ51" s="486"/>
      <c r="RZK51" s="486"/>
      <c r="RZL51" s="486"/>
      <c r="RZM51" s="486"/>
      <c r="RZN51" s="486"/>
      <c r="RZO51" s="486"/>
      <c r="RZP51" s="486"/>
      <c r="RZQ51" s="486"/>
      <c r="RZR51" s="486"/>
      <c r="RZS51" s="486"/>
      <c r="RZT51" s="486"/>
      <c r="RZU51" s="486"/>
      <c r="RZV51" s="486"/>
      <c r="RZW51" s="486"/>
      <c r="RZX51" s="486"/>
      <c r="RZY51" s="486"/>
      <c r="RZZ51" s="486"/>
      <c r="SAA51" s="486"/>
      <c r="SAB51" s="486"/>
      <c r="SAC51" s="486"/>
      <c r="SAD51" s="486"/>
      <c r="SAE51" s="486"/>
      <c r="SAF51" s="486"/>
      <c r="SAG51" s="486"/>
      <c r="SAH51" s="486"/>
      <c r="SAI51" s="486"/>
      <c r="SAJ51" s="486"/>
      <c r="SAK51" s="486"/>
      <c r="SAL51" s="486"/>
      <c r="SAM51" s="486"/>
      <c r="SAN51" s="486"/>
      <c r="SAO51" s="486"/>
      <c r="SAP51" s="486"/>
      <c r="SAQ51" s="486"/>
      <c r="SAR51" s="486"/>
      <c r="SAS51" s="486"/>
      <c r="SAT51" s="486"/>
      <c r="SAU51" s="486"/>
      <c r="SAV51" s="486"/>
      <c r="SAW51" s="486"/>
      <c r="SAX51" s="486"/>
      <c r="SAY51" s="486"/>
      <c r="SAZ51" s="486"/>
      <c r="SBA51" s="486"/>
      <c r="SBB51" s="486"/>
      <c r="SBC51" s="486"/>
      <c r="SBD51" s="486"/>
      <c r="SBE51" s="486"/>
      <c r="SBF51" s="486"/>
      <c r="SBG51" s="486"/>
      <c r="SBH51" s="486"/>
      <c r="SBI51" s="486"/>
      <c r="SBJ51" s="486"/>
      <c r="SBK51" s="486"/>
      <c r="SBL51" s="486"/>
      <c r="SBM51" s="486"/>
      <c r="SBN51" s="486"/>
      <c r="SBO51" s="486"/>
      <c r="SBP51" s="486"/>
      <c r="SBQ51" s="486"/>
      <c r="SBR51" s="486"/>
      <c r="SBS51" s="486"/>
      <c r="SBT51" s="486"/>
      <c r="SBU51" s="486"/>
      <c r="SBV51" s="486"/>
      <c r="SBW51" s="486"/>
      <c r="SBX51" s="486"/>
      <c r="SBY51" s="486"/>
      <c r="SBZ51" s="486"/>
      <c r="SCA51" s="486"/>
      <c r="SCB51" s="486"/>
      <c r="SCC51" s="486"/>
      <c r="SCD51" s="486"/>
      <c r="SCE51" s="486"/>
      <c r="SCF51" s="486"/>
      <c r="SCG51" s="486"/>
      <c r="SCH51" s="486"/>
      <c r="SCI51" s="486"/>
      <c r="SCJ51" s="486"/>
      <c r="SCK51" s="486"/>
      <c r="SCL51" s="486"/>
      <c r="SCM51" s="486"/>
      <c r="SCN51" s="486"/>
      <c r="SCO51" s="486"/>
      <c r="SCP51" s="486"/>
      <c r="SCQ51" s="486"/>
      <c r="SCR51" s="486"/>
      <c r="SCS51" s="486"/>
      <c r="SCT51" s="486"/>
      <c r="SCU51" s="486"/>
      <c r="SCV51" s="486"/>
      <c r="SCW51" s="486"/>
      <c r="SCX51" s="486"/>
      <c r="SCY51" s="486"/>
      <c r="SCZ51" s="486"/>
      <c r="SDA51" s="486"/>
      <c r="SDB51" s="486"/>
      <c r="SDC51" s="486"/>
      <c r="SDD51" s="486"/>
      <c r="SDE51" s="486"/>
      <c r="SDF51" s="486"/>
      <c r="SDG51" s="486"/>
      <c r="SDH51" s="486"/>
      <c r="SDI51" s="486"/>
      <c r="SDJ51" s="486"/>
      <c r="SDK51" s="486"/>
      <c r="SDL51" s="486"/>
      <c r="SDM51" s="486"/>
      <c r="SDN51" s="486"/>
      <c r="SDO51" s="486"/>
      <c r="SDP51" s="486"/>
      <c r="SDQ51" s="486"/>
      <c r="SDR51" s="486"/>
      <c r="SDS51" s="486"/>
      <c r="SDT51" s="486"/>
      <c r="SDU51" s="486"/>
      <c r="SDV51" s="486"/>
      <c r="SDW51" s="486"/>
      <c r="SDX51" s="486"/>
      <c r="SDY51" s="486"/>
      <c r="SDZ51" s="486"/>
      <c r="SEA51" s="486"/>
      <c r="SEB51" s="486"/>
      <c r="SEC51" s="486"/>
      <c r="SED51" s="486"/>
      <c r="SEE51" s="486"/>
      <c r="SEF51" s="486"/>
      <c r="SEG51" s="486"/>
      <c r="SEH51" s="486"/>
      <c r="SEI51" s="486"/>
      <c r="SEJ51" s="486"/>
      <c r="SEK51" s="486"/>
      <c r="SEL51" s="486"/>
      <c r="SEM51" s="486"/>
      <c r="SEN51" s="486"/>
      <c r="SEO51" s="486"/>
      <c r="SEP51" s="486"/>
      <c r="SEQ51" s="486"/>
      <c r="SER51" s="486"/>
      <c r="SES51" s="486"/>
      <c r="SET51" s="486"/>
      <c r="SEU51" s="486"/>
      <c r="SEV51" s="486"/>
      <c r="SEW51" s="486"/>
      <c r="SEX51" s="486"/>
      <c r="SEY51" s="486"/>
      <c r="SEZ51" s="486"/>
      <c r="SFA51" s="486"/>
      <c r="SFB51" s="486"/>
      <c r="SFC51" s="486"/>
      <c r="SFD51" s="486"/>
      <c r="SFE51" s="486"/>
      <c r="SFF51" s="486"/>
      <c r="SFG51" s="486"/>
      <c r="SFH51" s="486"/>
      <c r="SFI51" s="486"/>
      <c r="SFJ51" s="486"/>
      <c r="SFK51" s="486"/>
      <c r="SFL51" s="486"/>
      <c r="SFM51" s="486"/>
      <c r="SFN51" s="486"/>
      <c r="SFO51" s="486"/>
      <c r="SFP51" s="486"/>
      <c r="SFQ51" s="486"/>
      <c r="SFR51" s="486"/>
      <c r="SFS51" s="486"/>
      <c r="SFT51" s="486"/>
      <c r="SFU51" s="486"/>
      <c r="SFV51" s="486"/>
      <c r="SFW51" s="486"/>
      <c r="SFX51" s="486"/>
      <c r="SFY51" s="486"/>
      <c r="SFZ51" s="486"/>
      <c r="SGA51" s="486"/>
      <c r="SGB51" s="486"/>
      <c r="SGC51" s="486"/>
      <c r="SGD51" s="486"/>
      <c r="SGE51" s="486"/>
      <c r="SGF51" s="486"/>
      <c r="SGG51" s="486"/>
      <c r="SGH51" s="486"/>
      <c r="SGI51" s="486"/>
      <c r="SGJ51" s="486"/>
      <c r="SGK51" s="486"/>
      <c r="SGL51" s="486"/>
      <c r="SGM51" s="486"/>
      <c r="SGN51" s="486"/>
      <c r="SGO51" s="486"/>
      <c r="SGP51" s="486"/>
      <c r="SGQ51" s="486"/>
      <c r="SGR51" s="486"/>
      <c r="SGS51" s="486"/>
      <c r="SGT51" s="486"/>
      <c r="SGU51" s="486"/>
      <c r="SGV51" s="486"/>
      <c r="SGW51" s="486"/>
      <c r="SGX51" s="486"/>
      <c r="SGY51" s="486"/>
      <c r="SGZ51" s="486"/>
      <c r="SHA51" s="486"/>
      <c r="SHB51" s="486"/>
      <c r="SHC51" s="486"/>
      <c r="SHD51" s="486"/>
      <c r="SHE51" s="486"/>
      <c r="SHF51" s="486"/>
      <c r="SHG51" s="486"/>
      <c r="SHH51" s="486"/>
      <c r="SHI51" s="486"/>
      <c r="SHJ51" s="486"/>
      <c r="SHK51" s="486"/>
      <c r="SHL51" s="486"/>
      <c r="SHM51" s="486"/>
      <c r="SHN51" s="486"/>
      <c r="SHO51" s="486"/>
      <c r="SHP51" s="486"/>
      <c r="SHQ51" s="486"/>
      <c r="SHR51" s="486"/>
      <c r="SHS51" s="486"/>
      <c r="SHT51" s="486"/>
      <c r="SHU51" s="486"/>
      <c r="SHV51" s="486"/>
      <c r="SHW51" s="486"/>
      <c r="SHX51" s="486"/>
      <c r="SHY51" s="486"/>
      <c r="SHZ51" s="486"/>
      <c r="SIA51" s="486"/>
      <c r="SIB51" s="486"/>
      <c r="SIC51" s="486"/>
      <c r="SID51" s="486"/>
      <c r="SIE51" s="486"/>
      <c r="SIF51" s="486"/>
      <c r="SIG51" s="486"/>
      <c r="SIH51" s="486"/>
      <c r="SII51" s="486"/>
      <c r="SIJ51" s="486"/>
      <c r="SIK51" s="486"/>
      <c r="SIL51" s="486"/>
      <c r="SIM51" s="486"/>
      <c r="SIN51" s="486"/>
      <c r="SIO51" s="486"/>
      <c r="SIP51" s="486"/>
      <c r="SIQ51" s="486"/>
      <c r="SIR51" s="486"/>
      <c r="SIS51" s="486"/>
      <c r="SIT51" s="486"/>
      <c r="SIU51" s="486"/>
      <c r="SIV51" s="486"/>
      <c r="SIW51" s="486"/>
      <c r="SIX51" s="486"/>
      <c r="SIY51" s="486"/>
      <c r="SIZ51" s="486"/>
      <c r="SJA51" s="486"/>
      <c r="SJB51" s="486"/>
      <c r="SJC51" s="486"/>
      <c r="SJD51" s="486"/>
      <c r="SJE51" s="486"/>
      <c r="SJF51" s="486"/>
      <c r="SJG51" s="486"/>
      <c r="SJH51" s="486"/>
      <c r="SJI51" s="486"/>
      <c r="SJJ51" s="486"/>
      <c r="SJK51" s="486"/>
      <c r="SJL51" s="486"/>
      <c r="SJM51" s="486"/>
      <c r="SJN51" s="486"/>
      <c r="SJO51" s="486"/>
      <c r="SJP51" s="486"/>
      <c r="SJQ51" s="486"/>
      <c r="SJR51" s="486"/>
      <c r="SJS51" s="486"/>
      <c r="SJT51" s="486"/>
      <c r="SJU51" s="486"/>
      <c r="SJV51" s="486"/>
      <c r="SJW51" s="486"/>
      <c r="SJX51" s="486"/>
      <c r="SJY51" s="486"/>
      <c r="SJZ51" s="486"/>
      <c r="SKA51" s="486"/>
      <c r="SKB51" s="486"/>
      <c r="SKC51" s="486"/>
      <c r="SKD51" s="486"/>
      <c r="SKE51" s="486"/>
      <c r="SKF51" s="486"/>
      <c r="SKG51" s="486"/>
      <c r="SKH51" s="486"/>
      <c r="SKI51" s="486"/>
      <c r="SKJ51" s="486"/>
      <c r="SKK51" s="486"/>
      <c r="SKL51" s="486"/>
      <c r="SKM51" s="486"/>
      <c r="SKN51" s="486"/>
      <c r="SKO51" s="486"/>
      <c r="SKP51" s="486"/>
      <c r="SKQ51" s="486"/>
      <c r="SKR51" s="486"/>
      <c r="SKS51" s="486"/>
      <c r="SKT51" s="486"/>
      <c r="SKU51" s="486"/>
      <c r="SKV51" s="486"/>
      <c r="SKW51" s="486"/>
      <c r="SKX51" s="486"/>
      <c r="SKY51" s="486"/>
      <c r="SKZ51" s="486"/>
      <c r="SLA51" s="486"/>
      <c r="SLB51" s="486"/>
      <c r="SLC51" s="486"/>
      <c r="SLD51" s="486"/>
      <c r="SLE51" s="486"/>
      <c r="SLF51" s="486"/>
      <c r="SLG51" s="486"/>
      <c r="SLH51" s="486"/>
      <c r="SLI51" s="486"/>
      <c r="SLJ51" s="486"/>
      <c r="SLK51" s="486"/>
      <c r="SLL51" s="486"/>
      <c r="SLM51" s="486"/>
      <c r="SLN51" s="486"/>
      <c r="SLO51" s="486"/>
      <c r="SLP51" s="486"/>
      <c r="SLQ51" s="486"/>
      <c r="SLR51" s="486"/>
      <c r="SLS51" s="486"/>
      <c r="SLT51" s="486"/>
      <c r="SLU51" s="486"/>
      <c r="SLV51" s="486"/>
      <c r="SLW51" s="486"/>
      <c r="SLX51" s="486"/>
      <c r="SLY51" s="486"/>
      <c r="SLZ51" s="486"/>
      <c r="SMA51" s="486"/>
      <c r="SMB51" s="486"/>
      <c r="SMC51" s="486"/>
      <c r="SMD51" s="486"/>
      <c r="SME51" s="486"/>
      <c r="SMF51" s="486"/>
      <c r="SMG51" s="486"/>
      <c r="SMH51" s="486"/>
      <c r="SMI51" s="486"/>
      <c r="SMJ51" s="486"/>
      <c r="SMK51" s="486"/>
      <c r="SML51" s="486"/>
      <c r="SMM51" s="486"/>
      <c r="SMN51" s="486"/>
      <c r="SMO51" s="486"/>
      <c r="SMP51" s="486"/>
      <c r="SMQ51" s="486"/>
      <c r="SMR51" s="486"/>
      <c r="SMS51" s="486"/>
      <c r="SMT51" s="486"/>
      <c r="SMU51" s="486"/>
      <c r="SMV51" s="486"/>
      <c r="SMW51" s="486"/>
      <c r="SMX51" s="486"/>
      <c r="SMY51" s="486"/>
      <c r="SMZ51" s="486"/>
      <c r="SNA51" s="486"/>
      <c r="SNB51" s="486"/>
      <c r="SNC51" s="486"/>
      <c r="SND51" s="486"/>
      <c r="SNE51" s="486"/>
      <c r="SNF51" s="486"/>
      <c r="SNG51" s="486"/>
      <c r="SNH51" s="486"/>
      <c r="SNI51" s="486"/>
      <c r="SNJ51" s="486"/>
      <c r="SNK51" s="486"/>
      <c r="SNL51" s="486"/>
      <c r="SNM51" s="486"/>
      <c r="SNN51" s="486"/>
      <c r="SNO51" s="486"/>
      <c r="SNP51" s="486"/>
      <c r="SNQ51" s="486"/>
      <c r="SNR51" s="486"/>
      <c r="SNS51" s="486"/>
      <c r="SNT51" s="486"/>
      <c r="SNU51" s="486"/>
      <c r="SNV51" s="486"/>
      <c r="SNW51" s="486"/>
      <c r="SNX51" s="486"/>
      <c r="SNY51" s="486"/>
      <c r="SNZ51" s="486"/>
      <c r="SOA51" s="486"/>
      <c r="SOB51" s="486"/>
      <c r="SOC51" s="486"/>
      <c r="SOD51" s="486"/>
      <c r="SOE51" s="486"/>
      <c r="SOF51" s="486"/>
      <c r="SOG51" s="486"/>
      <c r="SOH51" s="486"/>
      <c r="SOI51" s="486"/>
      <c r="SOJ51" s="486"/>
      <c r="SOK51" s="486"/>
      <c r="SOL51" s="486"/>
      <c r="SOM51" s="486"/>
      <c r="SON51" s="486"/>
      <c r="SOO51" s="486"/>
      <c r="SOP51" s="486"/>
      <c r="SOQ51" s="486"/>
      <c r="SOR51" s="486"/>
      <c r="SOS51" s="486"/>
      <c r="SOT51" s="486"/>
      <c r="SOU51" s="486"/>
      <c r="SOV51" s="486"/>
      <c r="SOW51" s="486"/>
      <c r="SOX51" s="486"/>
      <c r="SOY51" s="486"/>
      <c r="SOZ51" s="486"/>
      <c r="SPA51" s="486"/>
      <c r="SPB51" s="486"/>
      <c r="SPC51" s="486"/>
      <c r="SPD51" s="486"/>
      <c r="SPE51" s="486"/>
      <c r="SPF51" s="486"/>
      <c r="SPG51" s="486"/>
      <c r="SPH51" s="486"/>
      <c r="SPI51" s="486"/>
      <c r="SPJ51" s="486"/>
      <c r="SPK51" s="486"/>
      <c r="SPL51" s="486"/>
      <c r="SPM51" s="486"/>
      <c r="SPN51" s="486"/>
      <c r="SPO51" s="486"/>
      <c r="SPP51" s="486"/>
      <c r="SPQ51" s="486"/>
      <c r="SPR51" s="486"/>
      <c r="SPS51" s="486"/>
      <c r="SPT51" s="486"/>
      <c r="SPU51" s="486"/>
      <c r="SPV51" s="486"/>
      <c r="SPW51" s="486"/>
      <c r="SPX51" s="486"/>
      <c r="SPY51" s="486"/>
      <c r="SPZ51" s="486"/>
      <c r="SQA51" s="486"/>
      <c r="SQB51" s="486"/>
      <c r="SQC51" s="486"/>
      <c r="SQD51" s="486"/>
      <c r="SQE51" s="486"/>
      <c r="SQF51" s="486"/>
      <c r="SQG51" s="486"/>
      <c r="SQH51" s="486"/>
      <c r="SQI51" s="486"/>
      <c r="SQJ51" s="486"/>
      <c r="SQK51" s="486"/>
      <c r="SQL51" s="486"/>
      <c r="SQM51" s="486"/>
      <c r="SQN51" s="486"/>
      <c r="SQO51" s="486"/>
      <c r="SQP51" s="486"/>
      <c r="SQQ51" s="486"/>
      <c r="SQR51" s="486"/>
      <c r="SQS51" s="486"/>
      <c r="SQT51" s="486"/>
      <c r="SQU51" s="486"/>
      <c r="SQV51" s="486"/>
      <c r="SQW51" s="486"/>
      <c r="SQX51" s="486"/>
      <c r="SQY51" s="486"/>
      <c r="SQZ51" s="486"/>
      <c r="SRA51" s="486"/>
      <c r="SRB51" s="486"/>
      <c r="SRC51" s="486"/>
      <c r="SRD51" s="486"/>
      <c r="SRE51" s="486"/>
      <c r="SRF51" s="486"/>
      <c r="SRG51" s="486"/>
      <c r="SRH51" s="486"/>
      <c r="SRI51" s="486"/>
      <c r="SRJ51" s="486"/>
      <c r="SRK51" s="486"/>
      <c r="SRL51" s="486"/>
      <c r="SRM51" s="486"/>
      <c r="SRN51" s="486"/>
      <c r="SRO51" s="486"/>
      <c r="SRP51" s="486"/>
      <c r="SRQ51" s="486"/>
      <c r="SRR51" s="486"/>
      <c r="SRS51" s="486"/>
      <c r="SRT51" s="486"/>
      <c r="SRU51" s="486"/>
      <c r="SRV51" s="486"/>
      <c r="SRW51" s="486"/>
      <c r="SRX51" s="486"/>
      <c r="SRY51" s="486"/>
      <c r="SRZ51" s="486"/>
      <c r="SSA51" s="486"/>
      <c r="SSB51" s="486"/>
      <c r="SSC51" s="486"/>
      <c r="SSD51" s="486"/>
      <c r="SSE51" s="486"/>
      <c r="SSF51" s="486"/>
      <c r="SSG51" s="486"/>
      <c r="SSH51" s="486"/>
      <c r="SSI51" s="486"/>
      <c r="SSJ51" s="486"/>
      <c r="SSK51" s="486"/>
      <c r="SSL51" s="486"/>
      <c r="SSM51" s="486"/>
      <c r="SSN51" s="486"/>
      <c r="SSO51" s="486"/>
      <c r="SSP51" s="486"/>
      <c r="SSQ51" s="486"/>
      <c r="SSR51" s="486"/>
      <c r="SSS51" s="486"/>
      <c r="SST51" s="486"/>
      <c r="SSU51" s="486"/>
      <c r="SSV51" s="486"/>
      <c r="SSW51" s="486"/>
      <c r="SSX51" s="486"/>
      <c r="SSY51" s="486"/>
      <c r="SSZ51" s="486"/>
      <c r="STA51" s="486"/>
      <c r="STB51" s="486"/>
      <c r="STC51" s="486"/>
      <c r="STD51" s="486"/>
      <c r="STE51" s="486"/>
      <c r="STF51" s="486"/>
      <c r="STG51" s="486"/>
      <c r="STH51" s="486"/>
      <c r="STI51" s="486"/>
      <c r="STJ51" s="486"/>
      <c r="STK51" s="486"/>
      <c r="STL51" s="486"/>
      <c r="STM51" s="486"/>
      <c r="STN51" s="486"/>
      <c r="STO51" s="486"/>
      <c r="STP51" s="486"/>
      <c r="STQ51" s="486"/>
      <c r="STR51" s="486"/>
      <c r="STS51" s="486"/>
      <c r="STT51" s="486"/>
      <c r="STU51" s="486"/>
      <c r="STV51" s="486"/>
      <c r="STW51" s="486"/>
      <c r="STX51" s="486"/>
      <c r="STY51" s="486"/>
      <c r="STZ51" s="486"/>
      <c r="SUA51" s="486"/>
      <c r="SUB51" s="486"/>
      <c r="SUC51" s="486"/>
      <c r="SUD51" s="486"/>
      <c r="SUE51" s="486"/>
      <c r="SUF51" s="486"/>
      <c r="SUG51" s="486"/>
      <c r="SUH51" s="486"/>
      <c r="SUI51" s="486"/>
      <c r="SUJ51" s="486"/>
      <c r="SUK51" s="486"/>
      <c r="SUL51" s="486"/>
      <c r="SUM51" s="486"/>
      <c r="SUN51" s="486"/>
      <c r="SUO51" s="486"/>
      <c r="SUP51" s="486"/>
      <c r="SUQ51" s="486"/>
      <c r="SUR51" s="486"/>
      <c r="SUS51" s="486"/>
      <c r="SUT51" s="486"/>
      <c r="SUU51" s="486"/>
      <c r="SUV51" s="486"/>
      <c r="SUW51" s="486"/>
      <c r="SUX51" s="486"/>
      <c r="SUY51" s="486"/>
      <c r="SUZ51" s="486"/>
      <c r="SVA51" s="486"/>
      <c r="SVB51" s="486"/>
      <c r="SVC51" s="486"/>
      <c r="SVD51" s="486"/>
      <c r="SVE51" s="486"/>
      <c r="SVF51" s="486"/>
      <c r="SVG51" s="486"/>
      <c r="SVH51" s="486"/>
      <c r="SVI51" s="486"/>
      <c r="SVJ51" s="486"/>
      <c r="SVK51" s="486"/>
      <c r="SVL51" s="486"/>
      <c r="SVM51" s="486"/>
      <c r="SVN51" s="486"/>
      <c r="SVO51" s="486"/>
      <c r="SVP51" s="486"/>
      <c r="SVQ51" s="486"/>
      <c r="SVR51" s="486"/>
      <c r="SVS51" s="486"/>
      <c r="SVT51" s="486"/>
      <c r="SVU51" s="486"/>
      <c r="SVV51" s="486"/>
      <c r="SVW51" s="486"/>
      <c r="SVX51" s="486"/>
      <c r="SVY51" s="486"/>
      <c r="SVZ51" s="486"/>
      <c r="SWA51" s="486"/>
      <c r="SWB51" s="486"/>
      <c r="SWC51" s="486"/>
      <c r="SWD51" s="486"/>
      <c r="SWE51" s="486"/>
      <c r="SWF51" s="486"/>
      <c r="SWG51" s="486"/>
      <c r="SWH51" s="486"/>
      <c r="SWI51" s="486"/>
      <c r="SWJ51" s="486"/>
      <c r="SWK51" s="486"/>
      <c r="SWL51" s="486"/>
      <c r="SWM51" s="486"/>
      <c r="SWN51" s="486"/>
      <c r="SWO51" s="486"/>
      <c r="SWP51" s="486"/>
      <c r="SWQ51" s="486"/>
      <c r="SWR51" s="486"/>
      <c r="SWS51" s="486"/>
      <c r="SWT51" s="486"/>
      <c r="SWU51" s="486"/>
      <c r="SWV51" s="486"/>
      <c r="SWW51" s="486"/>
      <c r="SWX51" s="486"/>
      <c r="SWY51" s="486"/>
      <c r="SWZ51" s="486"/>
      <c r="SXA51" s="486"/>
      <c r="SXB51" s="486"/>
      <c r="SXC51" s="486"/>
      <c r="SXD51" s="486"/>
      <c r="SXE51" s="486"/>
      <c r="SXF51" s="486"/>
      <c r="SXG51" s="486"/>
      <c r="SXH51" s="486"/>
      <c r="SXI51" s="486"/>
      <c r="SXJ51" s="486"/>
      <c r="SXK51" s="486"/>
      <c r="SXL51" s="486"/>
      <c r="SXM51" s="486"/>
      <c r="SXN51" s="486"/>
      <c r="SXO51" s="486"/>
      <c r="SXP51" s="486"/>
      <c r="SXQ51" s="486"/>
      <c r="SXR51" s="486"/>
      <c r="SXS51" s="486"/>
      <c r="SXT51" s="486"/>
      <c r="SXU51" s="486"/>
      <c r="SXV51" s="486"/>
      <c r="SXW51" s="486"/>
      <c r="SXX51" s="486"/>
      <c r="SXY51" s="486"/>
      <c r="SXZ51" s="486"/>
      <c r="SYA51" s="486"/>
      <c r="SYB51" s="486"/>
      <c r="SYC51" s="486"/>
      <c r="SYD51" s="486"/>
      <c r="SYE51" s="486"/>
      <c r="SYF51" s="486"/>
      <c r="SYG51" s="486"/>
      <c r="SYH51" s="486"/>
      <c r="SYI51" s="486"/>
      <c r="SYJ51" s="486"/>
      <c r="SYK51" s="486"/>
      <c r="SYL51" s="486"/>
      <c r="SYM51" s="486"/>
      <c r="SYN51" s="486"/>
      <c r="SYO51" s="486"/>
      <c r="SYP51" s="486"/>
      <c r="SYQ51" s="486"/>
      <c r="SYR51" s="486"/>
      <c r="SYS51" s="486"/>
      <c r="SYT51" s="486"/>
      <c r="SYU51" s="486"/>
      <c r="SYV51" s="486"/>
      <c r="SYW51" s="486"/>
      <c r="SYX51" s="486"/>
      <c r="SYY51" s="486"/>
      <c r="SYZ51" s="486"/>
      <c r="SZA51" s="486"/>
      <c r="SZB51" s="486"/>
      <c r="SZC51" s="486"/>
      <c r="SZD51" s="486"/>
      <c r="SZE51" s="486"/>
      <c r="SZF51" s="486"/>
      <c r="SZG51" s="486"/>
      <c r="SZH51" s="486"/>
      <c r="SZI51" s="486"/>
      <c r="SZJ51" s="486"/>
      <c r="SZK51" s="486"/>
      <c r="SZL51" s="486"/>
      <c r="SZM51" s="486"/>
      <c r="SZN51" s="486"/>
      <c r="SZO51" s="486"/>
      <c r="SZP51" s="486"/>
      <c r="SZQ51" s="486"/>
      <c r="SZR51" s="486"/>
      <c r="SZS51" s="486"/>
      <c r="SZT51" s="486"/>
      <c r="SZU51" s="486"/>
      <c r="SZV51" s="486"/>
      <c r="SZW51" s="486"/>
      <c r="SZX51" s="486"/>
      <c r="SZY51" s="486"/>
      <c r="SZZ51" s="486"/>
      <c r="TAA51" s="486"/>
      <c r="TAB51" s="486"/>
      <c r="TAC51" s="486"/>
      <c r="TAD51" s="486"/>
      <c r="TAE51" s="486"/>
      <c r="TAF51" s="486"/>
      <c r="TAG51" s="486"/>
      <c r="TAH51" s="486"/>
      <c r="TAI51" s="486"/>
      <c r="TAJ51" s="486"/>
      <c r="TAK51" s="486"/>
      <c r="TAL51" s="486"/>
      <c r="TAM51" s="486"/>
      <c r="TAN51" s="486"/>
      <c r="TAO51" s="486"/>
      <c r="TAP51" s="486"/>
      <c r="TAQ51" s="486"/>
      <c r="TAR51" s="486"/>
      <c r="TAS51" s="486"/>
      <c r="TAT51" s="486"/>
      <c r="TAU51" s="486"/>
      <c r="TAV51" s="486"/>
      <c r="TAW51" s="486"/>
      <c r="TAX51" s="486"/>
      <c r="TAY51" s="486"/>
      <c r="TAZ51" s="486"/>
      <c r="TBA51" s="486"/>
      <c r="TBB51" s="486"/>
      <c r="TBC51" s="486"/>
      <c r="TBD51" s="486"/>
      <c r="TBE51" s="486"/>
      <c r="TBF51" s="486"/>
      <c r="TBG51" s="486"/>
      <c r="TBH51" s="486"/>
      <c r="TBI51" s="486"/>
      <c r="TBJ51" s="486"/>
      <c r="TBK51" s="486"/>
      <c r="TBL51" s="486"/>
      <c r="TBM51" s="486"/>
      <c r="TBN51" s="486"/>
      <c r="TBO51" s="486"/>
      <c r="TBP51" s="486"/>
      <c r="TBQ51" s="486"/>
      <c r="TBR51" s="486"/>
      <c r="TBS51" s="486"/>
      <c r="TBT51" s="486"/>
      <c r="TBU51" s="486"/>
      <c r="TBV51" s="486"/>
      <c r="TBW51" s="486"/>
      <c r="TBX51" s="486"/>
      <c r="TBY51" s="486"/>
      <c r="TBZ51" s="486"/>
      <c r="TCA51" s="486"/>
      <c r="TCB51" s="486"/>
      <c r="TCC51" s="486"/>
      <c r="TCD51" s="486"/>
      <c r="TCE51" s="486"/>
      <c r="TCF51" s="486"/>
      <c r="TCG51" s="486"/>
      <c r="TCH51" s="486"/>
      <c r="TCI51" s="486"/>
      <c r="TCJ51" s="486"/>
      <c r="TCK51" s="486"/>
      <c r="TCL51" s="486"/>
      <c r="TCM51" s="486"/>
      <c r="TCN51" s="486"/>
      <c r="TCO51" s="486"/>
      <c r="TCP51" s="486"/>
      <c r="TCQ51" s="486"/>
      <c r="TCR51" s="486"/>
      <c r="TCS51" s="486"/>
      <c r="TCT51" s="486"/>
      <c r="TCU51" s="486"/>
      <c r="TCV51" s="486"/>
      <c r="TCW51" s="486"/>
      <c r="TCX51" s="486"/>
      <c r="TCY51" s="486"/>
      <c r="TCZ51" s="486"/>
      <c r="TDA51" s="486"/>
      <c r="TDB51" s="486"/>
      <c r="TDC51" s="486"/>
      <c r="TDD51" s="486"/>
      <c r="TDE51" s="486"/>
      <c r="TDF51" s="486"/>
      <c r="TDG51" s="486"/>
      <c r="TDH51" s="486"/>
      <c r="TDI51" s="486"/>
      <c r="TDJ51" s="486"/>
      <c r="TDK51" s="486"/>
      <c r="TDL51" s="486"/>
      <c r="TDM51" s="486"/>
      <c r="TDN51" s="486"/>
      <c r="TDO51" s="486"/>
      <c r="TDP51" s="486"/>
      <c r="TDQ51" s="486"/>
      <c r="TDR51" s="486"/>
      <c r="TDS51" s="486"/>
      <c r="TDT51" s="486"/>
      <c r="TDU51" s="486"/>
      <c r="TDV51" s="486"/>
      <c r="TDW51" s="486"/>
      <c r="TDX51" s="486"/>
      <c r="TDY51" s="486"/>
      <c r="TDZ51" s="486"/>
      <c r="TEA51" s="486"/>
      <c r="TEB51" s="486"/>
      <c r="TEC51" s="486"/>
      <c r="TED51" s="486"/>
      <c r="TEE51" s="486"/>
      <c r="TEF51" s="486"/>
      <c r="TEG51" s="486"/>
      <c r="TEH51" s="486"/>
      <c r="TEI51" s="486"/>
      <c r="TEJ51" s="486"/>
      <c r="TEK51" s="486"/>
      <c r="TEL51" s="486"/>
      <c r="TEM51" s="486"/>
      <c r="TEN51" s="486"/>
      <c r="TEO51" s="486"/>
      <c r="TEP51" s="486"/>
      <c r="TEQ51" s="486"/>
      <c r="TER51" s="486"/>
      <c r="TES51" s="486"/>
      <c r="TET51" s="486"/>
      <c r="TEU51" s="486"/>
      <c r="TEV51" s="486"/>
      <c r="TEW51" s="486"/>
      <c r="TEX51" s="486"/>
      <c r="TEY51" s="486"/>
      <c r="TEZ51" s="486"/>
      <c r="TFA51" s="486"/>
      <c r="TFB51" s="486"/>
      <c r="TFC51" s="486"/>
      <c r="TFD51" s="486"/>
      <c r="TFE51" s="486"/>
      <c r="TFF51" s="486"/>
      <c r="TFG51" s="486"/>
      <c r="TFH51" s="486"/>
      <c r="TFI51" s="486"/>
      <c r="TFJ51" s="486"/>
      <c r="TFK51" s="486"/>
      <c r="TFL51" s="486"/>
      <c r="TFM51" s="486"/>
      <c r="TFN51" s="486"/>
      <c r="TFO51" s="486"/>
      <c r="TFP51" s="486"/>
      <c r="TFQ51" s="486"/>
      <c r="TFR51" s="486"/>
      <c r="TFS51" s="486"/>
      <c r="TFT51" s="486"/>
      <c r="TFU51" s="486"/>
      <c r="TFV51" s="486"/>
      <c r="TFW51" s="486"/>
      <c r="TFX51" s="486"/>
      <c r="TFY51" s="486"/>
      <c r="TFZ51" s="486"/>
      <c r="TGA51" s="486"/>
      <c r="TGB51" s="486"/>
      <c r="TGC51" s="486"/>
      <c r="TGD51" s="486"/>
      <c r="TGE51" s="486"/>
      <c r="TGF51" s="486"/>
      <c r="TGG51" s="486"/>
      <c r="TGH51" s="486"/>
      <c r="TGI51" s="486"/>
      <c r="TGJ51" s="486"/>
      <c r="TGK51" s="486"/>
      <c r="TGL51" s="486"/>
      <c r="TGM51" s="486"/>
      <c r="TGN51" s="486"/>
      <c r="TGO51" s="486"/>
      <c r="TGP51" s="486"/>
      <c r="TGQ51" s="486"/>
      <c r="TGR51" s="486"/>
      <c r="TGS51" s="486"/>
      <c r="TGT51" s="486"/>
      <c r="TGU51" s="486"/>
      <c r="TGV51" s="486"/>
      <c r="TGW51" s="486"/>
      <c r="TGX51" s="486"/>
      <c r="TGY51" s="486"/>
      <c r="TGZ51" s="486"/>
      <c r="THA51" s="486"/>
      <c r="THB51" s="486"/>
      <c r="THC51" s="486"/>
      <c r="THD51" s="486"/>
      <c r="THE51" s="486"/>
      <c r="THF51" s="486"/>
      <c r="THG51" s="486"/>
      <c r="THH51" s="486"/>
      <c r="THI51" s="486"/>
      <c r="THJ51" s="486"/>
      <c r="THK51" s="486"/>
      <c r="THL51" s="486"/>
      <c r="THM51" s="486"/>
      <c r="THN51" s="486"/>
      <c r="THO51" s="486"/>
      <c r="THP51" s="486"/>
      <c r="THQ51" s="486"/>
      <c r="THR51" s="486"/>
      <c r="THS51" s="486"/>
      <c r="THT51" s="486"/>
      <c r="THU51" s="486"/>
      <c r="THV51" s="486"/>
      <c r="THW51" s="486"/>
      <c r="THX51" s="486"/>
      <c r="THY51" s="486"/>
      <c r="THZ51" s="486"/>
      <c r="TIA51" s="486"/>
      <c r="TIB51" s="486"/>
      <c r="TIC51" s="486"/>
      <c r="TID51" s="486"/>
      <c r="TIE51" s="486"/>
      <c r="TIF51" s="486"/>
      <c r="TIG51" s="486"/>
      <c r="TIH51" s="486"/>
      <c r="TII51" s="486"/>
      <c r="TIJ51" s="486"/>
      <c r="TIK51" s="486"/>
      <c r="TIL51" s="486"/>
      <c r="TIM51" s="486"/>
      <c r="TIN51" s="486"/>
      <c r="TIO51" s="486"/>
      <c r="TIP51" s="486"/>
      <c r="TIQ51" s="486"/>
      <c r="TIR51" s="486"/>
      <c r="TIS51" s="486"/>
      <c r="TIT51" s="486"/>
      <c r="TIU51" s="486"/>
      <c r="TIV51" s="486"/>
      <c r="TIW51" s="486"/>
      <c r="TIX51" s="486"/>
      <c r="TIY51" s="486"/>
      <c r="TIZ51" s="486"/>
      <c r="TJA51" s="486"/>
      <c r="TJB51" s="486"/>
      <c r="TJC51" s="486"/>
      <c r="TJD51" s="486"/>
      <c r="TJE51" s="486"/>
      <c r="TJF51" s="486"/>
      <c r="TJG51" s="486"/>
      <c r="TJH51" s="486"/>
      <c r="TJI51" s="486"/>
      <c r="TJJ51" s="486"/>
      <c r="TJK51" s="486"/>
      <c r="TJL51" s="486"/>
      <c r="TJM51" s="486"/>
      <c r="TJN51" s="486"/>
      <c r="TJO51" s="486"/>
      <c r="TJP51" s="486"/>
      <c r="TJQ51" s="486"/>
      <c r="TJR51" s="486"/>
      <c r="TJS51" s="486"/>
      <c r="TJT51" s="486"/>
      <c r="TJU51" s="486"/>
      <c r="TJV51" s="486"/>
      <c r="TJW51" s="486"/>
      <c r="TJX51" s="486"/>
      <c r="TJY51" s="486"/>
      <c r="TJZ51" s="486"/>
      <c r="TKA51" s="486"/>
      <c r="TKB51" s="486"/>
      <c r="TKC51" s="486"/>
      <c r="TKD51" s="486"/>
      <c r="TKE51" s="486"/>
      <c r="TKF51" s="486"/>
      <c r="TKG51" s="486"/>
      <c r="TKH51" s="486"/>
      <c r="TKI51" s="486"/>
      <c r="TKJ51" s="486"/>
      <c r="TKK51" s="486"/>
      <c r="TKL51" s="486"/>
      <c r="TKM51" s="486"/>
      <c r="TKN51" s="486"/>
      <c r="TKO51" s="486"/>
      <c r="TKP51" s="486"/>
      <c r="TKQ51" s="486"/>
      <c r="TKR51" s="486"/>
      <c r="TKS51" s="486"/>
      <c r="TKT51" s="486"/>
      <c r="TKU51" s="486"/>
      <c r="TKV51" s="486"/>
      <c r="TKW51" s="486"/>
      <c r="TKX51" s="486"/>
      <c r="TKY51" s="486"/>
      <c r="TKZ51" s="486"/>
      <c r="TLA51" s="486"/>
      <c r="TLB51" s="486"/>
      <c r="TLC51" s="486"/>
      <c r="TLD51" s="486"/>
      <c r="TLE51" s="486"/>
      <c r="TLF51" s="486"/>
      <c r="TLG51" s="486"/>
      <c r="TLH51" s="486"/>
      <c r="TLI51" s="486"/>
      <c r="TLJ51" s="486"/>
      <c r="TLK51" s="486"/>
      <c r="TLL51" s="486"/>
      <c r="TLM51" s="486"/>
      <c r="TLN51" s="486"/>
      <c r="TLO51" s="486"/>
      <c r="TLP51" s="486"/>
      <c r="TLQ51" s="486"/>
      <c r="TLR51" s="486"/>
      <c r="TLS51" s="486"/>
      <c r="TLT51" s="486"/>
      <c r="TLU51" s="486"/>
      <c r="TLV51" s="486"/>
      <c r="TLW51" s="486"/>
      <c r="TLX51" s="486"/>
      <c r="TLY51" s="486"/>
      <c r="TLZ51" s="486"/>
      <c r="TMA51" s="486"/>
      <c r="TMB51" s="486"/>
      <c r="TMC51" s="486"/>
      <c r="TMD51" s="486"/>
      <c r="TME51" s="486"/>
      <c r="TMF51" s="486"/>
      <c r="TMG51" s="486"/>
      <c r="TMH51" s="486"/>
      <c r="TMI51" s="486"/>
      <c r="TMJ51" s="486"/>
      <c r="TMK51" s="486"/>
      <c r="TML51" s="486"/>
      <c r="TMM51" s="486"/>
      <c r="TMN51" s="486"/>
      <c r="TMO51" s="486"/>
      <c r="TMP51" s="486"/>
      <c r="TMQ51" s="486"/>
      <c r="TMR51" s="486"/>
      <c r="TMS51" s="486"/>
      <c r="TMT51" s="486"/>
      <c r="TMU51" s="486"/>
      <c r="TMV51" s="486"/>
      <c r="TMW51" s="486"/>
      <c r="TMX51" s="486"/>
      <c r="TMY51" s="486"/>
      <c r="TMZ51" s="486"/>
      <c r="TNA51" s="486"/>
      <c r="TNB51" s="486"/>
      <c r="TNC51" s="486"/>
      <c r="TND51" s="486"/>
      <c r="TNE51" s="486"/>
      <c r="TNF51" s="486"/>
      <c r="TNG51" s="486"/>
      <c r="TNH51" s="486"/>
      <c r="TNI51" s="486"/>
      <c r="TNJ51" s="486"/>
      <c r="TNK51" s="486"/>
      <c r="TNL51" s="486"/>
      <c r="TNM51" s="486"/>
      <c r="TNN51" s="486"/>
      <c r="TNO51" s="486"/>
      <c r="TNP51" s="486"/>
      <c r="TNQ51" s="486"/>
      <c r="TNR51" s="486"/>
      <c r="TNS51" s="486"/>
      <c r="TNT51" s="486"/>
      <c r="TNU51" s="486"/>
      <c r="TNV51" s="486"/>
      <c r="TNW51" s="486"/>
      <c r="TNX51" s="486"/>
      <c r="TNY51" s="486"/>
      <c r="TNZ51" s="486"/>
      <c r="TOA51" s="486"/>
      <c r="TOB51" s="486"/>
      <c r="TOC51" s="486"/>
      <c r="TOD51" s="486"/>
      <c r="TOE51" s="486"/>
      <c r="TOF51" s="486"/>
      <c r="TOG51" s="486"/>
      <c r="TOH51" s="486"/>
      <c r="TOI51" s="486"/>
      <c r="TOJ51" s="486"/>
      <c r="TOK51" s="486"/>
      <c r="TOL51" s="486"/>
      <c r="TOM51" s="486"/>
      <c r="TON51" s="486"/>
      <c r="TOO51" s="486"/>
      <c r="TOP51" s="486"/>
      <c r="TOQ51" s="486"/>
      <c r="TOR51" s="486"/>
      <c r="TOS51" s="486"/>
      <c r="TOT51" s="486"/>
      <c r="TOU51" s="486"/>
      <c r="TOV51" s="486"/>
      <c r="TOW51" s="486"/>
      <c r="TOX51" s="486"/>
      <c r="TOY51" s="486"/>
      <c r="TOZ51" s="486"/>
      <c r="TPA51" s="486"/>
      <c r="TPB51" s="486"/>
      <c r="TPC51" s="486"/>
      <c r="TPD51" s="486"/>
      <c r="TPE51" s="486"/>
      <c r="TPF51" s="486"/>
      <c r="TPG51" s="486"/>
      <c r="TPH51" s="486"/>
      <c r="TPI51" s="486"/>
      <c r="TPJ51" s="486"/>
      <c r="TPK51" s="486"/>
      <c r="TPL51" s="486"/>
      <c r="TPM51" s="486"/>
      <c r="TPN51" s="486"/>
      <c r="TPO51" s="486"/>
      <c r="TPP51" s="486"/>
      <c r="TPQ51" s="486"/>
      <c r="TPR51" s="486"/>
      <c r="TPS51" s="486"/>
      <c r="TPT51" s="486"/>
      <c r="TPU51" s="486"/>
      <c r="TPV51" s="486"/>
      <c r="TPW51" s="486"/>
      <c r="TPX51" s="486"/>
      <c r="TPY51" s="486"/>
      <c r="TPZ51" s="486"/>
      <c r="TQA51" s="486"/>
      <c r="TQB51" s="486"/>
      <c r="TQC51" s="486"/>
      <c r="TQD51" s="486"/>
      <c r="TQE51" s="486"/>
      <c r="TQF51" s="486"/>
      <c r="TQG51" s="486"/>
      <c r="TQH51" s="486"/>
      <c r="TQI51" s="486"/>
      <c r="TQJ51" s="486"/>
      <c r="TQK51" s="486"/>
      <c r="TQL51" s="486"/>
      <c r="TQM51" s="486"/>
      <c r="TQN51" s="486"/>
      <c r="TQO51" s="486"/>
      <c r="TQP51" s="486"/>
      <c r="TQQ51" s="486"/>
      <c r="TQR51" s="486"/>
      <c r="TQS51" s="486"/>
      <c r="TQT51" s="486"/>
      <c r="TQU51" s="486"/>
      <c r="TQV51" s="486"/>
      <c r="TQW51" s="486"/>
      <c r="TQX51" s="486"/>
      <c r="TQY51" s="486"/>
      <c r="TQZ51" s="486"/>
      <c r="TRA51" s="486"/>
      <c r="TRB51" s="486"/>
      <c r="TRC51" s="486"/>
      <c r="TRD51" s="486"/>
      <c r="TRE51" s="486"/>
      <c r="TRF51" s="486"/>
      <c r="TRG51" s="486"/>
      <c r="TRH51" s="486"/>
      <c r="TRI51" s="486"/>
      <c r="TRJ51" s="486"/>
      <c r="TRK51" s="486"/>
      <c r="TRL51" s="486"/>
      <c r="TRM51" s="486"/>
      <c r="TRN51" s="486"/>
      <c r="TRO51" s="486"/>
      <c r="TRP51" s="486"/>
      <c r="TRQ51" s="486"/>
      <c r="TRR51" s="486"/>
      <c r="TRS51" s="486"/>
      <c r="TRT51" s="486"/>
      <c r="TRU51" s="486"/>
      <c r="TRV51" s="486"/>
      <c r="TRW51" s="486"/>
      <c r="TRX51" s="486"/>
      <c r="TRY51" s="486"/>
      <c r="TRZ51" s="486"/>
      <c r="TSA51" s="486"/>
      <c r="TSB51" s="486"/>
      <c r="TSC51" s="486"/>
      <c r="TSD51" s="486"/>
      <c r="TSE51" s="486"/>
      <c r="TSF51" s="486"/>
      <c r="TSG51" s="486"/>
      <c r="TSH51" s="486"/>
      <c r="TSI51" s="486"/>
      <c r="TSJ51" s="486"/>
      <c r="TSK51" s="486"/>
      <c r="TSL51" s="486"/>
      <c r="TSM51" s="486"/>
      <c r="TSN51" s="486"/>
      <c r="TSO51" s="486"/>
      <c r="TSP51" s="486"/>
      <c r="TSQ51" s="486"/>
      <c r="TSR51" s="486"/>
      <c r="TSS51" s="486"/>
      <c r="TST51" s="486"/>
      <c r="TSU51" s="486"/>
      <c r="TSV51" s="486"/>
      <c r="TSW51" s="486"/>
      <c r="TSX51" s="486"/>
      <c r="TSY51" s="486"/>
      <c r="TSZ51" s="486"/>
      <c r="TTA51" s="486"/>
      <c r="TTB51" s="486"/>
      <c r="TTC51" s="486"/>
      <c r="TTD51" s="486"/>
      <c r="TTE51" s="486"/>
      <c r="TTF51" s="486"/>
      <c r="TTG51" s="486"/>
      <c r="TTH51" s="486"/>
      <c r="TTI51" s="486"/>
      <c r="TTJ51" s="486"/>
      <c r="TTK51" s="486"/>
      <c r="TTL51" s="486"/>
      <c r="TTM51" s="486"/>
      <c r="TTN51" s="486"/>
      <c r="TTO51" s="486"/>
      <c r="TTP51" s="486"/>
      <c r="TTQ51" s="486"/>
      <c r="TTR51" s="486"/>
      <c r="TTS51" s="486"/>
      <c r="TTT51" s="486"/>
      <c r="TTU51" s="486"/>
      <c r="TTV51" s="486"/>
      <c r="TTW51" s="486"/>
      <c r="TTX51" s="486"/>
      <c r="TTY51" s="486"/>
      <c r="TTZ51" s="486"/>
      <c r="TUA51" s="486"/>
      <c r="TUB51" s="486"/>
      <c r="TUC51" s="486"/>
      <c r="TUD51" s="486"/>
      <c r="TUE51" s="486"/>
      <c r="TUF51" s="486"/>
      <c r="TUG51" s="486"/>
      <c r="TUH51" s="486"/>
      <c r="TUI51" s="486"/>
      <c r="TUJ51" s="486"/>
      <c r="TUK51" s="486"/>
      <c r="TUL51" s="486"/>
      <c r="TUM51" s="486"/>
      <c r="TUN51" s="486"/>
      <c r="TUO51" s="486"/>
      <c r="TUP51" s="486"/>
      <c r="TUQ51" s="486"/>
      <c r="TUR51" s="486"/>
      <c r="TUS51" s="486"/>
      <c r="TUT51" s="486"/>
      <c r="TUU51" s="486"/>
      <c r="TUV51" s="486"/>
      <c r="TUW51" s="486"/>
      <c r="TUX51" s="486"/>
      <c r="TUY51" s="486"/>
      <c r="TUZ51" s="486"/>
      <c r="TVA51" s="486"/>
      <c r="TVB51" s="486"/>
      <c r="TVC51" s="486"/>
      <c r="TVD51" s="486"/>
      <c r="TVE51" s="486"/>
      <c r="TVF51" s="486"/>
      <c r="TVG51" s="486"/>
      <c r="TVH51" s="486"/>
      <c r="TVI51" s="486"/>
      <c r="TVJ51" s="486"/>
      <c r="TVK51" s="486"/>
      <c r="TVL51" s="486"/>
      <c r="TVM51" s="486"/>
      <c r="TVN51" s="486"/>
      <c r="TVO51" s="486"/>
      <c r="TVP51" s="486"/>
      <c r="TVQ51" s="486"/>
      <c r="TVR51" s="486"/>
      <c r="TVS51" s="486"/>
      <c r="TVT51" s="486"/>
      <c r="TVU51" s="486"/>
      <c r="TVV51" s="486"/>
      <c r="TVW51" s="486"/>
      <c r="TVX51" s="486"/>
      <c r="TVY51" s="486"/>
      <c r="TVZ51" s="486"/>
      <c r="TWA51" s="486"/>
      <c r="TWB51" s="486"/>
      <c r="TWC51" s="486"/>
      <c r="TWD51" s="486"/>
      <c r="TWE51" s="486"/>
      <c r="TWF51" s="486"/>
      <c r="TWG51" s="486"/>
      <c r="TWH51" s="486"/>
      <c r="TWI51" s="486"/>
      <c r="TWJ51" s="486"/>
      <c r="TWK51" s="486"/>
      <c r="TWL51" s="486"/>
      <c r="TWM51" s="486"/>
      <c r="TWN51" s="486"/>
      <c r="TWO51" s="486"/>
      <c r="TWP51" s="486"/>
      <c r="TWQ51" s="486"/>
      <c r="TWR51" s="486"/>
      <c r="TWS51" s="486"/>
      <c r="TWT51" s="486"/>
      <c r="TWU51" s="486"/>
      <c r="TWV51" s="486"/>
      <c r="TWW51" s="486"/>
      <c r="TWX51" s="486"/>
      <c r="TWY51" s="486"/>
      <c r="TWZ51" s="486"/>
      <c r="TXA51" s="486"/>
      <c r="TXB51" s="486"/>
      <c r="TXC51" s="486"/>
      <c r="TXD51" s="486"/>
      <c r="TXE51" s="486"/>
      <c r="TXF51" s="486"/>
      <c r="TXG51" s="486"/>
      <c r="TXH51" s="486"/>
      <c r="TXI51" s="486"/>
      <c r="TXJ51" s="486"/>
      <c r="TXK51" s="486"/>
      <c r="TXL51" s="486"/>
      <c r="TXM51" s="486"/>
      <c r="TXN51" s="486"/>
      <c r="TXO51" s="486"/>
      <c r="TXP51" s="486"/>
      <c r="TXQ51" s="486"/>
      <c r="TXR51" s="486"/>
      <c r="TXS51" s="486"/>
      <c r="TXT51" s="486"/>
      <c r="TXU51" s="486"/>
      <c r="TXV51" s="486"/>
      <c r="TXW51" s="486"/>
      <c r="TXX51" s="486"/>
      <c r="TXY51" s="486"/>
      <c r="TXZ51" s="486"/>
      <c r="TYA51" s="486"/>
      <c r="TYB51" s="486"/>
      <c r="TYC51" s="486"/>
      <c r="TYD51" s="486"/>
      <c r="TYE51" s="486"/>
      <c r="TYF51" s="486"/>
      <c r="TYG51" s="486"/>
      <c r="TYH51" s="486"/>
      <c r="TYI51" s="486"/>
      <c r="TYJ51" s="486"/>
      <c r="TYK51" s="486"/>
      <c r="TYL51" s="486"/>
      <c r="TYM51" s="486"/>
      <c r="TYN51" s="486"/>
      <c r="TYO51" s="486"/>
      <c r="TYP51" s="486"/>
      <c r="TYQ51" s="486"/>
      <c r="TYR51" s="486"/>
      <c r="TYS51" s="486"/>
      <c r="TYT51" s="486"/>
      <c r="TYU51" s="486"/>
      <c r="TYV51" s="486"/>
      <c r="TYW51" s="486"/>
      <c r="TYX51" s="486"/>
      <c r="TYY51" s="486"/>
      <c r="TYZ51" s="486"/>
      <c r="TZA51" s="486"/>
      <c r="TZB51" s="486"/>
      <c r="TZC51" s="486"/>
      <c r="TZD51" s="486"/>
      <c r="TZE51" s="486"/>
      <c r="TZF51" s="486"/>
      <c r="TZG51" s="486"/>
      <c r="TZH51" s="486"/>
      <c r="TZI51" s="486"/>
      <c r="TZJ51" s="486"/>
      <c r="TZK51" s="486"/>
      <c r="TZL51" s="486"/>
      <c r="TZM51" s="486"/>
      <c r="TZN51" s="486"/>
      <c r="TZO51" s="486"/>
      <c r="TZP51" s="486"/>
      <c r="TZQ51" s="486"/>
      <c r="TZR51" s="486"/>
      <c r="TZS51" s="486"/>
      <c r="TZT51" s="486"/>
      <c r="TZU51" s="486"/>
      <c r="TZV51" s="486"/>
      <c r="TZW51" s="486"/>
      <c r="TZX51" s="486"/>
      <c r="TZY51" s="486"/>
      <c r="TZZ51" s="486"/>
      <c r="UAA51" s="486"/>
      <c r="UAB51" s="486"/>
      <c r="UAC51" s="486"/>
      <c r="UAD51" s="486"/>
      <c r="UAE51" s="486"/>
      <c r="UAF51" s="486"/>
      <c r="UAG51" s="486"/>
      <c r="UAH51" s="486"/>
      <c r="UAI51" s="486"/>
      <c r="UAJ51" s="486"/>
      <c r="UAK51" s="486"/>
      <c r="UAL51" s="486"/>
      <c r="UAM51" s="486"/>
      <c r="UAN51" s="486"/>
      <c r="UAO51" s="486"/>
      <c r="UAP51" s="486"/>
      <c r="UAQ51" s="486"/>
      <c r="UAR51" s="486"/>
      <c r="UAS51" s="486"/>
      <c r="UAT51" s="486"/>
      <c r="UAU51" s="486"/>
      <c r="UAV51" s="486"/>
      <c r="UAW51" s="486"/>
      <c r="UAX51" s="486"/>
      <c r="UAY51" s="486"/>
      <c r="UAZ51" s="486"/>
      <c r="UBA51" s="486"/>
      <c r="UBB51" s="486"/>
      <c r="UBC51" s="486"/>
      <c r="UBD51" s="486"/>
      <c r="UBE51" s="486"/>
      <c r="UBF51" s="486"/>
      <c r="UBG51" s="486"/>
      <c r="UBH51" s="486"/>
      <c r="UBI51" s="486"/>
      <c r="UBJ51" s="486"/>
      <c r="UBK51" s="486"/>
      <c r="UBL51" s="486"/>
      <c r="UBM51" s="486"/>
      <c r="UBN51" s="486"/>
      <c r="UBO51" s="486"/>
      <c r="UBP51" s="486"/>
      <c r="UBQ51" s="486"/>
      <c r="UBR51" s="486"/>
      <c r="UBS51" s="486"/>
      <c r="UBT51" s="486"/>
      <c r="UBU51" s="486"/>
      <c r="UBV51" s="486"/>
      <c r="UBW51" s="486"/>
      <c r="UBX51" s="486"/>
      <c r="UBY51" s="486"/>
      <c r="UBZ51" s="486"/>
      <c r="UCA51" s="486"/>
      <c r="UCB51" s="486"/>
      <c r="UCC51" s="486"/>
      <c r="UCD51" s="486"/>
      <c r="UCE51" s="486"/>
      <c r="UCF51" s="486"/>
      <c r="UCG51" s="486"/>
      <c r="UCH51" s="486"/>
      <c r="UCI51" s="486"/>
      <c r="UCJ51" s="486"/>
      <c r="UCK51" s="486"/>
      <c r="UCL51" s="486"/>
      <c r="UCM51" s="486"/>
      <c r="UCN51" s="486"/>
      <c r="UCO51" s="486"/>
      <c r="UCP51" s="486"/>
      <c r="UCQ51" s="486"/>
      <c r="UCR51" s="486"/>
      <c r="UCS51" s="486"/>
      <c r="UCT51" s="486"/>
      <c r="UCU51" s="486"/>
      <c r="UCV51" s="486"/>
      <c r="UCW51" s="486"/>
      <c r="UCX51" s="486"/>
      <c r="UCY51" s="486"/>
      <c r="UCZ51" s="486"/>
      <c r="UDA51" s="486"/>
      <c r="UDB51" s="486"/>
      <c r="UDC51" s="486"/>
      <c r="UDD51" s="486"/>
      <c r="UDE51" s="486"/>
      <c r="UDF51" s="486"/>
      <c r="UDG51" s="486"/>
      <c r="UDH51" s="486"/>
      <c r="UDI51" s="486"/>
      <c r="UDJ51" s="486"/>
      <c r="UDK51" s="486"/>
      <c r="UDL51" s="486"/>
      <c r="UDM51" s="486"/>
      <c r="UDN51" s="486"/>
      <c r="UDO51" s="486"/>
      <c r="UDP51" s="486"/>
      <c r="UDQ51" s="486"/>
      <c r="UDR51" s="486"/>
      <c r="UDS51" s="486"/>
      <c r="UDT51" s="486"/>
      <c r="UDU51" s="486"/>
      <c r="UDV51" s="486"/>
      <c r="UDW51" s="486"/>
      <c r="UDX51" s="486"/>
      <c r="UDY51" s="486"/>
      <c r="UDZ51" s="486"/>
      <c r="UEA51" s="486"/>
      <c r="UEB51" s="486"/>
      <c r="UEC51" s="486"/>
      <c r="UED51" s="486"/>
      <c r="UEE51" s="486"/>
      <c r="UEF51" s="486"/>
      <c r="UEG51" s="486"/>
      <c r="UEH51" s="486"/>
      <c r="UEI51" s="486"/>
      <c r="UEJ51" s="486"/>
      <c r="UEK51" s="486"/>
      <c r="UEL51" s="486"/>
      <c r="UEM51" s="486"/>
      <c r="UEN51" s="486"/>
      <c r="UEO51" s="486"/>
      <c r="UEP51" s="486"/>
      <c r="UEQ51" s="486"/>
      <c r="UER51" s="486"/>
      <c r="UES51" s="486"/>
      <c r="UET51" s="486"/>
      <c r="UEU51" s="486"/>
      <c r="UEV51" s="486"/>
      <c r="UEW51" s="486"/>
      <c r="UEX51" s="486"/>
      <c r="UEY51" s="486"/>
      <c r="UEZ51" s="486"/>
      <c r="UFA51" s="486"/>
      <c r="UFB51" s="486"/>
      <c r="UFC51" s="486"/>
      <c r="UFD51" s="486"/>
      <c r="UFE51" s="486"/>
      <c r="UFF51" s="486"/>
      <c r="UFG51" s="486"/>
      <c r="UFH51" s="486"/>
      <c r="UFI51" s="486"/>
      <c r="UFJ51" s="486"/>
      <c r="UFK51" s="486"/>
      <c r="UFL51" s="486"/>
      <c r="UFM51" s="486"/>
      <c r="UFN51" s="486"/>
      <c r="UFO51" s="486"/>
      <c r="UFP51" s="486"/>
      <c r="UFQ51" s="486"/>
      <c r="UFR51" s="486"/>
      <c r="UFS51" s="486"/>
      <c r="UFT51" s="486"/>
      <c r="UFU51" s="486"/>
      <c r="UFV51" s="486"/>
      <c r="UFW51" s="486"/>
      <c r="UFX51" s="486"/>
      <c r="UFY51" s="486"/>
      <c r="UFZ51" s="486"/>
      <c r="UGA51" s="486"/>
      <c r="UGB51" s="486"/>
      <c r="UGC51" s="486"/>
      <c r="UGD51" s="486"/>
      <c r="UGE51" s="486"/>
      <c r="UGF51" s="486"/>
      <c r="UGG51" s="486"/>
      <c r="UGH51" s="486"/>
      <c r="UGI51" s="486"/>
      <c r="UGJ51" s="486"/>
      <c r="UGK51" s="486"/>
      <c r="UGL51" s="486"/>
      <c r="UGM51" s="486"/>
      <c r="UGN51" s="486"/>
      <c r="UGO51" s="486"/>
      <c r="UGP51" s="486"/>
      <c r="UGQ51" s="486"/>
      <c r="UGR51" s="486"/>
      <c r="UGS51" s="486"/>
      <c r="UGT51" s="486"/>
      <c r="UGU51" s="486"/>
      <c r="UGV51" s="486"/>
      <c r="UGW51" s="486"/>
      <c r="UGX51" s="486"/>
      <c r="UGY51" s="486"/>
      <c r="UGZ51" s="486"/>
      <c r="UHA51" s="486"/>
      <c r="UHB51" s="486"/>
      <c r="UHC51" s="486"/>
      <c r="UHD51" s="486"/>
      <c r="UHE51" s="486"/>
      <c r="UHF51" s="486"/>
      <c r="UHG51" s="486"/>
      <c r="UHH51" s="486"/>
      <c r="UHI51" s="486"/>
      <c r="UHJ51" s="486"/>
      <c r="UHK51" s="486"/>
      <c r="UHL51" s="486"/>
      <c r="UHM51" s="486"/>
      <c r="UHN51" s="486"/>
      <c r="UHO51" s="486"/>
      <c r="UHP51" s="486"/>
      <c r="UHQ51" s="486"/>
      <c r="UHR51" s="486"/>
      <c r="UHS51" s="486"/>
      <c r="UHT51" s="486"/>
      <c r="UHU51" s="486"/>
      <c r="UHV51" s="486"/>
      <c r="UHW51" s="486"/>
      <c r="UHX51" s="486"/>
      <c r="UHY51" s="486"/>
      <c r="UHZ51" s="486"/>
      <c r="UIA51" s="486"/>
      <c r="UIB51" s="486"/>
      <c r="UIC51" s="486"/>
      <c r="UID51" s="486"/>
      <c r="UIE51" s="486"/>
      <c r="UIF51" s="486"/>
      <c r="UIG51" s="486"/>
      <c r="UIH51" s="486"/>
      <c r="UII51" s="486"/>
      <c r="UIJ51" s="486"/>
      <c r="UIK51" s="486"/>
      <c r="UIL51" s="486"/>
      <c r="UIM51" s="486"/>
      <c r="UIN51" s="486"/>
      <c r="UIO51" s="486"/>
      <c r="UIP51" s="486"/>
      <c r="UIQ51" s="486"/>
      <c r="UIR51" s="486"/>
      <c r="UIS51" s="486"/>
      <c r="UIT51" s="486"/>
      <c r="UIU51" s="486"/>
      <c r="UIV51" s="486"/>
      <c r="UIW51" s="486"/>
      <c r="UIX51" s="486"/>
      <c r="UIY51" s="486"/>
      <c r="UIZ51" s="486"/>
      <c r="UJA51" s="486"/>
      <c r="UJB51" s="486"/>
      <c r="UJC51" s="486"/>
      <c r="UJD51" s="486"/>
      <c r="UJE51" s="486"/>
      <c r="UJF51" s="486"/>
      <c r="UJG51" s="486"/>
      <c r="UJH51" s="486"/>
      <c r="UJI51" s="486"/>
      <c r="UJJ51" s="486"/>
      <c r="UJK51" s="486"/>
      <c r="UJL51" s="486"/>
      <c r="UJM51" s="486"/>
      <c r="UJN51" s="486"/>
      <c r="UJO51" s="486"/>
      <c r="UJP51" s="486"/>
      <c r="UJQ51" s="486"/>
      <c r="UJR51" s="486"/>
      <c r="UJS51" s="486"/>
      <c r="UJT51" s="486"/>
      <c r="UJU51" s="486"/>
      <c r="UJV51" s="486"/>
      <c r="UJW51" s="486"/>
      <c r="UJX51" s="486"/>
      <c r="UJY51" s="486"/>
      <c r="UJZ51" s="486"/>
      <c r="UKA51" s="486"/>
      <c r="UKB51" s="486"/>
      <c r="UKC51" s="486"/>
      <c r="UKD51" s="486"/>
      <c r="UKE51" s="486"/>
      <c r="UKF51" s="486"/>
      <c r="UKG51" s="486"/>
      <c r="UKH51" s="486"/>
      <c r="UKI51" s="486"/>
      <c r="UKJ51" s="486"/>
      <c r="UKK51" s="486"/>
      <c r="UKL51" s="486"/>
      <c r="UKM51" s="486"/>
      <c r="UKN51" s="486"/>
      <c r="UKO51" s="486"/>
      <c r="UKP51" s="486"/>
      <c r="UKQ51" s="486"/>
      <c r="UKR51" s="486"/>
      <c r="UKS51" s="486"/>
      <c r="UKT51" s="486"/>
      <c r="UKU51" s="486"/>
      <c r="UKV51" s="486"/>
      <c r="UKW51" s="486"/>
      <c r="UKX51" s="486"/>
      <c r="UKY51" s="486"/>
      <c r="UKZ51" s="486"/>
      <c r="ULA51" s="486"/>
      <c r="ULB51" s="486"/>
      <c r="ULC51" s="486"/>
      <c r="ULD51" s="486"/>
      <c r="ULE51" s="486"/>
      <c r="ULF51" s="486"/>
      <c r="ULG51" s="486"/>
      <c r="ULH51" s="486"/>
      <c r="ULI51" s="486"/>
      <c r="ULJ51" s="486"/>
      <c r="ULK51" s="486"/>
      <c r="ULL51" s="486"/>
      <c r="ULM51" s="486"/>
      <c r="ULN51" s="486"/>
      <c r="ULO51" s="486"/>
      <c r="ULP51" s="486"/>
      <c r="ULQ51" s="486"/>
      <c r="ULR51" s="486"/>
      <c r="ULS51" s="486"/>
      <c r="ULT51" s="486"/>
      <c r="ULU51" s="486"/>
      <c r="ULV51" s="486"/>
      <c r="ULW51" s="486"/>
      <c r="ULX51" s="486"/>
      <c r="ULY51" s="486"/>
      <c r="ULZ51" s="486"/>
      <c r="UMA51" s="486"/>
      <c r="UMB51" s="486"/>
      <c r="UMC51" s="486"/>
      <c r="UMD51" s="486"/>
      <c r="UME51" s="486"/>
      <c r="UMF51" s="486"/>
      <c r="UMG51" s="486"/>
      <c r="UMH51" s="486"/>
      <c r="UMI51" s="486"/>
      <c r="UMJ51" s="486"/>
      <c r="UMK51" s="486"/>
      <c r="UML51" s="486"/>
      <c r="UMM51" s="486"/>
      <c r="UMN51" s="486"/>
      <c r="UMO51" s="486"/>
      <c r="UMP51" s="486"/>
      <c r="UMQ51" s="486"/>
      <c r="UMR51" s="486"/>
      <c r="UMS51" s="486"/>
      <c r="UMT51" s="486"/>
      <c r="UMU51" s="486"/>
      <c r="UMV51" s="486"/>
      <c r="UMW51" s="486"/>
      <c r="UMX51" s="486"/>
      <c r="UMY51" s="486"/>
      <c r="UMZ51" s="486"/>
      <c r="UNA51" s="486"/>
      <c r="UNB51" s="486"/>
      <c r="UNC51" s="486"/>
      <c r="UND51" s="486"/>
      <c r="UNE51" s="486"/>
      <c r="UNF51" s="486"/>
      <c r="UNG51" s="486"/>
      <c r="UNH51" s="486"/>
      <c r="UNI51" s="486"/>
      <c r="UNJ51" s="486"/>
      <c r="UNK51" s="486"/>
      <c r="UNL51" s="486"/>
      <c r="UNM51" s="486"/>
      <c r="UNN51" s="486"/>
      <c r="UNO51" s="486"/>
      <c r="UNP51" s="486"/>
      <c r="UNQ51" s="486"/>
      <c r="UNR51" s="486"/>
      <c r="UNS51" s="486"/>
      <c r="UNT51" s="486"/>
      <c r="UNU51" s="486"/>
      <c r="UNV51" s="486"/>
      <c r="UNW51" s="486"/>
      <c r="UNX51" s="486"/>
      <c r="UNY51" s="486"/>
      <c r="UNZ51" s="486"/>
      <c r="UOA51" s="486"/>
      <c r="UOB51" s="486"/>
      <c r="UOC51" s="486"/>
      <c r="UOD51" s="486"/>
      <c r="UOE51" s="486"/>
      <c r="UOF51" s="486"/>
      <c r="UOG51" s="486"/>
      <c r="UOH51" s="486"/>
      <c r="UOI51" s="486"/>
      <c r="UOJ51" s="486"/>
      <c r="UOK51" s="486"/>
      <c r="UOL51" s="486"/>
      <c r="UOM51" s="486"/>
      <c r="UON51" s="486"/>
      <c r="UOO51" s="486"/>
      <c r="UOP51" s="486"/>
      <c r="UOQ51" s="486"/>
      <c r="UOR51" s="486"/>
      <c r="UOS51" s="486"/>
      <c r="UOT51" s="486"/>
      <c r="UOU51" s="486"/>
      <c r="UOV51" s="486"/>
      <c r="UOW51" s="486"/>
      <c r="UOX51" s="486"/>
      <c r="UOY51" s="486"/>
      <c r="UOZ51" s="486"/>
      <c r="UPA51" s="486"/>
      <c r="UPB51" s="486"/>
      <c r="UPC51" s="486"/>
      <c r="UPD51" s="486"/>
      <c r="UPE51" s="486"/>
      <c r="UPF51" s="486"/>
      <c r="UPG51" s="486"/>
      <c r="UPH51" s="486"/>
      <c r="UPI51" s="486"/>
      <c r="UPJ51" s="486"/>
      <c r="UPK51" s="486"/>
      <c r="UPL51" s="486"/>
      <c r="UPM51" s="486"/>
      <c r="UPN51" s="486"/>
      <c r="UPO51" s="486"/>
      <c r="UPP51" s="486"/>
      <c r="UPQ51" s="486"/>
      <c r="UPR51" s="486"/>
      <c r="UPS51" s="486"/>
      <c r="UPT51" s="486"/>
      <c r="UPU51" s="486"/>
      <c r="UPV51" s="486"/>
      <c r="UPW51" s="486"/>
      <c r="UPX51" s="486"/>
      <c r="UPY51" s="486"/>
      <c r="UPZ51" s="486"/>
      <c r="UQA51" s="486"/>
      <c r="UQB51" s="486"/>
      <c r="UQC51" s="486"/>
      <c r="UQD51" s="486"/>
      <c r="UQE51" s="486"/>
      <c r="UQF51" s="486"/>
      <c r="UQG51" s="486"/>
      <c r="UQH51" s="486"/>
      <c r="UQI51" s="486"/>
      <c r="UQJ51" s="486"/>
      <c r="UQK51" s="486"/>
      <c r="UQL51" s="486"/>
      <c r="UQM51" s="486"/>
      <c r="UQN51" s="486"/>
      <c r="UQO51" s="486"/>
      <c r="UQP51" s="486"/>
      <c r="UQQ51" s="486"/>
      <c r="UQR51" s="486"/>
      <c r="UQS51" s="486"/>
      <c r="UQT51" s="486"/>
      <c r="UQU51" s="486"/>
      <c r="UQV51" s="486"/>
      <c r="UQW51" s="486"/>
      <c r="UQX51" s="486"/>
      <c r="UQY51" s="486"/>
      <c r="UQZ51" s="486"/>
      <c r="URA51" s="486"/>
      <c r="URB51" s="486"/>
      <c r="URC51" s="486"/>
      <c r="URD51" s="486"/>
      <c r="URE51" s="486"/>
      <c r="URF51" s="486"/>
      <c r="URG51" s="486"/>
      <c r="URH51" s="486"/>
      <c r="URI51" s="486"/>
      <c r="URJ51" s="486"/>
      <c r="URK51" s="486"/>
      <c r="URL51" s="486"/>
      <c r="URM51" s="486"/>
      <c r="URN51" s="486"/>
      <c r="URO51" s="486"/>
      <c r="URP51" s="486"/>
      <c r="URQ51" s="486"/>
      <c r="URR51" s="486"/>
      <c r="URS51" s="486"/>
      <c r="URT51" s="486"/>
      <c r="URU51" s="486"/>
      <c r="URV51" s="486"/>
      <c r="URW51" s="486"/>
      <c r="URX51" s="486"/>
      <c r="URY51" s="486"/>
      <c r="URZ51" s="486"/>
      <c r="USA51" s="486"/>
      <c r="USB51" s="486"/>
      <c r="USC51" s="486"/>
      <c r="USD51" s="486"/>
      <c r="USE51" s="486"/>
      <c r="USF51" s="486"/>
      <c r="USG51" s="486"/>
      <c r="USH51" s="486"/>
      <c r="USI51" s="486"/>
      <c r="USJ51" s="486"/>
      <c r="USK51" s="486"/>
      <c r="USL51" s="486"/>
      <c r="USM51" s="486"/>
      <c r="USN51" s="486"/>
      <c r="USO51" s="486"/>
      <c r="USP51" s="486"/>
      <c r="USQ51" s="486"/>
      <c r="USR51" s="486"/>
      <c r="USS51" s="486"/>
      <c r="UST51" s="486"/>
      <c r="USU51" s="486"/>
      <c r="USV51" s="486"/>
      <c r="USW51" s="486"/>
      <c r="USX51" s="486"/>
      <c r="USY51" s="486"/>
      <c r="USZ51" s="486"/>
      <c r="UTA51" s="486"/>
      <c r="UTB51" s="486"/>
      <c r="UTC51" s="486"/>
      <c r="UTD51" s="486"/>
      <c r="UTE51" s="486"/>
      <c r="UTF51" s="486"/>
      <c r="UTG51" s="486"/>
      <c r="UTH51" s="486"/>
      <c r="UTI51" s="486"/>
      <c r="UTJ51" s="486"/>
      <c r="UTK51" s="486"/>
      <c r="UTL51" s="486"/>
      <c r="UTM51" s="486"/>
      <c r="UTN51" s="486"/>
      <c r="UTO51" s="486"/>
      <c r="UTP51" s="486"/>
      <c r="UTQ51" s="486"/>
      <c r="UTR51" s="486"/>
      <c r="UTS51" s="486"/>
      <c r="UTT51" s="486"/>
      <c r="UTU51" s="486"/>
      <c r="UTV51" s="486"/>
      <c r="UTW51" s="486"/>
      <c r="UTX51" s="486"/>
      <c r="UTY51" s="486"/>
      <c r="UTZ51" s="486"/>
      <c r="UUA51" s="486"/>
      <c r="UUB51" s="486"/>
      <c r="UUC51" s="486"/>
      <c r="UUD51" s="486"/>
      <c r="UUE51" s="486"/>
      <c r="UUF51" s="486"/>
      <c r="UUG51" s="486"/>
      <c r="UUH51" s="486"/>
      <c r="UUI51" s="486"/>
      <c r="UUJ51" s="486"/>
      <c r="UUK51" s="486"/>
      <c r="UUL51" s="486"/>
      <c r="UUM51" s="486"/>
      <c r="UUN51" s="486"/>
      <c r="UUO51" s="486"/>
      <c r="UUP51" s="486"/>
      <c r="UUQ51" s="486"/>
      <c r="UUR51" s="486"/>
      <c r="UUS51" s="486"/>
      <c r="UUT51" s="486"/>
      <c r="UUU51" s="486"/>
      <c r="UUV51" s="486"/>
      <c r="UUW51" s="486"/>
      <c r="UUX51" s="486"/>
      <c r="UUY51" s="486"/>
      <c r="UUZ51" s="486"/>
      <c r="UVA51" s="486"/>
      <c r="UVB51" s="486"/>
      <c r="UVC51" s="486"/>
      <c r="UVD51" s="486"/>
      <c r="UVE51" s="486"/>
      <c r="UVF51" s="486"/>
      <c r="UVG51" s="486"/>
      <c r="UVH51" s="486"/>
      <c r="UVI51" s="486"/>
      <c r="UVJ51" s="486"/>
      <c r="UVK51" s="486"/>
      <c r="UVL51" s="486"/>
      <c r="UVM51" s="486"/>
      <c r="UVN51" s="486"/>
      <c r="UVO51" s="486"/>
      <c r="UVP51" s="486"/>
      <c r="UVQ51" s="486"/>
      <c r="UVR51" s="486"/>
      <c r="UVS51" s="486"/>
      <c r="UVT51" s="486"/>
      <c r="UVU51" s="486"/>
      <c r="UVV51" s="486"/>
      <c r="UVW51" s="486"/>
      <c r="UVX51" s="486"/>
      <c r="UVY51" s="486"/>
      <c r="UVZ51" s="486"/>
      <c r="UWA51" s="486"/>
      <c r="UWB51" s="486"/>
      <c r="UWC51" s="486"/>
      <c r="UWD51" s="486"/>
      <c r="UWE51" s="486"/>
      <c r="UWF51" s="486"/>
      <c r="UWG51" s="486"/>
      <c r="UWH51" s="486"/>
      <c r="UWI51" s="486"/>
      <c r="UWJ51" s="486"/>
      <c r="UWK51" s="486"/>
      <c r="UWL51" s="486"/>
      <c r="UWM51" s="486"/>
      <c r="UWN51" s="486"/>
      <c r="UWO51" s="486"/>
      <c r="UWP51" s="486"/>
      <c r="UWQ51" s="486"/>
      <c r="UWR51" s="486"/>
      <c r="UWS51" s="486"/>
      <c r="UWT51" s="486"/>
      <c r="UWU51" s="486"/>
      <c r="UWV51" s="486"/>
      <c r="UWW51" s="486"/>
      <c r="UWX51" s="486"/>
      <c r="UWY51" s="486"/>
      <c r="UWZ51" s="486"/>
      <c r="UXA51" s="486"/>
      <c r="UXB51" s="486"/>
      <c r="UXC51" s="486"/>
      <c r="UXD51" s="486"/>
      <c r="UXE51" s="486"/>
      <c r="UXF51" s="486"/>
      <c r="UXG51" s="486"/>
      <c r="UXH51" s="486"/>
      <c r="UXI51" s="486"/>
      <c r="UXJ51" s="486"/>
      <c r="UXK51" s="486"/>
      <c r="UXL51" s="486"/>
      <c r="UXM51" s="486"/>
      <c r="UXN51" s="486"/>
      <c r="UXO51" s="486"/>
      <c r="UXP51" s="486"/>
      <c r="UXQ51" s="486"/>
      <c r="UXR51" s="486"/>
      <c r="UXS51" s="486"/>
      <c r="UXT51" s="486"/>
      <c r="UXU51" s="486"/>
      <c r="UXV51" s="486"/>
      <c r="UXW51" s="486"/>
      <c r="UXX51" s="486"/>
      <c r="UXY51" s="486"/>
      <c r="UXZ51" s="486"/>
      <c r="UYA51" s="486"/>
      <c r="UYB51" s="486"/>
      <c r="UYC51" s="486"/>
      <c r="UYD51" s="486"/>
      <c r="UYE51" s="486"/>
      <c r="UYF51" s="486"/>
      <c r="UYG51" s="486"/>
      <c r="UYH51" s="486"/>
      <c r="UYI51" s="486"/>
      <c r="UYJ51" s="486"/>
      <c r="UYK51" s="486"/>
      <c r="UYL51" s="486"/>
      <c r="UYM51" s="486"/>
      <c r="UYN51" s="486"/>
      <c r="UYO51" s="486"/>
      <c r="UYP51" s="486"/>
      <c r="UYQ51" s="486"/>
      <c r="UYR51" s="486"/>
      <c r="UYS51" s="486"/>
      <c r="UYT51" s="486"/>
      <c r="UYU51" s="486"/>
      <c r="UYV51" s="486"/>
      <c r="UYW51" s="486"/>
      <c r="UYX51" s="486"/>
      <c r="UYY51" s="486"/>
      <c r="UYZ51" s="486"/>
      <c r="UZA51" s="486"/>
      <c r="UZB51" s="486"/>
      <c r="UZC51" s="486"/>
      <c r="UZD51" s="486"/>
      <c r="UZE51" s="486"/>
      <c r="UZF51" s="486"/>
      <c r="UZG51" s="486"/>
      <c r="UZH51" s="486"/>
      <c r="UZI51" s="486"/>
      <c r="UZJ51" s="486"/>
      <c r="UZK51" s="486"/>
      <c r="UZL51" s="486"/>
      <c r="UZM51" s="486"/>
      <c r="UZN51" s="486"/>
      <c r="UZO51" s="486"/>
      <c r="UZP51" s="486"/>
      <c r="UZQ51" s="486"/>
      <c r="UZR51" s="486"/>
      <c r="UZS51" s="486"/>
      <c r="UZT51" s="486"/>
      <c r="UZU51" s="486"/>
      <c r="UZV51" s="486"/>
      <c r="UZW51" s="486"/>
      <c r="UZX51" s="486"/>
      <c r="UZY51" s="486"/>
      <c r="UZZ51" s="486"/>
      <c r="VAA51" s="486"/>
      <c r="VAB51" s="486"/>
      <c r="VAC51" s="486"/>
      <c r="VAD51" s="486"/>
      <c r="VAE51" s="486"/>
      <c r="VAF51" s="486"/>
      <c r="VAG51" s="486"/>
      <c r="VAH51" s="486"/>
      <c r="VAI51" s="486"/>
      <c r="VAJ51" s="486"/>
      <c r="VAK51" s="486"/>
      <c r="VAL51" s="486"/>
      <c r="VAM51" s="486"/>
      <c r="VAN51" s="486"/>
      <c r="VAO51" s="486"/>
      <c r="VAP51" s="486"/>
      <c r="VAQ51" s="486"/>
      <c r="VAR51" s="486"/>
      <c r="VAS51" s="486"/>
      <c r="VAT51" s="486"/>
      <c r="VAU51" s="486"/>
      <c r="VAV51" s="486"/>
      <c r="VAW51" s="486"/>
      <c r="VAX51" s="486"/>
      <c r="VAY51" s="486"/>
      <c r="VAZ51" s="486"/>
      <c r="VBA51" s="486"/>
      <c r="VBB51" s="486"/>
      <c r="VBC51" s="486"/>
      <c r="VBD51" s="486"/>
      <c r="VBE51" s="486"/>
      <c r="VBF51" s="486"/>
      <c r="VBG51" s="486"/>
      <c r="VBH51" s="486"/>
      <c r="VBI51" s="486"/>
      <c r="VBJ51" s="486"/>
      <c r="VBK51" s="486"/>
      <c r="VBL51" s="486"/>
      <c r="VBM51" s="486"/>
      <c r="VBN51" s="486"/>
      <c r="VBO51" s="486"/>
      <c r="VBP51" s="486"/>
      <c r="VBQ51" s="486"/>
      <c r="VBR51" s="486"/>
      <c r="VBS51" s="486"/>
      <c r="VBT51" s="486"/>
      <c r="VBU51" s="486"/>
      <c r="VBV51" s="486"/>
      <c r="VBW51" s="486"/>
      <c r="VBX51" s="486"/>
      <c r="VBY51" s="486"/>
      <c r="VBZ51" s="486"/>
      <c r="VCA51" s="486"/>
      <c r="VCB51" s="486"/>
      <c r="VCC51" s="486"/>
      <c r="VCD51" s="486"/>
      <c r="VCE51" s="486"/>
      <c r="VCF51" s="486"/>
      <c r="VCG51" s="486"/>
      <c r="VCH51" s="486"/>
      <c r="VCI51" s="486"/>
      <c r="VCJ51" s="486"/>
      <c r="VCK51" s="486"/>
      <c r="VCL51" s="486"/>
      <c r="VCM51" s="486"/>
      <c r="VCN51" s="486"/>
      <c r="VCO51" s="486"/>
      <c r="VCP51" s="486"/>
      <c r="VCQ51" s="486"/>
      <c r="VCR51" s="486"/>
      <c r="VCS51" s="486"/>
      <c r="VCT51" s="486"/>
      <c r="VCU51" s="486"/>
      <c r="VCV51" s="486"/>
      <c r="VCW51" s="486"/>
      <c r="VCX51" s="486"/>
      <c r="VCY51" s="486"/>
      <c r="VCZ51" s="486"/>
      <c r="VDA51" s="486"/>
      <c r="VDB51" s="486"/>
      <c r="VDC51" s="486"/>
      <c r="VDD51" s="486"/>
      <c r="VDE51" s="486"/>
      <c r="VDF51" s="486"/>
      <c r="VDG51" s="486"/>
      <c r="VDH51" s="486"/>
      <c r="VDI51" s="486"/>
      <c r="VDJ51" s="486"/>
      <c r="VDK51" s="486"/>
      <c r="VDL51" s="486"/>
      <c r="VDM51" s="486"/>
      <c r="VDN51" s="486"/>
      <c r="VDO51" s="486"/>
      <c r="VDP51" s="486"/>
      <c r="VDQ51" s="486"/>
      <c r="VDR51" s="486"/>
      <c r="VDS51" s="486"/>
      <c r="VDT51" s="486"/>
      <c r="VDU51" s="486"/>
      <c r="VDV51" s="486"/>
      <c r="VDW51" s="486"/>
      <c r="VDX51" s="486"/>
      <c r="VDY51" s="486"/>
      <c r="VDZ51" s="486"/>
      <c r="VEA51" s="486"/>
      <c r="VEB51" s="486"/>
      <c r="VEC51" s="486"/>
      <c r="VED51" s="486"/>
      <c r="VEE51" s="486"/>
      <c r="VEF51" s="486"/>
      <c r="VEG51" s="486"/>
      <c r="VEH51" s="486"/>
      <c r="VEI51" s="486"/>
      <c r="VEJ51" s="486"/>
      <c r="VEK51" s="486"/>
      <c r="VEL51" s="486"/>
      <c r="VEM51" s="486"/>
      <c r="VEN51" s="486"/>
      <c r="VEO51" s="486"/>
      <c r="VEP51" s="486"/>
      <c r="VEQ51" s="486"/>
      <c r="VER51" s="486"/>
      <c r="VES51" s="486"/>
      <c r="VET51" s="486"/>
      <c r="VEU51" s="486"/>
      <c r="VEV51" s="486"/>
      <c r="VEW51" s="486"/>
      <c r="VEX51" s="486"/>
      <c r="VEY51" s="486"/>
      <c r="VEZ51" s="486"/>
      <c r="VFA51" s="486"/>
      <c r="VFB51" s="486"/>
      <c r="VFC51" s="486"/>
      <c r="VFD51" s="486"/>
      <c r="VFE51" s="486"/>
      <c r="VFF51" s="486"/>
      <c r="VFG51" s="486"/>
      <c r="VFH51" s="486"/>
      <c r="VFI51" s="486"/>
      <c r="VFJ51" s="486"/>
      <c r="VFK51" s="486"/>
      <c r="VFL51" s="486"/>
      <c r="VFM51" s="486"/>
      <c r="VFN51" s="486"/>
      <c r="VFO51" s="486"/>
      <c r="VFP51" s="486"/>
      <c r="VFQ51" s="486"/>
      <c r="VFR51" s="486"/>
      <c r="VFS51" s="486"/>
      <c r="VFT51" s="486"/>
      <c r="VFU51" s="486"/>
      <c r="VFV51" s="486"/>
      <c r="VFW51" s="486"/>
      <c r="VFX51" s="486"/>
      <c r="VFY51" s="486"/>
      <c r="VFZ51" s="486"/>
      <c r="VGA51" s="486"/>
      <c r="VGB51" s="486"/>
      <c r="VGC51" s="486"/>
      <c r="VGD51" s="486"/>
      <c r="VGE51" s="486"/>
      <c r="VGF51" s="486"/>
      <c r="VGG51" s="486"/>
      <c r="VGH51" s="486"/>
      <c r="VGI51" s="486"/>
      <c r="VGJ51" s="486"/>
      <c r="VGK51" s="486"/>
      <c r="VGL51" s="486"/>
      <c r="VGM51" s="486"/>
      <c r="VGN51" s="486"/>
      <c r="VGO51" s="486"/>
      <c r="VGP51" s="486"/>
      <c r="VGQ51" s="486"/>
      <c r="VGR51" s="486"/>
      <c r="VGS51" s="486"/>
      <c r="VGT51" s="486"/>
      <c r="VGU51" s="486"/>
      <c r="VGV51" s="486"/>
      <c r="VGW51" s="486"/>
      <c r="VGX51" s="486"/>
      <c r="VGY51" s="486"/>
      <c r="VGZ51" s="486"/>
      <c r="VHA51" s="486"/>
      <c r="VHB51" s="486"/>
      <c r="VHC51" s="486"/>
      <c r="VHD51" s="486"/>
      <c r="VHE51" s="486"/>
      <c r="VHF51" s="486"/>
      <c r="VHG51" s="486"/>
      <c r="VHH51" s="486"/>
      <c r="VHI51" s="486"/>
      <c r="VHJ51" s="486"/>
      <c r="VHK51" s="486"/>
      <c r="VHL51" s="486"/>
      <c r="VHM51" s="486"/>
      <c r="VHN51" s="486"/>
      <c r="VHO51" s="486"/>
      <c r="VHP51" s="486"/>
      <c r="VHQ51" s="486"/>
      <c r="VHR51" s="486"/>
      <c r="VHS51" s="486"/>
      <c r="VHT51" s="486"/>
      <c r="VHU51" s="486"/>
      <c r="VHV51" s="486"/>
      <c r="VHW51" s="486"/>
      <c r="VHX51" s="486"/>
      <c r="VHY51" s="486"/>
      <c r="VHZ51" s="486"/>
      <c r="VIA51" s="486"/>
      <c r="VIB51" s="486"/>
      <c r="VIC51" s="486"/>
      <c r="VID51" s="486"/>
      <c r="VIE51" s="486"/>
      <c r="VIF51" s="486"/>
      <c r="VIG51" s="486"/>
      <c r="VIH51" s="486"/>
      <c r="VII51" s="486"/>
      <c r="VIJ51" s="486"/>
      <c r="VIK51" s="486"/>
      <c r="VIL51" s="486"/>
      <c r="VIM51" s="486"/>
      <c r="VIN51" s="486"/>
      <c r="VIO51" s="486"/>
      <c r="VIP51" s="486"/>
      <c r="VIQ51" s="486"/>
      <c r="VIR51" s="486"/>
      <c r="VIS51" s="486"/>
      <c r="VIT51" s="486"/>
      <c r="VIU51" s="486"/>
      <c r="VIV51" s="486"/>
      <c r="VIW51" s="486"/>
      <c r="VIX51" s="486"/>
      <c r="VIY51" s="486"/>
      <c r="VIZ51" s="486"/>
      <c r="VJA51" s="486"/>
      <c r="VJB51" s="486"/>
      <c r="VJC51" s="486"/>
      <c r="VJD51" s="486"/>
      <c r="VJE51" s="486"/>
      <c r="VJF51" s="486"/>
      <c r="VJG51" s="486"/>
      <c r="VJH51" s="486"/>
      <c r="VJI51" s="486"/>
      <c r="VJJ51" s="486"/>
      <c r="VJK51" s="486"/>
      <c r="VJL51" s="486"/>
      <c r="VJM51" s="486"/>
      <c r="VJN51" s="486"/>
      <c r="VJO51" s="486"/>
      <c r="VJP51" s="486"/>
      <c r="VJQ51" s="486"/>
      <c r="VJR51" s="486"/>
      <c r="VJS51" s="486"/>
      <c r="VJT51" s="486"/>
      <c r="VJU51" s="486"/>
      <c r="VJV51" s="486"/>
      <c r="VJW51" s="486"/>
      <c r="VJX51" s="486"/>
      <c r="VJY51" s="486"/>
      <c r="VJZ51" s="486"/>
      <c r="VKA51" s="486"/>
      <c r="VKB51" s="486"/>
      <c r="VKC51" s="486"/>
      <c r="VKD51" s="486"/>
      <c r="VKE51" s="486"/>
      <c r="VKF51" s="486"/>
      <c r="VKG51" s="486"/>
      <c r="VKH51" s="486"/>
      <c r="VKI51" s="486"/>
      <c r="VKJ51" s="486"/>
      <c r="VKK51" s="486"/>
      <c r="VKL51" s="486"/>
      <c r="VKM51" s="486"/>
      <c r="VKN51" s="486"/>
      <c r="VKO51" s="486"/>
      <c r="VKP51" s="486"/>
      <c r="VKQ51" s="486"/>
      <c r="VKR51" s="486"/>
      <c r="VKS51" s="486"/>
      <c r="VKT51" s="486"/>
      <c r="VKU51" s="486"/>
      <c r="VKV51" s="486"/>
      <c r="VKW51" s="486"/>
      <c r="VKX51" s="486"/>
      <c r="VKY51" s="486"/>
      <c r="VKZ51" s="486"/>
      <c r="VLA51" s="486"/>
      <c r="VLB51" s="486"/>
      <c r="VLC51" s="486"/>
      <c r="VLD51" s="486"/>
      <c r="VLE51" s="486"/>
      <c r="VLF51" s="486"/>
      <c r="VLG51" s="486"/>
      <c r="VLH51" s="486"/>
      <c r="VLI51" s="486"/>
      <c r="VLJ51" s="486"/>
      <c r="VLK51" s="486"/>
      <c r="VLL51" s="486"/>
      <c r="VLM51" s="486"/>
      <c r="VLN51" s="486"/>
      <c r="VLO51" s="486"/>
      <c r="VLP51" s="486"/>
      <c r="VLQ51" s="486"/>
      <c r="VLR51" s="486"/>
      <c r="VLS51" s="486"/>
      <c r="VLT51" s="486"/>
      <c r="VLU51" s="486"/>
      <c r="VLV51" s="486"/>
      <c r="VLW51" s="486"/>
      <c r="VLX51" s="486"/>
      <c r="VLY51" s="486"/>
      <c r="VLZ51" s="486"/>
      <c r="VMA51" s="486"/>
      <c r="VMB51" s="486"/>
      <c r="VMC51" s="486"/>
      <c r="VMD51" s="486"/>
      <c r="VME51" s="486"/>
      <c r="VMF51" s="486"/>
      <c r="VMG51" s="486"/>
      <c r="VMH51" s="486"/>
      <c r="VMI51" s="486"/>
      <c r="VMJ51" s="486"/>
      <c r="VMK51" s="486"/>
      <c r="VML51" s="486"/>
      <c r="VMM51" s="486"/>
      <c r="VMN51" s="486"/>
      <c r="VMO51" s="486"/>
      <c r="VMP51" s="486"/>
      <c r="VMQ51" s="486"/>
      <c r="VMR51" s="486"/>
      <c r="VMS51" s="486"/>
      <c r="VMT51" s="486"/>
      <c r="VMU51" s="486"/>
      <c r="VMV51" s="486"/>
      <c r="VMW51" s="486"/>
      <c r="VMX51" s="486"/>
      <c r="VMY51" s="486"/>
      <c r="VMZ51" s="486"/>
      <c r="VNA51" s="486"/>
      <c r="VNB51" s="486"/>
      <c r="VNC51" s="486"/>
      <c r="VND51" s="486"/>
      <c r="VNE51" s="486"/>
      <c r="VNF51" s="486"/>
      <c r="VNG51" s="486"/>
      <c r="VNH51" s="486"/>
      <c r="VNI51" s="486"/>
      <c r="VNJ51" s="486"/>
      <c r="VNK51" s="486"/>
      <c r="VNL51" s="486"/>
      <c r="VNM51" s="486"/>
      <c r="VNN51" s="486"/>
      <c r="VNO51" s="486"/>
      <c r="VNP51" s="486"/>
      <c r="VNQ51" s="486"/>
      <c r="VNR51" s="486"/>
      <c r="VNS51" s="486"/>
      <c r="VNT51" s="486"/>
      <c r="VNU51" s="486"/>
      <c r="VNV51" s="486"/>
      <c r="VNW51" s="486"/>
      <c r="VNX51" s="486"/>
      <c r="VNY51" s="486"/>
      <c r="VNZ51" s="486"/>
      <c r="VOA51" s="486"/>
      <c r="VOB51" s="486"/>
      <c r="VOC51" s="486"/>
      <c r="VOD51" s="486"/>
      <c r="VOE51" s="486"/>
      <c r="VOF51" s="486"/>
      <c r="VOG51" s="486"/>
      <c r="VOH51" s="486"/>
      <c r="VOI51" s="486"/>
      <c r="VOJ51" s="486"/>
      <c r="VOK51" s="486"/>
      <c r="VOL51" s="486"/>
      <c r="VOM51" s="486"/>
      <c r="VON51" s="486"/>
      <c r="VOO51" s="486"/>
      <c r="VOP51" s="486"/>
      <c r="VOQ51" s="486"/>
      <c r="VOR51" s="486"/>
      <c r="VOS51" s="486"/>
      <c r="VOT51" s="486"/>
      <c r="VOU51" s="486"/>
      <c r="VOV51" s="486"/>
      <c r="VOW51" s="486"/>
      <c r="VOX51" s="486"/>
      <c r="VOY51" s="486"/>
      <c r="VOZ51" s="486"/>
      <c r="VPA51" s="486"/>
      <c r="VPB51" s="486"/>
      <c r="VPC51" s="486"/>
      <c r="VPD51" s="486"/>
      <c r="VPE51" s="486"/>
      <c r="VPF51" s="486"/>
      <c r="VPG51" s="486"/>
      <c r="VPH51" s="486"/>
      <c r="VPI51" s="486"/>
      <c r="VPJ51" s="486"/>
      <c r="VPK51" s="486"/>
      <c r="VPL51" s="486"/>
      <c r="VPM51" s="486"/>
      <c r="VPN51" s="486"/>
      <c r="VPO51" s="486"/>
      <c r="VPP51" s="486"/>
      <c r="VPQ51" s="486"/>
      <c r="VPR51" s="486"/>
      <c r="VPS51" s="486"/>
      <c r="VPT51" s="486"/>
      <c r="VPU51" s="486"/>
      <c r="VPV51" s="486"/>
      <c r="VPW51" s="486"/>
      <c r="VPX51" s="486"/>
      <c r="VPY51" s="486"/>
      <c r="VPZ51" s="486"/>
      <c r="VQA51" s="486"/>
      <c r="VQB51" s="486"/>
      <c r="VQC51" s="486"/>
      <c r="VQD51" s="486"/>
      <c r="VQE51" s="486"/>
      <c r="VQF51" s="486"/>
      <c r="VQG51" s="486"/>
      <c r="VQH51" s="486"/>
      <c r="VQI51" s="486"/>
      <c r="VQJ51" s="486"/>
      <c r="VQK51" s="486"/>
      <c r="VQL51" s="486"/>
      <c r="VQM51" s="486"/>
      <c r="VQN51" s="486"/>
      <c r="VQO51" s="486"/>
      <c r="VQP51" s="486"/>
      <c r="VQQ51" s="486"/>
      <c r="VQR51" s="486"/>
      <c r="VQS51" s="486"/>
      <c r="VQT51" s="486"/>
      <c r="VQU51" s="486"/>
      <c r="VQV51" s="486"/>
      <c r="VQW51" s="486"/>
      <c r="VQX51" s="486"/>
      <c r="VQY51" s="486"/>
      <c r="VQZ51" s="486"/>
      <c r="VRA51" s="486"/>
      <c r="VRB51" s="486"/>
      <c r="VRC51" s="486"/>
      <c r="VRD51" s="486"/>
      <c r="VRE51" s="486"/>
      <c r="VRF51" s="486"/>
      <c r="VRG51" s="486"/>
      <c r="VRH51" s="486"/>
      <c r="VRI51" s="486"/>
      <c r="VRJ51" s="486"/>
      <c r="VRK51" s="486"/>
      <c r="VRL51" s="486"/>
      <c r="VRM51" s="486"/>
      <c r="VRN51" s="486"/>
      <c r="VRO51" s="486"/>
      <c r="VRP51" s="486"/>
      <c r="VRQ51" s="486"/>
      <c r="VRR51" s="486"/>
      <c r="VRS51" s="486"/>
      <c r="VRT51" s="486"/>
      <c r="VRU51" s="486"/>
      <c r="VRV51" s="486"/>
      <c r="VRW51" s="486"/>
      <c r="VRX51" s="486"/>
      <c r="VRY51" s="486"/>
      <c r="VRZ51" s="486"/>
      <c r="VSA51" s="486"/>
      <c r="VSB51" s="486"/>
      <c r="VSC51" s="486"/>
      <c r="VSD51" s="486"/>
      <c r="VSE51" s="486"/>
      <c r="VSF51" s="486"/>
      <c r="VSG51" s="486"/>
      <c r="VSH51" s="486"/>
      <c r="VSI51" s="486"/>
      <c r="VSJ51" s="486"/>
      <c r="VSK51" s="486"/>
      <c r="VSL51" s="486"/>
      <c r="VSM51" s="486"/>
      <c r="VSN51" s="486"/>
      <c r="VSO51" s="486"/>
      <c r="VSP51" s="486"/>
      <c r="VSQ51" s="486"/>
      <c r="VSR51" s="486"/>
      <c r="VSS51" s="486"/>
      <c r="VST51" s="486"/>
      <c r="VSU51" s="486"/>
      <c r="VSV51" s="486"/>
      <c r="VSW51" s="486"/>
      <c r="VSX51" s="486"/>
      <c r="VSY51" s="486"/>
      <c r="VSZ51" s="486"/>
      <c r="VTA51" s="486"/>
      <c r="VTB51" s="486"/>
      <c r="VTC51" s="486"/>
      <c r="VTD51" s="486"/>
      <c r="VTE51" s="486"/>
      <c r="VTF51" s="486"/>
      <c r="VTG51" s="486"/>
      <c r="VTH51" s="486"/>
      <c r="VTI51" s="486"/>
      <c r="VTJ51" s="486"/>
      <c r="VTK51" s="486"/>
      <c r="VTL51" s="486"/>
      <c r="VTM51" s="486"/>
      <c r="VTN51" s="486"/>
      <c r="VTO51" s="486"/>
      <c r="VTP51" s="486"/>
      <c r="VTQ51" s="486"/>
      <c r="VTR51" s="486"/>
      <c r="VTS51" s="486"/>
      <c r="VTT51" s="486"/>
      <c r="VTU51" s="486"/>
      <c r="VTV51" s="486"/>
      <c r="VTW51" s="486"/>
      <c r="VTX51" s="486"/>
      <c r="VTY51" s="486"/>
      <c r="VTZ51" s="486"/>
      <c r="VUA51" s="486"/>
      <c r="VUB51" s="486"/>
      <c r="VUC51" s="486"/>
      <c r="VUD51" s="486"/>
      <c r="VUE51" s="486"/>
      <c r="VUF51" s="486"/>
      <c r="VUG51" s="486"/>
      <c r="VUH51" s="486"/>
      <c r="VUI51" s="486"/>
      <c r="VUJ51" s="486"/>
      <c r="VUK51" s="486"/>
      <c r="VUL51" s="486"/>
      <c r="VUM51" s="486"/>
      <c r="VUN51" s="486"/>
      <c r="VUO51" s="486"/>
      <c r="VUP51" s="486"/>
      <c r="VUQ51" s="486"/>
      <c r="VUR51" s="486"/>
      <c r="VUS51" s="486"/>
      <c r="VUT51" s="486"/>
      <c r="VUU51" s="486"/>
      <c r="VUV51" s="486"/>
      <c r="VUW51" s="486"/>
      <c r="VUX51" s="486"/>
      <c r="VUY51" s="486"/>
      <c r="VUZ51" s="486"/>
      <c r="VVA51" s="486"/>
      <c r="VVB51" s="486"/>
      <c r="VVC51" s="486"/>
      <c r="VVD51" s="486"/>
      <c r="VVE51" s="486"/>
      <c r="VVF51" s="486"/>
      <c r="VVG51" s="486"/>
      <c r="VVH51" s="486"/>
      <c r="VVI51" s="486"/>
      <c r="VVJ51" s="486"/>
      <c r="VVK51" s="486"/>
      <c r="VVL51" s="486"/>
      <c r="VVM51" s="486"/>
      <c r="VVN51" s="486"/>
      <c r="VVO51" s="486"/>
      <c r="VVP51" s="486"/>
      <c r="VVQ51" s="486"/>
      <c r="VVR51" s="486"/>
      <c r="VVS51" s="486"/>
      <c r="VVT51" s="486"/>
      <c r="VVU51" s="486"/>
      <c r="VVV51" s="486"/>
      <c r="VVW51" s="486"/>
      <c r="VVX51" s="486"/>
      <c r="VVY51" s="486"/>
      <c r="VVZ51" s="486"/>
      <c r="VWA51" s="486"/>
      <c r="VWB51" s="486"/>
      <c r="VWC51" s="486"/>
      <c r="VWD51" s="486"/>
      <c r="VWE51" s="486"/>
      <c r="VWF51" s="486"/>
      <c r="VWG51" s="486"/>
      <c r="VWH51" s="486"/>
      <c r="VWI51" s="486"/>
      <c r="VWJ51" s="486"/>
      <c r="VWK51" s="486"/>
      <c r="VWL51" s="486"/>
      <c r="VWM51" s="486"/>
      <c r="VWN51" s="486"/>
      <c r="VWO51" s="486"/>
      <c r="VWP51" s="486"/>
      <c r="VWQ51" s="486"/>
      <c r="VWR51" s="486"/>
      <c r="VWS51" s="486"/>
      <c r="VWT51" s="486"/>
      <c r="VWU51" s="486"/>
      <c r="VWV51" s="486"/>
      <c r="VWW51" s="486"/>
      <c r="VWX51" s="486"/>
      <c r="VWY51" s="486"/>
      <c r="VWZ51" s="486"/>
      <c r="VXA51" s="486"/>
      <c r="VXB51" s="486"/>
      <c r="VXC51" s="486"/>
      <c r="VXD51" s="486"/>
      <c r="VXE51" s="486"/>
      <c r="VXF51" s="486"/>
      <c r="VXG51" s="486"/>
      <c r="VXH51" s="486"/>
      <c r="VXI51" s="486"/>
      <c r="VXJ51" s="486"/>
      <c r="VXK51" s="486"/>
      <c r="VXL51" s="486"/>
      <c r="VXM51" s="486"/>
      <c r="VXN51" s="486"/>
      <c r="VXO51" s="486"/>
      <c r="VXP51" s="486"/>
      <c r="VXQ51" s="486"/>
      <c r="VXR51" s="486"/>
      <c r="VXS51" s="486"/>
      <c r="VXT51" s="486"/>
      <c r="VXU51" s="486"/>
      <c r="VXV51" s="486"/>
      <c r="VXW51" s="486"/>
      <c r="VXX51" s="486"/>
      <c r="VXY51" s="486"/>
      <c r="VXZ51" s="486"/>
      <c r="VYA51" s="486"/>
      <c r="VYB51" s="486"/>
      <c r="VYC51" s="486"/>
      <c r="VYD51" s="486"/>
      <c r="VYE51" s="486"/>
      <c r="VYF51" s="486"/>
      <c r="VYG51" s="486"/>
      <c r="VYH51" s="486"/>
      <c r="VYI51" s="486"/>
      <c r="VYJ51" s="486"/>
      <c r="VYK51" s="486"/>
      <c r="VYL51" s="486"/>
      <c r="VYM51" s="486"/>
      <c r="VYN51" s="486"/>
      <c r="VYO51" s="486"/>
      <c r="VYP51" s="486"/>
      <c r="VYQ51" s="486"/>
      <c r="VYR51" s="486"/>
      <c r="VYS51" s="486"/>
      <c r="VYT51" s="486"/>
      <c r="VYU51" s="486"/>
      <c r="VYV51" s="486"/>
      <c r="VYW51" s="486"/>
      <c r="VYX51" s="486"/>
      <c r="VYY51" s="486"/>
      <c r="VYZ51" s="486"/>
      <c r="VZA51" s="486"/>
      <c r="VZB51" s="486"/>
      <c r="VZC51" s="486"/>
      <c r="VZD51" s="486"/>
      <c r="VZE51" s="486"/>
      <c r="VZF51" s="486"/>
      <c r="VZG51" s="486"/>
      <c r="VZH51" s="486"/>
      <c r="VZI51" s="486"/>
      <c r="VZJ51" s="486"/>
      <c r="VZK51" s="486"/>
      <c r="VZL51" s="486"/>
      <c r="VZM51" s="486"/>
      <c r="VZN51" s="486"/>
      <c r="VZO51" s="486"/>
      <c r="VZP51" s="486"/>
      <c r="VZQ51" s="486"/>
      <c r="VZR51" s="486"/>
      <c r="VZS51" s="486"/>
      <c r="VZT51" s="486"/>
      <c r="VZU51" s="486"/>
      <c r="VZV51" s="486"/>
      <c r="VZW51" s="486"/>
      <c r="VZX51" s="486"/>
      <c r="VZY51" s="486"/>
      <c r="VZZ51" s="486"/>
      <c r="WAA51" s="486"/>
      <c r="WAB51" s="486"/>
      <c r="WAC51" s="486"/>
      <c r="WAD51" s="486"/>
      <c r="WAE51" s="486"/>
      <c r="WAF51" s="486"/>
      <c r="WAG51" s="486"/>
      <c r="WAH51" s="486"/>
      <c r="WAI51" s="486"/>
      <c r="WAJ51" s="486"/>
      <c r="WAK51" s="486"/>
      <c r="WAL51" s="486"/>
      <c r="WAM51" s="486"/>
      <c r="WAN51" s="486"/>
      <c r="WAO51" s="486"/>
      <c r="WAP51" s="486"/>
      <c r="WAQ51" s="486"/>
      <c r="WAR51" s="486"/>
      <c r="WAS51" s="486"/>
      <c r="WAT51" s="486"/>
      <c r="WAU51" s="486"/>
      <c r="WAV51" s="486"/>
      <c r="WAW51" s="486"/>
      <c r="WAX51" s="486"/>
      <c r="WAY51" s="486"/>
      <c r="WAZ51" s="486"/>
      <c r="WBA51" s="486"/>
      <c r="WBB51" s="486"/>
      <c r="WBC51" s="486"/>
      <c r="WBD51" s="486"/>
      <c r="WBE51" s="486"/>
      <c r="WBF51" s="486"/>
      <c r="WBG51" s="486"/>
      <c r="WBH51" s="486"/>
      <c r="WBI51" s="486"/>
      <c r="WBJ51" s="486"/>
      <c r="WBK51" s="486"/>
      <c r="WBL51" s="486"/>
      <c r="WBM51" s="486"/>
      <c r="WBN51" s="486"/>
      <c r="WBO51" s="486"/>
      <c r="WBP51" s="486"/>
      <c r="WBQ51" s="486"/>
      <c r="WBR51" s="486"/>
      <c r="WBS51" s="486"/>
      <c r="WBT51" s="486"/>
      <c r="WBU51" s="486"/>
      <c r="WBV51" s="486"/>
      <c r="WBW51" s="486"/>
      <c r="WBX51" s="486"/>
      <c r="WBY51" s="486"/>
      <c r="WBZ51" s="486"/>
      <c r="WCA51" s="486"/>
      <c r="WCB51" s="486"/>
      <c r="WCC51" s="486"/>
      <c r="WCD51" s="486"/>
      <c r="WCE51" s="486"/>
      <c r="WCF51" s="486"/>
      <c r="WCG51" s="486"/>
      <c r="WCH51" s="486"/>
      <c r="WCI51" s="486"/>
      <c r="WCJ51" s="486"/>
      <c r="WCK51" s="486"/>
      <c r="WCL51" s="486"/>
      <c r="WCM51" s="486"/>
      <c r="WCN51" s="486"/>
      <c r="WCO51" s="486"/>
      <c r="WCP51" s="486"/>
      <c r="WCQ51" s="486"/>
      <c r="WCR51" s="486"/>
      <c r="WCS51" s="486"/>
      <c r="WCT51" s="486"/>
      <c r="WCU51" s="486"/>
      <c r="WCV51" s="486"/>
      <c r="WCW51" s="486"/>
      <c r="WCX51" s="486"/>
      <c r="WCY51" s="486"/>
      <c r="WCZ51" s="486"/>
      <c r="WDA51" s="486"/>
      <c r="WDB51" s="486"/>
      <c r="WDC51" s="486"/>
      <c r="WDD51" s="486"/>
      <c r="WDE51" s="486"/>
      <c r="WDF51" s="486"/>
      <c r="WDG51" s="486"/>
      <c r="WDH51" s="486"/>
      <c r="WDI51" s="486"/>
      <c r="WDJ51" s="486"/>
      <c r="WDK51" s="486"/>
      <c r="WDL51" s="486"/>
      <c r="WDM51" s="486"/>
      <c r="WDN51" s="486"/>
      <c r="WDO51" s="486"/>
      <c r="WDP51" s="486"/>
      <c r="WDQ51" s="486"/>
      <c r="WDR51" s="486"/>
      <c r="WDS51" s="486"/>
      <c r="WDT51" s="486"/>
      <c r="WDU51" s="486"/>
      <c r="WDV51" s="486"/>
      <c r="WDW51" s="486"/>
      <c r="WDX51" s="486"/>
      <c r="WDY51" s="486"/>
      <c r="WDZ51" s="486"/>
      <c r="WEA51" s="486"/>
      <c r="WEB51" s="486"/>
      <c r="WEC51" s="486"/>
      <c r="WED51" s="486"/>
      <c r="WEE51" s="486"/>
      <c r="WEF51" s="486"/>
      <c r="WEG51" s="486"/>
      <c r="WEH51" s="486"/>
      <c r="WEI51" s="486"/>
      <c r="WEJ51" s="486"/>
      <c r="WEK51" s="486"/>
      <c r="WEL51" s="486"/>
      <c r="WEM51" s="486"/>
      <c r="WEN51" s="486"/>
      <c r="WEO51" s="486"/>
      <c r="WEP51" s="486"/>
      <c r="WEQ51" s="486"/>
      <c r="WER51" s="486"/>
      <c r="WES51" s="486"/>
      <c r="WET51" s="486"/>
      <c r="WEU51" s="486"/>
      <c r="WEV51" s="486"/>
      <c r="WEW51" s="486"/>
      <c r="WEX51" s="486"/>
      <c r="WEY51" s="486"/>
      <c r="WEZ51" s="486"/>
      <c r="WFA51" s="486"/>
      <c r="WFB51" s="486"/>
      <c r="WFC51" s="486"/>
      <c r="WFD51" s="486"/>
      <c r="WFE51" s="486"/>
      <c r="WFF51" s="486"/>
      <c r="WFG51" s="486"/>
      <c r="WFH51" s="486"/>
      <c r="WFI51" s="486"/>
      <c r="WFJ51" s="486"/>
      <c r="WFK51" s="486"/>
      <c r="WFL51" s="486"/>
      <c r="WFM51" s="486"/>
      <c r="WFN51" s="486"/>
      <c r="WFO51" s="486"/>
      <c r="WFP51" s="486"/>
      <c r="WFQ51" s="486"/>
      <c r="WFR51" s="486"/>
      <c r="WFS51" s="486"/>
      <c r="WFT51" s="486"/>
      <c r="WFU51" s="486"/>
      <c r="WFV51" s="486"/>
      <c r="WFW51" s="486"/>
      <c r="WFX51" s="486"/>
      <c r="WFY51" s="486"/>
      <c r="WFZ51" s="486"/>
      <c r="WGA51" s="486"/>
      <c r="WGB51" s="486"/>
      <c r="WGC51" s="486"/>
      <c r="WGD51" s="486"/>
      <c r="WGE51" s="486"/>
      <c r="WGF51" s="486"/>
      <c r="WGG51" s="486"/>
      <c r="WGH51" s="486"/>
      <c r="WGI51" s="486"/>
      <c r="WGJ51" s="486"/>
      <c r="WGK51" s="486"/>
      <c r="WGL51" s="486"/>
      <c r="WGM51" s="486"/>
      <c r="WGN51" s="486"/>
      <c r="WGO51" s="486"/>
      <c r="WGP51" s="486"/>
      <c r="WGQ51" s="486"/>
      <c r="WGR51" s="486"/>
      <c r="WGS51" s="486"/>
      <c r="WGT51" s="486"/>
      <c r="WGU51" s="486"/>
      <c r="WGV51" s="486"/>
      <c r="WGW51" s="486"/>
      <c r="WGX51" s="486"/>
      <c r="WGY51" s="486"/>
      <c r="WGZ51" s="486"/>
      <c r="WHA51" s="486"/>
      <c r="WHB51" s="486"/>
      <c r="WHC51" s="486"/>
      <c r="WHD51" s="486"/>
      <c r="WHE51" s="486"/>
      <c r="WHF51" s="486"/>
      <c r="WHG51" s="486"/>
      <c r="WHH51" s="486"/>
      <c r="WHI51" s="486"/>
      <c r="WHJ51" s="486"/>
      <c r="WHK51" s="486"/>
      <c r="WHL51" s="486"/>
      <c r="WHM51" s="486"/>
      <c r="WHN51" s="486"/>
      <c r="WHO51" s="486"/>
      <c r="WHP51" s="486"/>
      <c r="WHQ51" s="486"/>
      <c r="WHR51" s="486"/>
      <c r="WHS51" s="486"/>
      <c r="WHT51" s="486"/>
      <c r="WHU51" s="486"/>
      <c r="WHV51" s="486"/>
      <c r="WHW51" s="486"/>
      <c r="WHX51" s="486"/>
      <c r="WHY51" s="486"/>
      <c r="WHZ51" s="486"/>
      <c r="WIA51" s="486"/>
      <c r="WIB51" s="486"/>
      <c r="WIC51" s="486"/>
      <c r="WID51" s="486"/>
      <c r="WIE51" s="486"/>
      <c r="WIF51" s="486"/>
      <c r="WIG51" s="486"/>
      <c r="WIH51" s="486"/>
      <c r="WII51" s="486"/>
      <c r="WIJ51" s="486"/>
      <c r="WIK51" s="486"/>
      <c r="WIL51" s="486"/>
      <c r="WIM51" s="486"/>
      <c r="WIN51" s="486"/>
      <c r="WIO51" s="486"/>
      <c r="WIP51" s="486"/>
      <c r="WIQ51" s="486"/>
      <c r="WIR51" s="486"/>
      <c r="WIS51" s="486"/>
      <c r="WIT51" s="486"/>
      <c r="WIU51" s="486"/>
      <c r="WIV51" s="486"/>
      <c r="WIW51" s="486"/>
      <c r="WIX51" s="486"/>
      <c r="WIY51" s="486"/>
      <c r="WIZ51" s="486"/>
      <c r="WJA51" s="486"/>
      <c r="WJB51" s="486"/>
      <c r="WJC51" s="486"/>
      <c r="WJD51" s="486"/>
      <c r="WJE51" s="486"/>
      <c r="WJF51" s="486"/>
      <c r="WJG51" s="486"/>
      <c r="WJH51" s="486"/>
      <c r="WJI51" s="486"/>
      <c r="WJJ51" s="486"/>
      <c r="WJK51" s="486"/>
      <c r="WJL51" s="486"/>
      <c r="WJM51" s="486"/>
      <c r="WJN51" s="486"/>
      <c r="WJO51" s="486"/>
      <c r="WJP51" s="486"/>
      <c r="WJQ51" s="486"/>
      <c r="WJR51" s="486"/>
      <c r="WJS51" s="486"/>
      <c r="WJT51" s="486"/>
      <c r="WJU51" s="486"/>
      <c r="WJV51" s="486"/>
      <c r="WJW51" s="486"/>
      <c r="WJX51" s="486"/>
      <c r="WJY51" s="486"/>
      <c r="WJZ51" s="486"/>
      <c r="WKA51" s="486"/>
      <c r="WKB51" s="486"/>
      <c r="WKC51" s="486"/>
      <c r="WKD51" s="486"/>
      <c r="WKE51" s="486"/>
      <c r="WKF51" s="486"/>
      <c r="WKG51" s="486"/>
      <c r="WKH51" s="486"/>
      <c r="WKI51" s="486"/>
      <c r="WKJ51" s="486"/>
      <c r="WKK51" s="486"/>
      <c r="WKL51" s="486"/>
      <c r="WKM51" s="486"/>
      <c r="WKN51" s="486"/>
      <c r="WKO51" s="486"/>
      <c r="WKP51" s="486"/>
      <c r="WKQ51" s="486"/>
      <c r="WKR51" s="486"/>
      <c r="WKS51" s="486"/>
      <c r="WKT51" s="486"/>
      <c r="WKU51" s="486"/>
      <c r="WKV51" s="486"/>
      <c r="WKW51" s="486"/>
      <c r="WKX51" s="486"/>
      <c r="WKY51" s="486"/>
      <c r="WKZ51" s="486"/>
      <c r="WLA51" s="486"/>
      <c r="WLB51" s="486"/>
      <c r="WLC51" s="486"/>
      <c r="WLD51" s="486"/>
      <c r="WLE51" s="486"/>
      <c r="WLF51" s="486"/>
      <c r="WLG51" s="486"/>
      <c r="WLH51" s="486"/>
      <c r="WLI51" s="486"/>
      <c r="WLJ51" s="486"/>
      <c r="WLK51" s="486"/>
      <c r="WLL51" s="486"/>
      <c r="WLM51" s="486"/>
      <c r="WLN51" s="486"/>
      <c r="WLO51" s="486"/>
      <c r="WLP51" s="486"/>
      <c r="WLQ51" s="486"/>
      <c r="WLR51" s="486"/>
      <c r="WLS51" s="486"/>
      <c r="WLT51" s="486"/>
      <c r="WLU51" s="486"/>
      <c r="WLV51" s="486"/>
      <c r="WLW51" s="486"/>
      <c r="WLX51" s="486"/>
      <c r="WLY51" s="486"/>
      <c r="WLZ51" s="486"/>
      <c r="WMA51" s="486"/>
      <c r="WMB51" s="486"/>
      <c r="WMC51" s="486"/>
      <c r="WMD51" s="486"/>
      <c r="WME51" s="486"/>
      <c r="WMF51" s="486"/>
      <c r="WMG51" s="486"/>
      <c r="WMH51" s="486"/>
      <c r="WMI51" s="486"/>
      <c r="WMJ51" s="486"/>
      <c r="WMK51" s="486"/>
      <c r="WML51" s="486"/>
      <c r="WMM51" s="486"/>
      <c r="WMN51" s="486"/>
      <c r="WMO51" s="486"/>
      <c r="WMP51" s="486"/>
      <c r="WMQ51" s="486"/>
      <c r="WMR51" s="486"/>
      <c r="WMS51" s="486"/>
      <c r="WMT51" s="486"/>
      <c r="WMU51" s="486"/>
      <c r="WMV51" s="486"/>
      <c r="WMW51" s="486"/>
      <c r="WMX51" s="486"/>
      <c r="WMY51" s="486"/>
      <c r="WMZ51" s="486"/>
      <c r="WNA51" s="486"/>
      <c r="WNB51" s="486"/>
      <c r="WNC51" s="486"/>
      <c r="WND51" s="486"/>
      <c r="WNE51" s="486"/>
      <c r="WNF51" s="486"/>
      <c r="WNG51" s="486"/>
      <c r="WNH51" s="486"/>
      <c r="WNI51" s="486"/>
      <c r="WNJ51" s="486"/>
      <c r="WNK51" s="486"/>
      <c r="WNL51" s="486"/>
      <c r="WNM51" s="486"/>
      <c r="WNN51" s="486"/>
      <c r="WNO51" s="486"/>
      <c r="WNP51" s="486"/>
      <c r="WNQ51" s="486"/>
      <c r="WNR51" s="486"/>
      <c r="WNS51" s="486"/>
      <c r="WNT51" s="486"/>
      <c r="WNU51" s="486"/>
      <c r="WNV51" s="486"/>
      <c r="WNW51" s="486"/>
      <c r="WNX51" s="486"/>
      <c r="WNY51" s="486"/>
      <c r="WNZ51" s="486"/>
      <c r="WOA51" s="486"/>
      <c r="WOB51" s="486"/>
      <c r="WOC51" s="486"/>
      <c r="WOD51" s="486"/>
      <c r="WOE51" s="486"/>
      <c r="WOF51" s="486"/>
      <c r="WOG51" s="486"/>
      <c r="WOH51" s="486"/>
      <c r="WOI51" s="486"/>
      <c r="WOJ51" s="486"/>
      <c r="WOK51" s="486"/>
      <c r="WOL51" s="486"/>
      <c r="WOM51" s="486"/>
      <c r="WON51" s="486"/>
      <c r="WOO51" s="486"/>
      <c r="WOP51" s="486"/>
      <c r="WOQ51" s="486"/>
      <c r="WOR51" s="486"/>
      <c r="WOS51" s="486"/>
      <c r="WOT51" s="486"/>
      <c r="WOU51" s="486"/>
      <c r="WOV51" s="486"/>
      <c r="WOW51" s="486"/>
      <c r="WOX51" s="486"/>
      <c r="WOY51" s="486"/>
      <c r="WOZ51" s="486"/>
      <c r="WPA51" s="486"/>
      <c r="WPB51" s="486"/>
      <c r="WPC51" s="486"/>
      <c r="WPD51" s="486"/>
      <c r="WPE51" s="486"/>
      <c r="WPF51" s="486"/>
      <c r="WPG51" s="486"/>
      <c r="WPH51" s="486"/>
      <c r="WPI51" s="486"/>
      <c r="WPJ51" s="486"/>
      <c r="WPK51" s="486"/>
      <c r="WPL51" s="486"/>
      <c r="WPM51" s="486"/>
      <c r="WPN51" s="486"/>
      <c r="WPO51" s="486"/>
      <c r="WPP51" s="486"/>
      <c r="WPQ51" s="486"/>
      <c r="WPR51" s="486"/>
      <c r="WPS51" s="486"/>
      <c r="WPT51" s="486"/>
      <c r="WPU51" s="486"/>
      <c r="WPV51" s="486"/>
      <c r="WPW51" s="486"/>
      <c r="WPX51" s="486"/>
      <c r="WPY51" s="486"/>
      <c r="WPZ51" s="486"/>
      <c r="WQA51" s="486"/>
      <c r="WQB51" s="486"/>
      <c r="WQC51" s="486"/>
      <c r="WQD51" s="486"/>
      <c r="WQE51" s="486"/>
      <c r="WQF51" s="486"/>
      <c r="WQG51" s="486"/>
      <c r="WQH51" s="486"/>
      <c r="WQI51" s="486"/>
      <c r="WQJ51" s="486"/>
      <c r="WQK51" s="486"/>
      <c r="WQL51" s="486"/>
      <c r="WQM51" s="486"/>
      <c r="WQN51" s="486"/>
      <c r="WQO51" s="486"/>
      <c r="WQP51" s="486"/>
      <c r="WQQ51" s="486"/>
      <c r="WQR51" s="486"/>
      <c r="WQS51" s="486"/>
      <c r="WQT51" s="486"/>
      <c r="WQU51" s="486"/>
      <c r="WQV51" s="486"/>
      <c r="WQW51" s="486"/>
      <c r="WQX51" s="486"/>
      <c r="WQY51" s="486"/>
      <c r="WQZ51" s="486"/>
      <c r="WRA51" s="486"/>
      <c r="WRB51" s="486"/>
      <c r="WRC51" s="486"/>
      <c r="WRD51" s="486"/>
      <c r="WRE51" s="486"/>
      <c r="WRF51" s="486"/>
      <c r="WRG51" s="486"/>
      <c r="WRH51" s="486"/>
      <c r="WRI51" s="486"/>
      <c r="WRJ51" s="486"/>
      <c r="WRK51" s="486"/>
      <c r="WRL51" s="486"/>
      <c r="WRM51" s="486"/>
      <c r="WRN51" s="486"/>
      <c r="WRO51" s="486"/>
      <c r="WRP51" s="486"/>
      <c r="WRQ51" s="486"/>
      <c r="WRR51" s="486"/>
      <c r="WRS51" s="486"/>
      <c r="WRT51" s="486"/>
      <c r="WRU51" s="486"/>
      <c r="WRV51" s="486"/>
      <c r="WRW51" s="486"/>
      <c r="WRX51" s="486"/>
      <c r="WRY51" s="486"/>
      <c r="WRZ51" s="486"/>
      <c r="WSA51" s="486"/>
      <c r="WSB51" s="486"/>
      <c r="WSC51" s="486"/>
      <c r="WSD51" s="486"/>
      <c r="WSE51" s="486"/>
      <c r="WSF51" s="486"/>
      <c r="WSG51" s="486"/>
      <c r="WSH51" s="486"/>
      <c r="WSI51" s="486"/>
      <c r="WSJ51" s="486"/>
      <c r="WSK51" s="486"/>
      <c r="WSL51" s="486"/>
      <c r="WSM51" s="486"/>
      <c r="WSN51" s="486"/>
      <c r="WSO51" s="486"/>
      <c r="WSP51" s="486"/>
      <c r="WSQ51" s="486"/>
      <c r="WSR51" s="486"/>
      <c r="WSS51" s="486"/>
      <c r="WST51" s="486"/>
      <c r="WSU51" s="486"/>
      <c r="WSV51" s="486"/>
      <c r="WSW51" s="486"/>
      <c r="WSX51" s="486"/>
      <c r="WSY51" s="486"/>
      <c r="WSZ51" s="486"/>
      <c r="WTA51" s="486"/>
      <c r="WTB51" s="486"/>
      <c r="WTC51" s="486"/>
      <c r="WTD51" s="486"/>
      <c r="WTE51" s="486"/>
      <c r="WTF51" s="486"/>
      <c r="WTG51" s="486"/>
      <c r="WTH51" s="486"/>
      <c r="WTI51" s="486"/>
      <c r="WTJ51" s="486"/>
      <c r="WTK51" s="486"/>
      <c r="WTL51" s="486"/>
      <c r="WTM51" s="486"/>
      <c r="WTN51" s="486"/>
      <c r="WTO51" s="486"/>
      <c r="WTP51" s="486"/>
      <c r="WTQ51" s="486"/>
      <c r="WTR51" s="486"/>
      <c r="WTS51" s="486"/>
      <c r="WTT51" s="486"/>
      <c r="WTU51" s="486"/>
      <c r="WTV51" s="486"/>
      <c r="WTW51" s="486"/>
      <c r="WTX51" s="486"/>
      <c r="WTY51" s="486"/>
      <c r="WTZ51" s="486"/>
      <c r="WUA51" s="486"/>
      <c r="WUB51" s="486"/>
      <c r="WUC51" s="486"/>
      <c r="WUD51" s="486"/>
      <c r="WUE51" s="486"/>
      <c r="WUF51" s="486"/>
      <c r="WUG51" s="486"/>
      <c r="WUH51" s="486"/>
      <c r="WUI51" s="486"/>
      <c r="WUJ51" s="486"/>
      <c r="WUK51" s="486"/>
      <c r="WUL51" s="486"/>
      <c r="WUM51" s="486"/>
      <c r="WUN51" s="486"/>
      <c r="WUO51" s="486"/>
      <c r="WUP51" s="486"/>
      <c r="WUQ51" s="486"/>
      <c r="WUR51" s="486"/>
      <c r="WUS51" s="486"/>
      <c r="WUT51" s="486"/>
      <c r="WUU51" s="486"/>
      <c r="WUV51" s="486"/>
      <c r="WUW51" s="486"/>
      <c r="WUX51" s="486"/>
      <c r="WUY51" s="486"/>
      <c r="WUZ51" s="486"/>
      <c r="WVA51" s="486"/>
      <c r="WVB51" s="486"/>
      <c r="WVC51" s="486"/>
      <c r="WVD51" s="486"/>
      <c r="WVE51" s="486"/>
      <c r="WVF51" s="486"/>
      <c r="WVG51" s="486"/>
      <c r="WVH51" s="486"/>
      <c r="WVI51" s="486"/>
      <c r="WVJ51" s="486"/>
      <c r="WVK51" s="486"/>
      <c r="WVL51" s="486"/>
      <c r="WVM51" s="486"/>
      <c r="WVN51" s="486"/>
      <c r="WVO51" s="486"/>
      <c r="WVP51" s="486"/>
      <c r="WVQ51" s="486"/>
      <c r="WVR51" s="486"/>
      <c r="WVS51" s="486"/>
      <c r="WVT51" s="486"/>
      <c r="WVU51" s="486"/>
      <c r="WVV51" s="486"/>
      <c r="WVW51" s="486"/>
      <c r="WVX51" s="486"/>
      <c r="WVY51" s="486"/>
      <c r="WVZ51" s="486"/>
      <c r="WWA51" s="486"/>
      <c r="WWB51" s="486"/>
      <c r="WWC51" s="486"/>
      <c r="WWD51" s="486"/>
      <c r="WWE51" s="486"/>
      <c r="WWF51" s="486"/>
      <c r="WWG51" s="486"/>
      <c r="WWH51" s="486"/>
      <c r="WWI51" s="486"/>
      <c r="WWJ51" s="486"/>
      <c r="WWK51" s="486"/>
      <c r="WWL51" s="486"/>
      <c r="WWM51" s="486"/>
      <c r="WWN51" s="486"/>
      <c r="WWO51" s="486"/>
      <c r="WWP51" s="486"/>
      <c r="WWQ51" s="486"/>
      <c r="WWR51" s="486"/>
      <c r="WWS51" s="486"/>
      <c r="WWT51" s="486"/>
      <c r="WWU51" s="486"/>
      <c r="WWV51" s="486"/>
      <c r="WWW51" s="486"/>
      <c r="WWX51" s="486"/>
      <c r="WWY51" s="486"/>
      <c r="WWZ51" s="486"/>
      <c r="WXA51" s="486"/>
      <c r="WXB51" s="486"/>
      <c r="WXC51" s="486"/>
      <c r="WXD51" s="486"/>
      <c r="WXE51" s="486"/>
      <c r="WXF51" s="486"/>
      <c r="WXG51" s="486"/>
      <c r="WXH51" s="486"/>
      <c r="WXI51" s="486"/>
      <c r="WXJ51" s="486"/>
      <c r="WXK51" s="486"/>
      <c r="WXL51" s="486"/>
      <c r="WXM51" s="486"/>
      <c r="WXN51" s="486"/>
      <c r="WXO51" s="486"/>
      <c r="WXP51" s="486"/>
      <c r="WXQ51" s="486"/>
      <c r="WXR51" s="486"/>
      <c r="WXS51" s="486"/>
      <c r="WXT51" s="486"/>
      <c r="WXU51" s="486"/>
      <c r="WXV51" s="486"/>
      <c r="WXW51" s="486"/>
      <c r="WXX51" s="486"/>
      <c r="WXY51" s="486"/>
      <c r="WXZ51" s="486"/>
      <c r="WYA51" s="486"/>
      <c r="WYB51" s="486"/>
      <c r="WYC51" s="486"/>
      <c r="WYD51" s="486"/>
      <c r="WYE51" s="486"/>
      <c r="WYF51" s="486"/>
      <c r="WYG51" s="486"/>
      <c r="WYH51" s="486"/>
      <c r="WYI51" s="486"/>
      <c r="WYJ51" s="486"/>
      <c r="WYK51" s="486"/>
      <c r="WYL51" s="486"/>
      <c r="WYM51" s="486"/>
      <c r="WYN51" s="486"/>
      <c r="WYO51" s="486"/>
      <c r="WYP51" s="486"/>
      <c r="WYQ51" s="486"/>
      <c r="WYR51" s="486"/>
      <c r="WYS51" s="486"/>
      <c r="WYT51" s="486"/>
      <c r="WYU51" s="486"/>
      <c r="WYV51" s="486"/>
      <c r="WYW51" s="486"/>
      <c r="WYX51" s="486"/>
      <c r="WYY51" s="486"/>
      <c r="WYZ51" s="486"/>
      <c r="WZA51" s="486"/>
      <c r="WZB51" s="486"/>
      <c r="WZC51" s="486"/>
      <c r="WZD51" s="486"/>
      <c r="WZE51" s="486"/>
      <c r="WZF51" s="486"/>
      <c r="WZG51" s="486"/>
      <c r="WZH51" s="486"/>
      <c r="WZI51" s="486"/>
      <c r="WZJ51" s="486"/>
      <c r="WZK51" s="486"/>
      <c r="WZL51" s="486"/>
      <c r="WZM51" s="486"/>
      <c r="WZN51" s="486"/>
      <c r="WZO51" s="486"/>
      <c r="WZP51" s="486"/>
      <c r="WZQ51" s="486"/>
      <c r="WZR51" s="486"/>
      <c r="WZS51" s="486"/>
      <c r="WZT51" s="486"/>
      <c r="WZU51" s="486"/>
      <c r="WZV51" s="486"/>
      <c r="WZW51" s="486"/>
      <c r="WZX51" s="486"/>
      <c r="WZY51" s="486"/>
      <c r="WZZ51" s="486"/>
      <c r="XAA51" s="486"/>
      <c r="XAB51" s="486"/>
      <c r="XAC51" s="486"/>
      <c r="XAD51" s="486"/>
      <c r="XAE51" s="486"/>
      <c r="XAF51" s="486"/>
      <c r="XAG51" s="486"/>
      <c r="XAH51" s="486"/>
      <c r="XAI51" s="486"/>
      <c r="XAJ51" s="486"/>
      <c r="XAK51" s="486"/>
      <c r="XAL51" s="486"/>
      <c r="XAM51" s="486"/>
      <c r="XAN51" s="486"/>
      <c r="XAO51" s="486"/>
      <c r="XAP51" s="486"/>
      <c r="XAQ51" s="486"/>
      <c r="XAR51" s="486"/>
      <c r="XAS51" s="486"/>
      <c r="XAT51" s="486"/>
      <c r="XAU51" s="486"/>
      <c r="XAV51" s="486"/>
      <c r="XAW51" s="486"/>
      <c r="XAX51" s="486"/>
      <c r="XAY51" s="486"/>
      <c r="XAZ51" s="486"/>
      <c r="XBA51" s="486"/>
      <c r="XBB51" s="486"/>
      <c r="XBC51" s="486"/>
      <c r="XBD51" s="486"/>
      <c r="XBE51" s="486"/>
      <c r="XBF51" s="486"/>
      <c r="XBG51" s="486"/>
      <c r="XBH51" s="486"/>
      <c r="XBI51" s="486"/>
      <c r="XBJ51" s="486"/>
      <c r="XBK51" s="486"/>
      <c r="XBL51" s="486"/>
      <c r="XBM51" s="486"/>
      <c r="XBN51" s="486"/>
      <c r="XBO51" s="486"/>
      <c r="XBP51" s="486"/>
      <c r="XBQ51" s="486"/>
      <c r="XBR51" s="486"/>
      <c r="XBS51" s="486"/>
      <c r="XBT51" s="486"/>
      <c r="XBU51" s="486"/>
      <c r="XBV51" s="486"/>
      <c r="XBW51" s="486"/>
      <c r="XBX51" s="486"/>
      <c r="XBY51" s="486"/>
      <c r="XBZ51" s="486"/>
      <c r="XCA51" s="486"/>
      <c r="XCB51" s="486"/>
      <c r="XCC51" s="486"/>
      <c r="XCD51" s="486"/>
      <c r="XCE51" s="486"/>
      <c r="XCF51" s="486"/>
      <c r="XCG51" s="486"/>
      <c r="XCH51" s="486"/>
      <c r="XCI51" s="486"/>
      <c r="XCJ51" s="486"/>
      <c r="XCK51" s="486"/>
      <c r="XCL51" s="486"/>
      <c r="XCM51" s="486"/>
      <c r="XCN51" s="486"/>
      <c r="XCO51" s="486"/>
      <c r="XCP51" s="486"/>
      <c r="XCQ51" s="486"/>
      <c r="XCR51" s="486"/>
      <c r="XCS51" s="486"/>
      <c r="XCT51" s="486"/>
      <c r="XCU51" s="486"/>
      <c r="XCV51" s="486"/>
      <c r="XCW51" s="486"/>
      <c r="XCX51" s="486"/>
      <c r="XCY51" s="486"/>
      <c r="XCZ51" s="486"/>
      <c r="XDA51" s="486"/>
      <c r="XDB51" s="486"/>
      <c r="XDC51" s="486"/>
      <c r="XDD51" s="486"/>
      <c r="XDE51" s="486"/>
      <c r="XDF51" s="486"/>
      <c r="XDG51" s="486"/>
      <c r="XDH51" s="486"/>
      <c r="XDI51" s="486"/>
      <c r="XDJ51" s="486"/>
      <c r="XDK51" s="486"/>
      <c r="XDL51" s="486"/>
      <c r="XDM51" s="486"/>
      <c r="XDN51" s="486"/>
      <c r="XDO51" s="486"/>
      <c r="XDP51" s="486"/>
      <c r="XDQ51" s="486"/>
      <c r="XDR51" s="486"/>
      <c r="XDS51" s="486"/>
      <c r="XDT51" s="486"/>
      <c r="XDU51" s="486"/>
      <c r="XDV51" s="486"/>
      <c r="XDW51" s="486"/>
      <c r="XDX51" s="486"/>
      <c r="XDY51" s="486"/>
      <c r="XDZ51" s="486"/>
      <c r="XEA51" s="486"/>
      <c r="XEB51" s="486"/>
      <c r="XEC51" s="486"/>
      <c r="XED51" s="486"/>
      <c r="XEE51" s="486"/>
      <c r="XEF51" s="486"/>
      <c r="XEG51" s="486"/>
      <c r="XEH51" s="486"/>
      <c r="XEI51" s="486"/>
      <c r="XEJ51" s="486"/>
      <c r="XEK51" s="486"/>
      <c r="XEL51" s="486"/>
      <c r="XEM51" s="486"/>
      <c r="XEN51" s="486"/>
    </row>
    <row r="52" spans="1:16368" s="146" customFormat="1" ht="25.5" customHeight="1" x14ac:dyDescent="0.25">
      <c r="A52" s="56" t="s">
        <v>395</v>
      </c>
      <c r="B52" s="56" t="s">
        <v>396</v>
      </c>
      <c r="C52" s="56" t="s">
        <v>397</v>
      </c>
      <c r="D52" s="56" t="s">
        <v>398</v>
      </c>
      <c r="E52" s="41" t="s">
        <v>297</v>
      </c>
      <c r="F52" s="41" t="s">
        <v>118</v>
      </c>
      <c r="G52" s="41" t="s">
        <v>399</v>
      </c>
      <c r="H52" s="41" t="s">
        <v>120</v>
      </c>
      <c r="I52" s="41" t="s">
        <v>115</v>
      </c>
      <c r="J52" s="41"/>
      <c r="K52" s="41"/>
      <c r="L52" s="41"/>
      <c r="M52" s="41"/>
      <c r="N52" s="42">
        <f>O52+S52</f>
        <v>544665.76</v>
      </c>
      <c r="O52" s="42">
        <v>101175.37</v>
      </c>
      <c r="P52" s="42">
        <v>0</v>
      </c>
      <c r="Q52" s="42">
        <v>0</v>
      </c>
      <c r="R52" s="42">
        <v>0</v>
      </c>
      <c r="S52" s="42">
        <v>443490.39</v>
      </c>
      <c r="T52" s="43">
        <v>42675</v>
      </c>
      <c r="U52" s="58">
        <v>43189</v>
      </c>
      <c r="V52" s="44">
        <v>43281</v>
      </c>
      <c r="W52" s="45">
        <v>44926</v>
      </c>
      <c r="X52" s="91"/>
      <c r="Y52" s="91">
        <v>0</v>
      </c>
      <c r="Z52" s="91">
        <v>114237.62</v>
      </c>
      <c r="AA52" s="91">
        <f>S52-Z52</f>
        <v>329252.77</v>
      </c>
      <c r="AB52" s="91"/>
      <c r="AC52" s="91"/>
      <c r="AD52" s="149"/>
      <c r="AE52" s="57"/>
      <c r="AF52" s="150">
        <v>44</v>
      </c>
      <c r="AG52" s="116" t="s">
        <v>255</v>
      </c>
      <c r="AH52" s="116"/>
      <c r="AI52" s="134"/>
      <c r="AJ52" s="57"/>
      <c r="AK52" s="150"/>
      <c r="AL52" s="116"/>
      <c r="AM52" s="116"/>
      <c r="AN52" s="116"/>
      <c r="AO52" s="116"/>
      <c r="AP52" s="116" t="s">
        <v>176</v>
      </c>
      <c r="AQ52" s="116" t="s">
        <v>747</v>
      </c>
      <c r="AR52" s="116">
        <v>1</v>
      </c>
      <c r="AS52" s="116" t="s">
        <v>177</v>
      </c>
      <c r="AT52" s="116" t="s">
        <v>748</v>
      </c>
      <c r="AU52" s="116">
        <v>1500</v>
      </c>
      <c r="AV52" s="116"/>
      <c r="AW52" s="116"/>
      <c r="AX52" s="116"/>
      <c r="AY52" s="116"/>
      <c r="AZ52" s="116"/>
      <c r="BA52" s="116"/>
      <c r="BB52" s="116"/>
      <c r="BC52" s="116"/>
      <c r="BD52" s="116"/>
      <c r="BE52" s="116"/>
      <c r="BF52" s="116"/>
      <c r="BG52" s="134"/>
      <c r="BH52" s="57" t="s">
        <v>817</v>
      </c>
      <c r="BI52" s="364" t="s">
        <v>941</v>
      </c>
    </row>
    <row r="53" spans="1:16368" ht="24.75" hidden="1" customHeight="1" thickBot="1" x14ac:dyDescent="0.3">
      <c r="A53" s="549" t="s">
        <v>400</v>
      </c>
      <c r="B53" s="550" t="s">
        <v>83</v>
      </c>
      <c r="C53" s="550"/>
      <c r="D53" s="550" t="s">
        <v>401</v>
      </c>
      <c r="E53" s="547"/>
      <c r="F53" s="547"/>
      <c r="G53" s="547"/>
      <c r="H53" s="547"/>
      <c r="I53" s="547"/>
      <c r="J53" s="547"/>
      <c r="K53" s="547"/>
      <c r="L53" s="547"/>
      <c r="M53" s="547"/>
      <c r="N53" s="547"/>
      <c r="O53" s="547"/>
      <c r="P53" s="547"/>
      <c r="Q53" s="547"/>
      <c r="R53" s="547"/>
      <c r="S53" s="547"/>
      <c r="T53" s="576"/>
      <c r="U53" s="579"/>
      <c r="V53" s="579"/>
      <c r="W53" s="580" t="s">
        <v>275</v>
      </c>
      <c r="X53" s="547"/>
      <c r="Y53" s="547"/>
      <c r="Z53" s="547"/>
      <c r="AA53" s="547"/>
      <c r="AB53" s="547"/>
      <c r="AC53" s="547"/>
      <c r="AD53" s="547"/>
      <c r="AE53" s="131"/>
      <c r="AF53" s="547"/>
      <c r="AG53" s="547"/>
      <c r="AH53" s="547"/>
      <c r="AI53" s="547"/>
      <c r="AJ53" s="131"/>
      <c r="AK53" s="547"/>
      <c r="AL53" s="547"/>
      <c r="AM53" s="547"/>
      <c r="AN53" s="547"/>
      <c r="AO53" s="547"/>
      <c r="AP53" s="548"/>
      <c r="AQ53" s="548"/>
      <c r="AR53" s="548"/>
      <c r="AS53" s="548"/>
      <c r="AT53" s="547"/>
      <c r="AU53" s="548"/>
      <c r="AV53" s="548"/>
      <c r="AW53" s="547"/>
      <c r="AX53" s="548"/>
      <c r="AY53" s="548"/>
      <c r="AZ53" s="547"/>
      <c r="BA53" s="548"/>
      <c r="BB53" s="548"/>
      <c r="BC53" s="548"/>
      <c r="BD53" s="548"/>
      <c r="BE53" s="548"/>
      <c r="BF53" s="548"/>
      <c r="BG53" s="548"/>
      <c r="BH53" s="57"/>
      <c r="BI53" s="364" t="s">
        <v>275</v>
      </c>
    </row>
    <row r="54" spans="1:16368" ht="25.5" hidden="1" customHeight="1" x14ac:dyDescent="0.25">
      <c r="A54" s="504" t="s">
        <v>402</v>
      </c>
      <c r="B54" s="504" t="s">
        <v>83</v>
      </c>
      <c r="C54" s="504"/>
      <c r="D54" s="505" t="s">
        <v>403</v>
      </c>
      <c r="E54" s="506"/>
      <c r="F54" s="506"/>
      <c r="G54" s="506"/>
      <c r="H54" s="506"/>
      <c r="I54" s="506"/>
      <c r="J54" s="506"/>
      <c r="K54" s="506"/>
      <c r="L54" s="506"/>
      <c r="M54" s="506"/>
      <c r="N54" s="506"/>
      <c r="O54" s="506"/>
      <c r="P54" s="506"/>
      <c r="Q54" s="506"/>
      <c r="R54" s="506"/>
      <c r="S54" s="506"/>
      <c r="T54" s="507"/>
      <c r="U54" s="508"/>
      <c r="V54" s="508"/>
      <c r="W54" s="509" t="s">
        <v>275</v>
      </c>
      <c r="X54" s="589"/>
      <c r="Y54" s="589"/>
      <c r="Z54" s="589"/>
      <c r="AA54" s="589"/>
      <c r="AB54" s="589"/>
      <c r="AC54" s="589"/>
      <c r="AD54" s="590"/>
      <c r="AE54" s="131"/>
      <c r="AF54" s="510"/>
      <c r="AG54" s="511"/>
      <c r="AH54" s="511"/>
      <c r="AI54" s="512"/>
      <c r="AJ54" s="131"/>
      <c r="AK54" s="510"/>
      <c r="AL54" s="511"/>
      <c r="AM54" s="511"/>
      <c r="AN54" s="511"/>
      <c r="AO54" s="511"/>
      <c r="AP54" s="511"/>
      <c r="AQ54" s="511"/>
      <c r="AR54" s="511"/>
      <c r="AS54" s="511"/>
      <c r="AT54" s="511"/>
      <c r="AU54" s="511"/>
      <c r="AV54" s="511"/>
      <c r="AW54" s="511"/>
      <c r="AX54" s="511"/>
      <c r="AY54" s="511"/>
      <c r="AZ54" s="511"/>
      <c r="BA54" s="511"/>
      <c r="BB54" s="511"/>
      <c r="BC54" s="511"/>
      <c r="BD54" s="511"/>
      <c r="BE54" s="511"/>
      <c r="BF54" s="511"/>
      <c r="BG54" s="512"/>
      <c r="BH54" s="57"/>
      <c r="BI54" s="364" t="s">
        <v>275</v>
      </c>
    </row>
    <row r="55" spans="1:16368" ht="25.5" hidden="1" customHeight="1" x14ac:dyDescent="0.25">
      <c r="A55" s="56" t="s">
        <v>404</v>
      </c>
      <c r="B55" s="56" t="s">
        <v>405</v>
      </c>
      <c r="C55" s="56" t="s">
        <v>406</v>
      </c>
      <c r="D55" s="591" t="s">
        <v>407</v>
      </c>
      <c r="E55" s="41" t="s">
        <v>297</v>
      </c>
      <c r="F55" s="41" t="s">
        <v>124</v>
      </c>
      <c r="G55" s="41" t="s">
        <v>408</v>
      </c>
      <c r="H55" s="41" t="s">
        <v>125</v>
      </c>
      <c r="I55" s="41" t="s">
        <v>115</v>
      </c>
      <c r="J55" s="41"/>
      <c r="K55" s="41"/>
      <c r="L55" s="41"/>
      <c r="M55" s="41"/>
      <c r="N55" s="42">
        <v>466925.52</v>
      </c>
      <c r="O55" s="42">
        <v>70038.83</v>
      </c>
      <c r="P55" s="42">
        <v>0</v>
      </c>
      <c r="Q55" s="42">
        <v>0</v>
      </c>
      <c r="R55" s="42">
        <v>0</v>
      </c>
      <c r="S55" s="42">
        <v>396886.69</v>
      </c>
      <c r="T55" s="43">
        <v>42675</v>
      </c>
      <c r="U55" s="44">
        <v>42826</v>
      </c>
      <c r="V55" s="44">
        <v>42946</v>
      </c>
      <c r="W55" s="45">
        <v>43659</v>
      </c>
      <c r="X55" s="91"/>
      <c r="Y55" s="91">
        <v>79766</v>
      </c>
      <c r="Z55" s="91">
        <v>159531</v>
      </c>
      <c r="AA55" s="91">
        <v>157589.69</v>
      </c>
      <c r="AB55" s="91"/>
      <c r="AC55" s="91"/>
      <c r="AD55" s="149"/>
      <c r="AE55" s="131"/>
      <c r="AF55" s="133">
        <v>42</v>
      </c>
      <c r="AG55" s="116" t="s">
        <v>254</v>
      </c>
      <c r="AH55" s="117"/>
      <c r="AI55" s="132"/>
      <c r="AJ55" s="131"/>
      <c r="AK55" s="133"/>
      <c r="AL55" s="117"/>
      <c r="AM55" s="117"/>
      <c r="AN55" s="117"/>
      <c r="AO55" s="117"/>
      <c r="AP55" s="117" t="s">
        <v>229</v>
      </c>
      <c r="AQ55" s="116" t="s">
        <v>183</v>
      </c>
      <c r="AR55" s="117">
        <v>80</v>
      </c>
      <c r="AS55" s="117"/>
      <c r="AT55" s="117"/>
      <c r="AU55" s="117"/>
      <c r="AV55" s="117"/>
      <c r="AW55" s="117"/>
      <c r="AX55" s="117"/>
      <c r="AY55" s="117"/>
      <c r="AZ55" s="117"/>
      <c r="BA55" s="117"/>
      <c r="BB55" s="117"/>
      <c r="BC55" s="117"/>
      <c r="BD55" s="117"/>
      <c r="BE55" s="117"/>
      <c r="BF55" s="117"/>
      <c r="BG55" s="132"/>
      <c r="BH55" s="57" t="s">
        <v>813</v>
      </c>
      <c r="BI55" s="364" t="s">
        <v>941</v>
      </c>
    </row>
    <row r="56" spans="1:16368" ht="25.5" hidden="1" customHeight="1" x14ac:dyDescent="0.25">
      <c r="A56" s="592" t="s">
        <v>90</v>
      </c>
      <c r="B56" s="56"/>
      <c r="C56" s="56"/>
      <c r="D56" s="593" t="s">
        <v>793</v>
      </c>
      <c r="E56" s="41"/>
      <c r="F56" s="41"/>
      <c r="G56" s="41"/>
      <c r="H56" s="41"/>
      <c r="I56" s="41"/>
      <c r="J56" s="41"/>
      <c r="K56" s="41"/>
      <c r="L56" s="41"/>
      <c r="M56" s="41"/>
      <c r="N56" s="42"/>
      <c r="O56" s="42"/>
      <c r="P56" s="42"/>
      <c r="Q56" s="42"/>
      <c r="R56" s="42"/>
      <c r="S56" s="42"/>
      <c r="T56" s="44"/>
      <c r="U56" s="44"/>
      <c r="V56" s="44"/>
      <c r="W56" s="45"/>
      <c r="X56" s="91"/>
      <c r="Y56" s="91"/>
      <c r="Z56" s="91"/>
      <c r="AA56" s="91"/>
      <c r="AB56" s="91"/>
      <c r="AC56" s="91"/>
      <c r="AD56" s="91"/>
      <c r="AE56" s="131"/>
      <c r="AF56" s="117"/>
      <c r="AG56" s="116"/>
      <c r="AH56" s="117"/>
      <c r="AI56" s="117"/>
      <c r="AJ56" s="131"/>
      <c r="AK56" s="117"/>
      <c r="AL56" s="117"/>
      <c r="AM56" s="117"/>
      <c r="AN56" s="117"/>
      <c r="AO56" s="117"/>
      <c r="AP56" s="117"/>
      <c r="AQ56" s="116"/>
      <c r="AR56" s="117"/>
      <c r="AS56" s="117"/>
      <c r="AT56" s="117"/>
      <c r="AU56" s="117"/>
      <c r="AV56" s="117"/>
      <c r="AW56" s="117"/>
      <c r="AX56" s="117"/>
      <c r="AY56" s="117"/>
      <c r="AZ56" s="117"/>
      <c r="BA56" s="117"/>
      <c r="BB56" s="117"/>
      <c r="BC56" s="117"/>
      <c r="BD56" s="117"/>
      <c r="BE56" s="117"/>
      <c r="BF56" s="117"/>
      <c r="BG56" s="132"/>
      <c r="BH56" s="57"/>
      <c r="BI56" s="364" t="s">
        <v>275</v>
      </c>
    </row>
    <row r="57" spans="1:16368" ht="24.75" hidden="1" customHeight="1" thickBot="1" x14ac:dyDescent="0.3">
      <c r="A57" s="549" t="s">
        <v>409</v>
      </c>
      <c r="B57" s="550" t="s">
        <v>83</v>
      </c>
      <c r="C57" s="550"/>
      <c r="D57" s="550" t="s">
        <v>410</v>
      </c>
      <c r="E57" s="547"/>
      <c r="F57" s="547"/>
      <c r="G57" s="547"/>
      <c r="H57" s="547"/>
      <c r="I57" s="547"/>
      <c r="J57" s="547"/>
      <c r="K57" s="547"/>
      <c r="L57" s="547"/>
      <c r="M57" s="547"/>
      <c r="N57" s="547"/>
      <c r="O57" s="547"/>
      <c r="P57" s="547"/>
      <c r="Q57" s="547"/>
      <c r="R57" s="547"/>
      <c r="S57" s="547"/>
      <c r="T57" s="576"/>
      <c r="U57" s="577"/>
      <c r="V57" s="577"/>
      <c r="W57" s="578" t="s">
        <v>275</v>
      </c>
      <c r="X57" s="547"/>
      <c r="Y57" s="547"/>
      <c r="Z57" s="547"/>
      <c r="AA57" s="547"/>
      <c r="AB57" s="547"/>
      <c r="AC57" s="547"/>
      <c r="AD57" s="547"/>
      <c r="AE57" s="511"/>
      <c r="AF57" s="547"/>
      <c r="AG57" s="547"/>
      <c r="AH57" s="547"/>
      <c r="AI57" s="547"/>
      <c r="AJ57" s="511"/>
      <c r="AK57" s="547"/>
      <c r="AL57" s="547"/>
      <c r="AM57" s="547"/>
      <c r="AN57" s="547"/>
      <c r="AO57" s="547"/>
      <c r="AP57" s="548"/>
      <c r="AQ57" s="548"/>
      <c r="AR57" s="548"/>
      <c r="AS57" s="548"/>
      <c r="AT57" s="547"/>
      <c r="AU57" s="548"/>
      <c r="AV57" s="548"/>
      <c r="AW57" s="547"/>
      <c r="AX57" s="548"/>
      <c r="AY57" s="548"/>
      <c r="AZ57" s="547"/>
      <c r="BA57" s="548"/>
      <c r="BB57" s="548"/>
      <c r="BC57" s="548"/>
      <c r="BD57" s="548"/>
      <c r="BE57" s="548"/>
      <c r="BF57" s="548"/>
      <c r="BG57" s="548"/>
      <c r="BH57" s="57"/>
      <c r="BI57" s="364" t="s">
        <v>275</v>
      </c>
    </row>
    <row r="58" spans="1:16368" ht="24.75" hidden="1" customHeight="1" thickBot="1" x14ac:dyDescent="0.3">
      <c r="A58" s="549" t="s">
        <v>411</v>
      </c>
      <c r="B58" s="550" t="s">
        <v>83</v>
      </c>
      <c r="C58" s="550"/>
      <c r="D58" s="550" t="s">
        <v>412</v>
      </c>
      <c r="E58" s="547"/>
      <c r="F58" s="547"/>
      <c r="G58" s="547"/>
      <c r="H58" s="547"/>
      <c r="I58" s="547"/>
      <c r="J58" s="547"/>
      <c r="K58" s="547"/>
      <c r="L58" s="547"/>
      <c r="M58" s="547"/>
      <c r="N58" s="547"/>
      <c r="O58" s="547"/>
      <c r="P58" s="547"/>
      <c r="Q58" s="547"/>
      <c r="R58" s="547"/>
      <c r="S58" s="547"/>
      <c r="T58" s="576"/>
      <c r="U58" s="579"/>
      <c r="V58" s="579"/>
      <c r="W58" s="580" t="s">
        <v>275</v>
      </c>
      <c r="X58" s="547"/>
      <c r="Y58" s="547"/>
      <c r="Z58" s="547"/>
      <c r="AA58" s="547"/>
      <c r="AB58" s="547"/>
      <c r="AC58" s="547"/>
      <c r="AD58" s="547"/>
      <c r="AE58" s="131"/>
      <c r="AF58" s="547"/>
      <c r="AG58" s="547"/>
      <c r="AH58" s="547"/>
      <c r="AI58" s="547"/>
      <c r="AJ58" s="131"/>
      <c r="AK58" s="547"/>
      <c r="AL58" s="547"/>
      <c r="AM58" s="547"/>
      <c r="AN58" s="547"/>
      <c r="AO58" s="547"/>
      <c r="AP58" s="548"/>
      <c r="AQ58" s="548"/>
      <c r="AR58" s="548"/>
      <c r="AS58" s="548"/>
      <c r="AT58" s="547"/>
      <c r="AU58" s="548"/>
      <c r="AV58" s="548"/>
      <c r="AW58" s="547"/>
      <c r="AX58" s="548"/>
      <c r="AY58" s="548"/>
      <c r="AZ58" s="547"/>
      <c r="BA58" s="548"/>
      <c r="BB58" s="548"/>
      <c r="BC58" s="548"/>
      <c r="BD58" s="548"/>
      <c r="BE58" s="548"/>
      <c r="BF58" s="548"/>
      <c r="BG58" s="548"/>
      <c r="BH58" s="57"/>
      <c r="BI58" s="364" t="s">
        <v>275</v>
      </c>
    </row>
    <row r="59" spans="1:16368" ht="25.5" hidden="1" customHeight="1" x14ac:dyDescent="0.25">
      <c r="A59" s="513" t="s">
        <v>91</v>
      </c>
      <c r="B59" s="514" t="s">
        <v>83</v>
      </c>
      <c r="C59" s="514"/>
      <c r="D59" s="490" t="s">
        <v>413</v>
      </c>
      <c r="E59" s="491"/>
      <c r="F59" s="491"/>
      <c r="G59" s="491"/>
      <c r="H59" s="491"/>
      <c r="I59" s="491"/>
      <c r="J59" s="491"/>
      <c r="K59" s="491"/>
      <c r="L59" s="491"/>
      <c r="M59" s="491"/>
      <c r="N59" s="491"/>
      <c r="O59" s="491"/>
      <c r="P59" s="491"/>
      <c r="Q59" s="491"/>
      <c r="R59" s="491"/>
      <c r="S59" s="492"/>
      <c r="T59" s="493"/>
      <c r="U59" s="498"/>
      <c r="V59" s="498"/>
      <c r="W59" s="496" t="s">
        <v>275</v>
      </c>
      <c r="X59" s="553"/>
      <c r="Y59" s="553"/>
      <c r="Z59" s="553"/>
      <c r="AA59" s="553"/>
      <c r="AB59" s="553"/>
      <c r="AC59" s="553"/>
      <c r="AD59" s="581"/>
      <c r="AE59" s="131"/>
      <c r="AF59" s="133"/>
      <c r="AG59" s="117"/>
      <c r="AH59" s="117"/>
      <c r="AI59" s="132"/>
      <c r="AJ59" s="131"/>
      <c r="AK59" s="133"/>
      <c r="AL59" s="117"/>
      <c r="AM59" s="117"/>
      <c r="AN59" s="117"/>
      <c r="AO59" s="117"/>
      <c r="AP59" s="117"/>
      <c r="AQ59" s="117"/>
      <c r="AR59" s="117"/>
      <c r="AS59" s="117"/>
      <c r="AT59" s="117"/>
      <c r="AU59" s="117"/>
      <c r="AV59" s="117"/>
      <c r="AW59" s="117"/>
      <c r="AX59" s="117"/>
      <c r="AY59" s="117"/>
      <c r="AZ59" s="117"/>
      <c r="BA59" s="117"/>
      <c r="BB59" s="117"/>
      <c r="BC59" s="117"/>
      <c r="BD59" s="117"/>
      <c r="BE59" s="117"/>
      <c r="BF59" s="117"/>
      <c r="BG59" s="132"/>
      <c r="BH59" s="57"/>
      <c r="BI59" s="364" t="s">
        <v>275</v>
      </c>
    </row>
    <row r="60" spans="1:16368" s="146" customFormat="1" ht="25.5" hidden="1" customHeight="1" x14ac:dyDescent="0.25">
      <c r="A60" s="56" t="s">
        <v>126</v>
      </c>
      <c r="B60" s="56" t="s">
        <v>414</v>
      </c>
      <c r="C60" s="56" t="s">
        <v>415</v>
      </c>
      <c r="D60" s="41" t="s">
        <v>416</v>
      </c>
      <c r="E60" s="41" t="s">
        <v>266</v>
      </c>
      <c r="F60" s="41" t="s">
        <v>148</v>
      </c>
      <c r="G60" s="41" t="s">
        <v>417</v>
      </c>
      <c r="H60" s="41" t="s">
        <v>161</v>
      </c>
      <c r="I60" s="41" t="s">
        <v>115</v>
      </c>
      <c r="J60" s="41"/>
      <c r="K60" s="41"/>
      <c r="L60" s="41"/>
      <c r="M60" s="41"/>
      <c r="N60" s="42">
        <v>342134.69</v>
      </c>
      <c r="O60" s="42">
        <v>25660.12</v>
      </c>
      <c r="P60" s="42">
        <v>25660.1</v>
      </c>
      <c r="Q60" s="42">
        <v>0</v>
      </c>
      <c r="R60" s="42">
        <v>0</v>
      </c>
      <c r="S60" s="42">
        <v>290814.46999999997</v>
      </c>
      <c r="T60" s="43">
        <v>42916</v>
      </c>
      <c r="U60" s="44">
        <v>43008</v>
      </c>
      <c r="V60" s="44">
        <v>43100</v>
      </c>
      <c r="W60" s="45">
        <v>43646</v>
      </c>
      <c r="X60" s="91">
        <v>0</v>
      </c>
      <c r="Y60" s="91">
        <v>0</v>
      </c>
      <c r="Z60" s="91">
        <v>150000</v>
      </c>
      <c r="AA60" s="91">
        <f>S60-Z60</f>
        <v>140814.46999999997</v>
      </c>
      <c r="AB60" s="91">
        <v>0</v>
      </c>
      <c r="AC60" s="91"/>
      <c r="AD60" s="149"/>
      <c r="AE60" s="57"/>
      <c r="AF60" s="150">
        <v>22</v>
      </c>
      <c r="AG60" s="116" t="s">
        <v>243</v>
      </c>
      <c r="AH60" s="116"/>
      <c r="AI60" s="134"/>
      <c r="AJ60" s="57"/>
      <c r="AK60" s="150"/>
      <c r="AL60" s="116"/>
      <c r="AM60" s="116"/>
      <c r="AN60" s="116"/>
      <c r="AO60" s="116"/>
      <c r="AP60" s="116" t="s">
        <v>216</v>
      </c>
      <c r="AQ60" s="116" t="s">
        <v>750</v>
      </c>
      <c r="AR60" s="116">
        <v>480</v>
      </c>
      <c r="AS60" s="116" t="s">
        <v>218</v>
      </c>
      <c r="AT60" s="116" t="s">
        <v>751</v>
      </c>
      <c r="AU60" s="116">
        <v>1</v>
      </c>
      <c r="AV60" s="57"/>
      <c r="AW60" s="57"/>
      <c r="AX60" s="57"/>
      <c r="AY60" s="116"/>
      <c r="AZ60" s="116"/>
      <c r="BA60" s="116"/>
      <c r="BB60" s="116"/>
      <c r="BC60" s="116"/>
      <c r="BD60" s="116"/>
      <c r="BE60" s="116"/>
      <c r="BF60" s="116"/>
      <c r="BG60" s="134"/>
      <c r="BH60" s="57" t="s">
        <v>871</v>
      </c>
      <c r="BI60" s="364" t="s">
        <v>941</v>
      </c>
    </row>
    <row r="61" spans="1:16368" s="146" customFormat="1" ht="24.75" hidden="1" customHeight="1" x14ac:dyDescent="0.25">
      <c r="A61" s="56" t="s">
        <v>127</v>
      </c>
      <c r="B61" s="56" t="s">
        <v>418</v>
      </c>
      <c r="C61" s="56" t="s">
        <v>419</v>
      </c>
      <c r="D61" s="41" t="s">
        <v>420</v>
      </c>
      <c r="E61" s="41" t="s">
        <v>280</v>
      </c>
      <c r="F61" s="41" t="s">
        <v>148</v>
      </c>
      <c r="G61" s="41" t="s">
        <v>321</v>
      </c>
      <c r="H61" s="41" t="s">
        <v>161</v>
      </c>
      <c r="I61" s="41" t="s">
        <v>115</v>
      </c>
      <c r="J61" s="41"/>
      <c r="K61" s="41"/>
      <c r="L61" s="41"/>
      <c r="M61" s="41"/>
      <c r="N61" s="42">
        <v>134057.62</v>
      </c>
      <c r="O61" s="42">
        <v>10054.32</v>
      </c>
      <c r="P61" s="42">
        <v>10054.32</v>
      </c>
      <c r="Q61" s="42">
        <v>0</v>
      </c>
      <c r="R61" s="42">
        <v>0</v>
      </c>
      <c r="S61" s="42">
        <v>113948.98</v>
      </c>
      <c r="T61" s="43">
        <v>42887</v>
      </c>
      <c r="U61" s="44">
        <v>42979</v>
      </c>
      <c r="V61" s="44">
        <v>43100</v>
      </c>
      <c r="W61" s="45">
        <v>43646</v>
      </c>
      <c r="X61" s="91">
        <v>0</v>
      </c>
      <c r="Y61" s="91">
        <v>0</v>
      </c>
      <c r="Z61" s="91">
        <v>100000</v>
      </c>
      <c r="AA61" s="91">
        <f>S61-Z61</f>
        <v>13948.979999999996</v>
      </c>
      <c r="AB61" s="91">
        <v>0</v>
      </c>
      <c r="AC61" s="91"/>
      <c r="AD61" s="149"/>
      <c r="AE61" s="57"/>
      <c r="AF61" s="150">
        <v>22</v>
      </c>
      <c r="AG61" s="116" t="s">
        <v>243</v>
      </c>
      <c r="AH61" s="116"/>
      <c r="AI61" s="134"/>
      <c r="AJ61" s="57"/>
      <c r="AK61" s="150"/>
      <c r="AL61" s="116"/>
      <c r="AM61" s="116"/>
      <c r="AN61" s="116"/>
      <c r="AO61" s="116"/>
      <c r="AP61" s="116" t="s">
        <v>216</v>
      </c>
      <c r="AQ61" s="116" t="s">
        <v>750</v>
      </c>
      <c r="AR61" s="116">
        <v>344</v>
      </c>
      <c r="AS61" s="116" t="s">
        <v>218</v>
      </c>
      <c r="AT61" s="116" t="s">
        <v>751</v>
      </c>
      <c r="AU61" s="116">
        <v>1</v>
      </c>
      <c r="AV61" s="57"/>
      <c r="AW61" s="57"/>
      <c r="AX61" s="57"/>
      <c r="AY61" s="116"/>
      <c r="AZ61" s="116"/>
      <c r="BA61" s="116"/>
      <c r="BB61" s="116"/>
      <c r="BC61" s="116"/>
      <c r="BD61" s="116"/>
      <c r="BE61" s="116"/>
      <c r="BF61" s="116"/>
      <c r="BG61" s="134"/>
      <c r="BH61" s="57" t="s">
        <v>869</v>
      </c>
      <c r="BI61" s="364" t="s">
        <v>941</v>
      </c>
    </row>
    <row r="62" spans="1:16368" s="146" customFormat="1" ht="26.25" hidden="1" customHeight="1" x14ac:dyDescent="0.25">
      <c r="A62" s="56" t="s">
        <v>128</v>
      </c>
      <c r="B62" s="56" t="s">
        <v>421</v>
      </c>
      <c r="C62" s="56" t="s">
        <v>422</v>
      </c>
      <c r="D62" s="41" t="s">
        <v>423</v>
      </c>
      <c r="E62" s="41" t="s">
        <v>297</v>
      </c>
      <c r="F62" s="41" t="s">
        <v>148</v>
      </c>
      <c r="G62" s="41" t="s">
        <v>326</v>
      </c>
      <c r="H62" s="41" t="s">
        <v>161</v>
      </c>
      <c r="I62" s="41" t="s">
        <v>115</v>
      </c>
      <c r="J62" s="41"/>
      <c r="K62" s="41"/>
      <c r="L62" s="41"/>
      <c r="M62" s="41"/>
      <c r="N62" s="42">
        <v>349590.09</v>
      </c>
      <c r="O62" s="42">
        <v>26219.26</v>
      </c>
      <c r="P62" s="42">
        <v>26219.26</v>
      </c>
      <c r="Q62" s="42">
        <v>0</v>
      </c>
      <c r="R62" s="42">
        <v>0</v>
      </c>
      <c r="S62" s="42">
        <v>297151.57</v>
      </c>
      <c r="T62" s="43">
        <v>42917</v>
      </c>
      <c r="U62" s="44">
        <v>42979</v>
      </c>
      <c r="V62" s="44">
        <v>43100</v>
      </c>
      <c r="W62" s="344">
        <v>44561</v>
      </c>
      <c r="X62" s="91">
        <v>0</v>
      </c>
      <c r="Y62" s="91">
        <v>0</v>
      </c>
      <c r="Z62" s="91">
        <v>100000</v>
      </c>
      <c r="AA62" s="91">
        <f>S62-Z62</f>
        <v>197151.57</v>
      </c>
      <c r="AB62" s="91">
        <v>0</v>
      </c>
      <c r="AC62" s="91"/>
      <c r="AD62" s="149"/>
      <c r="AE62" s="57"/>
      <c r="AF62" s="150">
        <v>22</v>
      </c>
      <c r="AG62" s="116" t="s">
        <v>243</v>
      </c>
      <c r="AH62" s="116"/>
      <c r="AI62" s="134"/>
      <c r="AJ62" s="57"/>
      <c r="AK62" s="150"/>
      <c r="AL62" s="116"/>
      <c r="AM62" s="116"/>
      <c r="AN62" s="116"/>
      <c r="AO62" s="116"/>
      <c r="AP62" s="116" t="s">
        <v>216</v>
      </c>
      <c r="AQ62" s="594" t="s">
        <v>750</v>
      </c>
      <c r="AR62" s="116">
        <v>250</v>
      </c>
      <c r="AS62" s="116" t="s">
        <v>218</v>
      </c>
      <c r="AT62" s="594" t="s">
        <v>751</v>
      </c>
      <c r="AU62" s="116">
        <v>1</v>
      </c>
      <c r="AV62" s="116" t="s">
        <v>206</v>
      </c>
      <c r="AW62" s="594" t="s">
        <v>207</v>
      </c>
      <c r="AX62" s="116">
        <v>20</v>
      </c>
      <c r="AY62" s="57"/>
      <c r="AZ62" s="57"/>
      <c r="BA62" s="57"/>
      <c r="BB62" s="57"/>
      <c r="BC62" s="57"/>
      <c r="BD62" s="57"/>
      <c r="BE62" s="57"/>
      <c r="BF62" s="57"/>
      <c r="BG62" s="595"/>
      <c r="BH62" s="57" t="s">
        <v>872</v>
      </c>
      <c r="BI62" s="364" t="s">
        <v>941</v>
      </c>
    </row>
    <row r="63" spans="1:16368" s="146" customFormat="1" ht="25.5" hidden="1" customHeight="1" x14ac:dyDescent="0.25">
      <c r="A63" s="56" t="s">
        <v>129</v>
      </c>
      <c r="B63" s="56" t="s">
        <v>424</v>
      </c>
      <c r="C63" s="56" t="s">
        <v>425</v>
      </c>
      <c r="D63" s="41" t="s">
        <v>426</v>
      </c>
      <c r="E63" s="41" t="s">
        <v>272</v>
      </c>
      <c r="F63" s="41" t="s">
        <v>148</v>
      </c>
      <c r="G63" s="41" t="s">
        <v>290</v>
      </c>
      <c r="H63" s="41" t="s">
        <v>161</v>
      </c>
      <c r="I63" s="41" t="s">
        <v>115</v>
      </c>
      <c r="J63" s="41"/>
      <c r="K63" s="41"/>
      <c r="L63" s="41"/>
      <c r="M63" s="41"/>
      <c r="N63" s="42">
        <v>739105.85</v>
      </c>
      <c r="O63" s="42">
        <v>55432.94</v>
      </c>
      <c r="P63" s="42">
        <v>55432.93</v>
      </c>
      <c r="Q63" s="596">
        <v>0</v>
      </c>
      <c r="R63" s="42">
        <v>0</v>
      </c>
      <c r="S63" s="42">
        <v>628239.98</v>
      </c>
      <c r="T63" s="43">
        <v>42947</v>
      </c>
      <c r="U63" s="44">
        <v>43008</v>
      </c>
      <c r="V63" s="44">
        <v>43100</v>
      </c>
      <c r="W63" s="45">
        <v>44255</v>
      </c>
      <c r="X63" s="91">
        <v>0</v>
      </c>
      <c r="Y63" s="91">
        <v>0</v>
      </c>
      <c r="Z63" s="91">
        <v>150000</v>
      </c>
      <c r="AA63" s="91">
        <v>250000</v>
      </c>
      <c r="AB63" s="91">
        <f>S63-Z63-AA63</f>
        <v>228239.97999999998</v>
      </c>
      <c r="AC63" s="91"/>
      <c r="AD63" s="149"/>
      <c r="AE63" s="57"/>
      <c r="AF63" s="150">
        <v>22</v>
      </c>
      <c r="AG63" s="116" t="s">
        <v>243</v>
      </c>
      <c r="AH63" s="116"/>
      <c r="AI63" s="134"/>
      <c r="AJ63" s="57"/>
      <c r="AK63" s="150"/>
      <c r="AL63" s="116"/>
      <c r="AM63" s="116"/>
      <c r="AN63" s="116"/>
      <c r="AO63" s="116"/>
      <c r="AP63" s="116" t="s">
        <v>216</v>
      </c>
      <c r="AQ63" s="116" t="s">
        <v>750</v>
      </c>
      <c r="AR63" s="116">
        <v>594</v>
      </c>
      <c r="AS63" s="116" t="s">
        <v>218</v>
      </c>
      <c r="AT63" s="116" t="s">
        <v>751</v>
      </c>
      <c r="AU63" s="116">
        <v>1</v>
      </c>
      <c r="AV63" s="57"/>
      <c r="AW63" s="57"/>
      <c r="AX63" s="57"/>
      <c r="AY63" s="116"/>
      <c r="AZ63" s="116"/>
      <c r="BA63" s="116"/>
      <c r="BB63" s="116"/>
      <c r="BC63" s="116"/>
      <c r="BD63" s="116"/>
      <c r="BE63" s="116"/>
      <c r="BF63" s="116"/>
      <c r="BG63" s="134"/>
      <c r="BH63" s="57" t="s">
        <v>870</v>
      </c>
      <c r="BI63" s="364" t="s">
        <v>941</v>
      </c>
    </row>
    <row r="64" spans="1:16368" ht="25.5" hidden="1" customHeight="1" x14ac:dyDescent="0.25">
      <c r="A64" s="513" t="s">
        <v>92</v>
      </c>
      <c r="B64" s="514" t="s">
        <v>83</v>
      </c>
      <c r="C64" s="514"/>
      <c r="D64" s="490" t="s">
        <v>427</v>
      </c>
      <c r="E64" s="491"/>
      <c r="F64" s="491"/>
      <c r="G64" s="491"/>
      <c r="H64" s="491"/>
      <c r="I64" s="491"/>
      <c r="J64" s="491"/>
      <c r="K64" s="491"/>
      <c r="L64" s="491"/>
      <c r="M64" s="491"/>
      <c r="N64" s="491"/>
      <c r="O64" s="491"/>
      <c r="P64" s="491"/>
      <c r="Q64" s="491"/>
      <c r="R64" s="491"/>
      <c r="S64" s="492"/>
      <c r="T64" s="493"/>
      <c r="U64" s="498"/>
      <c r="V64" s="498"/>
      <c r="W64" s="496" t="s">
        <v>275</v>
      </c>
      <c r="X64" s="553"/>
      <c r="Y64" s="553"/>
      <c r="Z64" s="553"/>
      <c r="AA64" s="553"/>
      <c r="AB64" s="553"/>
      <c r="AC64" s="553"/>
      <c r="AD64" s="581"/>
      <c r="AE64" s="131"/>
      <c r="AF64" s="133"/>
      <c r="AG64" s="117"/>
      <c r="AH64" s="117"/>
      <c r="AI64" s="132"/>
      <c r="AJ64" s="131"/>
      <c r="AK64" s="133"/>
      <c r="AL64" s="117"/>
      <c r="AM64" s="117"/>
      <c r="AN64" s="117"/>
      <c r="AO64" s="117"/>
      <c r="AP64" s="117"/>
      <c r="AQ64" s="117"/>
      <c r="AR64" s="117"/>
      <c r="AS64" s="117"/>
      <c r="AT64" s="117"/>
      <c r="AU64" s="117"/>
      <c r="AV64" s="117"/>
      <c r="AW64" s="117"/>
      <c r="AX64" s="117"/>
      <c r="AY64" s="117"/>
      <c r="AZ64" s="117"/>
      <c r="BA64" s="117"/>
      <c r="BB64" s="117"/>
      <c r="BC64" s="117"/>
      <c r="BD64" s="117"/>
      <c r="BE64" s="117"/>
      <c r="BF64" s="117"/>
      <c r="BG64" s="132"/>
      <c r="BH64" s="57"/>
      <c r="BI64" s="364" t="s">
        <v>275</v>
      </c>
    </row>
    <row r="65" spans="1:66" s="146" customFormat="1" ht="25.5" hidden="1" customHeight="1" x14ac:dyDescent="0.25">
      <c r="A65" s="56" t="s">
        <v>135</v>
      </c>
      <c r="B65" s="56" t="s">
        <v>428</v>
      </c>
      <c r="C65" s="56" t="s">
        <v>429</v>
      </c>
      <c r="D65" s="41" t="s">
        <v>430</v>
      </c>
      <c r="E65" s="41" t="s">
        <v>280</v>
      </c>
      <c r="F65" s="41" t="s">
        <v>148</v>
      </c>
      <c r="G65" s="594" t="s">
        <v>321</v>
      </c>
      <c r="H65" s="41" t="s">
        <v>160</v>
      </c>
      <c r="I65" s="41" t="s">
        <v>115</v>
      </c>
      <c r="J65" s="41"/>
      <c r="K65" s="41"/>
      <c r="L65" s="41"/>
      <c r="M65" s="41"/>
      <c r="N65" s="42">
        <v>143989.53</v>
      </c>
      <c r="O65" s="42">
        <v>23654.2</v>
      </c>
      <c r="P65" s="42">
        <v>0</v>
      </c>
      <c r="Q65" s="42">
        <v>0</v>
      </c>
      <c r="R65" s="42">
        <v>0</v>
      </c>
      <c r="S65" s="42">
        <v>120335.33</v>
      </c>
      <c r="T65" s="43">
        <v>42887</v>
      </c>
      <c r="U65" s="44">
        <v>42979</v>
      </c>
      <c r="V65" s="44">
        <v>43100</v>
      </c>
      <c r="W65" s="45">
        <v>43585</v>
      </c>
      <c r="X65" s="91">
        <v>0</v>
      </c>
      <c r="Y65" s="91">
        <v>0</v>
      </c>
      <c r="Z65" s="91">
        <v>100000</v>
      </c>
      <c r="AA65" s="91">
        <f>S65-Z65</f>
        <v>20335.330000000002</v>
      </c>
      <c r="AB65" s="91">
        <v>0</v>
      </c>
      <c r="AC65" s="91"/>
      <c r="AD65" s="149"/>
      <c r="AE65" s="57"/>
      <c r="AF65" s="150">
        <v>24</v>
      </c>
      <c r="AG65" s="116" t="s">
        <v>244</v>
      </c>
      <c r="AH65" s="116"/>
      <c r="AI65" s="134"/>
      <c r="AJ65" s="57"/>
      <c r="AK65" s="150"/>
      <c r="AL65" s="116"/>
      <c r="AM65" s="116"/>
      <c r="AN65" s="116"/>
      <c r="AO65" s="116"/>
      <c r="AP65" s="116" t="s">
        <v>217</v>
      </c>
      <c r="AQ65" s="116" t="s">
        <v>752</v>
      </c>
      <c r="AR65" s="116">
        <v>1</v>
      </c>
      <c r="AS65" s="116" t="s">
        <v>216</v>
      </c>
      <c r="AT65" s="116" t="s">
        <v>750</v>
      </c>
      <c r="AU65" s="116">
        <v>342</v>
      </c>
      <c r="AV65" s="116"/>
      <c r="AW65" s="116"/>
      <c r="AX65" s="116"/>
      <c r="AY65" s="116"/>
      <c r="AZ65" s="116"/>
      <c r="BA65" s="116"/>
      <c r="BB65" s="116"/>
      <c r="BC65" s="116"/>
      <c r="BD65" s="116"/>
      <c r="BE65" s="116"/>
      <c r="BF65" s="116"/>
      <c r="BG65" s="134"/>
      <c r="BH65" s="57" t="s">
        <v>874</v>
      </c>
      <c r="BI65" s="364" t="s">
        <v>941</v>
      </c>
    </row>
    <row r="66" spans="1:66" s="146" customFormat="1" ht="25.5" hidden="1" customHeight="1" x14ac:dyDescent="0.25">
      <c r="A66" s="56" t="s">
        <v>137</v>
      </c>
      <c r="B66" s="56" t="s">
        <v>431</v>
      </c>
      <c r="C66" s="56" t="s">
        <v>432</v>
      </c>
      <c r="D66" s="41" t="s">
        <v>433</v>
      </c>
      <c r="E66" s="41" t="s">
        <v>297</v>
      </c>
      <c r="F66" s="41" t="s">
        <v>148</v>
      </c>
      <c r="G66" s="41" t="s">
        <v>326</v>
      </c>
      <c r="H66" s="41" t="s">
        <v>160</v>
      </c>
      <c r="I66" s="41" t="s">
        <v>115</v>
      </c>
      <c r="J66" s="41"/>
      <c r="K66" s="41"/>
      <c r="L66" s="41"/>
      <c r="M66" s="41"/>
      <c r="N66" s="42">
        <v>179893.5</v>
      </c>
      <c r="O66" s="42">
        <v>26984.04</v>
      </c>
      <c r="P66" s="42">
        <v>0</v>
      </c>
      <c r="Q66" s="42">
        <v>0</v>
      </c>
      <c r="R66" s="42">
        <v>0</v>
      </c>
      <c r="S66" s="42">
        <v>152909.46</v>
      </c>
      <c r="T66" s="43">
        <v>42887</v>
      </c>
      <c r="U66" s="44">
        <v>43009</v>
      </c>
      <c r="V66" s="44">
        <v>43100</v>
      </c>
      <c r="W66" s="45">
        <v>43585</v>
      </c>
      <c r="X66" s="91">
        <v>0</v>
      </c>
      <c r="Y66" s="91">
        <v>0</v>
      </c>
      <c r="Z66" s="91">
        <v>100000</v>
      </c>
      <c r="AA66" s="91">
        <v>53887</v>
      </c>
      <c r="AB66" s="91">
        <v>0</v>
      </c>
      <c r="AC66" s="91"/>
      <c r="AD66" s="149"/>
      <c r="AE66" s="57"/>
      <c r="AF66" s="150">
        <v>24</v>
      </c>
      <c r="AG66" s="116" t="s">
        <v>244</v>
      </c>
      <c r="AH66" s="116"/>
      <c r="AI66" s="134"/>
      <c r="AJ66" s="57"/>
      <c r="AK66" s="150"/>
      <c r="AL66" s="116"/>
      <c r="AM66" s="116"/>
      <c r="AN66" s="116"/>
      <c r="AO66" s="116"/>
      <c r="AP66" s="116" t="s">
        <v>217</v>
      </c>
      <c r="AQ66" s="116" t="s">
        <v>752</v>
      </c>
      <c r="AR66" s="116">
        <v>1</v>
      </c>
      <c r="AS66" s="116" t="s">
        <v>216</v>
      </c>
      <c r="AT66" s="116" t="s">
        <v>750</v>
      </c>
      <c r="AU66" s="116">
        <v>269</v>
      </c>
      <c r="AV66" s="116"/>
      <c r="AW66" s="116"/>
      <c r="AX66" s="116"/>
      <c r="AY66" s="116"/>
      <c r="AZ66" s="116"/>
      <c r="BA66" s="116"/>
      <c r="BB66" s="116"/>
      <c r="BC66" s="116"/>
      <c r="BD66" s="116"/>
      <c r="BE66" s="116"/>
      <c r="BF66" s="116"/>
      <c r="BG66" s="134"/>
      <c r="BH66" s="57" t="s">
        <v>875</v>
      </c>
      <c r="BI66" s="364" t="s">
        <v>941</v>
      </c>
    </row>
    <row r="67" spans="1:66" s="146" customFormat="1" ht="25.5" hidden="1" customHeight="1" x14ac:dyDescent="0.25">
      <c r="A67" s="56" t="s">
        <v>138</v>
      </c>
      <c r="B67" s="56" t="s">
        <v>434</v>
      </c>
      <c r="C67" s="56" t="s">
        <v>435</v>
      </c>
      <c r="D67" s="41" t="s">
        <v>436</v>
      </c>
      <c r="E67" s="41" t="s">
        <v>272</v>
      </c>
      <c r="F67" s="41" t="s">
        <v>148</v>
      </c>
      <c r="G67" s="41" t="s">
        <v>290</v>
      </c>
      <c r="H67" s="41" t="s">
        <v>160</v>
      </c>
      <c r="I67" s="41" t="s">
        <v>115</v>
      </c>
      <c r="J67" s="41"/>
      <c r="K67" s="41"/>
      <c r="L67" s="41"/>
      <c r="M67" s="41"/>
      <c r="N67" s="42">
        <v>324610.48</v>
      </c>
      <c r="O67" s="42">
        <v>107117.26</v>
      </c>
      <c r="P67" s="42">
        <v>0</v>
      </c>
      <c r="Q67" s="42">
        <v>0</v>
      </c>
      <c r="R67" s="42">
        <v>0</v>
      </c>
      <c r="S67" s="42">
        <v>217493.22</v>
      </c>
      <c r="T67" s="43">
        <v>42887</v>
      </c>
      <c r="U67" s="44">
        <v>43098</v>
      </c>
      <c r="V67" s="44">
        <v>43190</v>
      </c>
      <c r="W67" s="344">
        <v>44561</v>
      </c>
      <c r="X67" s="91">
        <v>0</v>
      </c>
      <c r="Y67" s="91">
        <v>0</v>
      </c>
      <c r="Z67" s="91">
        <v>88000</v>
      </c>
      <c r="AA67" s="91">
        <v>100000</v>
      </c>
      <c r="AB67" s="91">
        <v>24733</v>
      </c>
      <c r="AC67" s="91"/>
      <c r="AD67" s="149"/>
      <c r="AE67" s="57"/>
      <c r="AF67" s="150">
        <v>24</v>
      </c>
      <c r="AG67" s="116" t="s">
        <v>244</v>
      </c>
      <c r="AH67" s="116"/>
      <c r="AI67" s="134"/>
      <c r="AJ67" s="57"/>
      <c r="AK67" s="150"/>
      <c r="AL67" s="116"/>
      <c r="AM67" s="116"/>
      <c r="AN67" s="116"/>
      <c r="AO67" s="116"/>
      <c r="AP67" s="116" t="s">
        <v>217</v>
      </c>
      <c r="AQ67" s="116" t="s">
        <v>752</v>
      </c>
      <c r="AR67" s="116">
        <v>1</v>
      </c>
      <c r="AS67" s="116" t="s">
        <v>216</v>
      </c>
      <c r="AT67" s="116" t="s">
        <v>750</v>
      </c>
      <c r="AU67" s="116">
        <v>650</v>
      </c>
      <c r="AV67" s="116"/>
      <c r="AW67" s="116"/>
      <c r="AX67" s="116"/>
      <c r="AY67" s="116"/>
      <c r="AZ67" s="116"/>
      <c r="BA67" s="116"/>
      <c r="BB67" s="116"/>
      <c r="BC67" s="116"/>
      <c r="BD67" s="116"/>
      <c r="BE67" s="116"/>
      <c r="BF67" s="116"/>
      <c r="BG67" s="134"/>
      <c r="BH67" s="57" t="s">
        <v>876</v>
      </c>
      <c r="BI67" s="364" t="s">
        <v>941</v>
      </c>
    </row>
    <row r="68" spans="1:66" s="146" customFormat="1" ht="25.5" hidden="1" customHeight="1" x14ac:dyDescent="0.25">
      <c r="A68" s="56" t="s">
        <v>139</v>
      </c>
      <c r="B68" s="56" t="s">
        <v>437</v>
      </c>
      <c r="C68" s="56" t="s">
        <v>438</v>
      </c>
      <c r="D68" s="41" t="s">
        <v>439</v>
      </c>
      <c r="E68" s="41" t="s">
        <v>440</v>
      </c>
      <c r="F68" s="41" t="s">
        <v>148</v>
      </c>
      <c r="G68" s="41" t="s">
        <v>417</v>
      </c>
      <c r="H68" s="41" t="s">
        <v>160</v>
      </c>
      <c r="I68" s="41" t="s">
        <v>115</v>
      </c>
      <c r="J68" s="41"/>
      <c r="K68" s="41"/>
      <c r="L68" s="41"/>
      <c r="M68" s="41"/>
      <c r="N68" s="42">
        <v>92842.82</v>
      </c>
      <c r="O68" s="42">
        <v>28431.83</v>
      </c>
      <c r="P68" s="42">
        <v>0</v>
      </c>
      <c r="Q68" s="42">
        <v>0</v>
      </c>
      <c r="R68" s="42">
        <v>0</v>
      </c>
      <c r="S68" s="42">
        <v>64410.99</v>
      </c>
      <c r="T68" s="43">
        <v>42887</v>
      </c>
      <c r="U68" s="44">
        <v>42948</v>
      </c>
      <c r="V68" s="44">
        <v>43100</v>
      </c>
      <c r="W68" s="45">
        <v>43585</v>
      </c>
      <c r="X68" s="91">
        <v>0</v>
      </c>
      <c r="Y68" s="91">
        <v>0</v>
      </c>
      <c r="Z68" s="91">
        <v>42000</v>
      </c>
      <c r="AA68" s="91">
        <v>22411</v>
      </c>
      <c r="AB68" s="91">
        <v>0</v>
      </c>
      <c r="AC68" s="91"/>
      <c r="AD68" s="149"/>
      <c r="AE68" s="57"/>
      <c r="AF68" s="150">
        <v>24</v>
      </c>
      <c r="AG68" s="116" t="s">
        <v>244</v>
      </c>
      <c r="AH68" s="116"/>
      <c r="AI68" s="134"/>
      <c r="AJ68" s="57"/>
      <c r="AK68" s="150"/>
      <c r="AL68" s="116"/>
      <c r="AM68" s="116"/>
      <c r="AN68" s="116"/>
      <c r="AO68" s="116"/>
      <c r="AP68" s="116" t="s">
        <v>217</v>
      </c>
      <c r="AQ68" s="116" t="s">
        <v>752</v>
      </c>
      <c r="AR68" s="116">
        <v>1</v>
      </c>
      <c r="AS68" s="116" t="s">
        <v>216</v>
      </c>
      <c r="AT68" s="116" t="s">
        <v>750</v>
      </c>
      <c r="AU68" s="116">
        <v>60</v>
      </c>
      <c r="AV68" s="116"/>
      <c r="AW68" s="116"/>
      <c r="AX68" s="116"/>
      <c r="AY68" s="116"/>
      <c r="AZ68" s="116"/>
      <c r="BA68" s="116"/>
      <c r="BB68" s="116"/>
      <c r="BC68" s="116"/>
      <c r="BD68" s="116"/>
      <c r="BE68" s="116"/>
      <c r="BF68" s="116"/>
      <c r="BG68" s="134"/>
      <c r="BH68" s="57" t="s">
        <v>873</v>
      </c>
      <c r="BI68" s="364" t="s">
        <v>941</v>
      </c>
    </row>
    <row r="69" spans="1:66" ht="25.5" hidden="1" customHeight="1" x14ac:dyDescent="0.25">
      <c r="A69" s="488" t="s">
        <v>93</v>
      </c>
      <c r="B69" s="489" t="s">
        <v>83</v>
      </c>
      <c r="C69" s="489"/>
      <c r="D69" s="490" t="s">
        <v>441</v>
      </c>
      <c r="E69" s="491"/>
      <c r="F69" s="491"/>
      <c r="G69" s="491"/>
      <c r="H69" s="491"/>
      <c r="I69" s="491"/>
      <c r="J69" s="491"/>
      <c r="K69" s="491"/>
      <c r="L69" s="491"/>
      <c r="M69" s="491"/>
      <c r="N69" s="491"/>
      <c r="O69" s="491"/>
      <c r="P69" s="491"/>
      <c r="Q69" s="491"/>
      <c r="R69" s="491"/>
      <c r="S69" s="492"/>
      <c r="T69" s="493"/>
      <c r="U69" s="498"/>
      <c r="V69" s="498"/>
      <c r="W69" s="496" t="s">
        <v>275</v>
      </c>
      <c r="X69" s="553"/>
      <c r="Y69" s="553"/>
      <c r="Z69" s="553"/>
      <c r="AA69" s="553"/>
      <c r="AB69" s="553"/>
      <c r="AC69" s="553"/>
      <c r="AD69" s="581"/>
      <c r="AE69" s="131"/>
      <c r="AF69" s="133"/>
      <c r="AG69" s="117"/>
      <c r="AH69" s="117"/>
      <c r="AI69" s="132"/>
      <c r="AJ69" s="131"/>
      <c r="AK69" s="133"/>
      <c r="AL69" s="117"/>
      <c r="AM69" s="117"/>
      <c r="AN69" s="117"/>
      <c r="AO69" s="117"/>
      <c r="AP69" s="117"/>
      <c r="AQ69" s="117"/>
      <c r="AR69" s="117"/>
      <c r="AS69" s="117"/>
      <c r="AT69" s="117"/>
      <c r="AU69" s="117"/>
      <c r="AV69" s="117"/>
      <c r="AW69" s="117"/>
      <c r="AX69" s="117"/>
      <c r="AY69" s="117"/>
      <c r="AZ69" s="117"/>
      <c r="BA69" s="117"/>
      <c r="BB69" s="117"/>
      <c r="BC69" s="117"/>
      <c r="BD69" s="117"/>
      <c r="BE69" s="117"/>
      <c r="BF69" s="117"/>
      <c r="BG69" s="132"/>
      <c r="BH69" s="57"/>
      <c r="BI69" s="364" t="s">
        <v>275</v>
      </c>
    </row>
    <row r="70" spans="1:66" ht="25.5" hidden="1" customHeight="1" x14ac:dyDescent="0.25">
      <c r="A70" s="56" t="s">
        <v>141</v>
      </c>
      <c r="B70" s="56" t="s">
        <v>442</v>
      </c>
      <c r="C70" s="56" t="s">
        <v>443</v>
      </c>
      <c r="D70" s="591" t="s">
        <v>444</v>
      </c>
      <c r="E70" s="41" t="s">
        <v>266</v>
      </c>
      <c r="F70" s="41" t="s">
        <v>148</v>
      </c>
      <c r="G70" s="41" t="s">
        <v>417</v>
      </c>
      <c r="H70" s="41" t="s">
        <v>149</v>
      </c>
      <c r="I70" s="41" t="s">
        <v>115</v>
      </c>
      <c r="J70" s="41"/>
      <c r="K70" s="41"/>
      <c r="L70" s="41"/>
      <c r="M70" s="41"/>
      <c r="N70" s="42">
        <v>723024.09</v>
      </c>
      <c r="O70" s="42">
        <v>326176.25</v>
      </c>
      <c r="P70" s="42">
        <v>32176.85</v>
      </c>
      <c r="Q70" s="42"/>
      <c r="R70" s="42"/>
      <c r="S70" s="42">
        <v>364670.99</v>
      </c>
      <c r="T70" s="43">
        <v>43009</v>
      </c>
      <c r="U70" s="44">
        <v>43070</v>
      </c>
      <c r="V70" s="44">
        <v>43190</v>
      </c>
      <c r="W70" s="45">
        <v>43799</v>
      </c>
      <c r="X70" s="91">
        <v>0</v>
      </c>
      <c r="Y70" s="91">
        <v>0</v>
      </c>
      <c r="Z70" s="91">
        <v>135427</v>
      </c>
      <c r="AA70" s="91">
        <f>S70-Z70</f>
        <v>229243.99</v>
      </c>
      <c r="AB70" s="91">
        <v>0</v>
      </c>
      <c r="AC70" s="91"/>
      <c r="AD70" s="149"/>
      <c r="AE70" s="131"/>
      <c r="AF70" s="133">
        <v>23</v>
      </c>
      <c r="AG70" s="116" t="s">
        <v>753</v>
      </c>
      <c r="AH70" s="117"/>
      <c r="AI70" s="132"/>
      <c r="AJ70" s="131"/>
      <c r="AK70" s="133"/>
      <c r="AL70" s="117"/>
      <c r="AM70" s="117"/>
      <c r="AN70" s="117"/>
      <c r="AO70" s="117"/>
      <c r="AP70" s="117" t="s">
        <v>216</v>
      </c>
      <c r="AQ70" s="597" t="s">
        <v>750</v>
      </c>
      <c r="AR70" s="117">
        <v>261</v>
      </c>
      <c r="AS70" s="117" t="s">
        <v>208</v>
      </c>
      <c r="AT70" s="116" t="s">
        <v>209</v>
      </c>
      <c r="AU70" s="117">
        <v>1</v>
      </c>
      <c r="AV70" s="116" t="s">
        <v>210</v>
      </c>
      <c r="AW70" s="116" t="s">
        <v>211</v>
      </c>
      <c r="AX70" s="116">
        <v>5</v>
      </c>
      <c r="AY70" s="117" t="s">
        <v>206</v>
      </c>
      <c r="AZ70" s="116" t="s">
        <v>207</v>
      </c>
      <c r="BA70" s="117">
        <v>100</v>
      </c>
      <c r="BB70" s="131"/>
      <c r="BC70" s="131"/>
      <c r="BD70" s="131"/>
      <c r="BE70" s="131"/>
      <c r="BF70" s="131"/>
      <c r="BG70" s="369"/>
      <c r="BH70" s="57" t="s">
        <v>867</v>
      </c>
      <c r="BI70" s="364" t="s">
        <v>939</v>
      </c>
      <c r="BJ70" s="122"/>
      <c r="BK70" s="122"/>
      <c r="BL70" s="122"/>
      <c r="BM70" s="122"/>
      <c r="BN70" s="122"/>
    </row>
    <row r="71" spans="1:66" ht="41.25" hidden="1" customHeight="1" x14ac:dyDescent="0.25">
      <c r="A71" s="56" t="s">
        <v>142</v>
      </c>
      <c r="B71" s="56" t="s">
        <v>445</v>
      </c>
      <c r="C71" s="56" t="s">
        <v>446</v>
      </c>
      <c r="D71" s="591" t="s">
        <v>447</v>
      </c>
      <c r="E71" s="41" t="s">
        <v>297</v>
      </c>
      <c r="F71" s="41" t="s">
        <v>148</v>
      </c>
      <c r="G71" s="41" t="s">
        <v>399</v>
      </c>
      <c r="H71" s="41" t="s">
        <v>149</v>
      </c>
      <c r="I71" s="41" t="s">
        <v>115</v>
      </c>
      <c r="J71" s="41"/>
      <c r="K71" s="41"/>
      <c r="L71" s="41"/>
      <c r="M71" s="41"/>
      <c r="N71" s="42">
        <v>258030.9</v>
      </c>
      <c r="O71" s="42">
        <v>35286.07</v>
      </c>
      <c r="P71" s="42">
        <v>18060.39</v>
      </c>
      <c r="Q71" s="42">
        <v>0</v>
      </c>
      <c r="R71" s="42">
        <v>0</v>
      </c>
      <c r="S71" s="42">
        <v>204684.44</v>
      </c>
      <c r="T71" s="43">
        <v>43009</v>
      </c>
      <c r="U71" s="44">
        <v>43070</v>
      </c>
      <c r="V71" s="44">
        <v>43159</v>
      </c>
      <c r="W71" s="344">
        <v>44561</v>
      </c>
      <c r="X71" s="91"/>
      <c r="Y71" s="91">
        <v>0</v>
      </c>
      <c r="Z71" s="91">
        <v>60000</v>
      </c>
      <c r="AA71" s="91">
        <v>117168</v>
      </c>
      <c r="AB71" s="91">
        <v>15000</v>
      </c>
      <c r="AC71" s="91"/>
      <c r="AD71" s="149"/>
      <c r="AE71" s="131"/>
      <c r="AF71" s="133">
        <v>23</v>
      </c>
      <c r="AG71" s="116" t="s">
        <v>753</v>
      </c>
      <c r="AH71" s="117"/>
      <c r="AI71" s="132"/>
      <c r="AJ71" s="131"/>
      <c r="AK71" s="133"/>
      <c r="AL71" s="117"/>
      <c r="AM71" s="117"/>
      <c r="AN71" s="117"/>
      <c r="AO71" s="117"/>
      <c r="AP71" s="117" t="s">
        <v>216</v>
      </c>
      <c r="AQ71" s="597" t="s">
        <v>750</v>
      </c>
      <c r="AR71" s="117">
        <v>34</v>
      </c>
      <c r="AS71" s="117" t="s">
        <v>208</v>
      </c>
      <c r="AT71" s="116" t="s">
        <v>209</v>
      </c>
      <c r="AU71" s="117">
        <v>1</v>
      </c>
      <c r="AV71" s="116" t="s">
        <v>210</v>
      </c>
      <c r="AW71" s="116" t="s">
        <v>211</v>
      </c>
      <c r="AX71" s="116">
        <v>2</v>
      </c>
      <c r="AY71" s="116"/>
      <c r="AZ71" s="116"/>
      <c r="BA71" s="116"/>
      <c r="BB71" s="116"/>
      <c r="BC71" s="116"/>
      <c r="BD71" s="116"/>
      <c r="BE71" s="116"/>
      <c r="BF71" s="116"/>
      <c r="BG71" s="134"/>
      <c r="BH71" s="57" t="s">
        <v>868</v>
      </c>
      <c r="BI71" s="364" t="s">
        <v>941</v>
      </c>
      <c r="BJ71" s="122"/>
      <c r="BK71" s="122"/>
      <c r="BL71" s="122"/>
      <c r="BM71" s="122"/>
      <c r="BN71" s="122"/>
    </row>
    <row r="72" spans="1:66" ht="44.25" hidden="1" customHeight="1" x14ac:dyDescent="0.25">
      <c r="A72" s="56" t="s">
        <v>448</v>
      </c>
      <c r="B72" s="56" t="s">
        <v>449</v>
      </c>
      <c r="C72" s="56" t="s">
        <v>450</v>
      </c>
      <c r="D72" s="591" t="s">
        <v>451</v>
      </c>
      <c r="E72" s="41" t="s">
        <v>272</v>
      </c>
      <c r="F72" s="41" t="s">
        <v>148</v>
      </c>
      <c r="G72" s="41" t="s">
        <v>290</v>
      </c>
      <c r="H72" s="41" t="s">
        <v>149</v>
      </c>
      <c r="I72" s="41" t="s">
        <v>115</v>
      </c>
      <c r="J72" s="41"/>
      <c r="K72" s="41"/>
      <c r="L72" s="41"/>
      <c r="M72" s="41"/>
      <c r="N72" s="42">
        <v>297806.55</v>
      </c>
      <c r="O72" s="42">
        <v>22335.51</v>
      </c>
      <c r="P72" s="42">
        <v>22335.47</v>
      </c>
      <c r="Q72" s="42">
        <v>0</v>
      </c>
      <c r="R72" s="42">
        <v>0</v>
      </c>
      <c r="S72" s="42">
        <v>253135.57</v>
      </c>
      <c r="T72" s="43">
        <v>43009</v>
      </c>
      <c r="U72" s="44">
        <v>43070</v>
      </c>
      <c r="V72" s="44">
        <v>43159</v>
      </c>
      <c r="W72" s="45">
        <v>43921</v>
      </c>
      <c r="X72" s="91">
        <v>0</v>
      </c>
      <c r="Y72" s="91">
        <v>0</v>
      </c>
      <c r="Z72" s="91">
        <v>125000</v>
      </c>
      <c r="AA72" s="91">
        <v>125000</v>
      </c>
      <c r="AB72" s="91">
        <f>S72-Z72-AA72</f>
        <v>3135.570000000007</v>
      </c>
      <c r="AC72" s="91"/>
      <c r="AD72" s="149"/>
      <c r="AE72" s="131"/>
      <c r="AF72" s="133">
        <v>23</v>
      </c>
      <c r="AG72" s="116" t="s">
        <v>753</v>
      </c>
      <c r="AH72" s="117"/>
      <c r="AI72" s="132"/>
      <c r="AJ72" s="131"/>
      <c r="AK72" s="133"/>
      <c r="AL72" s="117"/>
      <c r="AM72" s="117"/>
      <c r="AN72" s="117"/>
      <c r="AO72" s="117"/>
      <c r="AP72" s="117" t="s">
        <v>216</v>
      </c>
      <c r="AQ72" s="597" t="s">
        <v>750</v>
      </c>
      <c r="AR72" s="117">
        <v>245</v>
      </c>
      <c r="AS72" s="117" t="s">
        <v>208</v>
      </c>
      <c r="AT72" s="116" t="s">
        <v>209</v>
      </c>
      <c r="AU72" s="117">
        <v>1</v>
      </c>
      <c r="AV72" s="116" t="s">
        <v>210</v>
      </c>
      <c r="AW72" s="116" t="s">
        <v>211</v>
      </c>
      <c r="AX72" s="116">
        <v>6</v>
      </c>
      <c r="AY72" s="116"/>
      <c r="AZ72" s="116"/>
      <c r="BA72" s="116"/>
      <c r="BB72" s="116"/>
      <c r="BC72" s="116"/>
      <c r="BD72" s="116"/>
      <c r="BE72" s="116"/>
      <c r="BF72" s="116"/>
      <c r="BG72" s="134"/>
      <c r="BH72" s="57" t="s">
        <v>866</v>
      </c>
      <c r="BI72" s="364" t="s">
        <v>939</v>
      </c>
      <c r="BJ72" s="122"/>
      <c r="BK72" s="122"/>
      <c r="BL72" s="122"/>
      <c r="BM72" s="122"/>
      <c r="BN72" s="122"/>
    </row>
    <row r="73" spans="1:66" ht="24.75" hidden="1" customHeight="1" thickBot="1" x14ac:dyDescent="0.3">
      <c r="A73" s="549" t="s">
        <v>452</v>
      </c>
      <c r="B73" s="550" t="s">
        <v>83</v>
      </c>
      <c r="C73" s="550"/>
      <c r="D73" s="550" t="s">
        <v>453</v>
      </c>
      <c r="E73" s="547"/>
      <c r="F73" s="547"/>
      <c r="G73" s="547"/>
      <c r="H73" s="547"/>
      <c r="I73" s="547"/>
      <c r="J73" s="547"/>
      <c r="K73" s="547"/>
      <c r="L73" s="547"/>
      <c r="M73" s="547"/>
      <c r="N73" s="547"/>
      <c r="O73" s="547"/>
      <c r="P73" s="547"/>
      <c r="Q73" s="547"/>
      <c r="R73" s="547"/>
      <c r="S73" s="547"/>
      <c r="T73" s="576"/>
      <c r="U73" s="579"/>
      <c r="V73" s="579"/>
      <c r="W73" s="580" t="s">
        <v>275</v>
      </c>
      <c r="X73" s="547"/>
      <c r="Y73" s="547"/>
      <c r="Z73" s="547"/>
      <c r="AA73" s="547"/>
      <c r="AB73" s="547"/>
      <c r="AC73" s="547"/>
      <c r="AD73" s="547"/>
      <c r="AE73" s="131"/>
      <c r="AF73" s="547"/>
      <c r="AG73" s="547"/>
      <c r="AH73" s="547"/>
      <c r="AI73" s="547"/>
      <c r="AJ73" s="131"/>
      <c r="AK73" s="547"/>
      <c r="AL73" s="547"/>
      <c r="AM73" s="547"/>
      <c r="AN73" s="547"/>
      <c r="AO73" s="547"/>
      <c r="AP73" s="548"/>
      <c r="AQ73" s="548"/>
      <c r="AR73" s="548"/>
      <c r="AS73" s="548"/>
      <c r="AT73" s="547"/>
      <c r="AU73" s="548"/>
      <c r="AV73" s="548"/>
      <c r="AW73" s="547"/>
      <c r="AX73" s="548"/>
      <c r="AY73" s="548"/>
      <c r="AZ73" s="547"/>
      <c r="BA73" s="548"/>
      <c r="BB73" s="548"/>
      <c r="BC73" s="548"/>
      <c r="BD73" s="548"/>
      <c r="BE73" s="548"/>
      <c r="BF73" s="548"/>
      <c r="BG73" s="548"/>
      <c r="BH73" s="57"/>
      <c r="BI73" s="364" t="s">
        <v>275</v>
      </c>
    </row>
    <row r="74" spans="1:66" ht="25.5" hidden="1" customHeight="1" x14ac:dyDescent="0.25">
      <c r="A74" s="488" t="s">
        <v>94</v>
      </c>
      <c r="B74" s="489" t="s">
        <v>83</v>
      </c>
      <c r="C74" s="489"/>
      <c r="D74" s="490" t="s">
        <v>454</v>
      </c>
      <c r="E74" s="491"/>
      <c r="F74" s="491"/>
      <c r="G74" s="491"/>
      <c r="H74" s="491"/>
      <c r="I74" s="491"/>
      <c r="J74" s="491"/>
      <c r="K74" s="491"/>
      <c r="L74" s="491"/>
      <c r="M74" s="491"/>
      <c r="N74" s="491"/>
      <c r="O74" s="491"/>
      <c r="P74" s="491"/>
      <c r="Q74" s="491"/>
      <c r="R74" s="491"/>
      <c r="S74" s="492"/>
      <c r="T74" s="493"/>
      <c r="U74" s="498"/>
      <c r="V74" s="498"/>
      <c r="W74" s="496" t="s">
        <v>275</v>
      </c>
      <c r="X74" s="553"/>
      <c r="Y74" s="553"/>
      <c r="Z74" s="553"/>
      <c r="AA74" s="553"/>
      <c r="AB74" s="553"/>
      <c r="AC74" s="553"/>
      <c r="AD74" s="581"/>
      <c r="AE74" s="131"/>
      <c r="AF74" s="133"/>
      <c r="AG74" s="117"/>
      <c r="AH74" s="117"/>
      <c r="AI74" s="132"/>
      <c r="AJ74" s="131"/>
      <c r="AK74" s="133"/>
      <c r="AL74" s="117"/>
      <c r="AM74" s="117"/>
      <c r="AN74" s="117"/>
      <c r="AO74" s="117"/>
      <c r="AP74" s="117"/>
      <c r="AQ74" s="117"/>
      <c r="AR74" s="117"/>
      <c r="AS74" s="117"/>
      <c r="AT74" s="117"/>
      <c r="AU74" s="117"/>
      <c r="AV74" s="117"/>
      <c r="AW74" s="117"/>
      <c r="AX74" s="117"/>
      <c r="AY74" s="117"/>
      <c r="AZ74" s="117"/>
      <c r="BA74" s="117"/>
      <c r="BB74" s="117"/>
      <c r="BC74" s="117"/>
      <c r="BD74" s="117"/>
      <c r="BE74" s="117"/>
      <c r="BF74" s="117"/>
      <c r="BG74" s="132"/>
      <c r="BH74" s="57"/>
      <c r="BI74" s="364" t="s">
        <v>275</v>
      </c>
    </row>
    <row r="75" spans="1:66" ht="25.5" hidden="1" customHeight="1" x14ac:dyDescent="0.25">
      <c r="A75" s="39" t="s">
        <v>144</v>
      </c>
      <c r="B75" s="39" t="s">
        <v>455</v>
      </c>
      <c r="C75" s="39" t="s">
        <v>456</v>
      </c>
      <c r="D75" s="40" t="s">
        <v>457</v>
      </c>
      <c r="E75" s="41" t="s">
        <v>280</v>
      </c>
      <c r="F75" s="41" t="s">
        <v>162</v>
      </c>
      <c r="G75" s="41" t="s">
        <v>458</v>
      </c>
      <c r="H75" s="598" t="s">
        <v>163</v>
      </c>
      <c r="I75" s="41" t="s">
        <v>115</v>
      </c>
      <c r="J75" s="41"/>
      <c r="K75" s="41"/>
      <c r="L75" s="41"/>
      <c r="M75" s="41"/>
      <c r="N75" s="42">
        <f>O75+P75+S75</f>
        <v>46877.647058823532</v>
      </c>
      <c r="O75" s="42">
        <f>P75</f>
        <v>3515.8235294117649</v>
      </c>
      <c r="P75" s="42">
        <f>7.5*S75/85</f>
        <v>3515.8235294117649</v>
      </c>
      <c r="Q75" s="42"/>
      <c r="R75" s="42"/>
      <c r="S75" s="42">
        <v>39846</v>
      </c>
      <c r="T75" s="43">
        <v>43159</v>
      </c>
      <c r="U75" s="44">
        <v>43205</v>
      </c>
      <c r="V75" s="44">
        <v>43281</v>
      </c>
      <c r="W75" s="45">
        <v>44230</v>
      </c>
      <c r="X75" s="91"/>
      <c r="Y75" s="91"/>
      <c r="Z75" s="91">
        <v>8396.0025000000005</v>
      </c>
      <c r="AA75" s="91">
        <v>10200</v>
      </c>
      <c r="AB75" s="91">
        <v>12750</v>
      </c>
      <c r="AC75" s="91">
        <v>8500</v>
      </c>
      <c r="AD75" s="149"/>
      <c r="AE75" s="131"/>
      <c r="AF75" s="150">
        <v>47</v>
      </c>
      <c r="AG75" s="116" t="s">
        <v>256</v>
      </c>
      <c r="AH75" s="117"/>
      <c r="AI75" s="132"/>
      <c r="AJ75" s="131"/>
      <c r="AK75" s="133"/>
      <c r="AL75" s="117"/>
      <c r="AM75" s="117"/>
      <c r="AN75" s="117"/>
      <c r="AO75" s="117"/>
      <c r="AP75" s="117" t="s">
        <v>219</v>
      </c>
      <c r="AQ75" s="116" t="s">
        <v>754</v>
      </c>
      <c r="AR75" s="117">
        <v>431</v>
      </c>
      <c r="AS75" s="116"/>
      <c r="AT75" s="116"/>
      <c r="AU75" s="117"/>
      <c r="AV75" s="117"/>
      <c r="AW75" s="116"/>
      <c r="AX75" s="117"/>
      <c r="AY75" s="117"/>
      <c r="AZ75" s="117"/>
      <c r="BA75" s="117"/>
      <c r="BB75" s="117"/>
      <c r="BC75" s="117"/>
      <c r="BD75" s="117"/>
      <c r="BE75" s="117"/>
      <c r="BF75" s="117"/>
      <c r="BG75" s="132"/>
      <c r="BH75" s="57" t="s">
        <v>861</v>
      </c>
      <c r="BI75" s="364" t="s">
        <v>941</v>
      </c>
    </row>
    <row r="76" spans="1:66" ht="25.5" hidden="1" customHeight="1" x14ac:dyDescent="0.25">
      <c r="A76" s="39" t="s">
        <v>459</v>
      </c>
      <c r="B76" s="39" t="s">
        <v>460</v>
      </c>
      <c r="C76" s="39" t="s">
        <v>461</v>
      </c>
      <c r="D76" s="40" t="s">
        <v>462</v>
      </c>
      <c r="E76" s="41" t="s">
        <v>463</v>
      </c>
      <c r="F76" s="41" t="s">
        <v>162</v>
      </c>
      <c r="G76" s="41" t="s">
        <v>399</v>
      </c>
      <c r="H76" s="598" t="s">
        <v>163</v>
      </c>
      <c r="I76" s="41" t="s">
        <v>115</v>
      </c>
      <c r="J76" s="41"/>
      <c r="K76" s="41"/>
      <c r="L76" s="41"/>
      <c r="M76" s="41"/>
      <c r="N76" s="42">
        <f>O76+P76+S76</f>
        <v>137798.82352941178</v>
      </c>
      <c r="O76" s="42">
        <f>P76</f>
        <v>10334.911764705883</v>
      </c>
      <c r="P76" s="42">
        <f>7.5*S76/85</f>
        <v>10334.911764705883</v>
      </c>
      <c r="Q76" s="42"/>
      <c r="R76" s="42"/>
      <c r="S76" s="42">
        <v>117129</v>
      </c>
      <c r="T76" s="43">
        <v>43159</v>
      </c>
      <c r="U76" s="44">
        <v>43205</v>
      </c>
      <c r="V76" s="44">
        <v>43281</v>
      </c>
      <c r="W76" s="45">
        <v>44355</v>
      </c>
      <c r="X76" s="91"/>
      <c r="Y76" s="91"/>
      <c r="Z76" s="91">
        <v>39000</v>
      </c>
      <c r="AA76" s="91">
        <v>26000</v>
      </c>
      <c r="AB76" s="91">
        <v>26000</v>
      </c>
      <c r="AC76" s="91">
        <v>26129</v>
      </c>
      <c r="AD76" s="149"/>
      <c r="AE76" s="131"/>
      <c r="AF76" s="150">
        <v>47</v>
      </c>
      <c r="AG76" s="116" t="s">
        <v>256</v>
      </c>
      <c r="AH76" s="117"/>
      <c r="AI76" s="132"/>
      <c r="AJ76" s="131"/>
      <c r="AK76" s="133"/>
      <c r="AL76" s="117"/>
      <c r="AM76" s="117"/>
      <c r="AN76" s="117"/>
      <c r="AP76" s="117" t="s">
        <v>219</v>
      </c>
      <c r="AQ76" s="116" t="s">
        <v>754</v>
      </c>
      <c r="AR76" s="116">
        <v>1177</v>
      </c>
      <c r="AS76" s="116" t="s">
        <v>221</v>
      </c>
      <c r="AT76" s="116" t="s">
        <v>222</v>
      </c>
      <c r="AU76" s="116">
        <v>1</v>
      </c>
      <c r="AV76" s="117"/>
      <c r="AW76" s="116"/>
      <c r="AX76" s="117"/>
      <c r="AY76" s="117"/>
      <c r="AZ76" s="117"/>
      <c r="BA76" s="117"/>
      <c r="BB76" s="117"/>
      <c r="BC76" s="117"/>
      <c r="BD76" s="117"/>
      <c r="BE76" s="117"/>
      <c r="BF76" s="117"/>
      <c r="BG76" s="132"/>
      <c r="BH76" s="57" t="s">
        <v>859</v>
      </c>
      <c r="BI76" s="364" t="s">
        <v>941</v>
      </c>
    </row>
    <row r="77" spans="1:66" ht="25.5" hidden="1" customHeight="1" x14ac:dyDescent="0.25">
      <c r="A77" s="39" t="s">
        <v>464</v>
      </c>
      <c r="B77" s="39" t="s">
        <v>465</v>
      </c>
      <c r="C77" s="39" t="s">
        <v>466</v>
      </c>
      <c r="D77" s="40" t="s">
        <v>467</v>
      </c>
      <c r="E77" s="41" t="s">
        <v>468</v>
      </c>
      <c r="F77" s="41" t="s">
        <v>162</v>
      </c>
      <c r="G77" s="41" t="s">
        <v>469</v>
      </c>
      <c r="H77" s="598" t="s">
        <v>163</v>
      </c>
      <c r="I77" s="41" t="s">
        <v>115</v>
      </c>
      <c r="J77" s="41"/>
      <c r="K77" s="41"/>
      <c r="L77" s="41"/>
      <c r="M77" s="41"/>
      <c r="N77" s="42">
        <f>O77+P77+S77</f>
        <v>190492.9411764706</v>
      </c>
      <c r="O77" s="42">
        <f>P77</f>
        <v>14286.970588235294</v>
      </c>
      <c r="P77" s="42">
        <f>7.5*S77/85</f>
        <v>14286.970588235294</v>
      </c>
      <c r="Q77" s="42"/>
      <c r="R77" s="42"/>
      <c r="S77" s="42">
        <v>161919</v>
      </c>
      <c r="T77" s="43">
        <v>43159</v>
      </c>
      <c r="U77" s="44">
        <v>43205</v>
      </c>
      <c r="V77" s="44">
        <v>43281</v>
      </c>
      <c r="W77" s="45">
        <v>44382</v>
      </c>
      <c r="X77" s="91"/>
      <c r="Y77" s="91"/>
      <c r="Z77" s="91">
        <v>25000</v>
      </c>
      <c r="AA77" s="91">
        <v>60000</v>
      </c>
      <c r="AB77" s="91">
        <v>60000</v>
      </c>
      <c r="AC77" s="91">
        <v>16919</v>
      </c>
      <c r="AD77" s="149"/>
      <c r="AE77" s="131"/>
      <c r="AF77" s="150">
        <v>47</v>
      </c>
      <c r="AG77" s="116" t="s">
        <v>256</v>
      </c>
      <c r="AH77" s="117"/>
      <c r="AI77" s="132"/>
      <c r="AJ77" s="131"/>
      <c r="AK77" s="133"/>
      <c r="AL77" s="117"/>
      <c r="AM77" s="117"/>
      <c r="AN77" s="117"/>
      <c r="AO77" s="117"/>
      <c r="AP77" s="117" t="s">
        <v>219</v>
      </c>
      <c r="AQ77" s="116" t="s">
        <v>220</v>
      </c>
      <c r="AR77" s="117">
        <v>1615</v>
      </c>
      <c r="AS77" s="117"/>
      <c r="AT77" s="116"/>
      <c r="AU77" s="117"/>
      <c r="AV77" s="117"/>
      <c r="AW77" s="116"/>
      <c r="AX77" s="117"/>
      <c r="AY77" s="117"/>
      <c r="AZ77" s="117"/>
      <c r="BA77" s="117"/>
      <c r="BB77" s="117"/>
      <c r="BC77" s="117"/>
      <c r="BD77" s="117"/>
      <c r="BE77" s="117"/>
      <c r="BF77" s="117"/>
      <c r="BG77" s="132"/>
      <c r="BH77" s="57" t="s">
        <v>858</v>
      </c>
      <c r="BI77" s="364" t="s">
        <v>941</v>
      </c>
    </row>
    <row r="78" spans="1:66" ht="25.5" hidden="1" customHeight="1" x14ac:dyDescent="0.25">
      <c r="A78" s="39" t="s">
        <v>470</v>
      </c>
      <c r="B78" s="39" t="s">
        <v>471</v>
      </c>
      <c r="C78" s="39" t="s">
        <v>472</v>
      </c>
      <c r="D78" s="40" t="s">
        <v>473</v>
      </c>
      <c r="E78" s="41" t="s">
        <v>474</v>
      </c>
      <c r="F78" s="41" t="s">
        <v>162</v>
      </c>
      <c r="G78" s="41" t="s">
        <v>475</v>
      </c>
      <c r="H78" s="598" t="s">
        <v>163</v>
      </c>
      <c r="I78" s="41" t="s">
        <v>115</v>
      </c>
      <c r="J78" s="41"/>
      <c r="K78" s="41"/>
      <c r="L78" s="41"/>
      <c r="M78" s="41"/>
      <c r="N78" s="42">
        <f>O78+P78+S78</f>
        <v>121941.17647058824</v>
      </c>
      <c r="O78" s="42">
        <f>P78</f>
        <v>9145.5882352941171</v>
      </c>
      <c r="P78" s="42">
        <f>7.5*S78/85</f>
        <v>9145.5882352941171</v>
      </c>
      <c r="Q78" s="42"/>
      <c r="R78" s="42"/>
      <c r="S78" s="42">
        <v>103650</v>
      </c>
      <c r="T78" s="43">
        <v>43159</v>
      </c>
      <c r="U78" s="44">
        <v>43205</v>
      </c>
      <c r="V78" s="44">
        <v>43281</v>
      </c>
      <c r="W78" s="45">
        <v>44624</v>
      </c>
      <c r="X78" s="91"/>
      <c r="Y78" s="91"/>
      <c r="Z78" s="91">
        <v>10000</v>
      </c>
      <c r="AA78" s="91">
        <v>40000</v>
      </c>
      <c r="AB78" s="91">
        <v>23650</v>
      </c>
      <c r="AC78" s="91">
        <v>20000</v>
      </c>
      <c r="AD78" s="149">
        <v>10000</v>
      </c>
      <c r="AE78" s="131"/>
      <c r="AF78" s="150">
        <v>47</v>
      </c>
      <c r="AG78" s="116" t="s">
        <v>256</v>
      </c>
      <c r="AI78" s="132"/>
      <c r="AJ78" s="131"/>
      <c r="AK78" s="133"/>
      <c r="AL78" s="117"/>
      <c r="AM78" s="117"/>
      <c r="AN78" s="117"/>
      <c r="AO78" s="117"/>
      <c r="AP78" s="116" t="s">
        <v>219</v>
      </c>
      <c r="AQ78" s="116" t="s">
        <v>755</v>
      </c>
      <c r="AR78" s="117">
        <v>1024</v>
      </c>
      <c r="AS78" s="131"/>
      <c r="AT78" s="116"/>
      <c r="AU78" s="117"/>
      <c r="AV78" s="117"/>
      <c r="AW78" s="116"/>
      <c r="AX78" s="117"/>
      <c r="AY78" s="117"/>
      <c r="AZ78" s="117"/>
      <c r="BA78" s="117"/>
      <c r="BB78" s="117"/>
      <c r="BC78" s="117"/>
      <c r="BD78" s="117"/>
      <c r="BE78" s="117"/>
      <c r="BF78" s="117"/>
      <c r="BG78" s="132"/>
      <c r="BH78" s="57" t="s">
        <v>860</v>
      </c>
      <c r="BI78" s="364" t="s">
        <v>941</v>
      </c>
    </row>
    <row r="79" spans="1:66" ht="25.5" hidden="1" customHeight="1" x14ac:dyDescent="0.25">
      <c r="A79" s="488" t="s">
        <v>95</v>
      </c>
      <c r="B79" s="489" t="s">
        <v>83</v>
      </c>
      <c r="C79" s="489"/>
      <c r="D79" s="490" t="s">
        <v>476</v>
      </c>
      <c r="E79" s="491"/>
      <c r="F79" s="491"/>
      <c r="G79" s="491"/>
      <c r="H79" s="491"/>
      <c r="I79" s="491"/>
      <c r="J79" s="491"/>
      <c r="K79" s="491"/>
      <c r="L79" s="491"/>
      <c r="M79" s="491"/>
      <c r="N79" s="491"/>
      <c r="O79" s="491"/>
      <c r="P79" s="491"/>
      <c r="Q79" s="491"/>
      <c r="R79" s="491"/>
      <c r="S79" s="492"/>
      <c r="T79" s="493"/>
      <c r="U79" s="498"/>
      <c r="V79" s="498"/>
      <c r="W79" s="496" t="s">
        <v>275</v>
      </c>
      <c r="X79" s="553"/>
      <c r="Y79" s="553"/>
      <c r="Z79" s="553"/>
      <c r="AA79" s="553"/>
      <c r="AB79" s="553"/>
      <c r="AC79" s="553"/>
      <c r="AD79" s="581"/>
      <c r="AE79" s="131"/>
      <c r="AF79" s="133"/>
      <c r="AG79" s="117"/>
      <c r="AH79" s="117"/>
      <c r="AI79" s="132"/>
      <c r="AJ79" s="131"/>
      <c r="AK79" s="133"/>
      <c r="AL79" s="117"/>
      <c r="AM79" s="117"/>
      <c r="AN79" s="117"/>
      <c r="AO79" s="117"/>
      <c r="AP79" s="117"/>
      <c r="AQ79" s="117"/>
      <c r="AR79" s="117"/>
      <c r="AS79" s="117"/>
      <c r="AT79" s="117"/>
      <c r="AU79" s="117"/>
      <c r="AV79" s="117"/>
      <c r="AW79" s="117"/>
      <c r="AX79" s="117"/>
      <c r="AY79" s="117"/>
      <c r="AZ79" s="117"/>
      <c r="BA79" s="117"/>
      <c r="BB79" s="117"/>
      <c r="BC79" s="117"/>
      <c r="BD79" s="117"/>
      <c r="BE79" s="117"/>
      <c r="BF79" s="117"/>
      <c r="BG79" s="132"/>
      <c r="BH79" s="57"/>
      <c r="BI79" s="364" t="s">
        <v>275</v>
      </c>
    </row>
    <row r="80" spans="1:66" ht="25.5" hidden="1" customHeight="1" x14ac:dyDescent="0.25">
      <c r="A80" s="39" t="s">
        <v>477</v>
      </c>
      <c r="B80" s="39" t="s">
        <v>478</v>
      </c>
      <c r="C80" s="39" t="s">
        <v>479</v>
      </c>
      <c r="D80" s="40" t="s">
        <v>480</v>
      </c>
      <c r="E80" s="41" t="s">
        <v>481</v>
      </c>
      <c r="F80" s="41" t="s">
        <v>162</v>
      </c>
      <c r="G80" s="41" t="s">
        <v>399</v>
      </c>
      <c r="H80" s="598" t="s">
        <v>482</v>
      </c>
      <c r="I80" s="41" t="s">
        <v>115</v>
      </c>
      <c r="J80" s="41"/>
      <c r="K80" s="41"/>
      <c r="L80" s="41"/>
      <c r="M80" s="41"/>
      <c r="N80" s="42">
        <v>12312.235294117647</v>
      </c>
      <c r="O80" s="42">
        <v>923.4176470588236</v>
      </c>
      <c r="P80" s="42">
        <v>923.4176470588236</v>
      </c>
      <c r="Q80" s="42">
        <v>0</v>
      </c>
      <c r="R80" s="42">
        <v>0</v>
      </c>
      <c r="S80" s="42">
        <v>10465.4</v>
      </c>
      <c r="T80" s="43">
        <v>43190</v>
      </c>
      <c r="U80" s="44">
        <v>43221</v>
      </c>
      <c r="V80" s="44">
        <v>43312</v>
      </c>
      <c r="W80" s="45">
        <v>44408</v>
      </c>
      <c r="X80" s="91"/>
      <c r="Y80" s="91"/>
      <c r="Z80" s="91">
        <v>1500</v>
      </c>
      <c r="AA80" s="91">
        <v>2500</v>
      </c>
      <c r="AB80" s="91">
        <v>2500</v>
      </c>
      <c r="AC80" s="91">
        <v>1032.33</v>
      </c>
      <c r="AD80" s="149">
        <v>0</v>
      </c>
      <c r="AE80" s="131"/>
      <c r="AF80" s="150">
        <v>47</v>
      </c>
      <c r="AG80" s="116" t="s">
        <v>256</v>
      </c>
      <c r="AH80" s="131"/>
      <c r="AI80" s="117"/>
      <c r="AJ80" s="131"/>
      <c r="AK80" s="117"/>
      <c r="AL80" s="117"/>
      <c r="AM80" s="117"/>
      <c r="AN80" s="117"/>
      <c r="AO80" s="117"/>
      <c r="AP80" s="116" t="s">
        <v>236</v>
      </c>
      <c r="AQ80" s="116" t="s">
        <v>756</v>
      </c>
      <c r="AR80" s="117">
        <v>28</v>
      </c>
      <c r="AS80" s="131"/>
      <c r="AT80" s="116"/>
      <c r="AU80" s="117"/>
      <c r="AV80" s="117"/>
      <c r="AW80" s="116"/>
      <c r="AX80" s="117"/>
      <c r="AY80" s="117"/>
      <c r="AZ80" s="117"/>
      <c r="BA80" s="117"/>
      <c r="BB80" s="117"/>
      <c r="BC80" s="117"/>
      <c r="BD80" s="117"/>
      <c r="BE80" s="117"/>
      <c r="BF80" s="117"/>
      <c r="BG80" s="132"/>
      <c r="BH80" s="57" t="s">
        <v>864</v>
      </c>
      <c r="BI80" s="364" t="s">
        <v>941</v>
      </c>
    </row>
    <row r="81" spans="1:61" ht="25.5" hidden="1" customHeight="1" x14ac:dyDescent="0.25">
      <c r="A81" s="39" t="s">
        <v>483</v>
      </c>
      <c r="B81" s="39" t="s">
        <v>484</v>
      </c>
      <c r="C81" s="39" t="s">
        <v>485</v>
      </c>
      <c r="D81" s="40" t="s">
        <v>486</v>
      </c>
      <c r="E81" s="41" t="s">
        <v>280</v>
      </c>
      <c r="F81" s="41" t="s">
        <v>162</v>
      </c>
      <c r="G81" s="41" t="s">
        <v>487</v>
      </c>
      <c r="H81" s="598" t="s">
        <v>482</v>
      </c>
      <c r="I81" s="41" t="s">
        <v>115</v>
      </c>
      <c r="J81" s="41"/>
      <c r="K81" s="41"/>
      <c r="L81" s="41"/>
      <c r="M81" s="41"/>
      <c r="N81" s="42">
        <v>4317</v>
      </c>
      <c r="O81" s="42">
        <v>323.7</v>
      </c>
      <c r="P81" s="42">
        <v>323.7</v>
      </c>
      <c r="Q81" s="42">
        <v>0</v>
      </c>
      <c r="R81" s="42">
        <v>0</v>
      </c>
      <c r="S81" s="42">
        <v>3669.6</v>
      </c>
      <c r="T81" s="43">
        <v>43190</v>
      </c>
      <c r="U81" s="44">
        <v>43252</v>
      </c>
      <c r="V81" s="44">
        <v>43373</v>
      </c>
      <c r="W81" s="45">
        <v>44381</v>
      </c>
      <c r="X81" s="91"/>
      <c r="Y81" s="91"/>
      <c r="Z81" s="91">
        <v>641</v>
      </c>
      <c r="AA81" s="91">
        <v>1225</v>
      </c>
      <c r="AB81" s="91">
        <v>1700</v>
      </c>
      <c r="AC81" s="91">
        <v>751</v>
      </c>
      <c r="AD81" s="149">
        <v>0</v>
      </c>
      <c r="AE81" s="131"/>
      <c r="AF81" s="150">
        <v>47</v>
      </c>
      <c r="AG81" s="116" t="s">
        <v>256</v>
      </c>
      <c r="AH81" s="131"/>
      <c r="AI81" s="117"/>
      <c r="AJ81" s="131"/>
      <c r="AK81" s="117"/>
      <c r="AL81" s="117"/>
      <c r="AM81" s="117"/>
      <c r="AN81" s="117"/>
      <c r="AO81" s="117"/>
      <c r="AP81" s="116" t="s">
        <v>236</v>
      </c>
      <c r="AQ81" s="116" t="s">
        <v>756</v>
      </c>
      <c r="AR81" s="117">
        <v>9</v>
      </c>
      <c r="AS81" s="131"/>
      <c r="AT81" s="116"/>
      <c r="AU81" s="117"/>
      <c r="AV81" s="117"/>
      <c r="AW81" s="116"/>
      <c r="AX81" s="117"/>
      <c r="AY81" s="117"/>
      <c r="AZ81" s="117"/>
      <c r="BA81" s="117"/>
      <c r="BB81" s="117"/>
      <c r="BC81" s="117"/>
      <c r="BD81" s="117"/>
      <c r="BE81" s="117"/>
      <c r="BF81" s="117"/>
      <c r="BG81" s="132"/>
      <c r="BH81" s="57" t="s">
        <v>863</v>
      </c>
      <c r="BI81" s="364" t="s">
        <v>941</v>
      </c>
    </row>
    <row r="82" spans="1:61" ht="25.5" hidden="1" customHeight="1" x14ac:dyDescent="0.25">
      <c r="A82" s="39" t="s">
        <v>488</v>
      </c>
      <c r="B82" s="39" t="s">
        <v>489</v>
      </c>
      <c r="C82" s="39" t="s">
        <v>490</v>
      </c>
      <c r="D82" s="40" t="s">
        <v>491</v>
      </c>
      <c r="E82" s="41" t="s">
        <v>492</v>
      </c>
      <c r="F82" s="41" t="s">
        <v>162</v>
      </c>
      <c r="G82" s="41" t="s">
        <v>493</v>
      </c>
      <c r="H82" s="598" t="s">
        <v>482</v>
      </c>
      <c r="I82" s="41" t="s">
        <v>115</v>
      </c>
      <c r="J82" s="41"/>
      <c r="K82" s="41"/>
      <c r="L82" s="41"/>
      <c r="M82" s="41"/>
      <c r="N82" s="42">
        <v>10980</v>
      </c>
      <c r="O82" s="42">
        <v>823.5</v>
      </c>
      <c r="P82" s="42">
        <v>823.5</v>
      </c>
      <c r="Q82" s="42">
        <v>0</v>
      </c>
      <c r="R82" s="42">
        <v>0</v>
      </c>
      <c r="S82" s="42">
        <v>9333</v>
      </c>
      <c r="T82" s="43">
        <v>43190</v>
      </c>
      <c r="U82" s="44">
        <v>43252</v>
      </c>
      <c r="V82" s="44">
        <v>43373</v>
      </c>
      <c r="W82" s="45">
        <v>44381</v>
      </c>
      <c r="X82" s="91"/>
      <c r="Y82" s="91"/>
      <c r="Z82" s="91">
        <v>3000</v>
      </c>
      <c r="AA82" s="91">
        <v>6333</v>
      </c>
      <c r="AB82" s="91"/>
      <c r="AC82" s="91"/>
      <c r="AD82" s="149"/>
      <c r="AE82" s="131"/>
      <c r="AF82" s="150">
        <v>47</v>
      </c>
      <c r="AG82" s="116" t="s">
        <v>256</v>
      </c>
      <c r="AH82" s="131"/>
      <c r="AI82" s="117"/>
      <c r="AJ82" s="131"/>
      <c r="AK82" s="117"/>
      <c r="AL82" s="117"/>
      <c r="AM82" s="117"/>
      <c r="AN82" s="117"/>
      <c r="AO82" s="117"/>
      <c r="AP82" s="116" t="s">
        <v>236</v>
      </c>
      <c r="AQ82" s="116" t="s">
        <v>756</v>
      </c>
      <c r="AR82" s="117">
        <v>25</v>
      </c>
      <c r="AS82" s="131"/>
      <c r="AT82" s="116"/>
      <c r="AU82" s="117"/>
      <c r="AV82" s="117"/>
      <c r="AW82" s="116"/>
      <c r="AX82" s="117"/>
      <c r="AY82" s="117"/>
      <c r="AZ82" s="117"/>
      <c r="BA82" s="117"/>
      <c r="BB82" s="117"/>
      <c r="BC82" s="117"/>
      <c r="BD82" s="117"/>
      <c r="BE82" s="117"/>
      <c r="BF82" s="117"/>
      <c r="BG82" s="132"/>
      <c r="BH82" s="57" t="s">
        <v>862</v>
      </c>
      <c r="BI82" s="364" t="s">
        <v>941</v>
      </c>
    </row>
    <row r="83" spans="1:61" ht="25.5" hidden="1" customHeight="1" x14ac:dyDescent="0.25">
      <c r="A83" s="39" t="s">
        <v>494</v>
      </c>
      <c r="B83" s="39" t="s">
        <v>495</v>
      </c>
      <c r="C83" s="39" t="s">
        <v>496</v>
      </c>
      <c r="D83" s="40" t="s">
        <v>497</v>
      </c>
      <c r="E83" s="41" t="s">
        <v>498</v>
      </c>
      <c r="F83" s="41" t="s">
        <v>162</v>
      </c>
      <c r="G83" s="41" t="s">
        <v>361</v>
      </c>
      <c r="H83" s="598" t="s">
        <v>482</v>
      </c>
      <c r="I83" s="41" t="s">
        <v>115</v>
      </c>
      <c r="J83" s="41"/>
      <c r="K83" s="41"/>
      <c r="L83" s="41"/>
      <c r="M83" s="41"/>
      <c r="N83" s="42">
        <v>17152.939999999999</v>
      </c>
      <c r="O83" s="42">
        <v>1286.47</v>
      </c>
      <c r="P83" s="42">
        <v>1286.47</v>
      </c>
      <c r="Q83" s="42">
        <v>0</v>
      </c>
      <c r="R83" s="42">
        <v>0</v>
      </c>
      <c r="S83" s="42">
        <v>14580</v>
      </c>
      <c r="T83" s="43">
        <v>43190</v>
      </c>
      <c r="U83" s="44">
        <v>43344</v>
      </c>
      <c r="V83" s="44">
        <v>43465</v>
      </c>
      <c r="W83" s="45">
        <v>44615</v>
      </c>
      <c r="X83" s="91"/>
      <c r="Y83" s="91"/>
      <c r="Z83" s="91"/>
      <c r="AA83" s="91">
        <v>4860</v>
      </c>
      <c r="AB83" s="91">
        <v>4860</v>
      </c>
      <c r="AC83" s="91">
        <v>4860</v>
      </c>
      <c r="AD83" s="149"/>
      <c r="AE83" s="131"/>
      <c r="AF83" s="150">
        <v>47</v>
      </c>
      <c r="AG83" s="116" t="s">
        <v>256</v>
      </c>
      <c r="AH83" s="131"/>
      <c r="AI83" s="117"/>
      <c r="AJ83" s="131"/>
      <c r="AK83" s="117"/>
      <c r="AL83" s="117"/>
      <c r="AM83" s="117"/>
      <c r="AN83" s="117"/>
      <c r="AO83" s="117"/>
      <c r="AP83" s="116" t="s">
        <v>236</v>
      </c>
      <c r="AQ83" s="116" t="s">
        <v>756</v>
      </c>
      <c r="AR83" s="117">
        <v>38</v>
      </c>
      <c r="AS83" s="131"/>
      <c r="AT83" s="116"/>
      <c r="AU83" s="117"/>
      <c r="AV83" s="117"/>
      <c r="AW83" s="116"/>
      <c r="AX83" s="117"/>
      <c r="AY83" s="117"/>
      <c r="AZ83" s="117"/>
      <c r="BA83" s="117"/>
      <c r="BB83" s="117"/>
      <c r="BC83" s="117"/>
      <c r="BD83" s="117"/>
      <c r="BE83" s="117"/>
      <c r="BF83" s="117"/>
      <c r="BG83" s="132"/>
      <c r="BH83" s="57" t="s">
        <v>865</v>
      </c>
      <c r="BI83" s="364" t="s">
        <v>941</v>
      </c>
    </row>
    <row r="84" spans="1:61" ht="25.5" hidden="1" customHeight="1" x14ac:dyDescent="0.25">
      <c r="A84" s="488" t="s">
        <v>96</v>
      </c>
      <c r="B84" s="488"/>
      <c r="C84" s="488"/>
      <c r="D84" s="499" t="s">
        <v>499</v>
      </c>
      <c r="E84" s="515"/>
      <c r="F84" s="515"/>
      <c r="G84" s="515"/>
      <c r="H84" s="515"/>
      <c r="I84" s="515"/>
      <c r="J84" s="515"/>
      <c r="K84" s="515"/>
      <c r="L84" s="515"/>
      <c r="M84" s="515"/>
      <c r="N84" s="515"/>
      <c r="O84" s="515"/>
      <c r="P84" s="515"/>
      <c r="Q84" s="515"/>
      <c r="R84" s="515"/>
      <c r="S84" s="515"/>
      <c r="T84" s="493"/>
      <c r="U84" s="498"/>
      <c r="V84" s="498"/>
      <c r="W84" s="496" t="s">
        <v>275</v>
      </c>
      <c r="X84" s="553"/>
      <c r="Y84" s="553"/>
      <c r="Z84" s="553"/>
      <c r="AA84" s="553"/>
      <c r="AB84" s="553"/>
      <c r="AC84" s="553"/>
      <c r="AD84" s="581"/>
      <c r="AE84" s="131"/>
      <c r="AF84" s="133"/>
      <c r="AG84" s="117"/>
      <c r="AH84" s="117"/>
      <c r="AI84" s="117"/>
      <c r="AJ84" s="131"/>
      <c r="AK84" s="117"/>
      <c r="AL84" s="117"/>
      <c r="AM84" s="117"/>
      <c r="AN84" s="117"/>
      <c r="AO84" s="117"/>
      <c r="AP84" s="117"/>
      <c r="AQ84" s="117"/>
      <c r="AR84" s="117"/>
      <c r="AS84" s="117"/>
      <c r="AT84" s="117"/>
      <c r="AU84" s="117"/>
      <c r="AV84" s="117"/>
      <c r="AW84" s="117"/>
      <c r="AX84" s="117"/>
      <c r="AY84" s="117"/>
      <c r="AZ84" s="117"/>
      <c r="BA84" s="117"/>
      <c r="BB84" s="117"/>
      <c r="BC84" s="117"/>
      <c r="BD84" s="117"/>
      <c r="BE84" s="117"/>
      <c r="BF84" s="117"/>
      <c r="BG84" s="132"/>
      <c r="BH84" s="57"/>
      <c r="BI84" s="364" t="s">
        <v>275</v>
      </c>
    </row>
    <row r="85" spans="1:61" ht="25.5" hidden="1" customHeight="1" x14ac:dyDescent="0.25">
      <c r="A85" s="39" t="s">
        <v>145</v>
      </c>
      <c r="B85" s="87" t="s">
        <v>500</v>
      </c>
      <c r="C85" s="88" t="s">
        <v>501</v>
      </c>
      <c r="D85" s="89" t="s">
        <v>502</v>
      </c>
      <c r="E85" s="90" t="s">
        <v>280</v>
      </c>
      <c r="F85" s="90" t="s">
        <v>162</v>
      </c>
      <c r="G85" s="90" t="s">
        <v>487</v>
      </c>
      <c r="H85" s="90" t="s">
        <v>165</v>
      </c>
      <c r="I85" s="90" t="s">
        <v>115</v>
      </c>
      <c r="J85" s="90"/>
      <c r="K85" s="90"/>
      <c r="L85" s="90"/>
      <c r="M85" s="90"/>
      <c r="N85" s="91">
        <v>33618.94</v>
      </c>
      <c r="O85" s="91">
        <v>2521.42</v>
      </c>
      <c r="P85" s="91">
        <v>2521.4299999999998</v>
      </c>
      <c r="Q85" s="91">
        <v>0</v>
      </c>
      <c r="R85" s="91">
        <v>0</v>
      </c>
      <c r="S85" s="91">
        <v>28576.09</v>
      </c>
      <c r="T85" s="43">
        <v>43312</v>
      </c>
      <c r="U85" s="44">
        <v>43374</v>
      </c>
      <c r="V85" s="44">
        <v>43465</v>
      </c>
      <c r="W85" s="45">
        <v>43889</v>
      </c>
      <c r="X85" s="91"/>
      <c r="Y85" s="91"/>
      <c r="Z85" s="91"/>
      <c r="AA85" s="91">
        <f>S85/17*12</f>
        <v>20171.357647058823</v>
      </c>
      <c r="AB85" s="91">
        <f>S85-AA85</f>
        <v>8404.7323529411769</v>
      </c>
      <c r="AC85" s="91"/>
      <c r="AD85" s="149"/>
      <c r="AE85" s="131"/>
      <c r="AF85" s="133">
        <v>27</v>
      </c>
      <c r="AG85" s="116" t="s">
        <v>757</v>
      </c>
      <c r="AH85" s="117"/>
      <c r="AI85" s="117"/>
      <c r="AJ85" s="131"/>
      <c r="AK85" s="117"/>
      <c r="AL85" s="117"/>
      <c r="AM85" s="117"/>
      <c r="AN85" s="117"/>
      <c r="AO85" s="117"/>
      <c r="AP85" s="117" t="s">
        <v>223</v>
      </c>
      <c r="AQ85" s="116" t="s">
        <v>758</v>
      </c>
      <c r="AR85" s="117">
        <v>2500</v>
      </c>
      <c r="AS85" s="117" t="s">
        <v>224</v>
      </c>
      <c r="AT85" s="116" t="s">
        <v>759</v>
      </c>
      <c r="AU85" s="117">
        <v>1</v>
      </c>
      <c r="AV85" s="117"/>
      <c r="AW85" s="117"/>
      <c r="AX85" s="117"/>
      <c r="AY85" s="117"/>
      <c r="AZ85" s="117"/>
      <c r="BA85" s="117"/>
      <c r="BB85" s="117"/>
      <c r="BC85" s="117"/>
      <c r="BD85" s="117"/>
      <c r="BE85" s="117"/>
      <c r="BF85" s="117"/>
      <c r="BG85" s="132"/>
      <c r="BH85" s="57" t="s">
        <v>852</v>
      </c>
      <c r="BI85" s="364" t="s">
        <v>941</v>
      </c>
    </row>
    <row r="86" spans="1:61" ht="25.5" hidden="1" customHeight="1" x14ac:dyDescent="0.25">
      <c r="A86" s="39" t="s">
        <v>146</v>
      </c>
      <c r="B86" s="87" t="s">
        <v>503</v>
      </c>
      <c r="C86" s="92" t="s">
        <v>504</v>
      </c>
      <c r="D86" s="93" t="s">
        <v>505</v>
      </c>
      <c r="E86" s="90" t="s">
        <v>506</v>
      </c>
      <c r="F86" s="90" t="s">
        <v>162</v>
      </c>
      <c r="G86" s="90" t="s">
        <v>487</v>
      </c>
      <c r="H86" s="90" t="s">
        <v>165</v>
      </c>
      <c r="I86" s="90" t="s">
        <v>115</v>
      </c>
      <c r="J86" s="90"/>
      <c r="K86" s="90"/>
      <c r="L86" s="90"/>
      <c r="M86" s="90"/>
      <c r="N86" s="91">
        <v>34031.5</v>
      </c>
      <c r="O86" s="91"/>
      <c r="P86" s="91">
        <v>2552.36</v>
      </c>
      <c r="Q86" s="91">
        <v>2552.36</v>
      </c>
      <c r="R86" s="91"/>
      <c r="S86" s="91">
        <v>28926.78</v>
      </c>
      <c r="T86" s="43">
        <v>43312</v>
      </c>
      <c r="U86" s="44">
        <v>43344</v>
      </c>
      <c r="V86" s="44">
        <v>43434</v>
      </c>
      <c r="W86" s="45">
        <v>43646</v>
      </c>
      <c r="X86" s="91"/>
      <c r="Y86" s="91"/>
      <c r="Z86" s="91">
        <f>S86/6</f>
        <v>4821.13</v>
      </c>
      <c r="AA86" s="91">
        <f>S86-Z86</f>
        <v>24105.649999999998</v>
      </c>
      <c r="AB86" s="91"/>
      <c r="AC86" s="91"/>
      <c r="AD86" s="149"/>
      <c r="AE86" s="131"/>
      <c r="AF86" s="133">
        <v>27</v>
      </c>
      <c r="AG86" s="116" t="s">
        <v>757</v>
      </c>
      <c r="AH86" s="117"/>
      <c r="AI86" s="117"/>
      <c r="AJ86" s="131"/>
      <c r="AK86" s="117"/>
      <c r="AL86" s="117"/>
      <c r="AM86" s="117"/>
      <c r="AN86" s="117"/>
      <c r="AO86" s="117"/>
      <c r="AP86" s="117" t="s">
        <v>223</v>
      </c>
      <c r="AQ86" s="116" t="s">
        <v>758</v>
      </c>
      <c r="AR86" s="117">
        <v>3700</v>
      </c>
      <c r="AS86" s="117" t="s">
        <v>224</v>
      </c>
      <c r="AT86" s="116" t="s">
        <v>759</v>
      </c>
      <c r="AU86" s="117">
        <v>1</v>
      </c>
      <c r="AV86" s="117"/>
      <c r="AW86" s="117"/>
      <c r="AX86" s="117"/>
      <c r="AY86" s="117"/>
      <c r="AZ86" s="117"/>
      <c r="BA86" s="117"/>
      <c r="BB86" s="117"/>
      <c r="BC86" s="117"/>
      <c r="BD86" s="117"/>
      <c r="BE86" s="117"/>
      <c r="BF86" s="117"/>
      <c r="BG86" s="132"/>
      <c r="BH86" s="57" t="s">
        <v>841</v>
      </c>
      <c r="BI86" s="364" t="s">
        <v>941</v>
      </c>
    </row>
    <row r="87" spans="1:61" ht="25.5" hidden="1" customHeight="1" x14ac:dyDescent="0.25">
      <c r="A87" s="39" t="s">
        <v>507</v>
      </c>
      <c r="B87" s="87" t="s">
        <v>508</v>
      </c>
      <c r="C87" s="92" t="s">
        <v>509</v>
      </c>
      <c r="D87" s="93" t="s">
        <v>510</v>
      </c>
      <c r="E87" s="90" t="s">
        <v>511</v>
      </c>
      <c r="F87" s="90" t="s">
        <v>162</v>
      </c>
      <c r="G87" s="90" t="s">
        <v>512</v>
      </c>
      <c r="H87" s="90" t="s">
        <v>165</v>
      </c>
      <c r="I87" s="90" t="s">
        <v>115</v>
      </c>
      <c r="J87" s="90"/>
      <c r="K87" s="90"/>
      <c r="L87" s="90"/>
      <c r="M87" s="90"/>
      <c r="N87" s="91">
        <v>183575.7</v>
      </c>
      <c r="O87" s="91">
        <v>13768.2</v>
      </c>
      <c r="P87" s="91">
        <v>13768.17</v>
      </c>
      <c r="Q87" s="91"/>
      <c r="R87" s="91"/>
      <c r="S87" s="91">
        <v>156039.32999999999</v>
      </c>
      <c r="T87" s="43">
        <v>43312</v>
      </c>
      <c r="U87" s="44">
        <v>43371</v>
      </c>
      <c r="V87" s="44">
        <v>43434</v>
      </c>
      <c r="W87" s="344">
        <v>44561</v>
      </c>
      <c r="X87" s="91"/>
      <c r="Y87" s="91"/>
      <c r="Z87" s="91">
        <f>S87/24</f>
        <v>6501.6387499999992</v>
      </c>
      <c r="AA87" s="91">
        <f>Z87*12</f>
        <v>78019.664999999994</v>
      </c>
      <c r="AB87" s="91">
        <f>S87-Z87-AA87</f>
        <v>71518.026249999981</v>
      </c>
      <c r="AC87" s="91"/>
      <c r="AD87" s="149"/>
      <c r="AE87" s="131"/>
      <c r="AF87" s="133">
        <v>27</v>
      </c>
      <c r="AG87" s="116" t="s">
        <v>757</v>
      </c>
      <c r="AH87" s="117"/>
      <c r="AI87" s="117"/>
      <c r="AJ87" s="131"/>
      <c r="AK87" s="117"/>
      <c r="AL87" s="117"/>
      <c r="AM87" s="117"/>
      <c r="AN87" s="117"/>
      <c r="AO87" s="117"/>
      <c r="AP87" s="117" t="s">
        <v>223</v>
      </c>
      <c r="AQ87" s="116" t="s">
        <v>758</v>
      </c>
      <c r="AR87" s="117">
        <v>16488</v>
      </c>
      <c r="AS87" s="117" t="s">
        <v>224</v>
      </c>
      <c r="AT87" s="116" t="s">
        <v>759</v>
      </c>
      <c r="AU87" s="117">
        <v>5</v>
      </c>
      <c r="AV87" s="117"/>
      <c r="AW87" s="117"/>
      <c r="AX87" s="117"/>
      <c r="AY87" s="117"/>
      <c r="AZ87" s="117"/>
      <c r="BA87" s="117"/>
      <c r="BB87" s="117"/>
      <c r="BC87" s="117"/>
      <c r="BD87" s="117"/>
      <c r="BE87" s="117"/>
      <c r="BF87" s="117"/>
      <c r="BG87" s="132"/>
      <c r="BH87" s="57" t="s">
        <v>851</v>
      </c>
      <c r="BI87" s="364" t="s">
        <v>941</v>
      </c>
    </row>
    <row r="88" spans="1:61" ht="25.5" hidden="1" customHeight="1" x14ac:dyDescent="0.25">
      <c r="A88" s="39" t="s">
        <v>513</v>
      </c>
      <c r="B88" s="87" t="s">
        <v>514</v>
      </c>
      <c r="C88" s="92" t="s">
        <v>515</v>
      </c>
      <c r="D88" s="93" t="s">
        <v>516</v>
      </c>
      <c r="E88" s="90" t="s">
        <v>517</v>
      </c>
      <c r="F88" s="90" t="s">
        <v>162</v>
      </c>
      <c r="G88" s="90" t="s">
        <v>512</v>
      </c>
      <c r="H88" s="90" t="s">
        <v>165</v>
      </c>
      <c r="I88" s="90" t="s">
        <v>115</v>
      </c>
      <c r="J88" s="90"/>
      <c r="K88" s="90"/>
      <c r="L88" s="90"/>
      <c r="M88" s="90"/>
      <c r="N88" s="91">
        <v>25115.61</v>
      </c>
      <c r="O88" s="91"/>
      <c r="P88" s="91">
        <v>1754.75</v>
      </c>
      <c r="Q88" s="91">
        <v>3473.69</v>
      </c>
      <c r="R88" s="91"/>
      <c r="S88" s="91">
        <v>19887.169999999998</v>
      </c>
      <c r="T88" s="43">
        <v>43312</v>
      </c>
      <c r="U88" s="44">
        <v>43371</v>
      </c>
      <c r="V88" s="44">
        <v>43434</v>
      </c>
      <c r="W88" s="45">
        <v>43829</v>
      </c>
      <c r="X88" s="91"/>
      <c r="Y88" s="91"/>
      <c r="Z88" s="91">
        <f>S88/12</f>
        <v>1657.2641666666666</v>
      </c>
      <c r="AA88" s="91">
        <f>S88-Z88</f>
        <v>18229.905833333331</v>
      </c>
      <c r="AB88" s="91"/>
      <c r="AC88" s="91"/>
      <c r="AD88" s="149"/>
      <c r="AE88" s="131"/>
      <c r="AF88" s="133">
        <v>27</v>
      </c>
      <c r="AG88" s="116" t="s">
        <v>757</v>
      </c>
      <c r="AH88" s="117"/>
      <c r="AI88" s="117"/>
      <c r="AJ88" s="131"/>
      <c r="AK88" s="117"/>
      <c r="AL88" s="117"/>
      <c r="AM88" s="117"/>
      <c r="AN88" s="117"/>
      <c r="AO88" s="117"/>
      <c r="AP88" s="117" t="s">
        <v>223</v>
      </c>
      <c r="AQ88" s="116" t="s">
        <v>758</v>
      </c>
      <c r="AR88" s="117">
        <v>2513</v>
      </c>
      <c r="AS88" s="117" t="s">
        <v>224</v>
      </c>
      <c r="AT88" s="116" t="s">
        <v>759</v>
      </c>
      <c r="AU88" s="117">
        <v>1</v>
      </c>
      <c r="AV88" s="117"/>
      <c r="AW88" s="117"/>
      <c r="AX88" s="117"/>
      <c r="AY88" s="117"/>
      <c r="AZ88" s="117"/>
      <c r="BA88" s="117"/>
      <c r="BB88" s="117"/>
      <c r="BC88" s="117"/>
      <c r="BD88" s="117"/>
      <c r="BE88" s="117"/>
      <c r="BF88" s="117"/>
      <c r="BG88" s="132"/>
      <c r="BH88" s="57" t="s">
        <v>849</v>
      </c>
      <c r="BI88" s="364" t="s">
        <v>941</v>
      </c>
    </row>
    <row r="89" spans="1:61" ht="25.5" hidden="1" customHeight="1" x14ac:dyDescent="0.25">
      <c r="A89" s="39" t="s">
        <v>518</v>
      </c>
      <c r="B89" s="87" t="s">
        <v>519</v>
      </c>
      <c r="C89" s="92" t="s">
        <v>520</v>
      </c>
      <c r="D89" s="93" t="s">
        <v>521</v>
      </c>
      <c r="E89" s="90" t="s">
        <v>522</v>
      </c>
      <c r="F89" s="90" t="s">
        <v>162</v>
      </c>
      <c r="G89" s="90" t="s">
        <v>512</v>
      </c>
      <c r="H89" s="90" t="s">
        <v>165</v>
      </c>
      <c r="I89" s="90" t="s">
        <v>115</v>
      </c>
      <c r="J89" s="90"/>
      <c r="K89" s="90"/>
      <c r="L89" s="90"/>
      <c r="M89" s="90"/>
      <c r="N89" s="91">
        <v>23626.350000000002</v>
      </c>
      <c r="O89" s="91"/>
      <c r="P89" s="91">
        <v>1771.97</v>
      </c>
      <c r="Q89" s="91">
        <v>1771.98</v>
      </c>
      <c r="R89" s="91"/>
      <c r="S89" s="91">
        <v>20082.400000000001</v>
      </c>
      <c r="T89" s="43">
        <v>43312</v>
      </c>
      <c r="U89" s="44">
        <v>43371</v>
      </c>
      <c r="V89" s="44">
        <v>43434</v>
      </c>
      <c r="W89" s="45">
        <v>43830</v>
      </c>
      <c r="X89" s="91"/>
      <c r="Y89" s="91"/>
      <c r="Z89" s="91">
        <f>S89/12</f>
        <v>1673.5333333333335</v>
      </c>
      <c r="AA89" s="91">
        <f>S89-Z89</f>
        <v>18408.866666666669</v>
      </c>
      <c r="AB89" s="91"/>
      <c r="AC89" s="91"/>
      <c r="AD89" s="149"/>
      <c r="AE89" s="131"/>
      <c r="AF89" s="133">
        <v>27</v>
      </c>
      <c r="AG89" s="116" t="s">
        <v>757</v>
      </c>
      <c r="AH89" s="117"/>
      <c r="AI89" s="117"/>
      <c r="AJ89" s="131"/>
      <c r="AK89" s="117"/>
      <c r="AL89" s="117"/>
      <c r="AM89" s="117"/>
      <c r="AN89" s="117"/>
      <c r="AO89" s="117"/>
      <c r="AP89" s="117" t="s">
        <v>223</v>
      </c>
      <c r="AQ89" s="116" t="s">
        <v>758</v>
      </c>
      <c r="AR89" s="117">
        <v>2472</v>
      </c>
      <c r="AS89" s="117" t="s">
        <v>224</v>
      </c>
      <c r="AT89" s="116" t="s">
        <v>759</v>
      </c>
      <c r="AU89" s="117">
        <v>1</v>
      </c>
      <c r="AV89" s="117"/>
      <c r="AW89" s="117"/>
      <c r="AX89" s="117"/>
      <c r="AY89" s="117"/>
      <c r="AZ89" s="117"/>
      <c r="BA89" s="117"/>
      <c r="BB89" s="117"/>
      <c r="BC89" s="117"/>
      <c r="BD89" s="117"/>
      <c r="BE89" s="117"/>
      <c r="BF89" s="117"/>
      <c r="BG89" s="132"/>
      <c r="BH89" s="57" t="s">
        <v>850</v>
      </c>
      <c r="BI89" s="364" t="s">
        <v>941</v>
      </c>
    </row>
    <row r="90" spans="1:61" ht="25.5" hidden="1" customHeight="1" x14ac:dyDescent="0.25">
      <c r="A90" s="39" t="s">
        <v>523</v>
      </c>
      <c r="B90" s="87" t="s">
        <v>524</v>
      </c>
      <c r="C90" s="92" t="s">
        <v>525</v>
      </c>
      <c r="D90" s="93" t="s">
        <v>526</v>
      </c>
      <c r="E90" s="90" t="s">
        <v>527</v>
      </c>
      <c r="F90" s="90" t="s">
        <v>162</v>
      </c>
      <c r="G90" s="90" t="s">
        <v>512</v>
      </c>
      <c r="H90" s="90" t="s">
        <v>165</v>
      </c>
      <c r="I90" s="90" t="s">
        <v>115</v>
      </c>
      <c r="J90" s="90"/>
      <c r="K90" s="90"/>
      <c r="L90" s="90"/>
      <c r="M90" s="90"/>
      <c r="N90" s="91">
        <v>14262.54</v>
      </c>
      <c r="O90" s="91"/>
      <c r="P90" s="91">
        <v>1069.68</v>
      </c>
      <c r="Q90" s="91">
        <v>1069.7</v>
      </c>
      <c r="R90" s="91"/>
      <c r="S90" s="91">
        <v>12123.16</v>
      </c>
      <c r="T90" s="43">
        <v>43312</v>
      </c>
      <c r="U90" s="44">
        <v>43371</v>
      </c>
      <c r="V90" s="44">
        <v>43434</v>
      </c>
      <c r="W90" s="45">
        <v>43830</v>
      </c>
      <c r="X90" s="91"/>
      <c r="Y90" s="91"/>
      <c r="Z90" s="91">
        <f>S90/12</f>
        <v>1010.2633333333333</v>
      </c>
      <c r="AA90" s="91">
        <f>S90-Z90</f>
        <v>11112.896666666667</v>
      </c>
      <c r="AB90" s="91"/>
      <c r="AC90" s="91"/>
      <c r="AD90" s="149"/>
      <c r="AE90" s="131"/>
      <c r="AF90" s="133">
        <v>27</v>
      </c>
      <c r="AG90" s="116" t="s">
        <v>757</v>
      </c>
      <c r="AH90" s="117"/>
      <c r="AI90" s="117"/>
      <c r="AJ90" s="131"/>
      <c r="AK90" s="117"/>
      <c r="AL90" s="117"/>
      <c r="AM90" s="117"/>
      <c r="AN90" s="117"/>
      <c r="AO90" s="117"/>
      <c r="AP90" s="117" t="s">
        <v>223</v>
      </c>
      <c r="AQ90" s="116" t="s">
        <v>758</v>
      </c>
      <c r="AR90" s="117">
        <v>1409</v>
      </c>
      <c r="AS90" s="117" t="s">
        <v>224</v>
      </c>
      <c r="AT90" s="116" t="s">
        <v>759</v>
      </c>
      <c r="AU90" s="117">
        <v>1</v>
      </c>
      <c r="AV90" s="117"/>
      <c r="AW90" s="117"/>
      <c r="AX90" s="117"/>
      <c r="AY90" s="117"/>
      <c r="AZ90" s="117"/>
      <c r="BA90" s="117"/>
      <c r="BB90" s="117"/>
      <c r="BC90" s="117"/>
      <c r="BD90" s="117"/>
      <c r="BE90" s="117"/>
      <c r="BF90" s="117"/>
      <c r="BG90" s="132"/>
      <c r="BH90" s="57" t="s">
        <v>854</v>
      </c>
      <c r="BI90" s="364" t="s">
        <v>941</v>
      </c>
    </row>
    <row r="91" spans="1:61" ht="25.5" hidden="1" customHeight="1" x14ac:dyDescent="0.25">
      <c r="A91" s="39" t="s">
        <v>528</v>
      </c>
      <c r="B91" s="87" t="s">
        <v>529</v>
      </c>
      <c r="C91" s="92" t="s">
        <v>530</v>
      </c>
      <c r="D91" s="93" t="s">
        <v>531</v>
      </c>
      <c r="E91" s="90" t="s">
        <v>532</v>
      </c>
      <c r="F91" s="90" t="s">
        <v>162</v>
      </c>
      <c r="G91" s="90" t="s">
        <v>512</v>
      </c>
      <c r="H91" s="90" t="s">
        <v>165</v>
      </c>
      <c r="I91" s="90" t="s">
        <v>115</v>
      </c>
      <c r="J91" s="90"/>
      <c r="K91" s="90"/>
      <c r="L91" s="90"/>
      <c r="M91" s="90"/>
      <c r="N91" s="91">
        <v>21476.829999999998</v>
      </c>
      <c r="O91" s="91"/>
      <c r="P91" s="91">
        <v>1610.75</v>
      </c>
      <c r="Q91" s="91">
        <v>1610.77</v>
      </c>
      <c r="R91" s="91"/>
      <c r="S91" s="91">
        <v>18255.310000000001</v>
      </c>
      <c r="T91" s="43">
        <v>43312</v>
      </c>
      <c r="U91" s="44">
        <v>43371</v>
      </c>
      <c r="V91" s="44">
        <v>43434</v>
      </c>
      <c r="W91" s="45">
        <v>43830</v>
      </c>
      <c r="X91" s="91"/>
      <c r="Y91" s="91"/>
      <c r="Z91" s="91">
        <f>S91/12</f>
        <v>1521.2758333333334</v>
      </c>
      <c r="AA91" s="91">
        <f>S91-Z91</f>
        <v>16734.034166666668</v>
      </c>
      <c r="AB91" s="91"/>
      <c r="AC91" s="91"/>
      <c r="AD91" s="149"/>
      <c r="AE91" s="131"/>
      <c r="AF91" s="133">
        <v>27</v>
      </c>
      <c r="AG91" s="116" t="s">
        <v>757</v>
      </c>
      <c r="AH91" s="117"/>
      <c r="AI91" s="117"/>
      <c r="AJ91" s="131"/>
      <c r="AK91" s="117"/>
      <c r="AL91" s="117"/>
      <c r="AM91" s="117"/>
      <c r="AN91" s="117"/>
      <c r="AO91" s="117"/>
      <c r="AP91" s="117" t="s">
        <v>223</v>
      </c>
      <c r="AQ91" s="116" t="s">
        <v>758</v>
      </c>
      <c r="AR91" s="117">
        <v>2354</v>
      </c>
      <c r="AS91" s="117" t="s">
        <v>224</v>
      </c>
      <c r="AT91" s="116" t="s">
        <v>759</v>
      </c>
      <c r="AU91" s="117">
        <v>1</v>
      </c>
      <c r="AV91" s="117"/>
      <c r="AW91" s="117"/>
      <c r="AX91" s="117"/>
      <c r="AY91" s="117"/>
      <c r="AZ91" s="117"/>
      <c r="BA91" s="117"/>
      <c r="BB91" s="117"/>
      <c r="BC91" s="117"/>
      <c r="BD91" s="117"/>
      <c r="BE91" s="117"/>
      <c r="BF91" s="117"/>
      <c r="BG91" s="132"/>
      <c r="BH91" s="57" t="s">
        <v>853</v>
      </c>
      <c r="BI91" s="364" t="s">
        <v>941</v>
      </c>
    </row>
    <row r="92" spans="1:61" ht="25.5" hidden="1" customHeight="1" x14ac:dyDescent="0.25">
      <c r="A92" s="39" t="s">
        <v>533</v>
      </c>
      <c r="B92" s="87" t="s">
        <v>534</v>
      </c>
      <c r="C92" s="92" t="s">
        <v>535</v>
      </c>
      <c r="D92" s="93" t="s">
        <v>536</v>
      </c>
      <c r="E92" s="90" t="s">
        <v>537</v>
      </c>
      <c r="F92" s="90" t="s">
        <v>162</v>
      </c>
      <c r="G92" s="90" t="s">
        <v>316</v>
      </c>
      <c r="H92" s="90" t="s">
        <v>165</v>
      </c>
      <c r="I92" s="90" t="s">
        <v>115</v>
      </c>
      <c r="J92" s="90"/>
      <c r="K92" s="90"/>
      <c r="L92" s="90"/>
      <c r="M92" s="90"/>
      <c r="N92" s="91">
        <v>100219.43</v>
      </c>
      <c r="O92" s="91">
        <v>7516.46</v>
      </c>
      <c r="P92" s="91">
        <v>7516.45</v>
      </c>
      <c r="Q92" s="91"/>
      <c r="R92" s="91"/>
      <c r="S92" s="91">
        <v>85186.52</v>
      </c>
      <c r="T92" s="43">
        <v>43312</v>
      </c>
      <c r="U92" s="44">
        <v>43358</v>
      </c>
      <c r="V92" s="44">
        <v>43465</v>
      </c>
      <c r="W92" s="45">
        <v>43920</v>
      </c>
      <c r="X92" s="91"/>
      <c r="Y92" s="91"/>
      <c r="Z92" s="91"/>
      <c r="AA92" s="91">
        <f>S92/21*12</f>
        <v>48678.01142857143</v>
      </c>
      <c r="AB92" s="91">
        <f>S92-AA92</f>
        <v>36508.508571428574</v>
      </c>
      <c r="AC92" s="91"/>
      <c r="AD92" s="149"/>
      <c r="AE92" s="131"/>
      <c r="AF92" s="133">
        <v>27</v>
      </c>
      <c r="AG92" s="116" t="s">
        <v>757</v>
      </c>
      <c r="AH92" s="117"/>
      <c r="AI92" s="117"/>
      <c r="AJ92" s="131"/>
      <c r="AK92" s="117"/>
      <c r="AL92" s="117"/>
      <c r="AM92" s="117"/>
      <c r="AN92" s="117"/>
      <c r="AO92" s="117"/>
      <c r="AP92" s="117" t="s">
        <v>223</v>
      </c>
      <c r="AQ92" s="116" t="s">
        <v>758</v>
      </c>
      <c r="AR92" s="117">
        <v>6018</v>
      </c>
      <c r="AS92" s="117" t="s">
        <v>224</v>
      </c>
      <c r="AT92" s="116" t="s">
        <v>759</v>
      </c>
      <c r="AU92" s="117">
        <v>1</v>
      </c>
      <c r="AV92" s="117"/>
      <c r="AW92" s="117"/>
      <c r="AX92" s="117"/>
      <c r="AY92" s="117"/>
      <c r="AZ92" s="117"/>
      <c r="BA92" s="117"/>
      <c r="BB92" s="117"/>
      <c r="BC92" s="117"/>
      <c r="BD92" s="117"/>
      <c r="BE92" s="117"/>
      <c r="BF92" s="117"/>
      <c r="BG92" s="132"/>
      <c r="BH92" s="57" t="s">
        <v>844</v>
      </c>
      <c r="BI92" s="364" t="s">
        <v>941</v>
      </c>
    </row>
    <row r="93" spans="1:61" ht="25.5" hidden="1" customHeight="1" x14ac:dyDescent="0.25">
      <c r="A93" s="39" t="s">
        <v>538</v>
      </c>
      <c r="B93" s="87" t="s">
        <v>539</v>
      </c>
      <c r="C93" s="92" t="s">
        <v>540</v>
      </c>
      <c r="D93" s="93" t="s">
        <v>541</v>
      </c>
      <c r="E93" s="90" t="s">
        <v>542</v>
      </c>
      <c r="F93" s="90" t="s">
        <v>162</v>
      </c>
      <c r="G93" s="90" t="s">
        <v>316</v>
      </c>
      <c r="H93" s="90" t="s">
        <v>165</v>
      </c>
      <c r="I93" s="90" t="s">
        <v>115</v>
      </c>
      <c r="J93" s="90"/>
      <c r="K93" s="90"/>
      <c r="L93" s="90"/>
      <c r="M93" s="90"/>
      <c r="N93" s="91">
        <v>52703.69</v>
      </c>
      <c r="O93" s="91"/>
      <c r="P93" s="91">
        <v>3952.78</v>
      </c>
      <c r="Q93" s="91">
        <v>3952.77</v>
      </c>
      <c r="R93" s="91"/>
      <c r="S93" s="91">
        <v>44798.14</v>
      </c>
      <c r="T93" s="43">
        <v>43312</v>
      </c>
      <c r="U93" s="44">
        <v>43358</v>
      </c>
      <c r="V93" s="44">
        <v>43465</v>
      </c>
      <c r="W93" s="45">
        <v>43889</v>
      </c>
      <c r="X93" s="91"/>
      <c r="Y93" s="91"/>
      <c r="Z93" s="91">
        <f>S93/16.5*0.5</f>
        <v>1357.5193939393939</v>
      </c>
      <c r="AA93" s="91">
        <f>S93/16.5*12</f>
        <v>32580.465454545454</v>
      </c>
      <c r="AB93" s="91">
        <f>S93-AA93-Z93</f>
        <v>10860.155151515151</v>
      </c>
      <c r="AC93" s="91"/>
      <c r="AD93" s="149"/>
      <c r="AE93" s="131"/>
      <c r="AF93" s="133">
        <v>27</v>
      </c>
      <c r="AG93" s="116" t="s">
        <v>757</v>
      </c>
      <c r="AH93" s="117"/>
      <c r="AI93" s="117"/>
      <c r="AJ93" s="131"/>
      <c r="AK93" s="117"/>
      <c r="AL93" s="117"/>
      <c r="AM93" s="117"/>
      <c r="AN93" s="117"/>
      <c r="AO93" s="117"/>
      <c r="AP93" s="117" t="s">
        <v>223</v>
      </c>
      <c r="AQ93" s="116" t="s">
        <v>758</v>
      </c>
      <c r="AR93" s="117">
        <v>2231</v>
      </c>
      <c r="AS93" s="117" t="s">
        <v>224</v>
      </c>
      <c r="AT93" s="116" t="s">
        <v>759</v>
      </c>
      <c r="AU93" s="117">
        <v>3</v>
      </c>
      <c r="AV93" s="117"/>
      <c r="AW93" s="117"/>
      <c r="AX93" s="117"/>
      <c r="AY93" s="117"/>
      <c r="AZ93" s="117"/>
      <c r="BA93" s="117"/>
      <c r="BB93" s="117"/>
      <c r="BC93" s="117"/>
      <c r="BD93" s="117"/>
      <c r="BE93" s="117"/>
      <c r="BF93" s="117"/>
      <c r="BG93" s="132"/>
      <c r="BH93" s="57" t="s">
        <v>845</v>
      </c>
      <c r="BI93" s="364" t="s">
        <v>941</v>
      </c>
    </row>
    <row r="94" spans="1:61" ht="25.5" hidden="1" customHeight="1" x14ac:dyDescent="0.25">
      <c r="A94" s="39" t="s">
        <v>543</v>
      </c>
      <c r="B94" s="87" t="s">
        <v>544</v>
      </c>
      <c r="C94" s="92" t="s">
        <v>545</v>
      </c>
      <c r="D94" s="93" t="s">
        <v>546</v>
      </c>
      <c r="E94" s="90" t="s">
        <v>547</v>
      </c>
      <c r="F94" s="90" t="s">
        <v>162</v>
      </c>
      <c r="G94" s="90" t="s">
        <v>316</v>
      </c>
      <c r="H94" s="90" t="s">
        <v>165</v>
      </c>
      <c r="I94" s="90" t="s">
        <v>115</v>
      </c>
      <c r="J94" s="90"/>
      <c r="K94" s="90"/>
      <c r="L94" s="90"/>
      <c r="M94" s="90"/>
      <c r="N94" s="91">
        <v>13540.07</v>
      </c>
      <c r="O94" s="91">
        <v>1015.51</v>
      </c>
      <c r="P94" s="91">
        <v>1015.5</v>
      </c>
      <c r="Q94" s="91"/>
      <c r="R94" s="91"/>
      <c r="S94" s="91">
        <v>11509.06</v>
      </c>
      <c r="T94" s="43">
        <v>43312</v>
      </c>
      <c r="U94" s="44">
        <v>43358</v>
      </c>
      <c r="V94" s="44">
        <v>43465</v>
      </c>
      <c r="W94" s="45">
        <v>43889</v>
      </c>
      <c r="X94" s="91"/>
      <c r="Y94" s="91"/>
      <c r="Z94" s="91">
        <f>S94/17.5*0.5</f>
        <v>328.83028571428571</v>
      </c>
      <c r="AA94" s="91">
        <f>S94/17.5*12</f>
        <v>7891.9268571428565</v>
      </c>
      <c r="AB94" s="91">
        <f>S94-AA94-Z94</f>
        <v>3288.3028571428572</v>
      </c>
      <c r="AC94" s="91"/>
      <c r="AD94" s="149"/>
      <c r="AE94" s="131"/>
      <c r="AF94" s="133">
        <v>27</v>
      </c>
      <c r="AG94" s="116" t="s">
        <v>757</v>
      </c>
      <c r="AH94" s="117"/>
      <c r="AI94" s="117"/>
      <c r="AJ94" s="131"/>
      <c r="AK94" s="117"/>
      <c r="AL94" s="117"/>
      <c r="AM94" s="117"/>
      <c r="AN94" s="117"/>
      <c r="AO94" s="117"/>
      <c r="AP94" s="117" t="s">
        <v>223</v>
      </c>
      <c r="AQ94" s="116" t="s">
        <v>758</v>
      </c>
      <c r="AR94" s="117">
        <v>1137</v>
      </c>
      <c r="AS94" s="117" t="s">
        <v>224</v>
      </c>
      <c r="AT94" s="116" t="s">
        <v>759</v>
      </c>
      <c r="AU94" s="117">
        <v>1</v>
      </c>
      <c r="AV94" s="117"/>
      <c r="AW94" s="117"/>
      <c r="AX94" s="117"/>
      <c r="AY94" s="117"/>
      <c r="AZ94" s="117"/>
      <c r="BA94" s="117"/>
      <c r="BB94" s="117"/>
      <c r="BC94" s="117"/>
      <c r="BD94" s="117"/>
      <c r="BE94" s="117"/>
      <c r="BF94" s="117"/>
      <c r="BG94" s="132"/>
      <c r="BH94" s="57" t="s">
        <v>847</v>
      </c>
      <c r="BI94" s="364" t="s">
        <v>941</v>
      </c>
    </row>
    <row r="95" spans="1:61" ht="25.5" hidden="1" customHeight="1" x14ac:dyDescent="0.25">
      <c r="A95" s="39" t="s">
        <v>548</v>
      </c>
      <c r="B95" s="87" t="s">
        <v>549</v>
      </c>
      <c r="C95" s="92" t="s">
        <v>550</v>
      </c>
      <c r="D95" s="93" t="s">
        <v>551</v>
      </c>
      <c r="E95" s="90" t="s">
        <v>552</v>
      </c>
      <c r="F95" s="90" t="s">
        <v>162</v>
      </c>
      <c r="G95" s="90" t="s">
        <v>316</v>
      </c>
      <c r="H95" s="90" t="s">
        <v>165</v>
      </c>
      <c r="I95" s="90" t="s">
        <v>115</v>
      </c>
      <c r="J95" s="90"/>
      <c r="K95" s="90"/>
      <c r="L95" s="90"/>
      <c r="M95" s="90"/>
      <c r="N95" s="91">
        <v>14200</v>
      </c>
      <c r="O95" s="91">
        <v>1065</v>
      </c>
      <c r="P95" s="91">
        <v>1065</v>
      </c>
      <c r="Q95" s="91"/>
      <c r="R95" s="91"/>
      <c r="S95" s="91">
        <v>12070</v>
      </c>
      <c r="T95" s="43">
        <v>43312</v>
      </c>
      <c r="U95" s="44">
        <v>43373</v>
      </c>
      <c r="V95" s="44">
        <v>43465</v>
      </c>
      <c r="W95" s="45">
        <v>43889</v>
      </c>
      <c r="X95" s="91"/>
      <c r="Y95" s="91"/>
      <c r="Z95" s="91"/>
      <c r="AA95" s="91">
        <f>S95/16*12</f>
        <v>9052.5</v>
      </c>
      <c r="AB95" s="91">
        <f>S95-AA95</f>
        <v>3017.5</v>
      </c>
      <c r="AC95" s="91"/>
      <c r="AD95" s="149"/>
      <c r="AE95" s="131"/>
      <c r="AF95" s="133">
        <v>27</v>
      </c>
      <c r="AG95" s="116" t="s">
        <v>757</v>
      </c>
      <c r="AH95" s="117"/>
      <c r="AI95" s="117"/>
      <c r="AJ95" s="131"/>
      <c r="AK95" s="117"/>
      <c r="AL95" s="117"/>
      <c r="AM95" s="117"/>
      <c r="AN95" s="117"/>
      <c r="AO95" s="117"/>
      <c r="AP95" s="117" t="s">
        <v>223</v>
      </c>
      <c r="AQ95" s="116" t="s">
        <v>758</v>
      </c>
      <c r="AR95" s="117">
        <v>1141</v>
      </c>
      <c r="AS95" s="117" t="s">
        <v>224</v>
      </c>
      <c r="AT95" s="116" t="s">
        <v>759</v>
      </c>
      <c r="AU95" s="117">
        <v>1</v>
      </c>
      <c r="AV95" s="117"/>
      <c r="AW95" s="117"/>
      <c r="AX95" s="117"/>
      <c r="AY95" s="117"/>
      <c r="AZ95" s="117"/>
      <c r="BA95" s="117"/>
      <c r="BB95" s="117"/>
      <c r="BC95" s="117"/>
      <c r="BD95" s="117"/>
      <c r="BE95" s="117"/>
      <c r="BF95" s="117"/>
      <c r="BG95" s="132"/>
      <c r="BH95" s="57" t="s">
        <v>840</v>
      </c>
      <c r="BI95" s="364" t="s">
        <v>941</v>
      </c>
    </row>
    <row r="96" spans="1:61" ht="25.5" hidden="1" customHeight="1" x14ac:dyDescent="0.25">
      <c r="A96" s="39" t="s">
        <v>553</v>
      </c>
      <c r="B96" s="87" t="s">
        <v>554</v>
      </c>
      <c r="C96" s="92" t="s">
        <v>555</v>
      </c>
      <c r="D96" s="93" t="s">
        <v>556</v>
      </c>
      <c r="E96" s="90" t="s">
        <v>557</v>
      </c>
      <c r="F96" s="90" t="s">
        <v>162</v>
      </c>
      <c r="G96" s="90" t="s">
        <v>316</v>
      </c>
      <c r="H96" s="90" t="s">
        <v>165</v>
      </c>
      <c r="I96" s="90" t="s">
        <v>115</v>
      </c>
      <c r="J96" s="90"/>
      <c r="K96" s="90"/>
      <c r="L96" s="90"/>
      <c r="M96" s="90"/>
      <c r="N96" s="91">
        <v>19369.03</v>
      </c>
      <c r="O96" s="91">
        <v>1452.69</v>
      </c>
      <c r="P96" s="91">
        <v>1452.67</v>
      </c>
      <c r="Q96" s="91"/>
      <c r="R96" s="91"/>
      <c r="S96" s="91">
        <v>16463.669999999998</v>
      </c>
      <c r="T96" s="43">
        <v>43312</v>
      </c>
      <c r="U96" s="44">
        <v>43358</v>
      </c>
      <c r="V96" s="44">
        <v>43465</v>
      </c>
      <c r="W96" s="45">
        <v>43889</v>
      </c>
      <c r="X96" s="91"/>
      <c r="Y96" s="91"/>
      <c r="Z96" s="91">
        <f>S96/17.5*0.5</f>
        <v>470.39057142857138</v>
      </c>
      <c r="AA96" s="91">
        <f>S96/17.5*12</f>
        <v>11289.373714285714</v>
      </c>
      <c r="AB96" s="91">
        <f>S96-AA96-Z96</f>
        <v>4703.9057142857137</v>
      </c>
      <c r="AC96" s="91"/>
      <c r="AD96" s="149"/>
      <c r="AE96" s="131"/>
      <c r="AF96" s="133">
        <v>27</v>
      </c>
      <c r="AG96" s="116" t="s">
        <v>757</v>
      </c>
      <c r="AH96" s="117"/>
      <c r="AI96" s="117"/>
      <c r="AJ96" s="131"/>
      <c r="AK96" s="117"/>
      <c r="AL96" s="117"/>
      <c r="AM96" s="117"/>
      <c r="AN96" s="117"/>
      <c r="AO96" s="117"/>
      <c r="AP96" s="117" t="s">
        <v>223</v>
      </c>
      <c r="AQ96" s="116" t="s">
        <v>758</v>
      </c>
      <c r="AR96" s="117">
        <v>1235</v>
      </c>
      <c r="AS96" s="117" t="s">
        <v>224</v>
      </c>
      <c r="AT96" s="116" t="s">
        <v>759</v>
      </c>
      <c r="AU96" s="117">
        <v>1</v>
      </c>
      <c r="AV96" s="117"/>
      <c r="AW96" s="117"/>
      <c r="AX96" s="117"/>
      <c r="AY96" s="117"/>
      <c r="AZ96" s="117"/>
      <c r="BA96" s="117"/>
      <c r="BB96" s="117"/>
      <c r="BC96" s="117"/>
      <c r="BD96" s="117"/>
      <c r="BE96" s="117"/>
      <c r="BF96" s="117"/>
      <c r="BG96" s="132"/>
      <c r="BH96" s="57" t="s">
        <v>848</v>
      </c>
      <c r="BI96" s="364" t="s">
        <v>941</v>
      </c>
    </row>
    <row r="97" spans="1:66" ht="25.5" hidden="1" customHeight="1" x14ac:dyDescent="0.25">
      <c r="A97" s="39" t="s">
        <v>558</v>
      </c>
      <c r="B97" s="87" t="s">
        <v>559</v>
      </c>
      <c r="C97" s="92" t="s">
        <v>560</v>
      </c>
      <c r="D97" s="93" t="s">
        <v>561</v>
      </c>
      <c r="E97" s="90" t="s">
        <v>562</v>
      </c>
      <c r="F97" s="90" t="s">
        <v>162</v>
      </c>
      <c r="G97" s="90" t="s">
        <v>316</v>
      </c>
      <c r="H97" s="90" t="s">
        <v>165</v>
      </c>
      <c r="I97" s="90" t="s">
        <v>115</v>
      </c>
      <c r="J97" s="90"/>
      <c r="K97" s="90"/>
      <c r="L97" s="90"/>
      <c r="M97" s="90"/>
      <c r="N97" s="91">
        <v>17182</v>
      </c>
      <c r="O97" s="91">
        <v>1165.27</v>
      </c>
      <c r="P97" s="91">
        <v>2457.58</v>
      </c>
      <c r="Q97" s="91"/>
      <c r="R97" s="91">
        <v>1645.05</v>
      </c>
      <c r="S97" s="91">
        <v>11914.1</v>
      </c>
      <c r="T97" s="43">
        <v>43312</v>
      </c>
      <c r="U97" s="44">
        <v>43464</v>
      </c>
      <c r="V97" s="44">
        <v>43554</v>
      </c>
      <c r="W97" s="45">
        <v>43830</v>
      </c>
      <c r="X97" s="91"/>
      <c r="Y97" s="91"/>
      <c r="Z97" s="91"/>
      <c r="AA97" s="91">
        <f>S97</f>
        <v>11914.1</v>
      </c>
      <c r="AB97" s="91"/>
      <c r="AC97" s="91"/>
      <c r="AD97" s="149"/>
      <c r="AE97" s="131"/>
      <c r="AF97" s="133">
        <v>27</v>
      </c>
      <c r="AG97" s="116" t="s">
        <v>757</v>
      </c>
      <c r="AH97" s="117"/>
      <c r="AI97" s="117"/>
      <c r="AJ97" s="131"/>
      <c r="AK97" s="117"/>
      <c r="AL97" s="117"/>
      <c r="AM97" s="117"/>
      <c r="AN97" s="117"/>
      <c r="AO97" s="117"/>
      <c r="AP97" s="117" t="s">
        <v>223</v>
      </c>
      <c r="AQ97" s="116" t="s">
        <v>758</v>
      </c>
      <c r="AR97" s="117">
        <v>960</v>
      </c>
      <c r="AS97" s="117" t="s">
        <v>224</v>
      </c>
      <c r="AT97" s="116" t="s">
        <v>759</v>
      </c>
      <c r="AU97" s="117">
        <v>1</v>
      </c>
      <c r="AV97" s="117"/>
      <c r="AW97" s="117"/>
      <c r="AX97" s="117"/>
      <c r="AY97" s="117"/>
      <c r="AZ97" s="117"/>
      <c r="BA97" s="117"/>
      <c r="BB97" s="117"/>
      <c r="BC97" s="117"/>
      <c r="BD97" s="117"/>
      <c r="BE97" s="117"/>
      <c r="BF97" s="117"/>
      <c r="BG97" s="132"/>
      <c r="BH97" s="57" t="s">
        <v>855</v>
      </c>
      <c r="BI97" s="364" t="s">
        <v>941</v>
      </c>
    </row>
    <row r="98" spans="1:66" ht="25.5" hidden="1" customHeight="1" x14ac:dyDescent="0.25">
      <c r="A98" s="39" t="s">
        <v>563</v>
      </c>
      <c r="B98" s="87" t="s">
        <v>564</v>
      </c>
      <c r="C98" s="92" t="s">
        <v>565</v>
      </c>
      <c r="D98" s="93" t="s">
        <v>566</v>
      </c>
      <c r="E98" s="90" t="s">
        <v>567</v>
      </c>
      <c r="F98" s="90" t="s">
        <v>162</v>
      </c>
      <c r="G98" s="90" t="s">
        <v>568</v>
      </c>
      <c r="H98" s="90" t="s">
        <v>165</v>
      </c>
      <c r="I98" s="90" t="s">
        <v>115</v>
      </c>
      <c r="J98" s="90"/>
      <c r="K98" s="90"/>
      <c r="L98" s="90"/>
      <c r="M98" s="90"/>
      <c r="N98" s="91">
        <v>258998.59</v>
      </c>
      <c r="O98" s="91">
        <v>19426.18</v>
      </c>
      <c r="P98" s="91">
        <v>19426.16</v>
      </c>
      <c r="Q98" s="91"/>
      <c r="R98" s="91"/>
      <c r="S98" s="91">
        <v>220146.25</v>
      </c>
      <c r="T98" s="43">
        <v>43312</v>
      </c>
      <c r="U98" s="44">
        <v>43363</v>
      </c>
      <c r="V98" s="44">
        <v>43434</v>
      </c>
      <c r="W98" s="45">
        <v>44286</v>
      </c>
      <c r="X98" s="91"/>
      <c r="Y98" s="91"/>
      <c r="Z98" s="91">
        <f>S98/17*1</f>
        <v>12949.779411764706</v>
      </c>
      <c r="AA98" s="91">
        <f>S98/17*12</f>
        <v>155397.35294117648</v>
      </c>
      <c r="AB98" s="91">
        <f>S98-Z98-AA98</f>
        <v>51799.117647058825</v>
      </c>
      <c r="AC98" s="91"/>
      <c r="AD98" s="149"/>
      <c r="AE98" s="131"/>
      <c r="AF98" s="133">
        <v>27</v>
      </c>
      <c r="AG98" s="116" t="s">
        <v>757</v>
      </c>
      <c r="AH98" s="117"/>
      <c r="AI98" s="117"/>
      <c r="AJ98" s="131"/>
      <c r="AK98" s="117"/>
      <c r="AL98" s="117"/>
      <c r="AM98" s="117"/>
      <c r="AN98" s="117"/>
      <c r="AO98" s="117"/>
      <c r="AP98" s="117" t="s">
        <v>223</v>
      </c>
      <c r="AQ98" s="116" t="s">
        <v>758</v>
      </c>
      <c r="AR98" s="117">
        <v>12800</v>
      </c>
      <c r="AS98" s="117" t="s">
        <v>224</v>
      </c>
      <c r="AT98" s="116" t="s">
        <v>759</v>
      </c>
      <c r="AU98" s="117">
        <v>1</v>
      </c>
      <c r="AV98" s="117"/>
      <c r="AW98" s="117"/>
      <c r="AX98" s="117"/>
      <c r="AY98" s="117"/>
      <c r="AZ98" s="117"/>
      <c r="BA98" s="117"/>
      <c r="BB98" s="117"/>
      <c r="BC98" s="117"/>
      <c r="BD98" s="117"/>
      <c r="BE98" s="117"/>
      <c r="BF98" s="117"/>
      <c r="BG98" s="132"/>
      <c r="BH98" s="57" t="s">
        <v>846</v>
      </c>
      <c r="BI98" s="364" t="s">
        <v>941</v>
      </c>
    </row>
    <row r="99" spans="1:66" ht="25.5" hidden="1" customHeight="1" x14ac:dyDescent="0.25">
      <c r="A99" s="39" t="s">
        <v>569</v>
      </c>
      <c r="B99" s="87" t="s">
        <v>570</v>
      </c>
      <c r="C99" s="92" t="s">
        <v>571</v>
      </c>
      <c r="D99" s="93" t="s">
        <v>572</v>
      </c>
      <c r="E99" s="90" t="s">
        <v>573</v>
      </c>
      <c r="F99" s="90" t="s">
        <v>162</v>
      </c>
      <c r="G99" s="90" t="s">
        <v>568</v>
      </c>
      <c r="H99" s="90" t="s">
        <v>165</v>
      </c>
      <c r="I99" s="90" t="s">
        <v>115</v>
      </c>
      <c r="J99" s="90"/>
      <c r="K99" s="90"/>
      <c r="L99" s="90"/>
      <c r="M99" s="90"/>
      <c r="N99" s="91">
        <v>47242</v>
      </c>
      <c r="O99" s="91"/>
      <c r="P99" s="91">
        <v>3543.15</v>
      </c>
      <c r="Q99" s="91">
        <v>3543.15</v>
      </c>
      <c r="R99" s="91"/>
      <c r="S99" s="91">
        <v>40155.699999999997</v>
      </c>
      <c r="T99" s="43">
        <v>43312</v>
      </c>
      <c r="U99" s="44">
        <v>43332</v>
      </c>
      <c r="V99" s="44">
        <v>43403</v>
      </c>
      <c r="W99" s="45">
        <v>43646</v>
      </c>
      <c r="X99" s="91"/>
      <c r="Y99" s="91"/>
      <c r="Z99" s="91">
        <f>S99/6*2</f>
        <v>13385.233333333332</v>
      </c>
      <c r="AA99" s="91">
        <f>S99-Z99</f>
        <v>26770.466666666667</v>
      </c>
      <c r="AB99" s="91"/>
      <c r="AC99" s="91"/>
      <c r="AD99" s="149"/>
      <c r="AE99" s="131"/>
      <c r="AF99" s="133">
        <v>27</v>
      </c>
      <c r="AG99" s="116" t="s">
        <v>757</v>
      </c>
      <c r="AH99" s="117"/>
      <c r="AI99" s="117"/>
      <c r="AJ99" s="131"/>
      <c r="AK99" s="117"/>
      <c r="AL99" s="117"/>
      <c r="AM99" s="117"/>
      <c r="AN99" s="117"/>
      <c r="AO99" s="117"/>
      <c r="AP99" s="117" t="s">
        <v>223</v>
      </c>
      <c r="AQ99" s="116" t="s">
        <v>758</v>
      </c>
      <c r="AR99" s="117">
        <v>1600</v>
      </c>
      <c r="AS99" s="117" t="s">
        <v>224</v>
      </c>
      <c r="AT99" s="116" t="s">
        <v>759</v>
      </c>
      <c r="AU99" s="117">
        <v>1</v>
      </c>
      <c r="AV99" s="117"/>
      <c r="AW99" s="117"/>
      <c r="AX99" s="117"/>
      <c r="AY99" s="117"/>
      <c r="AZ99" s="117"/>
      <c r="BA99" s="117"/>
      <c r="BB99" s="117"/>
      <c r="BC99" s="117"/>
      <c r="BD99" s="117"/>
      <c r="BE99" s="117"/>
      <c r="BF99" s="117"/>
      <c r="BG99" s="132"/>
      <c r="BH99" s="57" t="s">
        <v>839</v>
      </c>
      <c r="BI99" s="364" t="s">
        <v>941</v>
      </c>
    </row>
    <row r="100" spans="1:66" ht="25.5" hidden="1" customHeight="1" x14ac:dyDescent="0.25">
      <c r="A100" s="39" t="s">
        <v>574</v>
      </c>
      <c r="B100" s="87" t="s">
        <v>575</v>
      </c>
      <c r="C100" s="92" t="s">
        <v>576</v>
      </c>
      <c r="D100" s="93" t="s">
        <v>577</v>
      </c>
      <c r="E100" s="90" t="s">
        <v>578</v>
      </c>
      <c r="F100" s="90" t="s">
        <v>162</v>
      </c>
      <c r="G100" s="90" t="s">
        <v>568</v>
      </c>
      <c r="H100" s="90" t="s">
        <v>165</v>
      </c>
      <c r="I100" s="90" t="s">
        <v>115</v>
      </c>
      <c r="J100" s="90"/>
      <c r="K100" s="90"/>
      <c r="L100" s="90"/>
      <c r="M100" s="90"/>
      <c r="N100" s="91">
        <v>26893</v>
      </c>
      <c r="O100" s="91"/>
      <c r="P100" s="91">
        <v>0</v>
      </c>
      <c r="Q100" s="91">
        <v>4948.3</v>
      </c>
      <c r="R100" s="91"/>
      <c r="S100" s="91">
        <v>21944.7</v>
      </c>
      <c r="T100" s="43">
        <v>43312</v>
      </c>
      <c r="U100" s="44">
        <v>43348</v>
      </c>
      <c r="V100" s="44">
        <v>43434</v>
      </c>
      <c r="W100" s="45">
        <v>43646</v>
      </c>
      <c r="X100" s="91"/>
      <c r="Y100" s="91"/>
      <c r="Z100" s="91">
        <f>S100/13</f>
        <v>1688.0538461538463</v>
      </c>
      <c r="AA100" s="91">
        <f>S100-Z100</f>
        <v>20256.646153846155</v>
      </c>
      <c r="AB100" s="91"/>
      <c r="AC100" s="91"/>
      <c r="AD100" s="149"/>
      <c r="AE100" s="131"/>
      <c r="AF100" s="133">
        <v>27</v>
      </c>
      <c r="AG100" s="116" t="s">
        <v>757</v>
      </c>
      <c r="AH100" s="117"/>
      <c r="AI100" s="117"/>
      <c r="AJ100" s="131"/>
      <c r="AK100" s="117"/>
      <c r="AL100" s="117"/>
      <c r="AM100" s="117"/>
      <c r="AN100" s="117"/>
      <c r="AO100" s="117"/>
      <c r="AP100" s="117" t="s">
        <v>223</v>
      </c>
      <c r="AQ100" s="116" t="s">
        <v>758</v>
      </c>
      <c r="AR100" s="117">
        <v>1000</v>
      </c>
      <c r="AS100" s="117" t="s">
        <v>224</v>
      </c>
      <c r="AT100" s="116" t="s">
        <v>759</v>
      </c>
      <c r="AU100" s="117">
        <v>1</v>
      </c>
      <c r="AV100" s="117"/>
      <c r="AW100" s="117"/>
      <c r="AX100" s="117"/>
      <c r="AY100" s="117"/>
      <c r="AZ100" s="117"/>
      <c r="BA100" s="117"/>
      <c r="BB100" s="117"/>
      <c r="BC100" s="117"/>
      <c r="BD100" s="117"/>
      <c r="BE100" s="117"/>
      <c r="BF100" s="117"/>
      <c r="BG100" s="132"/>
      <c r="BH100" s="57" t="s">
        <v>843</v>
      </c>
      <c r="BI100" s="364" t="s">
        <v>939</v>
      </c>
    </row>
    <row r="101" spans="1:66" ht="25.5" hidden="1" customHeight="1" x14ac:dyDescent="0.25">
      <c r="A101" s="39" t="s">
        <v>579</v>
      </c>
      <c r="B101" s="87" t="s">
        <v>580</v>
      </c>
      <c r="C101" s="92" t="s">
        <v>581</v>
      </c>
      <c r="D101" s="93" t="s">
        <v>582</v>
      </c>
      <c r="E101" s="90" t="s">
        <v>164</v>
      </c>
      <c r="F101" s="90" t="s">
        <v>162</v>
      </c>
      <c r="G101" s="90" t="s">
        <v>568</v>
      </c>
      <c r="H101" s="90" t="s">
        <v>165</v>
      </c>
      <c r="I101" s="90" t="s">
        <v>115</v>
      </c>
      <c r="J101" s="90"/>
      <c r="K101" s="90"/>
      <c r="L101" s="90"/>
      <c r="M101" s="90"/>
      <c r="N101" s="91">
        <v>103528.96000000001</v>
      </c>
      <c r="O101" s="91"/>
      <c r="P101" s="91">
        <v>7764.67</v>
      </c>
      <c r="Q101" s="91">
        <v>7764.67</v>
      </c>
      <c r="R101" s="91"/>
      <c r="S101" s="91">
        <v>87999.62</v>
      </c>
      <c r="T101" s="43">
        <v>43312</v>
      </c>
      <c r="U101" s="44">
        <v>43353</v>
      </c>
      <c r="V101" s="44">
        <v>43434</v>
      </c>
      <c r="W101" s="45">
        <v>43677</v>
      </c>
      <c r="X101" s="91"/>
      <c r="Y101" s="91"/>
      <c r="Z101" s="91">
        <f>S101/7</f>
        <v>12571.374285714284</v>
      </c>
      <c r="AA101" s="91">
        <f>S101-Z101</f>
        <v>75428.245714285717</v>
      </c>
      <c r="AB101" s="91"/>
      <c r="AC101" s="91"/>
      <c r="AD101" s="149"/>
      <c r="AE101" s="131"/>
      <c r="AF101" s="133">
        <v>27</v>
      </c>
      <c r="AG101" s="116" t="s">
        <v>757</v>
      </c>
      <c r="AH101" s="117"/>
      <c r="AI101" s="117"/>
      <c r="AJ101" s="131"/>
      <c r="AK101" s="117"/>
      <c r="AL101" s="117"/>
      <c r="AM101" s="117"/>
      <c r="AN101" s="117"/>
      <c r="AO101" s="117"/>
      <c r="AP101" s="117" t="s">
        <v>223</v>
      </c>
      <c r="AQ101" s="116" t="s">
        <v>758</v>
      </c>
      <c r="AR101" s="117">
        <v>5000</v>
      </c>
      <c r="AS101" s="117" t="s">
        <v>224</v>
      </c>
      <c r="AT101" s="116" t="s">
        <v>759</v>
      </c>
      <c r="AU101" s="117">
        <v>1</v>
      </c>
      <c r="AV101" s="117"/>
      <c r="AW101" s="117"/>
      <c r="AX101" s="117"/>
      <c r="AY101" s="117"/>
      <c r="AZ101" s="117"/>
      <c r="BA101" s="117"/>
      <c r="BB101" s="117"/>
      <c r="BC101" s="117"/>
      <c r="BD101" s="117"/>
      <c r="BE101" s="117"/>
      <c r="BF101" s="117"/>
      <c r="BG101" s="132"/>
      <c r="BH101" s="57" t="s">
        <v>842</v>
      </c>
      <c r="BI101" s="364" t="s">
        <v>941</v>
      </c>
    </row>
    <row r="102" spans="1:66" ht="24.75" hidden="1" customHeight="1" thickBot="1" x14ac:dyDescent="0.3">
      <c r="A102" s="549" t="s">
        <v>583</v>
      </c>
      <c r="B102" s="550"/>
      <c r="C102" s="550"/>
      <c r="D102" s="550" t="s">
        <v>584</v>
      </c>
      <c r="E102" s="547"/>
      <c r="F102" s="547"/>
      <c r="G102" s="547"/>
      <c r="H102" s="547"/>
      <c r="I102" s="547"/>
      <c r="J102" s="547"/>
      <c r="K102" s="547"/>
      <c r="L102" s="547"/>
      <c r="M102" s="547"/>
      <c r="N102" s="547"/>
      <c r="O102" s="547"/>
      <c r="P102" s="547"/>
      <c r="Q102" s="547"/>
      <c r="R102" s="547"/>
      <c r="S102" s="599"/>
      <c r="T102" s="576"/>
      <c r="U102" s="579"/>
      <c r="V102" s="579"/>
      <c r="W102" s="580" t="s">
        <v>275</v>
      </c>
      <c r="X102" s="600"/>
      <c r="Y102" s="600"/>
      <c r="Z102" s="600"/>
      <c r="AA102" s="600"/>
      <c r="AB102" s="600"/>
      <c r="AC102" s="600"/>
      <c r="AD102" s="601"/>
      <c r="AE102" s="131"/>
      <c r="AF102" s="602"/>
      <c r="AG102" s="600"/>
      <c r="AH102" s="600"/>
      <c r="AI102" s="600"/>
      <c r="AJ102" s="131"/>
      <c r="AK102" s="600"/>
      <c r="AL102" s="600"/>
      <c r="AM102" s="600"/>
      <c r="AN102" s="600"/>
      <c r="AO102" s="600"/>
      <c r="AP102" s="603"/>
      <c r="AQ102" s="603"/>
      <c r="AR102" s="603"/>
      <c r="AS102" s="603"/>
      <c r="AT102" s="600"/>
      <c r="AU102" s="603"/>
      <c r="AV102" s="603"/>
      <c r="AW102" s="600"/>
      <c r="AX102" s="603"/>
      <c r="AY102" s="603"/>
      <c r="AZ102" s="600"/>
      <c r="BA102" s="603"/>
      <c r="BB102" s="603"/>
      <c r="BC102" s="603"/>
      <c r="BD102" s="603"/>
      <c r="BE102" s="603"/>
      <c r="BF102" s="603"/>
      <c r="BG102" s="604"/>
      <c r="BH102" s="57"/>
      <c r="BI102" s="364" t="s">
        <v>275</v>
      </c>
    </row>
    <row r="103" spans="1:66" ht="25.5" hidden="1" customHeight="1" x14ac:dyDescent="0.25">
      <c r="A103" s="488" t="s">
        <v>97</v>
      </c>
      <c r="B103" s="489"/>
      <c r="C103" s="489"/>
      <c r="D103" s="497" t="s">
        <v>585</v>
      </c>
      <c r="E103" s="491"/>
      <c r="F103" s="491"/>
      <c r="G103" s="491"/>
      <c r="H103" s="491"/>
      <c r="I103" s="491"/>
      <c r="J103" s="491"/>
      <c r="K103" s="491"/>
      <c r="L103" s="491"/>
      <c r="M103" s="491"/>
      <c r="N103" s="491"/>
      <c r="O103" s="491"/>
      <c r="P103" s="491"/>
      <c r="Q103" s="491"/>
      <c r="R103" s="491"/>
      <c r="S103" s="492"/>
      <c r="T103" s="493"/>
      <c r="U103" s="498"/>
      <c r="V103" s="498"/>
      <c r="W103" s="496" t="s">
        <v>275</v>
      </c>
      <c r="X103" s="553"/>
      <c r="Y103" s="553"/>
      <c r="Z103" s="553"/>
      <c r="AA103" s="553"/>
      <c r="AB103" s="553"/>
      <c r="AC103" s="553"/>
      <c r="AD103" s="581"/>
      <c r="AE103" s="131"/>
      <c r="AF103" s="133"/>
      <c r="AG103" s="117"/>
      <c r="AH103" s="117"/>
      <c r="AI103" s="132"/>
      <c r="AJ103" s="131"/>
      <c r="AK103" s="133"/>
      <c r="AL103" s="117"/>
      <c r="AM103" s="117"/>
      <c r="AN103" s="117"/>
      <c r="AO103" s="117"/>
      <c r="AP103" s="117"/>
      <c r="AQ103" s="117"/>
      <c r="AR103" s="117"/>
      <c r="AS103" s="117"/>
      <c r="AT103" s="117"/>
      <c r="AU103" s="117"/>
      <c r="AV103" s="117"/>
      <c r="AW103" s="117"/>
      <c r="AX103" s="117"/>
      <c r="AY103" s="117"/>
      <c r="AZ103" s="117"/>
      <c r="BA103" s="117"/>
      <c r="BB103" s="117"/>
      <c r="BC103" s="117"/>
      <c r="BD103" s="117"/>
      <c r="BE103" s="117"/>
      <c r="BF103" s="117"/>
      <c r="BG103" s="132"/>
      <c r="BH103" s="57"/>
      <c r="BI103" s="364" t="s">
        <v>275</v>
      </c>
    </row>
    <row r="104" spans="1:66" ht="45.75" hidden="1" customHeight="1" x14ac:dyDescent="0.25">
      <c r="A104" s="39" t="s">
        <v>147</v>
      </c>
      <c r="B104" s="39" t="s">
        <v>586</v>
      </c>
      <c r="C104" s="39" t="s">
        <v>587</v>
      </c>
      <c r="D104" s="40" t="s">
        <v>588</v>
      </c>
      <c r="E104" s="41" t="s">
        <v>266</v>
      </c>
      <c r="F104" s="41" t="s">
        <v>154</v>
      </c>
      <c r="G104" s="41" t="s">
        <v>589</v>
      </c>
      <c r="H104" s="41" t="s">
        <v>590</v>
      </c>
      <c r="I104" s="41" t="s">
        <v>115</v>
      </c>
      <c r="J104" s="41"/>
      <c r="K104" s="41"/>
      <c r="L104" s="41"/>
      <c r="M104" s="41"/>
      <c r="N104" s="42">
        <v>163883.85</v>
      </c>
      <c r="O104" s="42">
        <v>24582.58</v>
      </c>
      <c r="P104" s="42"/>
      <c r="Q104" s="42"/>
      <c r="R104" s="42"/>
      <c r="S104" s="42">
        <v>139301.26999999999</v>
      </c>
      <c r="T104" s="43">
        <v>42644</v>
      </c>
      <c r="U104" s="44">
        <v>42736</v>
      </c>
      <c r="V104" s="44">
        <v>42916</v>
      </c>
      <c r="W104" s="45">
        <v>43404</v>
      </c>
      <c r="X104" s="91">
        <v>0</v>
      </c>
      <c r="Y104" s="91">
        <v>54273.440000000002</v>
      </c>
      <c r="Z104" s="91">
        <v>90000</v>
      </c>
      <c r="AA104" s="91">
        <v>0</v>
      </c>
      <c r="AB104" s="91">
        <v>0</v>
      </c>
      <c r="AC104" s="91"/>
      <c r="AD104" s="149"/>
      <c r="AE104" s="131"/>
      <c r="AF104" s="133">
        <v>27</v>
      </c>
      <c r="AG104" s="116" t="s">
        <v>247</v>
      </c>
      <c r="AH104" s="117"/>
      <c r="AI104" s="132"/>
      <c r="AJ104" s="131"/>
      <c r="AK104" s="133"/>
      <c r="AL104" s="117"/>
      <c r="AM104" s="117"/>
      <c r="AN104" s="117"/>
      <c r="AO104" s="117"/>
      <c r="AP104" s="117" t="s">
        <v>212</v>
      </c>
      <c r="AQ104" s="116" t="s">
        <v>760</v>
      </c>
      <c r="AR104" s="117">
        <v>1</v>
      </c>
      <c r="AS104" s="117" t="s">
        <v>213</v>
      </c>
      <c r="AT104" s="116" t="s">
        <v>761</v>
      </c>
      <c r="AU104" s="117">
        <v>12</v>
      </c>
      <c r="AV104" s="117" t="s">
        <v>214</v>
      </c>
      <c r="AW104" s="57" t="s">
        <v>762</v>
      </c>
      <c r="AX104" s="117">
        <v>11</v>
      </c>
      <c r="AY104" s="117"/>
      <c r="AZ104" s="117"/>
      <c r="BA104" s="117"/>
      <c r="BB104" s="117"/>
      <c r="BC104" s="117"/>
      <c r="BD104" s="117"/>
      <c r="BE104" s="117"/>
      <c r="BF104" s="117"/>
      <c r="BG104" s="132"/>
      <c r="BH104" s="57" t="s">
        <v>833</v>
      </c>
      <c r="BI104" s="364" t="s">
        <v>939</v>
      </c>
      <c r="BJ104" s="122"/>
      <c r="BK104" s="122"/>
      <c r="BL104" s="122"/>
      <c r="BM104" s="122"/>
      <c r="BN104" s="122"/>
    </row>
    <row r="105" spans="1:66" ht="25.5" hidden="1" customHeight="1" x14ac:dyDescent="0.25">
      <c r="A105" s="39" t="s">
        <v>150</v>
      </c>
      <c r="B105" s="39" t="s">
        <v>591</v>
      </c>
      <c r="C105" s="39" t="s">
        <v>592</v>
      </c>
      <c r="D105" s="40" t="s">
        <v>593</v>
      </c>
      <c r="E105" s="41" t="s">
        <v>280</v>
      </c>
      <c r="F105" s="41" t="s">
        <v>154</v>
      </c>
      <c r="G105" s="41" t="s">
        <v>321</v>
      </c>
      <c r="H105" s="41" t="s">
        <v>590</v>
      </c>
      <c r="I105" s="41" t="s">
        <v>115</v>
      </c>
      <c r="J105" s="41"/>
      <c r="K105" s="41"/>
      <c r="L105" s="41"/>
      <c r="M105" s="41"/>
      <c r="N105" s="42">
        <v>77491.23</v>
      </c>
      <c r="O105" s="42">
        <v>22331.96</v>
      </c>
      <c r="P105" s="42"/>
      <c r="Q105" s="42"/>
      <c r="R105" s="42"/>
      <c r="S105" s="42">
        <v>55159.27</v>
      </c>
      <c r="T105" s="43">
        <v>42644</v>
      </c>
      <c r="U105" s="44">
        <v>42699</v>
      </c>
      <c r="V105" s="44">
        <v>42794</v>
      </c>
      <c r="W105" s="45">
        <v>43220</v>
      </c>
      <c r="X105" s="91">
        <v>0</v>
      </c>
      <c r="Y105" s="91">
        <v>55462</v>
      </c>
      <c r="Z105" s="91">
        <v>0</v>
      </c>
      <c r="AA105" s="91">
        <v>0</v>
      </c>
      <c r="AB105" s="91">
        <v>0</v>
      </c>
      <c r="AC105" s="91"/>
      <c r="AD105" s="149"/>
      <c r="AE105" s="131"/>
      <c r="AF105" s="133">
        <v>27</v>
      </c>
      <c r="AG105" s="116" t="s">
        <v>247</v>
      </c>
      <c r="AH105" s="117"/>
      <c r="AI105" s="132"/>
      <c r="AJ105" s="131"/>
      <c r="AK105" s="133"/>
      <c r="AL105" s="117"/>
      <c r="AM105" s="117"/>
      <c r="AN105" s="117"/>
      <c r="AO105" s="117"/>
      <c r="AP105" s="117" t="s">
        <v>212</v>
      </c>
      <c r="AQ105" s="116" t="s">
        <v>760</v>
      </c>
      <c r="AR105" s="117">
        <v>1</v>
      </c>
      <c r="AS105" s="117" t="s">
        <v>213</v>
      </c>
      <c r="AT105" s="116" t="s">
        <v>761</v>
      </c>
      <c r="AU105" s="117">
        <v>62</v>
      </c>
      <c r="AV105" s="117" t="s">
        <v>214</v>
      </c>
      <c r="AW105" s="57" t="s">
        <v>762</v>
      </c>
      <c r="AX105" s="117">
        <v>20</v>
      </c>
      <c r="AY105" s="117"/>
      <c r="AZ105" s="117"/>
      <c r="BA105" s="117"/>
      <c r="BB105" s="117"/>
      <c r="BC105" s="117"/>
      <c r="BD105" s="117"/>
      <c r="BE105" s="117"/>
      <c r="BF105" s="117"/>
      <c r="BG105" s="132"/>
      <c r="BH105" s="57" t="s">
        <v>831</v>
      </c>
      <c r="BI105" s="364" t="s">
        <v>939</v>
      </c>
    </row>
    <row r="106" spans="1:66" ht="25.5" hidden="1" customHeight="1" x14ac:dyDescent="0.25">
      <c r="A106" s="39" t="s">
        <v>151</v>
      </c>
      <c r="B106" s="39" t="s">
        <v>594</v>
      </c>
      <c r="C106" s="39" t="s">
        <v>595</v>
      </c>
      <c r="D106" s="40" t="s">
        <v>596</v>
      </c>
      <c r="E106" s="41" t="s">
        <v>297</v>
      </c>
      <c r="F106" s="41" t="s">
        <v>154</v>
      </c>
      <c r="G106" s="41" t="s">
        <v>399</v>
      </c>
      <c r="H106" s="41" t="s">
        <v>590</v>
      </c>
      <c r="I106" s="41" t="s">
        <v>115</v>
      </c>
      <c r="J106" s="41"/>
      <c r="K106" s="41"/>
      <c r="L106" s="41"/>
      <c r="M106" s="41"/>
      <c r="N106" s="42">
        <v>184477.95</v>
      </c>
      <c r="O106" s="42">
        <v>27671.7</v>
      </c>
      <c r="P106" s="42"/>
      <c r="Q106" s="42"/>
      <c r="R106" s="42"/>
      <c r="S106" s="42">
        <v>156806.25</v>
      </c>
      <c r="T106" s="43">
        <v>42644</v>
      </c>
      <c r="U106" s="44">
        <v>42705</v>
      </c>
      <c r="V106" s="44">
        <v>42825</v>
      </c>
      <c r="W106" s="45">
        <v>43585</v>
      </c>
      <c r="X106" s="91"/>
      <c r="Y106" s="91">
        <v>65214.184000000001</v>
      </c>
      <c r="Z106" s="91">
        <v>65214.184000000001</v>
      </c>
      <c r="AA106" s="91">
        <f>S106-Y106-Z106</f>
        <v>26377.881999999991</v>
      </c>
      <c r="AB106" s="91"/>
      <c r="AC106" s="91"/>
      <c r="AD106" s="149"/>
      <c r="AE106" s="131"/>
      <c r="AF106" s="133">
        <v>27</v>
      </c>
      <c r="AG106" s="116" t="s">
        <v>247</v>
      </c>
      <c r="AH106" s="117"/>
      <c r="AI106" s="132"/>
      <c r="AJ106" s="131"/>
      <c r="AK106" s="133"/>
      <c r="AL106" s="117"/>
      <c r="AM106" s="117"/>
      <c r="AN106" s="117"/>
      <c r="AO106" s="117"/>
      <c r="AP106" s="117" t="s">
        <v>212</v>
      </c>
      <c r="AQ106" s="116" t="s">
        <v>760</v>
      </c>
      <c r="AR106" s="117">
        <v>1</v>
      </c>
      <c r="AS106" s="117" t="s">
        <v>213</v>
      </c>
      <c r="AT106" s="116" t="s">
        <v>761</v>
      </c>
      <c r="AU106" s="117">
        <v>35</v>
      </c>
      <c r="AV106" s="117" t="s">
        <v>214</v>
      </c>
      <c r="AW106" s="57" t="s">
        <v>762</v>
      </c>
      <c r="AX106" s="117">
        <v>23</v>
      </c>
      <c r="AY106" s="117"/>
      <c r="AZ106" s="117"/>
      <c r="BA106" s="117"/>
      <c r="BB106" s="117"/>
      <c r="BC106" s="117"/>
      <c r="BD106" s="117"/>
      <c r="BE106" s="117"/>
      <c r="BF106" s="117"/>
      <c r="BG106" s="132"/>
      <c r="BH106" s="57" t="s">
        <v>832</v>
      </c>
      <c r="BI106" s="364" t="s">
        <v>941</v>
      </c>
    </row>
    <row r="107" spans="1:66" ht="25.5" hidden="1" customHeight="1" x14ac:dyDescent="0.25">
      <c r="A107" s="39" t="s">
        <v>152</v>
      </c>
      <c r="B107" s="39" t="s">
        <v>597</v>
      </c>
      <c r="C107" s="39" t="s">
        <v>598</v>
      </c>
      <c r="D107" s="40" t="s">
        <v>599</v>
      </c>
      <c r="E107" s="41" t="s">
        <v>600</v>
      </c>
      <c r="F107" s="41" t="s">
        <v>154</v>
      </c>
      <c r="G107" s="41" t="s">
        <v>361</v>
      </c>
      <c r="H107" s="41" t="s">
        <v>590</v>
      </c>
      <c r="I107" s="41" t="s">
        <v>115</v>
      </c>
      <c r="J107" s="41"/>
      <c r="K107" s="41"/>
      <c r="L107" s="41"/>
      <c r="M107" s="41"/>
      <c r="N107" s="42">
        <v>416817.53</v>
      </c>
      <c r="O107" s="42">
        <v>179933.32</v>
      </c>
      <c r="P107" s="42"/>
      <c r="Q107" s="42"/>
      <c r="R107" s="42"/>
      <c r="S107" s="42">
        <v>236884.21</v>
      </c>
      <c r="T107" s="43">
        <v>42705</v>
      </c>
      <c r="U107" s="44">
        <v>42795</v>
      </c>
      <c r="V107" s="44">
        <v>42916</v>
      </c>
      <c r="W107" s="45">
        <v>43921</v>
      </c>
      <c r="X107" s="91">
        <v>0</v>
      </c>
      <c r="Y107" s="91">
        <v>75000</v>
      </c>
      <c r="Z107" s="91">
        <v>100000</v>
      </c>
      <c r="AA107" s="91">
        <f>S107-Y107-Z107</f>
        <v>61884.209999999992</v>
      </c>
      <c r="AB107" s="91"/>
      <c r="AC107" s="91"/>
      <c r="AD107" s="149"/>
      <c r="AE107" s="131"/>
      <c r="AF107" s="133">
        <v>27</v>
      </c>
      <c r="AG107" s="116" t="s">
        <v>247</v>
      </c>
      <c r="AH107" s="117"/>
      <c r="AI107" s="132"/>
      <c r="AJ107" s="131"/>
      <c r="AK107" s="133"/>
      <c r="AL107" s="117"/>
      <c r="AM107" s="117"/>
      <c r="AN107" s="117"/>
      <c r="AO107" s="117"/>
      <c r="AP107" s="117" t="s">
        <v>212</v>
      </c>
      <c r="AQ107" s="116" t="s">
        <v>760</v>
      </c>
      <c r="AR107" s="117">
        <v>1</v>
      </c>
      <c r="AS107" s="117" t="s">
        <v>213</v>
      </c>
      <c r="AT107" s="116" t="s">
        <v>761</v>
      </c>
      <c r="AU107" s="117">
        <v>40</v>
      </c>
      <c r="AV107" s="117" t="s">
        <v>214</v>
      </c>
      <c r="AW107" s="57" t="s">
        <v>762</v>
      </c>
      <c r="AX107" s="117">
        <v>20</v>
      </c>
      <c r="AY107" s="117"/>
      <c r="AZ107" s="117"/>
      <c r="BA107" s="117"/>
      <c r="BB107" s="117"/>
      <c r="BC107" s="117"/>
      <c r="BD107" s="117"/>
      <c r="BE107" s="117"/>
      <c r="BF107" s="117"/>
      <c r="BG107" s="132"/>
      <c r="BH107" s="57" t="s">
        <v>834</v>
      </c>
      <c r="BI107" s="364" t="s">
        <v>941</v>
      </c>
    </row>
    <row r="108" spans="1:66" ht="25.5" hidden="1" customHeight="1" x14ac:dyDescent="0.25">
      <c r="A108" s="488" t="s">
        <v>98</v>
      </c>
      <c r="B108" s="489" t="s">
        <v>83</v>
      </c>
      <c r="C108" s="489"/>
      <c r="D108" s="497" t="s">
        <v>158</v>
      </c>
      <c r="E108" s="491"/>
      <c r="F108" s="491"/>
      <c r="G108" s="491"/>
      <c r="H108" s="491"/>
      <c r="I108" s="491"/>
      <c r="J108" s="491"/>
      <c r="K108" s="491"/>
      <c r="L108" s="491"/>
      <c r="M108" s="491"/>
      <c r="N108" s="491"/>
      <c r="O108" s="491"/>
      <c r="P108" s="491"/>
      <c r="Q108" s="491"/>
      <c r="R108" s="491"/>
      <c r="S108" s="492"/>
      <c r="T108" s="493"/>
      <c r="U108" s="498"/>
      <c r="V108" s="498"/>
      <c r="W108" s="496" t="s">
        <v>275</v>
      </c>
      <c r="X108" s="553"/>
      <c r="Y108" s="553"/>
      <c r="Z108" s="553"/>
      <c r="AA108" s="553"/>
      <c r="AB108" s="553"/>
      <c r="AC108" s="553"/>
      <c r="AD108" s="581"/>
      <c r="AE108" s="131"/>
      <c r="AF108" s="133"/>
      <c r="AG108" s="117"/>
      <c r="AH108" s="117"/>
      <c r="AI108" s="132"/>
      <c r="AJ108" s="131"/>
      <c r="AK108" s="133"/>
      <c r="AL108" s="117"/>
      <c r="AM108" s="117"/>
      <c r="AN108" s="117"/>
      <c r="AO108" s="117"/>
      <c r="AP108" s="117"/>
      <c r="AQ108" s="117"/>
      <c r="AR108" s="117"/>
      <c r="AS108" s="117"/>
      <c r="AT108" s="117"/>
      <c r="AU108" s="117"/>
      <c r="AV108" s="117"/>
      <c r="AW108" s="117"/>
      <c r="AX108" s="117"/>
      <c r="AY108" s="117"/>
      <c r="AZ108" s="117"/>
      <c r="BA108" s="117"/>
      <c r="BB108" s="117"/>
      <c r="BC108" s="117"/>
      <c r="BD108" s="117"/>
      <c r="BE108" s="117"/>
      <c r="BF108" s="117"/>
      <c r="BG108" s="132"/>
      <c r="BH108" s="57"/>
      <c r="BI108" s="364" t="s">
        <v>275</v>
      </c>
    </row>
    <row r="109" spans="1:66" ht="45" hidden="1" customHeight="1" x14ac:dyDescent="0.25">
      <c r="A109" s="39" t="s">
        <v>153</v>
      </c>
      <c r="B109" s="39" t="s">
        <v>601</v>
      </c>
      <c r="C109" s="39" t="s">
        <v>602</v>
      </c>
      <c r="D109" s="40" t="s">
        <v>603</v>
      </c>
      <c r="E109" s="41" t="s">
        <v>266</v>
      </c>
      <c r="F109" s="41" t="s">
        <v>154</v>
      </c>
      <c r="G109" s="41" t="s">
        <v>604</v>
      </c>
      <c r="H109" s="41" t="s">
        <v>159</v>
      </c>
      <c r="I109" s="41" t="s">
        <v>115</v>
      </c>
      <c r="J109" s="41"/>
      <c r="K109" s="41"/>
      <c r="L109" s="41"/>
      <c r="M109" s="41"/>
      <c r="N109" s="42">
        <v>557789.41</v>
      </c>
      <c r="O109" s="42">
        <v>83668.41</v>
      </c>
      <c r="P109" s="605"/>
      <c r="Q109" s="42"/>
      <c r="R109" s="42"/>
      <c r="S109" s="42">
        <v>474121</v>
      </c>
      <c r="T109" s="43">
        <v>42430</v>
      </c>
      <c r="U109" s="44">
        <v>42522</v>
      </c>
      <c r="V109" s="44">
        <v>42735</v>
      </c>
      <c r="W109" s="344">
        <v>44926</v>
      </c>
      <c r="X109" s="91">
        <v>0</v>
      </c>
      <c r="Y109" s="91">
        <v>0</v>
      </c>
      <c r="Z109" s="91">
        <f>S109*0.45</f>
        <v>213354.45</v>
      </c>
      <c r="AA109" s="91">
        <f>S109*0.45</f>
        <v>213354.45</v>
      </c>
      <c r="AB109" s="91">
        <f>S109*0.1</f>
        <v>47412.100000000006</v>
      </c>
      <c r="AC109" s="91"/>
      <c r="AD109" s="149"/>
      <c r="AE109" s="131"/>
      <c r="AF109" s="133">
        <v>26</v>
      </c>
      <c r="AG109" s="116" t="s">
        <v>246</v>
      </c>
      <c r="AH109" s="117"/>
      <c r="AI109" s="132"/>
      <c r="AJ109" s="131"/>
      <c r="AK109" s="133"/>
      <c r="AL109" s="117"/>
      <c r="AM109" s="117"/>
      <c r="AN109" s="117"/>
      <c r="AO109" s="117"/>
      <c r="AP109" s="117" t="s">
        <v>215</v>
      </c>
      <c r="AQ109" s="116" t="s">
        <v>763</v>
      </c>
      <c r="AR109" s="116">
        <v>25</v>
      </c>
      <c r="AS109" s="117"/>
      <c r="AT109" s="117"/>
      <c r="AU109" s="117"/>
      <c r="AV109" s="117"/>
      <c r="AW109" s="117"/>
      <c r="AX109" s="117"/>
      <c r="AY109" s="117"/>
      <c r="AZ109" s="117"/>
      <c r="BA109" s="117"/>
      <c r="BB109" s="117"/>
      <c r="BC109" s="117"/>
      <c r="BD109" s="117"/>
      <c r="BE109" s="117"/>
      <c r="BF109" s="117"/>
      <c r="BG109" s="132"/>
      <c r="BH109" s="57" t="s">
        <v>836</v>
      </c>
      <c r="BI109" s="364" t="s">
        <v>941</v>
      </c>
      <c r="BJ109" s="122"/>
      <c r="BK109" s="122"/>
      <c r="BL109" s="122"/>
      <c r="BM109" s="122"/>
      <c r="BN109" s="122"/>
    </row>
    <row r="110" spans="1:66" ht="25.5" hidden="1" customHeight="1" x14ac:dyDescent="0.25">
      <c r="A110" s="39" t="s">
        <v>155</v>
      </c>
      <c r="B110" s="39" t="s">
        <v>605</v>
      </c>
      <c r="C110" s="39" t="s">
        <v>606</v>
      </c>
      <c r="D110" s="40" t="s">
        <v>607</v>
      </c>
      <c r="E110" s="41" t="s">
        <v>280</v>
      </c>
      <c r="F110" s="41" t="s">
        <v>154</v>
      </c>
      <c r="G110" s="41" t="s">
        <v>608</v>
      </c>
      <c r="H110" s="41" t="s">
        <v>159</v>
      </c>
      <c r="I110" s="41" t="s">
        <v>115</v>
      </c>
      <c r="J110" s="41"/>
      <c r="K110" s="41"/>
      <c r="L110" s="41"/>
      <c r="M110" s="41"/>
      <c r="N110" s="42">
        <v>203981.18</v>
      </c>
      <c r="O110" s="42">
        <v>30597.18</v>
      </c>
      <c r="P110" s="605"/>
      <c r="Q110" s="42"/>
      <c r="R110" s="42"/>
      <c r="S110" s="42">
        <v>173384</v>
      </c>
      <c r="T110" s="43">
        <v>42430</v>
      </c>
      <c r="U110" s="44">
        <v>42522</v>
      </c>
      <c r="V110" s="44">
        <v>42735</v>
      </c>
      <c r="W110" s="45">
        <v>43404</v>
      </c>
      <c r="X110" s="91">
        <f>S110*0.1</f>
        <v>17338.400000000001</v>
      </c>
      <c r="Y110" s="91">
        <f>S110*0.45</f>
        <v>78022.8</v>
      </c>
      <c r="Z110" s="91">
        <f>S110*0.45</f>
        <v>78022.8</v>
      </c>
      <c r="AA110" s="91">
        <v>0</v>
      </c>
      <c r="AB110" s="91">
        <v>0</v>
      </c>
      <c r="AC110" s="91"/>
      <c r="AD110" s="149"/>
      <c r="AE110" s="131"/>
      <c r="AF110" s="133">
        <v>25</v>
      </c>
      <c r="AG110" s="116" t="s">
        <v>245</v>
      </c>
      <c r="AH110" s="117"/>
      <c r="AI110" s="134"/>
      <c r="AJ110" s="131"/>
      <c r="AK110" s="133"/>
      <c r="AL110" s="117"/>
      <c r="AM110" s="117"/>
      <c r="AN110" s="117"/>
      <c r="AO110" s="117"/>
      <c r="AP110" s="117" t="s">
        <v>215</v>
      </c>
      <c r="AQ110" s="116" t="s">
        <v>763</v>
      </c>
      <c r="AR110" s="117">
        <v>6</v>
      </c>
      <c r="AS110" s="117"/>
      <c r="AT110" s="117"/>
      <c r="AU110" s="117"/>
      <c r="AV110" s="117"/>
      <c r="AW110" s="117"/>
      <c r="AX110" s="117"/>
      <c r="AY110" s="117"/>
      <c r="AZ110" s="117"/>
      <c r="BA110" s="117"/>
      <c r="BB110" s="117"/>
      <c r="BC110" s="117"/>
      <c r="BD110" s="117"/>
      <c r="BE110" s="117"/>
      <c r="BF110" s="117"/>
      <c r="BG110" s="132"/>
      <c r="BH110" s="57" t="s">
        <v>838</v>
      </c>
      <c r="BI110" s="364" t="s">
        <v>941</v>
      </c>
    </row>
    <row r="111" spans="1:66" ht="25.5" hidden="1" customHeight="1" x14ac:dyDescent="0.25">
      <c r="A111" s="39" t="s">
        <v>156</v>
      </c>
      <c r="B111" s="39" t="s">
        <v>609</v>
      </c>
      <c r="C111" s="39" t="s">
        <v>610</v>
      </c>
      <c r="D111" s="40" t="s">
        <v>611</v>
      </c>
      <c r="E111" s="41" t="s">
        <v>297</v>
      </c>
      <c r="F111" s="41" t="s">
        <v>154</v>
      </c>
      <c r="G111" s="41" t="s">
        <v>326</v>
      </c>
      <c r="H111" s="41" t="s">
        <v>159</v>
      </c>
      <c r="I111" s="41" t="s">
        <v>115</v>
      </c>
      <c r="J111" s="41"/>
      <c r="K111" s="41"/>
      <c r="L111" s="41"/>
      <c r="M111" s="41"/>
      <c r="N111" s="42">
        <v>297848.24</v>
      </c>
      <c r="O111" s="42">
        <v>44677.24</v>
      </c>
      <c r="P111" s="605"/>
      <c r="Q111" s="42"/>
      <c r="R111" s="42"/>
      <c r="S111" s="42">
        <v>253171</v>
      </c>
      <c r="T111" s="43">
        <v>42430</v>
      </c>
      <c r="U111" s="44">
        <v>42522</v>
      </c>
      <c r="V111" s="44">
        <v>42613</v>
      </c>
      <c r="W111" s="344">
        <v>44561</v>
      </c>
      <c r="X111" s="91"/>
      <c r="Y111" s="91">
        <v>139244.04999999999</v>
      </c>
      <c r="Z111" s="91">
        <f>S111-Y111</f>
        <v>113926.95000000001</v>
      </c>
      <c r="AA111" s="91">
        <v>0</v>
      </c>
      <c r="AB111" s="91">
        <v>0</v>
      </c>
      <c r="AC111" s="91"/>
      <c r="AD111" s="149"/>
      <c r="AE111" s="131"/>
      <c r="AF111" s="133">
        <v>26</v>
      </c>
      <c r="AG111" s="116" t="s">
        <v>246</v>
      </c>
      <c r="AH111" s="117"/>
      <c r="AI111" s="132"/>
      <c r="AJ111" s="131"/>
      <c r="AK111" s="133"/>
      <c r="AL111" s="117"/>
      <c r="AM111" s="117"/>
      <c r="AN111" s="117"/>
      <c r="AO111" s="117"/>
      <c r="AP111" s="117" t="s">
        <v>215</v>
      </c>
      <c r="AQ111" s="116" t="s">
        <v>764</v>
      </c>
      <c r="AR111" s="117">
        <v>16</v>
      </c>
      <c r="AS111" s="117"/>
      <c r="AT111" s="117"/>
      <c r="AU111" s="117"/>
      <c r="AV111" s="117"/>
      <c r="AW111" s="117"/>
      <c r="AX111" s="117"/>
      <c r="AY111" s="117"/>
      <c r="AZ111" s="117"/>
      <c r="BA111" s="117"/>
      <c r="BB111" s="117"/>
      <c r="BC111" s="117"/>
      <c r="BD111" s="117"/>
      <c r="BE111" s="117"/>
      <c r="BF111" s="117"/>
      <c r="BG111" s="132"/>
      <c r="BH111" s="57" t="s">
        <v>835</v>
      </c>
      <c r="BI111" s="364" t="s">
        <v>941</v>
      </c>
    </row>
    <row r="112" spans="1:66" ht="25.5" hidden="1" customHeight="1" x14ac:dyDescent="0.25">
      <c r="A112" s="39" t="s">
        <v>157</v>
      </c>
      <c r="B112" s="39" t="s">
        <v>612</v>
      </c>
      <c r="C112" s="39" t="s">
        <v>613</v>
      </c>
      <c r="D112" s="40" t="s">
        <v>614</v>
      </c>
      <c r="E112" s="41" t="s">
        <v>272</v>
      </c>
      <c r="F112" s="41" t="s">
        <v>154</v>
      </c>
      <c r="G112" s="41" t="s">
        <v>361</v>
      </c>
      <c r="H112" s="41" t="s">
        <v>159</v>
      </c>
      <c r="I112" s="41" t="s">
        <v>115</v>
      </c>
      <c r="J112" s="41"/>
      <c r="K112" s="41"/>
      <c r="L112" s="41"/>
      <c r="M112" s="41"/>
      <c r="N112" s="42">
        <v>1467581.1764705882</v>
      </c>
      <c r="O112" s="42">
        <v>220137.17647058822</v>
      </c>
      <c r="P112" s="605"/>
      <c r="Q112" s="42"/>
      <c r="R112" s="42"/>
      <c r="S112" s="42">
        <v>1247444</v>
      </c>
      <c r="T112" s="43">
        <v>42430</v>
      </c>
      <c r="U112" s="44">
        <v>42522</v>
      </c>
      <c r="V112" s="44">
        <v>42735</v>
      </c>
      <c r="W112" s="344">
        <v>44561</v>
      </c>
      <c r="X112" s="91">
        <f>S112*0.1</f>
        <v>124744.40000000001</v>
      </c>
      <c r="Y112" s="91">
        <f>S112*0.4</f>
        <v>498977.60000000003</v>
      </c>
      <c r="Z112" s="91">
        <f>S112*0.4</f>
        <v>498977.60000000003</v>
      </c>
      <c r="AA112" s="91">
        <f>S112*0.1</f>
        <v>124744.40000000001</v>
      </c>
      <c r="AB112" s="91">
        <v>0</v>
      </c>
      <c r="AC112" s="91"/>
      <c r="AD112" s="149"/>
      <c r="AE112" s="131"/>
      <c r="AF112" s="133">
        <v>26</v>
      </c>
      <c r="AG112" s="116" t="s">
        <v>246</v>
      </c>
      <c r="AH112" s="117"/>
      <c r="AI112" s="134"/>
      <c r="AJ112" s="131"/>
      <c r="AK112" s="133"/>
      <c r="AL112" s="117"/>
      <c r="AM112" s="117"/>
      <c r="AN112" s="117"/>
      <c r="AO112" s="117"/>
      <c r="AP112" s="117" t="s">
        <v>215</v>
      </c>
      <c r="AQ112" s="116" t="s">
        <v>765</v>
      </c>
      <c r="AR112" s="117">
        <v>42</v>
      </c>
      <c r="AS112" s="117"/>
      <c r="AT112" s="117"/>
      <c r="AU112" s="117"/>
      <c r="AV112" s="117"/>
      <c r="AW112" s="117"/>
      <c r="AX112" s="117"/>
      <c r="AY112" s="117"/>
      <c r="AZ112" s="117"/>
      <c r="BA112" s="117"/>
      <c r="BB112" s="117"/>
      <c r="BC112" s="117"/>
      <c r="BD112" s="117"/>
      <c r="BE112" s="117"/>
      <c r="BF112" s="117"/>
      <c r="BG112" s="132"/>
      <c r="BH112" s="57" t="s">
        <v>837</v>
      </c>
      <c r="BI112" s="364" t="s">
        <v>941</v>
      </c>
    </row>
    <row r="113" spans="1:66" ht="24.75" hidden="1" customHeight="1" thickBot="1" x14ac:dyDescent="0.3">
      <c r="A113" s="549" t="s">
        <v>615</v>
      </c>
      <c r="B113" s="550" t="s">
        <v>83</v>
      </c>
      <c r="C113" s="550"/>
      <c r="D113" s="550" t="s">
        <v>616</v>
      </c>
      <c r="E113" s="547"/>
      <c r="F113" s="547"/>
      <c r="G113" s="547"/>
      <c r="H113" s="547"/>
      <c r="I113" s="547"/>
      <c r="J113" s="547"/>
      <c r="K113" s="547"/>
      <c r="L113" s="547"/>
      <c r="M113" s="547"/>
      <c r="N113" s="547"/>
      <c r="O113" s="547"/>
      <c r="P113" s="547"/>
      <c r="Q113" s="547"/>
      <c r="R113" s="547"/>
      <c r="S113" s="547"/>
      <c r="T113" s="576"/>
      <c r="U113" s="579"/>
      <c r="V113" s="579"/>
      <c r="W113" s="580" t="s">
        <v>275</v>
      </c>
      <c r="X113" s="547"/>
      <c r="Y113" s="547"/>
      <c r="Z113" s="547"/>
      <c r="AA113" s="547"/>
      <c r="AB113" s="547"/>
      <c r="AC113" s="547"/>
      <c r="AD113" s="547"/>
      <c r="AE113" s="131"/>
      <c r="AF113" s="547"/>
      <c r="AG113" s="547"/>
      <c r="AH113" s="547"/>
      <c r="AI113" s="547"/>
      <c r="AJ113" s="131"/>
      <c r="AK113" s="547"/>
      <c r="AL113" s="547"/>
      <c r="AM113" s="547"/>
      <c r="AN113" s="547"/>
      <c r="AO113" s="547"/>
      <c r="AP113" s="548"/>
      <c r="AQ113" s="548"/>
      <c r="AR113" s="548"/>
      <c r="AS113" s="548"/>
      <c r="AT113" s="547"/>
      <c r="AU113" s="548"/>
      <c r="AV113" s="548"/>
      <c r="AW113" s="547"/>
      <c r="AX113" s="548"/>
      <c r="AY113" s="548"/>
      <c r="AZ113" s="547"/>
      <c r="BA113" s="548"/>
      <c r="BB113" s="548"/>
      <c r="BC113" s="548"/>
      <c r="BD113" s="548"/>
      <c r="BE113" s="548"/>
      <c r="BF113" s="548"/>
      <c r="BG113" s="548"/>
      <c r="BH113" s="57"/>
      <c r="BI113" s="364" t="s">
        <v>275</v>
      </c>
    </row>
    <row r="114" spans="1:66" ht="24.75" hidden="1" customHeight="1" thickBot="1" x14ac:dyDescent="0.3">
      <c r="A114" s="549" t="s">
        <v>617</v>
      </c>
      <c r="B114" s="550" t="s">
        <v>83</v>
      </c>
      <c r="C114" s="550"/>
      <c r="D114" s="550" t="s">
        <v>618</v>
      </c>
      <c r="E114" s="547"/>
      <c r="F114" s="547"/>
      <c r="G114" s="547"/>
      <c r="H114" s="547"/>
      <c r="I114" s="547"/>
      <c r="J114" s="547"/>
      <c r="K114" s="547"/>
      <c r="L114" s="547"/>
      <c r="M114" s="547"/>
      <c r="N114" s="547"/>
      <c r="O114" s="547"/>
      <c r="P114" s="547"/>
      <c r="Q114" s="547"/>
      <c r="R114" s="547"/>
      <c r="S114" s="547"/>
      <c r="T114" s="576"/>
      <c r="U114" s="579"/>
      <c r="V114" s="579"/>
      <c r="W114" s="580" t="s">
        <v>275</v>
      </c>
      <c r="X114" s="547"/>
      <c r="Y114" s="547"/>
      <c r="Z114" s="547"/>
      <c r="AA114" s="547"/>
      <c r="AB114" s="547"/>
      <c r="AC114" s="547"/>
      <c r="AD114" s="547"/>
      <c r="AE114" s="131"/>
      <c r="AF114" s="547"/>
      <c r="AG114" s="547"/>
      <c r="AH114" s="547"/>
      <c r="AI114" s="547"/>
      <c r="AJ114" s="131"/>
      <c r="AK114" s="547"/>
      <c r="AL114" s="547"/>
      <c r="AM114" s="547"/>
      <c r="AN114" s="547"/>
      <c r="AO114" s="547"/>
      <c r="AP114" s="548"/>
      <c r="AQ114" s="548"/>
      <c r="AR114" s="548"/>
      <c r="AS114" s="548"/>
      <c r="AT114" s="547"/>
      <c r="AU114" s="548"/>
      <c r="AV114" s="548"/>
      <c r="AW114" s="547"/>
      <c r="AX114" s="548"/>
      <c r="AY114" s="548"/>
      <c r="AZ114" s="547"/>
      <c r="BA114" s="548"/>
      <c r="BB114" s="548"/>
      <c r="BC114" s="548"/>
      <c r="BD114" s="548"/>
      <c r="BE114" s="548"/>
      <c r="BF114" s="548"/>
      <c r="BG114" s="548"/>
      <c r="BH114" s="57"/>
      <c r="BI114" s="364" t="s">
        <v>275</v>
      </c>
    </row>
    <row r="115" spans="1:66" ht="25.5" hidden="1" customHeight="1" x14ac:dyDescent="0.25">
      <c r="A115" s="488" t="s">
        <v>619</v>
      </c>
      <c r="B115" s="489" t="s">
        <v>83</v>
      </c>
      <c r="C115" s="489"/>
      <c r="D115" s="490" t="s">
        <v>620</v>
      </c>
      <c r="E115" s="491"/>
      <c r="F115" s="491"/>
      <c r="G115" s="491"/>
      <c r="H115" s="491"/>
      <c r="I115" s="491"/>
      <c r="J115" s="491"/>
      <c r="K115" s="491"/>
      <c r="L115" s="491"/>
      <c r="M115" s="491"/>
      <c r="N115" s="491"/>
      <c r="O115" s="491"/>
      <c r="P115" s="491"/>
      <c r="Q115" s="491"/>
      <c r="R115" s="491"/>
      <c r="S115" s="492"/>
      <c r="T115" s="493"/>
      <c r="U115" s="498"/>
      <c r="V115" s="498"/>
      <c r="W115" s="496" t="s">
        <v>275</v>
      </c>
      <c r="X115" s="553"/>
      <c r="Y115" s="553"/>
      <c r="Z115" s="553"/>
      <c r="AA115" s="553"/>
      <c r="AB115" s="553"/>
      <c r="AC115" s="553"/>
      <c r="AD115" s="581"/>
      <c r="AE115" s="131"/>
      <c r="AF115" s="133"/>
      <c r="AG115" s="117"/>
      <c r="AH115" s="117"/>
      <c r="AI115" s="132"/>
      <c r="AJ115" s="131"/>
      <c r="AK115" s="133"/>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32"/>
      <c r="BH115" s="57"/>
      <c r="BI115" s="364" t="s">
        <v>275</v>
      </c>
    </row>
    <row r="116" spans="1:66" ht="25.5" hidden="1" customHeight="1" x14ac:dyDescent="0.25">
      <c r="A116" s="39" t="s">
        <v>621</v>
      </c>
      <c r="B116" s="39" t="s">
        <v>622</v>
      </c>
      <c r="C116" s="39" t="s">
        <v>623</v>
      </c>
      <c r="D116" s="40" t="s">
        <v>1007</v>
      </c>
      <c r="E116" s="41" t="s">
        <v>280</v>
      </c>
      <c r="F116" s="41" t="s">
        <v>114</v>
      </c>
      <c r="G116" s="41" t="s">
        <v>408</v>
      </c>
      <c r="H116" s="41" t="s">
        <v>117</v>
      </c>
      <c r="I116" s="41" t="s">
        <v>115</v>
      </c>
      <c r="J116" s="41"/>
      <c r="K116" s="41"/>
      <c r="L116" s="41"/>
      <c r="M116" s="41"/>
      <c r="N116" s="348">
        <v>931508</v>
      </c>
      <c r="O116" s="348">
        <v>139727</v>
      </c>
      <c r="P116" s="42">
        <v>0</v>
      </c>
      <c r="Q116" s="42">
        <v>0</v>
      </c>
      <c r="R116" s="42">
        <v>0</v>
      </c>
      <c r="S116" s="348">
        <v>791781</v>
      </c>
      <c r="T116" s="96">
        <v>43040</v>
      </c>
      <c r="U116" s="58">
        <v>43070</v>
      </c>
      <c r="V116" s="58">
        <v>43220</v>
      </c>
      <c r="W116" s="97">
        <v>44296</v>
      </c>
      <c r="X116" s="91"/>
      <c r="Y116" s="91">
        <v>0</v>
      </c>
      <c r="Z116" s="91">
        <v>333000</v>
      </c>
      <c r="AA116" s="91">
        <v>100500</v>
      </c>
      <c r="AB116" s="91">
        <v>0</v>
      </c>
      <c r="AC116" s="91"/>
      <c r="AD116" s="149"/>
      <c r="AE116" s="131"/>
      <c r="AF116" s="133">
        <v>49</v>
      </c>
      <c r="AG116" s="116" t="s">
        <v>257</v>
      </c>
      <c r="AH116" s="117"/>
      <c r="AI116" s="132"/>
      <c r="AJ116" s="131"/>
      <c r="AK116" s="133"/>
      <c r="AL116" s="117"/>
      <c r="AM116" s="117"/>
      <c r="AN116" s="117"/>
      <c r="AO116" s="117"/>
      <c r="AP116" s="117" t="s">
        <v>766</v>
      </c>
      <c r="AQ116" s="116" t="s">
        <v>767</v>
      </c>
      <c r="AR116" s="116">
        <v>69</v>
      </c>
      <c r="AS116" s="116" t="s">
        <v>768</v>
      </c>
      <c r="AT116" s="116" t="s">
        <v>234</v>
      </c>
      <c r="AU116" s="117">
        <v>4</v>
      </c>
      <c r="AV116" s="117" t="s">
        <v>769</v>
      </c>
      <c r="AW116" s="116" t="s">
        <v>235</v>
      </c>
      <c r="AX116" s="117">
        <v>2</v>
      </c>
      <c r="AY116" s="117"/>
      <c r="AZ116" s="117"/>
      <c r="BA116" s="117"/>
      <c r="BB116" s="117"/>
      <c r="BC116" s="117"/>
      <c r="BD116" s="117"/>
      <c r="BE116" s="117"/>
      <c r="BF116" s="117"/>
      <c r="BG116" s="132"/>
      <c r="BH116" s="57" t="s">
        <v>1074</v>
      </c>
      <c r="BI116" s="364" t="s">
        <v>941</v>
      </c>
    </row>
    <row r="117" spans="1:66" ht="25.5" hidden="1" customHeight="1" x14ac:dyDescent="0.25">
      <c r="A117" s="592" t="s">
        <v>794</v>
      </c>
      <c r="B117" s="39"/>
      <c r="C117" s="39"/>
      <c r="D117" s="592" t="s">
        <v>795</v>
      </c>
      <c r="E117" s="41"/>
      <c r="F117" s="41"/>
      <c r="G117" s="41"/>
      <c r="H117" s="41"/>
      <c r="I117" s="41"/>
      <c r="J117" s="41"/>
      <c r="K117" s="41"/>
      <c r="L117" s="41"/>
      <c r="M117" s="41"/>
      <c r="N117" s="231"/>
      <c r="O117" s="231"/>
      <c r="P117" s="42"/>
      <c r="Q117" s="42"/>
      <c r="R117" s="42"/>
      <c r="S117" s="231"/>
      <c r="T117" s="58"/>
      <c r="U117" s="58"/>
      <c r="V117" s="58"/>
      <c r="W117" s="97"/>
      <c r="X117" s="91"/>
      <c r="Y117" s="91"/>
      <c r="Z117" s="91"/>
      <c r="AA117" s="91"/>
      <c r="AB117" s="91"/>
      <c r="AC117" s="91"/>
      <c r="AD117" s="91"/>
      <c r="AE117" s="131"/>
      <c r="AF117" s="117"/>
      <c r="AG117" s="116"/>
      <c r="AH117" s="117"/>
      <c r="AI117" s="117"/>
      <c r="AJ117" s="131"/>
      <c r="AK117" s="117"/>
      <c r="AL117" s="117"/>
      <c r="AM117" s="117"/>
      <c r="AN117" s="117"/>
      <c r="AO117" s="117"/>
      <c r="AP117" s="117"/>
      <c r="AQ117" s="116"/>
      <c r="AR117" s="116"/>
      <c r="AS117" s="116"/>
      <c r="AT117" s="116"/>
      <c r="AU117" s="117"/>
      <c r="AV117" s="117"/>
      <c r="AW117" s="116"/>
      <c r="AX117" s="117"/>
      <c r="AY117" s="117"/>
      <c r="AZ117" s="117"/>
      <c r="BA117" s="117"/>
      <c r="BB117" s="117"/>
      <c r="BC117" s="117"/>
      <c r="BD117" s="117"/>
      <c r="BE117" s="117"/>
      <c r="BF117" s="117"/>
      <c r="BG117" s="132"/>
      <c r="BH117" s="57"/>
      <c r="BI117" s="364" t="s">
        <v>275</v>
      </c>
    </row>
    <row r="118" spans="1:66" ht="24.75" hidden="1" customHeight="1" x14ac:dyDescent="0.25">
      <c r="A118" s="499" t="s">
        <v>627</v>
      </c>
      <c r="B118" s="499" t="s">
        <v>83</v>
      </c>
      <c r="C118" s="499"/>
      <c r="D118" s="499" t="s">
        <v>628</v>
      </c>
      <c r="E118" s="600"/>
      <c r="F118" s="600"/>
      <c r="G118" s="600"/>
      <c r="H118" s="600"/>
      <c r="I118" s="600"/>
      <c r="J118" s="600"/>
      <c r="K118" s="600"/>
      <c r="L118" s="600"/>
      <c r="M118" s="600"/>
      <c r="N118" s="600"/>
      <c r="O118" s="600"/>
      <c r="P118" s="600"/>
      <c r="Q118" s="600"/>
      <c r="R118" s="600"/>
      <c r="S118" s="600"/>
      <c r="T118" s="579"/>
      <c r="U118" s="579"/>
      <c r="V118" s="579"/>
      <c r="W118" s="580" t="s">
        <v>275</v>
      </c>
      <c r="X118" s="600"/>
      <c r="Y118" s="600"/>
      <c r="Z118" s="600"/>
      <c r="AA118" s="600"/>
      <c r="AB118" s="600"/>
      <c r="AC118" s="600"/>
      <c r="AD118" s="600"/>
      <c r="AE118" s="131"/>
      <c r="AF118" s="600"/>
      <c r="AG118" s="600"/>
      <c r="AH118" s="600"/>
      <c r="AI118" s="600"/>
      <c r="AJ118" s="131"/>
      <c r="AK118" s="600"/>
      <c r="AL118" s="600"/>
      <c r="AM118" s="600"/>
      <c r="AN118" s="600"/>
      <c r="AO118" s="600"/>
      <c r="AP118" s="603"/>
      <c r="AQ118" s="603"/>
      <c r="AR118" s="603"/>
      <c r="AS118" s="603"/>
      <c r="AT118" s="600"/>
      <c r="AU118" s="603"/>
      <c r="AV118" s="603"/>
      <c r="AW118" s="600"/>
      <c r="AX118" s="603"/>
      <c r="AY118" s="603"/>
      <c r="AZ118" s="600"/>
      <c r="BA118" s="603"/>
      <c r="BB118" s="603"/>
      <c r="BC118" s="603"/>
      <c r="BD118" s="603"/>
      <c r="BE118" s="603"/>
      <c r="BF118" s="603"/>
      <c r="BG118" s="604"/>
      <c r="BH118" s="57"/>
      <c r="BI118" s="364" t="s">
        <v>275</v>
      </c>
    </row>
    <row r="119" spans="1:66" ht="24.75" hidden="1" customHeight="1" x14ac:dyDescent="0.25">
      <c r="A119" s="499" t="s">
        <v>629</v>
      </c>
      <c r="B119" s="499" t="s">
        <v>83</v>
      </c>
      <c r="C119" s="499"/>
      <c r="D119" s="499" t="s">
        <v>630</v>
      </c>
      <c r="E119" s="600"/>
      <c r="F119" s="600"/>
      <c r="G119" s="600"/>
      <c r="H119" s="600"/>
      <c r="I119" s="600"/>
      <c r="J119" s="600"/>
      <c r="K119" s="600"/>
      <c r="L119" s="600"/>
      <c r="M119" s="600"/>
      <c r="N119" s="600"/>
      <c r="O119" s="600"/>
      <c r="P119" s="600"/>
      <c r="Q119" s="600"/>
      <c r="R119" s="600"/>
      <c r="S119" s="600"/>
      <c r="T119" s="579"/>
      <c r="U119" s="579"/>
      <c r="V119" s="579"/>
      <c r="W119" s="580" t="s">
        <v>275</v>
      </c>
      <c r="X119" s="600"/>
      <c r="Y119" s="600"/>
      <c r="Z119" s="600"/>
      <c r="AA119" s="600"/>
      <c r="AB119" s="600"/>
      <c r="AC119" s="600"/>
      <c r="AD119" s="600"/>
      <c r="AE119" s="131"/>
      <c r="AF119" s="600"/>
      <c r="AG119" s="600"/>
      <c r="AH119" s="600"/>
      <c r="AI119" s="600"/>
      <c r="AJ119" s="131"/>
      <c r="AK119" s="600"/>
      <c r="AL119" s="600"/>
      <c r="AM119" s="600"/>
      <c r="AN119" s="600"/>
      <c r="AO119" s="600"/>
      <c r="AP119" s="603"/>
      <c r="AQ119" s="603"/>
      <c r="AR119" s="603"/>
      <c r="AS119" s="603"/>
      <c r="AT119" s="600"/>
      <c r="AU119" s="603"/>
      <c r="AV119" s="603"/>
      <c r="AW119" s="600"/>
      <c r="AX119" s="603"/>
      <c r="AY119" s="603"/>
      <c r="AZ119" s="600"/>
      <c r="BA119" s="603"/>
      <c r="BB119" s="603"/>
      <c r="BC119" s="603"/>
      <c r="BD119" s="603"/>
      <c r="BE119" s="603"/>
      <c r="BF119" s="603"/>
      <c r="BG119" s="604"/>
      <c r="BH119" s="57"/>
      <c r="BI119" s="364" t="s">
        <v>275</v>
      </c>
    </row>
    <row r="120" spans="1:66" ht="25.5" hidden="1" customHeight="1" x14ac:dyDescent="0.25">
      <c r="A120" s="504" t="s">
        <v>631</v>
      </c>
      <c r="B120" s="516" t="s">
        <v>83</v>
      </c>
      <c r="C120" s="516"/>
      <c r="D120" s="517" t="s">
        <v>632</v>
      </c>
      <c r="E120" s="518"/>
      <c r="F120" s="518"/>
      <c r="G120" s="518"/>
      <c r="H120" s="518"/>
      <c r="I120" s="518"/>
      <c r="J120" s="518"/>
      <c r="K120" s="518"/>
      <c r="L120" s="518"/>
      <c r="M120" s="518"/>
      <c r="N120" s="518"/>
      <c r="O120" s="518"/>
      <c r="P120" s="518"/>
      <c r="Q120" s="518"/>
      <c r="R120" s="518"/>
      <c r="S120" s="519"/>
      <c r="T120" s="520"/>
      <c r="U120" s="521"/>
      <c r="V120" s="521"/>
      <c r="W120" s="522" t="s">
        <v>275</v>
      </c>
      <c r="X120" s="606"/>
      <c r="Y120" s="606"/>
      <c r="Z120" s="606"/>
      <c r="AA120" s="606"/>
      <c r="AB120" s="606"/>
      <c r="AC120" s="606"/>
      <c r="AD120" s="607"/>
      <c r="AE120" s="511"/>
      <c r="AF120" s="523"/>
      <c r="AG120" s="524"/>
      <c r="AH120" s="524"/>
      <c r="AI120" s="525"/>
      <c r="AJ120" s="511"/>
      <c r="AK120" s="523"/>
      <c r="AL120" s="524"/>
      <c r="AM120" s="524"/>
      <c r="AN120" s="524"/>
      <c r="AO120" s="524"/>
      <c r="AP120" s="524"/>
      <c r="AQ120" s="524"/>
      <c r="AR120" s="524"/>
      <c r="AS120" s="524"/>
      <c r="AT120" s="524"/>
      <c r="AU120" s="524"/>
      <c r="AV120" s="524"/>
      <c r="AW120" s="524"/>
      <c r="AX120" s="524"/>
      <c r="AY120" s="524"/>
      <c r="AZ120" s="524"/>
      <c r="BA120" s="524"/>
      <c r="BB120" s="524"/>
      <c r="BC120" s="524"/>
      <c r="BD120" s="524"/>
      <c r="BE120" s="524"/>
      <c r="BF120" s="524"/>
      <c r="BG120" s="525"/>
      <c r="BH120" s="57"/>
      <c r="BI120" s="364" t="s">
        <v>275</v>
      </c>
    </row>
    <row r="121" spans="1:66" ht="25.5" hidden="1" customHeight="1" x14ac:dyDescent="0.25">
      <c r="A121" s="39" t="s">
        <v>633</v>
      </c>
      <c r="B121" s="39" t="s">
        <v>634</v>
      </c>
      <c r="C121" s="39" t="s">
        <v>635</v>
      </c>
      <c r="D121" s="40" t="s">
        <v>636</v>
      </c>
      <c r="E121" s="41" t="s">
        <v>637</v>
      </c>
      <c r="F121" s="41" t="s">
        <v>121</v>
      </c>
      <c r="G121" s="41" t="s">
        <v>493</v>
      </c>
      <c r="H121" s="41" t="s">
        <v>136</v>
      </c>
      <c r="I121" s="41" t="s">
        <v>115</v>
      </c>
      <c r="J121" s="41"/>
      <c r="K121" s="41"/>
      <c r="L121" s="41"/>
      <c r="M121" s="41"/>
      <c r="N121" s="42">
        <f>O121+S121</f>
        <v>1538175.43</v>
      </c>
      <c r="O121" s="42">
        <v>350264.18</v>
      </c>
      <c r="P121" s="42"/>
      <c r="Q121" s="42"/>
      <c r="R121" s="42"/>
      <c r="S121" s="42">
        <v>1187911.25</v>
      </c>
      <c r="T121" s="43">
        <v>42522</v>
      </c>
      <c r="U121" s="44">
        <v>42644</v>
      </c>
      <c r="V121" s="44">
        <v>42735</v>
      </c>
      <c r="W121" s="45">
        <v>43889</v>
      </c>
      <c r="X121" s="91">
        <v>0</v>
      </c>
      <c r="Y121" s="91">
        <v>0</v>
      </c>
      <c r="Z121" s="91">
        <v>534560</v>
      </c>
      <c r="AA121" s="91">
        <v>534560</v>
      </c>
      <c r="AB121" s="91">
        <f>S121-Z121-AA121</f>
        <v>118791.25</v>
      </c>
      <c r="AC121" s="91"/>
      <c r="AD121" s="149"/>
      <c r="AE121" s="131"/>
      <c r="AF121" s="170">
        <v>7</v>
      </c>
      <c r="AG121" s="116" t="s">
        <v>238</v>
      </c>
      <c r="AH121" s="171">
        <v>6</v>
      </c>
      <c r="AI121" s="134" t="s">
        <v>237</v>
      </c>
      <c r="AJ121" s="131"/>
      <c r="AK121" s="133"/>
      <c r="AL121" s="117"/>
      <c r="AM121" s="117"/>
      <c r="AN121" s="117"/>
      <c r="AO121" s="117"/>
      <c r="AP121" s="117" t="s">
        <v>200</v>
      </c>
      <c r="AQ121" s="116" t="s">
        <v>770</v>
      </c>
      <c r="AR121" s="117">
        <v>2.84</v>
      </c>
      <c r="AS121" s="117" t="s">
        <v>201</v>
      </c>
      <c r="AT121" s="116" t="s">
        <v>771</v>
      </c>
      <c r="AU121" s="117">
        <v>494</v>
      </c>
      <c r="AV121" s="117"/>
      <c r="AW121" s="116"/>
      <c r="AX121" s="117"/>
      <c r="AY121" s="117" t="s">
        <v>198</v>
      </c>
      <c r="AZ121" s="116" t="s">
        <v>772</v>
      </c>
      <c r="BA121" s="117">
        <v>526</v>
      </c>
      <c r="BB121" s="117"/>
      <c r="BC121" s="117"/>
      <c r="BD121" s="117"/>
      <c r="BE121" s="117"/>
      <c r="BF121" s="117"/>
      <c r="BG121" s="132"/>
      <c r="BH121" s="57" t="s">
        <v>807</v>
      </c>
      <c r="BI121" s="364" t="s">
        <v>941</v>
      </c>
      <c r="BJ121" s="122"/>
      <c r="BK121" s="122"/>
      <c r="BL121" s="122"/>
      <c r="BM121" s="122"/>
      <c r="BN121" s="122"/>
    </row>
    <row r="122" spans="1:66" ht="25.5" hidden="1" customHeight="1" x14ac:dyDescent="0.25">
      <c r="A122" s="39" t="s">
        <v>638</v>
      </c>
      <c r="B122" s="39" t="s">
        <v>639</v>
      </c>
      <c r="C122" s="39" t="s">
        <v>640</v>
      </c>
      <c r="D122" s="40" t="s">
        <v>641</v>
      </c>
      <c r="E122" s="41" t="s">
        <v>642</v>
      </c>
      <c r="F122" s="41" t="s">
        <v>121</v>
      </c>
      <c r="G122" s="41" t="s">
        <v>608</v>
      </c>
      <c r="H122" s="41" t="s">
        <v>136</v>
      </c>
      <c r="I122" s="41" t="s">
        <v>115</v>
      </c>
      <c r="J122" s="41"/>
      <c r="K122" s="41"/>
      <c r="L122" s="41"/>
      <c r="M122" s="41"/>
      <c r="N122" s="42">
        <v>617660.84</v>
      </c>
      <c r="O122" s="42">
        <v>262385.8</v>
      </c>
      <c r="P122" s="42"/>
      <c r="Q122" s="42"/>
      <c r="R122" s="42"/>
      <c r="S122" s="42">
        <v>355275.04</v>
      </c>
      <c r="T122" s="43">
        <v>42522</v>
      </c>
      <c r="U122" s="44">
        <v>42658</v>
      </c>
      <c r="V122" s="44">
        <v>42735</v>
      </c>
      <c r="W122" s="45">
        <v>43676</v>
      </c>
      <c r="X122" s="91">
        <v>0</v>
      </c>
      <c r="Y122" s="91">
        <f>S122*0.45</f>
        <v>159873.76799999998</v>
      </c>
      <c r="Z122" s="91">
        <f>S122*0.45</f>
        <v>159873.76799999998</v>
      </c>
      <c r="AA122" s="91">
        <f>S122*0.1</f>
        <v>35527.504000000001</v>
      </c>
      <c r="AB122" s="91">
        <v>0</v>
      </c>
      <c r="AC122" s="91"/>
      <c r="AD122" s="149"/>
      <c r="AE122" s="131"/>
      <c r="AF122" s="170">
        <v>6</v>
      </c>
      <c r="AG122" s="116" t="s">
        <v>237</v>
      </c>
      <c r="AH122" s="171">
        <v>7</v>
      </c>
      <c r="AI122" s="134" t="s">
        <v>238</v>
      </c>
      <c r="AJ122" s="131"/>
      <c r="AK122" s="133"/>
      <c r="AL122" s="117"/>
      <c r="AM122" s="117"/>
      <c r="AN122" s="117"/>
      <c r="AO122" s="117"/>
      <c r="AP122" s="117" t="s">
        <v>200</v>
      </c>
      <c r="AQ122" s="116" t="s">
        <v>770</v>
      </c>
      <c r="AR122" s="117">
        <v>3</v>
      </c>
      <c r="AS122" s="117" t="s">
        <v>201</v>
      </c>
      <c r="AT122" s="116" t="s">
        <v>771</v>
      </c>
      <c r="AU122" s="117">
        <v>92</v>
      </c>
      <c r="AV122" s="117"/>
      <c r="AW122" s="116"/>
      <c r="AX122" s="117"/>
      <c r="AY122" s="117" t="s">
        <v>198</v>
      </c>
      <c r="AZ122" s="116" t="s">
        <v>772</v>
      </c>
      <c r="BA122" s="117">
        <v>60</v>
      </c>
      <c r="BB122" s="117" t="s">
        <v>199</v>
      </c>
      <c r="BC122" s="116" t="s">
        <v>226</v>
      </c>
      <c r="BD122" s="117">
        <v>406</v>
      </c>
      <c r="BE122" s="117"/>
      <c r="BF122" s="117"/>
      <c r="BG122" s="132"/>
      <c r="BH122" s="57" t="s">
        <v>806</v>
      </c>
      <c r="BI122" s="364" t="s">
        <v>941</v>
      </c>
    </row>
    <row r="123" spans="1:66" ht="25.5" hidden="1" customHeight="1" x14ac:dyDescent="0.25">
      <c r="A123" s="39" t="s">
        <v>643</v>
      </c>
      <c r="B123" s="39" t="s">
        <v>644</v>
      </c>
      <c r="C123" s="39" t="s">
        <v>645</v>
      </c>
      <c r="D123" s="40" t="s">
        <v>646</v>
      </c>
      <c r="E123" s="41" t="s">
        <v>647</v>
      </c>
      <c r="F123" s="41" t="s">
        <v>121</v>
      </c>
      <c r="G123" s="41" t="s">
        <v>399</v>
      </c>
      <c r="H123" s="41" t="s">
        <v>136</v>
      </c>
      <c r="I123" s="41" t="s">
        <v>115</v>
      </c>
      <c r="J123" s="41"/>
      <c r="K123" s="41"/>
      <c r="L123" s="41"/>
      <c r="M123" s="41"/>
      <c r="N123" s="42">
        <v>1902679.07</v>
      </c>
      <c r="O123" s="42">
        <v>743921.52</v>
      </c>
      <c r="P123" s="42"/>
      <c r="Q123" s="42"/>
      <c r="R123" s="42"/>
      <c r="S123" s="42">
        <v>1158757.55</v>
      </c>
      <c r="T123" s="43">
        <v>42522</v>
      </c>
      <c r="U123" s="44">
        <v>42658</v>
      </c>
      <c r="V123" s="44">
        <v>42735</v>
      </c>
      <c r="W123" s="45">
        <v>43585</v>
      </c>
      <c r="X123" s="91">
        <v>0</v>
      </c>
      <c r="Y123" s="91">
        <f>S123*0.4</f>
        <v>463503.02</v>
      </c>
      <c r="Z123" s="91">
        <f>S123*0.4</f>
        <v>463503.02</v>
      </c>
      <c r="AA123" s="91">
        <f>S123*0.2</f>
        <v>231751.51</v>
      </c>
      <c r="AB123" s="91">
        <v>0</v>
      </c>
      <c r="AC123" s="91"/>
      <c r="AD123" s="149"/>
      <c r="AE123" s="131"/>
      <c r="AF123" s="170">
        <v>7</v>
      </c>
      <c r="AG123" s="116" t="s">
        <v>238</v>
      </c>
      <c r="AH123" s="171">
        <v>6</v>
      </c>
      <c r="AI123" s="134" t="s">
        <v>237</v>
      </c>
      <c r="AJ123" s="131"/>
      <c r="AK123" s="133"/>
      <c r="AL123" s="117"/>
      <c r="AM123" s="117"/>
      <c r="AN123" s="117"/>
      <c r="AO123" s="117"/>
      <c r="AP123" s="117" t="s">
        <v>200</v>
      </c>
      <c r="AQ123" s="116" t="s">
        <v>770</v>
      </c>
      <c r="AR123" s="117">
        <v>1</v>
      </c>
      <c r="AS123" s="117" t="s">
        <v>201</v>
      </c>
      <c r="AT123" s="116" t="s">
        <v>771</v>
      </c>
      <c r="AU123" s="117">
        <v>137</v>
      </c>
      <c r="AV123" s="117" t="s">
        <v>197</v>
      </c>
      <c r="AW123" s="116" t="s">
        <v>773</v>
      </c>
      <c r="AX123" s="117">
        <v>11310</v>
      </c>
      <c r="AY123" s="117" t="s">
        <v>198</v>
      </c>
      <c r="AZ123" s="116" t="s">
        <v>772</v>
      </c>
      <c r="BA123" s="117">
        <v>110</v>
      </c>
      <c r="BB123" s="117"/>
      <c r="BC123" s="116"/>
      <c r="BD123" s="117"/>
      <c r="BE123" s="117"/>
      <c r="BF123" s="117"/>
      <c r="BG123" s="132"/>
      <c r="BH123" s="57" t="s">
        <v>805</v>
      </c>
      <c r="BI123" s="364" t="s">
        <v>941</v>
      </c>
    </row>
    <row r="124" spans="1:66" ht="25.5" hidden="1" customHeight="1" x14ac:dyDescent="0.25">
      <c r="A124" s="39" t="s">
        <v>648</v>
      </c>
      <c r="B124" s="39" t="s">
        <v>649</v>
      </c>
      <c r="C124" s="39" t="s">
        <v>650</v>
      </c>
      <c r="D124" s="40" t="s">
        <v>651</v>
      </c>
      <c r="E124" s="41" t="s">
        <v>652</v>
      </c>
      <c r="F124" s="41" t="s">
        <v>121</v>
      </c>
      <c r="G124" s="41" t="s">
        <v>361</v>
      </c>
      <c r="H124" s="41" t="s">
        <v>136</v>
      </c>
      <c r="I124" s="41" t="s">
        <v>115</v>
      </c>
      <c r="J124" s="41"/>
      <c r="K124" s="41"/>
      <c r="L124" s="41"/>
      <c r="M124" s="41"/>
      <c r="N124" s="42">
        <v>2854494.11</v>
      </c>
      <c r="O124" s="42">
        <v>603558.57999999996</v>
      </c>
      <c r="P124" s="42"/>
      <c r="Q124" s="42">
        <v>603558.57999999996</v>
      </c>
      <c r="R124" s="42"/>
      <c r="S124" s="42">
        <v>1647376.95</v>
      </c>
      <c r="T124" s="43">
        <v>42522</v>
      </c>
      <c r="U124" s="44">
        <v>42704</v>
      </c>
      <c r="V124" s="44">
        <v>42735</v>
      </c>
      <c r="W124" s="344">
        <v>44561</v>
      </c>
      <c r="X124" s="91">
        <v>0</v>
      </c>
      <c r="Y124" s="91">
        <f>S124/2</f>
        <v>823688.47499999998</v>
      </c>
      <c r="Z124" s="91">
        <f>S124/2</f>
        <v>823688.47499999998</v>
      </c>
      <c r="AA124" s="91">
        <v>0</v>
      </c>
      <c r="AB124" s="91">
        <v>0</v>
      </c>
      <c r="AC124" s="91"/>
      <c r="AD124" s="149"/>
      <c r="AE124" s="131"/>
      <c r="AF124" s="170">
        <v>6</v>
      </c>
      <c r="AG124" s="116" t="s">
        <v>774</v>
      </c>
      <c r="AH124" s="171">
        <v>7</v>
      </c>
      <c r="AI124" s="134" t="s">
        <v>238</v>
      </c>
      <c r="AJ124" s="131"/>
      <c r="AK124" s="133"/>
      <c r="AL124" s="117"/>
      <c r="AM124" s="117"/>
      <c r="AN124" s="117"/>
      <c r="AO124" s="117"/>
      <c r="AP124" s="117" t="s">
        <v>200</v>
      </c>
      <c r="AQ124" s="116" t="s">
        <v>770</v>
      </c>
      <c r="AR124" s="117">
        <v>7.5</v>
      </c>
      <c r="AS124" s="117" t="s">
        <v>201</v>
      </c>
      <c r="AT124" s="116" t="s">
        <v>771</v>
      </c>
      <c r="AU124" s="117">
        <v>29</v>
      </c>
      <c r="AV124" s="117"/>
      <c r="AW124" s="116"/>
      <c r="AX124" s="117"/>
      <c r="AY124" s="117" t="s">
        <v>198</v>
      </c>
      <c r="AZ124" s="116" t="s">
        <v>772</v>
      </c>
      <c r="BA124" s="117">
        <v>398</v>
      </c>
      <c r="BB124" s="117" t="s">
        <v>199</v>
      </c>
      <c r="BC124" s="116" t="s">
        <v>226</v>
      </c>
      <c r="BD124" s="117">
        <v>862</v>
      </c>
      <c r="BE124" s="117"/>
      <c r="BF124" s="117"/>
      <c r="BG124" s="132"/>
      <c r="BH124" s="57" t="s">
        <v>808</v>
      </c>
      <c r="BI124" s="364" t="s">
        <v>941</v>
      </c>
    </row>
    <row r="125" spans="1:66" ht="25.5" hidden="1" customHeight="1" x14ac:dyDescent="0.25">
      <c r="A125" s="39" t="s">
        <v>653</v>
      </c>
      <c r="B125" s="39" t="s">
        <v>654</v>
      </c>
      <c r="C125" s="39" t="s">
        <v>655</v>
      </c>
      <c r="D125" s="40" t="s">
        <v>656</v>
      </c>
      <c r="E125" s="41" t="s">
        <v>637</v>
      </c>
      <c r="F125" s="41" t="s">
        <v>121</v>
      </c>
      <c r="G125" s="41" t="s">
        <v>493</v>
      </c>
      <c r="H125" s="41" t="s">
        <v>136</v>
      </c>
      <c r="I125" s="41" t="s">
        <v>115</v>
      </c>
      <c r="J125" s="41"/>
      <c r="K125" s="41"/>
      <c r="L125" s="41"/>
      <c r="M125" s="41"/>
      <c r="N125" s="42">
        <f>SUM(O125:S125)</f>
        <v>444870</v>
      </c>
      <c r="O125" s="42">
        <v>320131.20000000001</v>
      </c>
      <c r="P125" s="42"/>
      <c r="Q125" s="42"/>
      <c r="R125" s="42"/>
      <c r="S125" s="42">
        <v>124738.8</v>
      </c>
      <c r="T125" s="43">
        <v>43250</v>
      </c>
      <c r="U125" s="44">
        <v>43281</v>
      </c>
      <c r="V125" s="44">
        <v>43373</v>
      </c>
      <c r="W125" s="45">
        <v>44286</v>
      </c>
      <c r="X125" s="91"/>
      <c r="Y125" s="91"/>
      <c r="Z125" s="91">
        <f>S125*0.1</f>
        <v>12473.880000000001</v>
      </c>
      <c r="AA125" s="91">
        <f>S125*0.7</f>
        <v>87317.16</v>
      </c>
      <c r="AB125" s="91">
        <f>S125*0.2</f>
        <v>24947.760000000002</v>
      </c>
      <c r="AC125" s="91"/>
      <c r="AD125" s="149"/>
      <c r="AE125" s="131"/>
      <c r="AF125" s="170">
        <v>6</v>
      </c>
      <c r="AG125" s="116" t="s">
        <v>774</v>
      </c>
      <c r="AH125" s="171">
        <v>7</v>
      </c>
      <c r="AI125" s="134" t="s">
        <v>238</v>
      </c>
      <c r="AJ125" s="131"/>
      <c r="AK125" s="133"/>
      <c r="AL125" s="117"/>
      <c r="AM125" s="117"/>
      <c r="AN125" s="117"/>
      <c r="AO125" s="117"/>
      <c r="AP125" s="117"/>
      <c r="AQ125" s="116"/>
      <c r="AR125" s="117"/>
      <c r="AS125" s="117"/>
      <c r="AT125" s="116"/>
      <c r="AU125" s="117"/>
      <c r="AV125" s="117" t="s">
        <v>197</v>
      </c>
      <c r="AW125" s="116" t="s">
        <v>773</v>
      </c>
      <c r="AX125" s="117">
        <v>221</v>
      </c>
      <c r="AY125" s="131"/>
      <c r="AZ125" s="131"/>
      <c r="BA125" s="131"/>
      <c r="BB125" s="117" t="s">
        <v>199</v>
      </c>
      <c r="BC125" s="116" t="s">
        <v>226</v>
      </c>
      <c r="BD125" s="330">
        <v>145</v>
      </c>
      <c r="BE125" s="117"/>
      <c r="BF125" s="117"/>
      <c r="BG125" s="132"/>
      <c r="BH125" s="57" t="s">
        <v>810</v>
      </c>
      <c r="BI125" s="364" t="s">
        <v>941</v>
      </c>
    </row>
    <row r="126" spans="1:66" ht="25.5" hidden="1" customHeight="1" x14ac:dyDescent="0.25">
      <c r="A126" s="39" t="s">
        <v>657</v>
      </c>
      <c r="B126" s="39" t="s">
        <v>658</v>
      </c>
      <c r="C126" s="39" t="s">
        <v>659</v>
      </c>
      <c r="D126" s="40" t="s">
        <v>660</v>
      </c>
      <c r="E126" s="41" t="s">
        <v>642</v>
      </c>
      <c r="F126" s="41" t="s">
        <v>121</v>
      </c>
      <c r="G126" s="41" t="s">
        <v>608</v>
      </c>
      <c r="H126" s="41" t="s">
        <v>136</v>
      </c>
      <c r="I126" s="41" t="s">
        <v>115</v>
      </c>
      <c r="J126" s="41"/>
      <c r="K126" s="41"/>
      <c r="L126" s="41"/>
      <c r="M126" s="41"/>
      <c r="N126" s="42">
        <v>136161.48000000001</v>
      </c>
      <c r="O126" s="42">
        <v>29723.21</v>
      </c>
      <c r="P126" s="42"/>
      <c r="Q126" s="42"/>
      <c r="R126" s="42"/>
      <c r="S126" s="42">
        <v>106438.27</v>
      </c>
      <c r="T126" s="43">
        <v>43160</v>
      </c>
      <c r="U126" s="44">
        <v>43191</v>
      </c>
      <c r="V126" s="44">
        <v>43281</v>
      </c>
      <c r="W126" s="344">
        <v>44561</v>
      </c>
      <c r="X126" s="91"/>
      <c r="Y126" s="91"/>
      <c r="Z126" s="91"/>
      <c r="AA126" s="91">
        <v>106438.27</v>
      </c>
      <c r="AB126" s="91"/>
      <c r="AC126" s="91"/>
      <c r="AD126" s="149"/>
      <c r="AE126" s="131"/>
      <c r="AF126" s="170">
        <v>7</v>
      </c>
      <c r="AG126" s="116" t="s">
        <v>238</v>
      </c>
      <c r="AH126" s="171"/>
      <c r="AI126" s="134"/>
      <c r="AJ126" s="131"/>
      <c r="AK126" s="133"/>
      <c r="AL126" s="117"/>
      <c r="AM126" s="117"/>
      <c r="AN126" s="117"/>
      <c r="AO126" s="117"/>
      <c r="AP126" s="117"/>
      <c r="AQ126" s="116"/>
      <c r="AR126" s="117"/>
      <c r="AS126" s="117"/>
      <c r="AT126" s="116"/>
      <c r="AU126" s="117"/>
      <c r="AV126" s="131"/>
      <c r="AW126" s="131"/>
      <c r="AX126" s="131"/>
      <c r="AY126" s="117" t="s">
        <v>198</v>
      </c>
      <c r="AZ126" s="116" t="s">
        <v>772</v>
      </c>
      <c r="BA126" s="117">
        <v>50</v>
      </c>
      <c r="BB126" s="117"/>
      <c r="BC126" s="117"/>
      <c r="BD126" s="117"/>
      <c r="BE126" s="117"/>
      <c r="BF126" s="117"/>
      <c r="BG126" s="132"/>
      <c r="BH126" s="57" t="s">
        <v>809</v>
      </c>
      <c r="BI126" s="364" t="s">
        <v>941</v>
      </c>
    </row>
    <row r="127" spans="1:66" ht="25.5" hidden="1" customHeight="1" x14ac:dyDescent="0.25">
      <c r="A127" s="39" t="s">
        <v>661</v>
      </c>
      <c r="B127" s="39" t="s">
        <v>662</v>
      </c>
      <c r="C127" s="39" t="s">
        <v>663</v>
      </c>
      <c r="D127" s="40" t="s">
        <v>664</v>
      </c>
      <c r="E127" s="41" t="s">
        <v>647</v>
      </c>
      <c r="F127" s="41" t="s">
        <v>121</v>
      </c>
      <c r="G127" s="41" t="s">
        <v>399</v>
      </c>
      <c r="H127" s="41" t="s">
        <v>136</v>
      </c>
      <c r="I127" s="41" t="s">
        <v>115</v>
      </c>
      <c r="J127" s="41"/>
      <c r="K127" s="41"/>
      <c r="L127" s="41"/>
      <c r="M127" s="41"/>
      <c r="N127" s="42">
        <v>548947.86</v>
      </c>
      <c r="O127" s="42">
        <v>274473.93</v>
      </c>
      <c r="P127" s="42"/>
      <c r="Q127" s="42"/>
      <c r="R127" s="42"/>
      <c r="S127" s="42">
        <v>274473.93</v>
      </c>
      <c r="T127" s="43">
        <v>43311</v>
      </c>
      <c r="U127" s="44">
        <v>43342</v>
      </c>
      <c r="V127" s="44">
        <v>43434</v>
      </c>
      <c r="W127" s="45">
        <v>44205</v>
      </c>
      <c r="X127" s="91"/>
      <c r="Y127" s="91"/>
      <c r="Z127" s="91">
        <v>40000</v>
      </c>
      <c r="AA127" s="91">
        <v>100000</v>
      </c>
      <c r="AB127" s="91">
        <v>58473.93</v>
      </c>
      <c r="AC127" s="91"/>
      <c r="AD127" s="149"/>
      <c r="AE127" s="131"/>
      <c r="AF127" s="170">
        <v>7</v>
      </c>
      <c r="AG127" s="116" t="s">
        <v>238</v>
      </c>
      <c r="AH127" s="170">
        <v>6</v>
      </c>
      <c r="AI127" s="116" t="s">
        <v>774</v>
      </c>
      <c r="AJ127" s="117">
        <v>50</v>
      </c>
      <c r="AK127" s="150" t="s">
        <v>775</v>
      </c>
      <c r="AL127" s="117"/>
      <c r="AM127" s="117"/>
      <c r="AN127" s="117"/>
      <c r="AO127" s="117"/>
      <c r="AP127" s="117" t="s">
        <v>200</v>
      </c>
      <c r="AQ127" s="116" t="s">
        <v>770</v>
      </c>
      <c r="AR127" s="117">
        <v>0.22700000000000001</v>
      </c>
      <c r="AS127" s="117" t="s">
        <v>201</v>
      </c>
      <c r="AT127" s="116" t="s">
        <v>771</v>
      </c>
      <c r="AU127" s="117">
        <v>27</v>
      </c>
      <c r="AV127" s="117"/>
      <c r="AW127" s="116"/>
      <c r="AX127" s="117"/>
      <c r="AY127" s="117" t="s">
        <v>198</v>
      </c>
      <c r="AZ127" s="116" t="s">
        <v>772</v>
      </c>
      <c r="BA127" s="117">
        <v>93</v>
      </c>
      <c r="BB127" s="117"/>
      <c r="BC127" s="117"/>
      <c r="BD127" s="117"/>
      <c r="BE127" s="117"/>
      <c r="BF127" s="117"/>
      <c r="BG127" s="132"/>
      <c r="BH127" s="57" t="s">
        <v>811</v>
      </c>
      <c r="BI127" s="364" t="s">
        <v>941</v>
      </c>
    </row>
    <row r="128" spans="1:66" ht="38.25" hidden="1" customHeight="1" x14ac:dyDescent="0.25">
      <c r="A128" s="39" t="s">
        <v>665</v>
      </c>
      <c r="B128" s="39" t="s">
        <v>666</v>
      </c>
      <c r="C128" s="39" t="s">
        <v>667</v>
      </c>
      <c r="D128" s="40" t="s">
        <v>668</v>
      </c>
      <c r="E128" s="41" t="s">
        <v>652</v>
      </c>
      <c r="F128" s="41" t="s">
        <v>121</v>
      </c>
      <c r="G128" s="41" t="s">
        <v>361</v>
      </c>
      <c r="H128" s="41" t="s">
        <v>136</v>
      </c>
      <c r="I128" s="41" t="s">
        <v>115</v>
      </c>
      <c r="J128" s="41"/>
      <c r="K128" s="41"/>
      <c r="L128" s="41"/>
      <c r="M128" s="41"/>
      <c r="N128" s="42">
        <f>SUM(O128:S128)</f>
        <v>646255.83000000007</v>
      </c>
      <c r="O128" s="42">
        <v>150423.45000000001</v>
      </c>
      <c r="P128" s="42"/>
      <c r="Q128" s="42">
        <v>150423.45000000001</v>
      </c>
      <c r="R128" s="42"/>
      <c r="S128" s="42">
        <v>345408.93</v>
      </c>
      <c r="T128" s="43">
        <v>43368</v>
      </c>
      <c r="U128" s="44">
        <v>43399</v>
      </c>
      <c r="V128" s="44">
        <v>43462</v>
      </c>
      <c r="W128" s="344">
        <v>44561</v>
      </c>
      <c r="X128" s="91"/>
      <c r="Y128" s="91"/>
      <c r="Z128" s="91">
        <f>S128*0.1</f>
        <v>34540.893000000004</v>
      </c>
      <c r="AA128" s="91">
        <f>S128*0.7</f>
        <v>241786.25099999999</v>
      </c>
      <c r="AB128" s="91">
        <f>S128-Z128-AA128</f>
        <v>69081.786000000022</v>
      </c>
      <c r="AC128" s="91"/>
      <c r="AD128" s="149"/>
      <c r="AE128" s="131"/>
      <c r="AF128" s="170">
        <v>6</v>
      </c>
      <c r="AG128" s="116" t="s">
        <v>774</v>
      </c>
      <c r="AH128" s="171">
        <v>7</v>
      </c>
      <c r="AI128" s="134" t="s">
        <v>238</v>
      </c>
      <c r="AJ128" s="117">
        <v>50</v>
      </c>
      <c r="AK128" s="150" t="s">
        <v>775</v>
      </c>
      <c r="AL128" s="117"/>
      <c r="AM128" s="117"/>
      <c r="AN128" s="117"/>
      <c r="AO128" s="117"/>
      <c r="AP128" s="117" t="s">
        <v>200</v>
      </c>
      <c r="AQ128" s="116" t="s">
        <v>770</v>
      </c>
      <c r="AR128" s="117">
        <v>3.45</v>
      </c>
      <c r="AS128" s="117" t="s">
        <v>201</v>
      </c>
      <c r="AT128" s="116" t="s">
        <v>771</v>
      </c>
      <c r="AU128" s="117">
        <v>17</v>
      </c>
      <c r="AV128" s="117"/>
      <c r="AW128" s="116"/>
      <c r="AX128" s="117"/>
      <c r="AY128" s="117" t="s">
        <v>198</v>
      </c>
      <c r="AZ128" s="116" t="s">
        <v>772</v>
      </c>
      <c r="BA128" s="117">
        <v>32</v>
      </c>
      <c r="BB128" s="117"/>
      <c r="BC128" s="117"/>
      <c r="BD128" s="117"/>
      <c r="BE128" s="117"/>
      <c r="BF128" s="117"/>
      <c r="BG128" s="132"/>
      <c r="BH128" s="57" t="s">
        <v>812</v>
      </c>
      <c r="BI128" s="364" t="s">
        <v>941</v>
      </c>
    </row>
    <row r="129" spans="1:61" ht="25.5" hidden="1" customHeight="1" x14ac:dyDescent="0.25">
      <c r="A129" s="488" t="s">
        <v>669</v>
      </c>
      <c r="B129" s="489" t="s">
        <v>83</v>
      </c>
      <c r="C129" s="489"/>
      <c r="D129" s="497" t="s">
        <v>670</v>
      </c>
      <c r="E129" s="491"/>
      <c r="F129" s="491"/>
      <c r="G129" s="491"/>
      <c r="H129" s="491"/>
      <c r="I129" s="491"/>
      <c r="J129" s="491"/>
      <c r="K129" s="491"/>
      <c r="L129" s="491"/>
      <c r="M129" s="491"/>
      <c r="N129" s="491"/>
      <c r="O129" s="491"/>
      <c r="P129" s="491"/>
      <c r="Q129" s="491"/>
      <c r="R129" s="491"/>
      <c r="S129" s="502"/>
      <c r="T129" s="493"/>
      <c r="U129" s="498"/>
      <c r="V129" s="498"/>
      <c r="W129" s="496" t="s">
        <v>275</v>
      </c>
      <c r="X129" s="553"/>
      <c r="Y129" s="553"/>
      <c r="Z129" s="553"/>
      <c r="AA129" s="553"/>
      <c r="AB129" s="553"/>
      <c r="AC129" s="553"/>
      <c r="AD129" s="581"/>
      <c r="AE129" s="131"/>
      <c r="AF129" s="133"/>
      <c r="AG129" s="117"/>
      <c r="AH129" s="117"/>
      <c r="AI129" s="132"/>
      <c r="AJ129" s="131"/>
      <c r="AK129" s="133"/>
      <c r="AL129" s="117"/>
      <c r="AM129" s="117"/>
      <c r="AN129" s="117"/>
      <c r="AO129" s="117"/>
      <c r="AP129" s="117"/>
      <c r="AQ129" s="117"/>
      <c r="AR129" s="117"/>
      <c r="AS129" s="117"/>
      <c r="AT129" s="117"/>
      <c r="AU129" s="117"/>
      <c r="AV129" s="117"/>
      <c r="AW129" s="117"/>
      <c r="AX129" s="117"/>
      <c r="AY129" s="117"/>
      <c r="AZ129" s="117"/>
      <c r="BA129" s="117"/>
      <c r="BB129" s="117"/>
      <c r="BC129" s="117"/>
      <c r="BD129" s="117"/>
      <c r="BE129" s="117"/>
      <c r="BF129" s="117"/>
      <c r="BG129" s="132"/>
      <c r="BH129" s="57"/>
      <c r="BI129" s="364" t="s">
        <v>275</v>
      </c>
    </row>
    <row r="130" spans="1:61" ht="25.5" hidden="1" customHeight="1" x14ac:dyDescent="0.25">
      <c r="A130" s="39" t="s">
        <v>671</v>
      </c>
      <c r="B130" s="39" t="s">
        <v>672</v>
      </c>
      <c r="C130" s="39" t="s">
        <v>673</v>
      </c>
      <c r="D130" s="40" t="s">
        <v>674</v>
      </c>
      <c r="E130" s="41" t="s">
        <v>652</v>
      </c>
      <c r="F130" s="41" t="s">
        <v>121</v>
      </c>
      <c r="G130" s="41" t="s">
        <v>361</v>
      </c>
      <c r="H130" s="41" t="s">
        <v>140</v>
      </c>
      <c r="I130" s="41" t="s">
        <v>115</v>
      </c>
      <c r="J130" s="41"/>
      <c r="K130" s="41"/>
      <c r="L130" s="41"/>
      <c r="M130" s="41"/>
      <c r="N130" s="42">
        <v>1800833.49</v>
      </c>
      <c r="O130" s="42">
        <v>371892.95</v>
      </c>
      <c r="P130" s="42">
        <v>0</v>
      </c>
      <c r="Q130" s="42">
        <v>0</v>
      </c>
      <c r="R130" s="42">
        <v>0</v>
      </c>
      <c r="S130" s="42">
        <v>1428940.54</v>
      </c>
      <c r="T130" s="43">
        <v>42491</v>
      </c>
      <c r="U130" s="44">
        <v>42705</v>
      </c>
      <c r="V130" s="44">
        <v>42794</v>
      </c>
      <c r="W130" s="45">
        <v>44561</v>
      </c>
      <c r="X130" s="91">
        <v>0</v>
      </c>
      <c r="Y130" s="91">
        <v>250000</v>
      </c>
      <c r="Z130" s="91">
        <v>332000</v>
      </c>
      <c r="AA130" s="91">
        <v>641207.01</v>
      </c>
      <c r="AB130" s="91">
        <f>S130-Y130-Z130-AA130</f>
        <v>205733.53000000003</v>
      </c>
      <c r="AC130" s="91"/>
      <c r="AD130" s="149"/>
      <c r="AE130" s="131"/>
      <c r="AF130" s="170">
        <v>8</v>
      </c>
      <c r="AG130" s="116" t="s">
        <v>239</v>
      </c>
      <c r="AH130" s="117"/>
      <c r="AI130" s="132"/>
      <c r="AJ130" s="131"/>
      <c r="AK130" s="133"/>
      <c r="AL130" s="117"/>
      <c r="AM130" s="117"/>
      <c r="AN130" s="117"/>
      <c r="AO130" s="117"/>
      <c r="AP130" s="117" t="s">
        <v>202</v>
      </c>
      <c r="AQ130" s="116" t="s">
        <v>203</v>
      </c>
      <c r="AR130" s="117">
        <f>125.34+23+0.66</f>
        <v>149</v>
      </c>
      <c r="AS130" s="117" t="s">
        <v>204</v>
      </c>
      <c r="AT130" s="116" t="s">
        <v>227</v>
      </c>
      <c r="AU130" s="117">
        <v>68.709999999999994</v>
      </c>
      <c r="AV130" s="117"/>
      <c r="AW130" s="117"/>
      <c r="AX130" s="117"/>
      <c r="AY130" s="117"/>
      <c r="AZ130" s="117"/>
      <c r="BA130" s="117"/>
      <c r="BB130" s="117"/>
      <c r="BC130" s="117"/>
      <c r="BD130" s="117"/>
      <c r="BE130" s="117"/>
      <c r="BF130" s="117"/>
      <c r="BG130" s="132"/>
      <c r="BH130" s="57" t="s">
        <v>803</v>
      </c>
      <c r="BI130" s="364" t="s">
        <v>941</v>
      </c>
    </row>
    <row r="131" spans="1:61" ht="24.75" hidden="1" customHeight="1" thickBot="1" x14ac:dyDescent="0.3">
      <c r="A131" s="549" t="s">
        <v>675</v>
      </c>
      <c r="B131" s="550" t="s">
        <v>83</v>
      </c>
      <c r="C131" s="550"/>
      <c r="D131" s="550" t="s">
        <v>676</v>
      </c>
      <c r="E131" s="547"/>
      <c r="F131" s="547"/>
      <c r="G131" s="547"/>
      <c r="H131" s="547"/>
      <c r="I131" s="547"/>
      <c r="J131" s="547"/>
      <c r="K131" s="547"/>
      <c r="L131" s="547"/>
      <c r="M131" s="547"/>
      <c r="N131" s="547"/>
      <c r="O131" s="547"/>
      <c r="P131" s="547"/>
      <c r="Q131" s="547"/>
      <c r="R131" s="547"/>
      <c r="S131" s="547"/>
      <c r="T131" s="576"/>
      <c r="U131" s="579"/>
      <c r="V131" s="579"/>
      <c r="W131" s="580" t="s">
        <v>275</v>
      </c>
      <c r="X131" s="547"/>
      <c r="Y131" s="547"/>
      <c r="Z131" s="547"/>
      <c r="AA131" s="547"/>
      <c r="AB131" s="547"/>
      <c r="AC131" s="547"/>
      <c r="AD131" s="547"/>
      <c r="AE131" s="131"/>
      <c r="AF131" s="547"/>
      <c r="AG131" s="547"/>
      <c r="AH131" s="547"/>
      <c r="AI131" s="547"/>
      <c r="AJ131" s="131"/>
      <c r="AK131" s="547"/>
      <c r="AL131" s="547"/>
      <c r="AM131" s="547"/>
      <c r="AN131" s="547"/>
      <c r="AO131" s="547"/>
      <c r="AP131" s="548"/>
      <c r="AQ131" s="548"/>
      <c r="AR131" s="548"/>
      <c r="AS131" s="548"/>
      <c r="AT131" s="547"/>
      <c r="AU131" s="548"/>
      <c r="AV131" s="548"/>
      <c r="AW131" s="547"/>
      <c r="AX131" s="548"/>
      <c r="AY131" s="548"/>
      <c r="AZ131" s="547"/>
      <c r="BA131" s="548"/>
      <c r="BB131" s="548"/>
      <c r="BC131" s="548"/>
      <c r="BD131" s="548"/>
      <c r="BE131" s="548"/>
      <c r="BF131" s="548"/>
      <c r="BG131" s="548"/>
      <c r="BH131" s="57"/>
      <c r="BI131" s="364" t="s">
        <v>275</v>
      </c>
    </row>
    <row r="132" spans="1:61" ht="25.5" hidden="1" customHeight="1" x14ac:dyDescent="0.25">
      <c r="A132" s="488" t="s">
        <v>677</v>
      </c>
      <c r="B132" s="489" t="s">
        <v>83</v>
      </c>
      <c r="C132" s="489"/>
      <c r="D132" s="490" t="s">
        <v>678</v>
      </c>
      <c r="E132" s="491"/>
      <c r="F132" s="491"/>
      <c r="G132" s="491"/>
      <c r="H132" s="491"/>
      <c r="I132" s="491"/>
      <c r="J132" s="491"/>
      <c r="K132" s="491"/>
      <c r="L132" s="491"/>
      <c r="M132" s="491"/>
      <c r="N132" s="491"/>
      <c r="O132" s="491"/>
      <c r="P132" s="491"/>
      <c r="Q132" s="491"/>
      <c r="R132" s="491"/>
      <c r="S132" s="492"/>
      <c r="T132" s="493"/>
      <c r="U132" s="498"/>
      <c r="V132" s="498"/>
      <c r="W132" s="496" t="s">
        <v>275</v>
      </c>
      <c r="X132" s="553"/>
      <c r="Y132" s="553"/>
      <c r="Z132" s="553"/>
      <c r="AA132" s="553"/>
      <c r="AB132" s="553"/>
      <c r="AC132" s="553"/>
      <c r="AD132" s="581"/>
      <c r="AE132" s="131"/>
      <c r="AF132" s="133"/>
      <c r="AG132" s="117"/>
      <c r="AH132" s="117"/>
      <c r="AI132" s="132"/>
      <c r="AJ132" s="131"/>
      <c r="AK132" s="133"/>
      <c r="AL132" s="117"/>
      <c r="AM132" s="117"/>
      <c r="AN132" s="117"/>
      <c r="AO132" s="117"/>
      <c r="AP132" s="117"/>
      <c r="AQ132" s="117"/>
      <c r="AR132" s="117"/>
      <c r="AS132" s="117"/>
      <c r="AT132" s="117"/>
      <c r="AU132" s="117"/>
      <c r="AV132" s="117"/>
      <c r="AW132" s="117"/>
      <c r="AX132" s="117"/>
      <c r="AY132" s="117"/>
      <c r="AZ132" s="117"/>
      <c r="BA132" s="117"/>
      <c r="BB132" s="117"/>
      <c r="BC132" s="117"/>
      <c r="BD132" s="117"/>
      <c r="BE132" s="117"/>
      <c r="BF132" s="117"/>
      <c r="BG132" s="132"/>
      <c r="BH132" s="57"/>
      <c r="BI132" s="364" t="s">
        <v>275</v>
      </c>
    </row>
    <row r="133" spans="1:61" ht="25.5" hidden="1" customHeight="1" x14ac:dyDescent="0.25">
      <c r="A133" s="39" t="s">
        <v>679</v>
      </c>
      <c r="B133" s="39" t="s">
        <v>680</v>
      </c>
      <c r="C133" s="39" t="s">
        <v>681</v>
      </c>
      <c r="D133" s="40" t="s">
        <v>682</v>
      </c>
      <c r="E133" s="41" t="s">
        <v>683</v>
      </c>
      <c r="F133" s="41" t="s">
        <v>121</v>
      </c>
      <c r="G133" s="41" t="s">
        <v>408</v>
      </c>
      <c r="H133" s="41" t="s">
        <v>143</v>
      </c>
      <c r="I133" s="41" t="s">
        <v>115</v>
      </c>
      <c r="J133" s="41"/>
      <c r="K133" s="41"/>
      <c r="L133" s="41"/>
      <c r="M133" s="41"/>
      <c r="N133" s="42">
        <f>O133+S133</f>
        <v>3020256.02</v>
      </c>
      <c r="O133" s="42">
        <v>453038.4</v>
      </c>
      <c r="P133" s="42"/>
      <c r="Q133" s="42"/>
      <c r="S133" s="42">
        <v>2567217.62</v>
      </c>
      <c r="T133" s="43">
        <v>42826</v>
      </c>
      <c r="U133" s="44">
        <v>42856</v>
      </c>
      <c r="V133" s="44">
        <v>42916</v>
      </c>
      <c r="W133" s="45">
        <v>44773</v>
      </c>
      <c r="X133" s="91"/>
      <c r="Y133" s="91">
        <f>S133/2</f>
        <v>1283608.81</v>
      </c>
      <c r="Z133" s="91">
        <f>S133/2</f>
        <v>1283608.81</v>
      </c>
      <c r="AA133" s="91"/>
      <c r="AB133" s="91"/>
      <c r="AC133" s="91"/>
      <c r="AD133" s="149"/>
      <c r="AE133" s="131"/>
      <c r="AF133" s="133">
        <v>5</v>
      </c>
      <c r="AG133" s="608" t="s">
        <v>776</v>
      </c>
      <c r="AH133" s="117"/>
      <c r="AI133" s="609"/>
      <c r="AJ133" s="131"/>
      <c r="AK133" s="610"/>
      <c r="AL133" s="117"/>
      <c r="AM133" s="117"/>
      <c r="AN133" s="117"/>
      <c r="AO133" s="117"/>
      <c r="AP133" s="611" t="s">
        <v>205</v>
      </c>
      <c r="AQ133" s="608" t="s">
        <v>777</v>
      </c>
      <c r="AR133" s="612">
        <v>5100</v>
      </c>
      <c r="AS133" s="117"/>
      <c r="AT133" s="613"/>
      <c r="AU133" s="608"/>
      <c r="AV133" s="117"/>
      <c r="AW133" s="117"/>
      <c r="AX133" s="117"/>
      <c r="AY133" s="117"/>
      <c r="AZ133" s="117"/>
      <c r="BA133" s="117"/>
      <c r="BB133" s="117"/>
      <c r="BC133" s="117"/>
      <c r="BD133" s="117"/>
      <c r="BE133" s="117"/>
      <c r="BF133" s="117"/>
      <c r="BG133" s="132"/>
      <c r="BH133" s="57" t="s">
        <v>804</v>
      </c>
      <c r="BI133" s="364" t="s">
        <v>941</v>
      </c>
    </row>
    <row r="134" spans="1:61" ht="25.5" hidden="1" customHeight="1" x14ac:dyDescent="0.25">
      <c r="A134" s="39" t="s">
        <v>1237</v>
      </c>
      <c r="B134" s="39" t="s">
        <v>1242</v>
      </c>
      <c r="C134" s="39" t="s">
        <v>1310</v>
      </c>
      <c r="D134" s="40" t="s">
        <v>1238</v>
      </c>
      <c r="E134" s="41" t="s">
        <v>683</v>
      </c>
      <c r="F134" s="41" t="s">
        <v>121</v>
      </c>
      <c r="G134" s="41" t="s">
        <v>408</v>
      </c>
      <c r="H134" s="41" t="s">
        <v>143</v>
      </c>
      <c r="I134" s="41" t="s">
        <v>115</v>
      </c>
      <c r="J134" s="41"/>
      <c r="K134" s="41"/>
      <c r="L134" s="41"/>
      <c r="M134" s="41"/>
      <c r="N134" s="42">
        <v>908823.22</v>
      </c>
      <c r="O134" s="42">
        <f>N134-S134</f>
        <v>136323.47999999998</v>
      </c>
      <c r="P134" s="42"/>
      <c r="Q134" s="42"/>
      <c r="R134" s="42"/>
      <c r="S134" s="42">
        <v>772499.74</v>
      </c>
      <c r="T134" s="44">
        <v>44134</v>
      </c>
      <c r="U134" s="44">
        <v>44196</v>
      </c>
      <c r="V134" s="44">
        <v>44286</v>
      </c>
      <c r="W134" s="45">
        <v>45170</v>
      </c>
      <c r="X134" s="91"/>
      <c r="Y134" s="91"/>
      <c r="Z134" s="91"/>
      <c r="AA134" s="91"/>
      <c r="AB134" s="91"/>
      <c r="AC134" s="91"/>
      <c r="AD134" s="91"/>
      <c r="AE134" s="131"/>
      <c r="AF134" s="133">
        <v>5</v>
      </c>
      <c r="AG134" s="608" t="s">
        <v>776</v>
      </c>
      <c r="AH134" s="117"/>
      <c r="AI134" s="608"/>
      <c r="AJ134" s="131"/>
      <c r="AK134" s="608"/>
      <c r="AL134" s="117"/>
      <c r="AM134" s="117"/>
      <c r="AN134" s="117"/>
      <c r="AO134" s="117"/>
      <c r="AP134" s="611" t="s">
        <v>1239</v>
      </c>
      <c r="AQ134" s="608" t="s">
        <v>1240</v>
      </c>
      <c r="AR134" s="612">
        <v>1183</v>
      </c>
      <c r="AS134" s="117"/>
      <c r="AT134" s="613"/>
      <c r="AU134" s="608"/>
      <c r="AV134" s="117"/>
      <c r="AW134" s="117"/>
      <c r="AX134" s="117"/>
      <c r="AY134" s="117"/>
      <c r="AZ134" s="117"/>
      <c r="BA134" s="117"/>
      <c r="BB134" s="117"/>
      <c r="BC134" s="117"/>
      <c r="BD134" s="117"/>
      <c r="BE134" s="117"/>
      <c r="BF134" s="117"/>
      <c r="BG134" s="117"/>
      <c r="BH134" s="57" t="s">
        <v>1241</v>
      </c>
      <c r="BI134" s="364"/>
    </row>
    <row r="135" spans="1:61" ht="24.75" hidden="1" customHeight="1" thickBot="1" x14ac:dyDescent="0.3">
      <c r="A135" s="549" t="s">
        <v>684</v>
      </c>
      <c r="B135" s="550" t="s">
        <v>83</v>
      </c>
      <c r="C135" s="550"/>
      <c r="D135" s="550" t="s">
        <v>685</v>
      </c>
      <c r="E135" s="547"/>
      <c r="F135" s="547"/>
      <c r="G135" s="547"/>
      <c r="H135" s="547"/>
      <c r="I135" s="547"/>
      <c r="J135" s="547"/>
      <c r="K135" s="547"/>
      <c r="L135" s="547"/>
      <c r="M135" s="547"/>
      <c r="N135" s="547"/>
      <c r="O135" s="547"/>
      <c r="P135" s="547"/>
      <c r="Q135" s="547"/>
      <c r="R135" s="547"/>
      <c r="S135" s="547"/>
      <c r="T135" s="576"/>
      <c r="U135" s="577"/>
      <c r="V135" s="577"/>
      <c r="W135" s="578" t="s">
        <v>275</v>
      </c>
      <c r="X135" s="547"/>
      <c r="Y135" s="547"/>
      <c r="Z135" s="547"/>
      <c r="AA135" s="547"/>
      <c r="AB135" s="547"/>
      <c r="AC135" s="547"/>
      <c r="AD135" s="547"/>
      <c r="AE135" s="511"/>
      <c r="AF135" s="547"/>
      <c r="AG135" s="547"/>
      <c r="AH135" s="547"/>
      <c r="AI135" s="547"/>
      <c r="AJ135" s="547"/>
      <c r="AK135" s="547"/>
      <c r="AL135" s="547"/>
      <c r="AM135" s="547"/>
      <c r="AN135" s="547"/>
      <c r="AO135" s="547"/>
      <c r="AP135" s="548"/>
      <c r="AQ135" s="548"/>
      <c r="AR135" s="548"/>
      <c r="AS135" s="548"/>
      <c r="AT135" s="547"/>
      <c r="AU135" s="548"/>
      <c r="AV135" s="548"/>
      <c r="AW135" s="547"/>
      <c r="AX135" s="548"/>
      <c r="AY135" s="548"/>
      <c r="AZ135" s="547"/>
      <c r="BA135" s="548"/>
      <c r="BB135" s="548"/>
      <c r="BC135" s="548"/>
      <c r="BD135" s="548"/>
      <c r="BE135" s="548"/>
      <c r="BF135" s="548"/>
      <c r="BG135" s="548"/>
      <c r="BH135" s="443"/>
      <c r="BI135" s="444" t="s">
        <v>275</v>
      </c>
    </row>
    <row r="136" spans="1:61" ht="24.75" hidden="1" customHeight="1" thickBot="1" x14ac:dyDescent="0.3">
      <c r="A136" s="549" t="s">
        <v>686</v>
      </c>
      <c r="B136" s="550" t="s">
        <v>83</v>
      </c>
      <c r="C136" s="550"/>
      <c r="D136" s="550" t="s">
        <v>687</v>
      </c>
      <c r="E136" s="547"/>
      <c r="F136" s="547"/>
      <c r="G136" s="547"/>
      <c r="H136" s="547"/>
      <c r="I136" s="547"/>
      <c r="J136" s="547"/>
      <c r="K136" s="547"/>
      <c r="L136" s="547"/>
      <c r="M136" s="547"/>
      <c r="N136" s="547"/>
      <c r="O136" s="547"/>
      <c r="P136" s="547"/>
      <c r="Q136" s="547"/>
      <c r="R136" s="547"/>
      <c r="S136" s="547"/>
      <c r="T136" s="576"/>
      <c r="U136" s="579"/>
      <c r="V136" s="579"/>
      <c r="W136" s="580" t="s">
        <v>275</v>
      </c>
      <c r="X136" s="547"/>
      <c r="Y136" s="547"/>
      <c r="Z136" s="547"/>
      <c r="AA136" s="547"/>
      <c r="AB136" s="547"/>
      <c r="AC136" s="547"/>
      <c r="AD136" s="547"/>
      <c r="AE136" s="131"/>
      <c r="AF136" s="547"/>
      <c r="AG136" s="547"/>
      <c r="AH136" s="547"/>
      <c r="AI136" s="547"/>
      <c r="AJ136" s="547"/>
      <c r="AK136" s="547"/>
      <c r="AL136" s="547"/>
      <c r="AM136" s="547"/>
      <c r="AN136" s="547"/>
      <c r="AO136" s="547"/>
      <c r="AP136" s="548"/>
      <c r="AQ136" s="548"/>
      <c r="AR136" s="548"/>
      <c r="AS136" s="548"/>
      <c r="AT136" s="547"/>
      <c r="AU136" s="548"/>
      <c r="AV136" s="548"/>
      <c r="AW136" s="547"/>
      <c r="AX136" s="548"/>
      <c r="AY136" s="548"/>
      <c r="AZ136" s="547"/>
      <c r="BA136" s="548"/>
      <c r="BB136" s="548"/>
      <c r="BC136" s="548"/>
      <c r="BD136" s="548"/>
      <c r="BE136" s="548"/>
      <c r="BF136" s="548"/>
      <c r="BG136" s="548"/>
      <c r="BH136" s="57"/>
      <c r="BI136" s="364" t="s">
        <v>275</v>
      </c>
    </row>
    <row r="137" spans="1:61" ht="25.5" hidden="1" customHeight="1" x14ac:dyDescent="0.25">
      <c r="A137" s="488" t="s">
        <v>688</v>
      </c>
      <c r="B137" s="489" t="s">
        <v>83</v>
      </c>
      <c r="C137" s="489"/>
      <c r="D137" s="497" t="s">
        <v>689</v>
      </c>
      <c r="E137" s="491"/>
      <c r="F137" s="491"/>
      <c r="G137" s="491"/>
      <c r="H137" s="491"/>
      <c r="I137" s="491"/>
      <c r="J137" s="491"/>
      <c r="K137" s="491"/>
      <c r="L137" s="491"/>
      <c r="M137" s="491"/>
      <c r="N137" s="491"/>
      <c r="O137" s="491"/>
      <c r="P137" s="491"/>
      <c r="Q137" s="491"/>
      <c r="R137" s="491"/>
      <c r="S137" s="492"/>
      <c r="T137" s="493"/>
      <c r="U137" s="498"/>
      <c r="V137" s="498"/>
      <c r="W137" s="496"/>
      <c r="X137" s="553"/>
      <c r="Y137" s="553"/>
      <c r="Z137" s="553"/>
      <c r="AA137" s="553"/>
      <c r="AB137" s="553"/>
      <c r="AC137" s="553"/>
      <c r="AD137" s="581"/>
      <c r="AE137" s="131"/>
      <c r="AF137" s="133"/>
      <c r="AG137" s="117"/>
      <c r="AH137" s="117"/>
      <c r="AI137" s="132"/>
      <c r="AJ137" s="131"/>
      <c r="AK137" s="133"/>
      <c r="AL137" s="117"/>
      <c r="AM137" s="117"/>
      <c r="AN137" s="117"/>
      <c r="AO137" s="117"/>
      <c r="AP137" s="117"/>
      <c r="AQ137" s="117"/>
      <c r="AR137" s="117"/>
      <c r="AS137" s="117"/>
      <c r="AT137" s="117"/>
      <c r="AU137" s="117"/>
      <c r="AV137" s="117"/>
      <c r="AW137" s="117"/>
      <c r="AX137" s="117"/>
      <c r="AY137" s="117"/>
      <c r="AZ137" s="117"/>
      <c r="BA137" s="117"/>
      <c r="BB137" s="117"/>
      <c r="BC137" s="117"/>
      <c r="BD137" s="117"/>
      <c r="BE137" s="117"/>
      <c r="BF137" s="117"/>
      <c r="BG137" s="132"/>
      <c r="BH137" s="57"/>
      <c r="BI137" s="364" t="s">
        <v>275</v>
      </c>
    </row>
    <row r="138" spans="1:61" ht="25.5" hidden="1" customHeight="1" x14ac:dyDescent="0.25">
      <c r="A138" s="39" t="s">
        <v>690</v>
      </c>
      <c r="B138" s="39" t="s">
        <v>691</v>
      </c>
      <c r="C138" s="39" t="s">
        <v>692</v>
      </c>
      <c r="D138" s="40" t="s">
        <v>693</v>
      </c>
      <c r="E138" s="41" t="s">
        <v>280</v>
      </c>
      <c r="F138" s="41" t="s">
        <v>121</v>
      </c>
      <c r="G138" s="41" t="s">
        <v>608</v>
      </c>
      <c r="H138" s="41" t="s">
        <v>694</v>
      </c>
      <c r="I138" s="41" t="s">
        <v>115</v>
      </c>
      <c r="J138" s="41"/>
      <c r="K138" s="41"/>
      <c r="L138" s="41"/>
      <c r="M138" s="41"/>
      <c r="N138" s="42">
        <v>363047.26</v>
      </c>
      <c r="O138" s="42">
        <v>54457.09</v>
      </c>
      <c r="P138" s="42"/>
      <c r="Q138" s="42"/>
      <c r="R138" s="42"/>
      <c r="S138" s="42">
        <v>308590.17</v>
      </c>
      <c r="T138" s="43">
        <v>42644</v>
      </c>
      <c r="U138" s="44">
        <v>42795</v>
      </c>
      <c r="V138" s="44">
        <v>42916</v>
      </c>
      <c r="W138" s="344">
        <v>44561</v>
      </c>
      <c r="X138" s="91">
        <v>0</v>
      </c>
      <c r="Y138" s="91">
        <v>138865.57999999999</v>
      </c>
      <c r="Z138" s="91">
        <f>S138-Y138</f>
        <v>169724.59</v>
      </c>
      <c r="AA138" s="91">
        <v>0</v>
      </c>
      <c r="AB138" s="91">
        <v>0</v>
      </c>
      <c r="AC138" s="91"/>
      <c r="AD138" s="149"/>
      <c r="AE138" s="131"/>
      <c r="AF138" s="133">
        <v>38</v>
      </c>
      <c r="AG138" s="116" t="s">
        <v>253</v>
      </c>
      <c r="AH138" s="117"/>
      <c r="AI138" s="132"/>
      <c r="AJ138" s="131"/>
      <c r="AK138" s="133"/>
      <c r="AL138" s="117"/>
      <c r="AM138" s="117"/>
      <c r="AN138" s="117"/>
      <c r="AO138" s="117"/>
      <c r="AP138" s="117" t="s">
        <v>178</v>
      </c>
      <c r="AQ138" s="116" t="s">
        <v>778</v>
      </c>
      <c r="AR138" s="117">
        <v>5.5</v>
      </c>
      <c r="AS138" s="117" t="s">
        <v>228</v>
      </c>
      <c r="AT138" s="116" t="s">
        <v>779</v>
      </c>
      <c r="AU138" s="117">
        <v>1</v>
      </c>
      <c r="AV138" s="117" t="s">
        <v>181</v>
      </c>
      <c r="AW138" s="57" t="s">
        <v>780</v>
      </c>
      <c r="AX138" s="117">
        <v>2</v>
      </c>
      <c r="AY138" s="117"/>
      <c r="AZ138" s="116"/>
      <c r="BA138" s="117"/>
      <c r="BB138" s="117" t="s">
        <v>179</v>
      </c>
      <c r="BC138" s="116" t="s">
        <v>180</v>
      </c>
      <c r="BD138" s="117">
        <v>2</v>
      </c>
      <c r="BE138" s="117"/>
      <c r="BF138" s="117"/>
      <c r="BG138" s="132"/>
      <c r="BH138" s="57" t="s">
        <v>821</v>
      </c>
      <c r="BI138" s="364" t="s">
        <v>941</v>
      </c>
    </row>
    <row r="139" spans="1:61" ht="25.5" hidden="1" customHeight="1" x14ac:dyDescent="0.25">
      <c r="A139" s="39" t="s">
        <v>695</v>
      </c>
      <c r="B139" s="39" t="s">
        <v>696</v>
      </c>
      <c r="C139" s="39" t="s">
        <v>697</v>
      </c>
      <c r="D139" s="40" t="s">
        <v>698</v>
      </c>
      <c r="E139" s="41" t="s">
        <v>297</v>
      </c>
      <c r="F139" s="41" t="s">
        <v>121</v>
      </c>
      <c r="G139" s="41" t="s">
        <v>399</v>
      </c>
      <c r="H139" s="41" t="s">
        <v>694</v>
      </c>
      <c r="I139" s="41" t="s">
        <v>115</v>
      </c>
      <c r="J139" s="41"/>
      <c r="K139" s="41"/>
      <c r="L139" s="41"/>
      <c r="M139" s="41"/>
      <c r="N139" s="42">
        <v>51582.96</v>
      </c>
      <c r="O139" s="42">
        <v>7737.45</v>
      </c>
      <c r="P139" s="42"/>
      <c r="Q139" s="42"/>
      <c r="R139" s="42"/>
      <c r="S139" s="42">
        <v>43845.51</v>
      </c>
      <c r="T139" s="43">
        <v>42644</v>
      </c>
      <c r="U139" s="44">
        <v>42705</v>
      </c>
      <c r="V139" s="44">
        <v>42825</v>
      </c>
      <c r="W139" s="45">
        <v>43373</v>
      </c>
      <c r="X139" s="91"/>
      <c r="Y139" s="91">
        <v>191237.94</v>
      </c>
      <c r="Z139" s="91">
        <v>50000</v>
      </c>
      <c r="AA139" s="91"/>
      <c r="AB139" s="91"/>
      <c r="AC139" s="91"/>
      <c r="AD139" s="149"/>
      <c r="AE139" s="131"/>
      <c r="AF139" s="133">
        <v>38</v>
      </c>
      <c r="AG139" s="116" t="s">
        <v>253</v>
      </c>
      <c r="AH139" s="117"/>
      <c r="AI139" s="132"/>
      <c r="AJ139" s="131"/>
      <c r="AK139" s="133"/>
      <c r="AL139" s="117"/>
      <c r="AM139" s="117"/>
      <c r="AN139" s="117"/>
      <c r="AO139" s="117"/>
      <c r="AP139" s="117" t="s">
        <v>178</v>
      </c>
      <c r="AQ139" s="116" t="s">
        <v>778</v>
      </c>
      <c r="AR139" s="116">
        <f>0.7-0.18</f>
        <v>0.52</v>
      </c>
      <c r="AS139" s="117"/>
      <c r="AT139" s="116"/>
      <c r="AU139" s="117"/>
      <c r="AV139" s="117" t="s">
        <v>181</v>
      </c>
      <c r="AW139" s="116" t="s">
        <v>780</v>
      </c>
      <c r="AX139" s="117">
        <v>3</v>
      </c>
      <c r="AY139" s="116"/>
      <c r="AZ139" s="116"/>
      <c r="BA139" s="117"/>
      <c r="BB139" s="116"/>
      <c r="BC139" s="116"/>
      <c r="BD139" s="117"/>
      <c r="BE139" s="117"/>
      <c r="BF139" s="117"/>
      <c r="BG139" s="132"/>
      <c r="BH139" s="57" t="s">
        <v>819</v>
      </c>
      <c r="BI139" s="364" t="s">
        <v>939</v>
      </c>
    </row>
    <row r="140" spans="1:61" ht="25.5" hidden="1" customHeight="1" x14ac:dyDescent="0.25">
      <c r="A140" s="39" t="s">
        <v>699</v>
      </c>
      <c r="B140" s="39" t="s">
        <v>700</v>
      </c>
      <c r="C140" s="39" t="s">
        <v>1010</v>
      </c>
      <c r="D140" s="40" t="s">
        <v>701</v>
      </c>
      <c r="E140" s="41" t="s">
        <v>297</v>
      </c>
      <c r="F140" s="41" t="s">
        <v>121</v>
      </c>
      <c r="G140" s="41" t="s">
        <v>399</v>
      </c>
      <c r="H140" s="41" t="s">
        <v>694</v>
      </c>
      <c r="I140" s="41" t="s">
        <v>115</v>
      </c>
      <c r="J140" s="41"/>
      <c r="K140" s="41"/>
      <c r="L140" s="41"/>
      <c r="M140" s="41"/>
      <c r="N140" s="42">
        <v>917723.65</v>
      </c>
      <c r="O140" s="42">
        <v>137658.54999999999</v>
      </c>
      <c r="P140" s="42"/>
      <c r="Q140" s="42"/>
      <c r="R140" s="42"/>
      <c r="S140" s="42">
        <v>780065.1</v>
      </c>
      <c r="T140" s="43">
        <v>43373</v>
      </c>
      <c r="U140" s="44">
        <v>43585</v>
      </c>
      <c r="V140" s="44">
        <v>43676</v>
      </c>
      <c r="W140" s="45">
        <v>44407</v>
      </c>
      <c r="X140" s="91"/>
      <c r="Y140" s="91"/>
      <c r="Z140" s="91"/>
      <c r="AA140" s="91">
        <f>S140*0.4</f>
        <v>312026.03999999998</v>
      </c>
      <c r="AB140" s="91">
        <f>S140*0.4</f>
        <v>312026.03999999998</v>
      </c>
      <c r="AC140" s="91">
        <f>S140*0.2</f>
        <v>156013.01999999999</v>
      </c>
      <c r="AD140" s="149"/>
      <c r="AE140" s="131"/>
      <c r="AF140" s="133">
        <v>38</v>
      </c>
      <c r="AG140" s="116" t="s">
        <v>253</v>
      </c>
      <c r="AH140" s="117"/>
      <c r="AI140" s="132"/>
      <c r="AJ140" s="131"/>
      <c r="AK140" s="133"/>
      <c r="AL140" s="117"/>
      <c r="AM140" s="117"/>
      <c r="AN140" s="117"/>
      <c r="AO140" s="117"/>
      <c r="AP140" s="117" t="s">
        <v>178</v>
      </c>
      <c r="AQ140" s="116" t="s">
        <v>778</v>
      </c>
      <c r="AR140" s="116">
        <f>7.3+0.18</f>
        <v>7.4799999999999995</v>
      </c>
      <c r="AS140" s="117"/>
      <c r="AT140" s="116"/>
      <c r="AU140" s="117"/>
      <c r="AV140" s="116"/>
      <c r="AW140" s="116"/>
      <c r="AX140" s="117"/>
      <c r="AY140" s="117" t="s">
        <v>182</v>
      </c>
      <c r="AZ140" s="116" t="s">
        <v>781</v>
      </c>
      <c r="BA140" s="117">
        <v>2</v>
      </c>
      <c r="BB140" s="116" t="s">
        <v>179</v>
      </c>
      <c r="BC140" s="116" t="s">
        <v>180</v>
      </c>
      <c r="BD140" s="117">
        <v>1</v>
      </c>
      <c r="BE140" s="131"/>
      <c r="BF140" s="131"/>
      <c r="BG140" s="369"/>
      <c r="BH140" s="57" t="s">
        <v>884</v>
      </c>
      <c r="BI140" s="364" t="s">
        <v>947</v>
      </c>
    </row>
    <row r="141" spans="1:61" ht="25.5" hidden="1" customHeight="1" x14ac:dyDescent="0.25">
      <c r="A141" s="39" t="s">
        <v>702</v>
      </c>
      <c r="B141" s="39" t="s">
        <v>703</v>
      </c>
      <c r="C141" s="39"/>
      <c r="D141" s="40" t="s">
        <v>704</v>
      </c>
      <c r="E141" s="41" t="s">
        <v>297</v>
      </c>
      <c r="F141" s="41" t="s">
        <v>121</v>
      </c>
      <c r="G141" s="41" t="s">
        <v>399</v>
      </c>
      <c r="H141" s="41" t="s">
        <v>694</v>
      </c>
      <c r="I141" s="41" t="s">
        <v>115</v>
      </c>
      <c r="J141" s="41"/>
      <c r="K141" s="41"/>
      <c r="L141" s="41"/>
      <c r="M141" s="41" t="s">
        <v>38</v>
      </c>
      <c r="N141" s="42">
        <v>296511.84999999998</v>
      </c>
      <c r="O141" s="42">
        <v>44476.78</v>
      </c>
      <c r="P141" s="42"/>
      <c r="Q141" s="42"/>
      <c r="R141" s="42"/>
      <c r="S141" s="42">
        <v>252035.07</v>
      </c>
      <c r="T141" s="43"/>
      <c r="U141" s="44"/>
      <c r="V141" s="44"/>
      <c r="W141" s="45" t="s">
        <v>275</v>
      </c>
      <c r="X141" s="91"/>
      <c r="Y141" s="91"/>
      <c r="Z141" s="91"/>
      <c r="AA141" s="91"/>
      <c r="AB141" s="91"/>
      <c r="AC141" s="91"/>
      <c r="AD141" s="149"/>
      <c r="AE141" s="131"/>
      <c r="AF141" s="133">
        <v>39</v>
      </c>
      <c r="AG141" s="116" t="s">
        <v>253</v>
      </c>
      <c r="AH141" s="117"/>
      <c r="AI141" s="132"/>
      <c r="AJ141" s="131"/>
      <c r="AK141" s="133"/>
      <c r="AL141" s="117"/>
      <c r="AM141" s="117"/>
      <c r="AN141" s="117"/>
      <c r="AO141" s="117"/>
      <c r="AP141" s="117"/>
      <c r="AQ141" s="116"/>
      <c r="AR141" s="117"/>
      <c r="AS141" s="117"/>
      <c r="AT141" s="117"/>
      <c r="AU141" s="117"/>
      <c r="AV141" s="117"/>
      <c r="AW141" s="117"/>
      <c r="AX141" s="117"/>
      <c r="AY141" s="117"/>
      <c r="AZ141" s="117"/>
      <c r="BA141" s="117"/>
      <c r="BB141" s="117"/>
      <c r="BC141" s="117"/>
      <c r="BD141" s="117"/>
      <c r="BE141" s="117"/>
      <c r="BF141" s="117"/>
      <c r="BG141" s="132"/>
      <c r="BH141" s="57"/>
      <c r="BI141" s="364" t="s">
        <v>275</v>
      </c>
    </row>
    <row r="142" spans="1:61" ht="25.5" hidden="1" customHeight="1" x14ac:dyDescent="0.25">
      <c r="A142" s="39" t="s">
        <v>705</v>
      </c>
      <c r="B142" s="39" t="s">
        <v>706</v>
      </c>
      <c r="C142" s="39" t="s">
        <v>707</v>
      </c>
      <c r="D142" s="40" t="s">
        <v>708</v>
      </c>
      <c r="E142" s="41" t="s">
        <v>272</v>
      </c>
      <c r="F142" s="41" t="s">
        <v>121</v>
      </c>
      <c r="G142" s="41" t="s">
        <v>361</v>
      </c>
      <c r="H142" s="41" t="s">
        <v>694</v>
      </c>
      <c r="I142" s="41" t="s">
        <v>115</v>
      </c>
      <c r="J142" s="41"/>
      <c r="K142" s="41"/>
      <c r="L142" s="41"/>
      <c r="M142" s="41"/>
      <c r="N142" s="42">
        <v>280477.84999999998</v>
      </c>
      <c r="O142" s="42">
        <v>42071.68</v>
      </c>
      <c r="P142" s="42"/>
      <c r="Q142" s="42"/>
      <c r="R142" s="42"/>
      <c r="S142" s="42">
        <v>238406.17</v>
      </c>
      <c r="T142" s="43">
        <v>42644</v>
      </c>
      <c r="U142" s="44">
        <v>42705</v>
      </c>
      <c r="V142" s="44">
        <v>42825</v>
      </c>
      <c r="W142" s="45">
        <v>43524</v>
      </c>
      <c r="X142" s="91">
        <v>0</v>
      </c>
      <c r="Y142" s="91">
        <v>140000</v>
      </c>
      <c r="Z142" s="91">
        <v>140000</v>
      </c>
      <c r="AA142" s="91">
        <v>18352.16</v>
      </c>
      <c r="AB142" s="91">
        <v>0</v>
      </c>
      <c r="AC142" s="91"/>
      <c r="AD142" s="149"/>
      <c r="AE142" s="131"/>
      <c r="AF142" s="133">
        <v>38</v>
      </c>
      <c r="AG142" s="116" t="s">
        <v>253</v>
      </c>
      <c r="AH142" s="117"/>
      <c r="AI142" s="132"/>
      <c r="AJ142" s="131"/>
      <c r="AK142" s="133"/>
      <c r="AL142" s="117"/>
      <c r="AM142" s="117"/>
      <c r="AN142" s="117"/>
      <c r="AO142" s="117"/>
      <c r="AP142" s="117" t="s">
        <v>178</v>
      </c>
      <c r="AQ142" s="116" t="s">
        <v>782</v>
      </c>
      <c r="AR142" s="117">
        <v>4</v>
      </c>
      <c r="AS142" s="116"/>
      <c r="AT142" s="116"/>
      <c r="AU142" s="117"/>
      <c r="AV142" s="117"/>
      <c r="AW142" s="117"/>
      <c r="AX142" s="117"/>
      <c r="AY142" s="131"/>
      <c r="AZ142" s="131"/>
      <c r="BA142" s="131"/>
      <c r="BB142" s="116" t="s">
        <v>179</v>
      </c>
      <c r="BC142" s="116" t="s">
        <v>180</v>
      </c>
      <c r="BD142" s="117">
        <v>1</v>
      </c>
      <c r="BE142" s="131"/>
      <c r="BF142" s="131"/>
      <c r="BG142" s="369"/>
      <c r="BH142" s="57" t="s">
        <v>820</v>
      </c>
      <c r="BI142" s="364" t="s">
        <v>939</v>
      </c>
    </row>
    <row r="143" spans="1:61" ht="25.5" hidden="1" customHeight="1" x14ac:dyDescent="0.25">
      <c r="A143" s="39" t="s">
        <v>709</v>
      </c>
      <c r="B143" s="39" t="s">
        <v>710</v>
      </c>
      <c r="C143" s="39" t="s">
        <v>711</v>
      </c>
      <c r="D143" s="40" t="s">
        <v>712</v>
      </c>
      <c r="E143" s="41" t="s">
        <v>266</v>
      </c>
      <c r="F143" s="41" t="s">
        <v>121</v>
      </c>
      <c r="G143" s="41" t="s">
        <v>493</v>
      </c>
      <c r="H143" s="41" t="s">
        <v>694</v>
      </c>
      <c r="I143" s="41" t="s">
        <v>115</v>
      </c>
      <c r="J143" s="41"/>
      <c r="K143" s="41"/>
      <c r="L143" s="41"/>
      <c r="M143" s="41"/>
      <c r="N143" s="42">
        <v>372156.12</v>
      </c>
      <c r="O143" s="42">
        <v>55823.42</v>
      </c>
      <c r="P143" s="42"/>
      <c r="Q143" s="42"/>
      <c r="R143" s="42"/>
      <c r="S143" s="42">
        <v>316332.7</v>
      </c>
      <c r="T143" s="43">
        <v>42644</v>
      </c>
      <c r="U143" s="44">
        <v>42705</v>
      </c>
      <c r="V143" s="44">
        <v>42825</v>
      </c>
      <c r="W143" s="45">
        <v>43496</v>
      </c>
      <c r="X143" s="91"/>
      <c r="Y143" s="91">
        <v>117700</v>
      </c>
      <c r="Z143" s="91">
        <v>147700</v>
      </c>
      <c r="AA143" s="91">
        <v>91045.8</v>
      </c>
      <c r="AB143" s="91"/>
      <c r="AC143" s="91"/>
      <c r="AD143" s="149"/>
      <c r="AE143" s="131"/>
      <c r="AF143" s="133">
        <v>38</v>
      </c>
      <c r="AG143" s="116" t="s">
        <v>253</v>
      </c>
      <c r="AH143" s="117"/>
      <c r="AI143" s="132"/>
      <c r="AJ143" s="131"/>
      <c r="AK143" s="133"/>
      <c r="AL143" s="117"/>
      <c r="AM143" s="117"/>
      <c r="AN143" s="117"/>
      <c r="AO143" s="117"/>
      <c r="AP143" s="117" t="s">
        <v>178</v>
      </c>
      <c r="AQ143" s="116" t="s">
        <v>782</v>
      </c>
      <c r="AR143" s="116">
        <v>3.47</v>
      </c>
      <c r="AS143" s="116"/>
      <c r="AT143" s="116"/>
      <c r="AU143" s="117"/>
      <c r="AV143" s="117"/>
      <c r="AW143" s="117"/>
      <c r="AX143" s="117"/>
      <c r="AY143" s="116"/>
      <c r="AZ143" s="116"/>
      <c r="BA143" s="117"/>
      <c r="BB143" s="116" t="s">
        <v>179</v>
      </c>
      <c r="BC143" s="116" t="s">
        <v>180</v>
      </c>
      <c r="BD143" s="117">
        <v>1</v>
      </c>
      <c r="BE143" s="117"/>
      <c r="BF143" s="117"/>
      <c r="BG143" s="132"/>
      <c r="BH143" s="57" t="s">
        <v>818</v>
      </c>
      <c r="BI143" s="364" t="s">
        <v>939</v>
      </c>
    </row>
    <row r="144" spans="1:61" ht="27.75" hidden="1" customHeight="1" x14ac:dyDescent="0.25">
      <c r="A144" s="39" t="s">
        <v>713</v>
      </c>
      <c r="B144" s="39" t="s">
        <v>714</v>
      </c>
      <c r="C144" s="39" t="s">
        <v>1055</v>
      </c>
      <c r="D144" s="40" t="s">
        <v>715</v>
      </c>
      <c r="E144" s="41" t="s">
        <v>266</v>
      </c>
      <c r="F144" s="41" t="s">
        <v>121</v>
      </c>
      <c r="G144" s="41" t="s">
        <v>493</v>
      </c>
      <c r="H144" s="41" t="s">
        <v>694</v>
      </c>
      <c r="I144" s="41" t="s">
        <v>115</v>
      </c>
      <c r="J144" s="41"/>
      <c r="K144" s="41"/>
      <c r="L144" s="41"/>
      <c r="M144" s="41"/>
      <c r="N144" s="42">
        <v>31576.66</v>
      </c>
      <c r="O144" s="42">
        <v>4736.66</v>
      </c>
      <c r="P144" s="42"/>
      <c r="Q144" s="42"/>
      <c r="R144" s="42"/>
      <c r="S144" s="42">
        <v>26840</v>
      </c>
      <c r="T144" s="43">
        <v>43373</v>
      </c>
      <c r="U144" s="44">
        <v>43646</v>
      </c>
      <c r="V144" s="44">
        <v>43707</v>
      </c>
      <c r="W144" s="45">
        <v>44377</v>
      </c>
      <c r="X144" s="91"/>
      <c r="Y144" s="131"/>
      <c r="Z144" s="91">
        <v>0</v>
      </c>
      <c r="AA144" s="91">
        <v>25000</v>
      </c>
      <c r="AB144" s="91">
        <v>55000</v>
      </c>
      <c r="AC144" s="91">
        <v>30000</v>
      </c>
      <c r="AD144" s="149"/>
      <c r="AE144" s="131"/>
      <c r="AF144" s="133">
        <v>38</v>
      </c>
      <c r="AG144" s="116" t="s">
        <v>253</v>
      </c>
      <c r="AH144" s="117"/>
      <c r="AI144" s="132"/>
      <c r="AJ144" s="131"/>
      <c r="AK144" s="133"/>
      <c r="AL144" s="117"/>
      <c r="AM144" s="117"/>
      <c r="AN144" s="117"/>
      <c r="AO144" s="117"/>
      <c r="AP144" s="117" t="s">
        <v>178</v>
      </c>
      <c r="AQ144" s="116" t="s">
        <v>778</v>
      </c>
      <c r="AR144" s="116">
        <v>0.22</v>
      </c>
      <c r="AS144" s="117" t="s">
        <v>228</v>
      </c>
      <c r="AT144" s="116" t="s">
        <v>779</v>
      </c>
      <c r="AU144" s="117">
        <v>1</v>
      </c>
      <c r="AV144" s="116" t="s">
        <v>181</v>
      </c>
      <c r="AW144" s="116" t="s">
        <v>780</v>
      </c>
      <c r="AX144" s="116">
        <v>3</v>
      </c>
      <c r="AY144" s="131"/>
      <c r="AZ144" s="131"/>
      <c r="BA144" s="131"/>
      <c r="BB144" s="131"/>
      <c r="BC144" s="131"/>
      <c r="BD144" s="131"/>
      <c r="BE144" s="131"/>
      <c r="BF144" s="131"/>
      <c r="BG144" s="369"/>
      <c r="BH144" s="57" t="s">
        <v>885</v>
      </c>
      <c r="BI144" s="364" t="s">
        <v>1014</v>
      </c>
    </row>
    <row r="145" spans="1:61" ht="27.75" hidden="1" customHeight="1" x14ac:dyDescent="0.25">
      <c r="A145" s="39" t="s">
        <v>1175</v>
      </c>
      <c r="B145" s="39" t="s">
        <v>1181</v>
      </c>
      <c r="C145" s="39" t="s">
        <v>1298</v>
      </c>
      <c r="D145" s="40" t="s">
        <v>1177</v>
      </c>
      <c r="E145" s="41" t="s">
        <v>266</v>
      </c>
      <c r="F145" s="41" t="s">
        <v>121</v>
      </c>
      <c r="G145" s="41" t="s">
        <v>493</v>
      </c>
      <c r="H145" s="41" t="s">
        <v>694</v>
      </c>
      <c r="I145" s="41" t="s">
        <v>115</v>
      </c>
      <c r="J145" s="41"/>
      <c r="K145" s="41"/>
      <c r="L145" s="41"/>
      <c r="M145" s="41"/>
      <c r="N145" s="42">
        <v>200009.7</v>
      </c>
      <c r="O145" s="42">
        <v>76736.600000000006</v>
      </c>
      <c r="P145" s="42"/>
      <c r="Q145" s="42"/>
      <c r="R145" s="42"/>
      <c r="S145" s="42">
        <v>123273.1</v>
      </c>
      <c r="T145" s="44">
        <v>43983</v>
      </c>
      <c r="U145" s="44">
        <v>44136</v>
      </c>
      <c r="V145" s="44">
        <v>44196</v>
      </c>
      <c r="W145" s="344">
        <v>45229</v>
      </c>
      <c r="X145" s="614"/>
      <c r="Y145" s="199"/>
      <c r="Z145" s="614"/>
      <c r="AA145" s="614"/>
      <c r="AB145" s="614"/>
      <c r="AC145" s="614"/>
      <c r="AD145" s="614"/>
      <c r="AE145" s="199"/>
      <c r="AF145" s="133">
        <v>38</v>
      </c>
      <c r="AG145" s="116" t="s">
        <v>253</v>
      </c>
      <c r="AH145" s="615"/>
      <c r="AI145" s="615"/>
      <c r="AJ145" s="199"/>
      <c r="AK145" s="615"/>
      <c r="AL145" s="615"/>
      <c r="AM145" s="615"/>
      <c r="AN145" s="615"/>
      <c r="AO145" s="615"/>
      <c r="AP145" s="117" t="s">
        <v>178</v>
      </c>
      <c r="AQ145" s="116" t="s">
        <v>778</v>
      </c>
      <c r="AR145" s="116">
        <v>4.5999999999999996</v>
      </c>
      <c r="AS145" s="116"/>
      <c r="AT145" s="116"/>
      <c r="AU145" s="117"/>
      <c r="AV145" s="116"/>
      <c r="AW145" s="116"/>
      <c r="AX145" s="116"/>
      <c r="AY145" s="131"/>
      <c r="AZ145" s="131"/>
      <c r="BA145" s="131"/>
      <c r="BB145" s="116" t="s">
        <v>179</v>
      </c>
      <c r="BC145" s="116" t="s">
        <v>180</v>
      </c>
      <c r="BD145" s="117">
        <v>1</v>
      </c>
      <c r="BE145" s="131"/>
      <c r="BF145" s="131"/>
      <c r="BG145" s="131"/>
      <c r="BH145" s="57" t="s">
        <v>1178</v>
      </c>
      <c r="BI145" s="364" t="s">
        <v>1014</v>
      </c>
    </row>
    <row r="146" spans="1:61" ht="27.75" hidden="1" customHeight="1" x14ac:dyDescent="0.25">
      <c r="A146" s="39" t="s">
        <v>1176</v>
      </c>
      <c r="B146" s="39" t="s">
        <v>1182</v>
      </c>
      <c r="C146" s="39" t="s">
        <v>1297</v>
      </c>
      <c r="D146" s="40" t="s">
        <v>1179</v>
      </c>
      <c r="E146" s="41" t="s">
        <v>272</v>
      </c>
      <c r="F146" s="41" t="s">
        <v>121</v>
      </c>
      <c r="G146" s="41" t="s">
        <v>361</v>
      </c>
      <c r="H146" s="41" t="s">
        <v>694</v>
      </c>
      <c r="I146" s="41" t="s">
        <v>115</v>
      </c>
      <c r="J146" s="41"/>
      <c r="K146" s="41"/>
      <c r="L146" s="41"/>
      <c r="M146" s="41"/>
      <c r="N146" s="42">
        <v>75505</v>
      </c>
      <c r="O146" s="42">
        <v>11325.75</v>
      </c>
      <c r="P146" s="42"/>
      <c r="Q146" s="42"/>
      <c r="R146" s="42"/>
      <c r="S146" s="42">
        <v>64179.25</v>
      </c>
      <c r="T146" s="44">
        <v>43980</v>
      </c>
      <c r="U146" s="44">
        <v>44134</v>
      </c>
      <c r="V146" s="44">
        <v>44196</v>
      </c>
      <c r="W146" s="344">
        <v>44926</v>
      </c>
      <c r="X146" s="614"/>
      <c r="Y146" s="199"/>
      <c r="Z146" s="614"/>
      <c r="AA146" s="614"/>
      <c r="AB146" s="614"/>
      <c r="AC146" s="614"/>
      <c r="AD146" s="614"/>
      <c r="AE146" s="199"/>
      <c r="AF146" s="133">
        <v>38</v>
      </c>
      <c r="AG146" s="116" t="s">
        <v>253</v>
      </c>
      <c r="AH146" s="615"/>
      <c r="AI146" s="615"/>
      <c r="AJ146" s="199"/>
      <c r="AK146" s="615"/>
      <c r="AL146" s="615"/>
      <c r="AM146" s="615"/>
      <c r="AN146" s="615"/>
      <c r="AO146" s="615"/>
      <c r="AP146" s="117" t="s">
        <v>178</v>
      </c>
      <c r="AQ146" s="116" t="s">
        <v>778</v>
      </c>
      <c r="AR146" s="116">
        <v>2</v>
      </c>
      <c r="AS146" s="116"/>
      <c r="AT146" s="116"/>
      <c r="AU146" s="117"/>
      <c r="AV146" s="116"/>
      <c r="AW146" s="116"/>
      <c r="AX146" s="116"/>
      <c r="AY146" s="131"/>
      <c r="AZ146" s="131"/>
      <c r="BA146" s="131"/>
      <c r="BB146" s="116" t="s">
        <v>179</v>
      </c>
      <c r="BC146" s="116" t="s">
        <v>180</v>
      </c>
      <c r="BD146" s="117">
        <v>1</v>
      </c>
      <c r="BE146" s="131"/>
      <c r="BF146" s="131"/>
      <c r="BG146" s="131"/>
      <c r="BH146" s="57" t="s">
        <v>1180</v>
      </c>
      <c r="BI146" s="364" t="s">
        <v>1014</v>
      </c>
    </row>
    <row r="147" spans="1:61" ht="21.75" hidden="1" customHeight="1" x14ac:dyDescent="0.2">
      <c r="A147" s="616" t="s">
        <v>783</v>
      </c>
      <c r="B147" s="616"/>
      <c r="C147" s="616"/>
      <c r="D147" s="617"/>
      <c r="E147" s="547"/>
      <c r="F147" s="547"/>
      <c r="G147" s="547"/>
      <c r="H147" s="547"/>
      <c r="I147" s="547"/>
      <c r="J147" s="547"/>
      <c r="K147" s="547"/>
      <c r="L147" s="547"/>
      <c r="M147" s="547"/>
      <c r="N147" s="599">
        <f t="shared" ref="N147:S147" si="0">SUM(N6:N144)-N141</f>
        <v>81266720.439999998</v>
      </c>
      <c r="O147" s="599">
        <f t="shared" si="0"/>
        <v>8249356.7482352946</v>
      </c>
      <c r="P147" s="599">
        <f t="shared" si="0"/>
        <v>642435.09176470607</v>
      </c>
      <c r="Q147" s="599">
        <f t="shared" si="0"/>
        <v>41284669.420000002</v>
      </c>
      <c r="R147" s="599">
        <f t="shared" si="0"/>
        <v>292382.47000000003</v>
      </c>
      <c r="S147" s="599">
        <f t="shared" si="0"/>
        <v>34119238.710000008</v>
      </c>
      <c r="T147" s="599"/>
      <c r="U147" s="599"/>
      <c r="V147" s="599"/>
      <c r="W147" s="618"/>
      <c r="X147" s="599">
        <f>SUM(Z6:Z7)-X141</f>
        <v>0</v>
      </c>
      <c r="Y147" s="599">
        <f>SUM(AA6:AA7)-Y141</f>
        <v>0</v>
      </c>
      <c r="Z147" s="599">
        <f>SUM(AB6:AB7)-Z141</f>
        <v>0</v>
      </c>
      <c r="AA147" s="599">
        <f>SUM(AC6:AC7)-AA141</f>
        <v>0</v>
      </c>
      <c r="AB147" s="599">
        <f>SUM(AD6:AD144)-AB141</f>
        <v>10000</v>
      </c>
      <c r="AC147" s="599">
        <f>SUM(AE6:AE144)-AC141</f>
        <v>100</v>
      </c>
      <c r="AD147" s="599">
        <f>SUM(AF6:AF144)-AD141</f>
        <v>2591</v>
      </c>
      <c r="AE147" s="599">
        <f>SUM(AG6:AG144)-AE141</f>
        <v>0</v>
      </c>
      <c r="AF147" s="599"/>
      <c r="AG147" s="547"/>
      <c r="AH147" s="547"/>
      <c r="AI147" s="547"/>
      <c r="AJ147" s="547"/>
      <c r="AK147" s="547"/>
      <c r="AL147" s="547"/>
      <c r="AM147" s="547"/>
      <c r="AN147" s="547"/>
      <c r="AO147" s="547"/>
      <c r="AP147" s="548"/>
      <c r="AQ147" s="548"/>
      <c r="AR147" s="548"/>
      <c r="AS147" s="548"/>
      <c r="AT147" s="547"/>
      <c r="AU147" s="548"/>
      <c r="AV147" s="548"/>
      <c r="AW147" s="547"/>
      <c r="AX147" s="548"/>
      <c r="AY147" s="548"/>
      <c r="AZ147" s="547"/>
      <c r="BA147" s="548"/>
    </row>
    <row r="148" spans="1:61" ht="27.75" customHeight="1" x14ac:dyDescent="0.2">
      <c r="A148" s="619"/>
      <c r="B148" s="619"/>
      <c r="C148" s="619"/>
      <c r="D148" s="619"/>
      <c r="E148" s="547"/>
      <c r="F148" s="547"/>
      <c r="G148" s="547"/>
      <c r="H148" s="547"/>
      <c r="I148" s="547"/>
      <c r="J148" s="547"/>
      <c r="K148" s="547"/>
      <c r="L148" s="547"/>
      <c r="M148" s="547"/>
      <c r="N148" s="547"/>
      <c r="O148" s="547"/>
      <c r="P148" s="547"/>
      <c r="Q148" s="547"/>
      <c r="R148" s="547"/>
      <c r="S148" s="599"/>
      <c r="T148" s="547"/>
      <c r="U148" s="547"/>
      <c r="V148" s="547"/>
      <c r="W148" s="620"/>
      <c r="X148" s="547"/>
      <c r="Y148" s="547"/>
      <c r="Z148" s="547"/>
      <c r="AA148" s="547"/>
      <c r="AB148" s="547"/>
      <c r="AC148" s="547"/>
      <c r="AD148" s="547"/>
      <c r="AE148" s="547"/>
      <c r="AF148" s="547"/>
      <c r="AG148" s="547"/>
      <c r="AH148" s="547"/>
      <c r="AI148" s="547"/>
      <c r="AJ148" s="547"/>
      <c r="AK148" s="547"/>
      <c r="AL148" s="547"/>
      <c r="AM148" s="547"/>
      <c r="AN148" s="547"/>
      <c r="AO148" s="547"/>
      <c r="AP148" s="548"/>
      <c r="AQ148" s="548"/>
      <c r="AR148" s="621"/>
      <c r="AS148" s="548"/>
      <c r="AT148" s="547"/>
      <c r="AU148" s="548"/>
      <c r="AV148" s="548"/>
      <c r="AW148" s="547"/>
      <c r="AX148" s="548"/>
      <c r="AY148" s="548"/>
      <c r="AZ148" s="547"/>
      <c r="BA148" s="548"/>
    </row>
    <row r="149" spans="1:61" ht="23.25" customHeight="1" x14ac:dyDescent="0.2">
      <c r="A149" s="622" t="s">
        <v>786</v>
      </c>
      <c r="B149" s="622"/>
      <c r="C149" s="622"/>
      <c r="D149" s="194"/>
      <c r="E149" s="195"/>
      <c r="F149" s="195"/>
      <c r="G149" s="195"/>
      <c r="H149" s="195"/>
      <c r="I149" s="195"/>
      <c r="J149" s="195"/>
      <c r="K149" s="195"/>
      <c r="L149" s="195"/>
      <c r="M149" s="195"/>
      <c r="N149" s="196"/>
      <c r="P149" s="196"/>
      <c r="S149" s="197"/>
      <c r="T149" s="195"/>
      <c r="U149" s="195"/>
      <c r="V149" s="195"/>
      <c r="W149" s="195"/>
      <c r="X149" s="195"/>
      <c r="Y149" s="195"/>
      <c r="Z149" s="195"/>
      <c r="AA149" s="195"/>
      <c r="AB149" s="195"/>
      <c r="AC149" s="195"/>
      <c r="AD149" s="195"/>
      <c r="AE149" s="195"/>
      <c r="AF149" s="195"/>
      <c r="AG149" s="198"/>
      <c r="AH149" s="198"/>
      <c r="AI149" s="199"/>
      <c r="AJ149" s="199"/>
      <c r="AK149" s="199"/>
      <c r="AL149" s="199"/>
      <c r="AM149" s="199"/>
      <c r="AN149" s="199"/>
      <c r="AO149" s="199"/>
      <c r="AP149" s="199"/>
      <c r="AQ149" s="199"/>
      <c r="AR149" s="199"/>
      <c r="AS149" s="199"/>
      <c r="AT149" s="199"/>
      <c r="AU149" s="199"/>
      <c r="AV149" s="199"/>
      <c r="AW149" s="199"/>
      <c r="AX149" s="199"/>
      <c r="AY149" s="199"/>
      <c r="AZ149" s="199"/>
      <c r="BA149" s="199"/>
    </row>
    <row r="150" spans="1:61" ht="23.25" customHeight="1" x14ac:dyDescent="0.2">
      <c r="A150" s="622" t="s">
        <v>787</v>
      </c>
      <c r="B150" s="622"/>
      <c r="C150" s="622"/>
      <c r="D150" s="194"/>
      <c r="E150" s="195"/>
      <c r="F150" s="195"/>
      <c r="G150" s="195"/>
      <c r="H150" s="195"/>
      <c r="I150" s="195"/>
      <c r="J150" s="195"/>
      <c r="K150" s="195"/>
      <c r="L150" s="195"/>
      <c r="M150" s="195"/>
      <c r="N150" s="196"/>
      <c r="P150" s="196"/>
      <c r="S150" s="197"/>
      <c r="T150" s="195"/>
      <c r="U150" s="195"/>
      <c r="V150" s="195"/>
      <c r="W150" s="195"/>
      <c r="X150" s="195"/>
      <c r="Y150" s="195"/>
      <c r="Z150" s="195"/>
      <c r="AA150" s="195"/>
      <c r="AB150" s="195"/>
      <c r="AC150" s="195"/>
      <c r="AD150" s="195"/>
      <c r="AE150" s="195"/>
      <c r="AF150" s="195"/>
      <c r="AG150" s="198"/>
      <c r="AH150" s="198"/>
      <c r="AI150" s="199"/>
      <c r="AJ150" s="199"/>
      <c r="AK150" s="199"/>
      <c r="AL150" s="199"/>
      <c r="AM150" s="199"/>
      <c r="AN150" s="199"/>
      <c r="AO150" s="199"/>
      <c r="AP150" s="199"/>
      <c r="AQ150" s="199"/>
      <c r="AR150" s="199"/>
      <c r="AS150" s="199"/>
      <c r="AT150" s="199"/>
      <c r="AU150" s="199"/>
      <c r="AV150" s="199"/>
      <c r="AW150" s="199"/>
      <c r="AX150" s="199"/>
      <c r="AY150" s="199"/>
      <c r="AZ150" s="199"/>
      <c r="BA150" s="199"/>
    </row>
    <row r="151" spans="1:61" ht="23.25" customHeight="1" x14ac:dyDescent="0.2">
      <c r="A151" s="622" t="s">
        <v>788</v>
      </c>
      <c r="B151" s="622"/>
      <c r="C151" s="622"/>
      <c r="D151" s="194"/>
      <c r="E151" s="195"/>
      <c r="F151" s="195"/>
      <c r="G151" s="195"/>
      <c r="H151" s="195"/>
      <c r="I151" s="195"/>
      <c r="J151" s="195"/>
      <c r="K151" s="195"/>
      <c r="L151" s="195"/>
      <c r="M151" s="195"/>
      <c r="N151" s="196"/>
      <c r="P151" s="196"/>
      <c r="S151" s="197"/>
      <c r="T151" s="195"/>
      <c r="U151" s="195"/>
      <c r="V151" s="195"/>
      <c r="W151" s="195"/>
      <c r="X151" s="195"/>
      <c r="Y151" s="195"/>
      <c r="Z151" s="195"/>
      <c r="AA151" s="195"/>
      <c r="AB151" s="195"/>
      <c r="AC151" s="195"/>
      <c r="AD151" s="195"/>
      <c r="AE151" s="195"/>
      <c r="AF151" s="195"/>
      <c r="AG151" s="198"/>
      <c r="AH151" s="198"/>
      <c r="AI151" s="199"/>
      <c r="AJ151" s="199"/>
      <c r="AK151" s="199"/>
      <c r="AL151" s="199"/>
      <c r="AM151" s="199"/>
      <c r="AN151" s="199"/>
      <c r="AO151" s="199"/>
      <c r="AP151" s="199"/>
      <c r="AQ151" s="199"/>
      <c r="AR151" s="199"/>
      <c r="AS151" s="199"/>
      <c r="AT151" s="199"/>
      <c r="AU151" s="199"/>
      <c r="AV151" s="199"/>
      <c r="AW151" s="199"/>
      <c r="AX151" s="199"/>
      <c r="AY151" s="199"/>
      <c r="AZ151" s="199"/>
      <c r="BA151" s="199"/>
    </row>
    <row r="152" spans="1:61" ht="23.25" customHeight="1" x14ac:dyDescent="0.2">
      <c r="A152" s="622" t="s">
        <v>789</v>
      </c>
      <c r="B152" s="622"/>
      <c r="C152" s="622"/>
      <c r="D152" s="194"/>
      <c r="E152" s="195"/>
      <c r="F152" s="195"/>
      <c r="G152" s="195"/>
      <c r="H152" s="195"/>
      <c r="I152" s="195"/>
      <c r="J152" s="195"/>
      <c r="K152" s="195"/>
      <c r="L152" s="195"/>
      <c r="M152" s="195"/>
      <c r="N152" s="196"/>
      <c r="P152" s="196"/>
      <c r="S152" s="197"/>
      <c r="T152" s="195"/>
      <c r="U152" s="195"/>
      <c r="V152" s="195"/>
      <c r="W152" s="195"/>
      <c r="X152" s="195"/>
      <c r="Y152" s="195"/>
      <c r="Z152" s="195"/>
      <c r="AA152" s="195"/>
      <c r="AB152" s="195"/>
      <c r="AC152" s="195"/>
      <c r="AD152" s="195"/>
      <c r="AE152" s="195"/>
      <c r="AF152" s="195"/>
      <c r="AG152" s="198"/>
      <c r="AH152" s="198"/>
      <c r="AI152" s="199"/>
      <c r="AJ152" s="199"/>
      <c r="AK152" s="199"/>
      <c r="AL152" s="199"/>
      <c r="AM152" s="199"/>
      <c r="AN152" s="199"/>
      <c r="AO152" s="199"/>
      <c r="AP152" s="199"/>
      <c r="AQ152" s="199"/>
      <c r="AR152" s="199"/>
      <c r="AS152" s="199"/>
      <c r="AT152" s="199"/>
      <c r="AU152" s="199"/>
      <c r="AV152" s="199"/>
      <c r="AW152" s="199"/>
      <c r="AX152" s="199"/>
      <c r="AY152" s="199"/>
      <c r="AZ152" s="199"/>
      <c r="BA152" s="199"/>
    </row>
    <row r="153" spans="1:61" ht="23.25" customHeight="1" x14ac:dyDescent="0.2">
      <c r="A153" s="622" t="s">
        <v>790</v>
      </c>
      <c r="B153" s="622"/>
      <c r="C153" s="622"/>
      <c r="D153" s="194"/>
      <c r="E153" s="195"/>
      <c r="F153" s="195"/>
      <c r="G153" s="195"/>
      <c r="H153" s="195"/>
      <c r="I153" s="195"/>
      <c r="J153" s="195"/>
      <c r="K153" s="195"/>
      <c r="L153" s="195"/>
      <c r="M153" s="195"/>
      <c r="N153" s="196"/>
      <c r="P153" s="196"/>
      <c r="S153" s="197"/>
      <c r="T153" s="195"/>
      <c r="U153" s="195"/>
      <c r="V153" s="195"/>
      <c r="W153" s="195"/>
      <c r="X153" s="195"/>
      <c r="Y153" s="195"/>
      <c r="Z153" s="195"/>
      <c r="AA153" s="195"/>
      <c r="AB153" s="195"/>
      <c r="AC153" s="195"/>
      <c r="AD153" s="195"/>
      <c r="AE153" s="195"/>
      <c r="AF153" s="195"/>
      <c r="AG153" s="198"/>
      <c r="AH153" s="198"/>
      <c r="AI153" s="199"/>
      <c r="AJ153" s="199"/>
      <c r="AK153" s="199"/>
      <c r="AL153" s="199"/>
      <c r="AM153" s="199"/>
      <c r="AN153" s="199"/>
      <c r="AO153" s="199"/>
      <c r="AP153" s="199"/>
      <c r="AQ153" s="199"/>
      <c r="AR153" s="199"/>
      <c r="AS153" s="199"/>
      <c r="AT153" s="199"/>
      <c r="AU153" s="199"/>
      <c r="AV153" s="199"/>
      <c r="AW153" s="199"/>
      <c r="AX153" s="199"/>
      <c r="AY153" s="199"/>
      <c r="AZ153" s="199"/>
      <c r="BA153" s="199"/>
    </row>
    <row r="154" spans="1:61" x14ac:dyDescent="0.2">
      <c r="A154" s="648"/>
      <c r="B154" s="648"/>
      <c r="C154" s="648"/>
      <c r="D154" s="648"/>
      <c r="E154" s="485"/>
      <c r="F154" s="485"/>
      <c r="G154" s="485"/>
      <c r="O154" s="623"/>
      <c r="X154" s="199"/>
      <c r="Y154" s="199"/>
      <c r="Z154" s="199"/>
      <c r="AA154" s="624"/>
      <c r="AB154" s="624"/>
      <c r="AC154" s="624"/>
      <c r="AD154" s="199"/>
      <c r="AE154" s="199"/>
      <c r="AF154" s="199"/>
      <c r="AG154" s="198"/>
      <c r="AH154" s="625"/>
    </row>
  </sheetData>
  <autoFilter ref="A4:BI147">
    <filterColumn colId="0">
      <filters>
        <filter val="1.1.1.4"/>
        <filter val="1.1.1.4.1"/>
        <filter val="1.1.1.4.2"/>
        <filter val="1.1.1.5"/>
        <filter val="1.1.1.5.1"/>
        <filter val="1.2.1.1"/>
        <filter val="1.2.1.1.1"/>
        <filter val="1.2.1.1.2"/>
        <filter val="1.2.1.1.3"/>
        <filter val="1.2.1.1.4"/>
        <filter val="1.2.1.1.5"/>
        <filter val="1.2.1.1.6"/>
        <filter val="1.2.1.1.7"/>
        <filter val="1.2.2.2"/>
        <filter val="1.2.2.2.1"/>
        <filter val="1.2.2.2.2"/>
        <filter val="1.2.2.2.3"/>
        <filter val="1.2.2.2.4"/>
      </filters>
    </filterColumn>
  </autoFilter>
  <mergeCells count="7">
    <mergeCell ref="X3:AE3"/>
    <mergeCell ref="AF3:AO3"/>
    <mergeCell ref="AP3:BG3"/>
    <mergeCell ref="A154:D154"/>
    <mergeCell ref="A3:M3"/>
    <mergeCell ref="N3:S3"/>
    <mergeCell ref="T3:W3"/>
  </mergeCells>
  <pageMargins left="0.7" right="0.7" top="0.75" bottom="0.75" header="0.3" footer="0.3"/>
  <pageSetup paperSize="9" scale="26" fitToHeight="0"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ET166"/>
  <sheetViews>
    <sheetView topLeftCell="A4" workbookViewId="0">
      <pane xSplit="4" ySplit="1" topLeftCell="E41" activePane="bottomRight" state="frozen"/>
      <selection activeCell="A4" sqref="A4"/>
      <selection pane="topRight" activeCell="E4" sqref="E4"/>
      <selection pane="bottomLeft" activeCell="A5" sqref="A5"/>
      <selection pane="bottomRight" activeCell="D49" sqref="D49"/>
    </sheetView>
  </sheetViews>
  <sheetFormatPr defaultRowHeight="12.75" x14ac:dyDescent="0.2"/>
  <cols>
    <col min="1" max="1" width="8.42578125" style="98" customWidth="1"/>
    <col min="2" max="2" width="18.85546875" style="98" customWidth="1"/>
    <col min="3" max="3" width="21.85546875" style="98" customWidth="1"/>
    <col min="4" max="4" width="47.5703125" style="99" customWidth="1"/>
    <col min="5" max="5" width="7" style="99" customWidth="1"/>
    <col min="6" max="6" width="6.42578125" style="99" customWidth="1"/>
    <col min="7" max="7" width="8.7109375" style="99" customWidth="1"/>
    <col min="8" max="8" width="16.28515625" style="99" customWidth="1"/>
    <col min="9" max="9" width="3.7109375" style="99" customWidth="1"/>
    <col min="10" max="12" width="4.85546875" style="99" customWidth="1"/>
    <col min="13" max="13" width="4.140625" style="99" customWidth="1"/>
    <col min="14" max="14" width="15" style="99" customWidth="1"/>
    <col min="15" max="15" width="13.42578125" style="99" customWidth="1"/>
    <col min="16" max="16" width="14.140625" style="99" customWidth="1"/>
    <col min="17" max="18" width="12.85546875" style="99" customWidth="1"/>
    <col min="19" max="19" width="13.7109375" style="99" customWidth="1"/>
    <col min="20" max="20" width="8" style="99" customWidth="1"/>
    <col min="21" max="21" width="8.7109375" style="99" customWidth="1"/>
    <col min="22" max="22" width="8.28515625" style="99" customWidth="1"/>
    <col min="23" max="23" width="9.5703125" style="99" customWidth="1"/>
    <col min="24" max="31" width="12.28515625" style="99" hidden="1" customWidth="1"/>
    <col min="32" max="32" width="12.28515625" style="99" customWidth="1"/>
    <col min="33" max="33" width="9.140625" style="100" customWidth="1"/>
    <col min="34" max="41" width="9.140625" style="100" hidden="1" customWidth="1"/>
    <col min="42" max="42" width="9.140625" style="100"/>
    <col min="43" max="43" width="16.28515625" style="100" customWidth="1"/>
    <col min="44" max="53" width="9.140625" style="100"/>
    <col min="54" max="59" width="9.140625" style="101"/>
    <col min="60" max="60" width="17.7109375" style="146" customWidth="1"/>
    <col min="61" max="61" width="18.85546875" style="101" customWidth="1"/>
    <col min="62" max="150" width="9.140625" style="101"/>
    <col min="151" max="16384" width="9.140625" style="99"/>
  </cols>
  <sheetData>
    <row r="2" spans="1:150" ht="13.5" thickBot="1" x14ac:dyDescent="0.25"/>
    <row r="3" spans="1:150" ht="42" customHeight="1" thickBot="1" x14ac:dyDescent="0.25">
      <c r="A3" s="649" t="s">
        <v>99</v>
      </c>
      <c r="B3" s="650"/>
      <c r="C3" s="650"/>
      <c r="D3" s="650"/>
      <c r="E3" s="650"/>
      <c r="F3" s="650"/>
      <c r="G3" s="650"/>
      <c r="H3" s="650"/>
      <c r="I3" s="650"/>
      <c r="J3" s="650"/>
      <c r="K3" s="650"/>
      <c r="L3" s="650"/>
      <c r="M3" s="651"/>
      <c r="N3" s="649" t="s">
        <v>100</v>
      </c>
      <c r="O3" s="650"/>
      <c r="P3" s="650"/>
      <c r="Q3" s="650"/>
      <c r="R3" s="650"/>
      <c r="S3" s="651"/>
      <c r="T3" s="652" t="s">
        <v>101</v>
      </c>
      <c r="U3" s="652"/>
      <c r="V3" s="652"/>
      <c r="W3" s="652"/>
      <c r="X3" s="649" t="s">
        <v>716</v>
      </c>
      <c r="Y3" s="650"/>
      <c r="Z3" s="650"/>
      <c r="AA3" s="650"/>
      <c r="AB3" s="650"/>
      <c r="AC3" s="650"/>
      <c r="AD3" s="650"/>
      <c r="AE3" s="651"/>
      <c r="AF3" s="642" t="s">
        <v>717</v>
      </c>
      <c r="AG3" s="643"/>
      <c r="AH3" s="643"/>
      <c r="AI3" s="643"/>
      <c r="AJ3" s="643"/>
      <c r="AK3" s="643"/>
      <c r="AL3" s="643"/>
      <c r="AM3" s="643"/>
      <c r="AN3" s="643"/>
      <c r="AO3" s="644"/>
      <c r="AP3" s="645" t="s">
        <v>718</v>
      </c>
      <c r="AQ3" s="646"/>
      <c r="AR3" s="646"/>
      <c r="AS3" s="646"/>
      <c r="AT3" s="646"/>
      <c r="AU3" s="646"/>
      <c r="AV3" s="646"/>
      <c r="AW3" s="646"/>
      <c r="AX3" s="646"/>
      <c r="AY3" s="646"/>
      <c r="AZ3" s="646"/>
      <c r="BA3" s="646"/>
      <c r="BB3" s="646"/>
      <c r="BC3" s="646"/>
      <c r="BD3" s="646"/>
      <c r="BE3" s="646"/>
      <c r="BF3" s="646"/>
      <c r="BG3" s="646"/>
    </row>
    <row r="4" spans="1:150" ht="123.75" customHeight="1" thickBot="1" x14ac:dyDescent="0.25">
      <c r="A4" s="102" t="s">
        <v>79</v>
      </c>
      <c r="B4" s="484" t="s">
        <v>17</v>
      </c>
      <c r="C4" s="484" t="s">
        <v>259</v>
      </c>
      <c r="D4" s="484" t="s">
        <v>102</v>
      </c>
      <c r="E4" s="103" t="s">
        <v>103</v>
      </c>
      <c r="F4" s="103" t="s">
        <v>719</v>
      </c>
      <c r="G4" s="103" t="s">
        <v>2</v>
      </c>
      <c r="H4" s="103" t="s">
        <v>720</v>
      </c>
      <c r="I4" s="103" t="s">
        <v>721</v>
      </c>
      <c r="J4" s="103" t="s">
        <v>722</v>
      </c>
      <c r="K4" s="103" t="s">
        <v>36</v>
      </c>
      <c r="L4" s="103" t="s">
        <v>37</v>
      </c>
      <c r="M4" s="103" t="s">
        <v>723</v>
      </c>
      <c r="N4" s="103" t="s">
        <v>104</v>
      </c>
      <c r="O4" s="103" t="s">
        <v>105</v>
      </c>
      <c r="P4" s="103" t="s">
        <v>106</v>
      </c>
      <c r="Q4" s="103" t="s">
        <v>107</v>
      </c>
      <c r="R4" s="103" t="s">
        <v>108</v>
      </c>
      <c r="S4" s="103" t="s">
        <v>81</v>
      </c>
      <c r="T4" s="104" t="s">
        <v>724</v>
      </c>
      <c r="U4" s="104" t="s">
        <v>725</v>
      </c>
      <c r="V4" s="105" t="s">
        <v>726</v>
      </c>
      <c r="W4" s="104" t="s">
        <v>109</v>
      </c>
      <c r="X4" s="104" t="s">
        <v>74</v>
      </c>
      <c r="Y4" s="104" t="s">
        <v>75</v>
      </c>
      <c r="Z4" s="104" t="s">
        <v>76</v>
      </c>
      <c r="AA4" s="104" t="s">
        <v>77</v>
      </c>
      <c r="AB4" s="104" t="s">
        <v>78</v>
      </c>
      <c r="AC4" s="104" t="s">
        <v>727</v>
      </c>
      <c r="AD4" s="104" t="s">
        <v>728</v>
      </c>
      <c r="AE4" s="104" t="s">
        <v>729</v>
      </c>
      <c r="AF4" s="104" t="s">
        <v>225</v>
      </c>
      <c r="AG4" s="104" t="s">
        <v>730</v>
      </c>
      <c r="AH4" s="104" t="s">
        <v>731</v>
      </c>
      <c r="AI4" s="104" t="s">
        <v>732</v>
      </c>
      <c r="AJ4" s="104" t="s">
        <v>69</v>
      </c>
      <c r="AK4" s="104" t="s">
        <v>733</v>
      </c>
      <c r="AL4" s="104" t="s">
        <v>70</v>
      </c>
      <c r="AM4" s="104" t="s">
        <v>734</v>
      </c>
      <c r="AN4" s="104" t="s">
        <v>71</v>
      </c>
      <c r="AO4" s="104" t="s">
        <v>735</v>
      </c>
      <c r="AP4" s="106" t="s">
        <v>736</v>
      </c>
      <c r="AQ4" s="106" t="s">
        <v>166</v>
      </c>
      <c r="AR4" s="106" t="s">
        <v>48</v>
      </c>
      <c r="AS4" s="106" t="s">
        <v>69</v>
      </c>
      <c r="AT4" s="104" t="s">
        <v>167</v>
      </c>
      <c r="AU4" s="106" t="s">
        <v>49</v>
      </c>
      <c r="AV4" s="106" t="s">
        <v>70</v>
      </c>
      <c r="AW4" s="104" t="s">
        <v>168</v>
      </c>
      <c r="AX4" s="106" t="s">
        <v>50</v>
      </c>
      <c r="AY4" s="106" t="s">
        <v>71</v>
      </c>
      <c r="AZ4" s="104" t="s">
        <v>169</v>
      </c>
      <c r="BA4" s="106" t="s">
        <v>51</v>
      </c>
      <c r="BB4" s="106" t="s">
        <v>72</v>
      </c>
      <c r="BC4" s="104" t="s">
        <v>170</v>
      </c>
      <c r="BD4" s="106" t="s">
        <v>52</v>
      </c>
      <c r="BE4" s="106" t="s">
        <v>73</v>
      </c>
      <c r="BF4" s="104" t="s">
        <v>796</v>
      </c>
      <c r="BG4" s="106" t="s">
        <v>53</v>
      </c>
      <c r="BH4" s="257" t="s">
        <v>797</v>
      </c>
      <c r="BI4" s="146" t="s">
        <v>1013</v>
      </c>
    </row>
    <row r="5" spans="1:150" ht="24.75" customHeight="1" thickBot="1" x14ac:dyDescent="0.25">
      <c r="A5" s="212" t="s">
        <v>791</v>
      </c>
      <c r="B5" s="210"/>
      <c r="C5" s="210"/>
      <c r="D5" s="211" t="s">
        <v>792</v>
      </c>
      <c r="E5" s="17"/>
      <c r="F5" s="17"/>
      <c r="G5" s="17"/>
      <c r="H5" s="17"/>
      <c r="I5" s="17"/>
      <c r="J5" s="17"/>
      <c r="K5" s="17"/>
      <c r="L5" s="17"/>
      <c r="M5" s="17"/>
      <c r="N5" s="17"/>
      <c r="O5" s="17"/>
      <c r="P5" s="17"/>
      <c r="Q5" s="17"/>
      <c r="R5" s="17"/>
      <c r="S5" s="17"/>
      <c r="T5" s="17"/>
      <c r="U5" s="17"/>
      <c r="V5" s="107"/>
      <c r="W5" s="17"/>
      <c r="X5" s="17"/>
      <c r="Y5" s="17"/>
      <c r="Z5" s="17"/>
      <c r="AA5" s="17"/>
      <c r="AB5" s="17"/>
      <c r="AC5" s="17"/>
      <c r="AD5" s="17"/>
      <c r="AE5" s="17"/>
      <c r="AF5" s="17"/>
      <c r="AG5" s="17"/>
      <c r="AH5" s="17"/>
      <c r="AI5" s="17"/>
      <c r="AJ5" s="17"/>
      <c r="AK5" s="17"/>
      <c r="AL5" s="17"/>
      <c r="AM5" s="17"/>
      <c r="AN5" s="17"/>
      <c r="AO5" s="17"/>
      <c r="AP5" s="107"/>
      <c r="AQ5" s="107"/>
      <c r="AR5" s="107"/>
      <c r="AS5" s="107"/>
      <c r="AT5" s="17"/>
      <c r="AU5" s="107"/>
      <c r="AV5" s="107"/>
      <c r="AW5" s="17"/>
      <c r="AX5" s="107"/>
      <c r="AY5" s="107"/>
      <c r="AZ5" s="17"/>
      <c r="BA5" s="107"/>
      <c r="BH5" s="57"/>
      <c r="BI5" s="131" t="str">
        <f>IFERROR(VLOOKUP(C5,'sutartys 20210531'!$A$1:$Y$90,5,FALSE)," ")</f>
        <v xml:space="preserve"> </v>
      </c>
    </row>
    <row r="6" spans="1:150" ht="24.75" customHeight="1" thickBot="1" x14ac:dyDescent="0.25">
      <c r="A6" s="15" t="s">
        <v>82</v>
      </c>
      <c r="B6" s="16" t="s">
        <v>83</v>
      </c>
      <c r="C6" s="16"/>
      <c r="D6" s="16" t="s">
        <v>260</v>
      </c>
      <c r="E6" s="17"/>
      <c r="F6" s="17"/>
      <c r="G6" s="17"/>
      <c r="H6" s="17"/>
      <c r="I6" s="17"/>
      <c r="J6" s="17"/>
      <c r="K6" s="17"/>
      <c r="L6" s="17"/>
      <c r="M6" s="17"/>
      <c r="N6" s="17"/>
      <c r="O6" s="17"/>
      <c r="P6" s="17"/>
      <c r="Q6" s="17"/>
      <c r="R6" s="17"/>
      <c r="S6" s="17"/>
      <c r="T6" s="17"/>
      <c r="U6" s="17"/>
      <c r="V6" s="18"/>
      <c r="W6" s="19"/>
      <c r="X6" s="17"/>
      <c r="Y6" s="17"/>
      <c r="Z6" s="17"/>
      <c r="AA6" s="17"/>
      <c r="AB6" s="17"/>
      <c r="AC6" s="17"/>
      <c r="AD6" s="17"/>
      <c r="AE6" s="17"/>
      <c r="AF6" s="17"/>
      <c r="AG6" s="17"/>
      <c r="AH6" s="17"/>
      <c r="AI6" s="17"/>
      <c r="AK6" s="17"/>
      <c r="AL6" s="17"/>
      <c r="AM6" s="17"/>
      <c r="AN6" s="17"/>
      <c r="AO6" s="17"/>
      <c r="AP6" s="107"/>
      <c r="AQ6" s="107"/>
      <c r="AR6" s="107"/>
      <c r="AS6" s="107"/>
      <c r="AT6" s="17"/>
      <c r="AU6" s="107"/>
      <c r="AV6" s="107"/>
      <c r="AW6" s="17"/>
      <c r="AX6" s="107"/>
      <c r="AY6" s="107"/>
      <c r="AZ6" s="17"/>
      <c r="BA6" s="107"/>
      <c r="BH6" s="57"/>
      <c r="BI6" s="131" t="str">
        <f>IFERROR(VLOOKUP(C6,'sutartys 20210531'!$A$1:$Y$90,5,FALSE)," ")</f>
        <v xml:space="preserve"> </v>
      </c>
    </row>
    <row r="7" spans="1:150" ht="24.75" customHeight="1" thickBot="1" x14ac:dyDescent="0.25">
      <c r="A7" s="15" t="s">
        <v>84</v>
      </c>
      <c r="B7" s="16" t="s">
        <v>83</v>
      </c>
      <c r="C7" s="16"/>
      <c r="D7" s="16" t="s">
        <v>261</v>
      </c>
      <c r="E7" s="17"/>
      <c r="F7" s="17"/>
      <c r="G7" s="17"/>
      <c r="H7" s="17"/>
      <c r="I7" s="17"/>
      <c r="J7" s="17"/>
      <c r="K7" s="17"/>
      <c r="L7" s="17"/>
      <c r="M7" s="17"/>
      <c r="N7" s="17"/>
      <c r="O7" s="17"/>
      <c r="P7" s="17"/>
      <c r="Q7" s="17"/>
      <c r="R7" s="17"/>
      <c r="S7" s="17"/>
      <c r="T7" s="17"/>
      <c r="U7" s="17"/>
      <c r="V7" s="18"/>
      <c r="W7" s="19"/>
      <c r="X7" s="17"/>
      <c r="Y7" s="17"/>
      <c r="Z7" s="17"/>
      <c r="AA7" s="17"/>
      <c r="AB7" s="17"/>
      <c r="AC7" s="17"/>
      <c r="AD7" s="17"/>
      <c r="AE7" s="17"/>
      <c r="AF7" s="17"/>
      <c r="AG7" s="17"/>
      <c r="AH7" s="17"/>
      <c r="AI7" s="17"/>
      <c r="AK7" s="17"/>
      <c r="AL7" s="17"/>
      <c r="AM7" s="17"/>
      <c r="AN7" s="17"/>
      <c r="AO7" s="17"/>
      <c r="AP7" s="107"/>
      <c r="AQ7" s="107"/>
      <c r="AR7" s="107"/>
      <c r="AS7" s="107"/>
      <c r="AT7" s="17"/>
      <c r="AU7" s="107"/>
      <c r="AV7" s="107"/>
      <c r="AW7" s="17"/>
      <c r="AX7" s="107"/>
      <c r="AY7" s="107"/>
      <c r="AZ7" s="17"/>
      <c r="BA7" s="107"/>
      <c r="BH7" s="57"/>
      <c r="BI7" s="131" t="str">
        <f>IFERROR(VLOOKUP(C7,'sutartys 20210531'!$A$1:$Y$90,5,FALSE)," ")</f>
        <v xml:space="preserve"> </v>
      </c>
    </row>
    <row r="8" spans="1:150" s="113" customFormat="1" ht="25.5" customHeight="1" x14ac:dyDescent="0.2">
      <c r="A8" s="20" t="s">
        <v>85</v>
      </c>
      <c r="B8" s="21" t="s">
        <v>83</v>
      </c>
      <c r="C8" s="21"/>
      <c r="D8" s="22" t="s">
        <v>262</v>
      </c>
      <c r="E8" s="23"/>
      <c r="F8" s="23"/>
      <c r="G8" s="23"/>
      <c r="H8" s="23"/>
      <c r="I8" s="23"/>
      <c r="J8" s="23"/>
      <c r="K8" s="23"/>
      <c r="L8" s="23"/>
      <c r="M8" s="23"/>
      <c r="N8" s="23"/>
      <c r="O8" s="23"/>
      <c r="P8" s="23"/>
      <c r="Q8" s="23"/>
      <c r="R8" s="23"/>
      <c r="S8" s="24"/>
      <c r="T8" s="25"/>
      <c r="U8" s="26"/>
      <c r="V8" s="27"/>
      <c r="W8" s="28"/>
      <c r="X8" s="108"/>
      <c r="Y8" s="108"/>
      <c r="Z8" s="108"/>
      <c r="AA8" s="108"/>
      <c r="AB8" s="108"/>
      <c r="AC8" s="108"/>
      <c r="AD8" s="108"/>
      <c r="AE8" s="109"/>
      <c r="AF8" s="110"/>
      <c r="AG8" s="110"/>
      <c r="AH8" s="110"/>
      <c r="AI8" s="111"/>
      <c r="AJ8" s="109"/>
      <c r="AK8" s="112"/>
      <c r="AL8" s="110"/>
      <c r="AM8" s="110"/>
      <c r="AN8" s="110"/>
      <c r="AO8" s="110"/>
      <c r="AP8" s="110"/>
      <c r="AQ8" s="110"/>
      <c r="AR8" s="110"/>
      <c r="AS8" s="110"/>
      <c r="AT8" s="110"/>
      <c r="AU8" s="110"/>
      <c r="AV8" s="110"/>
      <c r="AW8" s="110"/>
      <c r="AX8" s="110"/>
      <c r="AY8" s="110"/>
      <c r="AZ8" s="110"/>
      <c r="BA8" s="110"/>
      <c r="BB8" s="110"/>
      <c r="BC8" s="110"/>
      <c r="BD8" s="110"/>
      <c r="BE8" s="110"/>
      <c r="BF8" s="110"/>
      <c r="BG8" s="111"/>
      <c r="BH8" s="371"/>
      <c r="BI8" s="131" t="str">
        <f>IFERROR(VLOOKUP(C8,'sutartys 20210531'!$A$1:$Y$90,5,FALSE)," ")</f>
        <v xml:space="preserve"> </v>
      </c>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1"/>
      <c r="DQ8" s="101"/>
      <c r="DR8" s="101"/>
      <c r="DS8" s="101"/>
      <c r="DT8" s="101"/>
      <c r="DU8" s="101"/>
      <c r="DV8" s="101"/>
      <c r="DW8" s="101"/>
      <c r="DX8" s="101"/>
      <c r="DY8" s="101"/>
      <c r="DZ8" s="101"/>
      <c r="EA8" s="101"/>
      <c r="EB8" s="101"/>
      <c r="EC8" s="101"/>
      <c r="ED8" s="101"/>
      <c r="EE8" s="101"/>
      <c r="EF8" s="101"/>
      <c r="EG8" s="101"/>
      <c r="EH8" s="101"/>
      <c r="EI8" s="101"/>
      <c r="EJ8" s="101"/>
      <c r="EK8" s="101"/>
      <c r="EL8" s="101"/>
      <c r="EM8" s="101"/>
      <c r="EN8" s="101"/>
      <c r="EO8" s="101"/>
      <c r="EP8" s="101"/>
      <c r="EQ8" s="101"/>
      <c r="ER8" s="101"/>
      <c r="ES8" s="101"/>
      <c r="ET8" s="101"/>
    </row>
    <row r="9" spans="1:150" ht="25.5" customHeight="1" x14ac:dyDescent="0.25">
      <c r="A9" s="29" t="s">
        <v>110</v>
      </c>
      <c r="B9" s="29" t="s">
        <v>263</v>
      </c>
      <c r="C9" s="29" t="s">
        <v>264</v>
      </c>
      <c r="D9" s="30" t="s">
        <v>265</v>
      </c>
      <c r="E9" s="31" t="s">
        <v>266</v>
      </c>
      <c r="F9" s="32" t="str">
        <f>'Lyginamasis 20210219'!J5&amp;" "</f>
        <v xml:space="preserve"> </v>
      </c>
      <c r="G9" s="32" t="s">
        <v>267</v>
      </c>
      <c r="H9" s="32" t="s">
        <v>119</v>
      </c>
      <c r="I9" s="32" t="s">
        <v>115</v>
      </c>
      <c r="J9" s="32"/>
      <c r="K9" s="32"/>
      <c r="L9" s="32"/>
      <c r="M9" s="32"/>
      <c r="N9" s="33">
        <v>996471.76</v>
      </c>
      <c r="O9" s="33">
        <v>74735.38</v>
      </c>
      <c r="P9" s="33">
        <v>74735.38</v>
      </c>
      <c r="Q9" s="33"/>
      <c r="R9" s="33"/>
      <c r="S9" s="33">
        <v>847001</v>
      </c>
      <c r="T9" s="34">
        <v>42705</v>
      </c>
      <c r="U9" s="35">
        <v>42767</v>
      </c>
      <c r="V9" s="35">
        <v>42883</v>
      </c>
      <c r="W9" s="36">
        <v>44561</v>
      </c>
      <c r="Y9" s="114">
        <v>169400.2</v>
      </c>
      <c r="Z9" s="114">
        <v>338800.4</v>
      </c>
      <c r="AA9" s="114">
        <v>338800.4</v>
      </c>
      <c r="AB9" s="114"/>
      <c r="AC9" s="114"/>
      <c r="AD9" s="114"/>
      <c r="AE9" s="115"/>
      <c r="AF9" s="116">
        <v>29</v>
      </c>
      <c r="AG9" s="116" t="s">
        <v>249</v>
      </c>
      <c r="AH9" s="117">
        <v>30</v>
      </c>
      <c r="AI9" s="116" t="s">
        <v>250</v>
      </c>
      <c r="AJ9" s="118">
        <v>34</v>
      </c>
      <c r="AK9" s="118" t="s">
        <v>252</v>
      </c>
      <c r="AL9" s="119"/>
      <c r="AM9" s="120"/>
      <c r="AN9" s="120"/>
      <c r="AO9" s="120"/>
      <c r="AP9" s="117" t="s">
        <v>174</v>
      </c>
      <c r="AQ9" s="116" t="s">
        <v>737</v>
      </c>
      <c r="AR9" s="117">
        <v>36000</v>
      </c>
      <c r="AS9" s="116" t="s">
        <v>175</v>
      </c>
      <c r="AT9" s="121" t="s">
        <v>738</v>
      </c>
      <c r="AU9" s="117">
        <v>700</v>
      </c>
      <c r="AV9" s="120"/>
      <c r="AW9" s="120"/>
      <c r="AX9" s="120"/>
      <c r="AY9" s="120"/>
      <c r="AZ9" s="120"/>
      <c r="BA9" s="120"/>
      <c r="BB9" s="120"/>
      <c r="BC9" s="120"/>
      <c r="BD9" s="120"/>
      <c r="BE9" s="120"/>
      <c r="BF9" s="120"/>
      <c r="BG9" s="135"/>
      <c r="BH9" s="57" t="str">
        <f>IFERROR(VLOOKUP(C9,'sutartys 20210531'!$A$1:$Y$90,6,FALSE)," ")</f>
        <v>Viena iš Kvėdarnos miestelio problemų yra ta, jog  neišnaudojama didelį potencialą turinti  Kvėdarnos viešoji infrastruktūra: didžioji jos dalis apleista arba netvarkinga, nepritaikyta bendruomenės poreikiams, nesudarytos sąlygos bendruomenei patraukliose vietose organizuoti renginius, bendruomenės susibūrimus, aktyviai leisti laiką. Kvėdarnoje stingant socialinių ir ekonominių iniciatyvų, aktyvios veiklos, nesudaromos prielaidos gyventojų socialinių poreikių tenkinimui. Projekto tikslui pasiekti numatyta viešųjų erdvių sutvarkymas daugiabučių namų teritorijoje, kuri apribota gatvių Dariaus ir Girėno g., K. Jauniaus g. ir Miškelio g., kompleksinis apleisto  ir neefektyviai naudojamo pastato, esančio K. Jauniaus g. 13, atnaujinimas, bei teritorijos prie pastato sutvarkymas Kvėdarnos miestelyje. Įgyvendinant projektą bus atliekami šie darbai: 
• bendruomeninės viešosios infrastruktūros atnaujinimas daugiabučių namų teritorijoje kuri apribota Dariaus ir Girėno g., K. Jauniaus g. ir Miškelio g., sutvarkant šaligatvius,  atnaujinant pėsčiųjų takus su privažiavimais / sustojimo aikštelę, įrengiant vaikų žaidimo aikšteles tarp namų, žaliuosius plotus, įrengiant šviestuvus teritorijai apšviesti. 
• dalies pastato, esančio K. Jauniaus g. 13, Kvėdarna, sutvarkymas ir pritaikymas bendruomenės veiklai vykdyti.
• pastato teritorijos, esančio K. Jauniaus g. 13, Kvėdarna, sutvarkymas, įrengiant automobilių stovėjimo aikštelę ir apželdinant veją.
Tikimasi, kad įgyvendinus projektą, kokybiškai modernizuota viešoji erdvė ir visuomeninės paskirties infrastruktūra nulems bendruomenės pasitenkinimą gyvenamąja aplinka, bus sudarytos galimybės pagerinti investicinę aplinką, didinti verslo plėtros perspektyvas.</v>
      </c>
      <c r="BI9" s="131" t="str">
        <f>IFERROR(VLOOKUP(C9,'sutartys 20210531'!$A$1:$Y$90,5,FALSE)," ")</f>
        <v>Įgyvendinama sutartis</v>
      </c>
      <c r="BJ9" s="122"/>
      <c r="BK9" s="122"/>
      <c r="BL9" s="122"/>
      <c r="BM9" s="122"/>
      <c r="BN9" s="122"/>
    </row>
    <row r="10" spans="1:150" ht="25.5" customHeight="1" x14ac:dyDescent="0.2">
      <c r="A10" s="29" t="s">
        <v>268</v>
      </c>
      <c r="B10" s="29" t="s">
        <v>269</v>
      </c>
      <c r="C10" s="29" t="s">
        <v>270</v>
      </c>
      <c r="D10" s="30" t="s">
        <v>271</v>
      </c>
      <c r="E10" s="31" t="s">
        <v>272</v>
      </c>
      <c r="F10" s="32" t="s">
        <v>114</v>
      </c>
      <c r="G10" s="32" t="s">
        <v>273</v>
      </c>
      <c r="H10" s="32" t="s">
        <v>119</v>
      </c>
      <c r="I10" s="32" t="s">
        <v>115</v>
      </c>
      <c r="J10" s="32"/>
      <c r="K10" s="32"/>
      <c r="L10" s="32"/>
      <c r="M10" s="32"/>
      <c r="N10" s="33">
        <v>870553</v>
      </c>
      <c r="O10" s="33">
        <v>65292</v>
      </c>
      <c r="P10" s="33">
        <v>65291</v>
      </c>
      <c r="Q10" s="33">
        <v>0</v>
      </c>
      <c r="R10" s="33">
        <v>0</v>
      </c>
      <c r="S10" s="33">
        <v>739970</v>
      </c>
      <c r="T10" s="34">
        <v>42583</v>
      </c>
      <c r="U10" s="35">
        <v>42614</v>
      </c>
      <c r="V10" s="35">
        <v>42704</v>
      </c>
      <c r="W10" s="36">
        <v>43496</v>
      </c>
      <c r="X10" s="114">
        <v>147994</v>
      </c>
      <c r="Y10" s="114">
        <v>295988</v>
      </c>
      <c r="Z10" s="114">
        <v>295988</v>
      </c>
      <c r="AA10" s="114">
        <v>0</v>
      </c>
      <c r="AB10" s="114">
        <v>0</v>
      </c>
      <c r="AC10" s="123"/>
      <c r="AD10" s="123"/>
      <c r="AE10" s="115"/>
      <c r="AF10" s="124">
        <v>29</v>
      </c>
      <c r="AG10" s="124" t="s">
        <v>249</v>
      </c>
      <c r="AH10" s="125">
        <v>30</v>
      </c>
      <c r="AI10" s="126" t="s">
        <v>250</v>
      </c>
      <c r="AJ10" s="127"/>
      <c r="AK10" s="128"/>
      <c r="AL10" s="120"/>
      <c r="AM10" s="120"/>
      <c r="AN10" s="120"/>
      <c r="AO10" s="120"/>
      <c r="AP10" s="120" t="s">
        <v>174</v>
      </c>
      <c r="AQ10" s="129" t="s">
        <v>737</v>
      </c>
      <c r="AR10" s="129">
        <v>34600</v>
      </c>
      <c r="AS10" s="129"/>
      <c r="AT10" s="129"/>
      <c r="AU10" s="120"/>
      <c r="AV10" s="120"/>
      <c r="AW10" s="120"/>
      <c r="AX10" s="120"/>
      <c r="AY10" s="120"/>
      <c r="AZ10" s="120"/>
      <c r="BA10" s="120"/>
      <c r="BB10" s="120"/>
      <c r="BC10" s="120"/>
      <c r="BD10" s="120"/>
      <c r="BE10" s="120"/>
      <c r="BF10" s="120"/>
      <c r="BG10" s="135"/>
      <c r="BH10" s="57" t="str">
        <f>IFERROR(VLOOKUP(C10,'sutartys 20210531'!$A$1:$Y$90,6,FALSE)," ")</f>
        <v>Projekto įgyvendinimo metu planuojama atnaujinti bendruomeninę infrastruktūrą prie Skaudvilės tvenkinio ir jo prieigose, įrengiant kokybišką poilsio, laisvalaikio ir rekreacijos erdvę, kuri bus patraukli ne tik vietos gyventojams, bet ir paslaugų teikėjams. Viešojoje poilsio ir laisvalaikio erdvėje numatoma įrengti krepšiniui-tenisui, mini futbolui skirtas atviras aikšteles, vaikų žaidimų ir riedutininkų aikšteles, lauko treniruoklius, pėsčiųjų takus, automobilių stovėjimo aikštelę, įrengti apšvietimą, lietaus nuotekų tinklus. Tvarkomos teritorijos plote bus sutvarkytos Skaudvilės tvenkinio pakrantės, įrengtas priėjimas prie vandens su liepteliu ir paplūdimio zona, atnaujintos esamos ir įrengtos naujos vejos, iškirsti menkaverčiai krūmai ir medžiai, įrengti mažosios architektūros elementai (suoleliai, šiukšliadėžės ir kt.), rekonstruojama Šlaito g. atkarpa.
Tikėtina, kad įgyvendinus projektą, bus pagerinta investicinė ir ekonominė aplinka: sukurta infrastruktūra galės naudotis Skaudvilės miesto gyventojai bei paslaugas teikiantys subjektai. Projekto įtaka miesto gyventojams pasireikš per naudojimąsi sukurta kokybiška viešąja infrastruktūra ir platesnėmis poilsio, viešųjų paslaugų galimybėmis. Kompleksiškai sutvarkius numatytos teritorijos viešąją infrastruktūrą ir jos prieigas, bus stiprinamas esamas traukos centras, atitinkantis vietos bendruomenės (tikslinių grupių) poreikius ir gebantis pritraukti papildomas privačias investicijas įvairių paslaugų teikimui, tuo pačiu didinant vietos ekonominį patrauklumą.</v>
      </c>
      <c r="BI10" s="131" t="str">
        <f>IFERROR(VLOOKUP(C10,'sutartys 20210531'!$A$1:$Y$90,5,FALSE)," ")</f>
        <v>Baigtas</v>
      </c>
    </row>
    <row r="11" spans="1:150" s="113" customFormat="1" ht="25.5" customHeight="1" x14ac:dyDescent="0.2">
      <c r="A11" s="20" t="s">
        <v>86</v>
      </c>
      <c r="B11" s="21" t="s">
        <v>83</v>
      </c>
      <c r="C11" s="21"/>
      <c r="D11" s="37" t="s">
        <v>274</v>
      </c>
      <c r="E11" s="23"/>
      <c r="F11" s="23"/>
      <c r="G11" s="23"/>
      <c r="H11" s="23"/>
      <c r="I11" s="23"/>
      <c r="J11" s="23"/>
      <c r="K11" s="23"/>
      <c r="L11" s="23"/>
      <c r="M11" s="23"/>
      <c r="N11" s="23"/>
      <c r="O11" s="23"/>
      <c r="P11" s="23"/>
      <c r="Q11" s="23"/>
      <c r="R11" s="23"/>
      <c r="S11" s="24"/>
      <c r="T11" s="25"/>
      <c r="U11" s="38"/>
      <c r="V11" s="38"/>
      <c r="W11" s="28" t="s">
        <v>275</v>
      </c>
      <c r="X11" s="108"/>
      <c r="Y11" s="108"/>
      <c r="Z11" s="108"/>
      <c r="AA11" s="108"/>
      <c r="AB11" s="108"/>
      <c r="AC11" s="108"/>
      <c r="AD11" s="108"/>
      <c r="AE11" s="109"/>
      <c r="AF11" s="110"/>
      <c r="AG11" s="110"/>
      <c r="AH11" s="110"/>
      <c r="AI11" s="111"/>
      <c r="AJ11" s="109"/>
      <c r="AK11" s="112"/>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1"/>
      <c r="BH11" s="57"/>
      <c r="BI11" s="131" t="str">
        <f>IFERROR(VLOOKUP(C11,'sutartys 20210531'!$A$1:$Y$90,5,FALSE)," ")</f>
        <v xml:space="preserve"> </v>
      </c>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1"/>
      <c r="DV11" s="101"/>
      <c r="DW11" s="101"/>
      <c r="DX11" s="101"/>
      <c r="DY11" s="101"/>
      <c r="DZ11" s="101"/>
      <c r="EA11" s="101"/>
      <c r="EB11" s="101"/>
      <c r="EC11" s="101"/>
      <c r="ED11" s="101"/>
      <c r="EE11" s="101"/>
      <c r="EF11" s="101"/>
      <c r="EG11" s="101"/>
      <c r="EH11" s="101"/>
      <c r="EI11" s="101"/>
      <c r="EJ11" s="101"/>
      <c r="EK11" s="101"/>
      <c r="EL11" s="101"/>
      <c r="EM11" s="101"/>
      <c r="EN11" s="101"/>
      <c r="EO11" s="101"/>
      <c r="EP11" s="101"/>
      <c r="EQ11" s="101"/>
      <c r="ER11" s="101"/>
      <c r="ES11" s="101"/>
      <c r="ET11" s="101"/>
    </row>
    <row r="12" spans="1:150" s="101" customFormat="1" ht="25.5" customHeight="1" x14ac:dyDescent="0.2">
      <c r="A12" s="39" t="s">
        <v>276</v>
      </c>
      <c r="B12" s="39" t="s">
        <v>277</v>
      </c>
      <c r="C12" s="29" t="s">
        <v>278</v>
      </c>
      <c r="D12" s="40" t="s">
        <v>279</v>
      </c>
      <c r="E12" s="41" t="s">
        <v>280</v>
      </c>
      <c r="F12" s="41" t="s">
        <v>114</v>
      </c>
      <c r="G12" s="41" t="s">
        <v>281</v>
      </c>
      <c r="H12" s="41" t="s">
        <v>282</v>
      </c>
      <c r="I12" s="41" t="s">
        <v>115</v>
      </c>
      <c r="J12" s="41" t="s">
        <v>112</v>
      </c>
      <c r="K12" s="41"/>
      <c r="L12" s="41"/>
      <c r="M12" s="41"/>
      <c r="N12" s="42">
        <v>477546.35</v>
      </c>
      <c r="O12" s="42">
        <v>11938.55</v>
      </c>
      <c r="P12" s="42">
        <v>59693.32</v>
      </c>
      <c r="Q12" s="42"/>
      <c r="R12" s="42"/>
      <c r="S12" s="42">
        <v>405914.48</v>
      </c>
      <c r="T12" s="43">
        <v>42675</v>
      </c>
      <c r="U12" s="44">
        <v>42705</v>
      </c>
      <c r="V12" s="44">
        <v>42824</v>
      </c>
      <c r="W12" s="45">
        <v>43496</v>
      </c>
      <c r="X12" s="91">
        <v>0</v>
      </c>
      <c r="Y12" s="91">
        <v>227566.4</v>
      </c>
      <c r="Z12" s="130">
        <v>135621.20000000001</v>
      </c>
      <c r="AA12" s="130">
        <v>71242.399999999994</v>
      </c>
      <c r="AB12" s="130">
        <v>0</v>
      </c>
      <c r="AC12" s="130"/>
      <c r="AD12" s="130"/>
      <c r="AE12" s="131"/>
      <c r="AF12" s="117">
        <v>29</v>
      </c>
      <c r="AG12" s="116" t="s">
        <v>249</v>
      </c>
      <c r="AH12" s="117"/>
      <c r="AI12" s="132"/>
      <c r="AJ12" s="131"/>
      <c r="AK12" s="133"/>
      <c r="AL12" s="117"/>
      <c r="AM12" s="117"/>
      <c r="AN12" s="117"/>
      <c r="AO12" s="117"/>
      <c r="AP12" s="117" t="s">
        <v>171</v>
      </c>
      <c r="AQ12" s="116" t="s">
        <v>739</v>
      </c>
      <c r="AR12" s="116">
        <v>8583.42</v>
      </c>
      <c r="AS12" s="117" t="s">
        <v>172</v>
      </c>
      <c r="AT12" s="116" t="s">
        <v>740</v>
      </c>
      <c r="AU12" s="116">
        <v>423.58</v>
      </c>
      <c r="AV12" s="117"/>
      <c r="AW12" s="117"/>
      <c r="AX12" s="117"/>
      <c r="AY12" s="117"/>
      <c r="AZ12" s="117"/>
      <c r="BA12" s="117"/>
      <c r="BB12" s="117"/>
      <c r="BC12" s="117"/>
      <c r="BD12" s="117"/>
      <c r="BE12" s="117"/>
      <c r="BF12" s="117"/>
      <c r="BG12" s="132"/>
      <c r="BH12" s="57" t="str">
        <f>IFERROR(VLOOKUP(C12,'sutartys 20210531'!$A$1:$Y$90,6,FALSE)," ")</f>
        <v>Įgyvendinant projektą bus įrengta turgaus aikštė su stoginėmis, įrengti lauko inžineriniai tinklai (lietaus nuotekos, apšvietimas), pastatytas viešas tualetas bei jame įrengti inžineriniai tinklai, automobilių parkavimo vietos ir sutvarkytas privažiavimas nuo Aukštaičių g iki Turgaus g. Tikimasi, kad projekto metu sukurta viešoji  infrastruktūra padidins vietos bendruomenės užimtumą, pagerins vietos verslininkų sąlygas bei bus pritraukta naujų investicijų ir taps Pagėgių miesto traukos centru.</v>
      </c>
      <c r="BI12" s="131" t="str">
        <f>IFERROR(VLOOKUP(C12,'sutartys 20210531'!$A$1:$Y$90,5,FALSE)," ")</f>
        <v>Baigtas</v>
      </c>
    </row>
    <row r="13" spans="1:150" s="101" customFormat="1" ht="25.5" customHeight="1" x14ac:dyDescent="0.2">
      <c r="A13" s="39" t="s">
        <v>113</v>
      </c>
      <c r="B13" s="39" t="s">
        <v>283</v>
      </c>
      <c r="C13" s="39" t="s">
        <v>284</v>
      </c>
      <c r="D13" s="40" t="s">
        <v>285</v>
      </c>
      <c r="E13" s="41" t="s">
        <v>280</v>
      </c>
      <c r="F13" s="41" t="str">
        <f>'Lyginamasis 20210219'!J9&amp;" "</f>
        <v xml:space="preserve"> </v>
      </c>
      <c r="G13" s="41" t="s">
        <v>281</v>
      </c>
      <c r="H13" s="41" t="s">
        <v>282</v>
      </c>
      <c r="I13" s="41" t="s">
        <v>115</v>
      </c>
      <c r="J13" s="41" t="s">
        <v>112</v>
      </c>
      <c r="K13" s="41"/>
      <c r="L13" s="41"/>
      <c r="M13" s="41"/>
      <c r="N13" s="42">
        <v>351133</v>
      </c>
      <c r="O13" s="42">
        <v>17556.650000000001</v>
      </c>
      <c r="P13" s="42">
        <v>35113.300000000003</v>
      </c>
      <c r="Q13" s="42"/>
      <c r="R13" s="42"/>
      <c r="S13" s="42">
        <v>298463.05</v>
      </c>
      <c r="T13" s="43">
        <v>42675</v>
      </c>
      <c r="U13" s="44">
        <v>42705</v>
      </c>
      <c r="V13" s="44">
        <v>42824</v>
      </c>
      <c r="W13" s="45">
        <v>43524</v>
      </c>
      <c r="X13" s="91">
        <v>0</v>
      </c>
      <c r="Y13" s="130">
        <v>118377.60000000001</v>
      </c>
      <c r="Z13" s="130">
        <v>121184.9</v>
      </c>
      <c r="AA13" s="130">
        <v>105926.5</v>
      </c>
      <c r="AB13" s="130">
        <v>0</v>
      </c>
      <c r="AC13" s="130"/>
      <c r="AD13" s="130"/>
      <c r="AE13" s="131"/>
      <c r="AF13" s="117">
        <v>28</v>
      </c>
      <c r="AG13" s="116" t="s">
        <v>248</v>
      </c>
      <c r="AH13" s="117"/>
      <c r="AI13" s="134"/>
      <c r="AJ13" s="131"/>
      <c r="AK13" s="133"/>
      <c r="AL13" s="117"/>
      <c r="AM13" s="117"/>
      <c r="AN13" s="117"/>
      <c r="AO13" s="117"/>
      <c r="AP13" s="117" t="s">
        <v>171</v>
      </c>
      <c r="AQ13" s="116" t="s">
        <v>739</v>
      </c>
      <c r="AR13" s="116">
        <v>33516</v>
      </c>
      <c r="AS13" s="116"/>
      <c r="AT13" s="116"/>
      <c r="AU13" s="117"/>
      <c r="AV13" s="117"/>
      <c r="AW13" s="117"/>
      <c r="AX13" s="117"/>
      <c r="AY13" s="117"/>
      <c r="AZ13" s="117"/>
      <c r="BA13" s="117"/>
      <c r="BB13" s="117"/>
      <c r="BC13" s="117"/>
      <c r="BD13" s="117"/>
      <c r="BE13" s="117"/>
      <c r="BF13" s="117"/>
      <c r="BG13" s="132"/>
      <c r="BH13" s="57" t="str">
        <f>IFERROR(VLOOKUP(C13,'sutartys 20210531'!$A$1:$Y$90,6,FALSE)," ")</f>
        <v>Įgyvendinant projektą Pagėgių mieste bus sutvarkyta teritorija už kultūros centro, įrengtas apšvietimas, įrengti pėsčiųjų ir dviračių takai, įrengta aktyvaus poilsio aikštelė su lauko treniruokliais suaugusiems, įrengta šunų vedžiojimo ir dresavimo aikštelė, tai pat įrengtas dviračių parkas, įrengta vaikų žaidimo aikštelė, sutvarkyta Gėgės gatvės atkarpa, kuri bus skirta privažiavimui prie viešų erdvių t. y. miesto turgaus aikštės. Tikimasi, kad projekto metu sukurta viešoji  infrastruktūra padidins vietos bendruomenės užimtumą, bus pritraukta naujų investicijų ir taps Pagėgių miesto traukos centru.</v>
      </c>
      <c r="BI13" s="131" t="str">
        <f>IFERROR(VLOOKUP(C13,'sutartys 20210531'!$A$1:$Y$90,5,FALSE)," ")</f>
        <v>Baigtas</v>
      </c>
    </row>
    <row r="14" spans="1:150" s="113" customFormat="1" ht="25.5" customHeight="1" x14ac:dyDescent="0.2">
      <c r="A14" s="20" t="s">
        <v>87</v>
      </c>
      <c r="B14" s="21" t="s">
        <v>83</v>
      </c>
      <c r="C14" s="21"/>
      <c r="D14" s="22" t="s">
        <v>286</v>
      </c>
      <c r="E14" s="23"/>
      <c r="F14" s="23"/>
      <c r="G14" s="23"/>
      <c r="H14" s="23"/>
      <c r="I14" s="23"/>
      <c r="J14" s="23"/>
      <c r="K14" s="23"/>
      <c r="L14" s="23"/>
      <c r="M14" s="23"/>
      <c r="N14" s="23"/>
      <c r="O14" s="23"/>
      <c r="P14" s="23"/>
      <c r="Q14" s="23"/>
      <c r="R14" s="23"/>
      <c r="S14" s="24"/>
      <c r="T14" s="25"/>
      <c r="U14" s="38"/>
      <c r="V14" s="38"/>
      <c r="W14" s="28" t="s">
        <v>275</v>
      </c>
      <c r="X14" s="108"/>
      <c r="Y14" s="108"/>
      <c r="Z14" s="108"/>
      <c r="AA14" s="108"/>
      <c r="AB14" s="108"/>
      <c r="AC14" s="108"/>
      <c r="AD14" s="108"/>
      <c r="AE14" s="109"/>
      <c r="AF14" s="110"/>
      <c r="AG14" s="110"/>
      <c r="AH14" s="110"/>
      <c r="AI14" s="111"/>
      <c r="AJ14" s="109"/>
      <c r="AK14" s="112"/>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1"/>
      <c r="BH14" s="57"/>
      <c r="BI14" s="131" t="str">
        <f>IFERROR(VLOOKUP(C14,'sutartys 20210531'!$A$1:$Y$90,5,FALSE)," ")</f>
        <v xml:space="preserve"> </v>
      </c>
      <c r="BJ14" s="101"/>
      <c r="BK14" s="101"/>
      <c r="BL14" s="101"/>
      <c r="BM14" s="101"/>
      <c r="BN14" s="101"/>
      <c r="BO14" s="101"/>
      <c r="BP14" s="101"/>
      <c r="BQ14" s="101"/>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row>
    <row r="15" spans="1:150" ht="47.25" customHeight="1" x14ac:dyDescent="0.2">
      <c r="A15" s="29" t="s">
        <v>116</v>
      </c>
      <c r="B15" s="29" t="s">
        <v>287</v>
      </c>
      <c r="C15" s="29" t="s">
        <v>288</v>
      </c>
      <c r="D15" s="30" t="s">
        <v>289</v>
      </c>
      <c r="E15" s="31" t="s">
        <v>272</v>
      </c>
      <c r="F15" s="32" t="s">
        <v>114</v>
      </c>
      <c r="G15" s="32" t="s">
        <v>290</v>
      </c>
      <c r="H15" s="32" t="s">
        <v>291</v>
      </c>
      <c r="I15" s="32" t="s">
        <v>111</v>
      </c>
      <c r="J15" s="32" t="s">
        <v>112</v>
      </c>
      <c r="K15" s="32"/>
      <c r="L15" s="32"/>
      <c r="M15" s="32"/>
      <c r="N15" s="33">
        <v>1433189.92</v>
      </c>
      <c r="O15" s="33">
        <v>489977.74</v>
      </c>
      <c r="P15" s="33">
        <v>76476.990000000005</v>
      </c>
      <c r="Q15" s="33">
        <v>0</v>
      </c>
      <c r="R15" s="33">
        <v>0</v>
      </c>
      <c r="S15" s="33">
        <v>866735.19</v>
      </c>
      <c r="T15" s="34">
        <v>42309</v>
      </c>
      <c r="U15" s="35">
        <v>42491</v>
      </c>
      <c r="V15" s="35">
        <v>42673</v>
      </c>
      <c r="W15" s="36">
        <v>43339</v>
      </c>
      <c r="X15" s="114">
        <v>600000</v>
      </c>
      <c r="Y15" s="114">
        <v>268900</v>
      </c>
      <c r="Z15" s="114">
        <v>0</v>
      </c>
      <c r="AA15" s="114">
        <v>0</v>
      </c>
      <c r="AB15" s="114">
        <v>0</v>
      </c>
      <c r="AC15" s="114"/>
      <c r="AD15" s="114"/>
      <c r="AE15" s="115"/>
      <c r="AF15" s="120">
        <v>34</v>
      </c>
      <c r="AG15" s="129" t="s">
        <v>741</v>
      </c>
      <c r="AH15" s="120"/>
      <c r="AI15" s="135"/>
      <c r="AJ15" s="136"/>
      <c r="AK15" s="119"/>
      <c r="AL15" s="120"/>
      <c r="AM15" s="120"/>
      <c r="AN15" s="120"/>
      <c r="AO15" s="120"/>
      <c r="AP15" s="120" t="s">
        <v>171</v>
      </c>
      <c r="AQ15" s="129" t="s">
        <v>739</v>
      </c>
      <c r="AR15" s="129">
        <v>4719.5</v>
      </c>
      <c r="AS15" s="129" t="s">
        <v>172</v>
      </c>
      <c r="AT15" s="129" t="s">
        <v>740</v>
      </c>
      <c r="AU15" s="120">
        <v>1757.57</v>
      </c>
      <c r="AV15" s="120"/>
      <c r="AW15" s="120"/>
      <c r="AX15" s="120"/>
      <c r="AY15" s="120"/>
      <c r="AZ15" s="120"/>
      <c r="BA15" s="120"/>
      <c r="BB15" s="120"/>
      <c r="BC15" s="120"/>
      <c r="BD15" s="120"/>
      <c r="BE15" s="120"/>
      <c r="BF15" s="120"/>
      <c r="BG15" s="135"/>
      <c r="BH15" s="57" t="s">
        <v>878</v>
      </c>
      <c r="BI15" s="131" t="s">
        <v>940</v>
      </c>
    </row>
    <row r="16" spans="1:150" ht="47.25" customHeight="1" x14ac:dyDescent="0.2">
      <c r="A16" s="29" t="s">
        <v>1075</v>
      </c>
      <c r="B16" s="29" t="s">
        <v>1207</v>
      </c>
      <c r="C16" s="29"/>
      <c r="D16" s="30" t="s">
        <v>1079</v>
      </c>
      <c r="E16" s="31" t="s">
        <v>1080</v>
      </c>
      <c r="F16" s="32"/>
      <c r="G16" s="32" t="s">
        <v>1081</v>
      </c>
      <c r="H16" s="32"/>
      <c r="I16" s="32"/>
      <c r="J16" s="32"/>
      <c r="K16" s="32" t="s">
        <v>36</v>
      </c>
      <c r="L16" s="32"/>
      <c r="M16" s="32"/>
      <c r="N16" s="33">
        <v>40000000</v>
      </c>
      <c r="O16" s="33"/>
      <c r="P16" s="33"/>
      <c r="Q16" s="33">
        <v>40000000</v>
      </c>
      <c r="R16" s="33"/>
      <c r="S16" s="33"/>
      <c r="T16" s="35"/>
      <c r="U16" s="35"/>
      <c r="V16" s="35">
        <v>43724</v>
      </c>
      <c r="W16" s="36">
        <v>45291</v>
      </c>
      <c r="X16" s="114"/>
      <c r="Y16" s="114"/>
      <c r="Z16" s="114"/>
      <c r="AA16" s="114"/>
      <c r="AB16" s="114"/>
      <c r="AC16" s="114"/>
      <c r="AD16" s="114"/>
      <c r="AE16" s="115"/>
      <c r="AF16" s="120">
        <v>51</v>
      </c>
      <c r="AG16" s="129" t="s">
        <v>1082</v>
      </c>
      <c r="AH16" s="120"/>
      <c r="AI16" s="120"/>
      <c r="AJ16" s="136"/>
      <c r="AK16" s="120"/>
      <c r="AL16" s="120"/>
      <c r="AM16" s="120"/>
      <c r="AN16" s="120"/>
      <c r="AO16" s="120"/>
      <c r="AP16" s="120"/>
      <c r="AQ16" s="129" t="s">
        <v>1083</v>
      </c>
      <c r="AR16" s="129">
        <v>50</v>
      </c>
      <c r="AS16" s="129"/>
      <c r="AT16" s="129" t="s">
        <v>1084</v>
      </c>
      <c r="AU16" s="120">
        <v>90</v>
      </c>
      <c r="AV16" s="120"/>
      <c r="AW16" s="120"/>
      <c r="AX16" s="120"/>
      <c r="AY16" s="120"/>
      <c r="AZ16" s="120"/>
      <c r="BA16" s="120"/>
      <c r="BB16" s="120"/>
      <c r="BC16" s="120"/>
      <c r="BD16" s="120"/>
      <c r="BE16" s="120"/>
      <c r="BF16" s="120"/>
      <c r="BG16" s="135"/>
      <c r="BH16" s="57" t="s">
        <v>1085</v>
      </c>
      <c r="BI16" s="131" t="s">
        <v>1371</v>
      </c>
    </row>
    <row r="17" spans="1:150" s="113" customFormat="1" ht="25.5" customHeight="1" x14ac:dyDescent="0.2">
      <c r="A17" s="20" t="s">
        <v>88</v>
      </c>
      <c r="B17" s="21" t="s">
        <v>83</v>
      </c>
      <c r="C17" s="21"/>
      <c r="D17" s="22" t="s">
        <v>292</v>
      </c>
      <c r="E17" s="23"/>
      <c r="F17" s="23"/>
      <c r="G17" s="23"/>
      <c r="H17" s="23"/>
      <c r="I17" s="23"/>
      <c r="J17" s="23"/>
      <c r="K17" s="23"/>
      <c r="L17" s="23"/>
      <c r="M17" s="23"/>
      <c r="N17" s="23"/>
      <c r="O17" s="23"/>
      <c r="P17" s="23"/>
      <c r="Q17" s="23"/>
      <c r="R17" s="23"/>
      <c r="S17" s="24"/>
      <c r="T17" s="25"/>
      <c r="U17" s="38"/>
      <c r="V17" s="38"/>
      <c r="W17" s="28" t="s">
        <v>275</v>
      </c>
      <c r="X17" s="108"/>
      <c r="Y17" s="108"/>
      <c r="Z17" s="108"/>
      <c r="AA17" s="108"/>
      <c r="AB17" s="108"/>
      <c r="AC17" s="108"/>
      <c r="AD17" s="108"/>
      <c r="AE17" s="109"/>
      <c r="AF17" s="110"/>
      <c r="AG17" s="110"/>
      <c r="AH17" s="110"/>
      <c r="AI17" s="111"/>
      <c r="AJ17" s="109"/>
      <c r="AK17" s="112"/>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1"/>
      <c r="BH17" s="57"/>
      <c r="BI17" s="131" t="str">
        <f>IFERROR(VLOOKUP(C17,'sutartys 20210531'!$A$1:$Y$90,5,FALSE)," ")</f>
        <v xml:space="preserve"> </v>
      </c>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row>
    <row r="18" spans="1:150" ht="25.5" customHeight="1" x14ac:dyDescent="0.2">
      <c r="A18" s="349" t="s">
        <v>293</v>
      </c>
      <c r="B18" s="349" t="s">
        <v>294</v>
      </c>
      <c r="C18" s="349" t="s">
        <v>295</v>
      </c>
      <c r="D18" s="350" t="s">
        <v>296</v>
      </c>
      <c r="E18" s="351" t="s">
        <v>297</v>
      </c>
      <c r="F18" s="352" t="s">
        <v>114</v>
      </c>
      <c r="G18" s="352" t="s">
        <v>298</v>
      </c>
      <c r="H18" s="352" t="s">
        <v>299</v>
      </c>
      <c r="I18" s="352" t="s">
        <v>115</v>
      </c>
      <c r="J18" s="352" t="s">
        <v>112</v>
      </c>
      <c r="K18" s="352"/>
      <c r="L18" s="352"/>
      <c r="M18" s="352"/>
      <c r="N18" s="353">
        <v>364031.13</v>
      </c>
      <c r="O18" s="353">
        <v>27302.34</v>
      </c>
      <c r="P18" s="353">
        <v>27302.33</v>
      </c>
      <c r="Q18" s="353"/>
      <c r="R18" s="353"/>
      <c r="S18" s="353">
        <v>309426.46000000002</v>
      </c>
      <c r="T18" s="354">
        <v>42491</v>
      </c>
      <c r="U18" s="355">
        <v>42644</v>
      </c>
      <c r="V18" s="355">
        <v>42735</v>
      </c>
      <c r="W18" s="356">
        <v>43524</v>
      </c>
      <c r="X18" s="357"/>
      <c r="Y18" s="357">
        <v>196253.5</v>
      </c>
      <c r="Z18" s="357">
        <v>117752.09999999999</v>
      </c>
      <c r="AA18" s="357">
        <v>78501.400000000009</v>
      </c>
      <c r="AB18" s="357"/>
      <c r="AC18" s="357"/>
      <c r="AD18" s="357"/>
      <c r="AE18" s="358"/>
      <c r="AF18" s="359">
        <v>30</v>
      </c>
      <c r="AG18" s="360" t="s">
        <v>250</v>
      </c>
      <c r="AH18" s="359"/>
      <c r="AI18" s="361"/>
      <c r="AJ18" s="362"/>
      <c r="AK18" s="363"/>
      <c r="AL18" s="359"/>
      <c r="AM18" s="359"/>
      <c r="AN18" s="359"/>
      <c r="AO18" s="359"/>
      <c r="AP18" s="359" t="s">
        <v>171</v>
      </c>
      <c r="AQ18" s="360" t="s">
        <v>739</v>
      </c>
      <c r="AR18" s="360">
        <v>8001</v>
      </c>
      <c r="AS18" s="360"/>
      <c r="AT18" s="360"/>
      <c r="AU18" s="359"/>
      <c r="AV18" s="359"/>
      <c r="AW18" s="359"/>
      <c r="AX18" s="359"/>
      <c r="AY18" s="359"/>
      <c r="AZ18" s="359"/>
      <c r="BA18" s="359"/>
      <c r="BB18" s="359"/>
      <c r="BC18" s="359"/>
      <c r="BD18" s="359"/>
      <c r="BE18" s="359"/>
      <c r="BF18" s="359"/>
      <c r="BG18" s="361"/>
      <c r="BH18" s="626" t="str">
        <f>IFERROR(VLOOKUP(C18,'sutartys 20210531'!$A$1:$Y$90,6,FALSE)," ")</f>
        <v>Projekto objektas – gyvenamojo kvartalo tarp P. Cvirkos, K. Donelaičio, Vytauto Didžiojo ir Dariaus ir Girėno gatvių kiemų teritorija, kuri yra miesto centro viešųjų erdvių ir infrastruktūros dalis. Projekte numatyta praplatinti įvažiavimus-pravažiavimus į kvartalo kiemus, maksimaliai praplėsti automobilių parkavimo aikšteles, pritaikant ir žmonių su negalia poreikiams automobilių stovėjimo vietas, pakoreguoti ir rekonstruoti pėsčiųjų takus (šaligatvius) ir pritaikyti neįgaliųjų poreikiams, kad jie galėtų laisvai judėti, įrengti įvairaus amžiaus grupių vaikų žaidimo bei pagyvenusių žmonių poilsio aikšteles bei visą teritoriją papildomai apželdinti, įrengti gėlynus, gatvių apšvietimą, mažosios architektūros elementus.
Tikimasi, kad įgyvendintas projektas padidins gyvenamosios aplinkos patrauklumą Jurbarko mieste bei prisidės prie palankių sąlygų sudarymo verslo plėtrai ir kūrimui ar (ir) paslaugų sektoriaus vystymuisi.</v>
      </c>
      <c r="BI18" s="564" t="str">
        <f>IFERROR(VLOOKUP(C18,'sutartys 20210531'!$A$1:$Y$90,5,FALSE)," ")</f>
        <v>Baigtas</v>
      </c>
    </row>
    <row r="19" spans="1:150" s="113" customFormat="1" ht="25.5" customHeight="1" x14ac:dyDescent="0.2">
      <c r="A19" s="85" t="s">
        <v>1197</v>
      </c>
      <c r="B19" s="21" t="s">
        <v>83</v>
      </c>
      <c r="C19" s="21"/>
      <c r="D19" s="22" t="s">
        <v>1199</v>
      </c>
      <c r="E19" s="23"/>
      <c r="F19" s="23"/>
      <c r="G19" s="23"/>
      <c r="H19" s="23"/>
      <c r="I19" s="23"/>
      <c r="J19" s="23"/>
      <c r="K19" s="23"/>
      <c r="L19" s="23"/>
      <c r="M19" s="23"/>
      <c r="N19" s="23"/>
      <c r="O19" s="23"/>
      <c r="P19" s="23"/>
      <c r="Q19" s="23"/>
      <c r="R19" s="23"/>
      <c r="S19" s="24"/>
      <c r="T19" s="25"/>
      <c r="U19" s="38"/>
      <c r="V19" s="38"/>
      <c r="W19" s="28" t="s">
        <v>275</v>
      </c>
      <c r="X19" s="108"/>
      <c r="Y19" s="108"/>
      <c r="Z19" s="108"/>
      <c r="AA19" s="108"/>
      <c r="AB19" s="108"/>
      <c r="AC19" s="108"/>
      <c r="AD19" s="108"/>
      <c r="AE19" s="109"/>
      <c r="AF19" s="110"/>
      <c r="AG19" s="110"/>
      <c r="AH19" s="110"/>
      <c r="AI19" s="111"/>
      <c r="AJ19" s="109"/>
      <c r="AK19" s="112"/>
      <c r="AL19" s="110"/>
      <c r="AM19" s="110"/>
      <c r="AN19" s="110"/>
      <c r="AO19" s="110"/>
      <c r="AP19" s="110"/>
      <c r="AQ19" s="110"/>
      <c r="AR19" s="110"/>
      <c r="AS19" s="110"/>
      <c r="AT19" s="110"/>
      <c r="AU19" s="110"/>
      <c r="AV19" s="110"/>
      <c r="AW19" s="110"/>
      <c r="AX19" s="110"/>
      <c r="AY19" s="110"/>
      <c r="AZ19" s="110"/>
      <c r="BA19" s="110"/>
      <c r="BB19" s="110"/>
      <c r="BC19" s="110"/>
      <c r="BD19" s="110"/>
      <c r="BE19" s="110"/>
      <c r="BF19" s="110"/>
      <c r="BG19" s="111"/>
      <c r="BH19" s="57"/>
      <c r="BI19" s="131" t="str">
        <f>IFERROR(VLOOKUP(C19,'sutartys 20210531'!$A$1:$Y$90,5,FALSE)," ")</f>
        <v xml:space="preserve"> </v>
      </c>
      <c r="BJ19" s="101"/>
      <c r="BK19" s="101"/>
      <c r="BL19" s="101"/>
      <c r="BM19" s="101"/>
      <c r="BN19" s="101"/>
      <c r="BO19" s="101"/>
      <c r="BP19" s="101"/>
      <c r="BQ19" s="101"/>
      <c r="BR19" s="101"/>
      <c r="BS19" s="101"/>
      <c r="BT19" s="101"/>
      <c r="BU19" s="101"/>
      <c r="BV19" s="101"/>
      <c r="BW19" s="101"/>
      <c r="BX19" s="101"/>
      <c r="BY19" s="101"/>
      <c r="BZ19" s="101"/>
      <c r="CA19" s="101"/>
      <c r="CB19" s="101"/>
      <c r="CC19" s="101"/>
      <c r="CD19" s="101"/>
      <c r="CE19" s="101"/>
      <c r="CF19" s="101"/>
      <c r="CG19" s="10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1"/>
      <c r="DQ19" s="101"/>
      <c r="DR19" s="101"/>
      <c r="DS19" s="101"/>
      <c r="DT19" s="101"/>
      <c r="DU19" s="101"/>
      <c r="DV19" s="101"/>
      <c r="DW19" s="101"/>
      <c r="DX19" s="101"/>
      <c r="DY19" s="101"/>
      <c r="DZ19" s="101"/>
      <c r="EA19" s="101"/>
      <c r="EB19" s="101"/>
      <c r="EC19" s="101"/>
      <c r="ED19" s="101"/>
      <c r="EE19" s="101"/>
      <c r="EF19" s="101"/>
      <c r="EG19" s="101"/>
      <c r="EH19" s="101"/>
      <c r="EI19" s="101"/>
      <c r="EJ19" s="101"/>
      <c r="EK19" s="101"/>
      <c r="EL19" s="101"/>
      <c r="EM19" s="101"/>
      <c r="EN19" s="101"/>
      <c r="EO19" s="101"/>
      <c r="EP19" s="101"/>
      <c r="EQ19" s="101"/>
      <c r="ER19" s="101"/>
      <c r="ES19" s="101"/>
      <c r="ET19" s="101"/>
    </row>
    <row r="20" spans="1:150" s="101" customFormat="1" ht="81" customHeight="1" x14ac:dyDescent="0.2">
      <c r="A20" s="39" t="s">
        <v>1198</v>
      </c>
      <c r="B20" s="39" t="s">
        <v>1309</v>
      </c>
      <c r="C20" s="458" t="s">
        <v>1308</v>
      </c>
      <c r="D20" s="40" t="s">
        <v>1200</v>
      </c>
      <c r="E20" s="41" t="s">
        <v>303</v>
      </c>
      <c r="F20" s="41" t="s">
        <v>114</v>
      </c>
      <c r="G20" s="41" t="s">
        <v>304</v>
      </c>
      <c r="H20" s="41" t="s">
        <v>1206</v>
      </c>
      <c r="I20" s="41" t="s">
        <v>111</v>
      </c>
      <c r="J20" s="41" t="s">
        <v>112</v>
      </c>
      <c r="K20" s="41"/>
      <c r="L20" s="41"/>
      <c r="M20" s="41"/>
      <c r="N20" s="402">
        <v>18849067.719999999</v>
      </c>
      <c r="O20" s="402">
        <v>5954320.1100000003</v>
      </c>
      <c r="P20" s="402">
        <v>1045520.08</v>
      </c>
      <c r="Q20" s="402"/>
      <c r="R20" s="402"/>
      <c r="S20" s="402">
        <v>11849227.529999999</v>
      </c>
      <c r="T20" s="43">
        <v>44074</v>
      </c>
      <c r="U20" s="44">
        <v>44104</v>
      </c>
      <c r="V20" s="44">
        <v>44165</v>
      </c>
      <c r="W20" s="45">
        <v>45199</v>
      </c>
      <c r="X20" s="91">
        <v>0</v>
      </c>
      <c r="Y20" s="91">
        <v>227566.4</v>
      </c>
      <c r="Z20" s="130">
        <v>135621.20000000001</v>
      </c>
      <c r="AA20" s="130">
        <v>71242.399999999994</v>
      </c>
      <c r="AB20" s="130">
        <v>0</v>
      </c>
      <c r="AC20" s="130"/>
      <c r="AD20" s="130"/>
      <c r="AE20" s="131"/>
      <c r="AF20" s="117">
        <v>50</v>
      </c>
      <c r="AG20" s="116" t="s">
        <v>775</v>
      </c>
      <c r="AH20" s="117"/>
      <c r="AI20" s="132"/>
      <c r="AJ20" s="131"/>
      <c r="AK20" s="133"/>
      <c r="AL20" s="117"/>
      <c r="AM20" s="117"/>
      <c r="AN20" s="117"/>
      <c r="AO20" s="117"/>
      <c r="AP20" s="117" t="s">
        <v>1202</v>
      </c>
      <c r="AQ20" s="116" t="s">
        <v>1203</v>
      </c>
      <c r="AR20" s="116">
        <v>4</v>
      </c>
      <c r="AS20" s="117" t="s">
        <v>1204</v>
      </c>
      <c r="AT20" s="116" t="s">
        <v>1205</v>
      </c>
      <c r="AU20" s="116">
        <v>17</v>
      </c>
      <c r="AV20" s="117"/>
      <c r="AW20" s="117"/>
      <c r="AX20" s="117"/>
      <c r="AY20" s="117"/>
      <c r="AZ20" s="117"/>
      <c r="BA20" s="117"/>
      <c r="BB20" s="117"/>
      <c r="BC20" s="117"/>
      <c r="BD20" s="117"/>
      <c r="BE20" s="117"/>
      <c r="BF20" s="117"/>
      <c r="BG20" s="132"/>
      <c r="BH20" s="57" t="s">
        <v>1201</v>
      </c>
      <c r="BI20" s="131" t="s">
        <v>1371</v>
      </c>
    </row>
    <row r="21" spans="1:150" ht="24.75" customHeight="1" thickBot="1" x14ac:dyDescent="0.25">
      <c r="A21" s="15" t="s">
        <v>300</v>
      </c>
      <c r="B21" s="16" t="s">
        <v>83</v>
      </c>
      <c r="C21" s="16"/>
      <c r="D21" s="16" t="s">
        <v>301</v>
      </c>
      <c r="E21" s="17"/>
      <c r="F21" s="17"/>
      <c r="G21" s="17"/>
      <c r="H21" s="17"/>
      <c r="I21" s="17"/>
      <c r="J21" s="17"/>
      <c r="K21" s="17"/>
      <c r="L21" s="17"/>
      <c r="M21" s="17"/>
      <c r="N21" s="17"/>
      <c r="O21" s="17"/>
      <c r="P21" s="17"/>
      <c r="Q21" s="17"/>
      <c r="R21" s="17"/>
      <c r="S21" s="17"/>
      <c r="T21" s="46"/>
      <c r="U21" s="213"/>
      <c r="V21" s="213"/>
      <c r="W21" s="214" t="s">
        <v>275</v>
      </c>
      <c r="X21" s="17"/>
      <c r="Y21" s="17"/>
      <c r="Z21" s="17"/>
      <c r="AA21" s="17"/>
      <c r="AB21" s="17"/>
      <c r="AC21" s="17"/>
      <c r="AD21" s="17"/>
      <c r="AF21" s="17"/>
      <c r="AG21" s="17"/>
      <c r="AH21" s="17"/>
      <c r="AI21" s="17"/>
      <c r="AJ21" s="127"/>
      <c r="AK21" s="17"/>
      <c r="AL21" s="17"/>
      <c r="AM21" s="17"/>
      <c r="AN21" s="17"/>
      <c r="AO21" s="17"/>
      <c r="AP21" s="107"/>
      <c r="AQ21" s="107"/>
      <c r="AR21" s="107"/>
      <c r="AS21" s="107"/>
      <c r="AT21" s="17"/>
      <c r="AU21" s="107"/>
      <c r="AV21" s="107"/>
      <c r="AW21" s="17"/>
      <c r="AX21" s="107"/>
      <c r="AY21" s="107"/>
      <c r="AZ21" s="17"/>
      <c r="BA21" s="107"/>
      <c r="BB21" s="107"/>
      <c r="BC21" s="107"/>
      <c r="BD21" s="107"/>
      <c r="BE21" s="107"/>
      <c r="BF21" s="107"/>
      <c r="BG21" s="107"/>
      <c r="BH21" s="57"/>
      <c r="BI21" s="131" t="str">
        <f>IFERROR(VLOOKUP(C21,'sutartys 20210531'!$A$1:$Y$90,5,FALSE)," ")</f>
        <v xml:space="preserve"> </v>
      </c>
    </row>
    <row r="22" spans="1:150" s="113" customFormat="1" ht="25.5" customHeight="1" x14ac:dyDescent="0.2">
      <c r="A22" s="20" t="s">
        <v>89</v>
      </c>
      <c r="B22" s="21" t="s">
        <v>83</v>
      </c>
      <c r="C22" s="21"/>
      <c r="D22" s="22" t="s">
        <v>302</v>
      </c>
      <c r="E22" s="23" t="s">
        <v>303</v>
      </c>
      <c r="F22" s="23" t="s">
        <v>122</v>
      </c>
      <c r="G22" s="23" t="s">
        <v>304</v>
      </c>
      <c r="H22" s="23" t="s">
        <v>305</v>
      </c>
      <c r="I22" s="23" t="s">
        <v>115</v>
      </c>
      <c r="J22" s="23"/>
      <c r="K22" s="23"/>
      <c r="L22" s="23"/>
      <c r="M22" s="23"/>
      <c r="N22" s="49"/>
      <c r="O22" s="49"/>
      <c r="P22" s="23"/>
      <c r="Q22" s="23"/>
      <c r="R22" s="23"/>
      <c r="S22" s="50">
        <v>3321362</v>
      </c>
      <c r="T22" s="25">
        <v>42826</v>
      </c>
      <c r="U22" s="38"/>
      <c r="V22" s="38">
        <v>42917</v>
      </c>
      <c r="W22" s="28">
        <v>45291</v>
      </c>
      <c r="X22" s="108"/>
      <c r="Y22" s="108"/>
      <c r="Z22" s="108"/>
      <c r="AA22" s="108"/>
      <c r="AB22" s="108"/>
      <c r="AC22" s="108"/>
      <c r="AD22" s="108"/>
      <c r="AE22" s="109"/>
      <c r="AF22" s="110">
        <v>50</v>
      </c>
      <c r="AG22" s="137" t="s">
        <v>258</v>
      </c>
      <c r="AH22" s="110"/>
      <c r="AI22" s="111"/>
      <c r="AJ22" s="109"/>
      <c r="AK22" s="112"/>
      <c r="AL22" s="110"/>
      <c r="AM22" s="110"/>
      <c r="AN22" s="110"/>
      <c r="AO22" s="110"/>
      <c r="AP22" s="110"/>
      <c r="AQ22" s="110"/>
      <c r="AR22" s="110"/>
      <c r="AS22" s="110"/>
      <c r="AT22" s="110"/>
      <c r="AU22" s="110"/>
      <c r="AV22" s="110"/>
      <c r="AW22" s="110"/>
      <c r="AX22" s="110"/>
      <c r="AY22" s="110"/>
      <c r="AZ22" s="110"/>
      <c r="BA22" s="110"/>
      <c r="BB22" s="110"/>
      <c r="BC22" s="110"/>
      <c r="BD22" s="110"/>
      <c r="BE22" s="110"/>
      <c r="BF22" s="110"/>
      <c r="BG22" s="111"/>
      <c r="BH22" s="57"/>
      <c r="BI22" s="131" t="str">
        <f>IFERROR(VLOOKUP(C22,'sutartys 20210531'!$A$1:$Y$90,5,FALSE)," ")</f>
        <v xml:space="preserve"> </v>
      </c>
      <c r="BJ22" s="101"/>
      <c r="BK22" s="101"/>
      <c r="BL22" s="101"/>
      <c r="BM22" s="101"/>
      <c r="BN22" s="101"/>
      <c r="BO22" s="101"/>
      <c r="BP22" s="101"/>
      <c r="BQ22" s="101"/>
      <c r="BR22" s="101"/>
      <c r="BS22" s="101"/>
      <c r="BT22" s="101"/>
      <c r="BU22" s="101"/>
      <c r="BV22" s="101"/>
      <c r="BW22" s="101"/>
      <c r="BX22" s="101"/>
      <c r="BY22" s="101"/>
      <c r="BZ22" s="101"/>
      <c r="CA22" s="101"/>
      <c r="CB22" s="101"/>
      <c r="CC22" s="101"/>
      <c r="CD22" s="101"/>
      <c r="CE22" s="101"/>
      <c r="CF22" s="101"/>
      <c r="CG22" s="101"/>
      <c r="CH22" s="101"/>
      <c r="CI22" s="101"/>
      <c r="CJ22" s="101"/>
      <c r="CK22" s="101"/>
      <c r="CL22" s="101"/>
      <c r="CM22" s="101"/>
      <c r="CN22" s="101"/>
      <c r="CO22" s="101"/>
      <c r="CP22" s="101"/>
      <c r="CQ22" s="101"/>
      <c r="CR22" s="101"/>
      <c r="CS22" s="101"/>
      <c r="CT22" s="101"/>
      <c r="CU22" s="101"/>
      <c r="CV22" s="101"/>
      <c r="CW22" s="101"/>
      <c r="CX22" s="101"/>
      <c r="CY22" s="101"/>
      <c r="CZ22" s="101"/>
      <c r="DA22" s="101"/>
      <c r="DB22" s="101"/>
      <c r="DC22" s="101"/>
      <c r="DD22" s="101"/>
      <c r="DE22" s="101"/>
      <c r="DF22" s="101"/>
      <c r="DG22" s="101"/>
      <c r="DH22" s="101"/>
      <c r="DI22" s="101"/>
      <c r="DJ22" s="101"/>
      <c r="DK22" s="101"/>
      <c r="DL22" s="101"/>
      <c r="DM22" s="101"/>
      <c r="DN22" s="101"/>
      <c r="DO22" s="101"/>
      <c r="DP22" s="101"/>
      <c r="DQ22" s="101"/>
      <c r="DR22" s="101"/>
      <c r="DS22" s="101"/>
      <c r="DT22" s="101"/>
      <c r="DU22" s="101"/>
      <c r="DV22" s="101"/>
      <c r="DW22" s="101"/>
      <c r="DX22" s="101"/>
      <c r="DY22" s="101"/>
      <c r="DZ22" s="101"/>
      <c r="EA22" s="101"/>
      <c r="EB22" s="101"/>
      <c r="EC22" s="101"/>
      <c r="ED22" s="101"/>
      <c r="EE22" s="101"/>
      <c r="EF22" s="101"/>
      <c r="EG22" s="101"/>
      <c r="EH22" s="101"/>
      <c r="EI22" s="101"/>
      <c r="EJ22" s="101"/>
      <c r="EK22" s="101"/>
      <c r="EL22" s="101"/>
      <c r="EM22" s="101"/>
      <c r="EN22" s="101"/>
      <c r="EO22" s="101"/>
      <c r="EP22" s="101"/>
      <c r="EQ22" s="101"/>
      <c r="ER22" s="101"/>
      <c r="ES22" s="101"/>
      <c r="ET22" s="101"/>
    </row>
    <row r="23" spans="1:150" ht="24.75" customHeight="1" thickBot="1" x14ac:dyDescent="0.25">
      <c r="A23" s="15" t="s">
        <v>306</v>
      </c>
      <c r="B23" s="16" t="s">
        <v>83</v>
      </c>
      <c r="C23" s="16"/>
      <c r="D23" s="16" t="s">
        <v>307</v>
      </c>
      <c r="E23" s="17"/>
      <c r="F23" s="17"/>
      <c r="G23" s="17"/>
      <c r="H23" s="17"/>
      <c r="I23" s="17"/>
      <c r="J23" s="17"/>
      <c r="K23" s="17"/>
      <c r="L23" s="17"/>
      <c r="M23" s="17"/>
      <c r="N23" s="17"/>
      <c r="O23" s="17"/>
      <c r="P23" s="17"/>
      <c r="Q23" s="17"/>
      <c r="R23" s="17"/>
      <c r="S23" s="17"/>
      <c r="T23" s="46"/>
      <c r="U23" s="47"/>
      <c r="V23" s="47"/>
      <c r="W23" s="48" t="s">
        <v>275</v>
      </c>
      <c r="X23" s="17"/>
      <c r="Y23" s="17"/>
      <c r="Z23" s="17"/>
      <c r="AA23" s="17"/>
      <c r="AB23" s="17"/>
      <c r="AC23" s="17"/>
      <c r="AD23" s="17"/>
      <c r="AF23" s="17"/>
      <c r="AG23" s="17"/>
      <c r="AH23" s="17"/>
      <c r="AI23" s="17"/>
      <c r="AJ23" s="136"/>
      <c r="AK23" s="17"/>
      <c r="AL23" s="17"/>
      <c r="AM23" s="17"/>
      <c r="AN23" s="17"/>
      <c r="AO23" s="17"/>
      <c r="AP23" s="107"/>
      <c r="AQ23" s="107"/>
      <c r="AR23" s="107"/>
      <c r="AS23" s="107"/>
      <c r="AT23" s="17"/>
      <c r="AU23" s="107"/>
      <c r="AV23" s="107"/>
      <c r="AW23" s="17"/>
      <c r="AX23" s="107"/>
      <c r="AY23" s="107"/>
      <c r="AZ23" s="17"/>
      <c r="BA23" s="107"/>
      <c r="BB23" s="107"/>
      <c r="BC23" s="107"/>
      <c r="BD23" s="107"/>
      <c r="BE23" s="107"/>
      <c r="BF23" s="107"/>
      <c r="BG23" s="107"/>
      <c r="BH23" s="57"/>
      <c r="BI23" s="131" t="str">
        <f>IFERROR(VLOOKUP(C23,'sutartys 20210531'!$A$1:$Y$90,5,FALSE)," ")</f>
        <v xml:space="preserve"> </v>
      </c>
    </row>
    <row r="24" spans="1:150" ht="24.75" customHeight="1" thickBot="1" x14ac:dyDescent="0.25">
      <c r="A24" s="15" t="s">
        <v>308</v>
      </c>
      <c r="B24" s="16" t="s">
        <v>83</v>
      </c>
      <c r="C24" s="16"/>
      <c r="D24" s="16" t="s">
        <v>309</v>
      </c>
      <c r="E24" s="17"/>
      <c r="F24" s="17"/>
      <c r="G24" s="17"/>
      <c r="H24" s="17"/>
      <c r="I24" s="17"/>
      <c r="J24" s="17"/>
      <c r="K24" s="17"/>
      <c r="L24" s="17"/>
      <c r="M24" s="17"/>
      <c r="N24" s="17"/>
      <c r="O24" s="17"/>
      <c r="P24" s="17"/>
      <c r="Q24" s="17"/>
      <c r="R24" s="17"/>
      <c r="S24" s="17"/>
      <c r="T24" s="46"/>
      <c r="U24" s="47"/>
      <c r="V24" s="47"/>
      <c r="W24" s="48" t="s">
        <v>275</v>
      </c>
      <c r="X24" s="17"/>
      <c r="Y24" s="17"/>
      <c r="Z24" s="17"/>
      <c r="AA24" s="17"/>
      <c r="AB24" s="17"/>
      <c r="AC24" s="17"/>
      <c r="AD24" s="17"/>
      <c r="AF24" s="17"/>
      <c r="AG24" s="17"/>
      <c r="AH24" s="17"/>
      <c r="AI24" s="17"/>
      <c r="AJ24" s="136"/>
      <c r="AK24" s="17"/>
      <c r="AL24" s="17"/>
      <c r="AM24" s="17"/>
      <c r="AN24" s="17"/>
      <c r="AO24" s="17"/>
      <c r="AP24" s="107"/>
      <c r="AQ24" s="107"/>
      <c r="AR24" s="107"/>
      <c r="AS24" s="107"/>
      <c r="AT24" s="17"/>
      <c r="AU24" s="107"/>
      <c r="AV24" s="107"/>
      <c r="AW24" s="17"/>
      <c r="AX24" s="107"/>
      <c r="AY24" s="107"/>
      <c r="AZ24" s="17"/>
      <c r="BA24" s="107"/>
      <c r="BB24" s="107"/>
      <c r="BC24" s="107"/>
      <c r="BD24" s="107"/>
      <c r="BE24" s="107"/>
      <c r="BF24" s="107"/>
      <c r="BG24" s="107"/>
      <c r="BH24" s="57"/>
      <c r="BI24" s="131" t="str">
        <f>IFERROR(VLOOKUP(C24,'sutartys 20210531'!$A$1:$Y$90,5,FALSE)," ")</f>
        <v xml:space="preserve"> </v>
      </c>
    </row>
    <row r="25" spans="1:150" s="113" customFormat="1" ht="25.5" customHeight="1" x14ac:dyDescent="0.2">
      <c r="A25" s="20" t="s">
        <v>310</v>
      </c>
      <c r="B25" s="21" t="s">
        <v>83</v>
      </c>
      <c r="C25" s="21"/>
      <c r="D25" s="22" t="s">
        <v>311</v>
      </c>
      <c r="E25" s="23"/>
      <c r="F25" s="23"/>
      <c r="G25" s="23"/>
      <c r="H25" s="23"/>
      <c r="I25" s="23"/>
      <c r="J25" s="23"/>
      <c r="K25" s="23"/>
      <c r="L25" s="23"/>
      <c r="M25" s="23"/>
      <c r="N25" s="23"/>
      <c r="O25" s="23"/>
      <c r="P25" s="23"/>
      <c r="Q25" s="23"/>
      <c r="R25" s="23"/>
      <c r="S25" s="24"/>
      <c r="T25" s="25"/>
      <c r="U25" s="38"/>
      <c r="V25" s="38"/>
      <c r="W25" s="28"/>
      <c r="X25" s="108"/>
      <c r="Y25" s="108"/>
      <c r="Z25" s="108"/>
      <c r="AA25" s="108"/>
      <c r="AB25" s="108"/>
      <c r="AC25" s="108"/>
      <c r="AD25" s="138"/>
      <c r="AE25" s="109"/>
      <c r="AF25" s="112"/>
      <c r="AG25" s="110"/>
      <c r="AH25" s="110"/>
      <c r="AI25" s="111"/>
      <c r="AJ25" s="109"/>
      <c r="AK25" s="112"/>
      <c r="AL25" s="110"/>
      <c r="AM25" s="110"/>
      <c r="AN25" s="110"/>
      <c r="AO25" s="110"/>
      <c r="AP25" s="110"/>
      <c r="AQ25" s="110"/>
      <c r="AR25" s="110"/>
      <c r="AS25" s="110"/>
      <c r="AT25" s="110"/>
      <c r="AU25" s="110"/>
      <c r="AV25" s="110"/>
      <c r="AW25" s="110"/>
      <c r="AX25" s="110"/>
      <c r="AY25" s="110"/>
      <c r="AZ25" s="110"/>
      <c r="BA25" s="110"/>
      <c r="BB25" s="110"/>
      <c r="BC25" s="110"/>
      <c r="BD25" s="110"/>
      <c r="BE25" s="110"/>
      <c r="BF25" s="110"/>
      <c r="BG25" s="111"/>
      <c r="BH25" s="57"/>
      <c r="BI25" s="131" t="str">
        <f>IFERROR(VLOOKUP(C25,'sutartys 20210531'!$A$1:$Y$90,5,FALSE)," ")</f>
        <v xml:space="preserve"> </v>
      </c>
      <c r="BJ25" s="101"/>
      <c r="BK25" s="101"/>
      <c r="BL25" s="101"/>
      <c r="BM25" s="101"/>
      <c r="BN25" s="101"/>
      <c r="BO25" s="101"/>
      <c r="BP25" s="101"/>
      <c r="BQ25" s="101"/>
      <c r="BR25" s="101"/>
      <c r="BS25" s="101"/>
      <c r="BT25" s="101"/>
      <c r="BU25" s="101"/>
      <c r="BV25" s="101"/>
      <c r="BW25" s="101"/>
      <c r="BX25" s="101"/>
      <c r="BY25" s="101"/>
      <c r="BZ25" s="101"/>
      <c r="CA25" s="101"/>
      <c r="CB25" s="101"/>
      <c r="CC25" s="101"/>
      <c r="CD25" s="101"/>
      <c r="CE25" s="101"/>
      <c r="CF25" s="101"/>
      <c r="CG25" s="10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1"/>
      <c r="DQ25" s="101"/>
      <c r="DR25" s="101"/>
      <c r="DS25" s="101"/>
      <c r="DT25" s="101"/>
      <c r="DU25" s="101"/>
      <c r="DV25" s="101"/>
      <c r="DW25" s="101"/>
      <c r="DX25" s="101"/>
      <c r="DY25" s="101"/>
      <c r="DZ25" s="101"/>
      <c r="EA25" s="101"/>
      <c r="EB25" s="101"/>
      <c r="EC25" s="101"/>
      <c r="ED25" s="101"/>
      <c r="EE25" s="101"/>
      <c r="EF25" s="101"/>
      <c r="EG25" s="101"/>
      <c r="EH25" s="101"/>
      <c r="EI25" s="101"/>
      <c r="EJ25" s="101"/>
      <c r="EK25" s="101"/>
      <c r="EL25" s="101"/>
      <c r="EM25" s="101"/>
      <c r="EN25" s="101"/>
      <c r="EO25" s="101"/>
      <c r="EP25" s="101"/>
      <c r="EQ25" s="101"/>
      <c r="ER25" s="101"/>
      <c r="ES25" s="101"/>
      <c r="ET25" s="101"/>
    </row>
    <row r="26" spans="1:150" ht="25.5" customHeight="1" x14ac:dyDescent="0.25">
      <c r="A26" s="29" t="s">
        <v>312</v>
      </c>
      <c r="B26" s="29" t="s">
        <v>313</v>
      </c>
      <c r="C26" s="29" t="s">
        <v>314</v>
      </c>
      <c r="D26" s="30" t="s">
        <v>315</v>
      </c>
      <c r="E26" s="31" t="s">
        <v>266</v>
      </c>
      <c r="F26" s="32" t="s">
        <v>130</v>
      </c>
      <c r="G26" s="32" t="s">
        <v>316</v>
      </c>
      <c r="H26" s="32" t="s">
        <v>131</v>
      </c>
      <c r="I26" s="32" t="s">
        <v>115</v>
      </c>
      <c r="J26" s="32"/>
      <c r="K26" s="32"/>
      <c r="L26" s="32"/>
      <c r="M26" s="32"/>
      <c r="N26" s="33">
        <v>799037.74</v>
      </c>
      <c r="O26" s="33">
        <v>119855.67</v>
      </c>
      <c r="P26" s="33"/>
      <c r="Q26" s="33"/>
      <c r="R26" s="33"/>
      <c r="S26" s="33">
        <v>679182.07</v>
      </c>
      <c r="T26" s="34">
        <v>42675</v>
      </c>
      <c r="U26" s="35">
        <v>42826</v>
      </c>
      <c r="V26" s="35">
        <v>42947</v>
      </c>
      <c r="W26" s="36">
        <v>44227</v>
      </c>
      <c r="X26" s="114"/>
      <c r="Y26" s="114">
        <v>150000</v>
      </c>
      <c r="Z26" s="114">
        <v>300000</v>
      </c>
      <c r="AA26" s="114">
        <v>248749</v>
      </c>
      <c r="AB26" s="114"/>
      <c r="AC26" s="114"/>
      <c r="AD26" s="139"/>
      <c r="AE26" s="115"/>
      <c r="AF26" s="119">
        <v>19</v>
      </c>
      <c r="AG26" s="129" t="s">
        <v>742</v>
      </c>
      <c r="AH26" s="120"/>
      <c r="AI26" s="135"/>
      <c r="AJ26" s="136"/>
      <c r="AK26" s="119"/>
      <c r="AL26" s="120"/>
      <c r="AM26" s="120"/>
      <c r="AN26" s="120"/>
      <c r="AO26" s="120"/>
      <c r="AP26" s="140"/>
      <c r="AQ26" s="140"/>
      <c r="AR26" s="120"/>
      <c r="AS26" s="140" t="s">
        <v>185</v>
      </c>
      <c r="AT26" s="140" t="s">
        <v>186</v>
      </c>
      <c r="AU26" s="120">
        <v>5</v>
      </c>
      <c r="AV26" s="120"/>
      <c r="AW26" s="120"/>
      <c r="AX26" s="120"/>
      <c r="AY26" s="120"/>
      <c r="AZ26" s="120"/>
      <c r="BA26" s="120"/>
      <c r="BB26" s="120"/>
      <c r="BC26" s="120"/>
      <c r="BD26" s="120"/>
      <c r="BE26" s="120"/>
      <c r="BF26" s="120"/>
      <c r="BG26" s="135"/>
      <c r="BH26" s="57" t="str">
        <f>IFERROR(VLOOKUP(C26,'sutartys 20210531'!$A$1:$Y$90,6,FALSE)," ")</f>
        <v>Projekto įgyvendinimo metu planuojami šie darbai:
1. Pėsčiųjų ir dviračio tako dalyje Struikų g. (nuo sankryžos su Pūtvės Pilies g. iki Sodininkų g.) Šilalės m., dalyje Sodininkų g. (nuo Struikų g. iki sankryžos su  Ramunės g.) Struikų k., ir dalyje Ramunės g. (nuo sankryžos su Sodininkų g. iki sodininkų bendrijos „Dobilas“ vartų) Struikų k., Šilalės r. įrengimas.
2. Pėsčiųjų ir dviračio tako įrengimas Šilalės k. sen. Kelio nr. Si-26 (Lelijų g.) nuo Rytinio Kelio g iki sodininkų bendrijos „Draugystė“ vartų Struikų k.,  Šilalės r. 
3. Pėsčiųjų tako rekonstrukcija nuo Dvaro Kaimo g. Šilalės m. iki Baranausko g. Šilų k., Šilalės r.
4. Pėsčiųjų takų A. Stulginskio g. ir dalyje Gardavos g. Tūbinių I k., Šilalės r. rekonstrukcija   bei pėsčiųjų perėjos per Gardavos gatvę įrengimas.
5. Pėsčiųjų ir dviračių tako nuo Vasario 16-osios g. Šilalės m. iki Šilo g. Šilalės m. įrengimas, tako apšvietimas.
Įgyvendinus projektą, Šilalės rajone pagerės eismo saugumas, sumažės avaringumas.</v>
      </c>
      <c r="BI26" s="131" t="str">
        <f>IFERROR(VLOOKUP(C26,'sutartys 20210531'!$A$1:$Y$90,5,FALSE)," ")</f>
        <v>Įgyvendinama sutartis</v>
      </c>
      <c r="BJ26" s="122"/>
      <c r="BK26" s="122"/>
      <c r="BL26" s="122"/>
      <c r="BM26" s="122"/>
      <c r="BN26" s="122"/>
    </row>
    <row r="27" spans="1:150" ht="25.5" customHeight="1" x14ac:dyDescent="0.2">
      <c r="A27" s="29" t="s">
        <v>317</v>
      </c>
      <c r="B27" s="29" t="s">
        <v>318</v>
      </c>
      <c r="C27" s="29" t="s">
        <v>319</v>
      </c>
      <c r="D27" s="30" t="s">
        <v>320</v>
      </c>
      <c r="E27" s="31" t="s">
        <v>280</v>
      </c>
      <c r="F27" s="32" t="s">
        <v>130</v>
      </c>
      <c r="G27" s="32" t="s">
        <v>321</v>
      </c>
      <c r="H27" s="32" t="s">
        <v>131</v>
      </c>
      <c r="I27" s="32" t="s">
        <v>115</v>
      </c>
      <c r="J27" s="32" t="s">
        <v>112</v>
      </c>
      <c r="K27" s="32"/>
      <c r="L27" s="32"/>
      <c r="M27" s="32"/>
      <c r="N27" s="33">
        <v>275093.36</v>
      </c>
      <c r="O27" s="33">
        <v>22605.119999999999</v>
      </c>
      <c r="P27" s="33"/>
      <c r="Q27" s="33"/>
      <c r="R27" s="33">
        <v>18658.89</v>
      </c>
      <c r="S27" s="33">
        <v>233829.35</v>
      </c>
      <c r="T27" s="34">
        <v>42675</v>
      </c>
      <c r="U27" s="35">
        <v>42736</v>
      </c>
      <c r="V27" s="35">
        <v>42855</v>
      </c>
      <c r="W27" s="36">
        <v>43496</v>
      </c>
      <c r="X27" s="114"/>
      <c r="Y27" s="114">
        <v>200000</v>
      </c>
      <c r="Z27" s="114">
        <v>68617</v>
      </c>
      <c r="AA27" s="114"/>
      <c r="AB27" s="114"/>
      <c r="AC27" s="114"/>
      <c r="AD27" s="139"/>
      <c r="AE27" s="115"/>
      <c r="AF27" s="119">
        <v>12</v>
      </c>
      <c r="AG27" s="129" t="s">
        <v>241</v>
      </c>
      <c r="AH27" s="120"/>
      <c r="AI27" s="135"/>
      <c r="AJ27" s="136"/>
      <c r="AK27" s="119"/>
      <c r="AL27" s="120"/>
      <c r="AM27" s="120"/>
      <c r="AN27" s="120"/>
      <c r="AO27" s="120"/>
      <c r="AP27" s="120" t="s">
        <v>184</v>
      </c>
      <c r="AQ27" s="129" t="s">
        <v>232</v>
      </c>
      <c r="AR27" s="120">
        <v>0.21</v>
      </c>
      <c r="AS27" s="120"/>
      <c r="AT27" s="129"/>
      <c r="AU27" s="120"/>
      <c r="AV27" s="120" t="s">
        <v>187</v>
      </c>
      <c r="AW27" s="129" t="s">
        <v>233</v>
      </c>
      <c r="AX27" s="120">
        <v>0.51</v>
      </c>
      <c r="AY27" s="120"/>
      <c r="AZ27" s="120"/>
      <c r="BA27" s="120"/>
      <c r="BB27" s="120"/>
      <c r="BC27" s="120"/>
      <c r="BD27" s="120"/>
      <c r="BE27" s="120"/>
      <c r="BF27" s="120"/>
      <c r="BG27" s="135"/>
      <c r="BH27" s="57" t="str">
        <f>IFERROR(VLOOKUP(C27,'sutartys 20210531'!$A$1:$Y$90,6,FALSE)," ")</f>
        <v>Didėjant Pagėgių miesto urbanizacijos lygiui, miestui plečiantis sąlyginai mažo gyventojų tankumo privačių namų sklypais (didėja urbanistinė sklaida), atsižvelgiant į gyventojų poreikius būtina išlaikyti darnios plėtros principus ir miesto patrauklumą. Susisiekimo infrastruktūros plėtra neatsiejama nuo bendrojo valstybės ekonominio ir socialinio augimo.
Projekto metu bus sutvarkytos Pagėgių miesto Jaunimo ir Rambyno g. atsižvelgiant Pagėgių miesto Bendrojo plano sprendinius. Pagerintos susisiekimo sąlygos mieste užtikrins efektyvų kelių transporto infrastruktūros pajėgumų panaudojimą, optimizuojant eismo srautus. 
Įgyvendinant projektą numatyta Jaunimo ir Rambyno gatvių atkarpų nauja statyba su pėsčiųjų ir dviračių taku ir apšvietimu bei Rambyno gatvių atkarpos rekonstravimas įrengiant pėsčiųjų ir dviračių taką su apšvietimu. Projekto metu sukurti rezultatai sudarys sąlygas didėti gyventojų mobilumui, eismo dalyvių saugumui, gerėti gyvenimo kokybei.</v>
      </c>
      <c r="BI27" s="131" t="str">
        <f>IFERROR(VLOOKUP(C27,'sutartys 20210531'!$A$1:$Y$90,5,FALSE)," ")</f>
        <v>Baigtas</v>
      </c>
    </row>
    <row r="28" spans="1:150" ht="25.5" customHeight="1" x14ac:dyDescent="0.2">
      <c r="A28" s="29" t="s">
        <v>322</v>
      </c>
      <c r="B28" s="29" t="s">
        <v>323</v>
      </c>
      <c r="C28" s="29" t="s">
        <v>324</v>
      </c>
      <c r="D28" s="30" t="s">
        <v>325</v>
      </c>
      <c r="E28" s="31" t="s">
        <v>297</v>
      </c>
      <c r="F28" s="32" t="s">
        <v>130</v>
      </c>
      <c r="G28" s="32" t="s">
        <v>326</v>
      </c>
      <c r="H28" s="32" t="s">
        <v>131</v>
      </c>
      <c r="I28" s="32" t="s">
        <v>115</v>
      </c>
      <c r="J28" s="32" t="s">
        <v>112</v>
      </c>
      <c r="K28" s="32"/>
      <c r="L28" s="32"/>
      <c r="M28" s="32"/>
      <c r="N28" s="33">
        <v>615978.15</v>
      </c>
      <c r="O28" s="33">
        <v>46198.37</v>
      </c>
      <c r="P28" s="33"/>
      <c r="Q28" s="33"/>
      <c r="R28" s="33">
        <v>46198.36</v>
      </c>
      <c r="S28" s="33">
        <v>523581.42</v>
      </c>
      <c r="T28" s="34">
        <v>42675</v>
      </c>
      <c r="U28" s="35">
        <v>42917</v>
      </c>
      <c r="V28" s="35">
        <v>43008</v>
      </c>
      <c r="W28" s="36">
        <v>44012</v>
      </c>
      <c r="X28" s="114"/>
      <c r="Y28" s="114">
        <v>134983</v>
      </c>
      <c r="Z28" s="114">
        <v>404950</v>
      </c>
      <c r="AA28" s="114">
        <v>134983</v>
      </c>
      <c r="AB28" s="114"/>
      <c r="AC28" s="114"/>
      <c r="AD28" s="139"/>
      <c r="AE28" s="115"/>
      <c r="AF28" s="119">
        <v>12</v>
      </c>
      <c r="AG28" s="129" t="s">
        <v>241</v>
      </c>
      <c r="AH28" s="120"/>
      <c r="AI28" s="135"/>
      <c r="AJ28" s="136"/>
      <c r="AK28" s="119"/>
      <c r="AL28" s="120"/>
      <c r="AM28" s="120"/>
      <c r="AN28" s="120"/>
      <c r="AO28" s="120"/>
      <c r="AP28" s="120" t="s">
        <v>184</v>
      </c>
      <c r="AQ28" s="129" t="s">
        <v>232</v>
      </c>
      <c r="AR28" s="129">
        <v>2.09</v>
      </c>
      <c r="AS28" s="120"/>
      <c r="AT28" s="120"/>
      <c r="AU28" s="120"/>
      <c r="AV28" s="120"/>
      <c r="AW28" s="120"/>
      <c r="AX28" s="120"/>
      <c r="AY28" s="120"/>
      <c r="AZ28" s="120"/>
      <c r="BA28" s="120"/>
      <c r="BB28" s="120"/>
      <c r="BC28" s="120"/>
      <c r="BD28" s="120"/>
      <c r="BE28" s="120"/>
      <c r="BF28" s="120"/>
      <c r="BG28" s="135"/>
      <c r="BH28" s="57" t="str">
        <f>IFERROR(VLOOKUP(C28,'sutartys 20210531'!$A$1:$Y$90,6,FALSE)," ")</f>
        <v>Jurbarko rajono savivaldybės administracija planuojamu įgyvendinti projektu „A. Giedraičio-Giedriaus gatvės rekonstravimas Jurbarko mieste“ (toliau – Projektas) siekia plėtoti susisiekimą vietinės reikšmės keliais, gerinant A. Giedraičio-Giedriaus gatvės techninius parametrus. Projekto metu A. Giedraičio-Giedriaus gatvėje bus nutiesta asfalto danga, įrengti buitinių nuotekų ir vandentiekio linijų atvadai. 
Šiuo metu gatvės su žvyro danga būklė kritiška: važiuojamosios dalies plotis nevienodas, daug duobių, nelygumų. Įrengus gatvės 2,64 km ir keturių šalutinių gatvių atkarpų (Nr. 2, 3, 4 ir 6), kurių bendras ilgis 0,552 km, naują važiuojamosios dalies dangą pagerės gatvės techniniai parametrai, tuo pačiu sumažės aplinkos tarša, neigiamas poveikis aplinkai. Projektas prisidės prie tinkamo pralaidumo ir patikimumo susisiekimo  infrastruktūros tinklo formavimo Jurbarko mieste, sumažės transportavimo laikas, kuro sąnaudos, padidės eismo saugumas, pagerės gyventojų gyvenimo kokybė.</v>
      </c>
      <c r="BI28" s="131" t="str">
        <f>IFERROR(VLOOKUP(C28,'sutartys 20210531'!$A$1:$Y$90,5,FALSE)," ")</f>
        <v>Baigtas</v>
      </c>
    </row>
    <row r="29" spans="1:150" ht="40.5" customHeight="1" x14ac:dyDescent="0.2">
      <c r="A29" s="29" t="s">
        <v>327</v>
      </c>
      <c r="B29" s="29" t="s">
        <v>328</v>
      </c>
      <c r="C29" s="29" t="s">
        <v>1287</v>
      </c>
      <c r="D29" s="30" t="s">
        <v>329</v>
      </c>
      <c r="E29" s="31" t="s">
        <v>297</v>
      </c>
      <c r="F29" s="32" t="s">
        <v>130</v>
      </c>
      <c r="G29" s="32" t="s">
        <v>326</v>
      </c>
      <c r="H29" s="32" t="s">
        <v>131</v>
      </c>
      <c r="I29" s="32" t="s">
        <v>115</v>
      </c>
      <c r="J29" s="32" t="s">
        <v>112</v>
      </c>
      <c r="K29" s="32"/>
      <c r="L29" s="32"/>
      <c r="M29" s="32"/>
      <c r="N29" s="33">
        <v>230889.91</v>
      </c>
      <c r="O29" s="33">
        <v>116189.91</v>
      </c>
      <c r="P29" s="33"/>
      <c r="Q29" s="33"/>
      <c r="R29" s="33"/>
      <c r="S29" s="33">
        <v>114700</v>
      </c>
      <c r="T29" s="34">
        <v>42675</v>
      </c>
      <c r="U29" s="35">
        <v>43768</v>
      </c>
      <c r="V29" s="35">
        <v>43829</v>
      </c>
      <c r="W29" s="36">
        <v>44926</v>
      </c>
      <c r="X29" s="114"/>
      <c r="Y29" s="114"/>
      <c r="AA29" s="114">
        <v>0</v>
      </c>
      <c r="AB29" s="114">
        <v>60290</v>
      </c>
      <c r="AC29" s="114">
        <v>54410</v>
      </c>
      <c r="AD29" s="139"/>
      <c r="AE29" s="115"/>
      <c r="AF29" s="119">
        <v>19</v>
      </c>
      <c r="AG29" s="129" t="s">
        <v>742</v>
      </c>
      <c r="AH29" s="120"/>
      <c r="AI29" s="135"/>
      <c r="AJ29" s="136"/>
      <c r="AK29" s="119"/>
      <c r="AL29" s="120"/>
      <c r="AM29" s="120"/>
      <c r="AN29" s="120"/>
      <c r="AO29" s="120"/>
      <c r="AP29" s="140"/>
      <c r="AQ29" s="140"/>
      <c r="AR29" s="120"/>
      <c r="AS29" s="140" t="s">
        <v>185</v>
      </c>
      <c r="AT29" s="140" t="s">
        <v>186</v>
      </c>
      <c r="AU29" s="120">
        <v>1</v>
      </c>
      <c r="AV29" s="120"/>
      <c r="AW29" s="120"/>
      <c r="AX29" s="120"/>
      <c r="AY29" s="120"/>
      <c r="AZ29" s="120"/>
      <c r="BA29" s="120"/>
      <c r="BB29" s="120"/>
      <c r="BC29" s="120"/>
      <c r="BD29" s="120"/>
      <c r="BE29" s="120"/>
      <c r="BF29" s="120"/>
      <c r="BG29" s="135"/>
      <c r="BH29" s="57" t="str">
        <f>IFERROR(VLOOKUP(C29,'sutartys 20210531'!$A$1:$Y$90,6,FALSE)," ")</f>
        <v>Projektu siekiama įdiegti eismo saugumo priemones Jurbarko miesto Lauko gatvėje bei padidinti eismo dalyvių saugumą. Projekto įgyvendinimo metu Lauko gatvėje nuo sankryžos su Algirdo gatve iki sankryžos su S. Daukanto gatve šalia važiuojamosios kelio dalies bus nutiestas 2,5 m pločio apie 811 m ilgio pėsčiųjų/dviračių takas,  taip pat prie sankryžos su Kalninės gatve planuojama įrengti iškiliąją perėją. Įgyvendinus projektą ir įrengus saugų eismą gerinančias priemones Lauko gatvėje, sumažės aplinkos tarša, bus pagerintos vietinių gyventojų bei miesto svečių susisiekimo sąlygos, gyvenimo kokybė. Lauko gatvė yra esamo valstybinės reikšmės kelio Nr. 1704 tęsinys Jurbarko mieste bei miesto aplinkkelis. Gatvė turi sankryžas su devyniomis gatvėmis ir yra labai judri, gatvėje vyksta intensyvus transporto eismas, taip pat gatve naudojasi daug nemotorizuotų eismo dalyvių, ypač dviratininkų. Vienoje gatvės pusėje  šaligatvio nėra, o kitoje – labai siauras, vietomis su ištrupėjusia asfalto danga ir esantis tik nuo sankryžos su Algirdo gatve iki sankryžos su Gedimino gatve, todėl nemotorizuotų eismo dalyvių judėjimas vyksta nesutvarkytais šaligatviais arba gatvės važiuojamąja dalimi. Įdiegtos inžinerinės eismo saugumo priemonės turės teigiamą poveikį eismo dalyvių saugumui, aplinkai, avaringumo mažinimui.</v>
      </c>
      <c r="BI29" s="131" t="str">
        <f>IFERROR(VLOOKUP(C29,'sutartys 20210531'!$A$1:$Y$90,5,FALSE)," ")</f>
        <v>Įgyvendinama sutartis</v>
      </c>
    </row>
    <row r="30" spans="1:150" ht="25.5" customHeight="1" x14ac:dyDescent="0.2">
      <c r="A30" s="29" t="s">
        <v>330</v>
      </c>
      <c r="B30" s="29" t="s">
        <v>331</v>
      </c>
      <c r="C30" s="29" t="s">
        <v>332</v>
      </c>
      <c r="D30" s="30" t="s">
        <v>333</v>
      </c>
      <c r="E30" s="31" t="s">
        <v>272</v>
      </c>
      <c r="F30" s="32" t="s">
        <v>130</v>
      </c>
      <c r="G30" s="32" t="s">
        <v>290</v>
      </c>
      <c r="H30" s="32" t="s">
        <v>131</v>
      </c>
      <c r="I30" s="32" t="s">
        <v>115</v>
      </c>
      <c r="J30" s="32" t="s">
        <v>112</v>
      </c>
      <c r="K30" s="32"/>
      <c r="L30" s="32"/>
      <c r="M30" s="32"/>
      <c r="N30" s="33">
        <v>1183328.8</v>
      </c>
      <c r="O30" s="33">
        <v>177499.33</v>
      </c>
      <c r="P30" s="33"/>
      <c r="Q30" s="33"/>
      <c r="R30" s="51"/>
      <c r="S30" s="33">
        <v>1005829.47</v>
      </c>
      <c r="T30" s="34">
        <v>42675</v>
      </c>
      <c r="U30" s="35">
        <v>42795</v>
      </c>
      <c r="V30" s="35">
        <v>42916</v>
      </c>
      <c r="W30" s="36">
        <v>44196</v>
      </c>
      <c r="X30" s="114"/>
      <c r="Y30" s="114">
        <v>127500</v>
      </c>
      <c r="Z30" s="114">
        <v>545780</v>
      </c>
      <c r="AA30" s="114">
        <v>218280</v>
      </c>
      <c r="AB30" s="114">
        <v>200000</v>
      </c>
      <c r="AC30" s="114"/>
      <c r="AD30" s="139"/>
      <c r="AE30" s="115"/>
      <c r="AF30" s="119">
        <v>12</v>
      </c>
      <c r="AG30" s="129" t="s">
        <v>241</v>
      </c>
      <c r="AH30" s="120"/>
      <c r="AI30" s="135"/>
      <c r="AJ30" s="136"/>
      <c r="AK30" s="119"/>
      <c r="AL30" s="120"/>
      <c r="AM30" s="120"/>
      <c r="AN30" s="120"/>
      <c r="AO30" s="120"/>
      <c r="AP30" s="120" t="s">
        <v>184</v>
      </c>
      <c r="AQ30" s="129" t="s">
        <v>232</v>
      </c>
      <c r="AR30" s="129">
        <v>1.65</v>
      </c>
      <c r="AS30" s="140" t="s">
        <v>185</v>
      </c>
      <c r="AT30" s="140" t="s">
        <v>186</v>
      </c>
      <c r="AU30" s="120">
        <v>2</v>
      </c>
      <c r="AV30" s="120"/>
      <c r="AW30" s="120"/>
      <c r="AX30" s="120"/>
      <c r="AY30" s="120"/>
      <c r="AZ30" s="120"/>
      <c r="BA30" s="120"/>
      <c r="BB30" s="120"/>
      <c r="BC30" s="120"/>
      <c r="BD30" s="120"/>
      <c r="BE30" s="120"/>
      <c r="BF30" s="120"/>
      <c r="BG30" s="135"/>
      <c r="BH30" s="57" t="str">
        <f>IFERROR(VLOOKUP(C30,'sutartys 20210531'!$A$1:$Y$90,6,FALSE)," ")</f>
        <v>Tauragės miesto Žemaitės ir Smėlynų gatvių bei Smėlynų skersgatvio rekonstrukcijos investicijų projektas inicijuotas vadovaujantis Tauragės regiono integruotos teritorijų vystymo programa. Šioje Programoje išskiriamas 1 tikslas „Padidinti užimtumą per patrauklumo darbui ir investicijoms gerinimą, darbo vietų pasiekiamumo ir darbo jėgos mobilumo didinimą“, kurį numatoma pasiekti sprendžiant tikslinių teritorijų (tame tarpe ir Tauragės miesto) socialines, ekonomines, demografines, aplinkos būklės, klimato kaitos problemas. Sprendžiant problemą, galima sumažinti neigiamas grėsmes, pagerinant darbo vietų pasiekiamumą kompleksiškai sprendžiant infrastruktūros nusidėvėjimo ir saugos problemas.
Tauragės miesto Žemaitės ir Smėlynų gatvių bei Smėlynų skersgatvio dangų stovis yra nepatenkinamas – dangos yra senos, duobėtos, vietomis asfalto visai nėra. Smėlynų gatvėje ir skersgatvyje šaligatviai nėra įrengti, o dalyje Žemaitės g. įrengti šaligatviai yra blogos būklės. 
Pagrindinė problema, kuriai spręsti inicijuotas šis projektas, yra ta, kad Žemaitės ir Smėlynų gatvių bei Smėlynų skersgatvio techniniai parametrai yra labai prasti, o eismo saugumo priemonės yra nusidėvėjusios ir nepakankamos.</v>
      </c>
      <c r="BI30" s="131" t="str">
        <f>IFERROR(VLOOKUP(C30,'sutartys 20210531'!$A$1:$Y$90,5,FALSE)," ")</f>
        <v>Baigtas</v>
      </c>
    </row>
    <row r="31" spans="1:150" ht="25.5" customHeight="1" x14ac:dyDescent="0.2">
      <c r="A31" s="29" t="s">
        <v>1090</v>
      </c>
      <c r="B31" s="29" t="s">
        <v>1093</v>
      </c>
      <c r="C31" s="487" t="s">
        <v>1286</v>
      </c>
      <c r="D31" s="30" t="s">
        <v>1095</v>
      </c>
      <c r="E31" s="31" t="s">
        <v>280</v>
      </c>
      <c r="F31" s="32" t="s">
        <v>130</v>
      </c>
      <c r="G31" s="32" t="s">
        <v>321</v>
      </c>
      <c r="H31" s="32" t="s">
        <v>131</v>
      </c>
      <c r="I31" s="32" t="s">
        <v>115</v>
      </c>
      <c r="J31" s="32" t="s">
        <v>112</v>
      </c>
      <c r="K31" s="32"/>
      <c r="L31" s="32"/>
      <c r="M31" s="32"/>
      <c r="N31" s="402">
        <v>157752.07</v>
      </c>
      <c r="O31" s="402">
        <v>11831.41</v>
      </c>
      <c r="P31" s="42"/>
      <c r="Q31" s="42"/>
      <c r="R31" s="402">
        <v>11831.41</v>
      </c>
      <c r="S31" s="402">
        <v>134089.25</v>
      </c>
      <c r="T31" s="35">
        <v>43830</v>
      </c>
      <c r="U31" s="35">
        <v>44104</v>
      </c>
      <c r="V31" s="35">
        <v>44196</v>
      </c>
      <c r="W31" s="36">
        <v>44742</v>
      </c>
      <c r="X31" s="114"/>
      <c r="Y31" s="114"/>
      <c r="Z31" s="114"/>
      <c r="AA31" s="114"/>
      <c r="AB31" s="114"/>
      <c r="AC31" s="114"/>
      <c r="AD31" s="139"/>
      <c r="AE31" s="115"/>
      <c r="AF31" s="119">
        <v>12</v>
      </c>
      <c r="AG31" s="129" t="s">
        <v>241</v>
      </c>
      <c r="AH31" s="120"/>
      <c r="AI31" s="135"/>
      <c r="AJ31" s="136"/>
      <c r="AK31" s="119"/>
      <c r="AL31" s="120"/>
      <c r="AM31" s="120"/>
      <c r="AN31" s="120"/>
      <c r="AO31" s="120"/>
      <c r="AP31" s="120"/>
      <c r="AQ31" s="129"/>
      <c r="AR31" s="129"/>
      <c r="AS31" s="140"/>
      <c r="AT31" s="140"/>
      <c r="AU31" s="120"/>
      <c r="AV31" s="120" t="s">
        <v>187</v>
      </c>
      <c r="AW31" s="129" t="s">
        <v>233</v>
      </c>
      <c r="AX31" s="129">
        <v>0.21</v>
      </c>
      <c r="AY31" s="120"/>
      <c r="AZ31" s="120"/>
      <c r="BA31" s="120"/>
      <c r="BB31" s="120"/>
      <c r="BC31" s="120"/>
      <c r="BD31" s="120"/>
      <c r="BE31" s="120"/>
      <c r="BF31" s="120"/>
      <c r="BG31" s="135"/>
      <c r="BH31" s="57" t="str">
        <f>IFERROR(VLOOKUP(C31,'sutartys 20210531'!$A$1:$Y$90,6,FALSE)," ")</f>
        <v>Didėjant Pagėgių miesto urbanizacijos lygiui, miestui plečiantis sąlyginai mažo gyventojų tankumo privačių namų sklypais (didėja urbanistinė sklaida), atsižvelgiant į gyventojų poreikius, būtina išlaikyti darnios plėtros principus ir miesto patrauklumą įrengiant Pagėgių miesto Ateities gatvės atkarpą. Projekto tikslas - plėtoti susisiekimą vietinės reikšmės keliais Pagėgių mieste, gerinant jų techninius parametrus. Planuojama įrengti apie 0,200 km Ateities gatvės atkarpą su asfalto danga ir važiuojamosios dalies apšvietimu. Projekto įgyvendinimo metu sukurti rezultatai sudarys sąlygas didėti gyventojų mobilumui, gerėti gyvenimo kokybei, sutrumpės kelionės automobiliu laikas.</v>
      </c>
      <c r="BI31" s="131" t="str">
        <f>IFERROR(VLOOKUP(C31,'sutartys 20210531'!$A$1:$Y$90,5,FALSE)," ")</f>
        <v>Įgyvendinama sutartis</v>
      </c>
    </row>
    <row r="32" spans="1:150" ht="25.5" customHeight="1" x14ac:dyDescent="0.2">
      <c r="A32" s="29" t="s">
        <v>1091</v>
      </c>
      <c r="B32" s="29" t="s">
        <v>1094</v>
      </c>
      <c r="C32" s="396" t="s">
        <v>1285</v>
      </c>
      <c r="D32" s="397" t="s">
        <v>1096</v>
      </c>
      <c r="E32" s="398" t="s">
        <v>272</v>
      </c>
      <c r="F32" s="32" t="s">
        <v>130</v>
      </c>
      <c r="G32" s="32" t="s">
        <v>290</v>
      </c>
      <c r="H32" s="32" t="s">
        <v>131</v>
      </c>
      <c r="I32" s="32" t="s">
        <v>115</v>
      </c>
      <c r="J32" s="32" t="s">
        <v>112</v>
      </c>
      <c r="K32" s="32"/>
      <c r="L32" s="32"/>
      <c r="M32" s="32"/>
      <c r="N32" s="33">
        <f>SUM(O32:S32)</f>
        <v>215438.95</v>
      </c>
      <c r="O32" s="33">
        <v>32315.85</v>
      </c>
      <c r="P32" s="33"/>
      <c r="Q32" s="33"/>
      <c r="R32" s="51"/>
      <c r="S32" s="33">
        <v>183123.1</v>
      </c>
      <c r="T32" s="35">
        <v>43830</v>
      </c>
      <c r="U32" s="35">
        <v>44012</v>
      </c>
      <c r="V32" s="35">
        <v>44074</v>
      </c>
      <c r="W32" s="36">
        <v>44620</v>
      </c>
      <c r="X32" s="114"/>
      <c r="Y32" s="114"/>
      <c r="Z32" s="114"/>
      <c r="AA32" s="114"/>
      <c r="AB32" s="114"/>
      <c r="AC32" s="114"/>
      <c r="AD32" s="139"/>
      <c r="AE32" s="115"/>
      <c r="AF32" s="119">
        <v>12</v>
      </c>
      <c r="AG32" s="129" t="s">
        <v>241</v>
      </c>
      <c r="AH32" s="120"/>
      <c r="AI32" s="135"/>
      <c r="AJ32" s="136"/>
      <c r="AK32" s="119"/>
      <c r="AL32" s="120"/>
      <c r="AM32" s="120"/>
      <c r="AN32" s="120"/>
      <c r="AO32" s="120"/>
      <c r="AP32" s="120" t="s">
        <v>184</v>
      </c>
      <c r="AQ32" s="129" t="s">
        <v>232</v>
      </c>
      <c r="AR32" s="129">
        <v>0.2</v>
      </c>
      <c r="AS32" s="140"/>
      <c r="AT32" s="140"/>
      <c r="AU32" s="120"/>
      <c r="AV32" s="120"/>
      <c r="AW32" s="120"/>
      <c r="AX32" s="120"/>
      <c r="AY32" s="120"/>
      <c r="AZ32" s="120"/>
      <c r="BA32" s="120"/>
      <c r="BB32" s="120"/>
      <c r="BC32" s="120"/>
      <c r="BD32" s="120"/>
      <c r="BE32" s="120"/>
      <c r="BF32" s="120"/>
      <c r="BG32" s="135"/>
      <c r="BH32" s="57" t="str">
        <f>IFERROR(VLOOKUP(C32,'sutartys 20210531'!$A$1:$Y$90,6,FALSE)," ")</f>
        <v>Projekto tikslas - plėtoti susisiekimą Tauragės mieste, gerinant gatvių techninius parametrus. Tauragės miesto Pilėnų gatvės dangos stovis yra nepatenkinamas – danga sena, duobėta, nėra asfalto, šaligatvių, lietaus nuotekų tinklų.
Siekiant išspręsti susidariusią problemą numatoma rekonstruoti – 0,22 km Pilėnų gatvės.
Projekto rezultatai sukurs naudą Tauragės miesto bei rajono savivaldybės gyventojams ir tiesiogiai prisidės prie nacionalinių, regioninių ir Tauragės rajono savivaldybės strateginių dokumentų nuostatų, tikslų ir uždavinių įgyvendinimo. Įgyvendinus projekto veiklą Pilėnų gatvėje bus įrengta nauja asfaltbetonio danga, įrengti šaligatviai, lietaus nuotekų tinklai, sutvarkytos gatvės žaliosios zonos ir įrengtas gatvės apšvietimas. Projekto įgyvendinimo rezultate bus pagerinti Pilėnų gatvės techniniai parametrai, padidės eismo saugumas ir aplinkos apsauga, sutrumpės kelionės laikas.</v>
      </c>
      <c r="BI32" s="131" t="str">
        <f>IFERROR(VLOOKUP(C32,'sutartys 20210531'!$A$1:$Y$90,5,FALSE)," ")</f>
        <v>Įgyvendinama sutartis</v>
      </c>
    </row>
    <row r="33" spans="1:150" s="113" customFormat="1" ht="25.5" customHeight="1" x14ac:dyDescent="0.2">
      <c r="A33" s="20" t="s">
        <v>334</v>
      </c>
      <c r="B33" s="21" t="s">
        <v>83</v>
      </c>
      <c r="C33" s="21"/>
      <c r="D33" s="37" t="s">
        <v>335</v>
      </c>
      <c r="E33" s="23"/>
      <c r="F33" s="23"/>
      <c r="G33" s="23"/>
      <c r="H33" s="23"/>
      <c r="I33" s="23"/>
      <c r="J33" s="23"/>
      <c r="K33" s="23"/>
      <c r="L33" s="23"/>
      <c r="M33" s="23"/>
      <c r="N33" s="23"/>
      <c r="O33" s="23"/>
      <c r="P33" s="23"/>
      <c r="Q33" s="23"/>
      <c r="R33" s="23"/>
      <c r="S33" s="24"/>
      <c r="T33" s="25"/>
      <c r="U33" s="38"/>
      <c r="V33" s="38"/>
      <c r="W33" s="28" t="s">
        <v>275</v>
      </c>
      <c r="X33" s="108"/>
      <c r="Y33" s="108"/>
      <c r="Z33" s="108"/>
      <c r="AA33" s="108"/>
      <c r="AB33" s="108"/>
      <c r="AC33" s="108"/>
      <c r="AD33" s="138"/>
      <c r="AE33" s="109"/>
      <c r="AF33" s="112"/>
      <c r="AG33" s="110"/>
      <c r="AH33" s="110"/>
      <c r="AI33" s="111"/>
      <c r="AJ33" s="109"/>
      <c r="AK33" s="112"/>
      <c r="AL33" s="110"/>
      <c r="AM33" s="110"/>
      <c r="AN33" s="110"/>
      <c r="AO33" s="110"/>
      <c r="AP33" s="110"/>
      <c r="AQ33" s="110"/>
      <c r="AR33" s="110"/>
      <c r="AS33" s="110"/>
      <c r="AT33" s="110"/>
      <c r="AU33" s="110"/>
      <c r="AV33" s="110"/>
      <c r="AW33" s="110"/>
      <c r="AX33" s="110"/>
      <c r="AY33" s="110"/>
      <c r="AZ33" s="110"/>
      <c r="BA33" s="110"/>
      <c r="BB33" s="110"/>
      <c r="BC33" s="110"/>
      <c r="BD33" s="110"/>
      <c r="BE33" s="110"/>
      <c r="BF33" s="110"/>
      <c r="BG33" s="111"/>
      <c r="BH33" s="57"/>
      <c r="BI33" s="131" t="str">
        <f>IFERROR(VLOOKUP(C33,'sutartys 20210531'!$A$1:$Y$90,5,FALSE)," ")</f>
        <v xml:space="preserve"> </v>
      </c>
      <c r="BJ33" s="101"/>
      <c r="BK33" s="101"/>
      <c r="BL33" s="101"/>
      <c r="BM33" s="101"/>
      <c r="BN33" s="101"/>
      <c r="BO33" s="101"/>
      <c r="BP33" s="101"/>
      <c r="BQ33" s="101"/>
      <c r="BR33" s="101"/>
      <c r="BS33" s="101"/>
      <c r="BT33" s="101"/>
      <c r="BU33" s="101"/>
      <c r="BV33" s="101"/>
      <c r="BW33" s="101"/>
      <c r="BX33" s="101"/>
      <c r="BY33" s="101"/>
      <c r="BZ33" s="101"/>
      <c r="CA33" s="101"/>
      <c r="CB33" s="101"/>
      <c r="CC33" s="101"/>
      <c r="CD33" s="101"/>
      <c r="CE33" s="101"/>
      <c r="CF33" s="101"/>
      <c r="CG33" s="10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1"/>
      <c r="DQ33" s="101"/>
      <c r="DR33" s="101"/>
      <c r="DS33" s="101"/>
      <c r="DT33" s="101"/>
      <c r="DU33" s="101"/>
      <c r="DV33" s="101"/>
      <c r="DW33" s="101"/>
      <c r="DX33" s="101"/>
      <c r="DY33" s="101"/>
      <c r="DZ33" s="101"/>
      <c r="EA33" s="101"/>
      <c r="EB33" s="101"/>
      <c r="EC33" s="101"/>
      <c r="ED33" s="101"/>
      <c r="EE33" s="101"/>
      <c r="EF33" s="101"/>
      <c r="EG33" s="101"/>
      <c r="EH33" s="101"/>
      <c r="EI33" s="101"/>
      <c r="EJ33" s="101"/>
      <c r="EK33" s="101"/>
      <c r="EL33" s="101"/>
      <c r="EM33" s="101"/>
      <c r="EN33" s="101"/>
      <c r="EO33" s="101"/>
      <c r="EP33" s="101"/>
      <c r="EQ33" s="101"/>
      <c r="ER33" s="101"/>
      <c r="ES33" s="101"/>
      <c r="ET33" s="101"/>
    </row>
    <row r="34" spans="1:150" ht="25.5" customHeight="1" x14ac:dyDescent="0.2">
      <c r="A34" s="29" t="s">
        <v>336</v>
      </c>
      <c r="B34" s="29" t="s">
        <v>337</v>
      </c>
      <c r="C34" s="29" t="s">
        <v>1008</v>
      </c>
      <c r="D34" s="30" t="s">
        <v>338</v>
      </c>
      <c r="E34" s="31" t="s">
        <v>272</v>
      </c>
      <c r="F34" s="32" t="s">
        <v>130</v>
      </c>
      <c r="G34" s="32" t="s">
        <v>290</v>
      </c>
      <c r="H34" s="32" t="s">
        <v>134</v>
      </c>
      <c r="I34" s="32" t="s">
        <v>115</v>
      </c>
      <c r="J34" s="32" t="s">
        <v>112</v>
      </c>
      <c r="K34" s="32"/>
      <c r="L34" s="32"/>
      <c r="M34" s="32"/>
      <c r="N34" s="33">
        <v>1071668.2</v>
      </c>
      <c r="O34" s="33">
        <v>365464.2</v>
      </c>
      <c r="P34" s="33"/>
      <c r="Q34" s="33">
        <v>0</v>
      </c>
      <c r="R34" s="33">
        <v>0</v>
      </c>
      <c r="S34" s="33">
        <v>706204</v>
      </c>
      <c r="T34" s="34">
        <v>43344</v>
      </c>
      <c r="U34" s="35">
        <v>43584</v>
      </c>
      <c r="V34" s="35">
        <v>43738</v>
      </c>
      <c r="W34" s="36">
        <v>44773</v>
      </c>
      <c r="X34" s="114">
        <v>0</v>
      </c>
      <c r="Y34" s="114">
        <v>0</v>
      </c>
      <c r="Z34" s="114">
        <v>0</v>
      </c>
      <c r="AA34" s="91">
        <f>196920+32821</f>
        <v>229741</v>
      </c>
      <c r="AB34" s="91">
        <f>196920+131280</f>
        <v>328200</v>
      </c>
      <c r="AC34" s="91">
        <f>S34-AA34-AB34</f>
        <v>148263</v>
      </c>
      <c r="AD34" s="139">
        <v>0</v>
      </c>
      <c r="AE34" s="115"/>
      <c r="AF34" s="119">
        <v>19</v>
      </c>
      <c r="AG34" s="129" t="s">
        <v>743</v>
      </c>
      <c r="AH34" s="120">
        <v>18</v>
      </c>
      <c r="AI34" s="141" t="s">
        <v>242</v>
      </c>
      <c r="AJ34" s="136"/>
      <c r="AK34" s="119"/>
      <c r="AL34" s="120"/>
      <c r="AM34" s="120"/>
      <c r="AN34" s="120"/>
      <c r="AO34" s="120"/>
      <c r="AP34" s="120" t="s">
        <v>192</v>
      </c>
      <c r="AQ34" s="129" t="s">
        <v>744</v>
      </c>
      <c r="AR34" s="120">
        <v>1</v>
      </c>
      <c r="AS34" s="120" t="s">
        <v>193</v>
      </c>
      <c r="AT34" s="129" t="s">
        <v>194</v>
      </c>
      <c r="AU34" s="117">
        <v>1</v>
      </c>
      <c r="AV34" s="120"/>
      <c r="AW34" s="120"/>
      <c r="AX34" s="120"/>
      <c r="AY34" s="120"/>
      <c r="AZ34" s="120"/>
      <c r="BA34" s="120"/>
      <c r="BB34" s="120"/>
      <c r="BC34" s="120"/>
      <c r="BD34" s="120"/>
      <c r="BE34" s="120"/>
      <c r="BF34" s="120"/>
      <c r="BG34" s="135"/>
      <c r="BH34" s="57" t="str">
        <f>IFERROR(VLOOKUP(C34,'sutartys 20210531'!$A$1:$Y$90,6,FALSE)," ")</f>
        <v>Projekto tikslas – kurti subalansuotas, efektyvių išteklių ir šiuolaikinių technologijų naudojimu grindžiamas darnaus judumo sistemas mieste. Projekto įgyvendinimo metu numatomos veiklos: elektroninės viešojo transporto keleivių informavimo sistemos įdiegimas, dviračių stovėjimo vietų įrengimas prie vaikų ugdymo įstaigų, dviračių saugyklų įrengimas prie daugiabučių gyvenamųjų namų, dviračių viešų saugyklų įrengimas centrinėje miesto dalyje.</v>
      </c>
      <c r="BI34" s="131" t="str">
        <f>IFERROR(VLOOKUP(C34,'sutartys 20210531'!$A$1:$Y$90,5,FALSE)," ")</f>
        <v>Įgyvendinama sutartis</v>
      </c>
    </row>
    <row r="35" spans="1:150" ht="25.5" customHeight="1" x14ac:dyDescent="0.2">
      <c r="A35" s="29" t="s">
        <v>339</v>
      </c>
      <c r="B35" s="29" t="s">
        <v>340</v>
      </c>
      <c r="C35" s="29" t="s">
        <v>341</v>
      </c>
      <c r="D35" s="30" t="s">
        <v>342</v>
      </c>
      <c r="E35" s="31" t="s">
        <v>272</v>
      </c>
      <c r="F35" s="32" t="s">
        <v>130</v>
      </c>
      <c r="G35" s="32" t="s">
        <v>290</v>
      </c>
      <c r="H35" s="32" t="s">
        <v>133</v>
      </c>
      <c r="I35" s="32" t="s">
        <v>111</v>
      </c>
      <c r="J35" s="32" t="s">
        <v>112</v>
      </c>
      <c r="K35" s="32"/>
      <c r="L35" s="32"/>
      <c r="M35" s="32"/>
      <c r="N35" s="33">
        <v>11900</v>
      </c>
      <c r="O35" s="33">
        <v>1785</v>
      </c>
      <c r="P35" s="33"/>
      <c r="Q35" s="33"/>
      <c r="R35" s="33"/>
      <c r="S35" s="33">
        <v>10115</v>
      </c>
      <c r="T35" s="34">
        <v>42644</v>
      </c>
      <c r="U35" s="35">
        <v>42705</v>
      </c>
      <c r="V35" s="35">
        <v>42735</v>
      </c>
      <c r="W35" s="36">
        <v>42766</v>
      </c>
      <c r="X35" s="114"/>
      <c r="Y35" s="114">
        <v>10115</v>
      </c>
      <c r="Z35" s="114"/>
      <c r="AA35" s="114"/>
      <c r="AB35" s="114"/>
      <c r="AC35" s="114"/>
      <c r="AD35" s="139"/>
      <c r="AE35" s="115"/>
      <c r="AF35" s="119">
        <v>50</v>
      </c>
      <c r="AG35" s="129" t="s">
        <v>258</v>
      </c>
      <c r="AH35" s="120"/>
      <c r="AI35" s="135"/>
      <c r="AJ35" s="136"/>
      <c r="AK35" s="119"/>
      <c r="AL35" s="120"/>
      <c r="AM35" s="120"/>
      <c r="AN35" s="120"/>
      <c r="AO35" s="120"/>
      <c r="AP35" s="120"/>
      <c r="AQ35" s="129"/>
      <c r="AR35" s="120"/>
      <c r="AS35" s="120"/>
      <c r="AT35" s="120"/>
      <c r="AU35" s="120"/>
      <c r="AV35" s="120" t="s">
        <v>195</v>
      </c>
      <c r="AW35" s="129" t="s">
        <v>196</v>
      </c>
      <c r="AX35" s="120">
        <v>1</v>
      </c>
      <c r="AY35" s="120"/>
      <c r="AZ35" s="120"/>
      <c r="BA35" s="120"/>
      <c r="BB35" s="120"/>
      <c r="BC35" s="120"/>
      <c r="BD35" s="120"/>
      <c r="BE35" s="120"/>
      <c r="BF35" s="120"/>
      <c r="BG35" s="135"/>
      <c r="BH35" s="57" t="s">
        <v>880</v>
      </c>
      <c r="BI35" s="131" t="s">
        <v>940</v>
      </c>
    </row>
    <row r="36" spans="1:150" s="113" customFormat="1" ht="25.5" customHeight="1" x14ac:dyDescent="0.2">
      <c r="A36" s="20" t="s">
        <v>343</v>
      </c>
      <c r="B36" s="21" t="s">
        <v>83</v>
      </c>
      <c r="C36" s="21"/>
      <c r="D36" s="22" t="s">
        <v>344</v>
      </c>
      <c r="E36" s="23"/>
      <c r="F36" s="23"/>
      <c r="G36" s="23"/>
      <c r="H36" s="23"/>
      <c r="I36" s="23"/>
      <c r="J36" s="23"/>
      <c r="K36" s="23"/>
      <c r="L36" s="23"/>
      <c r="M36" s="23"/>
      <c r="N36" s="23"/>
      <c r="O36" s="23"/>
      <c r="P36" s="23"/>
      <c r="Q36" s="23"/>
      <c r="R36" s="23"/>
      <c r="S36" s="52"/>
      <c r="T36" s="25"/>
      <c r="U36" s="38"/>
      <c r="V36" s="38"/>
      <c r="W36" s="28" t="s">
        <v>275</v>
      </c>
      <c r="X36" s="108"/>
      <c r="Y36" s="108"/>
      <c r="Z36" s="108"/>
      <c r="AA36" s="108"/>
      <c r="AB36" s="108"/>
      <c r="AC36" s="108"/>
      <c r="AD36" s="138"/>
      <c r="AE36" s="109"/>
      <c r="AF36" s="112"/>
      <c r="AG36" s="110"/>
      <c r="AH36" s="110"/>
      <c r="AI36" s="111"/>
      <c r="AJ36" s="109"/>
      <c r="AK36" s="112"/>
      <c r="AL36" s="110"/>
      <c r="AM36" s="110"/>
      <c r="AN36" s="110"/>
      <c r="AO36" s="110"/>
      <c r="AP36" s="110"/>
      <c r="AQ36" s="110"/>
      <c r="AR36" s="110"/>
      <c r="AS36" s="110"/>
      <c r="AT36" s="110"/>
      <c r="AU36" s="110"/>
      <c r="AV36" s="110"/>
      <c r="AW36" s="110"/>
      <c r="AX36" s="110"/>
      <c r="AY36" s="110"/>
      <c r="AZ36" s="110"/>
      <c r="BA36" s="110"/>
      <c r="BB36" s="110"/>
      <c r="BC36" s="110"/>
      <c r="BD36" s="110"/>
      <c r="BE36" s="110"/>
      <c r="BF36" s="110"/>
      <c r="BG36" s="111"/>
      <c r="BH36" s="57"/>
      <c r="BI36" s="131" t="str">
        <f>IFERROR(VLOOKUP(C36,'sutartys 20210531'!$A$1:$Y$90,5,FALSE)," ")</f>
        <v xml:space="preserve"> </v>
      </c>
      <c r="BJ36" s="101"/>
      <c r="BK36" s="101"/>
      <c r="BL36" s="101"/>
      <c r="BM36" s="101"/>
      <c r="BN36" s="101"/>
      <c r="BO36" s="101"/>
      <c r="BP36" s="101"/>
      <c r="BQ36" s="101"/>
      <c r="BR36" s="101"/>
      <c r="BS36" s="101"/>
      <c r="BT36" s="101"/>
      <c r="BU36" s="101"/>
      <c r="BV36" s="101"/>
      <c r="BW36" s="101"/>
      <c r="BX36" s="101"/>
      <c r="BY36" s="101"/>
      <c r="BZ36" s="101"/>
      <c r="CA36" s="101"/>
      <c r="CB36" s="101"/>
      <c r="CC36" s="101"/>
      <c r="CD36" s="101"/>
      <c r="CE36" s="101"/>
      <c r="CF36" s="101"/>
      <c r="CG36" s="10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1"/>
      <c r="DQ36" s="101"/>
      <c r="DR36" s="101"/>
      <c r="DS36" s="101"/>
      <c r="DT36" s="101"/>
      <c r="DU36" s="101"/>
      <c r="DV36" s="101"/>
      <c r="DW36" s="101"/>
      <c r="DX36" s="101"/>
      <c r="DY36" s="101"/>
      <c r="DZ36" s="101"/>
      <c r="EA36" s="101"/>
      <c r="EB36" s="101"/>
      <c r="EC36" s="101"/>
      <c r="ED36" s="101"/>
      <c r="EE36" s="101"/>
      <c r="EF36" s="101"/>
      <c r="EG36" s="101"/>
      <c r="EH36" s="101"/>
      <c r="EI36" s="101"/>
      <c r="EJ36" s="101"/>
      <c r="EK36" s="101"/>
      <c r="EL36" s="101"/>
      <c r="EM36" s="101"/>
      <c r="EN36" s="101"/>
      <c r="EO36" s="101"/>
      <c r="EP36" s="101"/>
      <c r="EQ36" s="101"/>
      <c r="ER36" s="101"/>
      <c r="ES36" s="101"/>
      <c r="ET36" s="101"/>
    </row>
    <row r="37" spans="1:150" ht="25.5" customHeight="1" x14ac:dyDescent="0.25">
      <c r="A37" s="29" t="s">
        <v>345</v>
      </c>
      <c r="B37" s="29" t="s">
        <v>346</v>
      </c>
      <c r="C37" s="29" t="s">
        <v>347</v>
      </c>
      <c r="D37" s="30" t="s">
        <v>348</v>
      </c>
      <c r="E37" s="31" t="s">
        <v>266</v>
      </c>
      <c r="F37" s="32" t="s">
        <v>130</v>
      </c>
      <c r="G37" s="32" t="s">
        <v>349</v>
      </c>
      <c r="H37" s="32" t="s">
        <v>190</v>
      </c>
      <c r="I37" s="32" t="s">
        <v>115</v>
      </c>
      <c r="J37" s="32"/>
      <c r="K37" s="32"/>
      <c r="L37" s="32"/>
      <c r="M37" s="32"/>
      <c r="N37" s="33">
        <v>83796.47</v>
      </c>
      <c r="O37" s="33">
        <v>12569.47</v>
      </c>
      <c r="P37" s="33"/>
      <c r="Q37" s="33"/>
      <c r="R37" s="33"/>
      <c r="S37" s="33">
        <v>71227</v>
      </c>
      <c r="T37" s="34">
        <v>42795</v>
      </c>
      <c r="U37" s="35">
        <v>42948</v>
      </c>
      <c r="V37" s="35">
        <v>43069</v>
      </c>
      <c r="W37" s="36">
        <v>43404</v>
      </c>
      <c r="X37" s="114"/>
      <c r="Y37" s="114">
        <v>10000</v>
      </c>
      <c r="Z37" s="114">
        <v>61227</v>
      </c>
      <c r="AA37" s="114"/>
      <c r="AB37" s="114"/>
      <c r="AC37" s="114"/>
      <c r="AD37" s="139"/>
      <c r="AE37" s="115"/>
      <c r="AF37" s="119">
        <v>19</v>
      </c>
      <c r="AG37" s="129" t="s">
        <v>742</v>
      </c>
      <c r="AH37" s="120"/>
      <c r="AI37" s="142"/>
      <c r="AJ37" s="136"/>
      <c r="AK37" s="119"/>
      <c r="AL37" s="120"/>
      <c r="AM37" s="120"/>
      <c r="AN37" s="120"/>
      <c r="AO37" s="120"/>
      <c r="AP37" s="116"/>
      <c r="AQ37" s="116"/>
      <c r="AR37" s="143"/>
      <c r="AS37" s="116" t="s">
        <v>189</v>
      </c>
      <c r="AT37" s="116" t="s">
        <v>745</v>
      </c>
      <c r="AU37" s="143">
        <v>1</v>
      </c>
      <c r="AV37" s="120"/>
      <c r="AW37" s="120"/>
      <c r="AX37" s="120"/>
      <c r="AY37" s="120"/>
      <c r="AZ37" s="120"/>
      <c r="BA37" s="120"/>
      <c r="BB37" s="120"/>
      <c r="BC37" s="120"/>
      <c r="BD37" s="120"/>
      <c r="BE37" s="120"/>
      <c r="BF37" s="120"/>
      <c r="BG37" s="135"/>
      <c r="BH37" s="57" t="str">
        <f>IFERROR(VLOOKUP(C37,'sutartys 20210531'!$A$1:$Y$90,6,FALSE)," ")</f>
        <v>Projekto įgyvendinimo metu planuojami šie darbai:
 pėsčiųjų tako Vytauto Didžiojo abiejose gatvės pusėse rekonstravimas, dešinėje gatvės pusėje vietoje pėsčiųjų tako po rekonstrukcijos   įrengti pėsčiųjų -  dviračių taką.
Įgyvendinus projektą, pagerės pėsčiųjų ir dviratininkų susiekimo sąlygos Vytauto Didžiojo gatvėje, Šilalės m., o tuo pačiu  pagerės pėsčiųjų ir dviratininkų susiekimo sąlygos  Šilalės miesto ir rajono gyventojams.</v>
      </c>
      <c r="BI37" s="131" t="str">
        <f>IFERROR(VLOOKUP(C37,'sutartys 20210531'!$A$1:$Y$90,5,FALSE)," ")</f>
        <v>Baigtas</v>
      </c>
      <c r="BJ37" s="122"/>
      <c r="BK37" s="122"/>
      <c r="BL37" s="122"/>
      <c r="BM37" s="122"/>
      <c r="BN37" s="122"/>
    </row>
    <row r="38" spans="1:150" ht="25.5" customHeight="1" x14ac:dyDescent="0.2">
      <c r="A38" s="29" t="s">
        <v>350</v>
      </c>
      <c r="B38" s="29" t="s">
        <v>351</v>
      </c>
      <c r="C38" s="29" t="s">
        <v>352</v>
      </c>
      <c r="D38" s="30" t="s">
        <v>353</v>
      </c>
      <c r="E38" s="31" t="s">
        <v>280</v>
      </c>
      <c r="F38" s="32" t="s">
        <v>130</v>
      </c>
      <c r="G38" s="32" t="s">
        <v>321</v>
      </c>
      <c r="H38" s="32" t="s">
        <v>190</v>
      </c>
      <c r="I38" s="32" t="s">
        <v>115</v>
      </c>
      <c r="J38" s="32" t="s">
        <v>112</v>
      </c>
      <c r="K38" s="32"/>
      <c r="L38" s="32"/>
      <c r="M38" s="32"/>
      <c r="N38" s="33">
        <v>69389.47</v>
      </c>
      <c r="O38" s="33">
        <v>42007.47</v>
      </c>
      <c r="P38" s="33"/>
      <c r="Q38" s="33"/>
      <c r="R38" s="33"/>
      <c r="S38" s="33">
        <v>27382</v>
      </c>
      <c r="T38" s="34">
        <v>42675</v>
      </c>
      <c r="U38" s="35">
        <v>42886</v>
      </c>
      <c r="V38" s="35">
        <v>42947</v>
      </c>
      <c r="W38" s="36">
        <v>43524</v>
      </c>
      <c r="X38" s="114"/>
      <c r="Y38" s="114">
        <v>27382</v>
      </c>
      <c r="Z38" s="114">
        <v>0</v>
      </c>
      <c r="AA38" s="114"/>
      <c r="AB38" s="114"/>
      <c r="AC38" s="114"/>
      <c r="AD38" s="139"/>
      <c r="AE38" s="115"/>
      <c r="AF38" s="119">
        <v>19</v>
      </c>
      <c r="AG38" s="129" t="s">
        <v>742</v>
      </c>
      <c r="AH38" s="120"/>
      <c r="AI38" s="142"/>
      <c r="AJ38" s="136"/>
      <c r="AK38" s="119"/>
      <c r="AL38" s="120"/>
      <c r="AM38" s="120"/>
      <c r="AN38" s="120"/>
      <c r="AO38" s="120"/>
      <c r="AP38" s="117" t="s">
        <v>188</v>
      </c>
      <c r="AQ38" s="116" t="s">
        <v>231</v>
      </c>
      <c r="AR38" s="117">
        <v>0.51</v>
      </c>
      <c r="AS38" s="120"/>
      <c r="AT38" s="120"/>
      <c r="AU38" s="120"/>
      <c r="AV38" s="120"/>
      <c r="AW38" s="120"/>
      <c r="AX38" s="120"/>
      <c r="AY38" s="120"/>
      <c r="AZ38" s="120"/>
      <c r="BA38" s="120"/>
      <c r="BB38" s="120"/>
      <c r="BC38" s="120"/>
      <c r="BD38" s="120"/>
      <c r="BE38" s="120"/>
      <c r="BF38" s="120"/>
      <c r="BG38" s="135"/>
      <c r="BH38" s="57" t="str">
        <f>IFERROR(VLOOKUP(C38,'sutartys 20210531'!$A$1:$Y$90,6,FALSE)," ")</f>
        <v>Atsižvelgiant į didėjančius Pagėgių miesto gyventojų reikalavimus infrastruktūros kokybei ir M. Jankaus g. techninius parametrus, projekto metu bus įrengti pėsčiųjų ir dviračių takai prie M. Jankaus gatvės. Šiuo metu atkarpoje nuo Klaipėdos g. iki Geležinkelio g. esantis takas nėra pritaikytas saugiam pėsčiųjų ir dviratininkų eismui, o atkarpoje nuo Geležinkelio g. iki miesto kapinių pėsčiųjų takas neįrengtas. Esantis pėsčiųjų ir dviračių tinklas nėra patrauklus ir saugus jo naudotojams, neatitinka judumo paklausos, todėl būtina plėtoti Pagėgių miesto susisiekimo infrastruktūrą, kuri pagerins gyventojų susisiekimo sąlygas, padidins jų mobilumą ir prisidės prie aplinkos taršos mažinimo.
Įgyvendinant projektą numatyta įrengti pėsčiųjų ir dviračių takus M. Jankaus g. atkarpoje nuo Klaipėdos g. iki miesto kapinių (ilgis — apie 0,54 km.). Projekto metu sukurti rezultatai taip pat sudarys sąlygas gerėti Pagėgių miesto gyventojų gyvenimo kokybei ir didėti miesto patrauklumui.
Projekto metu bus sprendžiama Pagėgių savivaldybės judumo paklausos problemos — miesto susisiekimo infrastruktūra bus labiau pritaikyta pėstiesiems, dviratininkams.</v>
      </c>
      <c r="BI38" s="131" t="str">
        <f>IFERROR(VLOOKUP(C38,'sutartys 20210531'!$A$1:$Y$90,5,FALSE)," ")</f>
        <v>Baigtas</v>
      </c>
    </row>
    <row r="39" spans="1:150" ht="25.5" customHeight="1" x14ac:dyDescent="0.2">
      <c r="A39" s="29" t="s">
        <v>354</v>
      </c>
      <c r="B39" s="29" t="s">
        <v>355</v>
      </c>
      <c r="C39" s="29" t="s">
        <v>881</v>
      </c>
      <c r="D39" s="30" t="s">
        <v>356</v>
      </c>
      <c r="E39" s="31" t="s">
        <v>297</v>
      </c>
      <c r="F39" s="32" t="s">
        <v>130</v>
      </c>
      <c r="G39" s="32" t="s">
        <v>326</v>
      </c>
      <c r="H39" s="32" t="s">
        <v>190</v>
      </c>
      <c r="I39" s="32" t="s">
        <v>115</v>
      </c>
      <c r="J39" s="32" t="s">
        <v>112</v>
      </c>
      <c r="K39" s="32"/>
      <c r="L39" s="32"/>
      <c r="M39" s="32"/>
      <c r="N39" s="33">
        <v>187680.86</v>
      </c>
      <c r="O39" s="33">
        <v>34364.86</v>
      </c>
      <c r="P39" s="33"/>
      <c r="Q39" s="33"/>
      <c r="R39" s="33"/>
      <c r="S39" s="33">
        <v>153316</v>
      </c>
      <c r="T39" s="34">
        <v>42979</v>
      </c>
      <c r="U39" s="35">
        <v>43554</v>
      </c>
      <c r="V39" s="35">
        <v>43616</v>
      </c>
      <c r="W39" s="36">
        <v>44196</v>
      </c>
      <c r="X39" s="114"/>
      <c r="Y39" s="114"/>
      <c r="Z39" s="114">
        <v>0</v>
      </c>
      <c r="AA39" s="114">
        <v>40245</v>
      </c>
      <c r="AB39" s="114">
        <v>40245</v>
      </c>
      <c r="AC39" s="114"/>
      <c r="AD39" s="139"/>
      <c r="AE39" s="115"/>
      <c r="AF39" s="119">
        <v>19</v>
      </c>
      <c r="AG39" s="129" t="s">
        <v>742</v>
      </c>
      <c r="AH39" s="120"/>
      <c r="AI39" s="142"/>
      <c r="AJ39" s="136"/>
      <c r="AK39" s="119"/>
      <c r="AL39" s="120"/>
      <c r="AM39" s="120"/>
      <c r="AN39" s="120"/>
      <c r="AO39" s="120"/>
      <c r="AP39" s="117" t="s">
        <v>188</v>
      </c>
      <c r="AQ39" s="116" t="s">
        <v>231</v>
      </c>
      <c r="AR39" s="117">
        <v>0.6</v>
      </c>
      <c r="AS39" s="120"/>
      <c r="AT39" s="120"/>
      <c r="AU39" s="120"/>
      <c r="AV39" s="120"/>
      <c r="AW39" s="120"/>
      <c r="AX39" s="120"/>
      <c r="AY39" s="120"/>
      <c r="AZ39" s="120"/>
      <c r="BA39" s="120"/>
      <c r="BB39" s="120"/>
      <c r="BC39" s="120"/>
      <c r="BD39" s="120"/>
      <c r="BE39" s="120"/>
      <c r="BF39" s="120"/>
      <c r="BG39" s="135"/>
      <c r="BH39" s="57" t="str">
        <f>IFERROR(VLOOKUP(C39,'sutartys 20210531'!$A$1:$Y$90,6,FALSE)," ")</f>
        <v>Projekto veiklomis  siekiama mažinti aplinkos taršą ir prisidėti prie bevariklio transporto priemonių transportą skatinančios sistemos plėtros Jurbarko mieste. Projekto įgyvendinimo metu dešinėje Barkūnų gatvės pusėje planuojama įrengti naują apie 0,6 km ilgio ir 2,5 m pločio pėsčiųjų-dviračių taką.
Gatvėje vyksta intensyvus transporto eismas, taip pat nemažai nemotorizuotų eismo dalyvių, ypač dviratininkų. Vienoje gatvės pusėje šaligatvio nėra, o kitoje – esantis šaligatvis susidėvėjęs, pasenęs, apžėlęs piktžolėmis ir visiškai nenaudojamas, todėl nemotorizuotų eismo dalyvių judėjimas vyksta gatvės važiuojamąja dalimi, todėl tiek pėstiesiems, tiek dviratininkams šioje gatvėje ypač nesaugu. Takas bus skirtas labiausiai pažeidžiamų eismo dalyvių, važinėjančių gatvės važiuojamąja dalimi bendrame sraute su automobiliais, apsaugai bei visų eismo dalyvių avaringumo sumažinimui. Įrengus pėsčiųjų-dviračių taką pagerės eismo dalyvių saugumas, gyventojų gyvenimo kokybė, pėsčiųjų ir dviratininkų susisiekimo sąlygos, bus sumažintas neigiamas poveikis aplinkai, skatinama naudoti aplinkai nekenksmingas transporto priemones ir kurti tam pritaikytą infrastruktūrą Jurbarko mieste.</v>
      </c>
      <c r="BI39" s="131" t="str">
        <f>IFERROR(VLOOKUP(C39,'sutartys 20210531'!$A$1:$Y$90,5,FALSE)," ")</f>
        <v>Baigtas</v>
      </c>
    </row>
    <row r="40" spans="1:150" ht="25.5" customHeight="1" x14ac:dyDescent="0.2">
      <c r="A40" s="29" t="s">
        <v>357</v>
      </c>
      <c r="B40" s="29" t="s">
        <v>358</v>
      </c>
      <c r="C40" s="29" t="s">
        <v>359</v>
      </c>
      <c r="D40" s="30" t="s">
        <v>360</v>
      </c>
      <c r="E40" s="31" t="s">
        <v>272</v>
      </c>
      <c r="F40" s="32" t="s">
        <v>130</v>
      </c>
      <c r="G40" s="32" t="s">
        <v>361</v>
      </c>
      <c r="H40" s="32" t="s">
        <v>190</v>
      </c>
      <c r="I40" s="32" t="s">
        <v>115</v>
      </c>
      <c r="J40" s="32"/>
      <c r="K40" s="32"/>
      <c r="L40" s="32"/>
      <c r="M40" s="32"/>
      <c r="N40" s="33">
        <v>142676.6</v>
      </c>
      <c r="O40" s="33">
        <v>31407.61</v>
      </c>
      <c r="P40" s="33"/>
      <c r="Q40" s="33"/>
      <c r="R40" s="33"/>
      <c r="S40" s="33">
        <v>111268.99</v>
      </c>
      <c r="T40" s="34">
        <v>42705</v>
      </c>
      <c r="U40" s="35">
        <v>42886</v>
      </c>
      <c r="V40" s="35">
        <v>42978</v>
      </c>
      <c r="W40" s="36">
        <v>43830</v>
      </c>
      <c r="X40" s="114"/>
      <c r="Y40" s="114">
        <v>40223.72</v>
      </c>
      <c r="Z40" s="114">
        <v>51045.279999999999</v>
      </c>
      <c r="AA40" s="114">
        <v>20000</v>
      </c>
      <c r="AB40" s="114"/>
      <c r="AC40" s="114"/>
      <c r="AD40" s="139"/>
      <c r="AE40" s="115"/>
      <c r="AF40" s="119">
        <v>19</v>
      </c>
      <c r="AG40" s="129" t="s">
        <v>742</v>
      </c>
      <c r="AH40" s="120"/>
      <c r="AI40" s="142"/>
      <c r="AJ40" s="136"/>
      <c r="AK40" s="119"/>
      <c r="AL40" s="120"/>
      <c r="AM40" s="120"/>
      <c r="AN40" s="120"/>
      <c r="AO40" s="120"/>
      <c r="AP40" s="117" t="s">
        <v>188</v>
      </c>
      <c r="AQ40" s="116" t="s">
        <v>231</v>
      </c>
      <c r="AR40" s="117">
        <v>1</v>
      </c>
      <c r="AS40" s="120"/>
      <c r="AT40" s="120"/>
      <c r="AU40" s="120"/>
      <c r="AV40" s="120"/>
      <c r="AW40" s="120"/>
      <c r="AX40" s="120"/>
      <c r="AY40" s="120"/>
      <c r="AZ40" s="120"/>
      <c r="BA40" s="120"/>
      <c r="BB40" s="120"/>
      <c r="BC40" s="120"/>
      <c r="BD40" s="120"/>
      <c r="BE40" s="120"/>
      <c r="BF40" s="120"/>
      <c r="BG40" s="135"/>
      <c r="BH40" s="57" t="str">
        <f>IFERROR(VLOOKUP(C40,'sutartys 20210531'!$A$1:$Y$90,6,FALSE)," ")</f>
        <v>Projektu "Pėsčiųjų ir dviračių tako įrengimas iki Norkaičių gyvenvietės" yra sprendžiama judumo paklausos problema Tauragėje.  Įgyvendinant projektą ir įrengiant 1 ,4 km taką, siekiama skatinti pėsčiųjų ir dviratininkų srautus tarp Tauragės ir Norkaičių gyvenvietės. Taip skatinama naudoti aplinkai nekenksmingas transporto priemones. Sutvarkyta susisiekimo infrastruktūra pagerins vietos gerbūvį, bus pagerinta socialinė ir aplinkosauginė kaimo aplinka. Dviračių bei pėsčiųjų takas aktualus vaikams ir jaunimui, taip pat ir suaugusiems asmenims. Įgyvendinti darbai didins visų kaimo gyventojų bei svečių saugumą bei greitesnio ir patogesnio susisiekimo galimybes, prisidės prie aplinkos taršos mažinimo.</v>
      </c>
      <c r="BI40" s="131" t="str">
        <f>IFERROR(VLOOKUP(C40,'sutartys 20210531'!$A$1:$Y$90,5,FALSE)," ")</f>
        <v>Baigtas</v>
      </c>
    </row>
    <row r="41" spans="1:150" s="113" customFormat="1" ht="25.5" customHeight="1" x14ac:dyDescent="0.2">
      <c r="A41" s="20" t="s">
        <v>362</v>
      </c>
      <c r="B41" s="21" t="s">
        <v>83</v>
      </c>
      <c r="C41" s="21"/>
      <c r="D41" s="22" t="s">
        <v>363</v>
      </c>
      <c r="E41" s="23"/>
      <c r="F41" s="23"/>
      <c r="G41" s="23"/>
      <c r="H41" s="23"/>
      <c r="I41" s="23"/>
      <c r="J41" s="23"/>
      <c r="K41" s="23"/>
      <c r="L41" s="23"/>
      <c r="M41" s="23"/>
      <c r="N41" s="23"/>
      <c r="O41" s="23"/>
      <c r="P41" s="23"/>
      <c r="Q41" s="23"/>
      <c r="R41" s="23"/>
      <c r="S41" s="24"/>
      <c r="T41" s="25"/>
      <c r="U41" s="38"/>
      <c r="V41" s="38"/>
      <c r="W41" s="28" t="s">
        <v>275</v>
      </c>
      <c r="X41" s="108"/>
      <c r="Y41" s="108"/>
      <c r="Z41" s="108"/>
      <c r="AA41" s="108"/>
      <c r="AB41" s="108"/>
      <c r="AC41" s="108"/>
      <c r="AD41" s="138"/>
      <c r="AE41" s="109"/>
      <c r="AF41" s="112"/>
      <c r="AG41" s="110"/>
      <c r="AH41" s="110"/>
      <c r="AI41" s="111"/>
      <c r="AJ41" s="109"/>
      <c r="AK41" s="112"/>
      <c r="AL41" s="110"/>
      <c r="AM41" s="110"/>
      <c r="AN41" s="110"/>
      <c r="AO41" s="110"/>
      <c r="AP41" s="110"/>
      <c r="AQ41" s="110"/>
      <c r="AR41" s="110"/>
      <c r="AS41" s="110"/>
      <c r="AT41" s="110"/>
      <c r="AU41" s="110"/>
      <c r="AV41" s="110"/>
      <c r="AW41" s="110"/>
      <c r="AX41" s="110"/>
      <c r="AY41" s="110"/>
      <c r="AZ41" s="110"/>
      <c r="BA41" s="110"/>
      <c r="BB41" s="110"/>
      <c r="BC41" s="110"/>
      <c r="BD41" s="110"/>
      <c r="BE41" s="110"/>
      <c r="BF41" s="110"/>
      <c r="BG41" s="111"/>
      <c r="BH41" s="57"/>
      <c r="BI41" s="131" t="str">
        <f>IFERROR(VLOOKUP(C41,'sutartys 20210531'!$A$1:$Y$90,5,FALSE)," ")</f>
        <v xml:space="preserve"> </v>
      </c>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row>
    <row r="42" spans="1:150" ht="25.5" customHeight="1" x14ac:dyDescent="0.2">
      <c r="A42" s="29" t="s">
        <v>364</v>
      </c>
      <c r="B42" s="29" t="s">
        <v>365</v>
      </c>
      <c r="C42" s="29" t="s">
        <v>366</v>
      </c>
      <c r="D42" s="30" t="s">
        <v>367</v>
      </c>
      <c r="E42" s="31" t="s">
        <v>272</v>
      </c>
      <c r="F42" s="32" t="s">
        <v>130</v>
      </c>
      <c r="G42" s="32" t="s">
        <v>290</v>
      </c>
      <c r="H42" s="32" t="s">
        <v>132</v>
      </c>
      <c r="I42" s="32" t="s">
        <v>115</v>
      </c>
      <c r="J42" s="32" t="s">
        <v>112</v>
      </c>
      <c r="K42" s="32"/>
      <c r="L42" s="32"/>
      <c r="M42" s="32"/>
      <c r="N42" s="33">
        <v>2744356.47</v>
      </c>
      <c r="O42" s="33">
        <v>411653.47</v>
      </c>
      <c r="P42" s="33"/>
      <c r="Q42" s="33">
        <v>0</v>
      </c>
      <c r="R42" s="33">
        <v>0</v>
      </c>
      <c r="S42" s="33">
        <v>2332703</v>
      </c>
      <c r="T42" s="34">
        <v>42887</v>
      </c>
      <c r="U42" s="35">
        <v>42979</v>
      </c>
      <c r="V42" s="35">
        <v>43100</v>
      </c>
      <c r="W42" s="36">
        <v>45291</v>
      </c>
      <c r="X42" s="114">
        <v>0</v>
      </c>
      <c r="Y42" s="114">
        <v>0</v>
      </c>
      <c r="Z42" s="114">
        <f>S42</f>
        <v>2332703</v>
      </c>
      <c r="AA42" s="114">
        <v>0</v>
      </c>
      <c r="AB42" s="114">
        <v>0</v>
      </c>
      <c r="AC42" s="114"/>
      <c r="AD42" s="139"/>
      <c r="AE42" s="115"/>
      <c r="AF42" s="119">
        <v>10</v>
      </c>
      <c r="AG42" s="129" t="s">
        <v>240</v>
      </c>
      <c r="AH42" s="120"/>
      <c r="AI42" s="135"/>
      <c r="AJ42" s="136"/>
      <c r="AK42" s="119"/>
      <c r="AL42" s="120"/>
      <c r="AM42" s="120"/>
      <c r="AN42" s="120"/>
      <c r="AO42" s="120"/>
      <c r="AP42" s="120" t="s">
        <v>746</v>
      </c>
      <c r="AQ42" s="129" t="s">
        <v>191</v>
      </c>
      <c r="AR42" s="129">
        <v>7</v>
      </c>
      <c r="AS42" s="120"/>
      <c r="AT42" s="120"/>
      <c r="AU42" s="120"/>
      <c r="AV42" s="120"/>
      <c r="AW42" s="120"/>
      <c r="AX42" s="120"/>
      <c r="AY42" s="120"/>
      <c r="AZ42" s="120"/>
      <c r="BA42" s="120"/>
      <c r="BB42" s="120"/>
      <c r="BC42" s="120"/>
      <c r="BD42" s="120"/>
      <c r="BE42" s="120"/>
      <c r="BF42" s="120"/>
      <c r="BG42" s="135"/>
      <c r="BH42" s="57" t="str">
        <f>IFERROR(VLOOKUP(C42,'sutartys 20210531'!$A$1:$Y$90,6,FALSE)," ")</f>
        <v>Projekto tikslas - pagerinti Tauragės rajono savivaldybės viešojo transporto teikiamų paslaugų kokybę ir taip paskatinti gyventojus labiau naudotis viešuoju transportu.
Planuojama  įgyvendinti  ši  veikla –  naujų ekologiškų viešojo transporto priemonių pirkimas.  Tikimasi, kad įsigijus naujus autobusus, skirtus keleivių pervežimui ir taip modernizavus viešojo transporto paslaugų sistemą, bus sumažinta oro tarša, užtikrinta aukšta tiekiamų viešųjų transporto paslaugų kokybė, tikėtina, kad padidės investicinės aplinkos patrauklumas vietos verslininkams. Nekenksminga aplinkai viešojo transporto priemonė padidintų ir viešojo transporto patrauklumą ir prieinamumą, paskatintų gyventojus naudotis viešuoju transportu, o tai prisidėtų prie sveikos, švarios ir saugios gyvenamosios aplinkos kūrimo. 
Projekto įgyvendinimas prisidės prie Tauragės rajono savivaldybės  keliamų ilgalaikių tikslų (Subalansuota  savivaldybės teritorijos ir infrastruktūros  plėtra; užtikrinti efektyvią susisiekimo sistemą ir kokybišką viešojo transporto infrastruktūrą; modernizuoti ir atnaujinti viešojo transporto infrastruktūrą).</v>
      </c>
      <c r="BI42" s="131" t="str">
        <f>IFERROR(VLOOKUP(C42,'sutartys 20210531'!$A$1:$Y$90,5,FALSE)," ")</f>
        <v>Įgyvendinama sutartis</v>
      </c>
    </row>
    <row r="43" spans="1:150" ht="24.75" customHeight="1" thickBot="1" x14ac:dyDescent="0.25">
      <c r="A43" s="15" t="s">
        <v>368</v>
      </c>
      <c r="B43" s="16" t="s">
        <v>83</v>
      </c>
      <c r="C43" s="16"/>
      <c r="D43" s="16" t="s">
        <v>369</v>
      </c>
      <c r="E43" s="17"/>
      <c r="F43" s="17"/>
      <c r="G43" s="17"/>
      <c r="H43" s="17"/>
      <c r="I43" s="17"/>
      <c r="J43" s="17"/>
      <c r="K43" s="17"/>
      <c r="L43" s="17"/>
      <c r="M43" s="17"/>
      <c r="N43" s="17"/>
      <c r="O43" s="17"/>
      <c r="P43" s="17"/>
      <c r="Q43" s="17"/>
      <c r="R43" s="17"/>
      <c r="S43" s="17"/>
      <c r="T43" s="46"/>
      <c r="U43" s="47"/>
      <c r="V43" s="47"/>
      <c r="W43" s="48" t="s">
        <v>275</v>
      </c>
      <c r="X43" s="17"/>
      <c r="Y43" s="17"/>
      <c r="Z43" s="17"/>
      <c r="AA43" s="17"/>
      <c r="AB43" s="17"/>
      <c r="AC43" s="17"/>
      <c r="AD43" s="17"/>
      <c r="AE43" s="115"/>
      <c r="AF43" s="17"/>
      <c r="AG43" s="17"/>
      <c r="AH43" s="17"/>
      <c r="AI43" s="17"/>
      <c r="AJ43" s="136"/>
      <c r="AK43" s="17"/>
      <c r="AL43" s="17"/>
      <c r="AM43" s="17"/>
      <c r="AN43" s="17"/>
      <c r="AO43" s="17"/>
      <c r="AP43" s="107"/>
      <c r="AQ43" s="107"/>
      <c r="AR43" s="107"/>
      <c r="AS43" s="107"/>
      <c r="AT43" s="17"/>
      <c r="AU43" s="107"/>
      <c r="AV43" s="107"/>
      <c r="AW43" s="17"/>
      <c r="AX43" s="107"/>
      <c r="AY43" s="107"/>
      <c r="AZ43" s="17"/>
      <c r="BA43" s="107"/>
      <c r="BB43" s="107"/>
      <c r="BC43" s="107"/>
      <c r="BD43" s="107"/>
      <c r="BE43" s="107"/>
      <c r="BF43" s="107"/>
      <c r="BG43" s="107"/>
      <c r="BH43" s="57"/>
      <c r="BI43" s="131" t="str">
        <f>IFERROR(VLOOKUP(C43,'sutartys 20210531'!$A$1:$Y$90,5,FALSE)," ")</f>
        <v xml:space="preserve"> </v>
      </c>
    </row>
    <row r="44" spans="1:150" s="113" customFormat="1" ht="25.5" customHeight="1" x14ac:dyDescent="0.2">
      <c r="A44" s="20" t="s">
        <v>370</v>
      </c>
      <c r="B44" s="21" t="s">
        <v>83</v>
      </c>
      <c r="C44" s="21"/>
      <c r="D44" s="22" t="s">
        <v>371</v>
      </c>
      <c r="E44" s="23"/>
      <c r="F44" s="23"/>
      <c r="G44" s="23"/>
      <c r="H44" s="23"/>
      <c r="I44" s="23"/>
      <c r="J44" s="23"/>
      <c r="K44" s="23"/>
      <c r="L44" s="23"/>
      <c r="M44" s="23"/>
      <c r="N44" s="23"/>
      <c r="O44" s="23"/>
      <c r="P44" s="23"/>
      <c r="Q44" s="23"/>
      <c r="R44" s="23"/>
      <c r="S44" s="24"/>
      <c r="T44" s="25"/>
      <c r="U44" s="38"/>
      <c r="V44" s="38"/>
      <c r="W44" s="28" t="s">
        <v>275</v>
      </c>
      <c r="X44" s="108"/>
      <c r="Y44" s="108"/>
      <c r="Z44" s="108"/>
      <c r="AA44" s="108"/>
      <c r="AB44" s="108"/>
      <c r="AC44" s="108"/>
      <c r="AD44" s="138"/>
      <c r="AE44" s="109"/>
      <c r="AF44" s="112"/>
      <c r="AG44" s="110"/>
      <c r="AH44" s="110"/>
      <c r="AI44" s="111"/>
      <c r="AJ44" s="109"/>
      <c r="AK44" s="112"/>
      <c r="AL44" s="110"/>
      <c r="AM44" s="110"/>
      <c r="AN44" s="110"/>
      <c r="AO44" s="110"/>
      <c r="AP44" s="110"/>
      <c r="AQ44" s="110"/>
      <c r="AR44" s="110"/>
      <c r="AS44" s="110"/>
      <c r="AT44" s="110"/>
      <c r="AU44" s="110"/>
      <c r="AV44" s="110"/>
      <c r="AW44" s="110"/>
      <c r="AX44" s="110"/>
      <c r="AY44" s="110"/>
      <c r="AZ44" s="110"/>
      <c r="BA44" s="110"/>
      <c r="BB44" s="110"/>
      <c r="BC44" s="110"/>
      <c r="BD44" s="110"/>
      <c r="BE44" s="110"/>
      <c r="BF44" s="110"/>
      <c r="BG44" s="111"/>
      <c r="BH44" s="57"/>
      <c r="BI44" s="131" t="str">
        <f>IFERROR(VLOOKUP(C44,'sutartys 20210531'!$A$1:$Y$90,5,FALSE)," ")</f>
        <v xml:space="preserve"> </v>
      </c>
      <c r="BJ44" s="101"/>
      <c r="BK44" s="101"/>
      <c r="BL44" s="101"/>
      <c r="BM44" s="101"/>
      <c r="BN44" s="101"/>
      <c r="BO44" s="101"/>
      <c r="BP44" s="101"/>
      <c r="BQ44" s="101"/>
      <c r="BR44" s="101"/>
      <c r="BS44" s="101"/>
      <c r="BT44" s="101"/>
      <c r="BU44" s="101"/>
      <c r="BV44" s="101"/>
      <c r="BW44" s="101"/>
      <c r="BX44" s="101"/>
      <c r="BY44" s="101"/>
      <c r="BZ44" s="101"/>
      <c r="CA44" s="101"/>
      <c r="CB44" s="101"/>
      <c r="CC44" s="101"/>
      <c r="CD44" s="101"/>
      <c r="CE44" s="101"/>
      <c r="CF44" s="101"/>
      <c r="CG44" s="10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c r="ES44" s="101"/>
      <c r="ET44" s="101"/>
    </row>
    <row r="45" spans="1:150" s="147" customFormat="1" ht="25.5" customHeight="1" x14ac:dyDescent="0.2">
      <c r="A45" s="53" t="s">
        <v>372</v>
      </c>
      <c r="B45" s="53" t="s">
        <v>373</v>
      </c>
      <c r="C45" s="53" t="s">
        <v>374</v>
      </c>
      <c r="D45" s="53" t="s">
        <v>375</v>
      </c>
      <c r="E45" s="32" t="s">
        <v>272</v>
      </c>
      <c r="F45" s="32" t="s">
        <v>118</v>
      </c>
      <c r="G45" s="32" t="s">
        <v>290</v>
      </c>
      <c r="H45" s="54" t="s">
        <v>123</v>
      </c>
      <c r="I45" s="32" t="s">
        <v>115</v>
      </c>
      <c r="J45" s="32" t="s">
        <v>112</v>
      </c>
      <c r="K45" s="32"/>
      <c r="L45" s="32"/>
      <c r="M45" s="32"/>
      <c r="N45" s="33">
        <v>641775.68000000005</v>
      </c>
      <c r="O45" s="33">
        <v>201211.65</v>
      </c>
      <c r="P45" s="33">
        <v>0</v>
      </c>
      <c r="Q45" s="33">
        <v>0</v>
      </c>
      <c r="R45" s="33">
        <v>0</v>
      </c>
      <c r="S45" s="33">
        <v>440564.03</v>
      </c>
      <c r="T45" s="34">
        <v>42644</v>
      </c>
      <c r="U45" s="55">
        <v>42705</v>
      </c>
      <c r="V45" s="35">
        <v>42825</v>
      </c>
      <c r="W45" s="36">
        <v>44196</v>
      </c>
      <c r="X45" s="114">
        <v>0</v>
      </c>
      <c r="Y45" s="114">
        <v>200000</v>
      </c>
      <c r="Z45" s="114">
        <v>200104.15999999997</v>
      </c>
      <c r="AA45" s="114">
        <v>100000</v>
      </c>
      <c r="AB45" s="114">
        <v>0</v>
      </c>
      <c r="AC45" s="114"/>
      <c r="AD45" s="139"/>
      <c r="AE45" s="144"/>
      <c r="AF45" s="145">
        <v>33</v>
      </c>
      <c r="AG45" s="129" t="s">
        <v>251</v>
      </c>
      <c r="AH45" s="129"/>
      <c r="AI45" s="141"/>
      <c r="AJ45" s="144"/>
      <c r="AK45" s="145"/>
      <c r="AL45" s="129"/>
      <c r="AM45" s="129"/>
      <c r="AN45" s="129"/>
      <c r="AO45" s="129"/>
      <c r="AP45" s="129" t="s">
        <v>173</v>
      </c>
      <c r="AQ45" s="129" t="s">
        <v>230</v>
      </c>
      <c r="AR45" s="129">
        <v>1</v>
      </c>
      <c r="AS45" s="129"/>
      <c r="AT45" s="129"/>
      <c r="AU45" s="129"/>
      <c r="AV45" s="129"/>
      <c r="AW45" s="129"/>
      <c r="AX45" s="129"/>
      <c r="AY45" s="129"/>
      <c r="AZ45" s="129"/>
      <c r="BA45" s="129"/>
      <c r="BB45" s="129"/>
      <c r="BC45" s="129"/>
      <c r="BD45" s="129"/>
      <c r="BE45" s="129"/>
      <c r="BF45" s="129"/>
      <c r="BG45" s="141"/>
      <c r="BH45" s="57" t="str">
        <f>IFERROR(VLOOKUP(C45,'sutartys 20210531'!$A$1:$Y$90,6,FALSE)," ")</f>
        <v>Projekto įgyvendinimo metu planuojama atlikti Tauragės krašto muziejaus dalies (pietvakarinio korpuso ir jo priestato pusrūsio bei vakarinio bokšto) infrastruktūros modernizavimo ir patalpų pritaikymo ekspozicinei-edukacinei veiklai darbus. Taip pat bus įsigyta ir sumontuota kultūrinių paslaugų teikimui bei lankytojui aptarnavimui būtina įranga bei baldai. Tikimasi, kad projektu sukurtos modernios muziejaus ekspozicinės-edukacinės erdvės užtikrins aukštą ir, į įvairiapusius kultūros vartotojų poreikius orientuotą, paslaugų kokybę. Bus atnaujintos ir sukurtos naujos ekspozicijos, edukacinės programos, įrengtos lankytojų aptarnavimo ir laisvalaikio zonos. Po projekto įgyvendinimo muziejinė veikla taps novatoriška, dinamiška, nuolat besikeičianti ir įtraukianti įvairias tikslines kultūros vartotojų grupes.</v>
      </c>
      <c r="BI45" s="131" t="str">
        <f>IFERROR(VLOOKUP(C45,'sutartys 20210531'!$A$1:$Y$90,5,FALSE)," ")</f>
        <v>Baigtas</v>
      </c>
      <c r="BJ45" s="146"/>
      <c r="BK45" s="146"/>
      <c r="BL45" s="146"/>
      <c r="BM45" s="146"/>
      <c r="BN45" s="146"/>
      <c r="BO45" s="146"/>
      <c r="BP45" s="146"/>
      <c r="BQ45" s="146"/>
      <c r="BR45" s="146"/>
      <c r="BS45" s="146"/>
      <c r="BT45" s="146"/>
      <c r="BU45" s="146"/>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c r="CR45" s="146"/>
      <c r="CS45" s="146"/>
      <c r="CT45" s="146"/>
      <c r="CU45" s="146"/>
      <c r="CV45" s="146"/>
      <c r="CW45" s="146"/>
      <c r="CX45" s="146"/>
      <c r="CY45" s="146"/>
      <c r="CZ45" s="146"/>
      <c r="DA45" s="146"/>
      <c r="DB45" s="146"/>
      <c r="DC45" s="146"/>
      <c r="DD45" s="146"/>
      <c r="DE45" s="146"/>
      <c r="DF45" s="146"/>
      <c r="DG45" s="146"/>
      <c r="DH45" s="146"/>
      <c r="DI45" s="146"/>
      <c r="DJ45" s="146"/>
      <c r="DK45" s="146"/>
      <c r="DL45" s="146"/>
      <c r="DM45" s="146"/>
      <c r="DN45" s="146"/>
      <c r="DO45" s="146"/>
      <c r="DP45" s="146"/>
      <c r="DQ45" s="146"/>
      <c r="DR45" s="146"/>
      <c r="DS45" s="146"/>
      <c r="DT45" s="146"/>
      <c r="DU45" s="146"/>
      <c r="DV45" s="146"/>
      <c r="DW45" s="146"/>
      <c r="DX45" s="146"/>
      <c r="DY45" s="146"/>
      <c r="DZ45" s="146"/>
      <c r="EA45" s="146"/>
      <c r="EB45" s="146"/>
      <c r="EC45" s="146"/>
      <c r="ED45" s="146"/>
      <c r="EE45" s="146"/>
      <c r="EF45" s="146"/>
      <c r="EG45" s="146"/>
      <c r="EH45" s="146"/>
      <c r="EI45" s="146"/>
      <c r="EJ45" s="146"/>
      <c r="EK45" s="146"/>
      <c r="EL45" s="146"/>
      <c r="EM45" s="146"/>
      <c r="EN45" s="146"/>
      <c r="EO45" s="146"/>
      <c r="EP45" s="146"/>
      <c r="EQ45" s="146"/>
      <c r="ER45" s="146"/>
      <c r="ES45" s="146"/>
      <c r="ET45" s="146"/>
    </row>
    <row r="46" spans="1:150" s="146" customFormat="1" ht="25.5" customHeight="1" x14ac:dyDescent="0.2">
      <c r="A46" s="56" t="s">
        <v>376</v>
      </c>
      <c r="B46" s="56" t="s">
        <v>377</v>
      </c>
      <c r="C46" s="56" t="s">
        <v>378</v>
      </c>
      <c r="D46" s="41" t="s">
        <v>379</v>
      </c>
      <c r="E46" s="41" t="s">
        <v>297</v>
      </c>
      <c r="F46" s="41" t="s">
        <v>118</v>
      </c>
      <c r="G46" s="41" t="s">
        <v>326</v>
      </c>
      <c r="H46" s="57" t="s">
        <v>123</v>
      </c>
      <c r="I46" s="41" t="s">
        <v>115</v>
      </c>
      <c r="J46" s="41" t="s">
        <v>112</v>
      </c>
      <c r="K46" s="41"/>
      <c r="L46" s="41"/>
      <c r="M46" s="41"/>
      <c r="N46" s="42">
        <v>515253.17</v>
      </c>
      <c r="O46" s="42">
        <v>97680.47</v>
      </c>
      <c r="P46" s="42">
        <v>0</v>
      </c>
      <c r="Q46" s="42">
        <v>0</v>
      </c>
      <c r="R46" s="42">
        <v>225880.17</v>
      </c>
      <c r="S46" s="42">
        <v>191692.53</v>
      </c>
      <c r="T46" s="43">
        <v>42675</v>
      </c>
      <c r="U46" s="58">
        <v>42705</v>
      </c>
      <c r="V46" s="44">
        <v>42825</v>
      </c>
      <c r="W46" s="45">
        <v>43949</v>
      </c>
      <c r="X46" s="148"/>
      <c r="Y46" s="91">
        <v>150094.23000000001</v>
      </c>
      <c r="Z46" s="91">
        <f>S46-Y46</f>
        <v>41598.299999999988</v>
      </c>
      <c r="AA46" s="91"/>
      <c r="AB46" s="91"/>
      <c r="AC46" s="91"/>
      <c r="AD46" s="149"/>
      <c r="AE46" s="57"/>
      <c r="AF46" s="150">
        <v>33</v>
      </c>
      <c r="AG46" s="116" t="s">
        <v>251</v>
      </c>
      <c r="AH46" s="116"/>
      <c r="AI46" s="134"/>
      <c r="AJ46" s="57"/>
      <c r="AK46" s="150"/>
      <c r="AL46" s="116"/>
      <c r="AM46" s="116"/>
      <c r="AN46" s="116"/>
      <c r="AO46" s="116"/>
      <c r="AP46" s="116" t="s">
        <v>173</v>
      </c>
      <c r="AQ46" s="116" t="s">
        <v>230</v>
      </c>
      <c r="AR46" s="116">
        <v>1</v>
      </c>
      <c r="AS46" s="116"/>
      <c r="AT46" s="116"/>
      <c r="AU46" s="116"/>
      <c r="AV46" s="116"/>
      <c r="AW46" s="116"/>
      <c r="AX46" s="116"/>
      <c r="AY46" s="116"/>
      <c r="AZ46" s="116"/>
      <c r="BA46" s="116"/>
      <c r="BB46" s="116"/>
      <c r="BC46" s="116"/>
      <c r="BD46" s="116"/>
      <c r="BE46" s="116"/>
      <c r="BF46" s="116"/>
      <c r="BG46" s="134"/>
      <c r="BH46" s="57" t="str">
        <f>IFERROR(VLOOKUP(C46,'sutartys 20210531'!$A$1:$Y$90,6,FALSE)," ")</f>
        <v>Projekto metu bus modernizuojamos Jurbarko kultūros centro šiaurės vakarų korpuso patalpos, jas pritaikant tikslinių grupių poreikiams, užtikrinant saugumo reikalavimus, jų funkcionalumą bei įsigyjant būtinus baldus ir įrangą teikiamų paslaugų kokybei užtikrinti.
Tikimasi, kad įgyvendinus projektą bus sudarytos sąlygos įvairesnių, geresnės kokybės ir didesnės apimties paslaugų teikimui. Po projekto įgyvendinimo Jurbarko kultūros centre numatoma organizuoti profesionalaus meno renginius, koncertus, spektaklius, edukacines programas, demonstruoti kino filmus. Planuojama, kad tai padidins projekto tikslinių grupių srautus.</v>
      </c>
      <c r="BI46" s="131" t="str">
        <f>IFERROR(VLOOKUP(C46,'sutartys 20210531'!$A$1:$Y$90,5,FALSE)," ")</f>
        <v>Baigtas</v>
      </c>
    </row>
    <row r="47" spans="1:150" s="113" customFormat="1" ht="25.5" customHeight="1" x14ac:dyDescent="0.2">
      <c r="A47" s="20" t="s">
        <v>380</v>
      </c>
      <c r="B47" s="21" t="s">
        <v>83</v>
      </c>
      <c r="C47" s="21"/>
      <c r="D47" s="22" t="s">
        <v>381</v>
      </c>
      <c r="E47" s="23"/>
      <c r="F47" s="23"/>
      <c r="G47" s="23"/>
      <c r="H47" s="23"/>
      <c r="I47" s="23"/>
      <c r="J47" s="23"/>
      <c r="K47" s="23"/>
      <c r="L47" s="23"/>
      <c r="M47" s="23"/>
      <c r="N47" s="59"/>
      <c r="O47" s="23"/>
      <c r="P47" s="59"/>
      <c r="Q47" s="23"/>
      <c r="R47" s="23"/>
      <c r="S47" s="24"/>
      <c r="T47" s="25"/>
      <c r="U47" s="38"/>
      <c r="V47" s="38"/>
      <c r="W47" s="28" t="s">
        <v>275</v>
      </c>
      <c r="X47" s="108"/>
      <c r="Y47" s="108"/>
      <c r="Z47" s="108"/>
      <c r="AA47" s="108"/>
      <c r="AB47" s="108"/>
      <c r="AC47" s="108"/>
      <c r="AD47" s="138"/>
      <c r="AE47" s="109"/>
      <c r="AF47" s="112"/>
      <c r="AG47" s="110"/>
      <c r="AH47" s="110"/>
      <c r="AI47" s="111"/>
      <c r="AJ47" s="109"/>
      <c r="AK47" s="112"/>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1"/>
      <c r="BH47" s="57"/>
      <c r="BI47" s="131" t="str">
        <f>IFERROR(VLOOKUP(C47,'sutartys 20210531'!$A$1:$Y$90,5,FALSE)," ")</f>
        <v xml:space="preserve"> </v>
      </c>
      <c r="BJ47" s="101"/>
      <c r="BK47" s="101"/>
      <c r="BL47" s="101"/>
      <c r="BM47" s="101"/>
      <c r="BN47" s="101"/>
      <c r="BO47" s="101"/>
      <c r="BP47" s="101"/>
      <c r="BQ47" s="101"/>
      <c r="BR47" s="101"/>
      <c r="BS47" s="101"/>
      <c r="BT47" s="101"/>
      <c r="BU47" s="101"/>
      <c r="BV47" s="101"/>
      <c r="BW47" s="101"/>
      <c r="BX47" s="101"/>
      <c r="BY47" s="101"/>
      <c r="BZ47" s="101"/>
      <c r="CA47" s="101"/>
      <c r="CB47" s="101"/>
      <c r="CC47" s="101"/>
      <c r="CD47" s="101"/>
      <c r="CE47" s="101"/>
      <c r="CF47" s="101"/>
      <c r="CG47" s="10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row>
    <row r="48" spans="1:150" s="154" customFormat="1" ht="43.5" customHeight="1" x14ac:dyDescent="0.2">
      <c r="A48" s="60" t="s">
        <v>382</v>
      </c>
      <c r="B48" s="60" t="s">
        <v>383</v>
      </c>
      <c r="C48" s="60" t="s">
        <v>384</v>
      </c>
      <c r="D48" s="31" t="s">
        <v>385</v>
      </c>
      <c r="E48" s="31" t="s">
        <v>272</v>
      </c>
      <c r="F48" s="31" t="s">
        <v>118</v>
      </c>
      <c r="G48" s="31" t="s">
        <v>290</v>
      </c>
      <c r="H48" s="32" t="s">
        <v>120</v>
      </c>
      <c r="I48" s="31" t="s">
        <v>115</v>
      </c>
      <c r="J48" s="31" t="s">
        <v>112</v>
      </c>
      <c r="K48" s="31"/>
      <c r="L48" s="31"/>
      <c r="M48" s="31"/>
      <c r="N48" s="61">
        <v>427519.54</v>
      </c>
      <c r="O48" s="61">
        <v>101743.85</v>
      </c>
      <c r="P48" s="61">
        <v>0</v>
      </c>
      <c r="Q48" s="61">
        <v>0</v>
      </c>
      <c r="R48" s="61">
        <v>0</v>
      </c>
      <c r="S48" s="61">
        <v>325775.69</v>
      </c>
      <c r="T48" s="62">
        <v>42644</v>
      </c>
      <c r="U48" s="63">
        <v>42767</v>
      </c>
      <c r="V48" s="63">
        <v>42885</v>
      </c>
      <c r="W48" s="64">
        <v>43646</v>
      </c>
      <c r="X48" s="151"/>
      <c r="Y48" s="151">
        <v>100000</v>
      </c>
      <c r="Z48" s="151">
        <v>194804</v>
      </c>
      <c r="AA48" s="151">
        <v>100000</v>
      </c>
      <c r="AB48" s="151"/>
      <c r="AC48" s="151"/>
      <c r="AD48" s="152"/>
      <c r="AE48" s="54"/>
      <c r="AF48" s="145">
        <v>44</v>
      </c>
      <c r="AG48" s="129" t="s">
        <v>255</v>
      </c>
      <c r="AH48" s="129"/>
      <c r="AI48" s="141"/>
      <c r="AJ48" s="54"/>
      <c r="AK48" s="145"/>
      <c r="AL48" s="129"/>
      <c r="AM48" s="129"/>
      <c r="AN48" s="129"/>
      <c r="AO48" s="129"/>
      <c r="AP48" s="129" t="s">
        <v>176</v>
      </c>
      <c r="AQ48" s="129" t="s">
        <v>747</v>
      </c>
      <c r="AR48" s="129">
        <v>1</v>
      </c>
      <c r="AS48" s="129" t="s">
        <v>177</v>
      </c>
      <c r="AT48" s="129" t="s">
        <v>748</v>
      </c>
      <c r="AU48" s="153">
        <v>7600</v>
      </c>
      <c r="AV48" s="129"/>
      <c r="AW48" s="129"/>
      <c r="AX48" s="129"/>
      <c r="AY48" s="129"/>
      <c r="AZ48" s="129"/>
      <c r="BA48" s="129"/>
      <c r="BB48" s="129"/>
      <c r="BC48" s="129"/>
      <c r="BD48" s="129"/>
      <c r="BE48" s="129"/>
      <c r="BF48" s="129"/>
      <c r="BG48" s="141"/>
      <c r="BH48" s="57" t="str">
        <f>IFERROR(VLOOKUP(C48,'sutartys 20210531'!$A$1:$Y$90,6,FALSE)," ")</f>
        <v>Pagrindinė projekto problema – nepakankamas Tauragės pilies potencialo išnaudojimas kultūrinių poreikių tenkinimui. Šią problemą planuojama spręsti pietrytinio korpuso rūsio patalpose atliekant tvarkomuosius statybos darbus, įsigyjant ampyro stiliaus baldus bei įrangą. Įgyvendinus projektą Tauragės pilies rūsyje bus įrengtos 3 salės, bendro naudojimo patalpos – rūbinė, holas, ekspozicijų erdvė ir kitos patalpos, kuriose bus vykdomos ekskursijos, edukaciniai užsiėmimai, parodos, veiks kūrybinės dirbtuvės, bus organizuojami kiti kultūrinio pobūdžio renginiai. Tikimasi, kad patrauklių erdvių Tauragės pilies rūsyje sukūrimas sudarys prielaidas padidinti kultūros paveldo objekto aktualumą, lankomumą, žinomumą.</v>
      </c>
      <c r="BI48" s="131" t="str">
        <f>IFERROR(VLOOKUP(C48,'sutartys 20210531'!$A$1:$Y$90,5,FALSE)," ")</f>
        <v>Baigtas</v>
      </c>
      <c r="BJ48" s="146"/>
      <c r="BK48" s="146"/>
      <c r="BL48" s="146"/>
      <c r="BM48" s="146"/>
      <c r="BN48" s="146"/>
      <c r="BO48" s="146"/>
      <c r="BP48" s="146"/>
      <c r="BQ48" s="146"/>
      <c r="BR48" s="146"/>
      <c r="BS48" s="146"/>
      <c r="BT48" s="146"/>
      <c r="BU48" s="146"/>
      <c r="BV48" s="146"/>
      <c r="BW48" s="146"/>
      <c r="BX48" s="146"/>
      <c r="BY48" s="146"/>
      <c r="BZ48" s="146"/>
      <c r="CA48" s="146"/>
      <c r="CB48" s="146"/>
      <c r="CC48" s="146"/>
      <c r="CD48" s="146"/>
      <c r="CE48" s="146"/>
      <c r="CF48" s="146"/>
      <c r="CG48" s="146"/>
      <c r="CH48" s="146"/>
      <c r="CI48" s="146"/>
      <c r="CJ48" s="146"/>
      <c r="CK48" s="146"/>
      <c r="CL48" s="146"/>
      <c r="CM48" s="146"/>
      <c r="CN48" s="146"/>
      <c r="CO48" s="146"/>
      <c r="CP48" s="146"/>
      <c r="CQ48" s="146"/>
      <c r="CR48" s="146"/>
      <c r="CS48" s="146"/>
      <c r="CT48" s="146"/>
      <c r="CU48" s="146"/>
      <c r="CV48" s="146"/>
      <c r="CW48" s="146"/>
      <c r="CX48" s="146"/>
      <c r="CY48" s="146"/>
      <c r="CZ48" s="146"/>
      <c r="DA48" s="146"/>
      <c r="DB48" s="146"/>
      <c r="DC48" s="146"/>
      <c r="DD48" s="146"/>
      <c r="DE48" s="146"/>
      <c r="DF48" s="146"/>
      <c r="DG48" s="146"/>
      <c r="DH48" s="146"/>
      <c r="DI48" s="146"/>
      <c r="DJ48" s="146"/>
      <c r="DK48" s="146"/>
      <c r="DL48" s="146"/>
      <c r="DM48" s="146"/>
      <c r="DN48" s="146"/>
      <c r="DO48" s="146"/>
      <c r="DP48" s="146"/>
      <c r="DQ48" s="146"/>
      <c r="DR48" s="146"/>
      <c r="DS48" s="146"/>
      <c r="DT48" s="146"/>
      <c r="DU48" s="146"/>
      <c r="DV48" s="146"/>
      <c r="DW48" s="146"/>
      <c r="DX48" s="146"/>
      <c r="DY48" s="146"/>
      <c r="DZ48" s="146"/>
      <c r="EA48" s="146"/>
      <c r="EB48" s="146"/>
      <c r="EC48" s="146"/>
      <c r="ED48" s="146"/>
      <c r="EE48" s="146"/>
      <c r="EF48" s="146"/>
      <c r="EG48" s="146"/>
      <c r="EH48" s="146"/>
      <c r="EI48" s="146"/>
      <c r="EJ48" s="146"/>
      <c r="EK48" s="146"/>
      <c r="EL48" s="146"/>
      <c r="EM48" s="146"/>
      <c r="EN48" s="146"/>
      <c r="EO48" s="146"/>
      <c r="EP48" s="146"/>
      <c r="EQ48" s="146"/>
      <c r="ER48" s="146"/>
      <c r="ES48" s="146"/>
      <c r="ET48" s="146"/>
    </row>
    <row r="49" spans="1:150" s="147" customFormat="1" ht="25.5" customHeight="1" x14ac:dyDescent="0.2">
      <c r="A49" s="60" t="s">
        <v>386</v>
      </c>
      <c r="B49" s="60" t="s">
        <v>387</v>
      </c>
      <c r="C49" s="60" t="s">
        <v>388</v>
      </c>
      <c r="D49" s="32" t="s">
        <v>389</v>
      </c>
      <c r="E49" s="32" t="s">
        <v>266</v>
      </c>
      <c r="F49" s="32" t="s">
        <v>118</v>
      </c>
      <c r="G49" s="32" t="s">
        <v>390</v>
      </c>
      <c r="H49" s="32" t="s">
        <v>120</v>
      </c>
      <c r="I49" s="32" t="s">
        <v>115</v>
      </c>
      <c r="J49" s="32"/>
      <c r="K49" s="32"/>
      <c r="L49" s="32"/>
      <c r="M49" s="32"/>
      <c r="N49" s="33">
        <v>192777.09</v>
      </c>
      <c r="O49" s="33">
        <v>28916.560000000001</v>
      </c>
      <c r="P49" s="33">
        <v>0</v>
      </c>
      <c r="Q49" s="33">
        <v>0</v>
      </c>
      <c r="R49" s="33">
        <v>0</v>
      </c>
      <c r="S49" s="33">
        <v>163860.53</v>
      </c>
      <c r="T49" s="34">
        <v>42705</v>
      </c>
      <c r="U49" s="35">
        <v>42795</v>
      </c>
      <c r="V49" s="35">
        <v>42916</v>
      </c>
      <c r="W49" s="36">
        <v>43496</v>
      </c>
      <c r="X49" s="114"/>
      <c r="Y49" s="114">
        <v>30000</v>
      </c>
      <c r="Z49" s="114">
        <v>180000</v>
      </c>
      <c r="AA49" s="114">
        <v>42728.06</v>
      </c>
      <c r="AB49" s="114"/>
      <c r="AC49" s="114"/>
      <c r="AD49" s="139"/>
      <c r="AE49" s="144"/>
      <c r="AF49" s="145">
        <v>44</v>
      </c>
      <c r="AG49" s="129" t="s">
        <v>255</v>
      </c>
      <c r="AH49" s="129"/>
      <c r="AI49" s="141"/>
      <c r="AJ49" s="144"/>
      <c r="AK49" s="145"/>
      <c r="AL49" s="129"/>
      <c r="AM49" s="129"/>
      <c r="AN49" s="129"/>
      <c r="AO49" s="129"/>
      <c r="AP49" s="129" t="s">
        <v>176</v>
      </c>
      <c r="AQ49" s="129" t="s">
        <v>747</v>
      </c>
      <c r="AR49" s="129">
        <v>1</v>
      </c>
      <c r="AS49" s="129" t="s">
        <v>177</v>
      </c>
      <c r="AT49" s="129" t="s">
        <v>748</v>
      </c>
      <c r="AU49" s="129">
        <v>150</v>
      </c>
      <c r="AV49" s="129"/>
      <c r="AW49" s="129"/>
      <c r="AX49" s="129"/>
      <c r="AY49" s="129"/>
      <c r="AZ49" s="129"/>
      <c r="BA49" s="129"/>
      <c r="BB49" s="129"/>
      <c r="BC49" s="129"/>
      <c r="BD49" s="129"/>
      <c r="BE49" s="129"/>
      <c r="BF49" s="129"/>
      <c r="BG49" s="141"/>
      <c r="BH49" s="57" t="str">
        <f>IFERROR(VLOOKUP(C49,'sutartys 20210531'!$A$1:$Y$90,6,FALSE)," ")</f>
        <v>Projektu sprendžiama problema – nepakankamai aktualizuotas ir pritaikytas lankymui kultūros paveldo objektas –  Požerės Kristaus Atsimainymo bažnyčios statinių kompleksas, neatskleistos jo vertingosios savybės.
Įgyvendinus projektą bus sutvarkytas kultūros paveldo objektas – atlikti būtini tvarkomieji statybos ir tvarkomieji paveldosaugos darbai. Taip pat iš projekto lėšų bus finansuojami polichrominiai tyrimai.
Įgyvendinus projekto veiklas pagerės kultūros paveldo komplekse teikiamų paslaugų kokybė ir atsiras šių paslaugų įvairovė – bus teikiamos ne tik sakralinės religinės paslaugos, bet ir viešosios kultūrinės paslaugos: sakraliniai koncertai, edukacinės veiklos, giesmių giedojimo užsiėmimai, parodų organizavimas, paskaitos ir kt. Bus užtikrintas objekto prieinamumas, atvirumas visuomenei ir patenkinti įvairių tikslinių grupių kultūriniai poreikiai.</v>
      </c>
      <c r="BI49" s="131" t="str">
        <f>IFERROR(VLOOKUP(C49,'sutartys 20210531'!$A$1:$Y$90,5,FALSE)," ")</f>
        <v>Baigtas</v>
      </c>
      <c r="BJ49" s="146"/>
      <c r="BK49" s="146"/>
      <c r="BL49" s="146"/>
      <c r="BM49" s="146"/>
      <c r="BN49" s="146"/>
      <c r="BO49" s="146"/>
      <c r="BP49" s="146"/>
      <c r="BQ49" s="146"/>
      <c r="BR49" s="146"/>
      <c r="BS49" s="146"/>
      <c r="BT49" s="146"/>
      <c r="BU49" s="146"/>
      <c r="BV49" s="146"/>
      <c r="BW49" s="146"/>
      <c r="BX49" s="146"/>
      <c r="BY49" s="146"/>
      <c r="BZ49" s="146"/>
      <c r="CA49" s="146"/>
      <c r="CB49" s="146"/>
      <c r="CC49" s="146"/>
      <c r="CD49" s="146"/>
      <c r="CE49" s="146"/>
      <c r="CF49" s="146"/>
      <c r="CG49" s="146"/>
      <c r="CH49" s="146"/>
      <c r="CI49" s="146"/>
      <c r="CJ49" s="146"/>
      <c r="CK49" s="146"/>
      <c r="CL49" s="146"/>
      <c r="CM49" s="146"/>
      <c r="CN49" s="146"/>
      <c r="CO49" s="146"/>
      <c r="CP49" s="146"/>
      <c r="CQ49" s="146"/>
      <c r="CR49" s="146"/>
      <c r="CS49" s="146"/>
      <c r="CT49" s="146"/>
      <c r="CU49" s="146"/>
      <c r="CV49" s="146"/>
      <c r="CW49" s="146"/>
      <c r="CX49" s="146"/>
      <c r="CY49" s="146"/>
      <c r="CZ49" s="146"/>
      <c r="DA49" s="146"/>
      <c r="DB49" s="146"/>
      <c r="DC49" s="146"/>
      <c r="DD49" s="146"/>
      <c r="DE49" s="146"/>
      <c r="DF49" s="146"/>
      <c r="DG49" s="146"/>
      <c r="DH49" s="146"/>
      <c r="DI49" s="146"/>
      <c r="DJ49" s="146"/>
      <c r="DK49" s="146"/>
      <c r="DL49" s="146"/>
      <c r="DM49" s="146"/>
      <c r="DN49" s="146"/>
      <c r="DO49" s="146"/>
      <c r="DP49" s="146"/>
      <c r="DQ49" s="146"/>
      <c r="DR49" s="146"/>
      <c r="DS49" s="146"/>
      <c r="DT49" s="146"/>
      <c r="DU49" s="146"/>
      <c r="DV49" s="146"/>
      <c r="DW49" s="146"/>
      <c r="DX49" s="146"/>
      <c r="DY49" s="146"/>
      <c r="DZ49" s="146"/>
      <c r="EA49" s="146"/>
      <c r="EB49" s="146"/>
      <c r="EC49" s="146"/>
      <c r="ED49" s="146"/>
      <c r="EE49" s="146"/>
      <c r="EF49" s="146"/>
      <c r="EG49" s="146"/>
      <c r="EH49" s="146"/>
      <c r="EI49" s="146"/>
      <c r="EJ49" s="146"/>
      <c r="EK49" s="146"/>
      <c r="EL49" s="146"/>
      <c r="EM49" s="146"/>
      <c r="EN49" s="146"/>
      <c r="EO49" s="146"/>
      <c r="EP49" s="146"/>
      <c r="EQ49" s="146"/>
      <c r="ER49" s="146"/>
      <c r="ES49" s="146"/>
      <c r="ET49" s="146"/>
    </row>
    <row r="50" spans="1:150" s="147" customFormat="1" ht="25.5" customHeight="1" x14ac:dyDescent="0.2">
      <c r="A50" s="60" t="s">
        <v>391</v>
      </c>
      <c r="B50" s="60" t="s">
        <v>392</v>
      </c>
      <c r="C50" s="60" t="s">
        <v>393</v>
      </c>
      <c r="D50" s="32" t="s">
        <v>394</v>
      </c>
      <c r="E50" s="32" t="s">
        <v>280</v>
      </c>
      <c r="F50" s="32" t="s">
        <v>118</v>
      </c>
      <c r="G50" s="32" t="s">
        <v>281</v>
      </c>
      <c r="H50" s="32" t="s">
        <v>120</v>
      </c>
      <c r="I50" s="32" t="s">
        <v>115</v>
      </c>
      <c r="J50" s="32" t="s">
        <v>112</v>
      </c>
      <c r="K50" s="32"/>
      <c r="L50" s="32"/>
      <c r="M50" s="32"/>
      <c r="N50" s="385">
        <v>122749.97</v>
      </c>
      <c r="O50" s="385">
        <v>30636.959999999999</v>
      </c>
      <c r="P50" s="33">
        <v>0</v>
      </c>
      <c r="Q50" s="33">
        <v>0</v>
      </c>
      <c r="R50" s="33">
        <v>0</v>
      </c>
      <c r="S50" s="385">
        <v>92113.01</v>
      </c>
      <c r="T50" s="34">
        <v>42644</v>
      </c>
      <c r="U50" s="55">
        <v>42767</v>
      </c>
      <c r="V50" s="35">
        <v>42855</v>
      </c>
      <c r="W50" s="36">
        <v>44196</v>
      </c>
      <c r="Y50" s="155">
        <v>54435.8</v>
      </c>
      <c r="Z50" s="114">
        <v>42719.199999999997</v>
      </c>
      <c r="AA50" s="114"/>
      <c r="AB50" s="114"/>
      <c r="AC50" s="114"/>
      <c r="AD50" s="139"/>
      <c r="AE50" s="144"/>
      <c r="AF50" s="145">
        <v>44</v>
      </c>
      <c r="AG50" s="129" t="s">
        <v>749</v>
      </c>
      <c r="AH50" s="129"/>
      <c r="AI50" s="141"/>
      <c r="AJ50" s="144"/>
      <c r="AK50" s="145"/>
      <c r="AL50" s="129"/>
      <c r="AM50" s="129"/>
      <c r="AN50" s="129"/>
      <c r="AO50" s="129"/>
      <c r="AP50" s="129" t="s">
        <v>176</v>
      </c>
      <c r="AQ50" s="129" t="s">
        <v>747</v>
      </c>
      <c r="AR50" s="129">
        <v>1</v>
      </c>
      <c r="AS50" s="129" t="s">
        <v>177</v>
      </c>
      <c r="AT50" s="129" t="s">
        <v>748</v>
      </c>
      <c r="AU50" s="116">
        <v>100</v>
      </c>
      <c r="AV50" s="129"/>
      <c r="AW50" s="129"/>
      <c r="AX50" s="129"/>
      <c r="AY50" s="129"/>
      <c r="AZ50" s="129"/>
      <c r="BA50" s="129"/>
      <c r="BB50" s="129"/>
      <c r="BC50" s="129"/>
      <c r="BD50" s="129"/>
      <c r="BE50" s="129"/>
      <c r="BF50" s="129"/>
      <c r="BG50" s="141"/>
      <c r="BH50" s="57" t="str">
        <f>IFERROR(VLOOKUP(C50,'sutartys 20210531'!$A$1:$Y$90,6,FALSE)," ")</f>
        <v>Buvusio Kristijono Donelaičio gimnazijos pastatas, esantis Vilniaus g. 46, Pagėgiuose, šiuo metu nėra tinkamos kultūros paslaugų teikimui, patalpos nepritaikytos lankytojams. Šią problemą numatoma spręsti sutvarkant pastato infrastruktūrą, kuri didins teikiamų kultūros paslaugų įvairovę ir kokybę, patrauklumą. Projekto įgyvendinimo metu planuojama atnaujinti šio kultūros paveldo objekto aktų salę, kitas pagalbines patalpas, integruoti įrangą, kuri istorinį paveldą pristatys šiuolaikiška forma. Po projekto įgyvendinimo numatoma organizuoti naujos formos renginius, plenerus, edukacines veiklas, parodas, meno kolektyvų pasirodymus.</v>
      </c>
      <c r="BI50" s="131" t="str">
        <f>IFERROR(VLOOKUP(C50,'sutartys 20210531'!$A$1:$Y$90,5,FALSE)," ")</f>
        <v>Baigtas</v>
      </c>
      <c r="BJ50" s="146"/>
      <c r="BK50" s="146"/>
      <c r="BL50" s="146"/>
      <c r="BM50" s="146"/>
      <c r="BN50" s="146"/>
      <c r="BO50" s="146"/>
      <c r="BP50" s="146"/>
      <c r="BQ50" s="146"/>
      <c r="BR50" s="146"/>
      <c r="BS50" s="146"/>
      <c r="BT50" s="146"/>
      <c r="BU50" s="146"/>
      <c r="BV50" s="146"/>
      <c r="BW50" s="146"/>
      <c r="BX50" s="146"/>
      <c r="BY50" s="146"/>
      <c r="BZ50" s="146"/>
      <c r="CA50" s="146"/>
      <c r="CB50" s="146"/>
      <c r="CC50" s="146"/>
      <c r="CD50" s="146"/>
      <c r="CE50" s="146"/>
      <c r="CF50" s="146"/>
      <c r="CG50" s="146"/>
      <c r="CH50" s="146"/>
      <c r="CI50" s="146"/>
      <c r="CJ50" s="146"/>
      <c r="CK50" s="146"/>
      <c r="CL50" s="146"/>
      <c r="CM50" s="146"/>
      <c r="CN50" s="146"/>
      <c r="CO50" s="146"/>
      <c r="CP50" s="146"/>
      <c r="CQ50" s="146"/>
      <c r="CR50" s="146"/>
      <c r="CS50" s="146"/>
      <c r="CT50" s="146"/>
      <c r="CU50" s="146"/>
      <c r="CV50" s="146"/>
      <c r="CW50" s="146"/>
      <c r="CX50" s="146"/>
      <c r="CY50" s="146"/>
      <c r="CZ50" s="146"/>
      <c r="DA50" s="146"/>
      <c r="DB50" s="146"/>
      <c r="DC50" s="146"/>
      <c r="DD50" s="146"/>
      <c r="DE50" s="146"/>
      <c r="DF50" s="146"/>
      <c r="DG50" s="146"/>
      <c r="DH50" s="146"/>
      <c r="DI50" s="146"/>
      <c r="DJ50" s="146"/>
      <c r="DK50" s="146"/>
      <c r="DL50" s="146"/>
      <c r="DM50" s="146"/>
      <c r="DN50" s="146"/>
      <c r="DO50" s="146"/>
      <c r="DP50" s="146"/>
      <c r="DQ50" s="146"/>
      <c r="DR50" s="146"/>
      <c r="DS50" s="146"/>
      <c r="DT50" s="146"/>
      <c r="DU50" s="146"/>
      <c r="DV50" s="146"/>
      <c r="DW50" s="146"/>
      <c r="DX50" s="146"/>
      <c r="DY50" s="146"/>
      <c r="DZ50" s="146"/>
      <c r="EA50" s="146"/>
      <c r="EB50" s="146"/>
      <c r="EC50" s="146"/>
      <c r="ED50" s="146"/>
      <c r="EE50" s="146"/>
      <c r="EF50" s="146"/>
      <c r="EG50" s="146"/>
      <c r="EH50" s="146"/>
      <c r="EI50" s="146"/>
      <c r="EJ50" s="146"/>
      <c r="EK50" s="146"/>
      <c r="EL50" s="146"/>
      <c r="EM50" s="146"/>
      <c r="EN50" s="146"/>
      <c r="EO50" s="146"/>
      <c r="EP50" s="146"/>
      <c r="EQ50" s="146"/>
      <c r="ER50" s="146"/>
      <c r="ES50" s="146"/>
      <c r="ET50" s="146"/>
    </row>
    <row r="51" spans="1:150" s="147" customFormat="1" ht="25.5" customHeight="1" x14ac:dyDescent="0.2">
      <c r="A51" s="60" t="s">
        <v>395</v>
      </c>
      <c r="B51" s="60" t="s">
        <v>396</v>
      </c>
      <c r="C51" s="60" t="s">
        <v>397</v>
      </c>
      <c r="D51" s="53" t="s">
        <v>398</v>
      </c>
      <c r="E51" s="32" t="s">
        <v>297</v>
      </c>
      <c r="F51" s="32" t="s">
        <v>118</v>
      </c>
      <c r="G51" s="32" t="s">
        <v>399</v>
      </c>
      <c r="H51" s="32" t="s">
        <v>120</v>
      </c>
      <c r="I51" s="32" t="s">
        <v>115</v>
      </c>
      <c r="J51" s="32"/>
      <c r="K51" s="32"/>
      <c r="L51" s="32"/>
      <c r="M51" s="32"/>
      <c r="N51" s="33">
        <f>O51+S51</f>
        <v>544665.76</v>
      </c>
      <c r="O51" s="33">
        <v>101175.37</v>
      </c>
      <c r="P51" s="33">
        <v>0</v>
      </c>
      <c r="Q51" s="33">
        <v>0</v>
      </c>
      <c r="R51" s="33">
        <v>0</v>
      </c>
      <c r="S51" s="42">
        <v>443490.39</v>
      </c>
      <c r="T51" s="34">
        <v>42675</v>
      </c>
      <c r="U51" s="55">
        <v>43189</v>
      </c>
      <c r="V51" s="35">
        <v>43281</v>
      </c>
      <c r="W51" s="36">
        <v>44926</v>
      </c>
      <c r="X51" s="114"/>
      <c r="Y51" s="114">
        <v>0</v>
      </c>
      <c r="Z51" s="114">
        <v>114237.62</v>
      </c>
      <c r="AA51" s="114">
        <f>S51-Z51</f>
        <v>329252.77</v>
      </c>
      <c r="AB51" s="114"/>
      <c r="AC51" s="114"/>
      <c r="AD51" s="139"/>
      <c r="AE51" s="144"/>
      <c r="AF51" s="145">
        <v>44</v>
      </c>
      <c r="AG51" s="129" t="s">
        <v>255</v>
      </c>
      <c r="AH51" s="129"/>
      <c r="AI51" s="141"/>
      <c r="AJ51" s="144"/>
      <c r="AK51" s="145"/>
      <c r="AL51" s="129"/>
      <c r="AM51" s="129"/>
      <c r="AN51" s="129"/>
      <c r="AO51" s="129"/>
      <c r="AP51" s="129" t="s">
        <v>176</v>
      </c>
      <c r="AQ51" s="129" t="s">
        <v>747</v>
      </c>
      <c r="AR51" s="129">
        <v>1</v>
      </c>
      <c r="AS51" s="129" t="s">
        <v>177</v>
      </c>
      <c r="AT51" s="129" t="s">
        <v>748</v>
      </c>
      <c r="AU51" s="116">
        <v>1500</v>
      </c>
      <c r="AV51" s="129"/>
      <c r="AW51" s="129"/>
      <c r="AX51" s="129"/>
      <c r="AY51" s="129"/>
      <c r="AZ51" s="129"/>
      <c r="BA51" s="129"/>
      <c r="BB51" s="129"/>
      <c r="BC51" s="129"/>
      <c r="BD51" s="129"/>
      <c r="BE51" s="129"/>
      <c r="BF51" s="129"/>
      <c r="BG51" s="141"/>
      <c r="BH51" s="57" t="str">
        <f>IFERROR(VLOOKUP(C51,'sutartys 20210531'!$A$1:$Y$90,6,FALSE)," ")</f>
        <v>Esminė problema, kuriai spręsti planuojamas vykdyti projektas – edukacinių veiklų trūkumas, kurį lemia nepritaikytos patalpos ir įrangos nepakankamumas. Projekto „Mažosios Lietuvos Jurbarko krašto kultūros centro aktualizavimas“ tikslas - kompleksiškai sutvarkyti Mažosios Lietuvos Jurbarko krašto kultūros centro pastato dalį, pritaikant jį turizmo ir kultūrinėms veikloms bei sudaryti prielaidas lankytojų srautų didėjimui. Šiam tikslui pasiekti numatomos pagrindinės projekto veiklos: Mažosios Lietuvos Jurbarko krašto kultūros centro pastato tvarkomieji statybos ir tvarkomieji paveldosaugos darbai, įrangos ir baldų įsigijimas. Po projekto įgyvendinimo paveldo objekte bus sutvarkytos 5 patalpos, kuriose bus organizuojami koncertai, parodos, teatro ir kitos edukacinės veiklos. Įgyvendinus projektą išaugs teikiamų kultūrinių paslaugų patrauklumas, padidės kultūros paveldo objekto žinomumas bei lankytojų srautai.</v>
      </c>
      <c r="BI51" s="131" t="str">
        <f>IFERROR(VLOOKUP(C51,'sutartys 20210531'!$A$1:$Y$90,5,FALSE)," ")</f>
        <v>Įgyvendinama sutartis</v>
      </c>
      <c r="BJ51" s="146"/>
      <c r="BK51" s="146"/>
      <c r="BL51" s="146"/>
      <c r="BM51" s="146"/>
      <c r="BN51" s="146"/>
      <c r="BO51" s="146"/>
      <c r="BP51" s="146"/>
      <c r="BQ51" s="146"/>
      <c r="BR51" s="146"/>
      <c r="BS51" s="146"/>
      <c r="BT51" s="146"/>
      <c r="BU51" s="146"/>
      <c r="BV51" s="146"/>
      <c r="BW51" s="146"/>
      <c r="BX51" s="146"/>
      <c r="BY51" s="146"/>
      <c r="BZ51" s="146"/>
      <c r="CA51" s="146"/>
      <c r="CB51" s="146"/>
      <c r="CC51" s="146"/>
      <c r="CD51" s="146"/>
      <c r="CE51" s="146"/>
      <c r="CF51" s="146"/>
      <c r="CG51" s="146"/>
      <c r="CH51" s="146"/>
      <c r="CI51" s="146"/>
      <c r="CJ51" s="146"/>
      <c r="CK51" s="146"/>
      <c r="CL51" s="146"/>
      <c r="CM51" s="146"/>
      <c r="CN51" s="146"/>
      <c r="CO51" s="146"/>
      <c r="CP51" s="146"/>
      <c r="CQ51" s="146"/>
      <c r="CR51" s="146"/>
      <c r="CS51" s="146"/>
      <c r="CT51" s="146"/>
      <c r="CU51" s="146"/>
      <c r="CV51" s="146"/>
      <c r="CW51" s="146"/>
      <c r="CX51" s="146"/>
      <c r="CY51" s="146"/>
      <c r="CZ51" s="146"/>
      <c r="DA51" s="146"/>
      <c r="DB51" s="146"/>
      <c r="DC51" s="146"/>
      <c r="DD51" s="146"/>
      <c r="DE51" s="146"/>
      <c r="DF51" s="146"/>
      <c r="DG51" s="146"/>
      <c r="DH51" s="146"/>
      <c r="DI51" s="146"/>
      <c r="DJ51" s="146"/>
      <c r="DK51" s="146"/>
      <c r="DL51" s="146"/>
      <c r="DM51" s="146"/>
      <c r="DN51" s="146"/>
      <c r="DO51" s="146"/>
      <c r="DP51" s="146"/>
      <c r="DQ51" s="146"/>
      <c r="DR51" s="146"/>
      <c r="DS51" s="146"/>
      <c r="DT51" s="146"/>
      <c r="DU51" s="146"/>
      <c r="DV51" s="146"/>
      <c r="DW51" s="146"/>
      <c r="DX51" s="146"/>
      <c r="DY51" s="146"/>
      <c r="DZ51" s="146"/>
      <c r="EA51" s="146"/>
      <c r="EB51" s="146"/>
      <c r="EC51" s="146"/>
      <c r="ED51" s="146"/>
      <c r="EE51" s="146"/>
      <c r="EF51" s="146"/>
      <c r="EG51" s="146"/>
      <c r="EH51" s="146"/>
      <c r="EI51" s="146"/>
      <c r="EJ51" s="146"/>
      <c r="EK51" s="146"/>
      <c r="EL51" s="146"/>
      <c r="EM51" s="146"/>
      <c r="EN51" s="146"/>
      <c r="EO51" s="146"/>
      <c r="EP51" s="146"/>
      <c r="EQ51" s="146"/>
      <c r="ER51" s="146"/>
      <c r="ES51" s="146"/>
      <c r="ET51" s="146"/>
    </row>
    <row r="52" spans="1:150" ht="24.75" customHeight="1" thickBot="1" x14ac:dyDescent="0.25">
      <c r="A52" s="15" t="s">
        <v>400</v>
      </c>
      <c r="B52" s="16" t="s">
        <v>83</v>
      </c>
      <c r="C52" s="16"/>
      <c r="D52" s="16" t="s">
        <v>401</v>
      </c>
      <c r="E52" s="17"/>
      <c r="F52" s="17"/>
      <c r="G52" s="17"/>
      <c r="H52" s="17"/>
      <c r="I52" s="17"/>
      <c r="J52" s="17"/>
      <c r="K52" s="17"/>
      <c r="L52" s="17"/>
      <c r="M52" s="17"/>
      <c r="N52" s="17"/>
      <c r="O52" s="17"/>
      <c r="P52" s="17"/>
      <c r="Q52" s="17"/>
      <c r="R52" s="17"/>
      <c r="S52" s="17"/>
      <c r="T52" s="46"/>
      <c r="U52" s="47"/>
      <c r="V52" s="47"/>
      <c r="W52" s="48" t="s">
        <v>275</v>
      </c>
      <c r="X52" s="17"/>
      <c r="Y52" s="17"/>
      <c r="Z52" s="17"/>
      <c r="AA52" s="17"/>
      <c r="AB52" s="17"/>
      <c r="AC52" s="17"/>
      <c r="AD52" s="17"/>
      <c r="AE52" s="115"/>
      <c r="AF52" s="17"/>
      <c r="AG52" s="17"/>
      <c r="AH52" s="17"/>
      <c r="AI52" s="17"/>
      <c r="AJ52" s="115"/>
      <c r="AK52" s="17"/>
      <c r="AL52" s="17"/>
      <c r="AM52" s="17"/>
      <c r="AN52" s="17"/>
      <c r="AO52" s="17"/>
      <c r="AP52" s="107"/>
      <c r="AQ52" s="107"/>
      <c r="AR52" s="107"/>
      <c r="AS52" s="107"/>
      <c r="AT52" s="17"/>
      <c r="AU52" s="107"/>
      <c r="AV52" s="107"/>
      <c r="AW52" s="17"/>
      <c r="AX52" s="107"/>
      <c r="AY52" s="107"/>
      <c r="AZ52" s="17"/>
      <c r="BA52" s="107"/>
      <c r="BB52" s="107"/>
      <c r="BC52" s="107"/>
      <c r="BD52" s="107"/>
      <c r="BE52" s="107"/>
      <c r="BF52" s="107"/>
      <c r="BG52" s="107"/>
      <c r="BH52" s="57" t="str">
        <f>IFERROR(VLOOKUP(C52,'sutartys 20210531'!$A$1:$Y$90,6,FALSE)," ")</f>
        <v xml:space="preserve"> </v>
      </c>
      <c r="BI52" s="131" t="str">
        <f>IFERROR(VLOOKUP(C52,'sutartys 20210531'!$A$1:$Y$90,5,FALSE)," ")</f>
        <v xml:space="preserve"> </v>
      </c>
    </row>
    <row r="53" spans="1:150" s="113" customFormat="1" ht="25.5" customHeight="1" x14ac:dyDescent="0.2">
      <c r="A53" s="65" t="s">
        <v>402</v>
      </c>
      <c r="B53" s="65" t="s">
        <v>83</v>
      </c>
      <c r="C53" s="65"/>
      <c r="D53" s="66" t="s">
        <v>403</v>
      </c>
      <c r="E53" s="67"/>
      <c r="F53" s="67"/>
      <c r="G53" s="67"/>
      <c r="H53" s="67"/>
      <c r="I53" s="67"/>
      <c r="J53" s="67"/>
      <c r="K53" s="67"/>
      <c r="L53" s="67"/>
      <c r="M53" s="67"/>
      <c r="N53" s="67"/>
      <c r="O53" s="67"/>
      <c r="P53" s="67"/>
      <c r="Q53" s="67"/>
      <c r="R53" s="67"/>
      <c r="S53" s="67"/>
      <c r="T53" s="68"/>
      <c r="U53" s="69"/>
      <c r="V53" s="69"/>
      <c r="W53" s="70" t="s">
        <v>275</v>
      </c>
      <c r="X53" s="156"/>
      <c r="Y53" s="156"/>
      <c r="Z53" s="156"/>
      <c r="AA53" s="156"/>
      <c r="AB53" s="156"/>
      <c r="AC53" s="156"/>
      <c r="AD53" s="157"/>
      <c r="AE53" s="109"/>
      <c r="AF53" s="158"/>
      <c r="AG53" s="159"/>
      <c r="AH53" s="159"/>
      <c r="AI53" s="160"/>
      <c r="AJ53" s="109"/>
      <c r="AK53" s="158"/>
      <c r="AL53" s="159"/>
      <c r="AM53" s="159"/>
      <c r="AN53" s="159"/>
      <c r="AO53" s="159"/>
      <c r="AP53" s="159"/>
      <c r="AQ53" s="159"/>
      <c r="AR53" s="159"/>
      <c r="AS53" s="159"/>
      <c r="AT53" s="159"/>
      <c r="AU53" s="159"/>
      <c r="AV53" s="159"/>
      <c r="AW53" s="159"/>
      <c r="AX53" s="159"/>
      <c r="AY53" s="159"/>
      <c r="AZ53" s="159"/>
      <c r="BA53" s="159"/>
      <c r="BB53" s="159"/>
      <c r="BC53" s="159"/>
      <c r="BD53" s="159"/>
      <c r="BE53" s="159"/>
      <c r="BF53" s="159"/>
      <c r="BG53" s="160"/>
      <c r="BH53" s="57" t="str">
        <f>IFERROR(VLOOKUP(C53,'sutartys 20210531'!$A$1:$Y$90,6,FALSE)," ")</f>
        <v xml:space="preserve"> </v>
      </c>
      <c r="BI53" s="131" t="str">
        <f>IFERROR(VLOOKUP(C53,'sutartys 20210531'!$A$1:$Y$90,5,FALSE)," ")</f>
        <v xml:space="preserve"> </v>
      </c>
      <c r="BJ53" s="101"/>
      <c r="BK53" s="101"/>
      <c r="BL53" s="101"/>
      <c r="BM53" s="101"/>
      <c r="BN53" s="101"/>
      <c r="BO53" s="101"/>
      <c r="BP53" s="101"/>
      <c r="BQ53" s="101"/>
      <c r="BR53" s="101"/>
      <c r="BS53" s="101"/>
      <c r="BT53" s="101"/>
      <c r="BU53" s="101"/>
      <c r="BV53" s="101"/>
      <c r="BW53" s="101"/>
      <c r="BX53" s="101"/>
      <c r="BY53" s="101"/>
      <c r="BZ53" s="101"/>
      <c r="CA53" s="101"/>
      <c r="CB53" s="101"/>
      <c r="CC53" s="101"/>
      <c r="CD53" s="101"/>
      <c r="CE53" s="101"/>
      <c r="CF53" s="101"/>
      <c r="CG53" s="101"/>
      <c r="CH53" s="101"/>
      <c r="CI53" s="101"/>
      <c r="CJ53" s="101"/>
      <c r="CK53" s="101"/>
      <c r="CL53" s="101"/>
      <c r="CM53" s="101"/>
      <c r="CN53" s="101"/>
      <c r="CO53" s="101"/>
      <c r="CP53" s="101"/>
      <c r="CQ53" s="101"/>
      <c r="CR53" s="101"/>
      <c r="CS53" s="101"/>
      <c r="CT53" s="101"/>
      <c r="CU53" s="101"/>
      <c r="CV53" s="101"/>
      <c r="CW53" s="101"/>
      <c r="CX53" s="101"/>
      <c r="CY53" s="101"/>
      <c r="CZ53" s="101"/>
      <c r="DA53" s="101"/>
      <c r="DB53" s="101"/>
      <c r="DC53" s="101"/>
      <c r="DD53" s="101"/>
      <c r="DE53" s="101"/>
      <c r="DF53" s="101"/>
      <c r="DG53" s="101"/>
      <c r="DH53" s="101"/>
      <c r="DI53" s="101"/>
      <c r="DJ53" s="101"/>
      <c r="DK53" s="101"/>
      <c r="DL53" s="101"/>
      <c r="DM53" s="101"/>
      <c r="DN53" s="101"/>
      <c r="DO53" s="101"/>
      <c r="DP53" s="101"/>
      <c r="DQ53" s="101"/>
      <c r="DR53" s="101"/>
      <c r="DS53" s="101"/>
      <c r="DT53" s="101"/>
      <c r="DU53" s="101"/>
      <c r="DV53" s="101"/>
      <c r="DW53" s="101"/>
      <c r="DX53" s="101"/>
      <c r="DY53" s="101"/>
      <c r="DZ53" s="101"/>
      <c r="EA53" s="101"/>
      <c r="EB53" s="101"/>
      <c r="EC53" s="101"/>
      <c r="ED53" s="101"/>
      <c r="EE53" s="101"/>
      <c r="EF53" s="101"/>
      <c r="EG53" s="101"/>
      <c r="EH53" s="101"/>
      <c r="EI53" s="101"/>
      <c r="EJ53" s="101"/>
      <c r="EK53" s="101"/>
      <c r="EL53" s="101"/>
      <c r="EM53" s="101"/>
      <c r="EN53" s="101"/>
      <c r="EO53" s="101"/>
      <c r="EP53" s="101"/>
      <c r="EQ53" s="101"/>
      <c r="ER53" s="101"/>
      <c r="ES53" s="101"/>
      <c r="ET53" s="101"/>
    </row>
    <row r="54" spans="1:150" ht="25.5" customHeight="1" x14ac:dyDescent="0.2">
      <c r="A54" s="60" t="s">
        <v>404</v>
      </c>
      <c r="B54" s="60" t="s">
        <v>405</v>
      </c>
      <c r="C54" s="60" t="s">
        <v>406</v>
      </c>
      <c r="D54" s="71" t="s">
        <v>407</v>
      </c>
      <c r="E54" s="31" t="s">
        <v>297</v>
      </c>
      <c r="F54" s="31" t="s">
        <v>124</v>
      </c>
      <c r="G54" s="31" t="s">
        <v>408</v>
      </c>
      <c r="H54" s="31" t="s">
        <v>125</v>
      </c>
      <c r="I54" s="31" t="s">
        <v>115</v>
      </c>
      <c r="J54" s="31"/>
      <c r="K54" s="31"/>
      <c r="L54" s="31"/>
      <c r="M54" s="31"/>
      <c r="N54" s="61">
        <v>466925.52</v>
      </c>
      <c r="O54" s="61">
        <v>70038.83</v>
      </c>
      <c r="P54" s="33">
        <v>0</v>
      </c>
      <c r="Q54" s="33">
        <v>0</v>
      </c>
      <c r="R54" s="33">
        <v>0</v>
      </c>
      <c r="S54" s="61">
        <v>396886.69</v>
      </c>
      <c r="T54" s="43">
        <v>42675</v>
      </c>
      <c r="U54" s="44">
        <v>42826</v>
      </c>
      <c r="V54" s="44">
        <v>42946</v>
      </c>
      <c r="W54" s="45">
        <v>43659</v>
      </c>
      <c r="X54" s="151"/>
      <c r="Y54" s="151">
        <v>79766</v>
      </c>
      <c r="Z54" s="151">
        <v>159531</v>
      </c>
      <c r="AA54" s="151">
        <v>157589.69</v>
      </c>
      <c r="AB54" s="151"/>
      <c r="AC54" s="151"/>
      <c r="AD54" s="152"/>
      <c r="AE54" s="115"/>
      <c r="AF54" s="119">
        <v>42</v>
      </c>
      <c r="AG54" s="129" t="s">
        <v>254</v>
      </c>
      <c r="AH54" s="120"/>
      <c r="AI54" s="135"/>
      <c r="AJ54" s="136"/>
      <c r="AK54" s="119"/>
      <c r="AL54" s="120"/>
      <c r="AM54" s="120"/>
      <c r="AN54" s="120"/>
      <c r="AO54" s="120"/>
      <c r="AP54" s="120" t="s">
        <v>229</v>
      </c>
      <c r="AQ54" s="129" t="s">
        <v>183</v>
      </c>
      <c r="AR54" s="120">
        <v>80</v>
      </c>
      <c r="AS54" s="120"/>
      <c r="AT54" s="120"/>
      <c r="AU54" s="120"/>
      <c r="AV54" s="120"/>
      <c r="AW54" s="120"/>
      <c r="AX54" s="120"/>
      <c r="AY54" s="120"/>
      <c r="AZ54" s="120"/>
      <c r="BA54" s="120"/>
      <c r="BB54" s="120"/>
      <c r="BC54" s="120"/>
      <c r="BD54" s="120"/>
      <c r="BE54" s="120"/>
      <c r="BF54" s="120"/>
      <c r="BG54" s="135"/>
      <c r="BH54" s="57" t="str">
        <f>IFERROR(VLOOKUP(C54,'sutartys 20210531'!$A$1:$Y$90,6,FALSE)," ")</f>
        <v>Jurbarko rajono savivaldybės administracija kartu su projekto partneriais – Tauragės, Šilalės ir Pagėgių savivaldybių administracijomis, planuoja įrengti turizmo trasų ženklinimo infrastruktūrą ir užtikrinti turistų bei lankytojų informuotumą apie turizmo maršrutuose ir turizmo trasose esančias lankytinas vietas. Projekto įgyvendinimas leistų pagerinti Tauragės regiono turistinį potencialą, užtikrinti visapusišką turizmui svarbių viešųjų erdvių panaudojimą ir tokiu būdu padidinti regiono patrauklumą gyventojams ir svečiams. Projekto įgyvendinimo metu numatyta įrengti 125 vnt. informacinių kelio ženklų Nr. 628, 63 vnt. informacinių stendų, 359 vnt. krypties rodiklių pėstiesiems, 175 vnt. lankytinas vietas jungiančių dviračių trasų ženklų. 36 vnt. lankytinas vietas jungiančių vandnes turizmo trasų ženklų, 67 vnt. informacinių stendų, pritaikytų neįgaliesiems (su Brailio rašmenimis), 3 infoterminalus, pritaikytus neįgaliesiems (iš viso 828 vnt. ženklinimo infrastruktūros objektų).</v>
      </c>
      <c r="BI54" s="131" t="str">
        <f>IFERROR(VLOOKUP(C54,'sutartys 20210531'!$A$1:$Y$90,5,FALSE)," ")</f>
        <v>Baigtas</v>
      </c>
    </row>
    <row r="55" spans="1:150" ht="25.5" customHeight="1" x14ac:dyDescent="0.2">
      <c r="A55" s="216" t="s">
        <v>90</v>
      </c>
      <c r="B55" s="60"/>
      <c r="C55" s="60"/>
      <c r="D55" s="217" t="s">
        <v>793</v>
      </c>
      <c r="E55" s="31"/>
      <c r="F55" s="31"/>
      <c r="G55" s="31"/>
      <c r="H55" s="31"/>
      <c r="I55" s="31"/>
      <c r="J55" s="31"/>
      <c r="K55" s="31"/>
      <c r="L55" s="31"/>
      <c r="M55" s="31"/>
      <c r="N55" s="61"/>
      <c r="O55" s="61"/>
      <c r="P55" s="33"/>
      <c r="Q55" s="33"/>
      <c r="R55" s="33"/>
      <c r="S55" s="61"/>
      <c r="T55" s="44"/>
      <c r="U55" s="44"/>
      <c r="V55" s="44"/>
      <c r="W55" s="45"/>
      <c r="X55" s="151"/>
      <c r="Y55" s="151"/>
      <c r="Z55" s="151"/>
      <c r="AA55" s="151"/>
      <c r="AB55" s="151"/>
      <c r="AC55" s="151"/>
      <c r="AD55" s="151"/>
      <c r="AE55" s="115"/>
      <c r="AF55" s="120"/>
      <c r="AG55" s="129"/>
      <c r="AH55" s="120"/>
      <c r="AI55" s="120"/>
      <c r="AJ55" s="136"/>
      <c r="AK55" s="120"/>
      <c r="AL55" s="120"/>
      <c r="AM55" s="120"/>
      <c r="AN55" s="120"/>
      <c r="AO55" s="120"/>
      <c r="AP55" s="120"/>
      <c r="AQ55" s="129"/>
      <c r="AR55" s="120"/>
      <c r="AS55" s="120"/>
      <c r="AT55" s="120"/>
      <c r="AU55" s="120"/>
      <c r="AV55" s="120"/>
      <c r="AW55" s="120"/>
      <c r="AX55" s="120"/>
      <c r="AY55" s="120"/>
      <c r="AZ55" s="120"/>
      <c r="BA55" s="120"/>
      <c r="BB55" s="120"/>
      <c r="BC55" s="120"/>
      <c r="BD55" s="120"/>
      <c r="BE55" s="120"/>
      <c r="BF55" s="120"/>
      <c r="BG55" s="135"/>
      <c r="BH55" s="57" t="str">
        <f>IFERROR(VLOOKUP(C55,'sutartys 20210531'!$A$1:$Y$90,6,FALSE)," ")</f>
        <v xml:space="preserve"> </v>
      </c>
      <c r="BI55" s="131" t="str">
        <f>IFERROR(VLOOKUP(C55,'sutartys 20210531'!$A$1:$Y$90,5,FALSE)," ")</f>
        <v xml:space="preserve"> </v>
      </c>
    </row>
    <row r="56" spans="1:150" ht="24.75" customHeight="1" thickBot="1" x14ac:dyDescent="0.25">
      <c r="A56" s="15" t="s">
        <v>409</v>
      </c>
      <c r="B56" s="16" t="s">
        <v>83</v>
      </c>
      <c r="C56" s="16"/>
      <c r="D56" s="16" t="s">
        <v>410</v>
      </c>
      <c r="E56" s="17"/>
      <c r="F56" s="17"/>
      <c r="G56" s="17"/>
      <c r="H56" s="17"/>
      <c r="I56" s="17"/>
      <c r="J56" s="17"/>
      <c r="K56" s="17"/>
      <c r="L56" s="17"/>
      <c r="M56" s="17"/>
      <c r="N56" s="17"/>
      <c r="O56" s="17"/>
      <c r="P56" s="17"/>
      <c r="Q56" s="17"/>
      <c r="R56" s="17"/>
      <c r="S56" s="17"/>
      <c r="T56" s="46"/>
      <c r="U56" s="213"/>
      <c r="V56" s="213"/>
      <c r="W56" s="214" t="s">
        <v>275</v>
      </c>
      <c r="X56" s="17"/>
      <c r="Y56" s="17"/>
      <c r="Z56" s="17"/>
      <c r="AA56" s="17"/>
      <c r="AB56" s="17"/>
      <c r="AC56" s="17"/>
      <c r="AD56" s="17"/>
      <c r="AE56" s="215"/>
      <c r="AF56" s="17"/>
      <c r="AG56" s="17"/>
      <c r="AH56" s="17"/>
      <c r="AI56" s="17"/>
      <c r="AJ56" s="215"/>
      <c r="AK56" s="17"/>
      <c r="AL56" s="17"/>
      <c r="AM56" s="17"/>
      <c r="AN56" s="17"/>
      <c r="AO56" s="17"/>
      <c r="AP56" s="107"/>
      <c r="AQ56" s="107"/>
      <c r="AR56" s="107"/>
      <c r="AS56" s="107"/>
      <c r="AT56" s="17"/>
      <c r="AU56" s="107"/>
      <c r="AV56" s="107"/>
      <c r="AW56" s="17"/>
      <c r="AX56" s="107"/>
      <c r="AY56" s="107"/>
      <c r="AZ56" s="17"/>
      <c r="BA56" s="107"/>
      <c r="BB56" s="107"/>
      <c r="BC56" s="107"/>
      <c r="BD56" s="107"/>
      <c r="BE56" s="107"/>
      <c r="BF56" s="107"/>
      <c r="BG56" s="107"/>
      <c r="BH56" s="57" t="str">
        <f>IFERROR(VLOOKUP(C56,'sutartys 20210531'!$A$1:$Y$90,6,FALSE)," ")</f>
        <v xml:space="preserve"> </v>
      </c>
      <c r="BI56" s="131" t="str">
        <f>IFERROR(VLOOKUP(C56,'sutartys 20210531'!$A$1:$Y$90,5,FALSE)," ")</f>
        <v xml:space="preserve"> </v>
      </c>
    </row>
    <row r="57" spans="1:150" ht="24.75" customHeight="1" thickBot="1" x14ac:dyDescent="0.25">
      <c r="A57" s="15" t="s">
        <v>411</v>
      </c>
      <c r="B57" s="16" t="s">
        <v>83</v>
      </c>
      <c r="C57" s="16"/>
      <c r="D57" s="16" t="s">
        <v>412</v>
      </c>
      <c r="E57" s="17"/>
      <c r="F57" s="17"/>
      <c r="G57" s="17"/>
      <c r="H57" s="17"/>
      <c r="I57" s="17"/>
      <c r="J57" s="17"/>
      <c r="K57" s="17"/>
      <c r="L57" s="17"/>
      <c r="M57" s="17"/>
      <c r="N57" s="17"/>
      <c r="O57" s="17"/>
      <c r="P57" s="17"/>
      <c r="Q57" s="17"/>
      <c r="R57" s="17"/>
      <c r="S57" s="17"/>
      <c r="T57" s="46"/>
      <c r="U57" s="47"/>
      <c r="V57" s="47"/>
      <c r="W57" s="48" t="s">
        <v>275</v>
      </c>
      <c r="X57" s="17"/>
      <c r="Y57" s="17"/>
      <c r="Z57" s="17"/>
      <c r="AA57" s="17"/>
      <c r="AB57" s="17"/>
      <c r="AC57" s="17"/>
      <c r="AD57" s="17"/>
      <c r="AE57" s="115"/>
      <c r="AF57" s="17"/>
      <c r="AG57" s="17"/>
      <c r="AH57" s="17"/>
      <c r="AI57" s="17"/>
      <c r="AJ57" s="115"/>
      <c r="AK57" s="17"/>
      <c r="AL57" s="17"/>
      <c r="AM57" s="17"/>
      <c r="AN57" s="17"/>
      <c r="AO57" s="17"/>
      <c r="AP57" s="107"/>
      <c r="AQ57" s="107"/>
      <c r="AR57" s="107"/>
      <c r="AS57" s="107"/>
      <c r="AT57" s="17"/>
      <c r="AU57" s="107"/>
      <c r="AV57" s="107"/>
      <c r="AW57" s="17"/>
      <c r="AX57" s="107"/>
      <c r="AY57" s="107"/>
      <c r="AZ57" s="17"/>
      <c r="BA57" s="107"/>
      <c r="BB57" s="107"/>
      <c r="BC57" s="107"/>
      <c r="BD57" s="107"/>
      <c r="BE57" s="107"/>
      <c r="BF57" s="107"/>
      <c r="BG57" s="107"/>
      <c r="BH57" s="57" t="str">
        <f>IFERROR(VLOOKUP(C57,'sutartys 20210531'!$A$1:$Y$90,6,FALSE)," ")</f>
        <v xml:space="preserve"> </v>
      </c>
      <c r="BI57" s="131" t="str">
        <f>IFERROR(VLOOKUP(C57,'sutartys 20210531'!$A$1:$Y$90,5,FALSE)," ")</f>
        <v xml:space="preserve"> </v>
      </c>
    </row>
    <row r="58" spans="1:150" s="113" customFormat="1" ht="25.5" customHeight="1" x14ac:dyDescent="0.2">
      <c r="A58" s="72" t="s">
        <v>91</v>
      </c>
      <c r="B58" s="73" t="s">
        <v>83</v>
      </c>
      <c r="C58" s="73"/>
      <c r="D58" s="22" t="s">
        <v>413</v>
      </c>
      <c r="E58" s="23"/>
      <c r="F58" s="23"/>
      <c r="G58" s="23"/>
      <c r="H58" s="23"/>
      <c r="I58" s="23"/>
      <c r="J58" s="23"/>
      <c r="K58" s="23"/>
      <c r="L58" s="23"/>
      <c r="M58" s="23"/>
      <c r="N58" s="23"/>
      <c r="O58" s="23"/>
      <c r="P58" s="23"/>
      <c r="Q58" s="23"/>
      <c r="R58" s="23"/>
      <c r="S58" s="24"/>
      <c r="T58" s="25"/>
      <c r="U58" s="38"/>
      <c r="V58" s="38"/>
      <c r="W58" s="28" t="s">
        <v>275</v>
      </c>
      <c r="X58" s="108"/>
      <c r="Y58" s="108"/>
      <c r="Z58" s="108"/>
      <c r="AA58" s="108"/>
      <c r="AB58" s="108"/>
      <c r="AC58" s="108"/>
      <c r="AD58" s="138"/>
      <c r="AE58" s="109"/>
      <c r="AF58" s="112"/>
      <c r="AG58" s="110"/>
      <c r="AH58" s="110"/>
      <c r="AI58" s="111"/>
      <c r="AJ58" s="109"/>
      <c r="AK58" s="112"/>
      <c r="AL58" s="110"/>
      <c r="AM58" s="110"/>
      <c r="AN58" s="110"/>
      <c r="AO58" s="110"/>
      <c r="AP58" s="110"/>
      <c r="AQ58" s="110"/>
      <c r="AR58" s="110"/>
      <c r="AS58" s="110"/>
      <c r="AT58" s="110"/>
      <c r="AU58" s="110"/>
      <c r="AV58" s="110"/>
      <c r="AW58" s="110"/>
      <c r="AX58" s="110"/>
      <c r="AY58" s="110"/>
      <c r="AZ58" s="110"/>
      <c r="BA58" s="110"/>
      <c r="BB58" s="110"/>
      <c r="BC58" s="110"/>
      <c r="BD58" s="110"/>
      <c r="BE58" s="110"/>
      <c r="BF58" s="110"/>
      <c r="BG58" s="111"/>
      <c r="BH58" s="57" t="str">
        <f>IFERROR(VLOOKUP(C58,'sutartys 20210531'!$A$1:$Y$90,6,FALSE)," ")</f>
        <v xml:space="preserve"> </v>
      </c>
      <c r="BI58" s="131" t="str">
        <f>IFERROR(VLOOKUP(C58,'sutartys 20210531'!$A$1:$Y$90,5,FALSE)," ")</f>
        <v xml:space="preserve"> </v>
      </c>
      <c r="BJ58" s="101"/>
      <c r="BK58" s="101"/>
      <c r="BL58" s="101"/>
      <c r="BM58" s="101"/>
      <c r="BN58" s="101"/>
      <c r="BO58" s="101"/>
      <c r="BP58" s="101"/>
      <c r="BQ58" s="101"/>
      <c r="BR58" s="101"/>
      <c r="BS58" s="101"/>
      <c r="BT58" s="101"/>
      <c r="BU58" s="101"/>
      <c r="BV58" s="101"/>
      <c r="BW58" s="101"/>
      <c r="BX58" s="101"/>
      <c r="BY58" s="101"/>
      <c r="BZ58" s="101"/>
      <c r="CA58" s="101"/>
      <c r="CB58" s="101"/>
      <c r="CC58" s="101"/>
      <c r="CD58" s="101"/>
      <c r="CE58" s="101"/>
      <c r="CF58" s="101"/>
      <c r="CG58" s="101"/>
      <c r="CH58" s="101"/>
      <c r="CI58" s="101"/>
      <c r="CJ58" s="101"/>
      <c r="CK58" s="101"/>
      <c r="CL58" s="101"/>
      <c r="CM58" s="101"/>
      <c r="CN58" s="101"/>
      <c r="CO58" s="101"/>
      <c r="CP58" s="101"/>
      <c r="CQ58" s="101"/>
      <c r="CR58" s="101"/>
      <c r="CS58" s="101"/>
      <c r="CT58" s="101"/>
      <c r="CU58" s="101"/>
      <c r="CV58" s="101"/>
      <c r="CW58" s="101"/>
      <c r="CX58" s="101"/>
      <c r="CY58" s="101"/>
      <c r="CZ58" s="101"/>
      <c r="DA58" s="101"/>
      <c r="DB58" s="101"/>
      <c r="DC58" s="101"/>
      <c r="DD58" s="101"/>
      <c r="DE58" s="101"/>
      <c r="DF58" s="101"/>
      <c r="DG58" s="101"/>
      <c r="DH58" s="101"/>
      <c r="DI58" s="101"/>
      <c r="DJ58" s="101"/>
      <c r="DK58" s="101"/>
      <c r="DL58" s="101"/>
      <c r="DM58" s="101"/>
      <c r="DN58" s="101"/>
      <c r="DO58" s="101"/>
      <c r="DP58" s="101"/>
      <c r="DQ58" s="101"/>
      <c r="DR58" s="101"/>
      <c r="DS58" s="101"/>
      <c r="DT58" s="101"/>
      <c r="DU58" s="101"/>
      <c r="DV58" s="101"/>
      <c r="DW58" s="101"/>
      <c r="DX58" s="101"/>
      <c r="DY58" s="101"/>
      <c r="DZ58" s="101"/>
      <c r="EA58" s="101"/>
      <c r="EB58" s="101"/>
      <c r="EC58" s="101"/>
      <c r="ED58" s="101"/>
      <c r="EE58" s="101"/>
      <c r="EF58" s="101"/>
      <c r="EG58" s="101"/>
      <c r="EH58" s="101"/>
      <c r="EI58" s="101"/>
      <c r="EJ58" s="101"/>
      <c r="EK58" s="101"/>
      <c r="EL58" s="101"/>
      <c r="EM58" s="101"/>
      <c r="EN58" s="101"/>
      <c r="EO58" s="101"/>
      <c r="EP58" s="101"/>
      <c r="EQ58" s="101"/>
      <c r="ER58" s="101"/>
      <c r="ES58" s="101"/>
      <c r="ET58" s="101"/>
    </row>
    <row r="59" spans="1:150" s="147" customFormat="1" ht="25.5" customHeight="1" x14ac:dyDescent="0.2">
      <c r="A59" s="53" t="s">
        <v>126</v>
      </c>
      <c r="B59" s="53" t="s">
        <v>414</v>
      </c>
      <c r="C59" s="53" t="s">
        <v>415</v>
      </c>
      <c r="D59" s="41" t="s">
        <v>416</v>
      </c>
      <c r="E59" s="32" t="s">
        <v>266</v>
      </c>
      <c r="F59" s="32" t="s">
        <v>148</v>
      </c>
      <c r="G59" s="32" t="s">
        <v>417</v>
      </c>
      <c r="H59" s="31" t="s">
        <v>161</v>
      </c>
      <c r="I59" s="32" t="s">
        <v>115</v>
      </c>
      <c r="J59" s="32"/>
      <c r="K59" s="32"/>
      <c r="L59" s="32"/>
      <c r="M59" s="32"/>
      <c r="N59" s="42">
        <v>342134.69</v>
      </c>
      <c r="O59" s="42">
        <v>25660.12</v>
      </c>
      <c r="P59" s="42">
        <v>25660.1</v>
      </c>
      <c r="Q59" s="33">
        <v>0</v>
      </c>
      <c r="R59" s="33">
        <v>0</v>
      </c>
      <c r="S59" s="33">
        <v>290814.46999999997</v>
      </c>
      <c r="T59" s="34">
        <v>42916</v>
      </c>
      <c r="U59" s="35">
        <v>43008</v>
      </c>
      <c r="V59" s="35">
        <v>43100</v>
      </c>
      <c r="W59" s="36">
        <v>43646</v>
      </c>
      <c r="X59" s="114">
        <v>0</v>
      </c>
      <c r="Y59" s="114">
        <v>0</v>
      </c>
      <c r="Z59" s="114">
        <v>150000</v>
      </c>
      <c r="AA59" s="114">
        <f>S59-Z59</f>
        <v>140814.46999999997</v>
      </c>
      <c r="AB59" s="114">
        <v>0</v>
      </c>
      <c r="AC59" s="114"/>
      <c r="AD59" s="139"/>
      <c r="AE59" s="144"/>
      <c r="AF59" s="145">
        <v>22</v>
      </c>
      <c r="AG59" s="129" t="s">
        <v>243</v>
      </c>
      <c r="AH59" s="129"/>
      <c r="AI59" s="141"/>
      <c r="AJ59" s="144"/>
      <c r="AK59" s="145"/>
      <c r="AL59" s="129"/>
      <c r="AM59" s="129"/>
      <c r="AN59" s="129"/>
      <c r="AO59" s="129"/>
      <c r="AP59" s="129" t="s">
        <v>216</v>
      </c>
      <c r="AQ59" s="129" t="s">
        <v>750</v>
      </c>
      <c r="AR59" s="129">
        <v>480</v>
      </c>
      <c r="AS59" s="129" t="s">
        <v>218</v>
      </c>
      <c r="AT59" s="129" t="s">
        <v>751</v>
      </c>
      <c r="AU59" s="129">
        <v>1</v>
      </c>
      <c r="AV59" s="144"/>
      <c r="AW59" s="144"/>
      <c r="AX59" s="144"/>
      <c r="AY59" s="129"/>
      <c r="AZ59" s="129"/>
      <c r="BA59" s="129"/>
      <c r="BB59" s="129"/>
      <c r="BC59" s="129"/>
      <c r="BD59" s="129"/>
      <c r="BE59" s="129"/>
      <c r="BF59" s="129"/>
      <c r="BG59" s="141"/>
      <c r="BH59" s="57" t="str">
        <f>IFERROR(VLOOKUP(C59,'sutartys 20210531'!$A$1:$Y$90,6,FALSE)," ")</f>
        <v>Projektu siekiama padidinti bendrojo mokyklos tinklo efektyvumą modernizuojant kūrybiškumą skatinančias edukacines erdves Šilalės Simono Gaudėšiaus gimnazijoje. Šilalės Simono Gaudėšiaus gimnazijos pastatai yra 1952 m. ir 1965 m. statybos. Šiuo projektu siekiama įsigyti naujos įrangos, baldų bei gauti investicijas į bendrojo ugdymo mokyklos mokomųjų korpusų modernių kūrybiškumą skatinančių edukacinių erdvių kūrimą vidaus patalpose pritaikant idėjas iš idėjų rinkinio www.projektas-aikštelė.lt. Be ES struktūrinių fondų finansavimo tokios įrangos, baldų bei patalpų modernizavimo įsigyti bei atlikti nebūtų įmanoma. Atnaujintos modernios kūrybiškumą skatinančios edukacinės erdvės sudarys geresnes sąlygas gimnazijos mokiniams siekti geresnių mokymosi rezultatų, lavinti vaizduotę, skatinti kūrybiškumą, modernizuotos patalpos ir įsigyta nauja įranga, užtikrins kokybišką ugdymą.</v>
      </c>
      <c r="BI59" s="131" t="str">
        <f>IFERROR(VLOOKUP(C59,'sutartys 20210531'!$A$1:$Y$90,5,FALSE)," ")</f>
        <v>Baigtas</v>
      </c>
      <c r="BJ59" s="146"/>
      <c r="BK59" s="146"/>
      <c r="BL59" s="146"/>
      <c r="BM59" s="146"/>
      <c r="BN59" s="146"/>
      <c r="BO59" s="146"/>
      <c r="BP59" s="146"/>
      <c r="BQ59" s="146"/>
      <c r="BR59" s="146"/>
      <c r="BS59" s="146"/>
      <c r="BT59" s="146"/>
      <c r="BU59" s="146"/>
      <c r="BV59" s="146"/>
      <c r="BW59" s="146"/>
      <c r="BX59" s="146"/>
      <c r="BY59" s="146"/>
      <c r="BZ59" s="146"/>
      <c r="CA59" s="146"/>
      <c r="CB59" s="146"/>
      <c r="CC59" s="146"/>
      <c r="CD59" s="146"/>
      <c r="CE59" s="146"/>
      <c r="CF59" s="146"/>
      <c r="CG59" s="146"/>
      <c r="CH59" s="146"/>
      <c r="CI59" s="146"/>
      <c r="CJ59" s="146"/>
      <c r="CK59" s="146"/>
      <c r="CL59" s="146"/>
      <c r="CM59" s="146"/>
      <c r="CN59" s="146"/>
      <c r="CO59" s="146"/>
      <c r="CP59" s="146"/>
      <c r="CQ59" s="146"/>
      <c r="CR59" s="146"/>
      <c r="CS59" s="146"/>
      <c r="CT59" s="146"/>
      <c r="CU59" s="146"/>
      <c r="CV59" s="146"/>
      <c r="CW59" s="146"/>
      <c r="CX59" s="146"/>
      <c r="CY59" s="146"/>
      <c r="CZ59" s="146"/>
      <c r="DA59" s="146"/>
      <c r="DB59" s="146"/>
      <c r="DC59" s="146"/>
      <c r="DD59" s="146"/>
      <c r="DE59" s="146"/>
      <c r="DF59" s="146"/>
      <c r="DG59" s="146"/>
      <c r="DH59" s="146"/>
      <c r="DI59" s="146"/>
      <c r="DJ59" s="146"/>
      <c r="DK59" s="146"/>
      <c r="DL59" s="146"/>
      <c r="DM59" s="146"/>
      <c r="DN59" s="146"/>
      <c r="DO59" s="146"/>
      <c r="DP59" s="146"/>
      <c r="DQ59" s="146"/>
      <c r="DR59" s="146"/>
      <c r="DS59" s="146"/>
      <c r="DT59" s="146"/>
      <c r="DU59" s="146"/>
      <c r="DV59" s="146"/>
      <c r="DW59" s="146"/>
      <c r="DX59" s="146"/>
      <c r="DY59" s="146"/>
      <c r="DZ59" s="146"/>
      <c r="EA59" s="146"/>
      <c r="EB59" s="146"/>
      <c r="EC59" s="146"/>
      <c r="ED59" s="146"/>
      <c r="EE59" s="146"/>
      <c r="EF59" s="146"/>
      <c r="EG59" s="146"/>
      <c r="EH59" s="146"/>
      <c r="EI59" s="146"/>
      <c r="EJ59" s="146"/>
      <c r="EK59" s="146"/>
      <c r="EL59" s="146"/>
      <c r="EM59" s="146"/>
      <c r="EN59" s="146"/>
      <c r="EO59" s="146"/>
      <c r="EP59" s="146"/>
      <c r="EQ59" s="146"/>
      <c r="ER59" s="146"/>
      <c r="ES59" s="146"/>
      <c r="ET59" s="146"/>
    </row>
    <row r="60" spans="1:150" s="147" customFormat="1" ht="24.75" customHeight="1" x14ac:dyDescent="0.2">
      <c r="A60" s="53" t="s">
        <v>127</v>
      </c>
      <c r="B60" s="53" t="s">
        <v>418</v>
      </c>
      <c r="C60" s="53" t="s">
        <v>419</v>
      </c>
      <c r="D60" s="41" t="s">
        <v>420</v>
      </c>
      <c r="E60" s="32" t="s">
        <v>280</v>
      </c>
      <c r="F60" s="32" t="s">
        <v>148</v>
      </c>
      <c r="G60" s="32" t="s">
        <v>321</v>
      </c>
      <c r="H60" s="31" t="s">
        <v>161</v>
      </c>
      <c r="I60" s="32" t="s">
        <v>115</v>
      </c>
      <c r="J60" s="32"/>
      <c r="K60" s="32"/>
      <c r="L60" s="32"/>
      <c r="M60" s="32"/>
      <c r="N60" s="42">
        <v>134057.62</v>
      </c>
      <c r="O60" s="42">
        <v>10054.32</v>
      </c>
      <c r="P60" s="42">
        <v>10054.32</v>
      </c>
      <c r="Q60" s="33">
        <v>0</v>
      </c>
      <c r="R60" s="33">
        <v>0</v>
      </c>
      <c r="S60" s="33">
        <v>113948.98</v>
      </c>
      <c r="T60" s="34">
        <v>42887</v>
      </c>
      <c r="U60" s="35">
        <v>42979</v>
      </c>
      <c r="V60" s="35">
        <v>43100</v>
      </c>
      <c r="W60" s="36">
        <v>43646</v>
      </c>
      <c r="X60" s="114">
        <v>0</v>
      </c>
      <c r="Y60" s="114">
        <v>0</v>
      </c>
      <c r="Z60" s="114">
        <v>100000</v>
      </c>
      <c r="AA60" s="114">
        <f>S60-Z60</f>
        <v>13948.979999999996</v>
      </c>
      <c r="AB60" s="114">
        <v>0</v>
      </c>
      <c r="AC60" s="114"/>
      <c r="AD60" s="139"/>
      <c r="AE60" s="144"/>
      <c r="AF60" s="145">
        <v>22</v>
      </c>
      <c r="AG60" s="129" t="s">
        <v>243</v>
      </c>
      <c r="AH60" s="129"/>
      <c r="AI60" s="141"/>
      <c r="AJ60" s="144"/>
      <c r="AK60" s="145"/>
      <c r="AL60" s="129"/>
      <c r="AM60" s="129"/>
      <c r="AN60" s="129"/>
      <c r="AO60" s="129"/>
      <c r="AP60" s="129" t="s">
        <v>216</v>
      </c>
      <c r="AQ60" s="129" t="s">
        <v>750</v>
      </c>
      <c r="AR60" s="129">
        <v>344</v>
      </c>
      <c r="AS60" s="129" t="s">
        <v>218</v>
      </c>
      <c r="AT60" s="129" t="s">
        <v>751</v>
      </c>
      <c r="AU60" s="129">
        <v>1</v>
      </c>
      <c r="AV60" s="144"/>
      <c r="AW60" s="144"/>
      <c r="AX60" s="144"/>
      <c r="AY60" s="129"/>
      <c r="AZ60" s="129"/>
      <c r="BA60" s="129"/>
      <c r="BB60" s="129"/>
      <c r="BC60" s="129"/>
      <c r="BD60" s="129"/>
      <c r="BE60" s="129"/>
      <c r="BF60" s="129"/>
      <c r="BG60" s="141"/>
      <c r="BH60" s="57" t="str">
        <f>IFERROR(VLOOKUP(C60,'sutartys 20210531'!$A$1:$Y$90,6,FALSE)," ")</f>
        <v>Siekiant padidinti mokyklų tinklo veiklos efektyvumą, pagerinti ugdymo kokybę ir užtikrinti prieinamumą Pagėgių savivaldybėje, planuojama suremontuoti Pagėgių Algimanto Mackaus gimnazijos patalpas ir jas įrengti. Pastatų (esančių Pagėgių mieste, adresu Vilniaus g. 3) vidaus patalpų mokomuosiuose korpusuose bus sukurtos modernios kūrybiškumą skatinančios edukacinės erdvės ir aprūpintos naujausiomis mokymo priemonėmis. Planuojama visas modernias kūrybiškumą skatinančias edukacines erdves sukurti, atnaujinti ir jas aprūpinti reikiama įranga, pritaikant idėjas, pateiktas mokyklų edukacinių erdvių atnaujinimo (modernizavimo) projektiniuose pasiūlymuose, parengtuose įgyvendinant projektą „Bendrojo ugdymo mokyklų (progimnazijų ir pagrindinių mokyklų) modernizavimas: šiuolaikinių mokymosi erdvių kūrimas“ (Nr. 09.1.3-CPVA-V-704-01-0001).</v>
      </c>
      <c r="BI60" s="131" t="str">
        <f>IFERROR(VLOOKUP(C60,'sutartys 20210531'!$A$1:$Y$90,5,FALSE)," ")</f>
        <v>Baigtas</v>
      </c>
      <c r="BJ60" s="146"/>
      <c r="BK60" s="146"/>
      <c r="BL60" s="146"/>
      <c r="BM60" s="146"/>
      <c r="BN60" s="146"/>
      <c r="BO60" s="146"/>
      <c r="BP60" s="146"/>
      <c r="BQ60" s="146"/>
      <c r="BR60" s="146"/>
      <c r="BS60" s="146"/>
      <c r="BT60" s="146"/>
      <c r="BU60" s="146"/>
      <c r="BV60" s="146"/>
      <c r="BW60" s="146"/>
      <c r="BX60" s="146"/>
      <c r="BY60" s="146"/>
      <c r="BZ60" s="146"/>
      <c r="CA60" s="146"/>
      <c r="CB60" s="146"/>
      <c r="CC60" s="146"/>
      <c r="CD60" s="146"/>
      <c r="CE60" s="146"/>
      <c r="CF60" s="146"/>
      <c r="CG60" s="146"/>
      <c r="CH60" s="146"/>
      <c r="CI60" s="146"/>
      <c r="CJ60" s="146"/>
      <c r="CK60" s="146"/>
      <c r="CL60" s="146"/>
      <c r="CM60" s="146"/>
      <c r="CN60" s="146"/>
      <c r="CO60" s="146"/>
      <c r="CP60" s="146"/>
      <c r="CQ60" s="146"/>
      <c r="CR60" s="146"/>
      <c r="CS60" s="146"/>
      <c r="CT60" s="146"/>
      <c r="CU60" s="146"/>
      <c r="CV60" s="146"/>
      <c r="CW60" s="146"/>
      <c r="CX60" s="146"/>
      <c r="CY60" s="146"/>
      <c r="CZ60" s="146"/>
      <c r="DA60" s="146"/>
      <c r="DB60" s="146"/>
      <c r="DC60" s="146"/>
      <c r="DD60" s="146"/>
      <c r="DE60" s="146"/>
      <c r="DF60" s="146"/>
      <c r="DG60" s="146"/>
      <c r="DH60" s="146"/>
      <c r="DI60" s="146"/>
      <c r="DJ60" s="146"/>
      <c r="DK60" s="146"/>
      <c r="DL60" s="146"/>
      <c r="DM60" s="146"/>
      <c r="DN60" s="146"/>
      <c r="DO60" s="146"/>
      <c r="DP60" s="146"/>
      <c r="DQ60" s="146"/>
      <c r="DR60" s="146"/>
      <c r="DS60" s="146"/>
      <c r="DT60" s="146"/>
      <c r="DU60" s="146"/>
      <c r="DV60" s="146"/>
      <c r="DW60" s="146"/>
      <c r="DX60" s="146"/>
      <c r="DY60" s="146"/>
      <c r="DZ60" s="146"/>
      <c r="EA60" s="146"/>
      <c r="EB60" s="146"/>
      <c r="EC60" s="146"/>
      <c r="ED60" s="146"/>
      <c r="EE60" s="146"/>
      <c r="EF60" s="146"/>
      <c r="EG60" s="146"/>
      <c r="EH60" s="146"/>
      <c r="EI60" s="146"/>
      <c r="EJ60" s="146"/>
      <c r="EK60" s="146"/>
      <c r="EL60" s="146"/>
      <c r="EM60" s="146"/>
      <c r="EN60" s="146"/>
      <c r="EO60" s="146"/>
      <c r="EP60" s="146"/>
      <c r="EQ60" s="146"/>
      <c r="ER60" s="146"/>
      <c r="ES60" s="146"/>
      <c r="ET60" s="146"/>
    </row>
    <row r="61" spans="1:150" s="147" customFormat="1" ht="26.25" customHeight="1" x14ac:dyDescent="0.2">
      <c r="A61" s="53" t="s">
        <v>128</v>
      </c>
      <c r="B61" s="53" t="s">
        <v>421</v>
      </c>
      <c r="C61" s="53" t="s">
        <v>422</v>
      </c>
      <c r="D61" s="41" t="s">
        <v>423</v>
      </c>
      <c r="E61" s="32" t="s">
        <v>297</v>
      </c>
      <c r="F61" s="32" t="s">
        <v>148</v>
      </c>
      <c r="G61" s="32" t="s">
        <v>326</v>
      </c>
      <c r="H61" s="31" t="s">
        <v>161</v>
      </c>
      <c r="I61" s="32" t="s">
        <v>115</v>
      </c>
      <c r="J61" s="32"/>
      <c r="K61" s="32"/>
      <c r="L61" s="32"/>
      <c r="M61" s="32"/>
      <c r="N61" s="42">
        <v>349590.09</v>
      </c>
      <c r="O61" s="42">
        <v>26219.26</v>
      </c>
      <c r="P61" s="42">
        <v>26219.26</v>
      </c>
      <c r="Q61" s="33">
        <v>0</v>
      </c>
      <c r="R61" s="33">
        <v>0</v>
      </c>
      <c r="S61" s="33">
        <v>297151.57</v>
      </c>
      <c r="T61" s="34">
        <v>42917</v>
      </c>
      <c r="U61" s="35">
        <v>42979</v>
      </c>
      <c r="V61" s="35">
        <v>43100</v>
      </c>
      <c r="W61" s="36">
        <v>44561</v>
      </c>
      <c r="X61" s="114">
        <v>0</v>
      </c>
      <c r="Y61" s="114">
        <v>0</v>
      </c>
      <c r="Z61" s="114">
        <v>100000</v>
      </c>
      <c r="AA61" s="114">
        <f>S61-Z61</f>
        <v>197151.57</v>
      </c>
      <c r="AB61" s="114">
        <v>0</v>
      </c>
      <c r="AC61" s="114"/>
      <c r="AD61" s="139"/>
      <c r="AE61" s="144"/>
      <c r="AF61" s="145">
        <v>22</v>
      </c>
      <c r="AG61" s="129" t="s">
        <v>243</v>
      </c>
      <c r="AH61" s="129"/>
      <c r="AI61" s="141"/>
      <c r="AJ61" s="144"/>
      <c r="AK61" s="145"/>
      <c r="AL61" s="129"/>
      <c r="AM61" s="129"/>
      <c r="AN61" s="129"/>
      <c r="AO61" s="129"/>
      <c r="AP61" s="129" t="s">
        <v>216</v>
      </c>
      <c r="AQ61" s="161" t="s">
        <v>750</v>
      </c>
      <c r="AR61" s="118">
        <v>250</v>
      </c>
      <c r="AS61" s="129" t="s">
        <v>218</v>
      </c>
      <c r="AT61" s="161" t="s">
        <v>751</v>
      </c>
      <c r="AU61" s="129">
        <v>1</v>
      </c>
      <c r="AV61" s="129" t="s">
        <v>206</v>
      </c>
      <c r="AW61" s="161" t="s">
        <v>207</v>
      </c>
      <c r="AX61" s="129">
        <v>20</v>
      </c>
      <c r="AY61" s="144"/>
      <c r="AZ61" s="144"/>
      <c r="BA61" s="144"/>
      <c r="BB61" s="144"/>
      <c r="BC61" s="144"/>
      <c r="BD61" s="144"/>
      <c r="BE61" s="144"/>
      <c r="BF61" s="144"/>
      <c r="BG61" s="365"/>
      <c r="BH61" s="57" t="str">
        <f>IFERROR(VLOOKUP(C61,'sutartys 20210531'!$A$1:$Y$90,6,FALSE)," ")</f>
        <v>Pagrindinė problema, kurią spręs projektas – prastas priešmokyklinio ir ikimokyklinio ugdymo prieinamumas Eržvilko miestelio ir aplinkinių kaimų gyventojams. Projektu siekiamas tikslas – užtikrinti priešmokyklinio ir ikimokyklinio ugdymo prieinamumą Eržvilko miestelio ir aplinkinių kaimų vaikams. Šiam tikslui pasiekti numatytos dvi veiklos: Jurbarko rajono Eržvilko gimnazijos dalies patalpų kapitalinio remonto darbai ir įrangos bei baldų įsigijimas. Projekto įgyvendinimo metu bus įrengtos dviejų (ikimokyklinio ir priešmokyklinio ugdymo) grupių patalpos 36 vaikams, grupių virtuvėlė, inventoriaus patalpa, suremontuoti sanitariniai mazgai, įrengtos rūbinėlių, miego-poilsio erdvės, lauko žaidimų aikštelė ir saugaus eismo ugdymo klasė, suremontuoti koridoriai. Įgyvendintas projektas padidins ikimokyklinio ir priešmokyklinio ugdymo prieinamumą kaimo gyventojams, sąlygos teigiamą poveikį vaikų socialinei ir emocinei raidai.</v>
      </c>
      <c r="BI61" s="131" t="str">
        <f>IFERROR(VLOOKUP(C61,'sutartys 20210531'!$A$1:$Y$90,5,FALSE)," ")</f>
        <v>Įgyvendinama sutartis</v>
      </c>
      <c r="BJ61" s="146"/>
      <c r="BK61" s="146"/>
      <c r="BL61" s="146"/>
      <c r="BM61" s="146"/>
      <c r="BN61" s="146"/>
      <c r="BO61" s="146"/>
      <c r="BP61" s="146"/>
      <c r="BQ61" s="146"/>
      <c r="BR61" s="146"/>
      <c r="BS61" s="146"/>
      <c r="BT61" s="146"/>
      <c r="BU61" s="146"/>
      <c r="BV61" s="146"/>
      <c r="BW61" s="146"/>
      <c r="BX61" s="146"/>
      <c r="BY61" s="146"/>
      <c r="BZ61" s="146"/>
      <c r="CA61" s="146"/>
      <c r="CB61" s="146"/>
      <c r="CC61" s="146"/>
      <c r="CD61" s="146"/>
      <c r="CE61" s="146"/>
      <c r="CF61" s="146"/>
      <c r="CG61" s="146"/>
      <c r="CH61" s="146"/>
      <c r="CI61" s="146"/>
      <c r="CJ61" s="146"/>
      <c r="CK61" s="146"/>
      <c r="CL61" s="146"/>
      <c r="CM61" s="146"/>
      <c r="CN61" s="146"/>
      <c r="CO61" s="146"/>
      <c r="CP61" s="146"/>
      <c r="CQ61" s="146"/>
      <c r="CR61" s="146"/>
      <c r="CS61" s="146"/>
      <c r="CT61" s="146"/>
      <c r="CU61" s="146"/>
      <c r="CV61" s="146"/>
      <c r="CW61" s="146"/>
      <c r="CX61" s="146"/>
      <c r="CY61" s="146"/>
      <c r="CZ61" s="146"/>
      <c r="DA61" s="146"/>
      <c r="DB61" s="146"/>
      <c r="DC61" s="146"/>
      <c r="DD61" s="146"/>
      <c r="DE61" s="146"/>
      <c r="DF61" s="146"/>
      <c r="DG61" s="146"/>
      <c r="DH61" s="146"/>
      <c r="DI61" s="146"/>
      <c r="DJ61" s="146"/>
      <c r="DK61" s="146"/>
      <c r="DL61" s="146"/>
      <c r="DM61" s="146"/>
      <c r="DN61" s="146"/>
      <c r="DO61" s="146"/>
      <c r="DP61" s="146"/>
      <c r="DQ61" s="146"/>
      <c r="DR61" s="146"/>
      <c r="DS61" s="146"/>
      <c r="DT61" s="146"/>
      <c r="DU61" s="146"/>
      <c r="DV61" s="146"/>
      <c r="DW61" s="146"/>
      <c r="DX61" s="146"/>
      <c r="DY61" s="146"/>
      <c r="DZ61" s="146"/>
      <c r="EA61" s="146"/>
      <c r="EB61" s="146"/>
      <c r="EC61" s="146"/>
      <c r="ED61" s="146"/>
      <c r="EE61" s="146"/>
      <c r="EF61" s="146"/>
      <c r="EG61" s="146"/>
      <c r="EH61" s="146"/>
      <c r="EI61" s="146"/>
      <c r="EJ61" s="146"/>
      <c r="EK61" s="146"/>
      <c r="EL61" s="146"/>
      <c r="EM61" s="146"/>
      <c r="EN61" s="146"/>
      <c r="EO61" s="146"/>
      <c r="EP61" s="146"/>
      <c r="EQ61" s="146"/>
      <c r="ER61" s="146"/>
      <c r="ES61" s="146"/>
      <c r="ET61" s="146"/>
    </row>
    <row r="62" spans="1:150" s="147" customFormat="1" ht="25.5" customHeight="1" x14ac:dyDescent="0.2">
      <c r="A62" s="53" t="s">
        <v>129</v>
      </c>
      <c r="B62" s="53" t="s">
        <v>424</v>
      </c>
      <c r="C62" s="53" t="s">
        <v>425</v>
      </c>
      <c r="D62" s="41" t="s">
        <v>426</v>
      </c>
      <c r="E62" s="32" t="s">
        <v>272</v>
      </c>
      <c r="F62" s="32" t="s">
        <v>148</v>
      </c>
      <c r="G62" s="32" t="s">
        <v>290</v>
      </c>
      <c r="H62" s="31" t="s">
        <v>161</v>
      </c>
      <c r="I62" s="32" t="s">
        <v>115</v>
      </c>
      <c r="J62" s="32"/>
      <c r="K62" s="32"/>
      <c r="L62" s="32"/>
      <c r="M62" s="32"/>
      <c r="N62" s="42">
        <v>739105.85</v>
      </c>
      <c r="O62" s="42">
        <v>55432.94</v>
      </c>
      <c r="P62" s="42">
        <v>55432.93</v>
      </c>
      <c r="Q62" s="75">
        <v>0</v>
      </c>
      <c r="R62" s="33">
        <v>0</v>
      </c>
      <c r="S62" s="33">
        <v>628239.98</v>
      </c>
      <c r="T62" s="34">
        <v>42947</v>
      </c>
      <c r="U62" s="35">
        <v>43008</v>
      </c>
      <c r="V62" s="35">
        <v>43100</v>
      </c>
      <c r="W62" s="36">
        <v>44255</v>
      </c>
      <c r="X62" s="114">
        <v>0</v>
      </c>
      <c r="Y62" s="114">
        <v>0</v>
      </c>
      <c r="Z62" s="114">
        <v>150000</v>
      </c>
      <c r="AA62" s="114">
        <v>250000</v>
      </c>
      <c r="AB62" s="114">
        <f>S62-Z62-AA62</f>
        <v>228239.97999999998</v>
      </c>
      <c r="AC62" s="114"/>
      <c r="AD62" s="139"/>
      <c r="AE62" s="144"/>
      <c r="AF62" s="145">
        <v>22</v>
      </c>
      <c r="AG62" s="129" t="s">
        <v>243</v>
      </c>
      <c r="AH62" s="129"/>
      <c r="AI62" s="141"/>
      <c r="AJ62" s="144"/>
      <c r="AK62" s="145"/>
      <c r="AL62" s="129"/>
      <c r="AM62" s="129"/>
      <c r="AN62" s="129"/>
      <c r="AO62" s="129"/>
      <c r="AP62" s="129" t="s">
        <v>216</v>
      </c>
      <c r="AQ62" s="129" t="s">
        <v>750</v>
      </c>
      <c r="AR62" s="118">
        <v>594</v>
      </c>
      <c r="AS62" s="129" t="s">
        <v>218</v>
      </c>
      <c r="AT62" s="129" t="s">
        <v>751</v>
      </c>
      <c r="AU62" s="129">
        <v>1</v>
      </c>
      <c r="AV62" s="144"/>
      <c r="AW62" s="144"/>
      <c r="AX62" s="144"/>
      <c r="AY62" s="129"/>
      <c r="AZ62" s="129"/>
      <c r="BA62" s="129"/>
      <c r="BB62" s="129"/>
      <c r="BC62" s="129"/>
      <c r="BD62" s="129"/>
      <c r="BE62" s="129"/>
      <c r="BF62" s="129"/>
      <c r="BG62" s="141"/>
      <c r="BH62" s="57" t="str">
        <f>IFERROR(VLOOKUP(C62,'sutartys 20210531'!$A$1:$Y$90,6,FALSE)," ")</f>
        <v>Tauragės Martyno Mažvydo progimnazijos patalpos tamsios ir nejaukios, neįmanoma atsižvelgti į vaikų kūrybiškumo ir saviugdos poreikius. Koridoriai atlieka tik pereinamąją funkciją, nėra suformuotų poilsio zonų. Biblioteka-skaitykla yra uždaro tipo ir riboto prieinamumo, atlieka literatūros tvarkymo, išdavimo ir priėmimo funkcijas. Visos progimnazijos korpuso erdvės morališkai ir fiziškai nusidėvėjusios, inventorius pasenęs ir nepatrauklus. Korpuso erdvės neišnaudojamos mokinių ir bendruomenės narių būrimui, skaitymo skatinimui, šiuolaikinio ugdymosi veiklai organizuoti. Taigi pagrindinė projekto problematika – nekokybiška ugdymo aplinka Tauragės Martyno Mažvydo progimnazijoje. Projekto metu numatoma atlikti esamų patalpų remontą ir įsigyti patalpoms reikalingus baldus. Tokiu būdu bus sukurtos modernios, kūrybiškumą skatinančios erdvės mokyklos mokomojo korpuso vidaus patalpose, ir taip pagerinta ugdymo kokybė šioje mokymo įstaigoje.</v>
      </c>
      <c r="BI62" s="131" t="str">
        <f>IFERROR(VLOOKUP(C62,'sutartys 20210531'!$A$1:$Y$90,5,FALSE)," ")</f>
        <v>Įgyvendinama sutartis</v>
      </c>
      <c r="BJ62" s="146"/>
      <c r="BK62" s="146"/>
      <c r="BL62" s="146"/>
      <c r="BM62" s="146"/>
      <c r="BN62" s="146"/>
      <c r="BO62" s="146"/>
      <c r="BP62" s="146"/>
      <c r="BQ62" s="146"/>
      <c r="BR62" s="146"/>
      <c r="BS62" s="146"/>
      <c r="BT62" s="146"/>
      <c r="BU62" s="146"/>
      <c r="BV62" s="146"/>
      <c r="BW62" s="146"/>
      <c r="BX62" s="146"/>
      <c r="BY62" s="146"/>
      <c r="BZ62" s="146"/>
      <c r="CA62" s="146"/>
      <c r="CB62" s="146"/>
      <c r="CC62" s="146"/>
      <c r="CD62" s="146"/>
      <c r="CE62" s="146"/>
      <c r="CF62" s="146"/>
      <c r="CG62" s="146"/>
      <c r="CH62" s="146"/>
      <c r="CI62" s="146"/>
      <c r="CJ62" s="146"/>
      <c r="CK62" s="146"/>
      <c r="CL62" s="146"/>
      <c r="CM62" s="146"/>
      <c r="CN62" s="146"/>
      <c r="CO62" s="146"/>
      <c r="CP62" s="146"/>
      <c r="CQ62" s="146"/>
      <c r="CR62" s="146"/>
      <c r="CS62" s="146"/>
      <c r="CT62" s="146"/>
      <c r="CU62" s="146"/>
      <c r="CV62" s="146"/>
      <c r="CW62" s="146"/>
      <c r="CX62" s="146"/>
      <c r="CY62" s="146"/>
      <c r="CZ62" s="146"/>
      <c r="DA62" s="146"/>
      <c r="DB62" s="146"/>
      <c r="DC62" s="146"/>
      <c r="DD62" s="146"/>
      <c r="DE62" s="146"/>
      <c r="DF62" s="146"/>
      <c r="DG62" s="146"/>
      <c r="DH62" s="146"/>
      <c r="DI62" s="146"/>
      <c r="DJ62" s="146"/>
      <c r="DK62" s="146"/>
      <c r="DL62" s="146"/>
      <c r="DM62" s="146"/>
      <c r="DN62" s="146"/>
      <c r="DO62" s="146"/>
      <c r="DP62" s="146"/>
      <c r="DQ62" s="146"/>
      <c r="DR62" s="146"/>
      <c r="DS62" s="146"/>
      <c r="DT62" s="146"/>
      <c r="DU62" s="146"/>
      <c r="DV62" s="146"/>
      <c r="DW62" s="146"/>
      <c r="DX62" s="146"/>
      <c r="DY62" s="146"/>
      <c r="DZ62" s="146"/>
      <c r="EA62" s="146"/>
      <c r="EB62" s="146"/>
      <c r="EC62" s="146"/>
      <c r="ED62" s="146"/>
      <c r="EE62" s="146"/>
      <c r="EF62" s="146"/>
      <c r="EG62" s="146"/>
      <c r="EH62" s="146"/>
      <c r="EI62" s="146"/>
      <c r="EJ62" s="146"/>
      <c r="EK62" s="146"/>
      <c r="EL62" s="146"/>
      <c r="EM62" s="146"/>
      <c r="EN62" s="146"/>
      <c r="EO62" s="146"/>
      <c r="EP62" s="146"/>
      <c r="EQ62" s="146"/>
      <c r="ER62" s="146"/>
      <c r="ES62" s="146"/>
      <c r="ET62" s="146"/>
    </row>
    <row r="63" spans="1:150" s="113" customFormat="1" ht="25.5" customHeight="1" x14ac:dyDescent="0.2">
      <c r="A63" s="72" t="s">
        <v>92</v>
      </c>
      <c r="B63" s="73" t="s">
        <v>83</v>
      </c>
      <c r="C63" s="73"/>
      <c r="D63" s="22" t="s">
        <v>427</v>
      </c>
      <c r="E63" s="23"/>
      <c r="F63" s="23"/>
      <c r="G63" s="23"/>
      <c r="H63" s="23"/>
      <c r="I63" s="23"/>
      <c r="J63" s="23"/>
      <c r="K63" s="23"/>
      <c r="L63" s="23"/>
      <c r="M63" s="23"/>
      <c r="N63" s="23"/>
      <c r="O63" s="23"/>
      <c r="P63" s="23"/>
      <c r="Q63" s="23"/>
      <c r="R63" s="23"/>
      <c r="S63" s="24"/>
      <c r="T63" s="25"/>
      <c r="U63" s="38"/>
      <c r="V63" s="38"/>
      <c r="W63" s="28" t="s">
        <v>275</v>
      </c>
      <c r="X63" s="108"/>
      <c r="Y63" s="108"/>
      <c r="Z63" s="108"/>
      <c r="AA63" s="108"/>
      <c r="AB63" s="108"/>
      <c r="AC63" s="108"/>
      <c r="AD63" s="138"/>
      <c r="AE63" s="109"/>
      <c r="AF63" s="112"/>
      <c r="AG63" s="110"/>
      <c r="AH63" s="110"/>
      <c r="AI63" s="111"/>
      <c r="AJ63" s="109"/>
      <c r="AK63" s="112"/>
      <c r="AL63" s="110"/>
      <c r="AM63" s="110"/>
      <c r="AN63" s="110"/>
      <c r="AO63" s="110"/>
      <c r="AP63" s="110"/>
      <c r="AQ63" s="110"/>
      <c r="AR63" s="110"/>
      <c r="AS63" s="110"/>
      <c r="AT63" s="110"/>
      <c r="AU63" s="110"/>
      <c r="AV63" s="110"/>
      <c r="AW63" s="110"/>
      <c r="AX63" s="110"/>
      <c r="AY63" s="110"/>
      <c r="AZ63" s="110"/>
      <c r="BA63" s="110"/>
      <c r="BB63" s="110"/>
      <c r="BC63" s="110"/>
      <c r="BD63" s="110"/>
      <c r="BE63" s="110"/>
      <c r="BF63" s="110"/>
      <c r="BG63" s="111"/>
      <c r="BH63" s="57" t="str">
        <f>IFERROR(VLOOKUP(C63,'sutartys 20210531'!$A$1:$Y$90,6,FALSE)," ")</f>
        <v xml:space="preserve"> </v>
      </c>
      <c r="BI63" s="131" t="str">
        <f>IFERROR(VLOOKUP(C63,'sutartys 20210531'!$A$1:$Y$90,5,FALSE)," ")</f>
        <v xml:space="preserve"> </v>
      </c>
      <c r="BJ63" s="101"/>
      <c r="BK63" s="101"/>
      <c r="BL63" s="101"/>
      <c r="BM63" s="101"/>
      <c r="BN63" s="101"/>
      <c r="BO63" s="101"/>
      <c r="BP63" s="101"/>
      <c r="BQ63" s="101"/>
      <c r="BR63" s="101"/>
      <c r="BS63" s="101"/>
      <c r="BT63" s="101"/>
      <c r="BU63" s="101"/>
      <c r="BV63" s="101"/>
      <c r="BW63" s="101"/>
      <c r="BX63" s="101"/>
      <c r="BY63" s="101"/>
      <c r="BZ63" s="101"/>
      <c r="CA63" s="101"/>
      <c r="CB63" s="101"/>
      <c r="CC63" s="101"/>
      <c r="CD63" s="101"/>
      <c r="CE63" s="101"/>
      <c r="CF63" s="101"/>
      <c r="CG63" s="101"/>
      <c r="CH63" s="101"/>
      <c r="CI63" s="101"/>
      <c r="CJ63" s="101"/>
      <c r="CK63" s="101"/>
      <c r="CL63" s="101"/>
      <c r="CM63" s="101"/>
      <c r="CN63" s="101"/>
      <c r="CO63" s="101"/>
      <c r="CP63" s="101"/>
      <c r="CQ63" s="101"/>
      <c r="CR63" s="101"/>
      <c r="CS63" s="101"/>
      <c r="CT63" s="101"/>
      <c r="CU63" s="101"/>
      <c r="CV63" s="101"/>
      <c r="CW63" s="101"/>
      <c r="CX63" s="101"/>
      <c r="CY63" s="101"/>
      <c r="CZ63" s="101"/>
      <c r="DA63" s="101"/>
      <c r="DB63" s="101"/>
      <c r="DC63" s="101"/>
      <c r="DD63" s="101"/>
      <c r="DE63" s="101"/>
      <c r="DF63" s="101"/>
      <c r="DG63" s="101"/>
      <c r="DH63" s="101"/>
      <c r="DI63" s="101"/>
      <c r="DJ63" s="101"/>
      <c r="DK63" s="101"/>
      <c r="DL63" s="101"/>
      <c r="DM63" s="101"/>
      <c r="DN63" s="101"/>
      <c r="DO63" s="101"/>
      <c r="DP63" s="101"/>
      <c r="DQ63" s="101"/>
      <c r="DR63" s="101"/>
      <c r="DS63" s="101"/>
      <c r="DT63" s="101"/>
      <c r="DU63" s="101"/>
      <c r="DV63" s="101"/>
      <c r="DW63" s="101"/>
      <c r="DX63" s="101"/>
      <c r="DY63" s="101"/>
      <c r="DZ63" s="101"/>
      <c r="EA63" s="101"/>
      <c r="EB63" s="101"/>
      <c r="EC63" s="101"/>
      <c r="ED63" s="101"/>
      <c r="EE63" s="101"/>
      <c r="EF63" s="101"/>
      <c r="EG63" s="101"/>
      <c r="EH63" s="101"/>
      <c r="EI63" s="101"/>
      <c r="EJ63" s="101"/>
      <c r="EK63" s="101"/>
      <c r="EL63" s="101"/>
      <c r="EM63" s="101"/>
      <c r="EN63" s="101"/>
      <c r="EO63" s="101"/>
      <c r="EP63" s="101"/>
      <c r="EQ63" s="101"/>
      <c r="ER63" s="101"/>
      <c r="ES63" s="101"/>
      <c r="ET63" s="101"/>
    </row>
    <row r="64" spans="1:150" s="147" customFormat="1" ht="25.5" customHeight="1" x14ac:dyDescent="0.2">
      <c r="A64" s="53" t="s">
        <v>135</v>
      </c>
      <c r="B64" s="53" t="s">
        <v>428</v>
      </c>
      <c r="C64" s="53" t="s">
        <v>429</v>
      </c>
      <c r="D64" s="32" t="s">
        <v>430</v>
      </c>
      <c r="E64" s="32" t="s">
        <v>280</v>
      </c>
      <c r="F64" s="32" t="s">
        <v>148</v>
      </c>
      <c r="G64" s="76" t="s">
        <v>321</v>
      </c>
      <c r="H64" s="32" t="s">
        <v>160</v>
      </c>
      <c r="I64" s="32" t="s">
        <v>115</v>
      </c>
      <c r="J64" s="32"/>
      <c r="K64" s="32"/>
      <c r="L64" s="32"/>
      <c r="M64" s="32"/>
      <c r="N64" s="33">
        <v>143989.53</v>
      </c>
      <c r="O64" s="33">
        <v>23654.2</v>
      </c>
      <c r="P64" s="33">
        <v>0</v>
      </c>
      <c r="Q64" s="33">
        <v>0</v>
      </c>
      <c r="R64" s="33">
        <v>0</v>
      </c>
      <c r="S64" s="33">
        <v>120335.33</v>
      </c>
      <c r="T64" s="34">
        <v>42887</v>
      </c>
      <c r="U64" s="35">
        <v>42979</v>
      </c>
      <c r="V64" s="35">
        <v>43100</v>
      </c>
      <c r="W64" s="36">
        <v>43585</v>
      </c>
      <c r="X64" s="114">
        <v>0</v>
      </c>
      <c r="Y64" s="114">
        <v>0</v>
      </c>
      <c r="Z64" s="114">
        <v>100000</v>
      </c>
      <c r="AA64" s="114">
        <f>S64-Z64</f>
        <v>20335.330000000002</v>
      </c>
      <c r="AB64" s="114">
        <v>0</v>
      </c>
      <c r="AC64" s="114"/>
      <c r="AD64" s="139"/>
      <c r="AE64" s="144"/>
      <c r="AF64" s="145">
        <v>24</v>
      </c>
      <c r="AG64" s="129" t="s">
        <v>244</v>
      </c>
      <c r="AH64" s="129"/>
      <c r="AI64" s="141"/>
      <c r="AJ64" s="144"/>
      <c r="AK64" s="145"/>
      <c r="AL64" s="129"/>
      <c r="AM64" s="129"/>
      <c r="AN64" s="129"/>
      <c r="AO64" s="129"/>
      <c r="AP64" s="129" t="s">
        <v>217</v>
      </c>
      <c r="AQ64" s="129" t="s">
        <v>752</v>
      </c>
      <c r="AR64" s="116">
        <v>1</v>
      </c>
      <c r="AS64" s="129" t="s">
        <v>216</v>
      </c>
      <c r="AT64" s="129" t="s">
        <v>750</v>
      </c>
      <c r="AU64" s="118">
        <v>342</v>
      </c>
      <c r="AV64" s="129"/>
      <c r="AW64" s="129"/>
      <c r="AX64" s="118"/>
      <c r="AY64" s="129"/>
      <c r="AZ64" s="129"/>
      <c r="BA64" s="129"/>
      <c r="BB64" s="129"/>
      <c r="BC64" s="129"/>
      <c r="BD64" s="129"/>
      <c r="BE64" s="129"/>
      <c r="BF64" s="129"/>
      <c r="BG64" s="141"/>
      <c r="BH64" s="57" t="str">
        <f>IFERROR(VLOOKUP(C64,'sutartys 20210531'!$A$1:$Y$90,6,FALSE)," ")</f>
        <v>Neformaliojo vaikų švietimo paskirtis – tenkinti mokinių pažinimo, lavinimosi ir saviraiškos poreikius, padėti jiems tapti aktyviais visuomenės nariais. Siekiant pagerinti neformalų ugdymą Pagėgių savivaldybėje, planuojama atnaujinti ir pritaikyti Pagėgių meno ir sporto mokyklos infrastruktūrą neformaliam vaikų švietimui, sutvarkant patalpas, esančias Vilniaus g. 46, Pagėgiuose. Atliekant paprastąjį remontą numatoma suremontuoti keramikos diegimo patalpą, dailės ir muzikos klases ir kitas administracines bei pagalbines patalpas. Planuojama įsigyti įrangą skirtą muzikos, dailės skyriams įrengti ir sporto bazei atnaujinti. Projektu siekiama, kad neformalusis švietimas taptų prieinamas visiems vaikams.</v>
      </c>
      <c r="BI64" s="131" t="str">
        <f>IFERROR(VLOOKUP(C64,'sutartys 20210531'!$A$1:$Y$90,5,FALSE)," ")</f>
        <v>Baigtas</v>
      </c>
      <c r="BJ64" s="146"/>
      <c r="BK64" s="146"/>
      <c r="BL64" s="146"/>
      <c r="BM64" s="146"/>
      <c r="BN64" s="146"/>
      <c r="BO64" s="146"/>
      <c r="BP64" s="146"/>
      <c r="BQ64" s="146"/>
      <c r="BR64" s="146"/>
      <c r="BS64" s="146"/>
      <c r="BT64" s="146"/>
      <c r="BU64" s="146"/>
      <c r="BV64" s="146"/>
      <c r="BW64" s="146"/>
      <c r="BX64" s="146"/>
      <c r="BY64" s="146"/>
      <c r="BZ64" s="146"/>
      <c r="CA64" s="146"/>
      <c r="CB64" s="146"/>
      <c r="CC64" s="146"/>
      <c r="CD64" s="146"/>
      <c r="CE64" s="146"/>
      <c r="CF64" s="146"/>
      <c r="CG64" s="146"/>
      <c r="CH64" s="146"/>
      <c r="CI64" s="146"/>
      <c r="CJ64" s="146"/>
      <c r="CK64" s="146"/>
      <c r="CL64" s="146"/>
      <c r="CM64" s="146"/>
      <c r="CN64" s="146"/>
      <c r="CO64" s="146"/>
      <c r="CP64" s="146"/>
      <c r="CQ64" s="146"/>
      <c r="CR64" s="146"/>
      <c r="CS64" s="146"/>
      <c r="CT64" s="146"/>
      <c r="CU64" s="146"/>
      <c r="CV64" s="146"/>
      <c r="CW64" s="146"/>
      <c r="CX64" s="146"/>
      <c r="CY64" s="146"/>
      <c r="CZ64" s="146"/>
      <c r="DA64" s="146"/>
      <c r="DB64" s="146"/>
      <c r="DC64" s="146"/>
      <c r="DD64" s="146"/>
      <c r="DE64" s="146"/>
      <c r="DF64" s="146"/>
      <c r="DG64" s="146"/>
      <c r="DH64" s="146"/>
      <c r="DI64" s="146"/>
      <c r="DJ64" s="146"/>
      <c r="DK64" s="146"/>
      <c r="DL64" s="146"/>
      <c r="DM64" s="146"/>
      <c r="DN64" s="146"/>
      <c r="DO64" s="146"/>
      <c r="DP64" s="146"/>
      <c r="DQ64" s="146"/>
      <c r="DR64" s="146"/>
      <c r="DS64" s="146"/>
      <c r="DT64" s="146"/>
      <c r="DU64" s="146"/>
      <c r="DV64" s="146"/>
      <c r="DW64" s="146"/>
      <c r="DX64" s="146"/>
      <c r="DY64" s="146"/>
      <c r="DZ64" s="146"/>
      <c r="EA64" s="146"/>
      <c r="EB64" s="146"/>
      <c r="EC64" s="146"/>
      <c r="ED64" s="146"/>
      <c r="EE64" s="146"/>
      <c r="EF64" s="146"/>
      <c r="EG64" s="146"/>
      <c r="EH64" s="146"/>
      <c r="EI64" s="146"/>
      <c r="EJ64" s="146"/>
      <c r="EK64" s="146"/>
      <c r="EL64" s="146"/>
      <c r="EM64" s="146"/>
      <c r="EN64" s="146"/>
      <c r="EO64" s="146"/>
      <c r="EP64" s="146"/>
      <c r="EQ64" s="146"/>
      <c r="ER64" s="146"/>
      <c r="ES64" s="146"/>
      <c r="ET64" s="146"/>
    </row>
    <row r="65" spans="1:150" s="147" customFormat="1" ht="25.5" customHeight="1" x14ac:dyDescent="0.2">
      <c r="A65" s="53" t="s">
        <v>137</v>
      </c>
      <c r="B65" s="53" t="s">
        <v>431</v>
      </c>
      <c r="C65" s="53" t="s">
        <v>432</v>
      </c>
      <c r="D65" s="32" t="s">
        <v>433</v>
      </c>
      <c r="E65" s="32" t="s">
        <v>297</v>
      </c>
      <c r="F65" s="32" t="s">
        <v>148</v>
      </c>
      <c r="G65" s="32" t="s">
        <v>326</v>
      </c>
      <c r="H65" s="32" t="s">
        <v>160</v>
      </c>
      <c r="I65" s="32" t="s">
        <v>115</v>
      </c>
      <c r="J65" s="32"/>
      <c r="K65" s="32"/>
      <c r="L65" s="32"/>
      <c r="M65" s="32"/>
      <c r="N65" s="33">
        <v>179893.5</v>
      </c>
      <c r="O65" s="33">
        <v>26984.04</v>
      </c>
      <c r="P65" s="33">
        <v>0</v>
      </c>
      <c r="Q65" s="33">
        <v>0</v>
      </c>
      <c r="R65" s="33">
        <v>0</v>
      </c>
      <c r="S65" s="33">
        <v>152909.46</v>
      </c>
      <c r="T65" s="34">
        <v>42887</v>
      </c>
      <c r="U65" s="35">
        <v>43009</v>
      </c>
      <c r="V65" s="35">
        <v>43100</v>
      </c>
      <c r="W65" s="36">
        <v>43585</v>
      </c>
      <c r="X65" s="114">
        <v>0</v>
      </c>
      <c r="Y65" s="114">
        <v>0</v>
      </c>
      <c r="Z65" s="114">
        <v>100000</v>
      </c>
      <c r="AA65" s="114">
        <v>53887</v>
      </c>
      <c r="AB65" s="114">
        <v>0</v>
      </c>
      <c r="AC65" s="114"/>
      <c r="AD65" s="139"/>
      <c r="AE65" s="144"/>
      <c r="AF65" s="145">
        <v>24</v>
      </c>
      <c r="AG65" s="129" t="s">
        <v>244</v>
      </c>
      <c r="AH65" s="129"/>
      <c r="AI65" s="141"/>
      <c r="AJ65" s="144"/>
      <c r="AK65" s="145"/>
      <c r="AL65" s="129"/>
      <c r="AM65" s="129"/>
      <c r="AN65" s="129"/>
      <c r="AO65" s="129"/>
      <c r="AP65" s="129" t="s">
        <v>217</v>
      </c>
      <c r="AQ65" s="129" t="s">
        <v>752</v>
      </c>
      <c r="AR65" s="129">
        <v>1</v>
      </c>
      <c r="AS65" s="129" t="s">
        <v>216</v>
      </c>
      <c r="AT65" s="129" t="s">
        <v>750</v>
      </c>
      <c r="AU65" s="118">
        <v>269</v>
      </c>
      <c r="AV65" s="129"/>
      <c r="AW65" s="129"/>
      <c r="AX65" s="118"/>
      <c r="AY65" s="129"/>
      <c r="AZ65" s="129"/>
      <c r="BA65" s="129"/>
      <c r="BB65" s="129"/>
      <c r="BC65" s="129"/>
      <c r="BD65" s="129"/>
      <c r="BE65" s="129"/>
      <c r="BF65" s="129"/>
      <c r="BG65" s="141"/>
      <c r="BH65" s="57" t="str">
        <f>IFERROR(VLOOKUP(C65,'sutartys 20210531'!$A$1:$Y$90,6,FALSE)," ")</f>
        <v>Planuojamo įgyvendinti projekto metu numatoma atnaujinti Jurbarko rajono neformaliojo švietimo infrastruktūrą, sutvarkant Jurbarko Antano Sodeikos meno mokyklos dalį patalpų bei pagerinant mokyklos teikiamų paslaugų kokybę. Pagrindinės lėšos bus skiriamos meno mokyklos salės atnaujinimui, kurioje vykdomos muzikos, dailės bei choreografijos veiklos. Įgyvendinus planuojamas projekto veiklas bus pagerintos mokyklos mokinių ugdymo, darbuotojų darbo sąlygos, pagerės neformalaus švietimo paslaugų kokybė, bus patenkintas Jurbarko rajono gyventojų neformaliojo švietimo paslaugų poreikis.</v>
      </c>
      <c r="BI65" s="131" t="str">
        <f>IFERROR(VLOOKUP(C65,'sutartys 20210531'!$A$1:$Y$90,5,FALSE)," ")</f>
        <v>Baigtas</v>
      </c>
      <c r="BJ65" s="146"/>
      <c r="BK65" s="146"/>
      <c r="BL65" s="146"/>
      <c r="BM65" s="146"/>
      <c r="BN65" s="146"/>
      <c r="BO65" s="146"/>
      <c r="BP65" s="146"/>
      <c r="BQ65" s="146"/>
      <c r="BR65" s="146"/>
      <c r="BS65" s="146"/>
      <c r="BT65" s="146"/>
      <c r="BU65" s="146"/>
      <c r="BV65" s="146"/>
      <c r="BW65" s="146"/>
      <c r="BX65" s="146"/>
      <c r="BY65" s="146"/>
      <c r="BZ65" s="146"/>
      <c r="CA65" s="146"/>
      <c r="CB65" s="146"/>
      <c r="CC65" s="146"/>
      <c r="CD65" s="146"/>
      <c r="CE65" s="146"/>
      <c r="CF65" s="146"/>
      <c r="CG65" s="146"/>
      <c r="CH65" s="146"/>
      <c r="CI65" s="146"/>
      <c r="CJ65" s="146"/>
      <c r="CK65" s="146"/>
      <c r="CL65" s="146"/>
      <c r="CM65" s="146"/>
      <c r="CN65" s="146"/>
      <c r="CO65" s="146"/>
      <c r="CP65" s="146"/>
      <c r="CQ65" s="146"/>
      <c r="CR65" s="146"/>
      <c r="CS65" s="146"/>
      <c r="CT65" s="146"/>
      <c r="CU65" s="146"/>
      <c r="CV65" s="146"/>
      <c r="CW65" s="146"/>
      <c r="CX65" s="146"/>
      <c r="CY65" s="146"/>
      <c r="CZ65" s="146"/>
      <c r="DA65" s="146"/>
      <c r="DB65" s="146"/>
      <c r="DC65" s="146"/>
      <c r="DD65" s="146"/>
      <c r="DE65" s="146"/>
      <c r="DF65" s="146"/>
      <c r="DG65" s="146"/>
      <c r="DH65" s="146"/>
      <c r="DI65" s="146"/>
      <c r="DJ65" s="146"/>
      <c r="DK65" s="146"/>
      <c r="DL65" s="146"/>
      <c r="DM65" s="146"/>
      <c r="DN65" s="146"/>
      <c r="DO65" s="146"/>
      <c r="DP65" s="146"/>
      <c r="DQ65" s="146"/>
      <c r="DR65" s="146"/>
      <c r="DS65" s="146"/>
      <c r="DT65" s="146"/>
      <c r="DU65" s="146"/>
      <c r="DV65" s="146"/>
      <c r="DW65" s="146"/>
      <c r="DX65" s="146"/>
      <c r="DY65" s="146"/>
      <c r="DZ65" s="146"/>
      <c r="EA65" s="146"/>
      <c r="EB65" s="146"/>
      <c r="EC65" s="146"/>
      <c r="ED65" s="146"/>
      <c r="EE65" s="146"/>
      <c r="EF65" s="146"/>
      <c r="EG65" s="146"/>
      <c r="EH65" s="146"/>
      <c r="EI65" s="146"/>
      <c r="EJ65" s="146"/>
      <c r="EK65" s="146"/>
      <c r="EL65" s="146"/>
      <c r="EM65" s="146"/>
      <c r="EN65" s="146"/>
      <c r="EO65" s="146"/>
      <c r="EP65" s="146"/>
      <c r="EQ65" s="146"/>
      <c r="ER65" s="146"/>
      <c r="ES65" s="146"/>
      <c r="ET65" s="146"/>
    </row>
    <row r="66" spans="1:150" s="147" customFormat="1" ht="25.5" customHeight="1" x14ac:dyDescent="0.2">
      <c r="A66" s="53" t="s">
        <v>138</v>
      </c>
      <c r="B66" s="53" t="s">
        <v>434</v>
      </c>
      <c r="C66" s="53" t="s">
        <v>435</v>
      </c>
      <c r="D66" s="32" t="s">
        <v>436</v>
      </c>
      <c r="E66" s="32" t="s">
        <v>272</v>
      </c>
      <c r="F66" s="32" t="s">
        <v>148</v>
      </c>
      <c r="G66" s="32" t="s">
        <v>290</v>
      </c>
      <c r="H66" s="32" t="s">
        <v>160</v>
      </c>
      <c r="I66" s="32" t="s">
        <v>115</v>
      </c>
      <c r="J66" s="32"/>
      <c r="K66" s="32"/>
      <c r="L66" s="32"/>
      <c r="M66" s="32"/>
      <c r="N66" s="33">
        <v>324610.48</v>
      </c>
      <c r="O66" s="33">
        <v>107117.26</v>
      </c>
      <c r="P66" s="33">
        <v>0</v>
      </c>
      <c r="Q66" s="33">
        <v>0</v>
      </c>
      <c r="R66" s="33">
        <v>0</v>
      </c>
      <c r="S66" s="33">
        <v>217493.22</v>
      </c>
      <c r="T66" s="34">
        <v>42887</v>
      </c>
      <c r="U66" s="35">
        <v>43098</v>
      </c>
      <c r="V66" s="35">
        <v>43190</v>
      </c>
      <c r="W66" s="36">
        <v>44561</v>
      </c>
      <c r="X66" s="114">
        <v>0</v>
      </c>
      <c r="Y66" s="114">
        <v>0</v>
      </c>
      <c r="Z66" s="114">
        <v>88000</v>
      </c>
      <c r="AA66" s="114">
        <v>100000</v>
      </c>
      <c r="AB66" s="114">
        <v>24733</v>
      </c>
      <c r="AC66" s="114"/>
      <c r="AD66" s="139"/>
      <c r="AE66" s="144"/>
      <c r="AF66" s="145">
        <v>24</v>
      </c>
      <c r="AG66" s="129" t="s">
        <v>244</v>
      </c>
      <c r="AH66" s="129"/>
      <c r="AI66" s="141"/>
      <c r="AJ66" s="144"/>
      <c r="AK66" s="145"/>
      <c r="AL66" s="129"/>
      <c r="AM66" s="129"/>
      <c r="AN66" s="129"/>
      <c r="AO66" s="129"/>
      <c r="AP66" s="129" t="s">
        <v>217</v>
      </c>
      <c r="AQ66" s="129" t="s">
        <v>752</v>
      </c>
      <c r="AR66" s="129">
        <v>1</v>
      </c>
      <c r="AS66" s="129" t="s">
        <v>216</v>
      </c>
      <c r="AT66" s="129" t="s">
        <v>750</v>
      </c>
      <c r="AU66" s="118">
        <v>650</v>
      </c>
      <c r="AV66" s="129"/>
      <c r="AW66" s="129"/>
      <c r="AX66" s="118"/>
      <c r="AY66" s="129"/>
      <c r="AZ66" s="129"/>
      <c r="BA66" s="129"/>
      <c r="BB66" s="129"/>
      <c r="BC66" s="129"/>
      <c r="BD66" s="129"/>
      <c r="BE66" s="129"/>
      <c r="BF66" s="129"/>
      <c r="BG66" s="141"/>
      <c r="BH66" s="57" t="str">
        <f>IFERROR(VLOOKUP(C66,'sutartys 20210531'!$A$1:$Y$90,6,FALSE)," ")</f>
        <v>Neformalusis ugdymas Europoje yra pripažinta priemonė, sprendžiant sudėtingą vaikų ir jaunų žmonių integravimosi į visuomenę bei darbo rinką problemas. Kiekvienai švietimo įstaigai keliami vis aukštesni kokybės standartai, nuolat didėja reikalavimai ugdymo ir mokymo aplinkai, šiuolaikinėms mokymo priemonėms. Tauragės moksleivių kūrybos centro ergonominė aplinka gana skurdi, dalis ugdymui skirtų patalpų neatitinka šiuolaikinių reikalavimų. Nesudaromos tinkamos sąlygos edukacinės aplinkos spartesniam tobulinimui ir ugdymo priemonių materialinės bazės atnaujinimui. Šiuo projektu siekiama gerinti vaikų ir jaunimo neformalaus ugdymosi sąlygas Tauragės moksleivių kūrybos centre, ugdyti kompetencijas, teikiančias galimybių asmeniui tapti aktyviu visuomenės nariu.</v>
      </c>
      <c r="BI66" s="131" t="str">
        <f>IFERROR(VLOOKUP(C66,'sutartys 20210531'!$A$1:$Y$90,5,FALSE)," ")</f>
        <v>Įgyvendinama sutartis</v>
      </c>
      <c r="BJ66" s="146"/>
      <c r="BK66" s="146"/>
      <c r="BL66" s="146"/>
      <c r="BM66" s="146"/>
      <c r="BN66" s="146"/>
      <c r="BO66" s="146"/>
      <c r="BP66" s="146"/>
      <c r="BQ66" s="146"/>
      <c r="BR66" s="146"/>
      <c r="BS66" s="146"/>
      <c r="BT66" s="146"/>
      <c r="BU66" s="146"/>
      <c r="BV66" s="146"/>
      <c r="BW66" s="146"/>
      <c r="BX66" s="146"/>
      <c r="BY66" s="146"/>
      <c r="BZ66" s="146"/>
      <c r="CA66" s="146"/>
      <c r="CB66" s="146"/>
      <c r="CC66" s="146"/>
      <c r="CD66" s="146"/>
      <c r="CE66" s="146"/>
      <c r="CF66" s="146"/>
      <c r="CG66" s="146"/>
      <c r="CH66" s="146"/>
      <c r="CI66" s="146"/>
      <c r="CJ66" s="146"/>
      <c r="CK66" s="146"/>
      <c r="CL66" s="146"/>
      <c r="CM66" s="146"/>
      <c r="CN66" s="146"/>
      <c r="CO66" s="146"/>
      <c r="CP66" s="146"/>
      <c r="CQ66" s="146"/>
      <c r="CR66" s="146"/>
      <c r="CS66" s="146"/>
      <c r="CT66" s="146"/>
      <c r="CU66" s="146"/>
      <c r="CV66" s="146"/>
      <c r="CW66" s="146"/>
      <c r="CX66" s="146"/>
      <c r="CY66" s="146"/>
      <c r="CZ66" s="146"/>
      <c r="DA66" s="146"/>
      <c r="DB66" s="146"/>
      <c r="DC66" s="146"/>
      <c r="DD66" s="146"/>
      <c r="DE66" s="146"/>
      <c r="DF66" s="146"/>
      <c r="DG66" s="146"/>
      <c r="DH66" s="146"/>
      <c r="DI66" s="146"/>
      <c r="DJ66" s="146"/>
      <c r="DK66" s="146"/>
      <c r="DL66" s="146"/>
      <c r="DM66" s="146"/>
      <c r="DN66" s="146"/>
      <c r="DO66" s="146"/>
      <c r="DP66" s="146"/>
      <c r="DQ66" s="146"/>
      <c r="DR66" s="146"/>
      <c r="DS66" s="146"/>
      <c r="DT66" s="146"/>
      <c r="DU66" s="146"/>
      <c r="DV66" s="146"/>
      <c r="DW66" s="146"/>
      <c r="DX66" s="146"/>
      <c r="DY66" s="146"/>
      <c r="DZ66" s="146"/>
      <c r="EA66" s="146"/>
      <c r="EB66" s="146"/>
      <c r="EC66" s="146"/>
      <c r="ED66" s="146"/>
      <c r="EE66" s="146"/>
      <c r="EF66" s="146"/>
      <c r="EG66" s="146"/>
      <c r="EH66" s="146"/>
      <c r="EI66" s="146"/>
      <c r="EJ66" s="146"/>
      <c r="EK66" s="146"/>
      <c r="EL66" s="146"/>
      <c r="EM66" s="146"/>
      <c r="EN66" s="146"/>
      <c r="EO66" s="146"/>
      <c r="EP66" s="146"/>
      <c r="EQ66" s="146"/>
      <c r="ER66" s="146"/>
      <c r="ES66" s="146"/>
      <c r="ET66" s="146"/>
    </row>
    <row r="67" spans="1:150" s="147" customFormat="1" ht="25.5" customHeight="1" x14ac:dyDescent="0.2">
      <c r="A67" s="53" t="s">
        <v>139</v>
      </c>
      <c r="B67" s="53" t="s">
        <v>437</v>
      </c>
      <c r="C67" s="53" t="s">
        <v>438</v>
      </c>
      <c r="D67" s="32" t="s">
        <v>439</v>
      </c>
      <c r="E67" s="32" t="s">
        <v>440</v>
      </c>
      <c r="F67" s="32" t="s">
        <v>148</v>
      </c>
      <c r="G67" s="32" t="s">
        <v>417</v>
      </c>
      <c r="H67" s="32" t="s">
        <v>160</v>
      </c>
      <c r="I67" s="32" t="s">
        <v>115</v>
      </c>
      <c r="J67" s="32"/>
      <c r="K67" s="32"/>
      <c r="L67" s="32"/>
      <c r="M67" s="32"/>
      <c r="N67" s="33">
        <v>92842.82</v>
      </c>
      <c r="O67" s="33">
        <v>28431.83</v>
      </c>
      <c r="P67" s="33">
        <v>0</v>
      </c>
      <c r="Q67" s="33">
        <v>0</v>
      </c>
      <c r="R67" s="33">
        <v>0</v>
      </c>
      <c r="S67" s="33">
        <v>64410.99</v>
      </c>
      <c r="T67" s="34">
        <v>42887</v>
      </c>
      <c r="U67" s="35">
        <v>42948</v>
      </c>
      <c r="V67" s="35">
        <v>43100</v>
      </c>
      <c r="W67" s="36">
        <v>43585</v>
      </c>
      <c r="X67" s="114">
        <v>0</v>
      </c>
      <c r="Y67" s="114">
        <v>0</v>
      </c>
      <c r="Z67" s="114">
        <v>42000</v>
      </c>
      <c r="AA67" s="114">
        <v>22411</v>
      </c>
      <c r="AB67" s="114">
        <v>0</v>
      </c>
      <c r="AC67" s="114"/>
      <c r="AD67" s="139"/>
      <c r="AE67" s="144"/>
      <c r="AF67" s="145">
        <v>24</v>
      </c>
      <c r="AG67" s="129" t="s">
        <v>244</v>
      </c>
      <c r="AH67" s="129"/>
      <c r="AI67" s="141"/>
      <c r="AJ67" s="144"/>
      <c r="AK67" s="145"/>
      <c r="AL67" s="129"/>
      <c r="AM67" s="129"/>
      <c r="AN67" s="129"/>
      <c r="AO67" s="129"/>
      <c r="AP67" s="129" t="s">
        <v>217</v>
      </c>
      <c r="AQ67" s="129" t="s">
        <v>752</v>
      </c>
      <c r="AR67" s="129">
        <v>1</v>
      </c>
      <c r="AS67" s="129" t="s">
        <v>216</v>
      </c>
      <c r="AT67" s="129" t="s">
        <v>750</v>
      </c>
      <c r="AU67" s="118">
        <v>60</v>
      </c>
      <c r="AV67" s="129"/>
      <c r="AW67" s="129"/>
      <c r="AX67" s="118"/>
      <c r="AY67" s="129"/>
      <c r="AZ67" s="129"/>
      <c r="BA67" s="129"/>
      <c r="BB67" s="129"/>
      <c r="BC67" s="129"/>
      <c r="BD67" s="129"/>
      <c r="BE67" s="129"/>
      <c r="BF67" s="129"/>
      <c r="BG67" s="141"/>
      <c r="BH67" s="57" t="str">
        <f>IFERROR(VLOOKUP(C67,'sutartys 20210531'!$A$1:$Y$90,6,FALSE)," ")</f>
        <v>Siekdama didinti neformaliojo švietimo kokybę ir sudaryti sąlygas mokiniams užsiimti skulptūros ir grafikos veikla Meno mokykla įgyvendina projektą „Šilalės meno mokyklos infrastruktūros tobulinimas plėtojant vaikų ir jaunimo neformaliojo ugdymo galimybes“ (toliau - Projektas). Projekto metu bus įrengtos bei aprūpintos reikiama įranga, baldais patalpos skulptūros ir grafikos veiklai vykdyti. Šiuo metu veikla vykdoma bendruose dailės kabinetuose, kurių plotas apie 23 kv.m., kurie pritaikyti tik piešimui ir tapybai. Klasėse nėra įrengto vandentiekio bei kanalizacijos, be kurių neįmanomas skulptūros dalyko mokymas, nėra reikiamo ploto, sandėliavimo patalpų, žiedimo staklių, degimo krosnies, nėra patalpų pastatyti grafikos presą bei darbams džiovinti. Įgyvendinant Projektą, Šilalės meno mokyklos kieme esančiame pastate-garaže bus atliekami kapitalinio remonto darbai ir įsigyjama skulptūros ir grafikos veiklai vykdyti reikalinga įranga bei baldai. Įgyvendinus projektą, šiame pastate bus įrengta 12-os vietų skulptūros ir grafikos studija, dirbs 3 mokytojai. Užsiėmimus studijoje galės lankyti visi  Meno mokyklos mokiniai.</v>
      </c>
      <c r="BI67" s="131" t="str">
        <f>IFERROR(VLOOKUP(C67,'sutartys 20210531'!$A$1:$Y$90,5,FALSE)," ")</f>
        <v>Baigtas</v>
      </c>
      <c r="BJ67" s="146"/>
      <c r="BK67" s="146"/>
      <c r="BL67" s="146"/>
      <c r="BM67" s="146"/>
      <c r="BN67" s="146"/>
      <c r="BO67" s="146"/>
      <c r="BP67" s="146"/>
      <c r="BQ67" s="146"/>
      <c r="BR67" s="146"/>
      <c r="BS67" s="146"/>
      <c r="BT67" s="146"/>
      <c r="BU67" s="146"/>
      <c r="BV67" s="146"/>
      <c r="BW67" s="146"/>
      <c r="BX67" s="146"/>
      <c r="BY67" s="146"/>
      <c r="BZ67" s="146"/>
      <c r="CA67" s="146"/>
      <c r="CB67" s="146"/>
      <c r="CC67" s="146"/>
      <c r="CD67" s="146"/>
      <c r="CE67" s="146"/>
      <c r="CF67" s="146"/>
      <c r="CG67" s="146"/>
      <c r="CH67" s="146"/>
      <c r="CI67" s="146"/>
      <c r="CJ67" s="146"/>
      <c r="CK67" s="146"/>
      <c r="CL67" s="146"/>
      <c r="CM67" s="146"/>
      <c r="CN67" s="146"/>
      <c r="CO67" s="146"/>
      <c r="CP67" s="146"/>
      <c r="CQ67" s="146"/>
      <c r="CR67" s="146"/>
      <c r="CS67" s="146"/>
      <c r="CT67" s="146"/>
      <c r="CU67" s="146"/>
      <c r="CV67" s="146"/>
      <c r="CW67" s="146"/>
      <c r="CX67" s="146"/>
      <c r="CY67" s="146"/>
      <c r="CZ67" s="146"/>
      <c r="DA67" s="146"/>
      <c r="DB67" s="146"/>
      <c r="DC67" s="146"/>
      <c r="DD67" s="146"/>
      <c r="DE67" s="146"/>
      <c r="DF67" s="146"/>
      <c r="DG67" s="146"/>
      <c r="DH67" s="146"/>
      <c r="DI67" s="146"/>
      <c r="DJ67" s="146"/>
      <c r="DK67" s="146"/>
      <c r="DL67" s="146"/>
      <c r="DM67" s="146"/>
      <c r="DN67" s="146"/>
      <c r="DO67" s="146"/>
      <c r="DP67" s="146"/>
      <c r="DQ67" s="146"/>
      <c r="DR67" s="146"/>
      <c r="DS67" s="146"/>
      <c r="DT67" s="146"/>
      <c r="DU67" s="146"/>
      <c r="DV67" s="146"/>
      <c r="DW67" s="146"/>
      <c r="DX67" s="146"/>
      <c r="DY67" s="146"/>
      <c r="DZ67" s="146"/>
      <c r="EA67" s="146"/>
      <c r="EB67" s="146"/>
      <c r="EC67" s="146"/>
      <c r="ED67" s="146"/>
      <c r="EE67" s="146"/>
      <c r="EF67" s="146"/>
      <c r="EG67" s="146"/>
      <c r="EH67" s="146"/>
      <c r="EI67" s="146"/>
      <c r="EJ67" s="146"/>
      <c r="EK67" s="146"/>
      <c r="EL67" s="146"/>
      <c r="EM67" s="146"/>
      <c r="EN67" s="146"/>
      <c r="EO67" s="146"/>
      <c r="EP67" s="146"/>
      <c r="EQ67" s="146"/>
      <c r="ER67" s="146"/>
      <c r="ES67" s="146"/>
      <c r="ET67" s="146"/>
    </row>
    <row r="68" spans="1:150" s="113" customFormat="1" ht="25.5" customHeight="1" x14ac:dyDescent="0.2">
      <c r="A68" s="20" t="s">
        <v>93</v>
      </c>
      <c r="B68" s="21" t="s">
        <v>83</v>
      </c>
      <c r="C68" s="21"/>
      <c r="D68" s="22" t="s">
        <v>441</v>
      </c>
      <c r="E68" s="23"/>
      <c r="F68" s="23"/>
      <c r="G68" s="23"/>
      <c r="H68" s="23"/>
      <c r="I68" s="23"/>
      <c r="J68" s="23"/>
      <c r="K68" s="23"/>
      <c r="L68" s="23"/>
      <c r="M68" s="23"/>
      <c r="N68" s="23"/>
      <c r="O68" s="23"/>
      <c r="P68" s="23"/>
      <c r="Q68" s="23"/>
      <c r="R68" s="23"/>
      <c r="S68" s="24"/>
      <c r="T68" s="25"/>
      <c r="U68" s="38"/>
      <c r="V68" s="38"/>
      <c r="W68" s="28" t="s">
        <v>275</v>
      </c>
      <c r="X68" s="108"/>
      <c r="Y68" s="108"/>
      <c r="Z68" s="108"/>
      <c r="AA68" s="108"/>
      <c r="AB68" s="108"/>
      <c r="AC68" s="108"/>
      <c r="AD68" s="138"/>
      <c r="AE68" s="109"/>
      <c r="AF68" s="112"/>
      <c r="AG68" s="110"/>
      <c r="AH68" s="110"/>
      <c r="AI68" s="111"/>
      <c r="AJ68" s="109"/>
      <c r="AK68" s="112"/>
      <c r="AL68" s="110"/>
      <c r="AM68" s="110"/>
      <c r="AN68" s="110"/>
      <c r="AO68" s="110"/>
      <c r="AP68" s="110"/>
      <c r="AQ68" s="110"/>
      <c r="AR68" s="110"/>
      <c r="AS68" s="110"/>
      <c r="AT68" s="110"/>
      <c r="AU68" s="110"/>
      <c r="AV68" s="110"/>
      <c r="AW68" s="110"/>
      <c r="AX68" s="110"/>
      <c r="AY68" s="110"/>
      <c r="AZ68" s="110"/>
      <c r="BA68" s="110"/>
      <c r="BB68" s="110"/>
      <c r="BC68" s="110"/>
      <c r="BD68" s="110"/>
      <c r="BE68" s="110"/>
      <c r="BF68" s="110"/>
      <c r="BG68" s="111"/>
      <c r="BH68" s="57" t="str">
        <f>IFERROR(VLOOKUP(C68,'sutartys 20210531'!$A$1:$Y$90,6,FALSE)," ")</f>
        <v xml:space="preserve"> </v>
      </c>
      <c r="BI68" s="131" t="str">
        <f>IFERROR(VLOOKUP(C68,'sutartys 20210531'!$A$1:$Y$90,5,FALSE)," ")</f>
        <v xml:space="preserve"> </v>
      </c>
      <c r="BJ68" s="101"/>
      <c r="BK68" s="101"/>
      <c r="BL68" s="101"/>
      <c r="BM68" s="101"/>
      <c r="BN68" s="101"/>
      <c r="BO68" s="101"/>
      <c r="BP68" s="101"/>
      <c r="BQ68" s="101"/>
      <c r="BR68" s="101"/>
      <c r="BS68" s="101"/>
      <c r="BT68" s="101"/>
      <c r="BU68" s="101"/>
      <c r="BV68" s="101"/>
      <c r="BW68" s="101"/>
      <c r="BX68" s="101"/>
      <c r="BY68" s="101"/>
      <c r="BZ68" s="101"/>
      <c r="CA68" s="101"/>
      <c r="CB68" s="101"/>
      <c r="CC68" s="101"/>
      <c r="CD68" s="101"/>
      <c r="CE68" s="101"/>
      <c r="CF68" s="101"/>
      <c r="CG68" s="101"/>
      <c r="CH68" s="101"/>
      <c r="CI68" s="101"/>
      <c r="CJ68" s="101"/>
      <c r="CK68" s="101"/>
      <c r="CL68" s="101"/>
      <c r="CM68" s="101"/>
      <c r="CN68" s="101"/>
      <c r="CO68" s="101"/>
      <c r="CP68" s="101"/>
      <c r="CQ68" s="101"/>
      <c r="CR68" s="101"/>
      <c r="CS68" s="101"/>
      <c r="CT68" s="101"/>
      <c r="CU68" s="101"/>
      <c r="CV68" s="101"/>
      <c r="CW68" s="101"/>
      <c r="CX68" s="101"/>
      <c r="CY68" s="101"/>
      <c r="CZ68" s="101"/>
      <c r="DA68" s="101"/>
      <c r="DB68" s="101"/>
      <c r="DC68" s="101"/>
      <c r="DD68" s="101"/>
      <c r="DE68" s="101"/>
      <c r="DF68" s="101"/>
      <c r="DG68" s="101"/>
      <c r="DH68" s="101"/>
      <c r="DI68" s="101"/>
      <c r="DJ68" s="101"/>
      <c r="DK68" s="101"/>
      <c r="DL68" s="101"/>
      <c r="DM68" s="101"/>
      <c r="DN68" s="101"/>
      <c r="DO68" s="101"/>
      <c r="DP68" s="101"/>
      <c r="DQ68" s="101"/>
      <c r="DR68" s="101"/>
      <c r="DS68" s="101"/>
      <c r="DT68" s="101"/>
      <c r="DU68" s="101"/>
      <c r="DV68" s="101"/>
      <c r="DW68" s="101"/>
      <c r="DX68" s="101"/>
      <c r="DY68" s="101"/>
      <c r="DZ68" s="101"/>
      <c r="EA68" s="101"/>
      <c r="EB68" s="101"/>
      <c r="EC68" s="101"/>
      <c r="ED68" s="101"/>
      <c r="EE68" s="101"/>
      <c r="EF68" s="101"/>
      <c r="EG68" s="101"/>
      <c r="EH68" s="101"/>
      <c r="EI68" s="101"/>
      <c r="EJ68" s="101"/>
      <c r="EK68" s="101"/>
      <c r="EL68" s="101"/>
      <c r="EM68" s="101"/>
      <c r="EN68" s="101"/>
      <c r="EO68" s="101"/>
      <c r="EP68" s="101"/>
      <c r="EQ68" s="101"/>
      <c r="ER68" s="101"/>
      <c r="ES68" s="101"/>
      <c r="ET68" s="101"/>
    </row>
    <row r="69" spans="1:150" ht="25.5" customHeight="1" x14ac:dyDescent="0.25">
      <c r="A69" s="53" t="s">
        <v>141</v>
      </c>
      <c r="B69" s="53" t="s">
        <v>442</v>
      </c>
      <c r="C69" s="53" t="s">
        <v>443</v>
      </c>
      <c r="D69" s="77" t="s">
        <v>444</v>
      </c>
      <c r="E69" s="31" t="s">
        <v>266</v>
      </c>
      <c r="F69" s="32" t="s">
        <v>148</v>
      </c>
      <c r="G69" s="32" t="s">
        <v>417</v>
      </c>
      <c r="H69" s="32" t="s">
        <v>149</v>
      </c>
      <c r="I69" s="32" t="s">
        <v>115</v>
      </c>
      <c r="J69" s="32"/>
      <c r="K69" s="32"/>
      <c r="L69" s="32"/>
      <c r="M69" s="32"/>
      <c r="N69" s="33">
        <v>723024.09</v>
      </c>
      <c r="O69" s="33">
        <v>326176.25</v>
      </c>
      <c r="P69" s="33">
        <v>32176.85</v>
      </c>
      <c r="Q69" s="33"/>
      <c r="R69" s="33"/>
      <c r="S69" s="33">
        <v>364670.99</v>
      </c>
      <c r="T69" s="34">
        <v>43009</v>
      </c>
      <c r="U69" s="35">
        <v>43070</v>
      </c>
      <c r="V69" s="35">
        <v>43190</v>
      </c>
      <c r="W69" s="36">
        <v>43799</v>
      </c>
      <c r="X69" s="114">
        <v>0</v>
      </c>
      <c r="Y69" s="114">
        <v>0</v>
      </c>
      <c r="Z69" s="114">
        <v>135427</v>
      </c>
      <c r="AA69" s="114">
        <f>S69-Z69</f>
        <v>229243.99</v>
      </c>
      <c r="AB69" s="114">
        <v>0</v>
      </c>
      <c r="AC69" s="114"/>
      <c r="AD69" s="139"/>
      <c r="AE69" s="115"/>
      <c r="AF69" s="119">
        <v>23</v>
      </c>
      <c r="AG69" s="129" t="s">
        <v>753</v>
      </c>
      <c r="AH69" s="120"/>
      <c r="AI69" s="135"/>
      <c r="AJ69" s="136"/>
      <c r="AK69" s="119"/>
      <c r="AL69" s="120"/>
      <c r="AM69" s="120"/>
      <c r="AN69" s="120"/>
      <c r="AO69" s="120"/>
      <c r="AP69" s="120" t="s">
        <v>216</v>
      </c>
      <c r="AQ69" s="162" t="s">
        <v>750</v>
      </c>
      <c r="AR69" s="120">
        <v>261</v>
      </c>
      <c r="AS69" s="120" t="s">
        <v>208</v>
      </c>
      <c r="AT69" s="129" t="s">
        <v>209</v>
      </c>
      <c r="AU69" s="120">
        <v>1</v>
      </c>
      <c r="AV69" s="118" t="s">
        <v>210</v>
      </c>
      <c r="AW69" s="118" t="s">
        <v>211</v>
      </c>
      <c r="AX69" s="118">
        <v>5</v>
      </c>
      <c r="AY69" s="120" t="s">
        <v>206</v>
      </c>
      <c r="AZ69" s="140" t="s">
        <v>207</v>
      </c>
      <c r="BA69" s="120">
        <v>100</v>
      </c>
      <c r="BB69" s="115"/>
      <c r="BC69" s="115"/>
      <c r="BD69" s="115"/>
      <c r="BE69" s="115"/>
      <c r="BF69" s="115"/>
      <c r="BG69" s="366"/>
      <c r="BH69" s="57" t="str">
        <f>IFERROR(VLOOKUP(C69,'sutartys 20210531'!$A$1:$Y$90,6,FALSE)," ")</f>
        <v>Šilalės rajono savivaldybės administracija įgyvendins proejktą "Ikimokyklinio ugdymo prieinamumo didinimas Šilalės mieste". Projekto įgyvendinimo metu bus rekonstruotas Šilalės lopšelis-darželis „Žiogelis“, kuriame ikimokyklinio amžiaus vaikams bus sukurta papildomai iki 100 vietų.  Šalia esamo lopšelio-darželio pastato bus pastatytas modulinių namų kompleksas (priestatas) ir įsigyta įranga ir baldai, būtini kokybiškam ikimokykliniam ugdymui.
Projekto įgyvendinimu siekiami rezultatai: 1.1) atnaujinta 1 ikimokyklinio ir priešmokyklinio ugdymo mokykla; 1.2) sukurtos 100 naujų ikimokyklinio ugdymo vietų; 1.3) atnaujintos 5 ikimokyklinio ir/ar priešmokyklinio ugdymo grupės.</v>
      </c>
      <c r="BI69" s="131" t="str">
        <f>IFERROR(VLOOKUP(C69,'sutartys 20210531'!$A$1:$Y$90,5,FALSE)," ")</f>
        <v>Baigtas</v>
      </c>
      <c r="BJ69" s="122"/>
      <c r="BK69" s="122"/>
      <c r="BL69" s="122"/>
      <c r="BM69" s="122"/>
      <c r="BN69" s="122"/>
    </row>
    <row r="70" spans="1:150" ht="41.25" customHeight="1" x14ac:dyDescent="0.25">
      <c r="A70" s="53" t="s">
        <v>142</v>
      </c>
      <c r="B70" s="53" t="s">
        <v>445</v>
      </c>
      <c r="C70" s="53" t="s">
        <v>446</v>
      </c>
      <c r="D70" s="77" t="s">
        <v>447</v>
      </c>
      <c r="E70" s="31" t="s">
        <v>297</v>
      </c>
      <c r="F70" s="32" t="s">
        <v>148</v>
      </c>
      <c r="G70" s="32" t="s">
        <v>399</v>
      </c>
      <c r="H70" s="32" t="s">
        <v>149</v>
      </c>
      <c r="I70" s="32" t="s">
        <v>115</v>
      </c>
      <c r="J70" s="32"/>
      <c r="K70" s="32"/>
      <c r="L70" s="32"/>
      <c r="M70" s="32"/>
      <c r="N70" s="33">
        <v>258030.9</v>
      </c>
      <c r="O70" s="33">
        <v>35286.07</v>
      </c>
      <c r="P70" s="33">
        <v>18060.39</v>
      </c>
      <c r="Q70" s="33">
        <v>0</v>
      </c>
      <c r="R70" s="33">
        <v>0</v>
      </c>
      <c r="S70" s="33">
        <v>204684.44</v>
      </c>
      <c r="T70" s="34">
        <v>43009</v>
      </c>
      <c r="U70" s="35">
        <v>43070</v>
      </c>
      <c r="V70" s="35">
        <v>43159</v>
      </c>
      <c r="W70" s="36">
        <v>44561</v>
      </c>
      <c r="X70" s="114"/>
      <c r="Y70" s="114">
        <v>0</v>
      </c>
      <c r="Z70" s="114">
        <v>60000</v>
      </c>
      <c r="AA70" s="114">
        <v>117168</v>
      </c>
      <c r="AB70" s="114">
        <v>15000</v>
      </c>
      <c r="AC70" s="114"/>
      <c r="AD70" s="139"/>
      <c r="AE70" s="115"/>
      <c r="AF70" s="119">
        <v>23</v>
      </c>
      <c r="AG70" s="129" t="s">
        <v>753</v>
      </c>
      <c r="AH70" s="120"/>
      <c r="AI70" s="135"/>
      <c r="AJ70" s="136"/>
      <c r="AK70" s="119"/>
      <c r="AL70" s="120"/>
      <c r="AM70" s="120"/>
      <c r="AN70" s="120"/>
      <c r="AO70" s="120"/>
      <c r="AP70" s="120" t="s">
        <v>216</v>
      </c>
      <c r="AQ70" s="162" t="s">
        <v>750</v>
      </c>
      <c r="AR70" s="120">
        <v>34</v>
      </c>
      <c r="AS70" s="120" t="s">
        <v>208</v>
      </c>
      <c r="AT70" s="129" t="s">
        <v>209</v>
      </c>
      <c r="AU70" s="120">
        <v>1</v>
      </c>
      <c r="AV70" s="118" t="s">
        <v>210</v>
      </c>
      <c r="AW70" s="118" t="s">
        <v>211</v>
      </c>
      <c r="AX70" s="118">
        <v>2</v>
      </c>
      <c r="AY70" s="118"/>
      <c r="AZ70" s="118"/>
      <c r="BA70" s="118"/>
      <c r="BB70" s="118"/>
      <c r="BC70" s="118"/>
      <c r="BD70" s="118"/>
      <c r="BE70" s="118"/>
      <c r="BF70" s="118"/>
      <c r="BG70" s="367"/>
      <c r="BH70" s="57" t="str">
        <f>IFERROR(VLOOKUP(C70,'sutartys 20210531'!$A$1:$Y$90,6,FALSE)," ")</f>
        <v>Projekto tikslas - padidinti Rotulių lopšelio-darželio veiklos efektyvumą, atnaujinant ikimokyklinio ir priešmokyklinio ugdymo patalpų infrastruktūrą.  Pagrindinė problema, kuriai spręsti planuojamas įgyvendinti projektas – Jurbarko r. Rotulių lopšelio-darželio ikimokyklinio ir priešmokyklinio ugdymo grupių patalpos nėra tinkamos kokybiškai ugdymo veiklai.
Pagrindinė projekto  veikla - Rotulių lopšeio-darželio patalpų kapitalinis remontas.  Projekto rezultatai - atnaujinta ikimokyklinio ir priešmokyklinio ugdymo mokykla, suremontuotos 2 ikimokyklinio ir priešmokyklinio ugdymo grupės, kuriose kokybiškos ugdymo paslaugos bus teikiamos 36 vaikams.
Įgyvendinus projekto planuojamas veiklas, bus pagerintos lopšelio-darželio vaikų ugdymo sąlygos, pagerės švietimo paslaugų kokybė. Pasiekti projekto metu užsibrėžti tikslai bei rezultatai didins Rotulių lopšelio-darželio prieinamumą bei patrauklumą.</v>
      </c>
      <c r="BI70" s="131" t="str">
        <f>IFERROR(VLOOKUP(C70,'sutartys 20210531'!$A$1:$Y$90,5,FALSE)," ")</f>
        <v>Įgyvendinama sutartis</v>
      </c>
      <c r="BJ70" s="122"/>
      <c r="BK70" s="122"/>
      <c r="BL70" s="122"/>
      <c r="BM70" s="122"/>
      <c r="BN70" s="122"/>
    </row>
    <row r="71" spans="1:150" ht="44.25" customHeight="1" x14ac:dyDescent="0.25">
      <c r="A71" s="53" t="s">
        <v>448</v>
      </c>
      <c r="B71" s="53" t="s">
        <v>449</v>
      </c>
      <c r="C71" s="53" t="s">
        <v>450</v>
      </c>
      <c r="D71" s="77" t="s">
        <v>451</v>
      </c>
      <c r="E71" s="31" t="s">
        <v>272</v>
      </c>
      <c r="F71" s="32" t="s">
        <v>148</v>
      </c>
      <c r="G71" s="32" t="s">
        <v>290</v>
      </c>
      <c r="H71" s="32" t="s">
        <v>149</v>
      </c>
      <c r="I71" s="32" t="s">
        <v>115</v>
      </c>
      <c r="J71" s="32"/>
      <c r="K71" s="32"/>
      <c r="L71" s="32"/>
      <c r="M71" s="32"/>
      <c r="N71" s="33">
        <v>297806.55</v>
      </c>
      <c r="O71" s="33">
        <v>22335.51</v>
      </c>
      <c r="P71" s="33">
        <v>22335.47</v>
      </c>
      <c r="Q71" s="33">
        <v>0</v>
      </c>
      <c r="R71" s="33">
        <v>0</v>
      </c>
      <c r="S71" s="33">
        <v>253135.57</v>
      </c>
      <c r="T71" s="34">
        <v>43009</v>
      </c>
      <c r="U71" s="35">
        <v>43070</v>
      </c>
      <c r="V71" s="35">
        <v>43159</v>
      </c>
      <c r="W71" s="36">
        <v>43921</v>
      </c>
      <c r="X71" s="114">
        <v>0</v>
      </c>
      <c r="Y71" s="114">
        <v>0</v>
      </c>
      <c r="Z71" s="114">
        <v>125000</v>
      </c>
      <c r="AA71" s="114">
        <v>125000</v>
      </c>
      <c r="AB71" s="114">
        <f>S71-Z71-AA71</f>
        <v>3135.570000000007</v>
      </c>
      <c r="AC71" s="114"/>
      <c r="AD71" s="139"/>
      <c r="AE71" s="115"/>
      <c r="AF71" s="119">
        <v>23</v>
      </c>
      <c r="AG71" s="129" t="s">
        <v>753</v>
      </c>
      <c r="AH71" s="120"/>
      <c r="AI71" s="135"/>
      <c r="AJ71" s="136"/>
      <c r="AK71" s="119"/>
      <c r="AL71" s="120"/>
      <c r="AM71" s="120"/>
      <c r="AN71" s="120"/>
      <c r="AO71" s="120"/>
      <c r="AP71" s="120" t="s">
        <v>216</v>
      </c>
      <c r="AQ71" s="162" t="s">
        <v>750</v>
      </c>
      <c r="AR71" s="120">
        <v>245</v>
      </c>
      <c r="AS71" s="120" t="s">
        <v>208</v>
      </c>
      <c r="AT71" s="129" t="s">
        <v>209</v>
      </c>
      <c r="AU71" s="120">
        <v>1</v>
      </c>
      <c r="AV71" s="118" t="s">
        <v>210</v>
      </c>
      <c r="AW71" s="118" t="s">
        <v>211</v>
      </c>
      <c r="AX71" s="118">
        <v>6</v>
      </c>
      <c r="AY71" s="118"/>
      <c r="AZ71" s="118"/>
      <c r="BA71" s="118"/>
      <c r="BB71" s="118"/>
      <c r="BC71" s="118"/>
      <c r="BD71" s="118"/>
      <c r="BE71" s="118"/>
      <c r="BF71" s="118"/>
      <c r="BG71" s="367"/>
      <c r="BH71" s="57" t="str">
        <f>IFERROR(VLOOKUP(C71,'sutartys 20210531'!$A$1:$Y$90,6,FALSE)," ")</f>
        <v>Remiantis Valstybine švietimo 2013-2022 metų strategija, būtina plėtoti švietimo sistemos alternatyvas kurios būtų prieinamos, patrauklios ir vertingos dabar menkai į mokymąsi įtrauktoms visuomenės grupėms – ikimokyklinio ir priešmokyklinio amžiaus vaikams. Šiuo metu Tauragės vaikų reabilitacijos centro-mokyklos „Pušelė“ erdvės morališkai ir fiziškai nusidėvėjusios, inventorius pasenęs ir nepatrauklus. Erdvės neišnaudojamos vaikų kūrybiškumui, pažinimo džiaugsmui, savęs, kaip asmenybės, atradimui skatinti. Projekto įgyvendinimo metu numatoma atlikti esamų patalpų remontą ir įsigyti patalpoms reikalingus baldus ir įrangą, atsižvelgiant į idėjas, pateiktas darželio erdvių atnaujinimo (modernizavimo) projektiniuose pasiūlymuose adresu: http://www.projektas-aikstele.lt (,,Darželiai“). Tokiu būdu bus sukurtos modernios, kūrybiškumą skatinančios erdvės korpuso vidaus patalpose, ir taip pagerinta ugdymo kokybė šioje mokymo įstaigoje.</v>
      </c>
      <c r="BI71" s="131" t="str">
        <f>IFERROR(VLOOKUP(C71,'sutartys 20210531'!$A$1:$Y$90,5,FALSE)," ")</f>
        <v>Baigtas</v>
      </c>
      <c r="BJ71" s="122"/>
      <c r="BK71" s="122"/>
      <c r="BL71" s="122"/>
      <c r="BM71" s="122"/>
      <c r="BN71" s="122"/>
    </row>
    <row r="72" spans="1:150" s="165" customFormat="1" ht="24.75" customHeight="1" thickBot="1" x14ac:dyDescent="0.25">
      <c r="A72" s="78" t="s">
        <v>452</v>
      </c>
      <c r="B72" s="79" t="s">
        <v>83</v>
      </c>
      <c r="C72" s="79"/>
      <c r="D72" s="79" t="s">
        <v>453</v>
      </c>
      <c r="E72" s="80"/>
      <c r="F72" s="80"/>
      <c r="G72" s="80"/>
      <c r="H72" s="80"/>
      <c r="I72" s="80"/>
      <c r="J72" s="80"/>
      <c r="K72" s="80"/>
      <c r="L72" s="80"/>
      <c r="M72" s="80"/>
      <c r="N72" s="80"/>
      <c r="O72" s="80"/>
      <c r="P72" s="80"/>
      <c r="Q72" s="80"/>
      <c r="R72" s="80"/>
      <c r="S72" s="80"/>
      <c r="T72" s="81"/>
      <c r="U72" s="82"/>
      <c r="V72" s="82"/>
      <c r="W72" s="83" t="s">
        <v>275</v>
      </c>
      <c r="X72" s="80"/>
      <c r="Y72" s="80"/>
      <c r="Z72" s="80"/>
      <c r="AA72" s="80"/>
      <c r="AB72" s="80"/>
      <c r="AC72" s="80"/>
      <c r="AD72" s="80"/>
      <c r="AE72" s="163"/>
      <c r="AF72" s="80"/>
      <c r="AG72" s="80"/>
      <c r="AH72" s="80"/>
      <c r="AI72" s="80"/>
      <c r="AJ72" s="163"/>
      <c r="AK72" s="80"/>
      <c r="AL72" s="80"/>
      <c r="AM72" s="80"/>
      <c r="AN72" s="80"/>
      <c r="AO72" s="80"/>
      <c r="AP72" s="164"/>
      <c r="AQ72" s="164"/>
      <c r="AR72" s="164"/>
      <c r="AS72" s="164"/>
      <c r="AT72" s="80"/>
      <c r="AU72" s="164"/>
      <c r="AV72" s="164"/>
      <c r="AW72" s="80"/>
      <c r="AX72" s="164"/>
      <c r="AY72" s="164"/>
      <c r="AZ72" s="80"/>
      <c r="BA72" s="164"/>
      <c r="BB72" s="164"/>
      <c r="BC72" s="164"/>
      <c r="BD72" s="164"/>
      <c r="BE72" s="164"/>
      <c r="BF72" s="164"/>
      <c r="BG72" s="164"/>
      <c r="BH72" s="57" t="str">
        <f>IFERROR(VLOOKUP(C72,'sutartys 20210531'!$A$1:$Y$90,6,FALSE)," ")</f>
        <v xml:space="preserve"> </v>
      </c>
      <c r="BI72" s="131" t="str">
        <f>IFERROR(VLOOKUP(C72,'sutartys 20210531'!$A$1:$Y$90,5,FALSE)," ")</f>
        <v xml:space="preserve"> </v>
      </c>
      <c r="BJ72" s="101"/>
      <c r="BK72" s="101"/>
      <c r="BL72" s="101"/>
      <c r="BM72" s="101"/>
      <c r="BN72" s="101"/>
      <c r="BO72" s="101"/>
      <c r="BP72" s="101"/>
      <c r="BQ72" s="101"/>
      <c r="BR72" s="101"/>
      <c r="BS72" s="101"/>
      <c r="BT72" s="101"/>
      <c r="BU72" s="101"/>
      <c r="BV72" s="101"/>
      <c r="BW72" s="101"/>
      <c r="BX72" s="101"/>
      <c r="BY72" s="101"/>
      <c r="BZ72" s="101"/>
      <c r="CA72" s="101"/>
      <c r="CB72" s="101"/>
      <c r="CC72" s="101"/>
      <c r="CD72" s="101"/>
      <c r="CE72" s="101"/>
      <c r="CF72" s="101"/>
      <c r="CG72" s="101"/>
      <c r="CH72" s="101"/>
      <c r="CI72" s="101"/>
      <c r="CJ72" s="101"/>
      <c r="CK72" s="101"/>
      <c r="CL72" s="101"/>
      <c r="CM72" s="101"/>
      <c r="CN72" s="101"/>
      <c r="CO72" s="101"/>
      <c r="CP72" s="101"/>
      <c r="CQ72" s="101"/>
      <c r="CR72" s="101"/>
      <c r="CS72" s="101"/>
      <c r="CT72" s="101"/>
      <c r="CU72" s="101"/>
      <c r="CV72" s="101"/>
      <c r="CW72" s="101"/>
      <c r="CX72" s="101"/>
      <c r="CY72" s="101"/>
      <c r="CZ72" s="101"/>
      <c r="DA72" s="101"/>
      <c r="DB72" s="101"/>
      <c r="DC72" s="101"/>
      <c r="DD72" s="101"/>
      <c r="DE72" s="101"/>
      <c r="DF72" s="101"/>
      <c r="DG72" s="101"/>
      <c r="DH72" s="101"/>
      <c r="DI72" s="101"/>
      <c r="DJ72" s="101"/>
      <c r="DK72" s="101"/>
      <c r="DL72" s="101"/>
      <c r="DM72" s="101"/>
      <c r="DN72" s="101"/>
      <c r="DO72" s="101"/>
      <c r="DP72" s="101"/>
      <c r="DQ72" s="101"/>
      <c r="DR72" s="101"/>
      <c r="DS72" s="101"/>
      <c r="DT72" s="101"/>
      <c r="DU72" s="101"/>
      <c r="DV72" s="101"/>
      <c r="DW72" s="101"/>
      <c r="DX72" s="101"/>
      <c r="DY72" s="101"/>
      <c r="DZ72" s="101"/>
      <c r="EA72" s="101"/>
      <c r="EB72" s="101"/>
      <c r="EC72" s="101"/>
      <c r="ED72" s="101"/>
      <c r="EE72" s="101"/>
      <c r="EF72" s="101"/>
      <c r="EG72" s="101"/>
      <c r="EH72" s="101"/>
      <c r="EI72" s="101"/>
      <c r="EJ72" s="101"/>
      <c r="EK72" s="101"/>
      <c r="EL72" s="101"/>
      <c r="EM72" s="101"/>
      <c r="EN72" s="101"/>
      <c r="EO72" s="101"/>
      <c r="EP72" s="101"/>
      <c r="EQ72" s="101"/>
      <c r="ER72" s="101"/>
      <c r="ES72" s="101"/>
      <c r="ET72" s="101"/>
    </row>
    <row r="73" spans="1:150" s="113" customFormat="1" ht="25.5" customHeight="1" x14ac:dyDescent="0.2">
      <c r="A73" s="20" t="s">
        <v>94</v>
      </c>
      <c r="B73" s="21" t="s">
        <v>83</v>
      </c>
      <c r="C73" s="21"/>
      <c r="D73" s="22" t="s">
        <v>454</v>
      </c>
      <c r="E73" s="23"/>
      <c r="F73" s="23"/>
      <c r="G73" s="23"/>
      <c r="H73" s="23"/>
      <c r="I73" s="23"/>
      <c r="J73" s="23"/>
      <c r="K73" s="23"/>
      <c r="L73" s="23"/>
      <c r="M73" s="23"/>
      <c r="N73" s="23"/>
      <c r="O73" s="23"/>
      <c r="P73" s="23"/>
      <c r="Q73" s="23"/>
      <c r="R73" s="23"/>
      <c r="S73" s="24"/>
      <c r="T73" s="25"/>
      <c r="U73" s="38"/>
      <c r="V73" s="38"/>
      <c r="W73" s="28" t="s">
        <v>275</v>
      </c>
      <c r="X73" s="108"/>
      <c r="Y73" s="108"/>
      <c r="Z73" s="108"/>
      <c r="AA73" s="108"/>
      <c r="AB73" s="108"/>
      <c r="AC73" s="108"/>
      <c r="AD73" s="138"/>
      <c r="AE73" s="109"/>
      <c r="AF73" s="112"/>
      <c r="AG73" s="110"/>
      <c r="AH73" s="110"/>
      <c r="AI73" s="111"/>
      <c r="AJ73" s="109"/>
      <c r="AK73" s="112"/>
      <c r="AL73" s="110"/>
      <c r="AM73" s="110"/>
      <c r="AN73" s="110"/>
      <c r="AO73" s="110"/>
      <c r="AP73" s="110"/>
      <c r="AQ73" s="110"/>
      <c r="AR73" s="110"/>
      <c r="AS73" s="110"/>
      <c r="AT73" s="110"/>
      <c r="AU73" s="110"/>
      <c r="AV73" s="110"/>
      <c r="AW73" s="110"/>
      <c r="AX73" s="110"/>
      <c r="AY73" s="110"/>
      <c r="AZ73" s="110"/>
      <c r="BA73" s="110"/>
      <c r="BB73" s="110"/>
      <c r="BC73" s="110"/>
      <c r="BD73" s="110"/>
      <c r="BE73" s="110"/>
      <c r="BF73" s="110"/>
      <c r="BG73" s="111"/>
      <c r="BH73" s="57" t="str">
        <f>IFERROR(VLOOKUP(C73,'sutartys 20210531'!$A$1:$Y$90,6,FALSE)," ")</f>
        <v xml:space="preserve"> </v>
      </c>
      <c r="BI73" s="131" t="str">
        <f>IFERROR(VLOOKUP(C73,'sutartys 20210531'!$A$1:$Y$90,5,FALSE)," ")</f>
        <v xml:space="preserve"> </v>
      </c>
      <c r="BJ73" s="101"/>
      <c r="BK73" s="101"/>
      <c r="BL73" s="101"/>
      <c r="BM73" s="101"/>
      <c r="BN73" s="101"/>
      <c r="BO73" s="101"/>
      <c r="BP73" s="101"/>
      <c r="BQ73" s="101"/>
      <c r="BR73" s="101"/>
      <c r="BS73" s="101"/>
      <c r="BT73" s="101"/>
      <c r="BU73" s="101"/>
      <c r="BV73" s="101"/>
      <c r="BW73" s="101"/>
      <c r="BX73" s="101"/>
      <c r="BY73" s="101"/>
      <c r="BZ73" s="101"/>
      <c r="CA73" s="101"/>
      <c r="CB73" s="101"/>
      <c r="CC73" s="101"/>
      <c r="CD73" s="101"/>
      <c r="CE73" s="101"/>
      <c r="CF73" s="101"/>
      <c r="CG73" s="101"/>
      <c r="CH73" s="101"/>
      <c r="CI73" s="101"/>
      <c r="CJ73" s="101"/>
      <c r="CK73" s="101"/>
      <c r="CL73" s="101"/>
      <c r="CM73" s="101"/>
      <c r="CN73" s="101"/>
      <c r="CO73" s="101"/>
      <c r="CP73" s="101"/>
      <c r="CQ73" s="101"/>
      <c r="CR73" s="101"/>
      <c r="CS73" s="101"/>
      <c r="CT73" s="101"/>
      <c r="CU73" s="101"/>
      <c r="CV73" s="101"/>
      <c r="CW73" s="101"/>
      <c r="CX73" s="101"/>
      <c r="CY73" s="101"/>
      <c r="CZ73" s="101"/>
      <c r="DA73" s="101"/>
      <c r="DB73" s="101"/>
      <c r="DC73" s="101"/>
      <c r="DD73" s="101"/>
      <c r="DE73" s="101"/>
      <c r="DF73" s="101"/>
      <c r="DG73" s="101"/>
      <c r="DH73" s="101"/>
      <c r="DI73" s="101"/>
      <c r="DJ73" s="101"/>
      <c r="DK73" s="101"/>
      <c r="DL73" s="101"/>
      <c r="DM73" s="101"/>
      <c r="DN73" s="101"/>
      <c r="DO73" s="101"/>
      <c r="DP73" s="101"/>
      <c r="DQ73" s="101"/>
      <c r="DR73" s="101"/>
      <c r="DS73" s="101"/>
      <c r="DT73" s="101"/>
      <c r="DU73" s="101"/>
      <c r="DV73" s="101"/>
      <c r="DW73" s="101"/>
      <c r="DX73" s="101"/>
      <c r="DY73" s="101"/>
      <c r="DZ73" s="101"/>
      <c r="EA73" s="101"/>
      <c r="EB73" s="101"/>
      <c r="EC73" s="101"/>
      <c r="ED73" s="101"/>
      <c r="EE73" s="101"/>
      <c r="EF73" s="101"/>
      <c r="EG73" s="101"/>
      <c r="EH73" s="101"/>
      <c r="EI73" s="101"/>
      <c r="EJ73" s="101"/>
      <c r="EK73" s="101"/>
      <c r="EL73" s="101"/>
      <c r="EM73" s="101"/>
      <c r="EN73" s="101"/>
      <c r="EO73" s="101"/>
      <c r="EP73" s="101"/>
      <c r="EQ73" s="101"/>
      <c r="ER73" s="101"/>
      <c r="ES73" s="101"/>
      <c r="ET73" s="101"/>
    </row>
    <row r="74" spans="1:150" ht="25.5" customHeight="1" x14ac:dyDescent="0.2">
      <c r="A74" s="29" t="s">
        <v>144</v>
      </c>
      <c r="B74" s="29" t="s">
        <v>455</v>
      </c>
      <c r="C74" s="29" t="s">
        <v>456</v>
      </c>
      <c r="D74" s="30" t="s">
        <v>457</v>
      </c>
      <c r="E74" s="31" t="s">
        <v>280</v>
      </c>
      <c r="F74" s="32" t="s">
        <v>162</v>
      </c>
      <c r="G74" s="32" t="s">
        <v>458</v>
      </c>
      <c r="H74" s="84" t="s">
        <v>163</v>
      </c>
      <c r="I74" s="32" t="s">
        <v>115</v>
      </c>
      <c r="J74" s="32"/>
      <c r="K74" s="32"/>
      <c r="L74" s="32"/>
      <c r="M74" s="32"/>
      <c r="N74" s="33">
        <f>O74+P74+S74</f>
        <v>46877.647058823532</v>
      </c>
      <c r="O74" s="33">
        <f>P74</f>
        <v>3515.8235294117649</v>
      </c>
      <c r="P74" s="33">
        <f>7.5*S74/85</f>
        <v>3515.8235294117649</v>
      </c>
      <c r="Q74" s="33"/>
      <c r="R74" s="33"/>
      <c r="S74" s="33">
        <v>39846</v>
      </c>
      <c r="T74" s="34">
        <v>43159</v>
      </c>
      <c r="U74" s="35">
        <v>43205</v>
      </c>
      <c r="V74" s="35">
        <v>43281</v>
      </c>
      <c r="W74" s="36">
        <v>44230</v>
      </c>
      <c r="X74" s="114"/>
      <c r="Y74" s="114"/>
      <c r="Z74" s="114">
        <v>8396.0025000000005</v>
      </c>
      <c r="AA74" s="114">
        <v>10200</v>
      </c>
      <c r="AB74" s="114">
        <v>12750</v>
      </c>
      <c r="AC74" s="114">
        <v>8500</v>
      </c>
      <c r="AD74" s="139"/>
      <c r="AE74" s="115"/>
      <c r="AF74" s="145">
        <v>47</v>
      </c>
      <c r="AG74" s="129" t="s">
        <v>256</v>
      </c>
      <c r="AH74" s="120"/>
      <c r="AI74" s="135"/>
      <c r="AJ74" s="136"/>
      <c r="AK74" s="119"/>
      <c r="AL74" s="120"/>
      <c r="AM74" s="120"/>
      <c r="AN74" s="120"/>
      <c r="AO74" s="120"/>
      <c r="AP74" s="120" t="s">
        <v>219</v>
      </c>
      <c r="AQ74" s="129" t="s">
        <v>754</v>
      </c>
      <c r="AR74" s="117">
        <v>431</v>
      </c>
      <c r="AS74" s="129"/>
      <c r="AT74" s="129"/>
      <c r="AU74" s="120"/>
      <c r="AV74" s="120"/>
      <c r="AW74" s="129"/>
      <c r="AX74" s="120"/>
      <c r="AY74" s="120"/>
      <c r="AZ74" s="120"/>
      <c r="BA74" s="120"/>
      <c r="BB74" s="120"/>
      <c r="BC74" s="120"/>
      <c r="BD74" s="120"/>
      <c r="BE74" s="120"/>
      <c r="BF74" s="120"/>
      <c r="BG74" s="135"/>
      <c r="BH74" s="57" t="str">
        <f>IFERROR(VLOOKUP(C74,'sutartys 20210531'!$A$1:$Y$90,6,FALSE)," ")</f>
        <v>Siekiant informuoti ir šviesti Pagėgių savivaldybės tikslinių grupių asmenis sveikatos išsaugojimo ir stiprinimo temomis, formuoti jų sveikos gyvensenos vertybines nuostatas, sveikatos raštingumo įgūdžius, įgyvendinamas sveikatos ugdymo priemonių projektas. Projekto metu numatoma suorganizuoti mokymus temomis: kraujotakos ligų prevencija, sveikos mitybos reikšmė sveikai gyvensenai; fizinis aktyvumas jo reikšmė įvairaus amžiaus žmonių sveikatai; onkologinių ligų prevencija ir psichologines pagalbos sprendimo būdai. Taip pat planuojama išleisti informacinių leidinių. Numatoma įsigyti įranga, kuri bus skirta fiziniams užsiėmimams, gydomosioms mankštoms. Tikimasi, kad įgyvendinus priemones, gerinančias sveikatos kokybę ir skatinančias sveiką gyvenseną bei senėjimą, Pagėgių savivaldybės tikslinėms gyventojų grupėms, pagerės gyvenimo kokybės rodikliai.</v>
      </c>
      <c r="BI74" s="131" t="str">
        <f>IFERROR(VLOOKUP(C74,'sutartys 20210531'!$A$1:$Y$90,5,FALSE)," ")</f>
        <v>Įgyvendinama sutartis</v>
      </c>
    </row>
    <row r="75" spans="1:150" ht="25.5" customHeight="1" x14ac:dyDescent="0.2">
      <c r="A75" s="29" t="s">
        <v>459</v>
      </c>
      <c r="B75" s="29" t="s">
        <v>460</v>
      </c>
      <c r="C75" s="29" t="s">
        <v>461</v>
      </c>
      <c r="D75" s="30" t="s">
        <v>462</v>
      </c>
      <c r="E75" s="31" t="s">
        <v>463</v>
      </c>
      <c r="F75" s="32" t="s">
        <v>162</v>
      </c>
      <c r="G75" s="32" t="s">
        <v>399</v>
      </c>
      <c r="H75" s="84" t="s">
        <v>163</v>
      </c>
      <c r="I75" s="32" t="s">
        <v>115</v>
      </c>
      <c r="J75" s="32"/>
      <c r="K75" s="32"/>
      <c r="L75" s="32"/>
      <c r="M75" s="32"/>
      <c r="N75" s="33">
        <f>O75+P75+S75</f>
        <v>137798.82352941178</v>
      </c>
      <c r="O75" s="33">
        <f>P75</f>
        <v>10334.911764705883</v>
      </c>
      <c r="P75" s="33">
        <f>7.5*S75/85</f>
        <v>10334.911764705883</v>
      </c>
      <c r="Q75" s="33"/>
      <c r="R75" s="33"/>
      <c r="S75" s="33">
        <v>117129</v>
      </c>
      <c r="T75" s="34">
        <v>43159</v>
      </c>
      <c r="U75" s="35">
        <v>43205</v>
      </c>
      <c r="V75" s="35">
        <v>43281</v>
      </c>
      <c r="W75" s="36">
        <v>44355</v>
      </c>
      <c r="X75" s="114"/>
      <c r="Y75" s="114"/>
      <c r="Z75" s="114">
        <v>39000</v>
      </c>
      <c r="AA75" s="114">
        <v>26000</v>
      </c>
      <c r="AB75" s="114">
        <v>26000</v>
      </c>
      <c r="AC75" s="114">
        <v>26129</v>
      </c>
      <c r="AD75" s="139"/>
      <c r="AE75" s="115"/>
      <c r="AF75" s="145">
        <v>47</v>
      </c>
      <c r="AG75" s="129" t="s">
        <v>256</v>
      </c>
      <c r="AH75" s="120"/>
      <c r="AI75" s="135"/>
      <c r="AJ75" s="136"/>
      <c r="AK75" s="119"/>
      <c r="AL75" s="120"/>
      <c r="AM75" s="120"/>
      <c r="AN75" s="120"/>
      <c r="AP75" s="120" t="s">
        <v>219</v>
      </c>
      <c r="AQ75" s="129" t="s">
        <v>754</v>
      </c>
      <c r="AR75" s="129">
        <v>1177</v>
      </c>
      <c r="AS75" s="129" t="s">
        <v>221</v>
      </c>
      <c r="AT75" s="129" t="s">
        <v>222</v>
      </c>
      <c r="AU75" s="129">
        <v>1</v>
      </c>
      <c r="AV75" s="120"/>
      <c r="AW75" s="129"/>
      <c r="AX75" s="120"/>
      <c r="AY75" s="120"/>
      <c r="AZ75" s="120"/>
      <c r="BA75" s="120"/>
      <c r="BB75" s="120"/>
      <c r="BC75" s="120"/>
      <c r="BD75" s="120"/>
      <c r="BE75" s="120"/>
      <c r="BF75" s="120"/>
      <c r="BG75" s="135"/>
      <c r="BH75" s="57" t="str">
        <f>IFERROR(VLOOKUP(C75,'sutartys 20210531'!$A$1:$Y$90,6,FALSE)," ")</f>
        <v>Planuojamu įgyvendinti projektu siekiama formuoti įvairių amžiaus grupių Jurbarko rajono gyventojų sveikos gyvensenos įgūdžius. Projekto metu bus organizuojami švietimo renginiai ir praktiniai mokymai sveikos gyvensenos, sveikatos išsaugojimo ir stiprinimo, ligų prevencijos bei kontrolės temomis (sveika mityba, fizinis aktyvumas, psichikos sveikatos stiprinimas, lyčių lygybė, traumų ir nelaimingų atsitikimų profilaktika, kraujotakos ligas sukeliančių veiksnių mažinimas, žalingų įpročių prevencija ir kt.).
 Sveika gyvensena – tai kasdienis gyvenimo būdas, stiprinantis ir tobulinantis organizmo rezervines galimybes, padedantis žmogui išlikti sveikam, išsaugoti ir net gerinti savo sveikatą. Nors sveikata laikoma viena iš didžiausių vertybių, tačiau vertybe ji tampa tada, kai jos netenkama.
 Projekto įgyvendinimas prisidės prie sveikesnio požiūrio ir įgūdžių formavimo, paskatins suvokimą, kad sveikata, tai įvairiapusė fizinė, dvasinė ir socialinė gerovė.</v>
      </c>
      <c r="BI75" s="131" t="str">
        <f>IFERROR(VLOOKUP(C75,'sutartys 20210531'!$A$1:$Y$90,5,FALSE)," ")</f>
        <v>Įgyvendinama sutartis</v>
      </c>
    </row>
    <row r="76" spans="1:150" ht="25.5" customHeight="1" x14ac:dyDescent="0.2">
      <c r="A76" s="29" t="s">
        <v>464</v>
      </c>
      <c r="B76" s="29" t="s">
        <v>465</v>
      </c>
      <c r="C76" s="29" t="s">
        <v>466</v>
      </c>
      <c r="D76" s="30" t="s">
        <v>467</v>
      </c>
      <c r="E76" s="31" t="s">
        <v>468</v>
      </c>
      <c r="F76" s="32" t="s">
        <v>162</v>
      </c>
      <c r="G76" s="32" t="s">
        <v>469</v>
      </c>
      <c r="H76" s="84" t="s">
        <v>163</v>
      </c>
      <c r="I76" s="32" t="s">
        <v>115</v>
      </c>
      <c r="J76" s="32"/>
      <c r="K76" s="32"/>
      <c r="L76" s="32"/>
      <c r="M76" s="32"/>
      <c r="N76" s="33">
        <f>O76+P76+S76</f>
        <v>190492.9411764706</v>
      </c>
      <c r="O76" s="33">
        <f>P76</f>
        <v>14286.970588235294</v>
      </c>
      <c r="P76" s="33">
        <f>7.5*S76/85</f>
        <v>14286.970588235294</v>
      </c>
      <c r="Q76" s="33"/>
      <c r="R76" s="33"/>
      <c r="S76" s="33">
        <v>161919</v>
      </c>
      <c r="T76" s="34">
        <v>43159</v>
      </c>
      <c r="U76" s="35">
        <v>43205</v>
      </c>
      <c r="V76" s="35">
        <v>43281</v>
      </c>
      <c r="W76" s="36">
        <v>44382</v>
      </c>
      <c r="X76" s="114"/>
      <c r="Y76" s="114"/>
      <c r="Z76" s="114">
        <v>25000</v>
      </c>
      <c r="AA76" s="114">
        <v>60000</v>
      </c>
      <c r="AB76" s="114">
        <v>60000</v>
      </c>
      <c r="AC76" s="114">
        <v>16919</v>
      </c>
      <c r="AD76" s="139"/>
      <c r="AE76" s="115"/>
      <c r="AF76" s="145">
        <v>47</v>
      </c>
      <c r="AG76" s="129" t="s">
        <v>256</v>
      </c>
      <c r="AH76" s="120"/>
      <c r="AI76" s="135"/>
      <c r="AJ76" s="136"/>
      <c r="AK76" s="119"/>
      <c r="AL76" s="120"/>
      <c r="AM76" s="120"/>
      <c r="AN76" s="120"/>
      <c r="AO76" s="120"/>
      <c r="AP76" s="120" t="s">
        <v>219</v>
      </c>
      <c r="AQ76" s="129" t="s">
        <v>220</v>
      </c>
      <c r="AR76" s="120">
        <v>1615</v>
      </c>
      <c r="AS76" s="120"/>
      <c r="AT76" s="129"/>
      <c r="AU76" s="120"/>
      <c r="AV76" s="120"/>
      <c r="AW76" s="129"/>
      <c r="AX76" s="120"/>
      <c r="AY76" s="120"/>
      <c r="AZ76" s="120"/>
      <c r="BA76" s="120"/>
      <c r="BB76" s="120"/>
      <c r="BC76" s="120"/>
      <c r="BD76" s="120"/>
      <c r="BE76" s="120"/>
      <c r="BF76" s="120"/>
      <c r="BG76" s="135"/>
      <c r="BH76" s="57" t="str">
        <f>IFERROR(VLOOKUP(C76,'sutartys 20210531'!$A$1:$Y$90,6,FALSE)," ")</f>
        <v>Projekto tikslas – formuoti Tauragės rajono gyventojų sveikos gyvensenos vertybines nuostatas ir didinti jų sveikatos raštingumo lygį. Bus įgyvendinamos fiziniam vaikų ir vyresnio amžiaus asmenų aktyvumui didinti skirtos priemonės (kineziterapijos, jogos, šokių užsiėmimai, šiaurietiško ėjimo treniruotės, fizinio aktyvumo užsiėmimai/renginiai). Didelis dėmesys skiriamas sveikos gyvensenos nuostatų ugdymui, sveikatos raštingumui didinti. Vaikams iki 18 m. ir veresnio amžiaus asmenims bus organizuojami informaciniai, šviečiamieji renginiai (paskaitos, seminarai, mokymai, diskusijos, konferencijos ir kt.) asmens higienos, ligų prevencijos, sveikos mitybos ir nutukimo, psichoaktyvių medžiagų vartojimo prevencijos, lytiškumo ugdymo, lyčių lygybės, psichikos sveikatos stiprinimo temomis. Sveikai gyvensenai ugdyti numatomi praktiniai pirmos pagalbos mokymai, mokymai, skirti griuvimų prevencijai, įvairūs patyriminiai, psichoterapiniai užsiėmimai. Veiklų vykdymui numatoma įsigyti mokomąsias priemones ir sveikatinimo, veiklų organizavimui skirtą kompiuterinę įrangą.</v>
      </c>
      <c r="BI76" s="131" t="str">
        <f>IFERROR(VLOOKUP(C76,'sutartys 20210531'!$A$1:$Y$90,5,FALSE)," ")</f>
        <v>Įgyvendinama sutartis</v>
      </c>
    </row>
    <row r="77" spans="1:150" ht="25.5" customHeight="1" x14ac:dyDescent="0.2">
      <c r="A77" s="29" t="s">
        <v>470</v>
      </c>
      <c r="B77" s="29" t="s">
        <v>471</v>
      </c>
      <c r="C77" s="29" t="s">
        <v>472</v>
      </c>
      <c r="D77" s="30" t="s">
        <v>473</v>
      </c>
      <c r="E77" s="31" t="s">
        <v>474</v>
      </c>
      <c r="F77" s="32" t="s">
        <v>162</v>
      </c>
      <c r="G77" s="32" t="s">
        <v>475</v>
      </c>
      <c r="H77" s="84" t="s">
        <v>163</v>
      </c>
      <c r="I77" s="32" t="s">
        <v>115</v>
      </c>
      <c r="J77" s="32"/>
      <c r="K77" s="32"/>
      <c r="L77" s="32"/>
      <c r="M77" s="32"/>
      <c r="N77" s="33">
        <f>O77+P77+S77</f>
        <v>121941.17647058824</v>
      </c>
      <c r="O77" s="33">
        <f>P77</f>
        <v>9145.5882352941171</v>
      </c>
      <c r="P77" s="33">
        <f>7.5*S77/85</f>
        <v>9145.5882352941171</v>
      </c>
      <c r="Q77" s="33"/>
      <c r="R77" s="33"/>
      <c r="S77" s="33">
        <v>103650</v>
      </c>
      <c r="T77" s="34">
        <v>43159</v>
      </c>
      <c r="U77" s="35">
        <v>43205</v>
      </c>
      <c r="V77" s="35">
        <v>43281</v>
      </c>
      <c r="W77" s="36">
        <v>44624</v>
      </c>
      <c r="X77" s="114"/>
      <c r="Y77" s="114"/>
      <c r="Z77" s="114">
        <v>10000</v>
      </c>
      <c r="AA77" s="114">
        <v>40000</v>
      </c>
      <c r="AB77" s="114">
        <v>23650</v>
      </c>
      <c r="AC77" s="114">
        <v>20000</v>
      </c>
      <c r="AD77" s="139">
        <v>10000</v>
      </c>
      <c r="AE77" s="115"/>
      <c r="AF77" s="145">
        <v>47</v>
      </c>
      <c r="AG77" s="129" t="s">
        <v>256</v>
      </c>
      <c r="AI77" s="135"/>
      <c r="AJ77" s="136"/>
      <c r="AK77" s="119"/>
      <c r="AL77" s="120"/>
      <c r="AM77" s="120"/>
      <c r="AN77" s="120"/>
      <c r="AO77" s="120"/>
      <c r="AP77" s="129" t="s">
        <v>219</v>
      </c>
      <c r="AQ77" s="129" t="s">
        <v>755</v>
      </c>
      <c r="AR77" s="120">
        <v>1024</v>
      </c>
      <c r="AS77" s="136"/>
      <c r="AT77" s="129"/>
      <c r="AU77" s="120"/>
      <c r="AV77" s="120"/>
      <c r="AW77" s="129"/>
      <c r="AX77" s="120"/>
      <c r="AY77" s="120"/>
      <c r="AZ77" s="120"/>
      <c r="BA77" s="120"/>
      <c r="BB77" s="120"/>
      <c r="BC77" s="120"/>
      <c r="BD77" s="120"/>
      <c r="BE77" s="120"/>
      <c r="BF77" s="120"/>
      <c r="BG77" s="135"/>
      <c r="BH77" s="57" t="str">
        <f>IFERROR(VLOOKUP(C77,'sutartys 20210531'!$A$1:$Y$90,6,FALSE)," ")</f>
        <v>Šilalės rajono savivaldybėje sergamumas psichikos ir elgesio sutrikimais nuo 2012 metų iki 2016 m. išaugo 15,1 proc. ir siekė 100.0 tūkst. gyventojų -  3169,02, ypač susirgimų išaugo tarp vaikų ir paauglių - 4930,63. Šilalės rajono savivaldybėje 2016 m. nutukimu sirgo 396 asmenys, sergančiųjų asmenų skaičius 1000 gyventojų siekė 16,4 (Tauragės apskrityje – 13,2, Lietuvoje – 14,4). Didėjant kūno svoriui, didėja sergamumas lėtinėmis ligomis ir mirštamumas nuo jų.  Šilalės rajono mokinių (7-17 m.) ligotumas lytinės ir šlapimo sistemos ligomis, susižalojimų, apsinuodijimų ir tam tikrų išorinių poveikių padarinių rodiklis per penkis metus augo apie 30 proc. 
             Sveikata apie 50 proc. priklauso nuo žmogaus gyvensenos. Sveika gyvensena padeda išsaugoti ir stiprinti sveikatą, gyvenimo kokybę ir fizinį pajėgumą. Siekiant gerinti  visuomenės pažintinius ir socialinius įgūdžius (gebėjimus), nulemiančius asmenų motyvaciją stiprinti ir palaikyti gerą sveikatą, iškeliamas projekto tikslas - padidinti Šilalės rajono savivaldybės gyventojų sveikatos raštingumo lygį bei suformuoti pozityvius jų sveikatos elgsenos pokyčius. ir numatomos veiklos: 
1. Sveikos gyvensenos ir ligų profilaktikos mokymų vykdymas vyresnio amžiaus  žmonėms, 
2. Neįgaliųjų mokymai sveikatos stiprinimo ir sveikos gyvensenos temomis,
3. Vaikų mokymai sveikos gyvensenos temomis,
4. Fizinio aktyvumo įgūdžių ugdymas.
Projektu siekiama įtraukti į veiklų įgyvendinimą nemažiau kaip 1024 asmenis, kurie dalyvaus informavimo, švietimo ir mokymo renginiuose bei sveikatos raštingumą didinančiose veiklose.</v>
      </c>
      <c r="BI77" s="131" t="str">
        <f>IFERROR(VLOOKUP(C77,'sutartys 20210531'!$A$1:$Y$90,5,FALSE)," ")</f>
        <v>Įgyvendinama sutartis</v>
      </c>
    </row>
    <row r="78" spans="1:150" s="113" customFormat="1" ht="25.5" customHeight="1" x14ac:dyDescent="0.2">
      <c r="A78" s="20" t="s">
        <v>95</v>
      </c>
      <c r="B78" s="21" t="s">
        <v>83</v>
      </c>
      <c r="C78" s="21"/>
      <c r="D78" s="22" t="s">
        <v>476</v>
      </c>
      <c r="E78" s="23"/>
      <c r="F78" s="23"/>
      <c r="G78" s="23"/>
      <c r="H78" s="23"/>
      <c r="I78" s="23"/>
      <c r="J78" s="23"/>
      <c r="K78" s="23"/>
      <c r="L78" s="23"/>
      <c r="M78" s="23"/>
      <c r="N78" s="23"/>
      <c r="O78" s="23"/>
      <c r="P78" s="23"/>
      <c r="Q78" s="23"/>
      <c r="R78" s="23"/>
      <c r="S78" s="24"/>
      <c r="T78" s="25"/>
      <c r="U78" s="38"/>
      <c r="V78" s="38"/>
      <c r="W78" s="28" t="s">
        <v>275</v>
      </c>
      <c r="X78" s="108"/>
      <c r="Y78" s="108"/>
      <c r="Z78" s="108"/>
      <c r="AA78" s="108"/>
      <c r="AB78" s="108"/>
      <c r="AC78" s="108"/>
      <c r="AD78" s="138"/>
      <c r="AE78" s="109"/>
      <c r="AF78" s="112"/>
      <c r="AG78" s="110"/>
      <c r="AH78" s="110"/>
      <c r="AI78" s="111"/>
      <c r="AJ78" s="109"/>
      <c r="AK78" s="112"/>
      <c r="AL78" s="110"/>
      <c r="AM78" s="110"/>
      <c r="AN78" s="110"/>
      <c r="AO78" s="110"/>
      <c r="AP78" s="110"/>
      <c r="AQ78" s="110"/>
      <c r="AR78" s="110"/>
      <c r="AS78" s="110"/>
      <c r="AT78" s="110"/>
      <c r="AU78" s="110"/>
      <c r="AV78" s="110"/>
      <c r="AW78" s="110"/>
      <c r="AX78" s="110"/>
      <c r="AY78" s="110"/>
      <c r="AZ78" s="110"/>
      <c r="BA78" s="110"/>
      <c r="BB78" s="110"/>
      <c r="BC78" s="110"/>
      <c r="BD78" s="110"/>
      <c r="BE78" s="110"/>
      <c r="BF78" s="110"/>
      <c r="BG78" s="111"/>
      <c r="BH78" s="57" t="str">
        <f>IFERROR(VLOOKUP(C78,'sutartys 20210531'!$A$1:$Y$90,6,FALSE)," ")</f>
        <v xml:space="preserve"> </v>
      </c>
      <c r="BI78" s="131" t="str">
        <f>IFERROR(VLOOKUP(C78,'sutartys 20210531'!$A$1:$Y$90,5,FALSE)," ")</f>
        <v xml:space="preserve"> </v>
      </c>
      <c r="BJ78" s="101"/>
      <c r="BK78" s="101"/>
      <c r="BL78" s="101"/>
      <c r="BM78" s="101"/>
      <c r="BN78" s="101"/>
      <c r="BO78" s="101"/>
      <c r="BP78" s="101"/>
      <c r="BQ78" s="101"/>
      <c r="BR78" s="101"/>
      <c r="BS78" s="101"/>
      <c r="BT78" s="101"/>
      <c r="BU78" s="101"/>
      <c r="BV78" s="101"/>
      <c r="BW78" s="101"/>
      <c r="BX78" s="101"/>
      <c r="BY78" s="101"/>
      <c r="BZ78" s="101"/>
      <c r="CA78" s="101"/>
      <c r="CB78" s="101"/>
      <c r="CC78" s="101"/>
      <c r="CD78" s="101"/>
      <c r="CE78" s="101"/>
      <c r="CF78" s="101"/>
      <c r="CG78" s="101"/>
      <c r="CH78" s="101"/>
      <c r="CI78" s="101"/>
      <c r="CJ78" s="101"/>
      <c r="CK78" s="101"/>
      <c r="CL78" s="101"/>
      <c r="CM78" s="101"/>
      <c r="CN78" s="101"/>
      <c r="CO78" s="101"/>
      <c r="CP78" s="101"/>
      <c r="CQ78" s="101"/>
      <c r="CR78" s="101"/>
      <c r="CS78" s="101"/>
      <c r="CT78" s="101"/>
      <c r="CU78" s="101"/>
      <c r="CV78" s="101"/>
      <c r="CW78" s="101"/>
      <c r="CX78" s="101"/>
      <c r="CY78" s="101"/>
      <c r="CZ78" s="101"/>
      <c r="DA78" s="101"/>
      <c r="DB78" s="101"/>
      <c r="DC78" s="101"/>
      <c r="DD78" s="101"/>
      <c r="DE78" s="101"/>
      <c r="DF78" s="101"/>
      <c r="DG78" s="101"/>
      <c r="DH78" s="101"/>
      <c r="DI78" s="101"/>
      <c r="DJ78" s="101"/>
      <c r="DK78" s="101"/>
      <c r="DL78" s="101"/>
      <c r="DM78" s="101"/>
      <c r="DN78" s="101"/>
      <c r="DO78" s="101"/>
      <c r="DP78" s="101"/>
      <c r="DQ78" s="101"/>
      <c r="DR78" s="101"/>
      <c r="DS78" s="101"/>
      <c r="DT78" s="101"/>
      <c r="DU78" s="101"/>
      <c r="DV78" s="101"/>
      <c r="DW78" s="101"/>
      <c r="DX78" s="101"/>
      <c r="DY78" s="101"/>
      <c r="DZ78" s="101"/>
      <c r="EA78" s="101"/>
      <c r="EB78" s="101"/>
      <c r="EC78" s="101"/>
      <c r="ED78" s="101"/>
      <c r="EE78" s="101"/>
      <c r="EF78" s="101"/>
      <c r="EG78" s="101"/>
      <c r="EH78" s="101"/>
      <c r="EI78" s="101"/>
      <c r="EJ78" s="101"/>
      <c r="EK78" s="101"/>
      <c r="EL78" s="101"/>
      <c r="EM78" s="101"/>
      <c r="EN78" s="101"/>
      <c r="EO78" s="101"/>
      <c r="EP78" s="101"/>
      <c r="EQ78" s="101"/>
      <c r="ER78" s="101"/>
      <c r="ES78" s="101"/>
      <c r="ET78" s="101"/>
    </row>
    <row r="79" spans="1:150" ht="25.5" customHeight="1" x14ac:dyDescent="0.2">
      <c r="A79" s="29" t="s">
        <v>477</v>
      </c>
      <c r="B79" s="29" t="s">
        <v>478</v>
      </c>
      <c r="C79" s="29" t="s">
        <v>479</v>
      </c>
      <c r="D79" s="30" t="s">
        <v>480</v>
      </c>
      <c r="E79" s="31" t="s">
        <v>481</v>
      </c>
      <c r="F79" s="32" t="s">
        <v>162</v>
      </c>
      <c r="G79" s="32" t="s">
        <v>399</v>
      </c>
      <c r="H79" s="84" t="s">
        <v>482</v>
      </c>
      <c r="I79" s="32" t="s">
        <v>115</v>
      </c>
      <c r="J79" s="32"/>
      <c r="K79" s="32"/>
      <c r="L79" s="32"/>
      <c r="M79" s="32"/>
      <c r="N79" s="33">
        <v>12312.235294117647</v>
      </c>
      <c r="O79" s="33">
        <v>923.4176470588236</v>
      </c>
      <c r="P79" s="33">
        <v>923.4176470588236</v>
      </c>
      <c r="Q79" s="33">
        <v>0</v>
      </c>
      <c r="R79" s="33">
        <v>0</v>
      </c>
      <c r="S79" s="33">
        <v>10465.4</v>
      </c>
      <c r="T79" s="34">
        <v>43190</v>
      </c>
      <c r="U79" s="35">
        <v>43221</v>
      </c>
      <c r="V79" s="35">
        <v>43312</v>
      </c>
      <c r="W79" s="36">
        <v>44408</v>
      </c>
      <c r="X79" s="114"/>
      <c r="Y79" s="114"/>
      <c r="Z79" s="114">
        <v>1500</v>
      </c>
      <c r="AA79" s="114">
        <v>2500</v>
      </c>
      <c r="AB79" s="114">
        <v>2500</v>
      </c>
      <c r="AC79" s="114">
        <v>1032.33</v>
      </c>
      <c r="AD79" s="139">
        <v>0</v>
      </c>
      <c r="AE79" s="115"/>
      <c r="AF79" s="145">
        <v>47</v>
      </c>
      <c r="AG79" s="129" t="s">
        <v>256</v>
      </c>
      <c r="AH79" s="136"/>
      <c r="AI79" s="120"/>
      <c r="AJ79" s="136"/>
      <c r="AK79" s="120"/>
      <c r="AL79" s="120"/>
      <c r="AM79" s="120"/>
      <c r="AN79" s="120"/>
      <c r="AO79" s="120"/>
      <c r="AP79" s="129" t="s">
        <v>236</v>
      </c>
      <c r="AQ79" s="129" t="s">
        <v>756</v>
      </c>
      <c r="AR79" s="120">
        <v>28</v>
      </c>
      <c r="AS79" s="136"/>
      <c r="AT79" s="129"/>
      <c r="AU79" s="120"/>
      <c r="AV79" s="120"/>
      <c r="AW79" s="129"/>
      <c r="AX79" s="120"/>
      <c r="AY79" s="120"/>
      <c r="AZ79" s="120"/>
      <c r="BA79" s="120"/>
      <c r="BB79" s="120"/>
      <c r="BC79" s="120"/>
      <c r="BD79" s="120"/>
      <c r="BE79" s="120"/>
      <c r="BF79" s="120"/>
      <c r="BG79" s="135"/>
      <c r="BH79" s="57" t="str">
        <f>IFERROR(VLOOKUP(C79,'sutartys 20210531'!$A$1:$Y$90,6,FALSE)," ")</f>
        <v>Tuberkuliozė – viena  labiausiai pasaulyje paplitusių užkrečiamųjų infekcinių ligų. LR SAM duomenimis 2016 m. Jurbarko rajone užregistruota 13 naujų susirgimo atvejų, (2015 m. – 8 atvejai). Vengiantys gydytis pacientai pavojingi epideminiu aspektu, nes jie yra naujų tuberkuliozės atvejų užkrėtimo šaltiniai. Dar pavojingesni pradėję gydytis ir nutraukę gydymo kursą ligoniai, nes jų organizme tarpstančios tuberkuliozės bakterijos kinta, formuojasi atsparios vaistams bakterijų rūšys, kurios lengvai gali būti perduotos kitiems pacientams. Viena iš gydymo nutraukimo priežasčių – motyvacijos ir socialinės paramos stoka.
 Projekto veiklų įgyvendinimo metu asmenys, sergantys tuberkulioze, kuriems nustatyta tvarka paskirtas ambulatorinis tiesiogiai stebimas gydymo kursas, bus skatinami vartoti vaistus, už tai kartą per savaitę duodant maisto kuponus, kompensuojant kelionės išlaidas į/ iš DOTS kabinetą išgerti paskirtų vaistų, gydančiam personalui lankant sergančiuosius jų gyvenamojoje vietoje. Taip bus siekiama mažinti gyventojų sergamumą ir mirtingumą nuo tuberkuliozės bei atsparių vaistams ligos formų atsiradimą ir plitimą.</v>
      </c>
      <c r="BI79" s="131" t="str">
        <f>IFERROR(VLOOKUP(C79,'sutartys 20210531'!$A$1:$Y$90,5,FALSE)," ")</f>
        <v>Įgyvendinama sutartis</v>
      </c>
    </row>
    <row r="80" spans="1:150" ht="25.5" customHeight="1" x14ac:dyDescent="0.2">
      <c r="A80" s="29" t="s">
        <v>483</v>
      </c>
      <c r="B80" s="29" t="s">
        <v>484</v>
      </c>
      <c r="C80" s="29" t="s">
        <v>485</v>
      </c>
      <c r="D80" s="30" t="s">
        <v>486</v>
      </c>
      <c r="E80" s="31" t="s">
        <v>280</v>
      </c>
      <c r="F80" s="32" t="s">
        <v>162</v>
      </c>
      <c r="G80" s="32" t="s">
        <v>487</v>
      </c>
      <c r="H80" s="84" t="s">
        <v>482</v>
      </c>
      <c r="I80" s="32" t="s">
        <v>115</v>
      </c>
      <c r="J80" s="32"/>
      <c r="K80" s="32"/>
      <c r="L80" s="32"/>
      <c r="M80" s="32"/>
      <c r="N80" s="33">
        <v>4317</v>
      </c>
      <c r="O80" s="33">
        <v>323.7</v>
      </c>
      <c r="P80" s="33">
        <v>323.7</v>
      </c>
      <c r="Q80" s="33">
        <v>0</v>
      </c>
      <c r="R80" s="33">
        <v>0</v>
      </c>
      <c r="S80" s="33">
        <v>3669.6</v>
      </c>
      <c r="T80" s="34">
        <v>43190</v>
      </c>
      <c r="U80" s="35">
        <v>43252</v>
      </c>
      <c r="V80" s="35">
        <v>43373</v>
      </c>
      <c r="W80" s="36">
        <v>44381</v>
      </c>
      <c r="X80" s="114"/>
      <c r="Y80" s="114"/>
      <c r="Z80" s="114">
        <v>641</v>
      </c>
      <c r="AA80" s="114">
        <v>1225</v>
      </c>
      <c r="AB80" s="114">
        <v>1700</v>
      </c>
      <c r="AC80" s="114">
        <v>751</v>
      </c>
      <c r="AD80" s="139">
        <v>0</v>
      </c>
      <c r="AE80" s="115"/>
      <c r="AF80" s="145">
        <v>47</v>
      </c>
      <c r="AG80" s="129" t="s">
        <v>256</v>
      </c>
      <c r="AH80" s="136"/>
      <c r="AI80" s="120"/>
      <c r="AJ80" s="136"/>
      <c r="AK80" s="120"/>
      <c r="AL80" s="120"/>
      <c r="AM80" s="120"/>
      <c r="AN80" s="120"/>
      <c r="AO80" s="120"/>
      <c r="AP80" s="129" t="s">
        <v>236</v>
      </c>
      <c r="AQ80" s="129" t="s">
        <v>756</v>
      </c>
      <c r="AR80" s="120">
        <v>9</v>
      </c>
      <c r="AS80" s="136"/>
      <c r="AT80" s="129"/>
      <c r="AU80" s="120"/>
      <c r="AV80" s="120"/>
      <c r="AW80" s="129"/>
      <c r="AX80" s="120"/>
      <c r="AY80" s="120"/>
      <c r="AZ80" s="120"/>
      <c r="BA80" s="120"/>
      <c r="BB80" s="120"/>
      <c r="BC80" s="120"/>
      <c r="BD80" s="120"/>
      <c r="BE80" s="120"/>
      <c r="BF80" s="120"/>
      <c r="BG80" s="135"/>
      <c r="BH80" s="57" t="str">
        <f>IFERROR(VLOOKUP(C80,'sutartys 20210531'!$A$1:$Y$90,6,FALSE)," ")</f>
        <v>Pasaulio sveikatos organizacija 1993 m. tuberkuliozę paskelbė pasauline problema, o 2007 m. Pasaulio sveikatos organizacijos Europos regioninis biuras Lietuvą  priskyrė Europos  šalims, labiausiai pažeistoms tuberkuliozės. Tuberkuliozė yra viena iš infekcinių ligų, nuo kurios pasaulyje daugiausiai žmonių miršta. Ši liga yra išgydoma, tačiau pagrindinė problema, kad sergantys asmenys po stacionaro gydymo, netęsia gydymo ambulatoriškai, sukeldami sveikų asmenų užkrėtimo rizika. Todėl šiuo projektu siekiama paskatinti tuberkulioze sergančius asmenis išėjus iš stacionaro, užbaigti gydimosi kursą ambulatorinio gydymo metu. Sergantiems asmenims, tęsiantiems ambulatorinį gydymą, bus suteikiama socialinė parama maisto talonais. Taip planuojama prisidėti prie sergamumo tuberkulioze rodiklio Lietuvoje sumažinimo.</v>
      </c>
      <c r="BI80" s="131" t="str">
        <f>IFERROR(VLOOKUP(C80,'sutartys 20210531'!$A$1:$Y$90,5,FALSE)," ")</f>
        <v>Įgyvendinama sutartis</v>
      </c>
    </row>
    <row r="81" spans="1:150" ht="25.5" customHeight="1" x14ac:dyDescent="0.2">
      <c r="A81" s="29" t="s">
        <v>488</v>
      </c>
      <c r="B81" s="29" t="s">
        <v>489</v>
      </c>
      <c r="C81" s="29" t="s">
        <v>490</v>
      </c>
      <c r="D81" s="30" t="s">
        <v>491</v>
      </c>
      <c r="E81" s="31" t="s">
        <v>492</v>
      </c>
      <c r="F81" s="32" t="s">
        <v>162</v>
      </c>
      <c r="G81" s="32" t="s">
        <v>493</v>
      </c>
      <c r="H81" s="84" t="s">
        <v>482</v>
      </c>
      <c r="I81" s="32" t="s">
        <v>115</v>
      </c>
      <c r="J81" s="32"/>
      <c r="K81" s="32"/>
      <c r="L81" s="32"/>
      <c r="M81" s="32"/>
      <c r="N81" s="33">
        <v>10980</v>
      </c>
      <c r="O81" s="33">
        <v>823.5</v>
      </c>
      <c r="P81" s="33">
        <v>823.5</v>
      </c>
      <c r="Q81" s="33">
        <v>0</v>
      </c>
      <c r="R81" s="33">
        <v>0</v>
      </c>
      <c r="S81" s="33">
        <v>9333</v>
      </c>
      <c r="T81" s="34">
        <v>43190</v>
      </c>
      <c r="U81" s="35">
        <v>43252</v>
      </c>
      <c r="V81" s="35">
        <v>43373</v>
      </c>
      <c r="W81" s="36">
        <v>44381</v>
      </c>
      <c r="X81" s="114"/>
      <c r="Y81" s="114"/>
      <c r="Z81" s="114">
        <v>3000</v>
      </c>
      <c r="AA81" s="114">
        <v>6333</v>
      </c>
      <c r="AB81" s="114"/>
      <c r="AC81" s="114"/>
      <c r="AD81" s="139"/>
      <c r="AE81" s="115"/>
      <c r="AF81" s="145">
        <v>47</v>
      </c>
      <c r="AG81" s="129" t="s">
        <v>256</v>
      </c>
      <c r="AH81" s="136"/>
      <c r="AI81" s="120"/>
      <c r="AJ81" s="136"/>
      <c r="AK81" s="120"/>
      <c r="AL81" s="120"/>
      <c r="AM81" s="120"/>
      <c r="AN81" s="120"/>
      <c r="AO81" s="120"/>
      <c r="AP81" s="129" t="s">
        <v>236</v>
      </c>
      <c r="AQ81" s="129" t="s">
        <v>756</v>
      </c>
      <c r="AR81" s="120">
        <v>25</v>
      </c>
      <c r="AS81" s="136"/>
      <c r="AT81" s="129"/>
      <c r="AU81" s="120"/>
      <c r="AV81" s="120"/>
      <c r="AW81" s="129"/>
      <c r="AX81" s="120"/>
      <c r="AY81" s="120"/>
      <c r="AZ81" s="120"/>
      <c r="BA81" s="120"/>
      <c r="BB81" s="120"/>
      <c r="BC81" s="120"/>
      <c r="BD81" s="120"/>
      <c r="BE81" s="120"/>
      <c r="BF81" s="120"/>
      <c r="BG81" s="135"/>
      <c r="BH81" s="57" t="str">
        <f>IFERROR(VLOOKUP(C81,'sutartys 20210531'!$A$1:$Y$90,6,FALSE)," ")</f>
        <v>Tuberkuliozė – visuomenei pavojinga infekcija, kadangi ligonių gydymas ir priežiūra užtrunka ilgai (6–24 mėn., o kartais ir ilgiau), be to reikalauja nemenkų valstybės skiriamų lėšų, nes ligoniai ilgai (apie 80 dienų) gydomi specializuotuose tuberkuliozės stacionaruose. 
Projekto tikslas – mažinti Šilalės rajono savivaldybės gyventojų sergamumą ir mirtingumą nuo tuberkuliozės, išvengti atsparių vaistams tuberkuliozės mikobakterijų atsiradimo ir plitimo. Įgyvendinant projektą maisto talonai maisto produktams bus suteikti ne mažiau kaip 60-čiai tuberkulioze sergančių pacientų (ne mažiau kaip 1200 maisto talonų), taip pat numatytos vykdančiojo personalo kelionės bei komandiruotės (įskaitant personalo nuvykimą pas tuberkulioze sergančius asmenis, kuriems paskirtas DOTS gydymas). 
Projektas prisidės prie stebėsenos rodiklio pasiekimo: P.N.604 „Tuberkulioze sergantys pacientai, kuriems buvo suteiktos socialinės paramos priemonės (maisto talonų dalijimas) tuberkuliozės ambulatorinio gydymo metu“ – 60 asmenų.</v>
      </c>
      <c r="BI81" s="131" t="str">
        <f>IFERROR(VLOOKUP(C81,'sutartys 20210531'!$A$1:$Y$90,5,FALSE)," ")</f>
        <v>Įgyvendinama sutartis</v>
      </c>
    </row>
    <row r="82" spans="1:150" ht="25.5" customHeight="1" x14ac:dyDescent="0.2">
      <c r="A82" s="29" t="s">
        <v>494</v>
      </c>
      <c r="B82" s="29" t="s">
        <v>495</v>
      </c>
      <c r="C82" s="29" t="s">
        <v>496</v>
      </c>
      <c r="D82" s="30" t="s">
        <v>497</v>
      </c>
      <c r="E82" s="31" t="s">
        <v>498</v>
      </c>
      <c r="F82" s="32" t="s">
        <v>162</v>
      </c>
      <c r="G82" s="32" t="s">
        <v>361</v>
      </c>
      <c r="H82" s="84" t="s">
        <v>482</v>
      </c>
      <c r="I82" s="32" t="s">
        <v>115</v>
      </c>
      <c r="J82" s="32"/>
      <c r="K82" s="32"/>
      <c r="L82" s="32"/>
      <c r="M82" s="32"/>
      <c r="N82" s="33">
        <v>17152.939999999999</v>
      </c>
      <c r="O82" s="33">
        <v>1286.47</v>
      </c>
      <c r="P82" s="33">
        <v>1286.47</v>
      </c>
      <c r="Q82" s="33">
        <v>0</v>
      </c>
      <c r="R82" s="33">
        <v>0</v>
      </c>
      <c r="S82" s="33">
        <v>14580</v>
      </c>
      <c r="T82" s="34">
        <v>43190</v>
      </c>
      <c r="U82" s="35">
        <v>43344</v>
      </c>
      <c r="V82" s="35">
        <v>43465</v>
      </c>
      <c r="W82" s="36">
        <v>44615</v>
      </c>
      <c r="X82" s="114"/>
      <c r="Y82" s="114"/>
      <c r="Z82" s="114"/>
      <c r="AA82" s="114">
        <v>4860</v>
      </c>
      <c r="AB82" s="114">
        <v>4860</v>
      </c>
      <c r="AC82" s="114">
        <v>4860</v>
      </c>
      <c r="AD82" s="139"/>
      <c r="AE82" s="115"/>
      <c r="AF82" s="145">
        <v>47</v>
      </c>
      <c r="AG82" s="129" t="s">
        <v>256</v>
      </c>
      <c r="AH82" s="136"/>
      <c r="AI82" s="120"/>
      <c r="AJ82" s="136"/>
      <c r="AK82" s="120"/>
      <c r="AL82" s="120"/>
      <c r="AM82" s="120"/>
      <c r="AN82" s="120"/>
      <c r="AO82" s="120"/>
      <c r="AP82" s="129" t="s">
        <v>236</v>
      </c>
      <c r="AQ82" s="129" t="s">
        <v>756</v>
      </c>
      <c r="AR82" s="120">
        <v>38</v>
      </c>
      <c r="AS82" s="136"/>
      <c r="AT82" s="129"/>
      <c r="AU82" s="120"/>
      <c r="AV82" s="120"/>
      <c r="AW82" s="129"/>
      <c r="AX82" s="120"/>
      <c r="AY82" s="120"/>
      <c r="AZ82" s="120"/>
      <c r="BA82" s="120"/>
      <c r="BB82" s="120"/>
      <c r="BC82" s="120"/>
      <c r="BD82" s="120"/>
      <c r="BE82" s="120"/>
      <c r="BF82" s="120"/>
      <c r="BG82" s="135"/>
      <c r="BH82" s="57" t="str">
        <f>IFERROR(VLOOKUP(C82,'sutartys 20210531'!$A$1:$Y$90,6,FALSE)," ")</f>
        <v>Siekiant didinti ambulatorinių sveikatos priežiūros paslaugų prieinamumą tuberkulioze sergantiems Tauragės rajono gyventojams, projektu numatoma įgyvendinti veiklą - socialinės paramos priemonių teikimas tuberkulioze sergantiems gyventojams, kuriems paskirtas ambulatoronis tiesiogiai stebimas trumpo gydymo kursas. Projekte dalyvaujantiems asmenims bus teikiama motyvaciją užbaigti gydymo kursą socialinė parama - išduodami talonai maisto produktams įsigyti ir kompensuojamos kelionės į ir iš DOTS išlaidos. 
Tikimasi, kad įgyvendinus projektą socialinės paramos priemonėmis pasinaudos 38 asmenys, kuriems paskirtas ambulatoronis tiesiogiai stebimas trumpo gydymo kursas.</v>
      </c>
      <c r="BI82" s="131" t="str">
        <f>IFERROR(VLOOKUP(C82,'sutartys 20210531'!$A$1:$Y$90,5,FALSE)," ")</f>
        <v>Įgyvendinama sutartis</v>
      </c>
    </row>
    <row r="83" spans="1:150" s="113" customFormat="1" ht="25.5" customHeight="1" x14ac:dyDescent="0.2">
      <c r="A83" s="20" t="s">
        <v>96</v>
      </c>
      <c r="B83" s="20"/>
      <c r="C83" s="20"/>
      <c r="D83" s="85" t="s">
        <v>499</v>
      </c>
      <c r="E83" s="86"/>
      <c r="F83" s="86"/>
      <c r="G83" s="86"/>
      <c r="H83" s="86"/>
      <c r="I83" s="86"/>
      <c r="J83" s="86"/>
      <c r="K83" s="86"/>
      <c r="L83" s="86"/>
      <c r="M83" s="86"/>
      <c r="N83" s="86"/>
      <c r="O83" s="86"/>
      <c r="P83" s="86"/>
      <c r="Q83" s="86"/>
      <c r="R83" s="86"/>
      <c r="S83" s="86"/>
      <c r="T83" s="25"/>
      <c r="U83" s="38"/>
      <c r="V83" s="38"/>
      <c r="W83" s="28" t="s">
        <v>275</v>
      </c>
      <c r="X83" s="108"/>
      <c r="Y83" s="108"/>
      <c r="Z83" s="108"/>
      <c r="AA83" s="108"/>
      <c r="AB83" s="108"/>
      <c r="AC83" s="108"/>
      <c r="AD83" s="138"/>
      <c r="AE83" s="109"/>
      <c r="AF83" s="112"/>
      <c r="AG83" s="110"/>
      <c r="AH83" s="110"/>
      <c r="AI83" s="110"/>
      <c r="AJ83" s="109"/>
      <c r="AK83" s="110"/>
      <c r="AL83" s="110"/>
      <c r="AM83" s="110"/>
      <c r="AN83" s="110"/>
      <c r="AO83" s="110"/>
      <c r="AP83" s="110"/>
      <c r="AQ83" s="110"/>
      <c r="AR83" s="110"/>
      <c r="AS83" s="110"/>
      <c r="AT83" s="110"/>
      <c r="AU83" s="110"/>
      <c r="AV83" s="110"/>
      <c r="AW83" s="110"/>
      <c r="AX83" s="110"/>
      <c r="AY83" s="110"/>
      <c r="AZ83" s="110"/>
      <c r="BA83" s="110"/>
      <c r="BB83" s="110"/>
      <c r="BC83" s="110"/>
      <c r="BD83" s="110"/>
      <c r="BE83" s="110"/>
      <c r="BF83" s="110"/>
      <c r="BG83" s="111"/>
      <c r="BH83" s="57" t="str">
        <f>IFERROR(VLOOKUP(C83,'sutartys 20210531'!$A$1:$Y$90,6,FALSE)," ")</f>
        <v xml:space="preserve"> </v>
      </c>
      <c r="BI83" s="131" t="str">
        <f>IFERROR(VLOOKUP(C83,'sutartys 20210531'!$A$1:$Y$90,5,FALSE)," ")</f>
        <v xml:space="preserve"> </v>
      </c>
      <c r="BJ83" s="101"/>
      <c r="BK83" s="101"/>
      <c r="BL83" s="101"/>
      <c r="BM83" s="101"/>
      <c r="BN83" s="101"/>
      <c r="BO83" s="101"/>
      <c r="BP83" s="101"/>
      <c r="BQ83" s="101"/>
      <c r="BR83" s="101"/>
      <c r="BS83" s="101"/>
      <c r="BT83" s="101"/>
      <c r="BU83" s="101"/>
      <c r="BV83" s="101"/>
      <c r="BW83" s="101"/>
      <c r="BX83" s="101"/>
      <c r="BY83" s="101"/>
      <c r="BZ83" s="101"/>
      <c r="CA83" s="101"/>
      <c r="CB83" s="101"/>
      <c r="CC83" s="101"/>
      <c r="CD83" s="101"/>
      <c r="CE83" s="101"/>
      <c r="CF83" s="101"/>
      <c r="CG83" s="101"/>
      <c r="CH83" s="101"/>
      <c r="CI83" s="101"/>
      <c r="CJ83" s="101"/>
      <c r="CK83" s="101"/>
      <c r="CL83" s="101"/>
      <c r="CM83" s="101"/>
      <c r="CN83" s="101"/>
      <c r="CO83" s="101"/>
      <c r="CP83" s="101"/>
      <c r="CQ83" s="101"/>
      <c r="CR83" s="101"/>
      <c r="CS83" s="101"/>
      <c r="CT83" s="101"/>
      <c r="CU83" s="101"/>
      <c r="CV83" s="101"/>
      <c r="CW83" s="101"/>
      <c r="CX83" s="101"/>
      <c r="CY83" s="101"/>
      <c r="CZ83" s="101"/>
      <c r="DA83" s="101"/>
      <c r="DB83" s="101"/>
      <c r="DC83" s="101"/>
      <c r="DD83" s="101"/>
      <c r="DE83" s="101"/>
      <c r="DF83" s="101"/>
      <c r="DG83" s="101"/>
      <c r="DH83" s="101"/>
      <c r="DI83" s="101"/>
      <c r="DJ83" s="101"/>
      <c r="DK83" s="101"/>
      <c r="DL83" s="101"/>
      <c r="DM83" s="101"/>
      <c r="DN83" s="101"/>
      <c r="DO83" s="101"/>
      <c r="DP83" s="101"/>
      <c r="DQ83" s="101"/>
      <c r="DR83" s="101"/>
      <c r="DS83" s="101"/>
      <c r="DT83" s="101"/>
      <c r="DU83" s="101"/>
      <c r="DV83" s="101"/>
      <c r="DW83" s="101"/>
      <c r="DX83" s="101"/>
      <c r="DY83" s="101"/>
      <c r="DZ83" s="101"/>
      <c r="EA83" s="101"/>
      <c r="EB83" s="101"/>
      <c r="EC83" s="101"/>
      <c r="ED83" s="101"/>
      <c r="EE83" s="101"/>
      <c r="EF83" s="101"/>
      <c r="EG83" s="101"/>
      <c r="EH83" s="101"/>
      <c r="EI83" s="101"/>
      <c r="EJ83" s="101"/>
      <c r="EK83" s="101"/>
      <c r="EL83" s="101"/>
      <c r="EM83" s="101"/>
      <c r="EN83" s="101"/>
      <c r="EO83" s="101"/>
      <c r="EP83" s="101"/>
      <c r="EQ83" s="101"/>
      <c r="ER83" s="101"/>
      <c r="ES83" s="101"/>
      <c r="ET83" s="101"/>
    </row>
    <row r="84" spans="1:150" s="101" customFormat="1" ht="25.5" customHeight="1" x14ac:dyDescent="0.2">
      <c r="A84" s="39" t="s">
        <v>145</v>
      </c>
      <c r="B84" s="87" t="s">
        <v>500</v>
      </c>
      <c r="C84" s="88" t="s">
        <v>501</v>
      </c>
      <c r="D84" s="89" t="s">
        <v>502</v>
      </c>
      <c r="E84" s="90" t="s">
        <v>280</v>
      </c>
      <c r="F84" s="90" t="s">
        <v>162</v>
      </c>
      <c r="G84" s="90" t="s">
        <v>487</v>
      </c>
      <c r="H84" s="90" t="s">
        <v>165</v>
      </c>
      <c r="I84" s="90" t="s">
        <v>115</v>
      </c>
      <c r="J84" s="90"/>
      <c r="K84" s="90"/>
      <c r="L84" s="90"/>
      <c r="M84" s="90"/>
      <c r="N84" s="91">
        <v>33618.94</v>
      </c>
      <c r="O84" s="91">
        <v>2521.42</v>
      </c>
      <c r="P84" s="91">
        <v>2521.4299999999998</v>
      </c>
      <c r="Q84" s="91">
        <v>0</v>
      </c>
      <c r="R84" s="91">
        <v>0</v>
      </c>
      <c r="S84" s="91">
        <v>28576.09</v>
      </c>
      <c r="T84" s="43">
        <v>43312</v>
      </c>
      <c r="U84" s="44">
        <v>43374</v>
      </c>
      <c r="V84" s="44">
        <v>43465</v>
      </c>
      <c r="W84" s="45">
        <v>43889</v>
      </c>
      <c r="X84" s="91"/>
      <c r="Y84" s="91"/>
      <c r="Z84" s="91"/>
      <c r="AA84" s="91">
        <f>S84/17*12</f>
        <v>20171.357647058823</v>
      </c>
      <c r="AB84" s="91">
        <f>S84-AA84</f>
        <v>8404.7323529411769</v>
      </c>
      <c r="AC84" s="91"/>
      <c r="AD84" s="149"/>
      <c r="AE84" s="131"/>
      <c r="AF84" s="133">
        <v>27</v>
      </c>
      <c r="AG84" s="116" t="s">
        <v>757</v>
      </c>
      <c r="AH84" s="117"/>
      <c r="AI84" s="117"/>
      <c r="AJ84" s="131"/>
      <c r="AK84" s="117"/>
      <c r="AL84" s="117"/>
      <c r="AM84" s="117"/>
      <c r="AN84" s="117"/>
      <c r="AO84" s="117"/>
      <c r="AP84" s="117" t="s">
        <v>223</v>
      </c>
      <c r="AQ84" s="116" t="s">
        <v>758</v>
      </c>
      <c r="AR84" s="117">
        <v>2500</v>
      </c>
      <c r="AS84" s="117" t="s">
        <v>224</v>
      </c>
      <c r="AT84" s="116" t="s">
        <v>759</v>
      </c>
      <c r="AU84" s="117">
        <v>1</v>
      </c>
      <c r="AV84" s="117"/>
      <c r="AW84" s="117"/>
      <c r="AX84" s="117"/>
      <c r="AY84" s="117"/>
      <c r="AZ84" s="117"/>
      <c r="BA84" s="117"/>
      <c r="BB84" s="117"/>
      <c r="BC84" s="117"/>
      <c r="BD84" s="117"/>
      <c r="BE84" s="117"/>
      <c r="BF84" s="117"/>
      <c r="BG84" s="132"/>
      <c r="BH84" s="57" t="str">
        <f>IFERROR(VLOOKUP(C84,'sutartys 20210531'!$A$1:$Y$90,6,FALSE)," ")</f>
        <v>Projektu „Pagėgių PSPC paslaugų prieinamumo ir kokybės gerinimas“ siekiama pagerinti pirminės asmens sveikatos priežiūros paslaugų prieinamumą ir kokybę. Projektas bus įgyvendintas viešosios įstaigos "Pagėgių sveikatos priežiūros centras" patalpose, esančiose Jaunimo g. 6, Pagėgiuose. Šiuo metu viešosios įstaigos "Pagėgių sveikatos priežiūros centras" medicininė įranga yra nusidėvėjusi, automobilis, skirtas visos savivaldybės pacientų lankymui ir kelionėms į medicininius punktus, yra nusidėvėjęs. DOTS kabinetas ir planuojamas įsteigti priklausomybės nuo opioidų pakaitinio gydymo kabinetas, neturi tinkamos įrangos, baldų. Pagrindinės projekto veiklos: atnaujinti įstaigos infrastruktūrą, reikalingą efektyvesniam darbui, DOTS ir priklausomybės nuo opioidų pakaitini gydymo kabineto įrengimas Pagėgių savivaldybė, pacientų aptarnavimui skirtos tikslinės transporto priemonės įsigijimas. Siekiama pagerinti vaikų (iki 18 metų), vyresnio amžiaus žmonėms (55 metų ir vyresni), taip pat socialinės rizikos grupių asmenims skirtų paslaugų prieinamumą ir kokybę.</v>
      </c>
      <c r="BI84" s="131" t="str">
        <f>IFERROR(VLOOKUP(C84,'sutartys 20210531'!$A$1:$Y$90,5,FALSE)," ")</f>
        <v>Baigtas</v>
      </c>
    </row>
    <row r="85" spans="1:150" s="101" customFormat="1" ht="25.5" customHeight="1" x14ac:dyDescent="0.2">
      <c r="A85" s="39" t="s">
        <v>146</v>
      </c>
      <c r="B85" s="87" t="s">
        <v>503</v>
      </c>
      <c r="C85" s="92" t="s">
        <v>504</v>
      </c>
      <c r="D85" s="93" t="s">
        <v>505</v>
      </c>
      <c r="E85" s="90" t="s">
        <v>506</v>
      </c>
      <c r="F85" s="90" t="s">
        <v>162</v>
      </c>
      <c r="G85" s="90" t="s">
        <v>487</v>
      </c>
      <c r="H85" s="90" t="s">
        <v>165</v>
      </c>
      <c r="I85" s="90" t="s">
        <v>115</v>
      </c>
      <c r="J85" s="90"/>
      <c r="K85" s="90"/>
      <c r="L85" s="90"/>
      <c r="M85" s="90"/>
      <c r="N85" s="91">
        <v>34031.5</v>
      </c>
      <c r="O85" s="91"/>
      <c r="P85" s="91">
        <v>2552.36</v>
      </c>
      <c r="Q85" s="91">
        <v>2552.36</v>
      </c>
      <c r="R85" s="91"/>
      <c r="S85" s="91">
        <v>28926.78</v>
      </c>
      <c r="T85" s="43">
        <v>43312</v>
      </c>
      <c r="U85" s="44">
        <v>43344</v>
      </c>
      <c r="V85" s="44">
        <v>43434</v>
      </c>
      <c r="W85" s="45">
        <v>43646</v>
      </c>
      <c r="X85" s="91"/>
      <c r="Y85" s="91"/>
      <c r="Z85" s="91">
        <f>S85/6</f>
        <v>4821.13</v>
      </c>
      <c r="AA85" s="91">
        <f>S85-Z85</f>
        <v>24105.649999999998</v>
      </c>
      <c r="AB85" s="91"/>
      <c r="AC85" s="91"/>
      <c r="AD85" s="149"/>
      <c r="AE85" s="131"/>
      <c r="AF85" s="133">
        <v>27</v>
      </c>
      <c r="AG85" s="116" t="s">
        <v>757</v>
      </c>
      <c r="AH85" s="117"/>
      <c r="AI85" s="117"/>
      <c r="AJ85" s="131"/>
      <c r="AK85" s="117"/>
      <c r="AL85" s="117"/>
      <c r="AM85" s="117"/>
      <c r="AN85" s="117"/>
      <c r="AO85" s="117"/>
      <c r="AP85" s="117" t="s">
        <v>223</v>
      </c>
      <c r="AQ85" s="116" t="s">
        <v>758</v>
      </c>
      <c r="AR85" s="117">
        <v>3700</v>
      </c>
      <c r="AS85" s="117" t="s">
        <v>224</v>
      </c>
      <c r="AT85" s="116" t="s">
        <v>759</v>
      </c>
      <c r="AU85" s="117">
        <v>1</v>
      </c>
      <c r="AV85" s="117"/>
      <c r="AW85" s="117"/>
      <c r="AX85" s="117"/>
      <c r="AY85" s="117"/>
      <c r="AZ85" s="117"/>
      <c r="BA85" s="117"/>
      <c r="BB85" s="117"/>
      <c r="BC85" s="117"/>
      <c r="BD85" s="117"/>
      <c r="BE85" s="117"/>
      <c r="BF85" s="117"/>
      <c r="BG85" s="132"/>
      <c r="BH85" s="57" t="str">
        <f>IFERROR(VLOOKUP(C85,'sutartys 20210531'!$A$1:$Y$90,6,FALSE)," ")</f>
        <v>IĮ „Pagėgių šeimos centras“ aptarnauja 55 proc. Pagėgių savivaldybės gyventojų. Dėl nudėvėtos ir nepakankamos esamos infrastruktūros neužtikrinama įstaigos teikiamų sveikatos priežiūros paslaugų kokybė ir prieinamumas: nusidėvėjęs automobilis neužtikrina efektyvaus pacientų aptarnavimo namuose trūksta infrastruktūros efektyvesniam darbo organizavimui. Dėl modernios medicininės įrangos nepakankamumo, prastos pacientų aptarnavimo fizinės infrastruktūros nėra užtikrinamas kokybiškas paslaugų teikimas ir jų prieinamumas. Tai sąlygoja retesnį gyventojų apsilankymą pas šeimos gydytojus, odontologus, vėlesnį ligų diagnozavimą, ilgesnį gydymo laikotarpį. Projektu siekiama sumažinti šios teritorijos bei skirtingų socialinių grupių priklausančių asmenų sveikatos būklės netolygumus bei sveikatos priežiūros prieinamumo skirtumus, gerinant tikslinių gyventojų grupių galimybes naudotis ligų prevencijos, sveikatos stiprinimo, pirminėmis sveikatos priežiūros paslaugomis. Projektas orientuotas į pirminės asmens sveikatos priežiūros grandies stiprinimą, pagal poreikį atnaujinant efektyvesniam veiklos vykdymui reikalingą infrastruktūrą (medicinos įrangą, tikslinę transporto priemonę, skirtą pacientų lankymui namuose), teikiant tikslinės savivaldybės gyventojams kuo kokybiškesnes, inovatyvesnes ir savalaikes asmens sveikatos priežiūros paslaugas. Pagrindinė įstaigos problema - kokybiškesnių pirminės asmens sveikatos priežiūros paslaugų asmenims, pasižymintiems priešlaikinio mirtingumo dėl pagrindinių neinfekcinių ligų, vyresnio amžiaus (55 m. ir vyresni) ir vaikams, kylantis dėl modernios medicininės įrangos, automobilio, skirto pacientų lankymui namuose, trūkumo. Problemos sprendimui numatoma įsigyti odontologinę ir kitą medicininę įrangą ir automobilį. Tikimasi, kad projekto metu vykdomos veiklos pagerins pirminės asmens sveikatos priežiūros paslaugų kokybę tikslinės teritorijos gyventojams, efektyvesnė paslaugų infrastruktūra stiprins paplitusių pagrindinių lėtinių ligų prevenciją.</v>
      </c>
      <c r="BI85" s="131" t="str">
        <f>IFERROR(VLOOKUP(C85,'sutartys 20210531'!$A$1:$Y$90,5,FALSE)," ")</f>
        <v>Baigtas</v>
      </c>
    </row>
    <row r="86" spans="1:150" s="101" customFormat="1" ht="25.5" customHeight="1" x14ac:dyDescent="0.2">
      <c r="A86" s="39" t="s">
        <v>507</v>
      </c>
      <c r="B86" s="87" t="s">
        <v>508</v>
      </c>
      <c r="C86" s="92" t="s">
        <v>509</v>
      </c>
      <c r="D86" s="93" t="s">
        <v>510</v>
      </c>
      <c r="E86" s="90" t="s">
        <v>511</v>
      </c>
      <c r="F86" s="90" t="s">
        <v>162</v>
      </c>
      <c r="G86" s="90" t="s">
        <v>512</v>
      </c>
      <c r="H86" s="90" t="s">
        <v>165</v>
      </c>
      <c r="I86" s="90" t="s">
        <v>115</v>
      </c>
      <c r="J86" s="90"/>
      <c r="K86" s="90"/>
      <c r="L86" s="90"/>
      <c r="M86" s="90"/>
      <c r="N86" s="91">
        <v>183575.7</v>
      </c>
      <c r="O86" s="91">
        <v>13768.2</v>
      </c>
      <c r="P86" s="91">
        <v>13768.17</v>
      </c>
      <c r="Q86" s="91"/>
      <c r="R86" s="91"/>
      <c r="S86" s="91">
        <v>156039.32999999999</v>
      </c>
      <c r="T86" s="43">
        <v>43312</v>
      </c>
      <c r="U86" s="44">
        <v>43371</v>
      </c>
      <c r="V86" s="44">
        <v>43434</v>
      </c>
      <c r="W86" s="36">
        <v>44561</v>
      </c>
      <c r="X86" s="91"/>
      <c r="Y86" s="91"/>
      <c r="Z86" s="91">
        <f>S86/24</f>
        <v>6501.6387499999992</v>
      </c>
      <c r="AA86" s="91">
        <f>Z86*12</f>
        <v>78019.664999999994</v>
      </c>
      <c r="AB86" s="91">
        <f>S86-Z86-AA86</f>
        <v>71518.026249999981</v>
      </c>
      <c r="AC86" s="91"/>
      <c r="AD86" s="149"/>
      <c r="AE86" s="131"/>
      <c r="AF86" s="133">
        <v>27</v>
      </c>
      <c r="AG86" s="116" t="s">
        <v>757</v>
      </c>
      <c r="AH86" s="117"/>
      <c r="AI86" s="117"/>
      <c r="AJ86" s="131"/>
      <c r="AK86" s="117"/>
      <c r="AL86" s="117"/>
      <c r="AM86" s="117"/>
      <c r="AN86" s="117"/>
      <c r="AO86" s="117"/>
      <c r="AP86" s="117" t="s">
        <v>223</v>
      </c>
      <c r="AQ86" s="116" t="s">
        <v>758</v>
      </c>
      <c r="AR86" s="117">
        <v>16488</v>
      </c>
      <c r="AS86" s="117" t="s">
        <v>224</v>
      </c>
      <c r="AT86" s="116" t="s">
        <v>759</v>
      </c>
      <c r="AU86" s="117">
        <v>5</v>
      </c>
      <c r="AV86" s="117"/>
      <c r="AW86" s="117"/>
      <c r="AX86" s="117"/>
      <c r="AY86" s="117"/>
      <c r="AZ86" s="117"/>
      <c r="BA86" s="117"/>
      <c r="BB86" s="117"/>
      <c r="BC86" s="117"/>
      <c r="BD86" s="117"/>
      <c r="BE86" s="117"/>
      <c r="BF86" s="117"/>
      <c r="BG86" s="132"/>
      <c r="BH86" s="57" t="str">
        <f>IFERROR(VLOOKUP(C86,'sutartys 20210531'!$A$1:$Y$90,6,FALSE)," ")</f>
        <v>Jurbarko rajono savivaldybėje, siekiant laiku ir tinkamai užtikrinti pirminės asmens sveikatos priežiūros paslaugų prieinamumą ir jų kokybę, įgyvendinamas Jurbarko rajono viešųjų pirminės asmens sveiktos priežiūros įstaigų projektas, skirtas problemoms, susijusioms su kraujotakos ligomis savivaldybėje spręsti, taip pat kitoms pirminėms asmens sveikatos priežiūros paslaugoms gerinti. Projekto metu bus atnaujinta įstaigos infrastruktūra: įsigyjama medicinos ir kompiuterinė įranga, baldai, tikslinės transporto priemonės, atnaujinamos patalpos, reikalingos pirminės asmens sveikatos priežiūros paslaugų teikimui, įsteigtas bendras DOTS ir pakaitinio gydymo opioidais kabinetas. Tikimasi, kad projekto naudą pajus daugiau kaip 16 tūkstančių rajono gyventojų.</v>
      </c>
      <c r="BI86" s="131" t="str">
        <f>IFERROR(VLOOKUP(C86,'sutartys 20210531'!$A$1:$Y$90,5,FALSE)," ")</f>
        <v>Įgyvendinama sutartis</v>
      </c>
    </row>
    <row r="87" spans="1:150" s="101" customFormat="1" ht="25.5" customHeight="1" x14ac:dyDescent="0.2">
      <c r="A87" s="39" t="s">
        <v>513</v>
      </c>
      <c r="B87" s="87" t="s">
        <v>514</v>
      </c>
      <c r="C87" s="92" t="s">
        <v>515</v>
      </c>
      <c r="D87" s="93" t="s">
        <v>516</v>
      </c>
      <c r="E87" s="90" t="s">
        <v>517</v>
      </c>
      <c r="F87" s="90" t="s">
        <v>162</v>
      </c>
      <c r="G87" s="90" t="s">
        <v>512</v>
      </c>
      <c r="H87" s="90" t="s">
        <v>165</v>
      </c>
      <c r="I87" s="90" t="s">
        <v>115</v>
      </c>
      <c r="J87" s="90"/>
      <c r="K87" s="90"/>
      <c r="L87" s="90"/>
      <c r="M87" s="90"/>
      <c r="N87" s="91">
        <v>25115.61</v>
      </c>
      <c r="O87" s="91"/>
      <c r="P87" s="91">
        <v>1754.75</v>
      </c>
      <c r="Q87" s="91">
        <v>3473.69</v>
      </c>
      <c r="R87" s="91"/>
      <c r="S87" s="91">
        <v>19887.169999999998</v>
      </c>
      <c r="T87" s="43">
        <v>43312</v>
      </c>
      <c r="U87" s="44">
        <v>43371</v>
      </c>
      <c r="V87" s="44">
        <v>43434</v>
      </c>
      <c r="W87" s="45">
        <v>43829</v>
      </c>
      <c r="X87" s="91"/>
      <c r="Y87" s="91"/>
      <c r="Z87" s="91">
        <f>S87/12</f>
        <v>1657.2641666666666</v>
      </c>
      <c r="AA87" s="91">
        <f>S87-Z87</f>
        <v>18229.905833333331</v>
      </c>
      <c r="AB87" s="91"/>
      <c r="AC87" s="91"/>
      <c r="AD87" s="149"/>
      <c r="AE87" s="131"/>
      <c r="AF87" s="133">
        <v>27</v>
      </c>
      <c r="AG87" s="116" t="s">
        <v>757</v>
      </c>
      <c r="AH87" s="117"/>
      <c r="AI87" s="117"/>
      <c r="AJ87" s="131"/>
      <c r="AK87" s="117"/>
      <c r="AL87" s="117"/>
      <c r="AM87" s="117"/>
      <c r="AN87" s="117"/>
      <c r="AO87" s="117"/>
      <c r="AP87" s="117" t="s">
        <v>223</v>
      </c>
      <c r="AQ87" s="116" t="s">
        <v>758</v>
      </c>
      <c r="AR87" s="117">
        <v>2513</v>
      </c>
      <c r="AS87" s="117" t="s">
        <v>224</v>
      </c>
      <c r="AT87" s="116" t="s">
        <v>759</v>
      </c>
      <c r="AU87" s="117">
        <v>1</v>
      </c>
      <c r="AV87" s="117"/>
      <c r="AW87" s="117"/>
      <c r="AX87" s="117"/>
      <c r="AY87" s="117"/>
      <c r="AZ87" s="117"/>
      <c r="BA87" s="117"/>
      <c r="BB87" s="117"/>
      <c r="BC87" s="117"/>
      <c r="BD87" s="117"/>
      <c r="BE87" s="117"/>
      <c r="BF87" s="117"/>
      <c r="BG87" s="132"/>
      <c r="BH87" s="57" t="str">
        <f>IFERROR(VLOOKUP(C87,'sutartys 20210531'!$A$1:$Y$90,6,FALSE)," ")</f>
        <v>Jurbarko rajono savivaldybėje, siekiant laiku ir tinkamai užtikrinti pirminės asmens sveikatos priežiūros paslaugų prieinamumą ir jų kokybę, įgyvendinamas Uždarosios akcinės bendrovės Jurbarko šeimos klinikos pirminės asmens sveikatos priežiūros veiklos efektyvumo didinimo projektas, skirtas problemoms, susijusioms su kraujotakos ligomis savivaldybėje spręsti, taip pat kitoms pirminėms asmens sveikatos priežiūros paslaugoms gerinti.
Pagrindinė problema, kurią siekiama spręsti šiuo projektu - nepakankamai moderni pirminių ambulatorinių sveikatos priežiūros paslaugų kokybė ir prieinamumas minėtų įstaigų pacientams.  
Projekto tikslas - pagerinti pirminės asmens sveikatos priežiūros paslaugų prieinamumą ir kokybę Uždarojoje akcinėje bendrovėje Jurbarko šeimos klinikoje, suteikti aukščiausios kokybės paslaugas, pasitelkiant moderniausią įrangą diagnozuoti sveikatos sutrikimus bei gydyti pacientus.
Tikimas, kad projekto naudą pajus prisirašę prie įstaigos 2577 rajono gyventojai.</v>
      </c>
      <c r="BI87" s="131" t="str">
        <f>IFERROR(VLOOKUP(C87,'sutartys 20210531'!$A$1:$Y$90,5,FALSE)," ")</f>
        <v>Baigtas</v>
      </c>
    </row>
    <row r="88" spans="1:150" s="101" customFormat="1" ht="25.5" customHeight="1" x14ac:dyDescent="0.2">
      <c r="A88" s="39" t="s">
        <v>518</v>
      </c>
      <c r="B88" s="87" t="s">
        <v>519</v>
      </c>
      <c r="C88" s="92" t="s">
        <v>520</v>
      </c>
      <c r="D88" s="93" t="s">
        <v>521</v>
      </c>
      <c r="E88" s="90" t="s">
        <v>522</v>
      </c>
      <c r="F88" s="90" t="s">
        <v>162</v>
      </c>
      <c r="G88" s="90" t="s">
        <v>512</v>
      </c>
      <c r="H88" s="90" t="s">
        <v>165</v>
      </c>
      <c r="I88" s="90" t="s">
        <v>115</v>
      </c>
      <c r="J88" s="90"/>
      <c r="K88" s="90"/>
      <c r="L88" s="90"/>
      <c r="M88" s="90"/>
      <c r="N88" s="91">
        <v>23626.350000000002</v>
      </c>
      <c r="O88" s="91"/>
      <c r="P88" s="91">
        <v>1771.97</v>
      </c>
      <c r="Q88" s="91">
        <v>1771.98</v>
      </c>
      <c r="R88" s="91"/>
      <c r="S88" s="91">
        <v>20082.400000000001</v>
      </c>
      <c r="T88" s="43">
        <v>43312</v>
      </c>
      <c r="U88" s="44">
        <v>43371</v>
      </c>
      <c r="V88" s="44">
        <v>43434</v>
      </c>
      <c r="W88" s="45">
        <v>43830</v>
      </c>
      <c r="X88" s="91"/>
      <c r="Y88" s="91"/>
      <c r="Z88" s="91">
        <f>S88/12</f>
        <v>1673.5333333333335</v>
      </c>
      <c r="AA88" s="91">
        <f>S88-Z88</f>
        <v>18408.866666666669</v>
      </c>
      <c r="AB88" s="91"/>
      <c r="AC88" s="91"/>
      <c r="AD88" s="149"/>
      <c r="AE88" s="131"/>
      <c r="AF88" s="133">
        <v>27</v>
      </c>
      <c r="AG88" s="116" t="s">
        <v>757</v>
      </c>
      <c r="AH88" s="117"/>
      <c r="AI88" s="117"/>
      <c r="AJ88" s="131"/>
      <c r="AK88" s="117"/>
      <c r="AL88" s="117"/>
      <c r="AM88" s="117"/>
      <c r="AN88" s="117"/>
      <c r="AO88" s="117"/>
      <c r="AP88" s="117" t="s">
        <v>223</v>
      </c>
      <c r="AQ88" s="116" t="s">
        <v>758</v>
      </c>
      <c r="AR88" s="117">
        <v>2472</v>
      </c>
      <c r="AS88" s="117" t="s">
        <v>224</v>
      </c>
      <c r="AT88" s="116" t="s">
        <v>759</v>
      </c>
      <c r="AU88" s="117">
        <v>1</v>
      </c>
      <c r="AV88" s="117"/>
      <c r="AW88" s="117"/>
      <c r="AX88" s="117"/>
      <c r="AY88" s="117"/>
      <c r="AZ88" s="117"/>
      <c r="BA88" s="117"/>
      <c r="BB88" s="117"/>
      <c r="BC88" s="117"/>
      <c r="BD88" s="117"/>
      <c r="BE88" s="117"/>
      <c r="BF88" s="117"/>
      <c r="BG88" s="132"/>
      <c r="BH88" s="57" t="str">
        <f>IFERROR(VLOOKUP(C88,'sutartys 20210531'!$A$1:$Y$90,6,FALSE)," ")</f>
        <v>Jurbarko rajono savivaldybėje, siekiant laiku ir tinkamai užtikrinti pirminės asmens sveikatos priežiūros paslaugų prieinamumą ir jų kokybę, įgyvendinamas N. Dungveckienės šeimos klinikos pirminės asmens sveikatos priežiūros įstaigos projektas, skirtas problemoms, susijusioms su kraujotakos ligomis savivaldybėje spręsti, taip pat kitoms pirminėms asmens sveikatos priežiūros paslaugoms gerinti. Projekto įgyvendinimo metu bus atnaujinta įstaigos infrastruktūra: įsigyjama medicinos bei kompiuterinė įranga, reikalinga pirminės asmens sveikatos priežiūros paslaugų teikimui, baldai. Projekto naudą pajus prisirašę prie įstaigos 2535 rajono gyventojai.</v>
      </c>
      <c r="BI88" s="131" t="str">
        <f>IFERROR(VLOOKUP(C88,'sutartys 20210531'!$A$1:$Y$90,5,FALSE)," ")</f>
        <v>Baigtas</v>
      </c>
    </row>
    <row r="89" spans="1:150" s="101" customFormat="1" ht="25.5" customHeight="1" x14ac:dyDescent="0.2">
      <c r="A89" s="39" t="s">
        <v>523</v>
      </c>
      <c r="B89" s="87" t="s">
        <v>524</v>
      </c>
      <c r="C89" s="92" t="s">
        <v>525</v>
      </c>
      <c r="D89" s="93" t="s">
        <v>526</v>
      </c>
      <c r="E89" s="90" t="s">
        <v>527</v>
      </c>
      <c r="F89" s="90" t="s">
        <v>162</v>
      </c>
      <c r="G89" s="90" t="s">
        <v>512</v>
      </c>
      <c r="H89" s="90" t="s">
        <v>165</v>
      </c>
      <c r="I89" s="90" t="s">
        <v>115</v>
      </c>
      <c r="J89" s="90"/>
      <c r="K89" s="90"/>
      <c r="L89" s="90"/>
      <c r="M89" s="90"/>
      <c r="N89" s="91">
        <v>14262.54</v>
      </c>
      <c r="O89" s="91"/>
      <c r="P89" s="91">
        <v>1069.68</v>
      </c>
      <c r="Q89" s="91">
        <v>1069.7</v>
      </c>
      <c r="R89" s="91"/>
      <c r="S89" s="91">
        <v>12123.16</v>
      </c>
      <c r="T89" s="43">
        <v>43312</v>
      </c>
      <c r="U89" s="44">
        <v>43371</v>
      </c>
      <c r="V89" s="44">
        <v>43434</v>
      </c>
      <c r="W89" s="45">
        <v>43830</v>
      </c>
      <c r="X89" s="91"/>
      <c r="Y89" s="91"/>
      <c r="Z89" s="91">
        <f>S89/12</f>
        <v>1010.2633333333333</v>
      </c>
      <c r="AA89" s="91">
        <f>S89-Z89</f>
        <v>11112.896666666667</v>
      </c>
      <c r="AB89" s="91"/>
      <c r="AC89" s="91"/>
      <c r="AD89" s="149"/>
      <c r="AE89" s="131"/>
      <c r="AF89" s="133">
        <v>27</v>
      </c>
      <c r="AG89" s="116" t="s">
        <v>757</v>
      </c>
      <c r="AH89" s="117"/>
      <c r="AI89" s="117"/>
      <c r="AJ89" s="131"/>
      <c r="AK89" s="117"/>
      <c r="AL89" s="117"/>
      <c r="AM89" s="117"/>
      <c r="AN89" s="117"/>
      <c r="AO89" s="117"/>
      <c r="AP89" s="117" t="s">
        <v>223</v>
      </c>
      <c r="AQ89" s="116" t="s">
        <v>758</v>
      </c>
      <c r="AR89" s="117">
        <v>1409</v>
      </c>
      <c r="AS89" s="117" t="s">
        <v>224</v>
      </c>
      <c r="AT89" s="116" t="s">
        <v>759</v>
      </c>
      <c r="AU89" s="117">
        <v>1</v>
      </c>
      <c r="AV89" s="117"/>
      <c r="AW89" s="117"/>
      <c r="AX89" s="117"/>
      <c r="AY89" s="117"/>
      <c r="AZ89" s="117"/>
      <c r="BA89" s="117"/>
      <c r="BB89" s="117"/>
      <c r="BC89" s="117"/>
      <c r="BD89" s="117"/>
      <c r="BE89" s="117"/>
      <c r="BF89" s="117"/>
      <c r="BG89" s="132"/>
      <c r="BH89" s="57" t="str">
        <f>IFERROR(VLOOKUP(C89,'sutartys 20210531'!$A$1:$Y$90,6,FALSE)," ")</f>
        <v>Projekto poreikis kilo iš to, jog šiuo metu projekto vykdytojo turima įranga netenkina šiuolaikinio poreikio tiek dėl savo susidėvėjimo, tiek dėl naujų technologijų teikiamų privalumų būtinumo. Taip pat reikalinga nauja ir trūkstama įranga užtikrinti nuoseklų, sklandų ir efektyvų darbuotojų darbą. Kadangi įranga įmonėje naudojama jau daug metų, dažnai genda, yra technologiškai pasenusi, o kai kurios įrangos įstaiga iš viso neturi, todėl nesudaromos sąlygos kokybiškų pirminės asmens sveikatos priežiūros paslaugų teikimui prie įstaigos prisirašiusiems pacientams - Jurbarko miesto ir Skirsnemunės seniūnijos gyventojams.
Projekto metu planuojama įsigyti pirminės asmens sveikatos priežiūros paslaugų teikimui reikalingą naują ir poreikius atitinkančią medicininę, kompiuterinę įrangą bei baldus. Tikimasi sumažinti laiko sąnaudas naudojantis naujais prietaisais ir įranga, taip gebėti atlikti daugiau kokybiškų tyrimų/matavimų/apžiūrų per tą patį laiką bei pasiekti teigiamų rezultatų tiek sergančių kraujotakos sistemos ligomis pacientų (pagal sergamumą kraujotakos sistemos ligomis Jurbarko r. yra tikslinė teritorija), tiek vaikų bei vyresnio amžiaus žmonių grupėse. Tikimasi sulaukti dažnesnių apsilankymų, kurie padėtų efektyviau išnaudoti prevencines priemones, siekiant mažinti sergamumą ir mirtingumą.
Visos įsigytos priemonės prisidės prie įstaigos veiklos efektyvumo didinimo, pirminės asmens sveikatos priežiūros paslaugų prieinamumo gerinimo bei sveikatos netolygumų mažinimo.</v>
      </c>
      <c r="BI89" s="131" t="str">
        <f>IFERROR(VLOOKUP(C89,'sutartys 20210531'!$A$1:$Y$90,5,FALSE)," ")</f>
        <v>Baigtas</v>
      </c>
    </row>
    <row r="90" spans="1:150" s="101" customFormat="1" ht="25.5" customHeight="1" x14ac:dyDescent="0.2">
      <c r="A90" s="39" t="s">
        <v>528</v>
      </c>
      <c r="B90" s="87" t="s">
        <v>529</v>
      </c>
      <c r="C90" s="92" t="s">
        <v>530</v>
      </c>
      <c r="D90" s="93" t="s">
        <v>531</v>
      </c>
      <c r="E90" s="90" t="s">
        <v>532</v>
      </c>
      <c r="F90" s="90" t="s">
        <v>162</v>
      </c>
      <c r="G90" s="90" t="s">
        <v>512</v>
      </c>
      <c r="H90" s="90" t="s">
        <v>165</v>
      </c>
      <c r="I90" s="90" t="s">
        <v>115</v>
      </c>
      <c r="J90" s="90"/>
      <c r="K90" s="90"/>
      <c r="L90" s="90"/>
      <c r="M90" s="90"/>
      <c r="N90" s="91">
        <v>21476.829999999998</v>
      </c>
      <c r="O90" s="91"/>
      <c r="P90" s="91">
        <v>1610.75</v>
      </c>
      <c r="Q90" s="91">
        <v>1610.77</v>
      </c>
      <c r="R90" s="91"/>
      <c r="S90" s="91">
        <v>18255.310000000001</v>
      </c>
      <c r="T90" s="43">
        <v>43312</v>
      </c>
      <c r="U90" s="44">
        <v>43371</v>
      </c>
      <c r="V90" s="44">
        <v>43434</v>
      </c>
      <c r="W90" s="45">
        <v>43830</v>
      </c>
      <c r="X90" s="91"/>
      <c r="Y90" s="91"/>
      <c r="Z90" s="91">
        <f>S90/12</f>
        <v>1521.2758333333334</v>
      </c>
      <c r="AA90" s="91">
        <f>S90-Z90</f>
        <v>16734.034166666668</v>
      </c>
      <c r="AB90" s="91"/>
      <c r="AC90" s="91"/>
      <c r="AD90" s="149"/>
      <c r="AE90" s="131"/>
      <c r="AF90" s="133">
        <v>27</v>
      </c>
      <c r="AG90" s="116" t="s">
        <v>757</v>
      </c>
      <c r="AH90" s="117"/>
      <c r="AI90" s="117"/>
      <c r="AJ90" s="131"/>
      <c r="AK90" s="117"/>
      <c r="AL90" s="117"/>
      <c r="AM90" s="117"/>
      <c r="AN90" s="117"/>
      <c r="AO90" s="117"/>
      <c r="AP90" s="117" t="s">
        <v>223</v>
      </c>
      <c r="AQ90" s="116" t="s">
        <v>758</v>
      </c>
      <c r="AR90" s="117">
        <v>2354</v>
      </c>
      <c r="AS90" s="117" t="s">
        <v>224</v>
      </c>
      <c r="AT90" s="116" t="s">
        <v>759</v>
      </c>
      <c r="AU90" s="117">
        <v>1</v>
      </c>
      <c r="AV90" s="117"/>
      <c r="AW90" s="117"/>
      <c r="AX90" s="117"/>
      <c r="AY90" s="117"/>
      <c r="AZ90" s="117"/>
      <c r="BA90" s="117"/>
      <c r="BB90" s="117"/>
      <c r="BC90" s="117"/>
      <c r="BD90" s="117"/>
      <c r="BE90" s="117"/>
      <c r="BF90" s="117"/>
      <c r="BG90" s="132"/>
      <c r="BH90" s="57" t="str">
        <f>IFERROR(VLOOKUP(C90,'sutartys 20210531'!$A$1:$Y$90,6,FALSE)," ")</f>
        <v>Jurbarko rajono savivaldybėje, siekiant laiku ir tinkamai užtikrinti pirminės asmens sveikatos priežiūros paslaugų prieinamumą ir jų kokybę, įgyvendinamas V. R. Petkinienės IĮ „Philema“, teikiančios pirminės asmens sveiktos priežiūros paslaugas, projektas. Projektas skirtas problemoms, susijusioms su kraujotakos ligomis savivaldybėje spręsti ir kitoms pirminėms asmens sveikatos priežiūros paslaugoms gerinti, tokioms kaip vaikų ligų mažinimas, ypatingai odontologijos srityje, vyresnio amžiaus rajono gyventojų ankstyva ligų diagnostika ir prevencija. Projekto įgyvendinimo metu bus atnaujinta įstaigos infrastruktūra: įsigyjama medicinos bei kompiuterinė įranga, reikalinga pirminės asmens sveikatos priežiūros paslaugų teikimui. Tikimasi, kad Projekto naudą pajus prie įstaigos prisirašę Jurbarko rajono gyventojai, iš kurių du trečdalius sudaro vaikai ir vyresnio amžiaus asmenys.
Projekto įgyvendinimo dėka bus užtikrintas kokybiškų paslaugų teikimas Jurbarko rajono gyventojams ir tikimasi prisidės prie sveikatos netolygumų mažinimo Lietuvoje.</v>
      </c>
      <c r="BI90" s="131" t="str">
        <f>IFERROR(VLOOKUP(C90,'sutartys 20210531'!$A$1:$Y$90,5,FALSE)," ")</f>
        <v>Baigtas</v>
      </c>
    </row>
    <row r="91" spans="1:150" s="101" customFormat="1" ht="25.5" customHeight="1" x14ac:dyDescent="0.2">
      <c r="A91" s="39" t="s">
        <v>533</v>
      </c>
      <c r="B91" s="87" t="s">
        <v>534</v>
      </c>
      <c r="C91" s="92" t="s">
        <v>535</v>
      </c>
      <c r="D91" s="93" t="s">
        <v>536</v>
      </c>
      <c r="E91" s="90" t="s">
        <v>537</v>
      </c>
      <c r="F91" s="90" t="s">
        <v>162</v>
      </c>
      <c r="G91" s="90" t="s">
        <v>316</v>
      </c>
      <c r="H91" s="90" t="s">
        <v>165</v>
      </c>
      <c r="I91" s="90" t="s">
        <v>115</v>
      </c>
      <c r="J91" s="90"/>
      <c r="K91" s="90"/>
      <c r="L91" s="90"/>
      <c r="M91" s="90"/>
      <c r="N91" s="91">
        <v>100219.43</v>
      </c>
      <c r="O91" s="91">
        <v>7516.46</v>
      </c>
      <c r="P91" s="91">
        <v>7516.45</v>
      </c>
      <c r="Q91" s="91"/>
      <c r="R91" s="91"/>
      <c r="S91" s="91">
        <v>85186.52</v>
      </c>
      <c r="T91" s="43">
        <v>43312</v>
      </c>
      <c r="U91" s="44">
        <v>43358</v>
      </c>
      <c r="V91" s="44">
        <v>43465</v>
      </c>
      <c r="W91" s="45">
        <v>43920</v>
      </c>
      <c r="X91" s="91"/>
      <c r="Y91" s="91"/>
      <c r="Z91" s="91"/>
      <c r="AA91" s="91">
        <f>S91/21*12</f>
        <v>48678.01142857143</v>
      </c>
      <c r="AB91" s="91">
        <f>S91-AA91</f>
        <v>36508.508571428574</v>
      </c>
      <c r="AC91" s="91"/>
      <c r="AD91" s="149"/>
      <c r="AE91" s="131"/>
      <c r="AF91" s="133">
        <v>27</v>
      </c>
      <c r="AG91" s="116" t="s">
        <v>757</v>
      </c>
      <c r="AH91" s="117"/>
      <c r="AI91" s="117"/>
      <c r="AJ91" s="131"/>
      <c r="AK91" s="117"/>
      <c r="AL91" s="117"/>
      <c r="AM91" s="117"/>
      <c r="AN91" s="117"/>
      <c r="AO91" s="117"/>
      <c r="AP91" s="117" t="s">
        <v>223</v>
      </c>
      <c r="AQ91" s="116" t="s">
        <v>758</v>
      </c>
      <c r="AR91" s="117">
        <v>6018</v>
      </c>
      <c r="AS91" s="117" t="s">
        <v>224</v>
      </c>
      <c r="AT91" s="116" t="s">
        <v>759</v>
      </c>
      <c r="AU91" s="117">
        <v>1</v>
      </c>
      <c r="AV91" s="117"/>
      <c r="AW91" s="117"/>
      <c r="AX91" s="117"/>
      <c r="AY91" s="117"/>
      <c r="AZ91" s="117"/>
      <c r="BA91" s="117"/>
      <c r="BB91" s="117"/>
      <c r="BC91" s="117"/>
      <c r="BD91" s="117"/>
      <c r="BE91" s="117"/>
      <c r="BF91" s="117"/>
      <c r="BG91" s="132"/>
      <c r="BH91" s="57" t="str">
        <f>IFERROR(VLOOKUP(C91,'sutartys 20210531'!$A$1:$Y$90,6,FALSE)," ")</f>
        <v>Projektas skirtas pagerinti pirminės sveikatos priežiūros paslaugų kokybę ir padidinti šių paslaugų prieinamumą viešojoje įstaigoje Šilalės pirminės sveikatos priežiūros centras, įsigyjant tikslinę transporto priemonę pacientų lankymui namuose, reikalingą medicinos ir kompiuterinę įrangą, baldus, reikalingą vaikų bei vyresnio amžiaus šalies gyventojų ligų profilaktikai, prevencijai ir ankstyvajai diagnostikai, tuberkuliozės profilaktikai, diagnostikai ir gydymui. Projekto įgyvendinimo metu bus atnaujinta įstaigos infrastruktūra: įsigyjama medicinos ir kompiuterinė įranga, baldai, įsigyta tikslinė transporto priemonė, reikalingos pirminės asmens sveikatos priežiūros paslaugų teikimui pacientų namuose. 
Numatoma, jog įgyvendinus projektą, jo tiesioginį poveikį pajus apie 6 029 gyventojus (vaikai (0-18 m.) ir suaugusieji (55+)), kadangi bus pagerinta pirminės asmens sveikatos priežiūros paslaugų kokybė ir teikiamų paslaugų efektyvumas, vaikų ligų bei sveiko senėjimo srityse bei vyresnio amžiaus šalies gyventojų ligų profilaktikos, prevencijos ir ankstyvosios diagnostikos, tuberkuliozės profilaktikos, diagnostikos ir gydymo srityse.</v>
      </c>
      <c r="BI91" s="131" t="str">
        <f>IFERROR(VLOOKUP(C91,'sutartys 20210531'!$A$1:$Y$90,5,FALSE)," ")</f>
        <v>Baigtas</v>
      </c>
    </row>
    <row r="92" spans="1:150" s="101" customFormat="1" ht="25.5" customHeight="1" x14ac:dyDescent="0.2">
      <c r="A92" s="39" t="s">
        <v>538</v>
      </c>
      <c r="B92" s="87" t="s">
        <v>539</v>
      </c>
      <c r="C92" s="92" t="s">
        <v>540</v>
      </c>
      <c r="D92" s="93" t="s">
        <v>541</v>
      </c>
      <c r="E92" s="90" t="s">
        <v>542</v>
      </c>
      <c r="F92" s="90" t="s">
        <v>162</v>
      </c>
      <c r="G92" s="90" t="s">
        <v>316</v>
      </c>
      <c r="H92" s="90" t="s">
        <v>165</v>
      </c>
      <c r="I92" s="90" t="s">
        <v>115</v>
      </c>
      <c r="J92" s="90"/>
      <c r="K92" s="90"/>
      <c r="L92" s="90"/>
      <c r="M92" s="90"/>
      <c r="N92" s="91">
        <v>52703.69</v>
      </c>
      <c r="O92" s="91"/>
      <c r="P92" s="91">
        <v>3952.78</v>
      </c>
      <c r="Q92" s="91">
        <v>3952.77</v>
      </c>
      <c r="R92" s="91"/>
      <c r="S92" s="91">
        <v>44798.14</v>
      </c>
      <c r="T92" s="43">
        <v>43312</v>
      </c>
      <c r="U92" s="44">
        <v>43358</v>
      </c>
      <c r="V92" s="44">
        <v>43465</v>
      </c>
      <c r="W92" s="45">
        <v>43889</v>
      </c>
      <c r="X92" s="91"/>
      <c r="Y92" s="91"/>
      <c r="Z92" s="91">
        <f>S92/16.5*0.5</f>
        <v>1357.5193939393939</v>
      </c>
      <c r="AA92" s="91">
        <f>S92/16.5*12</f>
        <v>32580.465454545454</v>
      </c>
      <c r="AB92" s="91">
        <f>S92-AA92-Z92</f>
        <v>10860.155151515151</v>
      </c>
      <c r="AC92" s="91"/>
      <c r="AD92" s="149"/>
      <c r="AE92" s="131"/>
      <c r="AF92" s="133">
        <v>27</v>
      </c>
      <c r="AG92" s="116" t="s">
        <v>757</v>
      </c>
      <c r="AH92" s="117"/>
      <c r="AI92" s="117"/>
      <c r="AJ92" s="131"/>
      <c r="AK92" s="117"/>
      <c r="AL92" s="117"/>
      <c r="AM92" s="117"/>
      <c r="AN92" s="117"/>
      <c r="AO92" s="117"/>
      <c r="AP92" s="117" t="s">
        <v>223</v>
      </c>
      <c r="AQ92" s="116" t="s">
        <v>758</v>
      </c>
      <c r="AR92" s="117">
        <v>2231</v>
      </c>
      <c r="AS92" s="117" t="s">
        <v>224</v>
      </c>
      <c r="AT92" s="116" t="s">
        <v>759</v>
      </c>
      <c r="AU92" s="117">
        <v>3</v>
      </c>
      <c r="AV92" s="117"/>
      <c r="AW92" s="117"/>
      <c r="AX92" s="117"/>
      <c r="AY92" s="117"/>
      <c r="AZ92" s="117"/>
      <c r="BA92" s="117"/>
      <c r="BB92" s="117"/>
      <c r="BC92" s="117"/>
      <c r="BD92" s="117"/>
      <c r="BE92" s="117"/>
      <c r="BF92" s="117"/>
      <c r="BG92" s="132"/>
      <c r="BH92" s="57" t="str">
        <f>IFERROR(VLOOKUP(C92,'sutartys 20210531'!$A$1:$Y$90,6,FALSE)," ")</f>
        <v>2018 m. pradžioje Šilalės rajono savivaldybėje gyveno 7.6 tūkst. 55 metų ir vyresnio amžiaus žmonių, tai sudarė 33,2 proc. visų gyventojų (Tauragės regione - 25,4 proc.). Nuo 2014 metų Šilalės rajono savivaldybėje gyventojų skaičius sumažėjo 9,2 proc., tačiau vyresnio amžiaus žmonių skaičius išaugo 3 proc. Remiantis Higienos Instituto duomenimis 2017 m. sergančiųjų 60 m. ir vyresnio amžiaus žmonių dalis sudarė apie 90 proc. Statistinė informacija rodo augantį sveikatos priežiūros paslaugų poreikį vyresnio amžiaus žmonėms. Šilalės rajono savivaldybėje kaip ir visoje Lietuvoje odontologinis gydymas reikalingas beveik pusei vaikų. Tai rodo, kad vaikų burnos higienos ir dantų gydymo poreikiai nėra patenkinami. Šilalės rajono savivaldybėje nėra teikiamas gydymas asmenims, sergantiems priklausomybės nuo opioidų ligomis. Negydant priklausomybės nuo opioidų ligų, kyla pavojus visuomenės gerovei - auga socialinės ir ekonominės problemos dėl sergančių asmenų netinkamo elgesio. Siekiant gerinti sveikatos paslaugų prieinamumą Šilalės rajono savivaldybės gyventojams - vyresnio amžiaus žmonėms ir vaikams, projekto įgyvendinimo metu planuojama įsigyti reikalingą medicininę įrangą ir suremontuoti UAB Šilalės šeimos gydytojo praktika ir IĮ D.Ugintienės BPG kabinetas patalpas, kuriose teikiamos gydymo paslaugos. Taip pat numatoma įrengti UAB Šilalės psichikos sveikatos ir psichologinio konsultavimo centre priklausomybės nuo opioidų pakaitinio gydymo kabinetą.</v>
      </c>
      <c r="BI92" s="131" t="str">
        <f>IFERROR(VLOOKUP(C92,'sutartys 20210531'!$A$1:$Y$90,5,FALSE)," ")</f>
        <v>Baigtas</v>
      </c>
    </row>
    <row r="93" spans="1:150" s="101" customFormat="1" ht="25.5" customHeight="1" x14ac:dyDescent="0.2">
      <c r="A93" s="39" t="s">
        <v>543</v>
      </c>
      <c r="B93" s="87" t="s">
        <v>544</v>
      </c>
      <c r="C93" s="92" t="s">
        <v>545</v>
      </c>
      <c r="D93" s="93" t="s">
        <v>546</v>
      </c>
      <c r="E93" s="90" t="s">
        <v>547</v>
      </c>
      <c r="F93" s="90" t="s">
        <v>162</v>
      </c>
      <c r="G93" s="90" t="s">
        <v>316</v>
      </c>
      <c r="H93" s="90" t="s">
        <v>165</v>
      </c>
      <c r="I93" s="90" t="s">
        <v>115</v>
      </c>
      <c r="J93" s="90"/>
      <c r="K93" s="90"/>
      <c r="L93" s="90"/>
      <c r="M93" s="90"/>
      <c r="N93" s="91">
        <v>13540.07</v>
      </c>
      <c r="O93" s="91">
        <v>1015.51</v>
      </c>
      <c r="P93" s="91">
        <v>1015.5</v>
      </c>
      <c r="Q93" s="91"/>
      <c r="R93" s="91"/>
      <c r="S93" s="91">
        <v>11509.06</v>
      </c>
      <c r="T93" s="43">
        <v>43312</v>
      </c>
      <c r="U93" s="44">
        <v>43358</v>
      </c>
      <c r="V93" s="44">
        <v>43465</v>
      </c>
      <c r="W93" s="45">
        <v>43889</v>
      </c>
      <c r="X93" s="91"/>
      <c r="Y93" s="91"/>
      <c r="Z93" s="91">
        <f>S93/17.5*0.5</f>
        <v>328.83028571428571</v>
      </c>
      <c r="AA93" s="91">
        <f>S93/17.5*12</f>
        <v>7891.9268571428565</v>
      </c>
      <c r="AB93" s="91">
        <f>S93-AA93-Z93</f>
        <v>3288.3028571428572</v>
      </c>
      <c r="AC93" s="91"/>
      <c r="AD93" s="149"/>
      <c r="AE93" s="131"/>
      <c r="AF93" s="133">
        <v>27</v>
      </c>
      <c r="AG93" s="116" t="s">
        <v>757</v>
      </c>
      <c r="AH93" s="117"/>
      <c r="AI93" s="117"/>
      <c r="AJ93" s="131"/>
      <c r="AK93" s="117"/>
      <c r="AL93" s="117"/>
      <c r="AM93" s="117"/>
      <c r="AN93" s="117"/>
      <c r="AO93" s="117"/>
      <c r="AP93" s="117" t="s">
        <v>223</v>
      </c>
      <c r="AQ93" s="116" t="s">
        <v>758</v>
      </c>
      <c r="AR93" s="117">
        <v>1137</v>
      </c>
      <c r="AS93" s="117" t="s">
        <v>224</v>
      </c>
      <c r="AT93" s="116" t="s">
        <v>759</v>
      </c>
      <c r="AU93" s="117">
        <v>1</v>
      </c>
      <c r="AV93" s="117"/>
      <c r="AW93" s="117"/>
      <c r="AX93" s="117"/>
      <c r="AY93" s="117"/>
      <c r="AZ93" s="117"/>
      <c r="BA93" s="117"/>
      <c r="BB93" s="117"/>
      <c r="BC93" s="117"/>
      <c r="BD93" s="117"/>
      <c r="BE93" s="117"/>
      <c r="BF93" s="117"/>
      <c r="BG93" s="132"/>
      <c r="BH93" s="57" t="str">
        <f>IFERROR(VLOOKUP(C93,'sutartys 20210531'!$A$1:$Y$90,6,FALSE)," ")</f>
        <v>Šilalės rajono savivaldybėje kaip ir visoje Lietuvoje odontologinis gydymas reikalingas beveik pusei vaikų. Savivaldybėje auga ir sveikatos priežiūros paslaugų poreikis vyresnio amžiaus žmonėms. Viešosios įstaigos Pajūrio ambulatorijoje nepakankamai užtikrinama teikiamų sveikatos paslaugų kokybė ir prieinamumas, nes odontologinė įranga fiziškai ir morališkai pasenusi, susidėvėjusi, todėl dažnai genda, neveikia. Siekiant pagerinti sveikatos paslaugų prieinamumą projekto tikslinei grupei - vyresnio amžiaus žmonėms ir vaikams, viešoji įstaiga Pajūrio ambulatorija projekto metu planuoja įsigyti naują odontologinę įrangą.Taip pat bus įsigyta kompiuterinė įranga e-sveikatos veikimui užtikrinti.</v>
      </c>
      <c r="BI93" s="131" t="str">
        <f>IFERROR(VLOOKUP(C93,'sutartys 20210531'!$A$1:$Y$90,5,FALSE)," ")</f>
        <v>Baigtas</v>
      </c>
    </row>
    <row r="94" spans="1:150" s="101" customFormat="1" ht="25.5" customHeight="1" x14ac:dyDescent="0.2">
      <c r="A94" s="39" t="s">
        <v>548</v>
      </c>
      <c r="B94" s="87" t="s">
        <v>549</v>
      </c>
      <c r="C94" s="92" t="s">
        <v>550</v>
      </c>
      <c r="D94" s="93" t="s">
        <v>551</v>
      </c>
      <c r="E94" s="90" t="s">
        <v>552</v>
      </c>
      <c r="F94" s="90" t="s">
        <v>162</v>
      </c>
      <c r="G94" s="90" t="s">
        <v>316</v>
      </c>
      <c r="H94" s="90" t="s">
        <v>165</v>
      </c>
      <c r="I94" s="90" t="s">
        <v>115</v>
      </c>
      <c r="J94" s="90"/>
      <c r="K94" s="90"/>
      <c r="L94" s="90"/>
      <c r="M94" s="90"/>
      <c r="N94" s="91">
        <v>14200</v>
      </c>
      <c r="O94" s="91">
        <v>1065</v>
      </c>
      <c r="P94" s="91">
        <v>1065</v>
      </c>
      <c r="Q94" s="91"/>
      <c r="R94" s="91"/>
      <c r="S94" s="91">
        <v>12070</v>
      </c>
      <c r="T94" s="43">
        <v>43312</v>
      </c>
      <c r="U94" s="44">
        <v>43373</v>
      </c>
      <c r="V94" s="44">
        <v>43465</v>
      </c>
      <c r="W94" s="45">
        <v>43889</v>
      </c>
      <c r="X94" s="91"/>
      <c r="Y94" s="91"/>
      <c r="Z94" s="91"/>
      <c r="AA94" s="91">
        <f>S94/16*12</f>
        <v>9052.5</v>
      </c>
      <c r="AB94" s="91">
        <f>S94-AA94</f>
        <v>3017.5</v>
      </c>
      <c r="AC94" s="91"/>
      <c r="AD94" s="149"/>
      <c r="AE94" s="131"/>
      <c r="AF94" s="133">
        <v>27</v>
      </c>
      <c r="AG94" s="116" t="s">
        <v>757</v>
      </c>
      <c r="AH94" s="117"/>
      <c r="AI94" s="117"/>
      <c r="AJ94" s="131"/>
      <c r="AK94" s="117"/>
      <c r="AL94" s="117"/>
      <c r="AM94" s="117"/>
      <c r="AN94" s="117"/>
      <c r="AO94" s="117"/>
      <c r="AP94" s="117" t="s">
        <v>223</v>
      </c>
      <c r="AQ94" s="116" t="s">
        <v>758</v>
      </c>
      <c r="AR94" s="117">
        <v>1141</v>
      </c>
      <c r="AS94" s="117" t="s">
        <v>224</v>
      </c>
      <c r="AT94" s="116" t="s">
        <v>759</v>
      </c>
      <c r="AU94" s="117">
        <v>1</v>
      </c>
      <c r="AV94" s="117"/>
      <c r="AW94" s="117"/>
      <c r="AX94" s="117"/>
      <c r="AY94" s="117"/>
      <c r="AZ94" s="117"/>
      <c r="BA94" s="117"/>
      <c r="BB94" s="117"/>
      <c r="BC94" s="117"/>
      <c r="BD94" s="117"/>
      <c r="BE94" s="117"/>
      <c r="BF94" s="117"/>
      <c r="BG94" s="132"/>
      <c r="BH94" s="57" t="str">
        <f>IFERROR(VLOOKUP(C94,'sutartys 20210531'!$A$1:$Y$90,6,FALSE)," ")</f>
        <v>Projektas yra skirtas pagerinti projekto vykdytojo teikiamų pirminės asmens sveikatos priežiūros paslaugų kokybę ir prieinamumą. 
Šeimos gydytojų vizitų į namus poreikis turi tendenciją didėti, ypač dažnai yra lankomi vaikai ir vyresnio amžiaus, neįgalūs, specialių poreikių turintys asmenys. Pacientams lankyti namuose yra reikalinga tikslinė transporto priemonė, kuri bus įsigyjama projekto metu. 
Tikslinė grupė – prie įstaigos prisirašę asmenys (vaikas iki 18 metų ir vyresni nei 55 metų asmenys).</v>
      </c>
      <c r="BI94" s="131" t="str">
        <f>IFERROR(VLOOKUP(C94,'sutartys 20210531'!$A$1:$Y$90,5,FALSE)," ")</f>
        <v>Baigtas</v>
      </c>
    </row>
    <row r="95" spans="1:150" s="101" customFormat="1" ht="25.5" customHeight="1" x14ac:dyDescent="0.2">
      <c r="A95" s="39" t="s">
        <v>553</v>
      </c>
      <c r="B95" s="87" t="s">
        <v>554</v>
      </c>
      <c r="C95" s="92" t="s">
        <v>555</v>
      </c>
      <c r="D95" s="93" t="s">
        <v>556</v>
      </c>
      <c r="E95" s="90" t="s">
        <v>557</v>
      </c>
      <c r="F95" s="90" t="s">
        <v>162</v>
      </c>
      <c r="G95" s="90" t="s">
        <v>316</v>
      </c>
      <c r="H95" s="90" t="s">
        <v>165</v>
      </c>
      <c r="I95" s="90" t="s">
        <v>115</v>
      </c>
      <c r="J95" s="90"/>
      <c r="K95" s="90"/>
      <c r="L95" s="90"/>
      <c r="M95" s="90"/>
      <c r="N95" s="91">
        <v>19369.03</v>
      </c>
      <c r="O95" s="91">
        <v>1452.69</v>
      </c>
      <c r="P95" s="91">
        <v>1452.67</v>
      </c>
      <c r="Q95" s="91"/>
      <c r="R95" s="91"/>
      <c r="S95" s="91">
        <v>16463.669999999998</v>
      </c>
      <c r="T95" s="43">
        <v>43312</v>
      </c>
      <c r="U95" s="44">
        <v>43358</v>
      </c>
      <c r="V95" s="44">
        <v>43465</v>
      </c>
      <c r="W95" s="45">
        <v>43889</v>
      </c>
      <c r="X95" s="91"/>
      <c r="Y95" s="91"/>
      <c r="Z95" s="91">
        <f>S95/17.5*0.5</f>
        <v>470.39057142857138</v>
      </c>
      <c r="AA95" s="91">
        <f>S95/17.5*12</f>
        <v>11289.373714285714</v>
      </c>
      <c r="AB95" s="91">
        <f>S95-AA95-Z95</f>
        <v>4703.9057142857137</v>
      </c>
      <c r="AC95" s="91"/>
      <c r="AD95" s="149"/>
      <c r="AE95" s="131"/>
      <c r="AF95" s="133">
        <v>27</v>
      </c>
      <c r="AG95" s="116" t="s">
        <v>757</v>
      </c>
      <c r="AH95" s="117"/>
      <c r="AI95" s="117"/>
      <c r="AJ95" s="131"/>
      <c r="AK95" s="117"/>
      <c r="AL95" s="117"/>
      <c r="AM95" s="117"/>
      <c r="AN95" s="117"/>
      <c r="AO95" s="117"/>
      <c r="AP95" s="117" t="s">
        <v>223</v>
      </c>
      <c r="AQ95" s="116" t="s">
        <v>758</v>
      </c>
      <c r="AR95" s="117">
        <v>1235</v>
      </c>
      <c r="AS95" s="117" t="s">
        <v>224</v>
      </c>
      <c r="AT95" s="116" t="s">
        <v>759</v>
      </c>
      <c r="AU95" s="117">
        <v>1</v>
      </c>
      <c r="AV95" s="117"/>
      <c r="AW95" s="117"/>
      <c r="AX95" s="117"/>
      <c r="AY95" s="117"/>
      <c r="AZ95" s="117"/>
      <c r="BA95" s="117"/>
      <c r="BB95" s="117"/>
      <c r="BC95" s="117"/>
      <c r="BD95" s="117"/>
      <c r="BE95" s="117"/>
      <c r="BF95" s="117"/>
      <c r="BG95" s="132"/>
      <c r="BH95" s="57" t="str">
        <f>IFERROR(VLOOKUP(C95,'sutartys 20210531'!$A$1:$Y$90,6,FALSE)," ")</f>
        <v>Senėjant visuomenei auga sergančiųjų lėtinėmis neinfekcinėmis ligomis vyresnių gyventojų skaičius bei jų poreikis pirminės ambulatorinės asmens sveikatos priežiūros paslaugoms tiek viešojoje įstaigoje Kvėdarnos ambulatorijoje tiek pacientų namuose. Šiuo metu dėl nudėvėtos ir/ar nepakankamos esamos infrastruktūros nepakankamai užtikrinama įstaigos teikiamų sveikatos priežiūros paslaugų kokybė ir prieinamumas: turimas tik vienas jau daugiau kaip 10 m. automobilis neužtikrina savalaikio ir efektyvaus pacientų aptarnavimo pacientų namuose, kas ypač aktualu vyresnio amžiaus asmenims bei mažiems vaikams, trūksta kompiuterinės įrangos efektyvesniam darbo organizavimui ir dėl to kyla tiek pacientų, tiek darbuotojų nepasitenkinimas.
Projekto tikslas yra pagerinti įmonės teikiamų pirminės ambulatorinės asmens sveikatos priežiūros paslaugų kokybę ir prieinamumą tikslinėms gyventojų grupėms: vyresnio amžiaus asmenims (55 m. ir vyresniems) ir vaikams.
Siekiant geresnės Šilalės rajono savivaldybės gyventojų sveikatos, efektyviai teikti reikalingas paslaugas prie įstaigos prisirašiusiems pacientams, vykdyti ligų prevenciją ir kontrolę, užtikrinti šių gyventojų poreikius gauti kokybiškas ir prieinamas pirminės ambulatorinės asmens sveikatos priežiūros paslaugas numatomos investicijos į  papildomos transporto priemonės bei kompiuterinės įrangos įsigijimą, kas sudarys sąlygas pagerinti teikiamų paslaugų efektyvumą bei sumažinti tarp skirtingų gyventojų grupių egzistuojančius sveikatos netolygumus.</v>
      </c>
      <c r="BI95" s="131" t="str">
        <f>IFERROR(VLOOKUP(C95,'sutartys 20210531'!$A$1:$Y$90,5,FALSE)," ")</f>
        <v>Baigtas</v>
      </c>
    </row>
    <row r="96" spans="1:150" s="101" customFormat="1" ht="25.5" customHeight="1" x14ac:dyDescent="0.2">
      <c r="A96" s="39" t="s">
        <v>558</v>
      </c>
      <c r="B96" s="87" t="s">
        <v>559</v>
      </c>
      <c r="C96" s="92" t="s">
        <v>560</v>
      </c>
      <c r="D96" s="93" t="s">
        <v>561</v>
      </c>
      <c r="E96" s="90" t="s">
        <v>562</v>
      </c>
      <c r="F96" s="90" t="s">
        <v>162</v>
      </c>
      <c r="G96" s="90" t="s">
        <v>316</v>
      </c>
      <c r="H96" s="90" t="s">
        <v>165</v>
      </c>
      <c r="I96" s="90" t="s">
        <v>115</v>
      </c>
      <c r="J96" s="90"/>
      <c r="K96" s="90"/>
      <c r="L96" s="90"/>
      <c r="M96" s="90"/>
      <c r="N96" s="91">
        <v>17182</v>
      </c>
      <c r="O96" s="91">
        <v>1165.27</v>
      </c>
      <c r="P96" s="91">
        <v>2457.58</v>
      </c>
      <c r="Q96" s="91"/>
      <c r="R96" s="91">
        <v>1645.05</v>
      </c>
      <c r="S96" s="91">
        <v>11914.1</v>
      </c>
      <c r="T96" s="43">
        <v>43312</v>
      </c>
      <c r="U96" s="44">
        <v>43464</v>
      </c>
      <c r="V96" s="44">
        <v>43554</v>
      </c>
      <c r="W96" s="45">
        <v>43830</v>
      </c>
      <c r="X96" s="91"/>
      <c r="Y96" s="91"/>
      <c r="Z96" s="91"/>
      <c r="AA96" s="91">
        <f>S96</f>
        <v>11914.1</v>
      </c>
      <c r="AB96" s="91"/>
      <c r="AC96" s="91"/>
      <c r="AD96" s="149"/>
      <c r="AE96" s="131"/>
      <c r="AF96" s="133">
        <v>27</v>
      </c>
      <c r="AG96" s="116" t="s">
        <v>757</v>
      </c>
      <c r="AH96" s="117"/>
      <c r="AI96" s="117"/>
      <c r="AJ96" s="131"/>
      <c r="AK96" s="117"/>
      <c r="AL96" s="117"/>
      <c r="AM96" s="117"/>
      <c r="AN96" s="117"/>
      <c r="AO96" s="117"/>
      <c r="AP96" s="117" t="s">
        <v>223</v>
      </c>
      <c r="AQ96" s="116" t="s">
        <v>758</v>
      </c>
      <c r="AR96" s="117">
        <v>960</v>
      </c>
      <c r="AS96" s="117" t="s">
        <v>224</v>
      </c>
      <c r="AT96" s="116" t="s">
        <v>759</v>
      </c>
      <c r="AU96" s="117">
        <v>1</v>
      </c>
      <c r="AV96" s="117"/>
      <c r="AW96" s="117"/>
      <c r="AX96" s="117"/>
      <c r="AY96" s="117"/>
      <c r="AZ96" s="117"/>
      <c r="BA96" s="117"/>
      <c r="BB96" s="117"/>
      <c r="BC96" s="117"/>
      <c r="BD96" s="117"/>
      <c r="BE96" s="117"/>
      <c r="BF96" s="117"/>
      <c r="BG96" s="132"/>
      <c r="BH96" s="57" t="str">
        <f>IFERROR(VLOOKUP(C96,'sutartys 20210531'!$A$1:$Y$90,6,FALSE)," ")</f>
        <v>Siekiant užtikrinti teikiamų odontologinių paslaugų kokybę ir prieinamumą Šilalės rajono savivaldybėje, įgyvendinamas projektas „VšĮ Kaltinėnų PSPC paslaugų kokybės gerinimas“. Projekto įgyvendinimo metu numatoma įsigyti gydytojo odontologo darbo vietos įrangos komplektą, būtiną savalaikių ir efektyvių odontologinių paslaugų teikimui.</v>
      </c>
      <c r="BI96" s="131" t="str">
        <f>IFERROR(VLOOKUP(C96,'sutartys 20210531'!$A$1:$Y$90,5,FALSE)," ")</f>
        <v>Baigtas</v>
      </c>
    </row>
    <row r="97" spans="1:150" s="101" customFormat="1" ht="25.5" customHeight="1" x14ac:dyDescent="0.2">
      <c r="A97" s="39" t="s">
        <v>563</v>
      </c>
      <c r="B97" s="87" t="s">
        <v>564</v>
      </c>
      <c r="C97" s="92" t="s">
        <v>565</v>
      </c>
      <c r="D97" s="93" t="s">
        <v>566</v>
      </c>
      <c r="E97" s="90" t="s">
        <v>567</v>
      </c>
      <c r="F97" s="90" t="s">
        <v>162</v>
      </c>
      <c r="G97" s="90" t="s">
        <v>568</v>
      </c>
      <c r="H97" s="90" t="s">
        <v>165</v>
      </c>
      <c r="I97" s="90" t="s">
        <v>115</v>
      </c>
      <c r="J97" s="90"/>
      <c r="K97" s="90"/>
      <c r="L97" s="90"/>
      <c r="M97" s="90"/>
      <c r="N97" s="91">
        <v>258998.59</v>
      </c>
      <c r="O97" s="91">
        <v>19426.18</v>
      </c>
      <c r="P97" s="91">
        <v>19426.16</v>
      </c>
      <c r="Q97" s="91"/>
      <c r="R97" s="91"/>
      <c r="S97" s="91">
        <v>220146.25</v>
      </c>
      <c r="T97" s="43">
        <v>43312</v>
      </c>
      <c r="U97" s="44">
        <v>43363</v>
      </c>
      <c r="V97" s="44">
        <v>43434</v>
      </c>
      <c r="W97" s="45">
        <v>44286</v>
      </c>
      <c r="X97" s="91"/>
      <c r="Y97" s="91"/>
      <c r="Z97" s="91">
        <f>S97/17*1</f>
        <v>12949.779411764706</v>
      </c>
      <c r="AA97" s="91">
        <f>S97/17*12</f>
        <v>155397.35294117648</v>
      </c>
      <c r="AB97" s="91">
        <f>S97-Z97-AA97</f>
        <v>51799.117647058825</v>
      </c>
      <c r="AC97" s="91"/>
      <c r="AD97" s="149"/>
      <c r="AE97" s="131"/>
      <c r="AF97" s="133">
        <v>27</v>
      </c>
      <c r="AG97" s="116" t="s">
        <v>757</v>
      </c>
      <c r="AH97" s="117"/>
      <c r="AI97" s="117"/>
      <c r="AJ97" s="131"/>
      <c r="AK97" s="117"/>
      <c r="AL97" s="117"/>
      <c r="AM97" s="117"/>
      <c r="AN97" s="117"/>
      <c r="AO97" s="117"/>
      <c r="AP97" s="117" t="s">
        <v>223</v>
      </c>
      <c r="AQ97" s="116" t="s">
        <v>758</v>
      </c>
      <c r="AR97" s="117">
        <v>12800</v>
      </c>
      <c r="AS97" s="117" t="s">
        <v>224</v>
      </c>
      <c r="AT97" s="116" t="s">
        <v>759</v>
      </c>
      <c r="AU97" s="117">
        <v>1</v>
      </c>
      <c r="AV97" s="117"/>
      <c r="AW97" s="117"/>
      <c r="AX97" s="117"/>
      <c r="AY97" s="117"/>
      <c r="AZ97" s="117"/>
      <c r="BA97" s="117"/>
      <c r="BB97" s="117"/>
      <c r="BC97" s="117"/>
      <c r="BD97" s="117"/>
      <c r="BE97" s="117"/>
      <c r="BF97" s="117"/>
      <c r="BG97" s="132"/>
      <c r="BH97" s="57" t="str">
        <f>IFERROR(VLOOKUP(C97,'sutartys 20210531'!$A$1:$Y$90,6,FALSE)," ")</f>
        <v>Siekiant viešojoje įstaigoje Tauragės rajono pirminės sveikatos priežiūros centre užtikrinti kokybiškas ir prieinamas paslaugas vaikams, vyresnio amžiaus asmenims, tuberkulioze ir priklausomybės ligomis sergantiems asmenims projekto metu bus atnaujinama paslaugų teikimo infrastruktūra, įrengiamas DOTS bei priklausomybės nuo opioidų pakaitinio gydymo kabinetas. Įsigyjama moderni medicininė įranga, automobilis leis užtikrinti, kad bus vykdoma  vaikų ligų ir vyresnio amžiaus gyventojų ligų profilaktika, prevencija, ankstyvoji diagnostika ir gydymas. Patalpų atnaujinimas, naujų įrengimas, eilių valdymo sistemos ir kompiuterinės įrangos įsigijimas padidins paslaugų teikimo fizinės aplinkos patrauklumą, užtikrins įstaigos efektyvų darbą, prisidės prie e. sveikatos sistemos naudojimo gerinimo.</v>
      </c>
      <c r="BI97" s="131" t="str">
        <f>IFERROR(VLOOKUP(C97,'sutartys 20210531'!$A$1:$Y$90,5,FALSE)," ")</f>
        <v>Įgyvendinama sutartis</v>
      </c>
    </row>
    <row r="98" spans="1:150" s="101" customFormat="1" ht="25.5" customHeight="1" x14ac:dyDescent="0.2">
      <c r="A98" s="39" t="s">
        <v>569</v>
      </c>
      <c r="B98" s="87" t="s">
        <v>570</v>
      </c>
      <c r="C98" s="92" t="s">
        <v>571</v>
      </c>
      <c r="D98" s="93" t="s">
        <v>572</v>
      </c>
      <c r="E98" s="90" t="s">
        <v>573</v>
      </c>
      <c r="F98" s="90" t="s">
        <v>162</v>
      </c>
      <c r="G98" s="90" t="s">
        <v>568</v>
      </c>
      <c r="H98" s="90" t="s">
        <v>165</v>
      </c>
      <c r="I98" s="90" t="s">
        <v>115</v>
      </c>
      <c r="J98" s="90"/>
      <c r="K98" s="90"/>
      <c r="L98" s="90"/>
      <c r="M98" s="90"/>
      <c r="N98" s="91">
        <v>47242</v>
      </c>
      <c r="O98" s="91"/>
      <c r="P98" s="91">
        <v>3543.15</v>
      </c>
      <c r="Q98" s="91">
        <v>3543.15</v>
      </c>
      <c r="R98" s="91"/>
      <c r="S98" s="91">
        <v>40155.699999999997</v>
      </c>
      <c r="T98" s="43">
        <v>43312</v>
      </c>
      <c r="U98" s="44">
        <v>43332</v>
      </c>
      <c r="V98" s="44">
        <v>43403</v>
      </c>
      <c r="W98" s="45">
        <v>43646</v>
      </c>
      <c r="X98" s="91"/>
      <c r="Y98" s="91"/>
      <c r="Z98" s="91">
        <f>S98/6*2</f>
        <v>13385.233333333332</v>
      </c>
      <c r="AA98" s="91">
        <f>S98-Z98</f>
        <v>26770.466666666667</v>
      </c>
      <c r="AB98" s="91"/>
      <c r="AC98" s="91"/>
      <c r="AD98" s="149"/>
      <c r="AE98" s="131"/>
      <c r="AF98" s="133">
        <v>27</v>
      </c>
      <c r="AG98" s="116" t="s">
        <v>757</v>
      </c>
      <c r="AH98" s="117"/>
      <c r="AI98" s="117"/>
      <c r="AJ98" s="131"/>
      <c r="AK98" s="117"/>
      <c r="AL98" s="117"/>
      <c r="AM98" s="117"/>
      <c r="AN98" s="117"/>
      <c r="AO98" s="117"/>
      <c r="AP98" s="117" t="s">
        <v>223</v>
      </c>
      <c r="AQ98" s="116" t="s">
        <v>758</v>
      </c>
      <c r="AR98" s="117">
        <v>1600</v>
      </c>
      <c r="AS98" s="117" t="s">
        <v>224</v>
      </c>
      <c r="AT98" s="116" t="s">
        <v>759</v>
      </c>
      <c r="AU98" s="117">
        <v>1</v>
      </c>
      <c r="AV98" s="117"/>
      <c r="AW98" s="117"/>
      <c r="AX98" s="117"/>
      <c r="AY98" s="117"/>
      <c r="AZ98" s="117"/>
      <c r="BA98" s="117"/>
      <c r="BB98" s="117"/>
      <c r="BC98" s="117"/>
      <c r="BD98" s="117"/>
      <c r="BE98" s="117"/>
      <c r="BF98" s="117"/>
      <c r="BG98" s="132"/>
      <c r="BH98" s="57" t="str">
        <f>IFERROR(VLOOKUP(C98,'sutartys 20210531'!$A$1:$Y$90,6,FALSE)," ")</f>
        <v>Tauragės rajono savivaldybėje, siekiant užtikrinti kokybiškų pirminės asmens sveikatos priežiūros paslaugų teikimą ir padidinti teikiamų paslaugų prieinamumą vaikams ir vyresnio amžiaus gyventojams, numatomas uždarosios akcinės bendrovės "Šeimos pulsas" modernizavimo projektas, skirtas Aprašo 12.1 punkte numatytai remiamai veiklai įgyvendinti. 
Projektas skirtas problemoms, susijusioms su vaikų ir vyresnio amžiaus asmenims skirtų paslaugų teikimu Tauragės rajono savivaldybėje spręsti. Projekto įgyvendinimo metu numatoma įsigyti odontologinę ir kitą medicininę įrangą, baldus odontologo kabinetui, kompiuterinę įrangą bei automobilį, skirtą pacientų lankymui namuose. Tikimasi, kad projekto naudą pajus 1600 tikslinės grupės asmenų - vaikų ir vyresnio amžiaus asmenų.</v>
      </c>
      <c r="BI98" s="131" t="str">
        <f>IFERROR(VLOOKUP(C98,'sutartys 20210531'!$A$1:$Y$90,5,FALSE)," ")</f>
        <v>Baigtas</v>
      </c>
    </row>
    <row r="99" spans="1:150" s="101" customFormat="1" ht="25.5" customHeight="1" x14ac:dyDescent="0.2">
      <c r="A99" s="39" t="s">
        <v>574</v>
      </c>
      <c r="B99" s="87" t="s">
        <v>575</v>
      </c>
      <c r="C99" s="92" t="s">
        <v>576</v>
      </c>
      <c r="D99" s="93" t="s">
        <v>577</v>
      </c>
      <c r="E99" s="90" t="s">
        <v>578</v>
      </c>
      <c r="F99" s="90" t="s">
        <v>162</v>
      </c>
      <c r="G99" s="90" t="s">
        <v>568</v>
      </c>
      <c r="H99" s="90" t="s">
        <v>165</v>
      </c>
      <c r="I99" s="90" t="s">
        <v>115</v>
      </c>
      <c r="J99" s="90"/>
      <c r="K99" s="90"/>
      <c r="L99" s="90"/>
      <c r="M99" s="90"/>
      <c r="N99" s="91">
        <v>26893</v>
      </c>
      <c r="O99" s="91"/>
      <c r="P99" s="91">
        <v>0</v>
      </c>
      <c r="Q99" s="91">
        <v>4948.3</v>
      </c>
      <c r="R99" s="91"/>
      <c r="S99" s="91">
        <v>21944.7</v>
      </c>
      <c r="T99" s="43">
        <v>43312</v>
      </c>
      <c r="U99" s="44">
        <v>43348</v>
      </c>
      <c r="V99" s="44">
        <v>43434</v>
      </c>
      <c r="W99" s="45">
        <v>43646</v>
      </c>
      <c r="X99" s="91"/>
      <c r="Y99" s="91"/>
      <c r="Z99" s="91">
        <f>S99/13</f>
        <v>1688.0538461538463</v>
      </c>
      <c r="AA99" s="91">
        <f>S99-Z99</f>
        <v>20256.646153846155</v>
      </c>
      <c r="AB99" s="91"/>
      <c r="AC99" s="91"/>
      <c r="AD99" s="149"/>
      <c r="AE99" s="131"/>
      <c r="AF99" s="133">
        <v>27</v>
      </c>
      <c r="AG99" s="116" t="s">
        <v>757</v>
      </c>
      <c r="AH99" s="117"/>
      <c r="AI99" s="117"/>
      <c r="AJ99" s="131"/>
      <c r="AK99" s="117"/>
      <c r="AL99" s="117"/>
      <c r="AM99" s="117"/>
      <c r="AN99" s="117"/>
      <c r="AO99" s="117"/>
      <c r="AP99" s="117" t="s">
        <v>223</v>
      </c>
      <c r="AQ99" s="116" t="s">
        <v>758</v>
      </c>
      <c r="AR99" s="117">
        <v>1000</v>
      </c>
      <c r="AS99" s="117" t="s">
        <v>224</v>
      </c>
      <c r="AT99" s="116" t="s">
        <v>759</v>
      </c>
      <c r="AU99" s="117">
        <v>1</v>
      </c>
      <c r="AV99" s="117"/>
      <c r="AW99" s="117"/>
      <c r="AX99" s="117"/>
      <c r="AY99" s="117"/>
      <c r="AZ99" s="117"/>
      <c r="BA99" s="117"/>
      <c r="BB99" s="117"/>
      <c r="BC99" s="117"/>
      <c r="BD99" s="117"/>
      <c r="BE99" s="117"/>
      <c r="BF99" s="117"/>
      <c r="BG99" s="132"/>
      <c r="BH99" s="57" t="str">
        <f>IFERROR(VLOOKUP(C99,'sutartys 20210531'!$A$1:$Y$90,6,FALSE)," ")</f>
        <v>Projektą inicijuoja UAB Mažonienės medicinos kabinetas. Senstant gyventojams, vis didesnė problema tampa lėtinės ligos, dažnėja neįgalumas, o sulaukus 45-50 m. didžiąją likusio gyvenimo dalį lydi įvairios sveikatos problemos.  Atsižvelgiant į tai, didėja ligų profilaktikos ir sveikatos stiprinimo savalaikis paslaugų teikimo poreikis. Ypač aktualu paslaugų prieinamumas nuo rajono centro nutolusiems gyventojams. Projekto tikslas – pagerinti pirminės sveikatos priežiūros paslaugų prieinamumą tikslinėms grupėms (vaikams ir vyresnio amžiaus asmenims) įsigyjant tikslinę transporto priemonę, skirtą pacientų lankymui namuose.  Projekto įgyvendinimas padidins UAB Mažonienės medicinos kabineto teikiamų paslaugų kokybę ir prieinamumą. Planuojama, kad 1040 tikslinės grupės asmenų turės galimybę pasinaudoti pagerintomis paslaugomis.</v>
      </c>
      <c r="BI99" s="131" t="str">
        <f>IFERROR(VLOOKUP(C99,'sutartys 20210531'!$A$1:$Y$90,5,FALSE)," ")</f>
        <v>Baigtas</v>
      </c>
    </row>
    <row r="100" spans="1:150" s="101" customFormat="1" ht="25.5" customHeight="1" x14ac:dyDescent="0.2">
      <c r="A100" s="39" t="s">
        <v>579</v>
      </c>
      <c r="B100" s="87" t="s">
        <v>580</v>
      </c>
      <c r="C100" s="92" t="s">
        <v>581</v>
      </c>
      <c r="D100" s="93" t="s">
        <v>582</v>
      </c>
      <c r="E100" s="90" t="s">
        <v>164</v>
      </c>
      <c r="F100" s="90" t="s">
        <v>162</v>
      </c>
      <c r="G100" s="90" t="s">
        <v>568</v>
      </c>
      <c r="H100" s="90" t="s">
        <v>165</v>
      </c>
      <c r="I100" s="90" t="s">
        <v>115</v>
      </c>
      <c r="J100" s="90"/>
      <c r="K100" s="90"/>
      <c r="L100" s="90"/>
      <c r="M100" s="90"/>
      <c r="N100" s="91">
        <v>103528.96000000001</v>
      </c>
      <c r="O100" s="91"/>
      <c r="P100" s="91">
        <v>7764.67</v>
      </c>
      <c r="Q100" s="91">
        <v>7764.67</v>
      </c>
      <c r="R100" s="91"/>
      <c r="S100" s="91">
        <v>87999.62</v>
      </c>
      <c r="T100" s="43">
        <v>43312</v>
      </c>
      <c r="U100" s="44">
        <v>43353</v>
      </c>
      <c r="V100" s="44">
        <v>43434</v>
      </c>
      <c r="W100" s="45">
        <v>43677</v>
      </c>
      <c r="X100" s="91"/>
      <c r="Y100" s="91"/>
      <c r="Z100" s="91">
        <f>S100/7</f>
        <v>12571.374285714284</v>
      </c>
      <c r="AA100" s="91">
        <f>S100-Z100</f>
        <v>75428.245714285717</v>
      </c>
      <c r="AB100" s="91"/>
      <c r="AC100" s="91"/>
      <c r="AD100" s="149"/>
      <c r="AE100" s="131"/>
      <c r="AF100" s="133">
        <v>27</v>
      </c>
      <c r="AG100" s="116" t="s">
        <v>757</v>
      </c>
      <c r="AH100" s="117"/>
      <c r="AI100" s="117"/>
      <c r="AJ100" s="131"/>
      <c r="AK100" s="117"/>
      <c r="AL100" s="117"/>
      <c r="AM100" s="117"/>
      <c r="AN100" s="117"/>
      <c r="AO100" s="117"/>
      <c r="AP100" s="117" t="s">
        <v>223</v>
      </c>
      <c r="AQ100" s="116" t="s">
        <v>758</v>
      </c>
      <c r="AR100" s="117">
        <v>5000</v>
      </c>
      <c r="AS100" s="117" t="s">
        <v>224</v>
      </c>
      <c r="AT100" s="116" t="s">
        <v>759</v>
      </c>
      <c r="AU100" s="117">
        <v>1</v>
      </c>
      <c r="AV100" s="117"/>
      <c r="AW100" s="117"/>
      <c r="AX100" s="117"/>
      <c r="AY100" s="117"/>
      <c r="AZ100" s="117"/>
      <c r="BA100" s="117"/>
      <c r="BB100" s="117"/>
      <c r="BC100" s="117"/>
      <c r="BD100" s="117"/>
      <c r="BE100" s="117"/>
      <c r="BF100" s="117"/>
      <c r="BG100" s="132"/>
      <c r="BH100" s="57" t="str">
        <f>IFERROR(VLOOKUP(C100,'sutartys 20210531'!$A$1:$Y$90,6,FALSE)," ")</f>
        <v>Tauragės rajono savivaldybėje, siekiant užtikrinti kokybiškų pirminės asmens sveikatos priežiūros paslaugų teikimą ir padidinti teikiamų paslaugų prieinamumą vaikams ir vyresnio amžiaus gyventojams, numatomas UAB InMedica klinikų Tauragėje ir Skaudvilėje modernizavimo projekto įgyvendinimas.
Projektas skirtas problemoms, susijusioms su vaikų ir vyresnio amžiaus asmenims skirtų paslaugų teikimu, Tauragės rajono savivaldybėje spręsti. Projekto įgyvendinimo metu numatoma atnaujinti klinikos patalpas, įsigyti būtiną įrangą ir baldus pirminės asmens sveikatos priežiūros paslaugoms teikti: odontologinę ir kitą medicininę įrangą, baldus šeimos bei gydytojų odontologų  kabinetams, kompiuterinę įrangą. Tikimasi, kad projekto naudą pajus 5038 tikslinės grupės asmenų - vaikai ir vyresnio amžiaus asmenys.</v>
      </c>
      <c r="BI100" s="131" t="str">
        <f>IFERROR(VLOOKUP(C100,'sutartys 20210531'!$A$1:$Y$90,5,FALSE)," ")</f>
        <v>Baigtas</v>
      </c>
    </row>
    <row r="101" spans="1:150" s="165" customFormat="1" ht="24.75" customHeight="1" thickBot="1" x14ac:dyDescent="0.25">
      <c r="A101" s="78" t="s">
        <v>583</v>
      </c>
      <c r="B101" s="79"/>
      <c r="C101" s="79"/>
      <c r="D101" s="79" t="s">
        <v>584</v>
      </c>
      <c r="E101" s="80"/>
      <c r="F101" s="80"/>
      <c r="G101" s="80"/>
      <c r="H101" s="80"/>
      <c r="I101" s="80"/>
      <c r="J101" s="80"/>
      <c r="K101" s="80"/>
      <c r="L101" s="80"/>
      <c r="M101" s="80"/>
      <c r="N101" s="80"/>
      <c r="O101" s="80"/>
      <c r="P101" s="80"/>
      <c r="Q101" s="80"/>
      <c r="R101" s="80"/>
      <c r="S101" s="94"/>
      <c r="T101" s="81"/>
      <c r="U101" s="82"/>
      <c r="V101" s="82"/>
      <c r="W101" s="83" t="s">
        <v>275</v>
      </c>
      <c r="X101" s="166"/>
      <c r="Y101" s="166"/>
      <c r="Z101" s="166"/>
      <c r="AA101" s="166"/>
      <c r="AB101" s="166"/>
      <c r="AC101" s="166"/>
      <c r="AD101" s="167"/>
      <c r="AE101" s="163"/>
      <c r="AF101" s="168"/>
      <c r="AG101" s="166"/>
      <c r="AH101" s="166"/>
      <c r="AI101" s="166"/>
      <c r="AJ101" s="163"/>
      <c r="AK101" s="166"/>
      <c r="AL101" s="166"/>
      <c r="AM101" s="166"/>
      <c r="AN101" s="166"/>
      <c r="AO101" s="166"/>
      <c r="AP101" s="169"/>
      <c r="AQ101" s="169"/>
      <c r="AR101" s="169"/>
      <c r="AS101" s="169"/>
      <c r="AT101" s="166"/>
      <c r="AU101" s="169"/>
      <c r="AV101" s="169"/>
      <c r="AW101" s="166"/>
      <c r="AX101" s="169"/>
      <c r="AY101" s="169"/>
      <c r="AZ101" s="166"/>
      <c r="BA101" s="169"/>
      <c r="BB101" s="169"/>
      <c r="BC101" s="169"/>
      <c r="BD101" s="169"/>
      <c r="BE101" s="169"/>
      <c r="BF101" s="169"/>
      <c r="BG101" s="368"/>
      <c r="BH101" s="57" t="str">
        <f>IFERROR(VLOOKUP(C101,'sutartys 20210531'!$A$1:$Y$90,6,FALSE)," ")</f>
        <v xml:space="preserve"> </v>
      </c>
      <c r="BI101" s="131" t="str">
        <f>IFERROR(VLOOKUP(C101,'sutartys 20210531'!$A$1:$Y$90,5,FALSE)," ")</f>
        <v xml:space="preserve"> </v>
      </c>
      <c r="BJ101" s="101"/>
      <c r="BK101" s="101"/>
      <c r="BL101" s="101"/>
      <c r="BM101" s="101"/>
      <c r="BN101" s="101"/>
      <c r="BO101" s="101"/>
      <c r="BP101" s="101"/>
      <c r="BQ101" s="101"/>
      <c r="BR101" s="101"/>
      <c r="BS101" s="101"/>
      <c r="BT101" s="101"/>
      <c r="BU101" s="101"/>
      <c r="BV101" s="101"/>
      <c r="BW101" s="101"/>
      <c r="BX101" s="101"/>
      <c r="BY101" s="101"/>
      <c r="BZ101" s="101"/>
      <c r="CA101" s="101"/>
      <c r="CB101" s="101"/>
      <c r="CC101" s="101"/>
      <c r="CD101" s="101"/>
      <c r="CE101" s="101"/>
      <c r="CF101" s="101"/>
      <c r="CG101" s="101"/>
      <c r="CH101" s="101"/>
      <c r="CI101" s="101"/>
      <c r="CJ101" s="101"/>
      <c r="CK101" s="101"/>
      <c r="CL101" s="101"/>
      <c r="CM101" s="101"/>
      <c r="CN101" s="101"/>
      <c r="CO101" s="101"/>
      <c r="CP101" s="101"/>
      <c r="CQ101" s="101"/>
      <c r="CR101" s="101"/>
      <c r="CS101" s="101"/>
      <c r="CT101" s="101"/>
      <c r="CU101" s="101"/>
      <c r="CV101" s="101"/>
      <c r="CW101" s="101"/>
      <c r="CX101" s="101"/>
      <c r="CY101" s="101"/>
      <c r="CZ101" s="101"/>
      <c r="DA101" s="101"/>
      <c r="DB101" s="101"/>
      <c r="DC101" s="101"/>
      <c r="DD101" s="101"/>
      <c r="DE101" s="101"/>
      <c r="DF101" s="101"/>
      <c r="DG101" s="101"/>
      <c r="DH101" s="101"/>
      <c r="DI101" s="101"/>
      <c r="DJ101" s="101"/>
      <c r="DK101" s="101"/>
      <c r="DL101" s="101"/>
      <c r="DM101" s="101"/>
      <c r="DN101" s="101"/>
      <c r="DO101" s="101"/>
      <c r="DP101" s="101"/>
      <c r="DQ101" s="101"/>
      <c r="DR101" s="101"/>
      <c r="DS101" s="101"/>
      <c r="DT101" s="101"/>
      <c r="DU101" s="101"/>
      <c r="DV101" s="101"/>
      <c r="DW101" s="101"/>
      <c r="DX101" s="101"/>
      <c r="DY101" s="101"/>
      <c r="DZ101" s="101"/>
      <c r="EA101" s="101"/>
      <c r="EB101" s="101"/>
      <c r="EC101" s="101"/>
      <c r="ED101" s="101"/>
      <c r="EE101" s="101"/>
      <c r="EF101" s="101"/>
      <c r="EG101" s="101"/>
      <c r="EH101" s="101"/>
      <c r="EI101" s="101"/>
      <c r="EJ101" s="101"/>
      <c r="EK101" s="101"/>
      <c r="EL101" s="101"/>
      <c r="EM101" s="101"/>
      <c r="EN101" s="101"/>
      <c r="EO101" s="101"/>
      <c r="EP101" s="101"/>
      <c r="EQ101" s="101"/>
      <c r="ER101" s="101"/>
      <c r="ES101" s="101"/>
      <c r="ET101" s="101"/>
    </row>
    <row r="102" spans="1:150" s="113" customFormat="1" ht="25.5" customHeight="1" x14ac:dyDescent="0.2">
      <c r="A102" s="20" t="s">
        <v>97</v>
      </c>
      <c r="B102" s="21"/>
      <c r="C102" s="21"/>
      <c r="D102" s="37" t="s">
        <v>585</v>
      </c>
      <c r="E102" s="23"/>
      <c r="F102" s="23"/>
      <c r="G102" s="23"/>
      <c r="H102" s="23"/>
      <c r="I102" s="23"/>
      <c r="J102" s="23"/>
      <c r="K102" s="23"/>
      <c r="L102" s="23"/>
      <c r="M102" s="23"/>
      <c r="N102" s="23"/>
      <c r="O102" s="23"/>
      <c r="P102" s="23"/>
      <c r="Q102" s="23"/>
      <c r="R102" s="23"/>
      <c r="S102" s="24"/>
      <c r="T102" s="25"/>
      <c r="U102" s="38"/>
      <c r="V102" s="38"/>
      <c r="W102" s="28" t="s">
        <v>275</v>
      </c>
      <c r="X102" s="108"/>
      <c r="Y102" s="108"/>
      <c r="Z102" s="108"/>
      <c r="AA102" s="108"/>
      <c r="AB102" s="108"/>
      <c r="AC102" s="108"/>
      <c r="AD102" s="138"/>
      <c r="AE102" s="109"/>
      <c r="AF102" s="112"/>
      <c r="AG102" s="110"/>
      <c r="AH102" s="110"/>
      <c r="AI102" s="111"/>
      <c r="AJ102" s="109"/>
      <c r="AK102" s="112"/>
      <c r="AL102" s="110"/>
      <c r="AM102" s="110"/>
      <c r="AN102" s="110"/>
      <c r="AO102" s="110"/>
      <c r="AP102" s="110"/>
      <c r="AQ102" s="110"/>
      <c r="AR102" s="110"/>
      <c r="AS102" s="110"/>
      <c r="AT102" s="110"/>
      <c r="AU102" s="110"/>
      <c r="AV102" s="110"/>
      <c r="AW102" s="110"/>
      <c r="AX102" s="110"/>
      <c r="AY102" s="110"/>
      <c r="AZ102" s="110"/>
      <c r="BA102" s="110"/>
      <c r="BB102" s="110"/>
      <c r="BC102" s="110"/>
      <c r="BD102" s="110"/>
      <c r="BE102" s="110"/>
      <c r="BF102" s="110"/>
      <c r="BG102" s="111"/>
      <c r="BH102" s="57" t="str">
        <f>IFERROR(VLOOKUP(C102,'sutartys 20210531'!$A$1:$Y$90,6,FALSE)," ")</f>
        <v xml:space="preserve"> </v>
      </c>
      <c r="BI102" s="131" t="str">
        <f>IFERROR(VLOOKUP(C102,'sutartys 20210531'!$A$1:$Y$90,5,FALSE)," ")</f>
        <v xml:space="preserve"> </v>
      </c>
      <c r="BJ102" s="101"/>
      <c r="BK102" s="101"/>
      <c r="BL102" s="101"/>
      <c r="BM102" s="101"/>
      <c r="BN102" s="101"/>
      <c r="BO102" s="101"/>
      <c r="BP102" s="101"/>
      <c r="BQ102" s="101"/>
      <c r="BR102" s="101"/>
      <c r="BS102" s="101"/>
      <c r="BT102" s="101"/>
      <c r="BU102" s="101"/>
      <c r="BV102" s="101"/>
      <c r="BW102" s="101"/>
      <c r="BX102" s="101"/>
      <c r="BY102" s="101"/>
      <c r="BZ102" s="101"/>
      <c r="CA102" s="101"/>
      <c r="CB102" s="101"/>
      <c r="CC102" s="101"/>
      <c r="CD102" s="101"/>
      <c r="CE102" s="101"/>
      <c r="CF102" s="101"/>
      <c r="CG102" s="101"/>
      <c r="CH102" s="101"/>
      <c r="CI102" s="101"/>
      <c r="CJ102" s="101"/>
      <c r="CK102" s="101"/>
      <c r="CL102" s="101"/>
      <c r="CM102" s="101"/>
      <c r="CN102" s="101"/>
      <c r="CO102" s="101"/>
      <c r="CP102" s="101"/>
      <c r="CQ102" s="101"/>
      <c r="CR102" s="101"/>
      <c r="CS102" s="101"/>
      <c r="CT102" s="101"/>
      <c r="CU102" s="101"/>
      <c r="CV102" s="101"/>
      <c r="CW102" s="101"/>
      <c r="CX102" s="101"/>
      <c r="CY102" s="101"/>
      <c r="CZ102" s="101"/>
      <c r="DA102" s="101"/>
      <c r="DB102" s="101"/>
      <c r="DC102" s="101"/>
      <c r="DD102" s="101"/>
      <c r="DE102" s="101"/>
      <c r="DF102" s="101"/>
      <c r="DG102" s="101"/>
      <c r="DH102" s="101"/>
      <c r="DI102" s="101"/>
      <c r="DJ102" s="101"/>
      <c r="DK102" s="101"/>
      <c r="DL102" s="101"/>
      <c r="DM102" s="101"/>
      <c r="DN102" s="101"/>
      <c r="DO102" s="101"/>
      <c r="DP102" s="101"/>
      <c r="DQ102" s="101"/>
      <c r="DR102" s="101"/>
      <c r="DS102" s="101"/>
      <c r="DT102" s="101"/>
      <c r="DU102" s="101"/>
      <c r="DV102" s="101"/>
      <c r="DW102" s="101"/>
      <c r="DX102" s="101"/>
      <c r="DY102" s="101"/>
      <c r="DZ102" s="101"/>
      <c r="EA102" s="101"/>
      <c r="EB102" s="101"/>
      <c r="EC102" s="101"/>
      <c r="ED102" s="101"/>
      <c r="EE102" s="101"/>
      <c r="EF102" s="101"/>
      <c r="EG102" s="101"/>
      <c r="EH102" s="101"/>
      <c r="EI102" s="101"/>
      <c r="EJ102" s="101"/>
      <c r="EK102" s="101"/>
      <c r="EL102" s="101"/>
      <c r="EM102" s="101"/>
      <c r="EN102" s="101"/>
      <c r="EO102" s="101"/>
      <c r="EP102" s="101"/>
      <c r="EQ102" s="101"/>
      <c r="ER102" s="101"/>
      <c r="ES102" s="101"/>
      <c r="ET102" s="101"/>
    </row>
    <row r="103" spans="1:150" ht="45.75" customHeight="1" x14ac:dyDescent="0.25">
      <c r="A103" s="29" t="s">
        <v>147</v>
      </c>
      <c r="B103" s="29" t="s">
        <v>586</v>
      </c>
      <c r="C103" s="29" t="s">
        <v>587</v>
      </c>
      <c r="D103" s="30" t="s">
        <v>588</v>
      </c>
      <c r="E103" s="31" t="s">
        <v>266</v>
      </c>
      <c r="F103" s="32" t="s">
        <v>154</v>
      </c>
      <c r="G103" s="32" t="s">
        <v>589</v>
      </c>
      <c r="H103" s="32" t="s">
        <v>590</v>
      </c>
      <c r="I103" s="32" t="s">
        <v>115</v>
      </c>
      <c r="J103" s="32"/>
      <c r="K103" s="32"/>
      <c r="L103" s="32"/>
      <c r="M103" s="32"/>
      <c r="N103" s="33">
        <v>163883.85</v>
      </c>
      <c r="O103" s="33">
        <v>24582.58</v>
      </c>
      <c r="P103" s="33"/>
      <c r="Q103" s="33"/>
      <c r="R103" s="33"/>
      <c r="S103" s="33">
        <v>139301.26999999999</v>
      </c>
      <c r="T103" s="34">
        <v>42644</v>
      </c>
      <c r="U103" s="35">
        <v>42736</v>
      </c>
      <c r="V103" s="35">
        <v>42916</v>
      </c>
      <c r="W103" s="36">
        <v>43404</v>
      </c>
      <c r="X103" s="114">
        <v>0</v>
      </c>
      <c r="Y103" s="114">
        <v>54273.440000000002</v>
      </c>
      <c r="Z103" s="114">
        <v>90000</v>
      </c>
      <c r="AA103" s="114">
        <v>0</v>
      </c>
      <c r="AB103" s="114">
        <v>0</v>
      </c>
      <c r="AC103" s="114"/>
      <c r="AD103" s="139"/>
      <c r="AE103" s="115"/>
      <c r="AF103" s="119">
        <v>27</v>
      </c>
      <c r="AG103" s="129" t="s">
        <v>247</v>
      </c>
      <c r="AH103" s="120"/>
      <c r="AI103" s="135"/>
      <c r="AJ103" s="136"/>
      <c r="AK103" s="119"/>
      <c r="AL103" s="120"/>
      <c r="AM103" s="120"/>
      <c r="AN103" s="120"/>
      <c r="AO103" s="120"/>
      <c r="AP103" s="120" t="s">
        <v>212</v>
      </c>
      <c r="AQ103" s="129" t="s">
        <v>760</v>
      </c>
      <c r="AR103" s="120">
        <v>1</v>
      </c>
      <c r="AS103" s="120" t="s">
        <v>213</v>
      </c>
      <c r="AT103" s="129" t="s">
        <v>761</v>
      </c>
      <c r="AU103" s="120">
        <v>12</v>
      </c>
      <c r="AV103" s="120" t="s">
        <v>214</v>
      </c>
      <c r="AW103" s="144" t="s">
        <v>762</v>
      </c>
      <c r="AX103" s="120">
        <v>11</v>
      </c>
      <c r="AY103" s="120"/>
      <c r="AZ103" s="120"/>
      <c r="BA103" s="120"/>
      <c r="BB103" s="120"/>
      <c r="BC103" s="120"/>
      <c r="BD103" s="120"/>
      <c r="BE103" s="120"/>
      <c r="BF103" s="120"/>
      <c r="BG103" s="135"/>
      <c r="BH103" s="57" t="str">
        <f>IFERROR(VLOOKUP(C103,'sutartys 20210531'!$A$1:$Y$90,6,FALSE)," ")</f>
        <v>Šiuo metu viena didžiausių problemų Šilalės rajone - nepakankamas socialinių paslaugų prieinamumas. Ypatingai jaučiamas socialinių paslaugų trūkumas senyvo amžiaus asmenims ir asmenims su negalia. Todėl įgyvendinamas projektas, kurio metu bus rekonstruotas pastatas, esantis adresu Šventupio g. 3, Šiauduva (unik. Nr. 8798-6001-9019), jo patalpas pritaikant apgyvendinimo savarankiško gyvenimo namuose paslaugoms teikti 11 paslaugų gavėjų. Modernizuotame pastate bus įkurtas Šilalės rajono socialinių paslaugų namų savarankiško gyvenimo namų padalinys.</v>
      </c>
      <c r="BI103" s="131" t="str">
        <f>IFERROR(VLOOKUP(C103,'sutartys 20210531'!$A$1:$Y$90,5,FALSE)," ")</f>
        <v>Baigtas</v>
      </c>
      <c r="BJ103" s="122"/>
      <c r="BK103" s="122"/>
      <c r="BL103" s="122"/>
      <c r="BM103" s="122"/>
      <c r="BN103" s="122"/>
    </row>
    <row r="104" spans="1:150" ht="25.5" customHeight="1" x14ac:dyDescent="0.2">
      <c r="A104" s="29" t="s">
        <v>150</v>
      </c>
      <c r="B104" s="29" t="s">
        <v>591</v>
      </c>
      <c r="C104" s="29" t="s">
        <v>592</v>
      </c>
      <c r="D104" s="30" t="s">
        <v>593</v>
      </c>
      <c r="E104" s="31" t="s">
        <v>280</v>
      </c>
      <c r="F104" s="32" t="s">
        <v>154</v>
      </c>
      <c r="G104" s="32" t="s">
        <v>321</v>
      </c>
      <c r="H104" s="32" t="s">
        <v>590</v>
      </c>
      <c r="I104" s="32" t="s">
        <v>115</v>
      </c>
      <c r="J104" s="32"/>
      <c r="K104" s="32"/>
      <c r="L104" s="32"/>
      <c r="M104" s="32"/>
      <c r="N104" s="33">
        <v>77491.23</v>
      </c>
      <c r="O104" s="33">
        <v>22331.96</v>
      </c>
      <c r="P104" s="33"/>
      <c r="Q104" s="33"/>
      <c r="R104" s="33"/>
      <c r="S104" s="33">
        <v>55159.27</v>
      </c>
      <c r="T104" s="34">
        <v>42644</v>
      </c>
      <c r="U104" s="35">
        <v>42699</v>
      </c>
      <c r="V104" s="35">
        <v>42794</v>
      </c>
      <c r="W104" s="36">
        <v>43220</v>
      </c>
      <c r="X104" s="114">
        <v>0</v>
      </c>
      <c r="Y104" s="114">
        <v>55462</v>
      </c>
      <c r="Z104" s="114">
        <v>0</v>
      </c>
      <c r="AA104" s="114">
        <v>0</v>
      </c>
      <c r="AB104" s="114">
        <v>0</v>
      </c>
      <c r="AC104" s="114"/>
      <c r="AD104" s="139"/>
      <c r="AE104" s="115"/>
      <c r="AF104" s="119">
        <v>27</v>
      </c>
      <c r="AG104" s="129" t="s">
        <v>247</v>
      </c>
      <c r="AH104" s="120"/>
      <c r="AI104" s="135"/>
      <c r="AJ104" s="136"/>
      <c r="AK104" s="119"/>
      <c r="AL104" s="120"/>
      <c r="AM104" s="120"/>
      <c r="AN104" s="120"/>
      <c r="AO104" s="120"/>
      <c r="AP104" s="120" t="s">
        <v>212</v>
      </c>
      <c r="AQ104" s="129" t="s">
        <v>760</v>
      </c>
      <c r="AR104" s="120">
        <v>1</v>
      </c>
      <c r="AS104" s="120" t="s">
        <v>213</v>
      </c>
      <c r="AT104" s="129" t="s">
        <v>761</v>
      </c>
      <c r="AU104" s="120">
        <v>62</v>
      </c>
      <c r="AV104" s="120" t="s">
        <v>214</v>
      </c>
      <c r="AW104" s="144" t="s">
        <v>762</v>
      </c>
      <c r="AX104" s="120">
        <v>20</v>
      </c>
      <c r="AY104" s="120"/>
      <c r="AZ104" s="120"/>
      <c r="BA104" s="120"/>
      <c r="BB104" s="120"/>
      <c r="BC104" s="120"/>
      <c r="BD104" s="120"/>
      <c r="BE104" s="120"/>
      <c r="BF104" s="120"/>
      <c r="BG104" s="135"/>
      <c r="BH104" s="57" t="str">
        <f>IFERROR(VLOOKUP(C104,'sutartys 20210531'!$A$1:$Y$90,6,FALSE)," ")</f>
        <v>Pagrindinė projekto problema –  Pagėgių palaikomojo gydymo slaugos ir senelių globos namų II korpuse teikiamų paslaugų kokybė dėl pastato būklės neatitinka tikslinės grupės – senyvo amžiaus asmenų poreikio. Projekto įgyvendinimo metu bus atliekamas pastato, esančio Vilniaus g. 39, Pagėgiuose, paprastasis remontas, bus modernizuotos 38 vietos socialinių paslaugų gavėjams, taip pat pagerintos darbo sąlygas įstaigos darbuotojams. 
Tikimasi, kad įgyvendinus projektą bus prisidėta prie socialinių paslaugų prieinamumo Pagėgių savivaldybėje didinimo, socialinių paslaugų infrastruktūros gerinimo ir plėtros, globos namų gyventojams bus sukurtos jaukesnės, namų aplinkai artimesnės gyvenimo sąlygos, pagerės teikiamų socialinių paslaugų kokybė.</v>
      </c>
      <c r="BI104" s="131" t="str">
        <f>IFERROR(VLOOKUP(C104,'sutartys 20210531'!$A$1:$Y$90,5,FALSE)," ")</f>
        <v>Baigtas</v>
      </c>
    </row>
    <row r="105" spans="1:150" ht="25.5" customHeight="1" x14ac:dyDescent="0.2">
      <c r="A105" s="29" t="s">
        <v>151</v>
      </c>
      <c r="B105" s="29" t="s">
        <v>594</v>
      </c>
      <c r="C105" s="29" t="s">
        <v>595</v>
      </c>
      <c r="D105" s="30" t="s">
        <v>596</v>
      </c>
      <c r="E105" s="31" t="s">
        <v>297</v>
      </c>
      <c r="F105" s="32" t="s">
        <v>154</v>
      </c>
      <c r="G105" s="32" t="s">
        <v>399</v>
      </c>
      <c r="H105" s="32" t="s">
        <v>590</v>
      </c>
      <c r="I105" s="32" t="s">
        <v>115</v>
      </c>
      <c r="J105" s="32"/>
      <c r="K105" s="32"/>
      <c r="L105" s="32"/>
      <c r="M105" s="32"/>
      <c r="N105" s="33">
        <v>184477.95</v>
      </c>
      <c r="O105" s="33">
        <v>27671.7</v>
      </c>
      <c r="P105" s="33"/>
      <c r="Q105" s="33"/>
      <c r="R105" s="33"/>
      <c r="S105" s="33">
        <v>156806.25</v>
      </c>
      <c r="T105" s="34">
        <v>42644</v>
      </c>
      <c r="U105" s="35">
        <v>42705</v>
      </c>
      <c r="V105" s="35">
        <v>42825</v>
      </c>
      <c r="W105" s="36">
        <v>43585</v>
      </c>
      <c r="X105" s="114"/>
      <c r="Y105" s="114">
        <v>65214.184000000001</v>
      </c>
      <c r="Z105" s="114">
        <v>65214.184000000001</v>
      </c>
      <c r="AA105" s="114">
        <f>S105-Y105-Z105</f>
        <v>26377.881999999991</v>
      </c>
      <c r="AB105" s="114"/>
      <c r="AC105" s="114"/>
      <c r="AD105" s="139"/>
      <c r="AE105" s="115"/>
      <c r="AF105" s="119">
        <v>27</v>
      </c>
      <c r="AG105" s="129" t="s">
        <v>247</v>
      </c>
      <c r="AH105" s="120"/>
      <c r="AI105" s="135"/>
      <c r="AJ105" s="136"/>
      <c r="AK105" s="119"/>
      <c r="AL105" s="120"/>
      <c r="AM105" s="120"/>
      <c r="AN105" s="120"/>
      <c r="AO105" s="120"/>
      <c r="AP105" s="120" t="s">
        <v>212</v>
      </c>
      <c r="AQ105" s="129" t="s">
        <v>760</v>
      </c>
      <c r="AR105" s="120">
        <v>1</v>
      </c>
      <c r="AS105" s="120" t="s">
        <v>213</v>
      </c>
      <c r="AT105" s="129" t="s">
        <v>761</v>
      </c>
      <c r="AU105" s="120">
        <v>35</v>
      </c>
      <c r="AV105" s="120" t="s">
        <v>214</v>
      </c>
      <c r="AW105" s="144" t="s">
        <v>762</v>
      </c>
      <c r="AX105" s="120">
        <v>23</v>
      </c>
      <c r="AY105" s="120"/>
      <c r="AZ105" s="120"/>
      <c r="BA105" s="120"/>
      <c r="BB105" s="120"/>
      <c r="BC105" s="120"/>
      <c r="BD105" s="120"/>
      <c r="BE105" s="120"/>
      <c r="BF105" s="120"/>
      <c r="BG105" s="135"/>
      <c r="BH105" s="57" t="str">
        <f>IFERROR(VLOOKUP(C105,'sutartys 20210531'!$A$1:$Y$90,6,FALSE)," ")</f>
        <v>Pagrindinė problema – netinkama socialinių paslaugų kokybė, kurią įtakoja esama Viešosios įstaigos „Jurbarko socialinės paslaugos“ ilgalaikės ir trumpalaikės socialinės globos namų (adresas: Piliakalnio g. 4, Eržvilkas, unik. Nr. 9495-5005-4014) infrastruktūra, t. y. netinkamas patalpų išplanavimas, apsunkinantis senyvo amžiaus asmenų judėjimą, patekimą į kitas patalpas, mažos erdvės bendravimui ir bendruomeninėms veikloms organizuoti, neišnaudotos tuščios erdvės dėl jų nepritaikymo, nesaugios darbo sąlygos.  Šią problemą planuojama spręsti projekto veiklų metu pastate atliekant būtinus atnaujinimo darbus bei įsigyjant reikiamus baldus bei įrangą.
Įgyvendinus projektą bus sudarytos sąlygos asmens savarankiškumo skatinimui, socialinių paslaugų prieinamumo bendruomenėje gerinimui, socialinių paslaugų plėtojimui, teikiamų paslaugų kokybės užtikrinimui bei saugios aplinkos kūrimui. Planuojama, kad atnaujinus globos namų pastatą projekto tikslinės grupės (t.y. senyvo amžiaus) asmenims bus teikiamos kokybiškos socialinės paslaugos, užtikrinamas turiningas laisvalaikis bei saugi aplinka.</v>
      </c>
      <c r="BI105" s="131" t="str">
        <f>IFERROR(VLOOKUP(C105,'sutartys 20210531'!$A$1:$Y$90,5,FALSE)," ")</f>
        <v>Baigtas</v>
      </c>
    </row>
    <row r="106" spans="1:150" ht="25.5" customHeight="1" x14ac:dyDescent="0.2">
      <c r="A106" s="29" t="s">
        <v>152</v>
      </c>
      <c r="B106" s="29" t="s">
        <v>597</v>
      </c>
      <c r="C106" s="29" t="s">
        <v>598</v>
      </c>
      <c r="D106" s="30" t="s">
        <v>599</v>
      </c>
      <c r="E106" s="31" t="s">
        <v>600</v>
      </c>
      <c r="F106" s="32" t="s">
        <v>154</v>
      </c>
      <c r="G106" s="32" t="s">
        <v>361</v>
      </c>
      <c r="H106" s="32" t="s">
        <v>590</v>
      </c>
      <c r="I106" s="32" t="s">
        <v>115</v>
      </c>
      <c r="J106" s="32"/>
      <c r="K106" s="32"/>
      <c r="L106" s="32"/>
      <c r="M106" s="32"/>
      <c r="N106" s="33">
        <v>416817.53</v>
      </c>
      <c r="O106" s="33">
        <v>179933.32</v>
      </c>
      <c r="P106" s="33"/>
      <c r="Q106" s="33"/>
      <c r="R106" s="33"/>
      <c r="S106" s="33">
        <v>236884.21</v>
      </c>
      <c r="T106" s="34">
        <v>42705</v>
      </c>
      <c r="U106" s="35">
        <v>42795</v>
      </c>
      <c r="V106" s="35">
        <v>42916</v>
      </c>
      <c r="W106" s="36">
        <v>43921</v>
      </c>
      <c r="X106" s="114">
        <v>0</v>
      </c>
      <c r="Y106" s="114">
        <v>75000</v>
      </c>
      <c r="Z106" s="114">
        <v>100000</v>
      </c>
      <c r="AA106" s="114">
        <f>S106-Y106-Z106</f>
        <v>61884.209999999992</v>
      </c>
      <c r="AB106" s="114"/>
      <c r="AC106" s="114"/>
      <c r="AD106" s="139"/>
      <c r="AE106" s="115"/>
      <c r="AF106" s="119">
        <v>27</v>
      </c>
      <c r="AG106" s="129" t="s">
        <v>247</v>
      </c>
      <c r="AH106" s="120"/>
      <c r="AI106" s="135"/>
      <c r="AJ106" s="136"/>
      <c r="AK106" s="119"/>
      <c r="AL106" s="120"/>
      <c r="AM106" s="120"/>
      <c r="AN106" s="120"/>
      <c r="AO106" s="120"/>
      <c r="AP106" s="120" t="s">
        <v>212</v>
      </c>
      <c r="AQ106" s="129" t="s">
        <v>760</v>
      </c>
      <c r="AR106" s="120">
        <v>1</v>
      </c>
      <c r="AS106" s="120" t="s">
        <v>213</v>
      </c>
      <c r="AT106" s="129" t="s">
        <v>761</v>
      </c>
      <c r="AU106" s="120">
        <v>40</v>
      </c>
      <c r="AV106" s="120" t="s">
        <v>214</v>
      </c>
      <c r="AW106" s="144" t="s">
        <v>762</v>
      </c>
      <c r="AX106" s="120">
        <v>20</v>
      </c>
      <c r="AY106" s="120"/>
      <c r="AZ106" s="120"/>
      <c r="BA106" s="120"/>
      <c r="BB106" s="120"/>
      <c r="BC106" s="120"/>
      <c r="BD106" s="120"/>
      <c r="BE106" s="120"/>
      <c r="BF106" s="120"/>
      <c r="BG106" s="135"/>
      <c r="BH106" s="57" t="str">
        <f>IFERROR(VLOOKUP(C106,'sutartys 20210531'!$A$1:$Y$90,6,FALSE)," ")</f>
        <v>Projektu bus sprendžiama nepakankamos socialinių paslaugų (socialinės priežiūros ir bendrųjų socialinių paslaugų) pasiūlos ir prieinamumo problema asmenims su negalia bei jų šeimos nariams Tauragės rajono savivaldybėje. Projektu siekiama padidinti socialinių paslaugų įvairovę ir prieinamumą neįgaliesiems: informavimas, konsultavimas, bendravimas, kasdienio gyvenimo, maisto gaminimo, darbinių, kompiuterinio raštingumo, asmens higienos įgūdžių ugdymas ir palaikymas, fizinio aktyvumo skatinimas. Bus sukurtos palankios sąlygos neįgaliųjų asmenų priežiūrai, o jų artimiesiems bus galimybė sugrįžti į darbą. Projekto įgyvendinimo metu numatoma atlikti dalies pastato, esančio adresu Donelaičio g. 21, Tauragė, rekonstrukciją, patalpas pritaikant neįgaliųjų asmenų Dienos centrui, aprūpinti įstaigą būtina įranga ir baldais. Įgyvendinus projektą Dienos centro paslaugomis vienu metu galės naudotis 40 asmenų ir jų šeimos narių.</v>
      </c>
      <c r="BI106" s="131" t="str">
        <f>IFERROR(VLOOKUP(C106,'sutartys 20210531'!$A$1:$Y$90,5,FALSE)," ")</f>
        <v>Baigtas</v>
      </c>
    </row>
    <row r="107" spans="1:150" s="113" customFormat="1" ht="25.5" customHeight="1" x14ac:dyDescent="0.2">
      <c r="A107" s="20" t="s">
        <v>98</v>
      </c>
      <c r="B107" s="21" t="s">
        <v>83</v>
      </c>
      <c r="C107" s="21"/>
      <c r="D107" s="37" t="s">
        <v>158</v>
      </c>
      <c r="E107" s="23"/>
      <c r="F107" s="23"/>
      <c r="G107" s="23"/>
      <c r="H107" s="23"/>
      <c r="I107" s="23"/>
      <c r="J107" s="23"/>
      <c r="K107" s="23"/>
      <c r="L107" s="23"/>
      <c r="M107" s="23"/>
      <c r="N107" s="23"/>
      <c r="O107" s="23"/>
      <c r="P107" s="23"/>
      <c r="Q107" s="23"/>
      <c r="R107" s="23"/>
      <c r="S107" s="24"/>
      <c r="T107" s="25"/>
      <c r="U107" s="38"/>
      <c r="V107" s="38"/>
      <c r="W107" s="28" t="s">
        <v>275</v>
      </c>
      <c r="X107" s="108"/>
      <c r="Y107" s="108"/>
      <c r="Z107" s="108"/>
      <c r="AA107" s="108"/>
      <c r="AB107" s="108"/>
      <c r="AC107" s="108"/>
      <c r="AD107" s="138"/>
      <c r="AE107" s="109"/>
      <c r="AF107" s="112"/>
      <c r="AG107" s="110"/>
      <c r="AH107" s="110"/>
      <c r="AI107" s="111"/>
      <c r="AJ107" s="109"/>
      <c r="AK107" s="112"/>
      <c r="AL107" s="110"/>
      <c r="AM107" s="110"/>
      <c r="AN107" s="110"/>
      <c r="AO107" s="110"/>
      <c r="AP107" s="110"/>
      <c r="AQ107" s="110"/>
      <c r="AR107" s="110"/>
      <c r="AS107" s="110"/>
      <c r="AT107" s="110"/>
      <c r="AU107" s="110"/>
      <c r="AV107" s="110"/>
      <c r="AW107" s="110"/>
      <c r="AX107" s="110"/>
      <c r="AY107" s="110"/>
      <c r="AZ107" s="110"/>
      <c r="BA107" s="110"/>
      <c r="BB107" s="110"/>
      <c r="BC107" s="110"/>
      <c r="BD107" s="110"/>
      <c r="BE107" s="110"/>
      <c r="BF107" s="110"/>
      <c r="BG107" s="111"/>
      <c r="BH107" s="57" t="str">
        <f>IFERROR(VLOOKUP(C107,'sutartys 20210531'!$A$1:$Y$90,6,FALSE)," ")</f>
        <v xml:space="preserve"> </v>
      </c>
      <c r="BI107" s="131" t="str">
        <f>IFERROR(VLOOKUP(C107,'sutartys 20210531'!$A$1:$Y$90,5,FALSE)," ")</f>
        <v xml:space="preserve"> </v>
      </c>
      <c r="BJ107" s="101"/>
      <c r="BK107" s="101"/>
      <c r="BL107" s="101"/>
      <c r="BM107" s="101"/>
      <c r="BN107" s="101"/>
      <c r="BO107" s="101"/>
      <c r="BP107" s="101"/>
      <c r="BQ107" s="101"/>
      <c r="BR107" s="101"/>
      <c r="BS107" s="101"/>
      <c r="BT107" s="101"/>
      <c r="BU107" s="101"/>
      <c r="BV107" s="101"/>
      <c r="BW107" s="101"/>
      <c r="BX107" s="101"/>
      <c r="BY107" s="101"/>
      <c r="BZ107" s="101"/>
      <c r="CA107" s="101"/>
      <c r="CB107" s="101"/>
      <c r="CC107" s="101"/>
      <c r="CD107" s="101"/>
      <c r="CE107" s="101"/>
      <c r="CF107" s="101"/>
      <c r="CG107" s="101"/>
      <c r="CH107" s="101"/>
      <c r="CI107" s="101"/>
      <c r="CJ107" s="101"/>
      <c r="CK107" s="101"/>
      <c r="CL107" s="101"/>
      <c r="CM107" s="101"/>
      <c r="CN107" s="101"/>
      <c r="CO107" s="101"/>
      <c r="CP107" s="101"/>
      <c r="CQ107" s="101"/>
      <c r="CR107" s="101"/>
      <c r="CS107" s="101"/>
      <c r="CT107" s="101"/>
      <c r="CU107" s="101"/>
      <c r="CV107" s="101"/>
      <c r="CW107" s="101"/>
      <c r="CX107" s="101"/>
      <c r="CY107" s="101"/>
      <c r="CZ107" s="101"/>
      <c r="DA107" s="101"/>
      <c r="DB107" s="101"/>
      <c r="DC107" s="101"/>
      <c r="DD107" s="101"/>
      <c r="DE107" s="101"/>
      <c r="DF107" s="101"/>
      <c r="DG107" s="101"/>
      <c r="DH107" s="101"/>
      <c r="DI107" s="101"/>
      <c r="DJ107" s="101"/>
      <c r="DK107" s="101"/>
      <c r="DL107" s="101"/>
      <c r="DM107" s="101"/>
      <c r="DN107" s="101"/>
      <c r="DO107" s="101"/>
      <c r="DP107" s="101"/>
      <c r="DQ107" s="101"/>
      <c r="DR107" s="101"/>
      <c r="DS107" s="101"/>
      <c r="DT107" s="101"/>
      <c r="DU107" s="101"/>
      <c r="DV107" s="101"/>
      <c r="DW107" s="101"/>
      <c r="DX107" s="101"/>
      <c r="DY107" s="101"/>
      <c r="DZ107" s="101"/>
      <c r="EA107" s="101"/>
      <c r="EB107" s="101"/>
      <c r="EC107" s="101"/>
      <c r="ED107" s="101"/>
      <c r="EE107" s="101"/>
      <c r="EF107" s="101"/>
      <c r="EG107" s="101"/>
      <c r="EH107" s="101"/>
      <c r="EI107" s="101"/>
      <c r="EJ107" s="101"/>
      <c r="EK107" s="101"/>
      <c r="EL107" s="101"/>
      <c r="EM107" s="101"/>
      <c r="EN107" s="101"/>
      <c r="EO107" s="101"/>
      <c r="EP107" s="101"/>
      <c r="EQ107" s="101"/>
      <c r="ER107" s="101"/>
      <c r="ES107" s="101"/>
      <c r="ET107" s="101"/>
    </row>
    <row r="108" spans="1:150" ht="45" customHeight="1" x14ac:dyDescent="0.25">
      <c r="A108" s="29" t="s">
        <v>153</v>
      </c>
      <c r="B108" s="29" t="s">
        <v>601</v>
      </c>
      <c r="C108" s="29" t="s">
        <v>602</v>
      </c>
      <c r="D108" s="30" t="s">
        <v>603</v>
      </c>
      <c r="E108" s="31" t="s">
        <v>266</v>
      </c>
      <c r="F108" s="32" t="s">
        <v>154</v>
      </c>
      <c r="G108" s="32" t="s">
        <v>604</v>
      </c>
      <c r="H108" s="32" t="s">
        <v>159</v>
      </c>
      <c r="I108" s="32" t="s">
        <v>115</v>
      </c>
      <c r="J108" s="32"/>
      <c r="K108" s="32"/>
      <c r="L108" s="32"/>
      <c r="M108" s="32"/>
      <c r="N108" s="33">
        <v>557789.41</v>
      </c>
      <c r="O108" s="33">
        <v>83668.41</v>
      </c>
      <c r="P108" s="95"/>
      <c r="Q108" s="33"/>
      <c r="R108" s="33"/>
      <c r="S108" s="33">
        <v>474121</v>
      </c>
      <c r="T108" s="34">
        <v>42430</v>
      </c>
      <c r="U108" s="35">
        <v>42522</v>
      </c>
      <c r="V108" s="35">
        <v>42735</v>
      </c>
      <c r="W108" s="36">
        <v>44926</v>
      </c>
      <c r="X108" s="114">
        <v>0</v>
      </c>
      <c r="Y108" s="114">
        <v>0</v>
      </c>
      <c r="Z108" s="114">
        <f>S108*0.45</f>
        <v>213354.45</v>
      </c>
      <c r="AA108" s="114">
        <f>S108*0.45</f>
        <v>213354.45</v>
      </c>
      <c r="AB108" s="114">
        <f>S108*0.1</f>
        <v>47412.100000000006</v>
      </c>
      <c r="AC108" s="114"/>
      <c r="AD108" s="139"/>
      <c r="AE108" s="115"/>
      <c r="AF108" s="119">
        <v>26</v>
      </c>
      <c r="AG108" s="129" t="s">
        <v>246</v>
      </c>
      <c r="AH108" s="120"/>
      <c r="AI108" s="135"/>
      <c r="AJ108" s="136"/>
      <c r="AK108" s="119"/>
      <c r="AL108" s="120"/>
      <c r="AM108" s="120"/>
      <c r="AN108" s="120"/>
      <c r="AO108" s="120"/>
      <c r="AP108" s="120" t="s">
        <v>215</v>
      </c>
      <c r="AQ108" s="129" t="s">
        <v>763</v>
      </c>
      <c r="AR108" s="129">
        <v>25</v>
      </c>
      <c r="AS108" s="120"/>
      <c r="AT108" s="120"/>
      <c r="AU108" s="120"/>
      <c r="AV108" s="120"/>
      <c r="AW108" s="120"/>
      <c r="AX108" s="120"/>
      <c r="AY108" s="120"/>
      <c r="AZ108" s="120"/>
      <c r="BA108" s="120"/>
      <c r="BB108" s="120"/>
      <c r="BC108" s="120"/>
      <c r="BD108" s="120"/>
      <c r="BE108" s="120"/>
      <c r="BF108" s="120"/>
      <c r="BG108" s="135"/>
      <c r="BH108" s="57" t="str">
        <f>IFERROR(VLOOKUP(C108,'sutartys 20210531'!$A$1:$Y$90,6,FALSE)," ")</f>
        <v>Projektu siekiama prisidėti prie Šilalės rajono savivaldybės socialinio būsto fondo plėtros. Projekto įgyvendinimo metu bus įsigyta 25 socialiniai būstai, iš kurių 3 būstai bus pritaikyti asmenims su judėjimo negalia. Visi anksčiau minėti būstai bus aprūpinti viryklėmis (kartu su orkaitėmis). Tikimasi, kad įgyvendinus projektą padidės galimybės apsirūpinti būstu šeimoms ir asmenims, turintiems teisę į socialinio būsto nuomą, pagerės minėtų asmenų gyvenimo kokybė, integracija į darbo rinką.</v>
      </c>
      <c r="BI108" s="131" t="str">
        <f>IFERROR(VLOOKUP(C108,'sutartys 20210531'!$A$1:$Y$90,5,FALSE)," ")</f>
        <v>Įgyvendinama sutartis</v>
      </c>
      <c r="BJ108" s="122"/>
      <c r="BK108" s="122"/>
      <c r="BL108" s="122"/>
      <c r="BM108" s="122"/>
      <c r="BN108" s="122"/>
    </row>
    <row r="109" spans="1:150" ht="25.5" customHeight="1" x14ac:dyDescent="0.2">
      <c r="A109" s="29" t="s">
        <v>155</v>
      </c>
      <c r="B109" s="29" t="s">
        <v>605</v>
      </c>
      <c r="C109" s="29" t="s">
        <v>606</v>
      </c>
      <c r="D109" s="30" t="s">
        <v>607</v>
      </c>
      <c r="E109" s="31" t="s">
        <v>280</v>
      </c>
      <c r="F109" s="32" t="s">
        <v>154</v>
      </c>
      <c r="G109" s="32" t="s">
        <v>608</v>
      </c>
      <c r="H109" s="32" t="s">
        <v>159</v>
      </c>
      <c r="I109" s="32" t="s">
        <v>115</v>
      </c>
      <c r="J109" s="32"/>
      <c r="K109" s="32"/>
      <c r="L109" s="32"/>
      <c r="M109" s="32"/>
      <c r="N109" s="33">
        <v>203981.18</v>
      </c>
      <c r="O109" s="33">
        <v>30597.18</v>
      </c>
      <c r="P109" s="95"/>
      <c r="Q109" s="33"/>
      <c r="R109" s="33"/>
      <c r="S109" s="33">
        <v>173384</v>
      </c>
      <c r="T109" s="34">
        <v>42430</v>
      </c>
      <c r="U109" s="35">
        <v>42522</v>
      </c>
      <c r="V109" s="35">
        <v>42735</v>
      </c>
      <c r="W109" s="36">
        <v>43404</v>
      </c>
      <c r="X109" s="114">
        <f>S109*0.1</f>
        <v>17338.400000000001</v>
      </c>
      <c r="Y109" s="114">
        <f>S109*0.45</f>
        <v>78022.8</v>
      </c>
      <c r="Z109" s="114">
        <f>S109*0.45</f>
        <v>78022.8</v>
      </c>
      <c r="AA109" s="114">
        <v>0</v>
      </c>
      <c r="AB109" s="114">
        <v>0</v>
      </c>
      <c r="AC109" s="114"/>
      <c r="AD109" s="139"/>
      <c r="AE109" s="115"/>
      <c r="AF109" s="119">
        <v>25</v>
      </c>
      <c r="AG109" s="129" t="s">
        <v>245</v>
      </c>
      <c r="AH109" s="120"/>
      <c r="AI109" s="141"/>
      <c r="AJ109" s="136"/>
      <c r="AK109" s="119"/>
      <c r="AL109" s="120"/>
      <c r="AM109" s="120"/>
      <c r="AN109" s="120"/>
      <c r="AO109" s="120"/>
      <c r="AP109" s="120" t="s">
        <v>215</v>
      </c>
      <c r="AQ109" s="129" t="s">
        <v>763</v>
      </c>
      <c r="AR109" s="120">
        <v>6</v>
      </c>
      <c r="AS109" s="120"/>
      <c r="AT109" s="120"/>
      <c r="AU109" s="120"/>
      <c r="AV109" s="120"/>
      <c r="AW109" s="120"/>
      <c r="AX109" s="120"/>
      <c r="AY109" s="120"/>
      <c r="AZ109" s="120"/>
      <c r="BA109" s="120"/>
      <c r="BB109" s="120"/>
      <c r="BC109" s="120"/>
      <c r="BD109" s="120"/>
      <c r="BE109" s="120"/>
      <c r="BF109" s="120"/>
      <c r="BG109" s="135"/>
      <c r="BH109" s="57" t="str">
        <f>IFERROR(VLOOKUP(C109,'sutartys 20210531'!$A$1:$Y$90,6,FALSE)," ")</f>
        <v>Projektu siekiama prisidėti prie Pagėgių savivaldybės socialinio būsto fondo plėtros. Projekto įgyvendinimo metu bus rekonstruotas pastatas (esantis adresu Žemaičių g. 1A, Pagėgiai, kurio plotas – 217,81 kv. m), pakeista pastato paskirtis (iš mokslo į gyvenamosios paskirties) bei pagal poreikį padidintas pastato plotas. Rekonstravus pastatą bus įrengti 6 socialiniai būstai (3 vieno kambario (apie 35 kv. m.) ir 3 dviejų kambarių (apie 50 kv. m.) butai). Minėti būstai bus aprūpinti viryklėmis. Tikimasi, kad įgyvendinus projektą padidės galimybės apsirūpinti būstu šeimoms ir asmenims, turintiems teisę į socialinį būstą, pagerės minėtų asmenų gyvenimo kokybė, integracija į darbo rinką.</v>
      </c>
      <c r="BI109" s="131" t="str">
        <f>IFERROR(VLOOKUP(C109,'sutartys 20210531'!$A$1:$Y$90,5,FALSE)," ")</f>
        <v>Baigtas</v>
      </c>
    </row>
    <row r="110" spans="1:150" ht="25.5" customHeight="1" x14ac:dyDescent="0.2">
      <c r="A110" s="29" t="s">
        <v>156</v>
      </c>
      <c r="B110" s="29" t="s">
        <v>609</v>
      </c>
      <c r="C110" s="29" t="s">
        <v>610</v>
      </c>
      <c r="D110" s="30" t="s">
        <v>611</v>
      </c>
      <c r="E110" s="31" t="s">
        <v>297</v>
      </c>
      <c r="F110" s="32" t="s">
        <v>154</v>
      </c>
      <c r="G110" s="32" t="s">
        <v>326</v>
      </c>
      <c r="H110" s="32" t="s">
        <v>159</v>
      </c>
      <c r="I110" s="32" t="s">
        <v>115</v>
      </c>
      <c r="J110" s="32"/>
      <c r="K110" s="32"/>
      <c r="L110" s="32"/>
      <c r="M110" s="32"/>
      <c r="N110" s="33">
        <v>297848.24</v>
      </c>
      <c r="O110" s="33">
        <v>44677.24</v>
      </c>
      <c r="P110" s="95"/>
      <c r="Q110" s="33"/>
      <c r="R110" s="33"/>
      <c r="S110" s="33">
        <v>253171</v>
      </c>
      <c r="T110" s="34">
        <v>42430</v>
      </c>
      <c r="U110" s="35">
        <v>42522</v>
      </c>
      <c r="V110" s="35">
        <v>42613</v>
      </c>
      <c r="W110" s="36">
        <v>44561</v>
      </c>
      <c r="X110" s="114"/>
      <c r="Y110" s="114">
        <v>139244.04999999999</v>
      </c>
      <c r="Z110" s="114">
        <f>S110-Y110</f>
        <v>113926.95000000001</v>
      </c>
      <c r="AA110" s="114">
        <v>0</v>
      </c>
      <c r="AB110" s="114">
        <v>0</v>
      </c>
      <c r="AC110" s="114"/>
      <c r="AD110" s="139"/>
      <c r="AE110" s="115"/>
      <c r="AF110" s="119">
        <v>26</v>
      </c>
      <c r="AG110" s="129" t="s">
        <v>246</v>
      </c>
      <c r="AH110" s="120"/>
      <c r="AI110" s="135"/>
      <c r="AJ110" s="136"/>
      <c r="AK110" s="119"/>
      <c r="AL110" s="120"/>
      <c r="AM110" s="120"/>
      <c r="AN110" s="120"/>
      <c r="AO110" s="120"/>
      <c r="AP110" s="120" t="s">
        <v>215</v>
      </c>
      <c r="AQ110" s="129" t="s">
        <v>764</v>
      </c>
      <c r="AR110" s="120">
        <v>16</v>
      </c>
      <c r="AS110" s="120"/>
      <c r="AT110" s="120"/>
      <c r="AU110" s="120"/>
      <c r="AV110" s="120"/>
      <c r="AW110" s="120"/>
      <c r="AX110" s="120"/>
      <c r="AY110" s="120"/>
      <c r="AZ110" s="120"/>
      <c r="BA110" s="120"/>
      <c r="BB110" s="120"/>
      <c r="BC110" s="120"/>
      <c r="BD110" s="120"/>
      <c r="BE110" s="120"/>
      <c r="BF110" s="120"/>
      <c r="BG110" s="135"/>
      <c r="BH110" s="57" t="str">
        <f>IFERROR(VLOOKUP(C110,'sutartys 20210531'!$A$1:$Y$90,6,FALSE)," ")</f>
        <v>Projektu siekiama prisidėti prie Jurbarko rajono savivaldybės socialinio būsto fondo plėtros. Projekto įgyvendinimo metu bus įsigyta 16 vnt. socialinių būstų, iš kurių 1 būstas bus pritaikytas asmeniui su negalia. Taip pat bus įsigyta įranga, skirta neįgaliesiems. Tikimasi, kad įgyvendinus projektą padidės galimybės apsirūpinti būstu šeimoms ir asmenims, turintiems teisę į socialinį būstą, pagerės šių asmenų gyvenimo kokybė.</v>
      </c>
      <c r="BI110" s="131" t="str">
        <f>IFERROR(VLOOKUP(C110,'sutartys 20210531'!$A$1:$Y$90,5,FALSE)," ")</f>
        <v>Įgyvendinama sutartis</v>
      </c>
    </row>
    <row r="111" spans="1:150" ht="25.5" customHeight="1" x14ac:dyDescent="0.2">
      <c r="A111" s="29" t="s">
        <v>157</v>
      </c>
      <c r="B111" s="29" t="s">
        <v>612</v>
      </c>
      <c r="C111" s="29" t="s">
        <v>613</v>
      </c>
      <c r="D111" s="30" t="s">
        <v>614</v>
      </c>
      <c r="E111" s="31" t="s">
        <v>272</v>
      </c>
      <c r="F111" s="32" t="s">
        <v>154</v>
      </c>
      <c r="G111" s="32" t="s">
        <v>361</v>
      </c>
      <c r="H111" s="32" t="s">
        <v>159</v>
      </c>
      <c r="I111" s="32" t="s">
        <v>115</v>
      </c>
      <c r="J111" s="32"/>
      <c r="K111" s="32"/>
      <c r="L111" s="32"/>
      <c r="M111" s="32"/>
      <c r="N111" s="33">
        <v>1467581.1764705882</v>
      </c>
      <c r="O111" s="33">
        <v>220137.17647058822</v>
      </c>
      <c r="P111" s="95"/>
      <c r="Q111" s="33"/>
      <c r="R111" s="33"/>
      <c r="S111" s="33">
        <v>1247444</v>
      </c>
      <c r="T111" s="34">
        <v>42430</v>
      </c>
      <c r="U111" s="35">
        <v>42522</v>
      </c>
      <c r="V111" s="35">
        <v>42735</v>
      </c>
      <c r="W111" s="36">
        <v>44561</v>
      </c>
      <c r="X111" s="114">
        <f>S111*0.1</f>
        <v>124744.40000000001</v>
      </c>
      <c r="Y111" s="114">
        <f>S111*0.4</f>
        <v>498977.60000000003</v>
      </c>
      <c r="Z111" s="114">
        <f>S111*0.4</f>
        <v>498977.60000000003</v>
      </c>
      <c r="AA111" s="114">
        <f>S111*0.1</f>
        <v>124744.40000000001</v>
      </c>
      <c r="AB111" s="114">
        <v>0</v>
      </c>
      <c r="AC111" s="114"/>
      <c r="AD111" s="139"/>
      <c r="AE111" s="115"/>
      <c r="AF111" s="119">
        <v>26</v>
      </c>
      <c r="AG111" s="129" t="s">
        <v>246</v>
      </c>
      <c r="AH111" s="120"/>
      <c r="AI111" s="141"/>
      <c r="AJ111" s="136"/>
      <c r="AK111" s="119"/>
      <c r="AL111" s="120"/>
      <c r="AM111" s="120"/>
      <c r="AN111" s="120"/>
      <c r="AO111" s="120"/>
      <c r="AP111" s="120" t="s">
        <v>215</v>
      </c>
      <c r="AQ111" s="129" t="s">
        <v>765</v>
      </c>
      <c r="AR111" s="120">
        <v>42</v>
      </c>
      <c r="AS111" s="120"/>
      <c r="AT111" s="120"/>
      <c r="AU111" s="120"/>
      <c r="AV111" s="120"/>
      <c r="AW111" s="120"/>
      <c r="AX111" s="120"/>
      <c r="AY111" s="120"/>
      <c r="AZ111" s="120"/>
      <c r="BA111" s="120"/>
      <c r="BB111" s="120"/>
      <c r="BC111" s="120"/>
      <c r="BD111" s="120"/>
      <c r="BE111" s="120"/>
      <c r="BF111" s="120"/>
      <c r="BG111" s="135"/>
      <c r="BH111" s="57" t="str">
        <f>IFERROR(VLOOKUP(C111,'sutartys 20210531'!$A$1:$Y$90,6,FALSE)," ")</f>
        <v>Projektu siekiama prisidėti prie Tauragės rajono savivaldybės socialinio būsto fondo plėtros. Projekto įgyvendinimo metu bus įsigyti 57 socialiniai būstai Tauragės mieste, iš jų - 5 socialinių būstų vidus bus pritaikytas neįgaliųjų poreikiams, bus perkama neįgaliesiems reikalinga įranga.</v>
      </c>
      <c r="BI111" s="131" t="str">
        <f>IFERROR(VLOOKUP(C111,'sutartys 20210531'!$A$1:$Y$90,5,FALSE)," ")</f>
        <v>Įgyvendinama sutartis</v>
      </c>
    </row>
    <row r="112" spans="1:150" s="165" customFormat="1" ht="24.75" customHeight="1" thickBot="1" x14ac:dyDescent="0.25">
      <c r="A112" s="78" t="s">
        <v>615</v>
      </c>
      <c r="B112" s="79" t="s">
        <v>83</v>
      </c>
      <c r="C112" s="79"/>
      <c r="D112" s="79" t="s">
        <v>616</v>
      </c>
      <c r="E112" s="80"/>
      <c r="F112" s="80"/>
      <c r="G112" s="80"/>
      <c r="H112" s="80"/>
      <c r="I112" s="80"/>
      <c r="J112" s="80"/>
      <c r="K112" s="80"/>
      <c r="L112" s="80"/>
      <c r="M112" s="80"/>
      <c r="N112" s="80"/>
      <c r="O112" s="80"/>
      <c r="P112" s="80"/>
      <c r="Q112" s="80"/>
      <c r="R112" s="80"/>
      <c r="S112" s="80"/>
      <c r="T112" s="81"/>
      <c r="U112" s="82"/>
      <c r="V112" s="82"/>
      <c r="W112" s="83" t="s">
        <v>275</v>
      </c>
      <c r="X112" s="80"/>
      <c r="Y112" s="80"/>
      <c r="Z112" s="80"/>
      <c r="AA112" s="80"/>
      <c r="AB112" s="80"/>
      <c r="AC112" s="80"/>
      <c r="AD112" s="80"/>
      <c r="AE112" s="163"/>
      <c r="AF112" s="80"/>
      <c r="AG112" s="80"/>
      <c r="AH112" s="80"/>
      <c r="AI112" s="80"/>
      <c r="AJ112" s="163"/>
      <c r="AK112" s="80"/>
      <c r="AL112" s="80"/>
      <c r="AM112" s="80"/>
      <c r="AN112" s="80"/>
      <c r="AO112" s="80"/>
      <c r="AP112" s="164"/>
      <c r="AQ112" s="164"/>
      <c r="AR112" s="164"/>
      <c r="AS112" s="164"/>
      <c r="AT112" s="80"/>
      <c r="AU112" s="164"/>
      <c r="AV112" s="164"/>
      <c r="AW112" s="80"/>
      <c r="AX112" s="164"/>
      <c r="AY112" s="164"/>
      <c r="AZ112" s="80"/>
      <c r="BA112" s="164"/>
      <c r="BB112" s="164"/>
      <c r="BC112" s="164"/>
      <c r="BD112" s="164"/>
      <c r="BE112" s="164"/>
      <c r="BF112" s="164"/>
      <c r="BG112" s="164"/>
      <c r="BH112" s="57" t="str">
        <f>IFERROR(VLOOKUP(C112,'sutartys 20210531'!$A$1:$Y$90,6,FALSE)," ")</f>
        <v xml:space="preserve"> </v>
      </c>
      <c r="BI112" s="131" t="str">
        <f>IFERROR(VLOOKUP(C112,'sutartys 20210531'!$A$1:$Y$90,5,FALSE)," ")</f>
        <v xml:space="preserve"> </v>
      </c>
      <c r="BJ112" s="101"/>
      <c r="BK112" s="101"/>
      <c r="BL112" s="101"/>
      <c r="BM112" s="101"/>
      <c r="BN112" s="101"/>
      <c r="BO112" s="101"/>
      <c r="BP112" s="101"/>
      <c r="BQ112" s="101"/>
      <c r="BR112" s="101"/>
      <c r="BS112" s="101"/>
      <c r="BT112" s="101"/>
      <c r="BU112" s="101"/>
      <c r="BV112" s="101"/>
      <c r="BW112" s="101"/>
      <c r="BX112" s="101"/>
      <c r="BY112" s="101"/>
      <c r="BZ112" s="101"/>
      <c r="CA112" s="101"/>
      <c r="CB112" s="101"/>
      <c r="CC112" s="101"/>
      <c r="CD112" s="101"/>
      <c r="CE112" s="101"/>
      <c r="CF112" s="101"/>
      <c r="CG112" s="101"/>
      <c r="CH112" s="101"/>
      <c r="CI112" s="101"/>
      <c r="CJ112" s="101"/>
      <c r="CK112" s="101"/>
      <c r="CL112" s="101"/>
      <c r="CM112" s="101"/>
      <c r="CN112" s="101"/>
      <c r="CO112" s="101"/>
      <c r="CP112" s="101"/>
      <c r="CQ112" s="101"/>
      <c r="CR112" s="101"/>
      <c r="CS112" s="101"/>
      <c r="CT112" s="101"/>
      <c r="CU112" s="101"/>
      <c r="CV112" s="101"/>
      <c r="CW112" s="101"/>
      <c r="CX112" s="101"/>
      <c r="CY112" s="101"/>
      <c r="CZ112" s="101"/>
      <c r="DA112" s="101"/>
      <c r="DB112" s="101"/>
      <c r="DC112" s="101"/>
      <c r="DD112" s="101"/>
      <c r="DE112" s="101"/>
      <c r="DF112" s="101"/>
      <c r="DG112" s="101"/>
      <c r="DH112" s="101"/>
      <c r="DI112" s="101"/>
      <c r="DJ112" s="101"/>
      <c r="DK112" s="101"/>
      <c r="DL112" s="101"/>
      <c r="DM112" s="101"/>
      <c r="DN112" s="101"/>
      <c r="DO112" s="101"/>
      <c r="DP112" s="101"/>
      <c r="DQ112" s="101"/>
      <c r="DR112" s="101"/>
      <c r="DS112" s="101"/>
      <c r="DT112" s="101"/>
      <c r="DU112" s="101"/>
      <c r="DV112" s="101"/>
      <c r="DW112" s="101"/>
      <c r="DX112" s="101"/>
      <c r="DY112" s="101"/>
      <c r="DZ112" s="101"/>
      <c r="EA112" s="101"/>
      <c r="EB112" s="101"/>
      <c r="EC112" s="101"/>
      <c r="ED112" s="101"/>
      <c r="EE112" s="101"/>
      <c r="EF112" s="101"/>
      <c r="EG112" s="101"/>
      <c r="EH112" s="101"/>
      <c r="EI112" s="101"/>
      <c r="EJ112" s="101"/>
      <c r="EK112" s="101"/>
      <c r="EL112" s="101"/>
      <c r="EM112" s="101"/>
      <c r="EN112" s="101"/>
      <c r="EO112" s="101"/>
      <c r="EP112" s="101"/>
      <c r="EQ112" s="101"/>
      <c r="ER112" s="101"/>
      <c r="ES112" s="101"/>
      <c r="ET112" s="101"/>
    </row>
    <row r="113" spans="1:150" s="165" customFormat="1" ht="24.75" customHeight="1" thickBot="1" x14ac:dyDescent="0.25">
      <c r="A113" s="78" t="s">
        <v>617</v>
      </c>
      <c r="B113" s="79" t="s">
        <v>83</v>
      </c>
      <c r="C113" s="79"/>
      <c r="D113" s="79" t="s">
        <v>618</v>
      </c>
      <c r="E113" s="80"/>
      <c r="F113" s="80"/>
      <c r="G113" s="80"/>
      <c r="H113" s="80"/>
      <c r="I113" s="80"/>
      <c r="J113" s="80"/>
      <c r="K113" s="80"/>
      <c r="L113" s="80"/>
      <c r="M113" s="80"/>
      <c r="N113" s="80"/>
      <c r="O113" s="80"/>
      <c r="P113" s="80"/>
      <c r="Q113" s="80"/>
      <c r="R113" s="80"/>
      <c r="S113" s="80"/>
      <c r="T113" s="81"/>
      <c r="U113" s="82"/>
      <c r="V113" s="82"/>
      <c r="W113" s="83" t="s">
        <v>275</v>
      </c>
      <c r="X113" s="80"/>
      <c r="Y113" s="80"/>
      <c r="Z113" s="80"/>
      <c r="AA113" s="80"/>
      <c r="AB113" s="80"/>
      <c r="AC113" s="80"/>
      <c r="AD113" s="80"/>
      <c r="AE113" s="163"/>
      <c r="AF113" s="80"/>
      <c r="AG113" s="80"/>
      <c r="AH113" s="80"/>
      <c r="AI113" s="80"/>
      <c r="AJ113" s="163"/>
      <c r="AK113" s="80"/>
      <c r="AL113" s="80"/>
      <c r="AM113" s="80"/>
      <c r="AN113" s="80"/>
      <c r="AO113" s="80"/>
      <c r="AP113" s="164"/>
      <c r="AQ113" s="164"/>
      <c r="AR113" s="164"/>
      <c r="AS113" s="164"/>
      <c r="AT113" s="80"/>
      <c r="AU113" s="164"/>
      <c r="AV113" s="164"/>
      <c r="AW113" s="80"/>
      <c r="AX113" s="164"/>
      <c r="AY113" s="164"/>
      <c r="AZ113" s="80"/>
      <c r="BA113" s="164"/>
      <c r="BB113" s="164"/>
      <c r="BC113" s="164"/>
      <c r="BD113" s="164"/>
      <c r="BE113" s="164"/>
      <c r="BF113" s="164"/>
      <c r="BG113" s="164"/>
      <c r="BH113" s="57" t="str">
        <f>IFERROR(VLOOKUP(C113,'sutartys 20210531'!$A$1:$Y$90,6,FALSE)," ")</f>
        <v xml:space="preserve"> </v>
      </c>
      <c r="BI113" s="131" t="str">
        <f>IFERROR(VLOOKUP(C113,'sutartys 20210531'!$A$1:$Y$90,5,FALSE)," ")</f>
        <v xml:space="preserve"> </v>
      </c>
      <c r="BJ113" s="101"/>
      <c r="BK113" s="101"/>
      <c r="BL113" s="101"/>
      <c r="BM113" s="101"/>
      <c r="BN113" s="101"/>
      <c r="BO113" s="101"/>
      <c r="BP113" s="101"/>
      <c r="BQ113" s="101"/>
      <c r="BR113" s="101"/>
      <c r="BS113" s="101"/>
      <c r="BT113" s="101"/>
      <c r="BU113" s="101"/>
      <c r="BV113" s="101"/>
      <c r="BW113" s="101"/>
      <c r="BX113" s="101"/>
      <c r="BY113" s="101"/>
      <c r="BZ113" s="101"/>
      <c r="CA113" s="101"/>
      <c r="CB113" s="101"/>
      <c r="CC113" s="101"/>
      <c r="CD113" s="101"/>
      <c r="CE113" s="101"/>
      <c r="CF113" s="101"/>
      <c r="CG113" s="101"/>
      <c r="CH113" s="101"/>
      <c r="CI113" s="101"/>
      <c r="CJ113" s="101"/>
      <c r="CK113" s="101"/>
      <c r="CL113" s="101"/>
      <c r="CM113" s="101"/>
      <c r="CN113" s="101"/>
      <c r="CO113" s="101"/>
      <c r="CP113" s="101"/>
      <c r="CQ113" s="101"/>
      <c r="CR113" s="101"/>
      <c r="CS113" s="101"/>
      <c r="CT113" s="101"/>
      <c r="CU113" s="101"/>
      <c r="CV113" s="101"/>
      <c r="CW113" s="101"/>
      <c r="CX113" s="101"/>
      <c r="CY113" s="101"/>
      <c r="CZ113" s="101"/>
      <c r="DA113" s="101"/>
      <c r="DB113" s="101"/>
      <c r="DC113" s="101"/>
      <c r="DD113" s="101"/>
      <c r="DE113" s="101"/>
      <c r="DF113" s="101"/>
      <c r="DG113" s="101"/>
      <c r="DH113" s="101"/>
      <c r="DI113" s="101"/>
      <c r="DJ113" s="101"/>
      <c r="DK113" s="101"/>
      <c r="DL113" s="101"/>
      <c r="DM113" s="101"/>
      <c r="DN113" s="101"/>
      <c r="DO113" s="101"/>
      <c r="DP113" s="101"/>
      <c r="DQ113" s="101"/>
      <c r="DR113" s="101"/>
      <c r="DS113" s="101"/>
      <c r="DT113" s="101"/>
      <c r="DU113" s="101"/>
      <c r="DV113" s="101"/>
      <c r="DW113" s="101"/>
      <c r="DX113" s="101"/>
      <c r="DY113" s="101"/>
      <c r="DZ113" s="101"/>
      <c r="EA113" s="101"/>
      <c r="EB113" s="101"/>
      <c r="EC113" s="101"/>
      <c r="ED113" s="101"/>
      <c r="EE113" s="101"/>
      <c r="EF113" s="101"/>
      <c r="EG113" s="101"/>
      <c r="EH113" s="101"/>
      <c r="EI113" s="101"/>
      <c r="EJ113" s="101"/>
      <c r="EK113" s="101"/>
      <c r="EL113" s="101"/>
      <c r="EM113" s="101"/>
      <c r="EN113" s="101"/>
      <c r="EO113" s="101"/>
      <c r="EP113" s="101"/>
      <c r="EQ113" s="101"/>
      <c r="ER113" s="101"/>
      <c r="ES113" s="101"/>
      <c r="ET113" s="101"/>
    </row>
    <row r="114" spans="1:150" s="113" customFormat="1" ht="25.5" customHeight="1" x14ac:dyDescent="0.2">
      <c r="A114" s="20" t="s">
        <v>619</v>
      </c>
      <c r="B114" s="21" t="s">
        <v>83</v>
      </c>
      <c r="C114" s="21"/>
      <c r="D114" s="22" t="s">
        <v>620</v>
      </c>
      <c r="E114" s="23"/>
      <c r="F114" s="23"/>
      <c r="G114" s="23"/>
      <c r="H114" s="23"/>
      <c r="I114" s="23"/>
      <c r="J114" s="23"/>
      <c r="K114" s="23"/>
      <c r="L114" s="23"/>
      <c r="M114" s="23"/>
      <c r="N114" s="23"/>
      <c r="O114" s="23"/>
      <c r="P114" s="23"/>
      <c r="Q114" s="23"/>
      <c r="R114" s="23"/>
      <c r="S114" s="24"/>
      <c r="T114" s="25"/>
      <c r="U114" s="38"/>
      <c r="V114" s="38"/>
      <c r="W114" s="28" t="s">
        <v>275</v>
      </c>
      <c r="X114" s="108"/>
      <c r="Y114" s="108"/>
      <c r="Z114" s="108"/>
      <c r="AA114" s="108"/>
      <c r="AB114" s="108"/>
      <c r="AC114" s="108"/>
      <c r="AD114" s="138"/>
      <c r="AE114" s="109"/>
      <c r="AF114" s="112"/>
      <c r="AG114" s="110"/>
      <c r="AH114" s="110"/>
      <c r="AI114" s="111"/>
      <c r="AJ114" s="109"/>
      <c r="AK114" s="112"/>
      <c r="AL114" s="110"/>
      <c r="AM114" s="110"/>
      <c r="AN114" s="110"/>
      <c r="AO114" s="110"/>
      <c r="AP114" s="110"/>
      <c r="AQ114" s="110"/>
      <c r="AR114" s="110"/>
      <c r="AS114" s="110"/>
      <c r="AT114" s="110"/>
      <c r="AU114" s="110"/>
      <c r="AV114" s="110"/>
      <c r="AW114" s="110"/>
      <c r="AX114" s="110"/>
      <c r="AY114" s="110"/>
      <c r="AZ114" s="110"/>
      <c r="BA114" s="110"/>
      <c r="BB114" s="110"/>
      <c r="BC114" s="110"/>
      <c r="BD114" s="110"/>
      <c r="BE114" s="110"/>
      <c r="BF114" s="110"/>
      <c r="BG114" s="111"/>
      <c r="BH114" s="57" t="str">
        <f>IFERROR(VLOOKUP(C114,'sutartys 20210531'!$A$1:$Y$90,6,FALSE)," ")</f>
        <v xml:space="preserve"> </v>
      </c>
      <c r="BI114" s="131" t="str">
        <f>IFERROR(VLOOKUP(C114,'sutartys 20210531'!$A$1:$Y$90,5,FALSE)," ")</f>
        <v xml:space="preserve"> </v>
      </c>
      <c r="BJ114" s="101"/>
      <c r="BK114" s="101"/>
      <c r="BL114" s="101"/>
      <c r="BM114" s="101"/>
      <c r="BN114" s="101"/>
      <c r="BO114" s="101"/>
      <c r="BP114" s="101"/>
      <c r="BQ114" s="101"/>
      <c r="BR114" s="101"/>
      <c r="BS114" s="101"/>
      <c r="BT114" s="101"/>
      <c r="BU114" s="101"/>
      <c r="BV114" s="101"/>
      <c r="BW114" s="101"/>
      <c r="BX114" s="101"/>
      <c r="BY114" s="101"/>
      <c r="BZ114" s="101"/>
      <c r="CA114" s="101"/>
      <c r="CB114" s="101"/>
      <c r="CC114" s="101"/>
      <c r="CD114" s="101"/>
      <c r="CE114" s="101"/>
      <c r="CF114" s="101"/>
      <c r="CG114" s="101"/>
      <c r="CH114" s="101"/>
      <c r="CI114" s="101"/>
      <c r="CJ114" s="101"/>
      <c r="CK114" s="101"/>
      <c r="CL114" s="101"/>
      <c r="CM114" s="101"/>
      <c r="CN114" s="101"/>
      <c r="CO114" s="101"/>
      <c r="CP114" s="101"/>
      <c r="CQ114" s="101"/>
      <c r="CR114" s="101"/>
      <c r="CS114" s="101"/>
      <c r="CT114" s="101"/>
      <c r="CU114" s="101"/>
      <c r="CV114" s="101"/>
      <c r="CW114" s="101"/>
      <c r="CX114" s="101"/>
      <c r="CY114" s="101"/>
      <c r="CZ114" s="101"/>
      <c r="DA114" s="101"/>
      <c r="DB114" s="101"/>
      <c r="DC114" s="101"/>
      <c r="DD114" s="101"/>
      <c r="DE114" s="101"/>
      <c r="DF114" s="101"/>
      <c r="DG114" s="101"/>
      <c r="DH114" s="101"/>
      <c r="DI114" s="101"/>
      <c r="DJ114" s="101"/>
      <c r="DK114" s="101"/>
      <c r="DL114" s="101"/>
      <c r="DM114" s="101"/>
      <c r="DN114" s="101"/>
      <c r="DO114" s="101"/>
      <c r="DP114" s="101"/>
      <c r="DQ114" s="101"/>
      <c r="DR114" s="101"/>
      <c r="DS114" s="101"/>
      <c r="DT114" s="101"/>
      <c r="DU114" s="101"/>
      <c r="DV114" s="101"/>
      <c r="DW114" s="101"/>
      <c r="DX114" s="101"/>
      <c r="DY114" s="101"/>
      <c r="DZ114" s="101"/>
      <c r="EA114" s="101"/>
      <c r="EB114" s="101"/>
      <c r="EC114" s="101"/>
      <c r="ED114" s="101"/>
      <c r="EE114" s="101"/>
      <c r="EF114" s="101"/>
      <c r="EG114" s="101"/>
      <c r="EH114" s="101"/>
      <c r="EI114" s="101"/>
      <c r="EJ114" s="101"/>
      <c r="EK114" s="101"/>
      <c r="EL114" s="101"/>
      <c r="EM114" s="101"/>
      <c r="EN114" s="101"/>
      <c r="EO114" s="101"/>
      <c r="EP114" s="101"/>
      <c r="EQ114" s="101"/>
      <c r="ER114" s="101"/>
      <c r="ES114" s="101"/>
      <c r="ET114" s="101"/>
    </row>
    <row r="115" spans="1:150" ht="25.5" customHeight="1" x14ac:dyDescent="0.2">
      <c r="A115" s="29" t="s">
        <v>621</v>
      </c>
      <c r="B115" s="29" t="s">
        <v>622</v>
      </c>
      <c r="C115" s="29" t="s">
        <v>623</v>
      </c>
      <c r="D115" s="30" t="s">
        <v>1007</v>
      </c>
      <c r="E115" s="31" t="s">
        <v>280</v>
      </c>
      <c r="F115" s="32" t="s">
        <v>114</v>
      </c>
      <c r="G115" s="32" t="s">
        <v>408</v>
      </c>
      <c r="H115" s="32" t="s">
        <v>117</v>
      </c>
      <c r="I115" s="32" t="s">
        <v>115</v>
      </c>
      <c r="J115" s="32"/>
      <c r="K115" s="32"/>
      <c r="L115" s="32"/>
      <c r="M115" s="32"/>
      <c r="N115" s="348">
        <v>931508</v>
      </c>
      <c r="O115" s="348">
        <v>139727</v>
      </c>
      <c r="P115" s="42">
        <v>0</v>
      </c>
      <c r="Q115" s="42">
        <v>0</v>
      </c>
      <c r="R115" s="42">
        <v>0</v>
      </c>
      <c r="S115" s="348">
        <v>791781</v>
      </c>
      <c r="T115" s="96">
        <v>43040</v>
      </c>
      <c r="U115" s="58">
        <v>43070</v>
      </c>
      <c r="V115" s="58">
        <v>43220</v>
      </c>
      <c r="W115" s="97">
        <v>44296</v>
      </c>
      <c r="X115" s="91"/>
      <c r="Y115" s="91">
        <v>0</v>
      </c>
      <c r="Z115" s="91">
        <v>333000</v>
      </c>
      <c r="AA115" s="91">
        <v>100500</v>
      </c>
      <c r="AB115" s="91">
        <v>0</v>
      </c>
      <c r="AC115" s="91"/>
      <c r="AD115" s="149"/>
      <c r="AE115" s="115"/>
      <c r="AF115" s="133">
        <v>49</v>
      </c>
      <c r="AG115" s="116" t="s">
        <v>257</v>
      </c>
      <c r="AH115" s="117"/>
      <c r="AI115" s="132"/>
      <c r="AJ115" s="136"/>
      <c r="AK115" s="133"/>
      <c r="AL115" s="117"/>
      <c r="AM115" s="117"/>
      <c r="AN115" s="117"/>
      <c r="AO115" s="117"/>
      <c r="AP115" s="117" t="s">
        <v>766</v>
      </c>
      <c r="AQ115" s="116" t="s">
        <v>767</v>
      </c>
      <c r="AR115" s="116">
        <v>69</v>
      </c>
      <c r="AS115" s="116" t="s">
        <v>768</v>
      </c>
      <c r="AT115" s="116" t="s">
        <v>234</v>
      </c>
      <c r="AU115" s="117">
        <v>4</v>
      </c>
      <c r="AV115" s="117" t="s">
        <v>769</v>
      </c>
      <c r="AW115" s="116" t="s">
        <v>235</v>
      </c>
      <c r="AX115" s="117">
        <v>2</v>
      </c>
      <c r="AY115" s="117"/>
      <c r="AZ115" s="117"/>
      <c r="BA115" s="117"/>
      <c r="BB115" s="117"/>
      <c r="BC115" s="117"/>
      <c r="BD115" s="117"/>
      <c r="BE115" s="117"/>
      <c r="BF115" s="117"/>
      <c r="BG115" s="132"/>
      <c r="BH115" s="57" t="str">
        <f>IFERROR(VLOOKUP(C115,'sutartys 20210531'!$A$1:$Y$90,6,FALSE)," ")</f>
        <v>Pagrindinis projekto tikslas – pagerinti asmenų aptarnavimo kokybę ir didinti teikiamų paslaugų prieinamumą visuomenei diegiant vieno langelio principą,  užtikrinant paslaugų kokybės monitoringą ir taikant kokybės vadybos metodų principus Tauragės, Šilalės ir Jurbarko rajonų bei Pagėgių savivaldybių administracijų veikloje. 
Siekiant šio tikslo projekto metu atlikta paslaugų teikimo ir asmenų aptarnavimo funkcijų atlikimo procesų (procedūrų) ir gyventojų pasitenkinimo paslaugomis tyrimas ir apklausa, identifikuojant esamas problemas paslaugų teikimo grandyje ir gavėjų poreikius. Pagrindinė projekto veikla skirta 4-ių savivaldybių paslaugų teikimo ir asmenų aptarnavimo procesų kokybės vertinimui ir tobulinimui, t. y. dokumentai, kuriuose bus pateikti atliktų tyrimų rezultatai, įvertinta paslaugų teikimo ir asmenų aptarnavimo kokybė, pateiktas procedūrų (procesų) žemėlapis, parengti pasiūlymai dėl savivaldybių reguliuojamų paslaugų teikimo kokybės gerinimo ir asmenų geresnio aptarnavimo teisinio reglamentavimo tobulinimo. Įgyvendinant projektą bus įvertintas poreikis optimizuoti paslaugų teikimo ir asmenų aptarnavimo funkcijų atlikimo procedūras bei jas automatizuoti. 
Projekto metu bus diegiamas/gerinamas vieno langelio principas centrinėse savivaldybių administracijų patalpose, tam bus tobulinamas teisinis reglamentavimas ir įvertinamas  poreikis šio projekto tęstinumui (projekto II etapui) – vieno langelio principo diegimui savivaldybių administracijų seniūnijose bei paslaugų automatizavimui ir naujų IS diegimui.
Projekto metu bus vykdomas projekto partnerių vadovų ir darbuotojų (susijusių su projekto metu įgyvendinamomis veiklomis) kompetencijų, reikalingų gerinti paslaugų ir asmenų aptarnavimo kokybę, stiprinimas.
Projekto metu, aktyviai įtraukiant visuomenę, bus parengtos ir viešai skelbiamos 2 Piliečių chartijos.
Projekto nauda ir rezultatai tenka visoms keturioms Tauragės regiono savivaldybėms ir nukreipti į tikslinę grupę - visuomenę.</v>
      </c>
      <c r="BI115" s="131" t="str">
        <f>IFERROR(VLOOKUP(C115,'sutartys 20210531'!$A$1:$Y$90,5,FALSE)," ")</f>
        <v>Įgyvendinama sutartis</v>
      </c>
    </row>
    <row r="116" spans="1:150" ht="25.5" customHeight="1" x14ac:dyDescent="0.2">
      <c r="A116" s="230" t="s">
        <v>794</v>
      </c>
      <c r="B116" s="29"/>
      <c r="C116" s="29"/>
      <c r="D116" s="230" t="s">
        <v>795</v>
      </c>
      <c r="E116" s="31"/>
      <c r="F116" s="32"/>
      <c r="G116" s="32"/>
      <c r="H116" s="32"/>
      <c r="I116" s="32"/>
      <c r="J116" s="32"/>
      <c r="K116" s="32"/>
      <c r="L116" s="32"/>
      <c r="M116" s="32"/>
      <c r="N116" s="231"/>
      <c r="O116" s="231"/>
      <c r="P116" s="42"/>
      <c r="Q116" s="42"/>
      <c r="R116" s="42"/>
      <c r="S116" s="231"/>
      <c r="T116" s="58"/>
      <c r="U116" s="58"/>
      <c r="V116" s="58"/>
      <c r="W116" s="97"/>
      <c r="X116" s="91"/>
      <c r="Y116" s="91"/>
      <c r="Z116" s="91"/>
      <c r="AA116" s="91"/>
      <c r="AB116" s="91"/>
      <c r="AC116" s="91"/>
      <c r="AD116" s="91"/>
      <c r="AE116" s="115"/>
      <c r="AF116" s="117"/>
      <c r="AG116" s="116"/>
      <c r="AH116" s="117"/>
      <c r="AI116" s="117"/>
      <c r="AJ116" s="136"/>
      <c r="AK116" s="117"/>
      <c r="AL116" s="117"/>
      <c r="AM116" s="117"/>
      <c r="AN116" s="117"/>
      <c r="AO116" s="117"/>
      <c r="AP116" s="117"/>
      <c r="AQ116" s="116"/>
      <c r="AR116" s="116"/>
      <c r="AS116" s="116"/>
      <c r="AT116" s="116"/>
      <c r="AU116" s="117"/>
      <c r="AV116" s="117"/>
      <c r="AW116" s="116"/>
      <c r="AX116" s="117"/>
      <c r="AY116" s="117"/>
      <c r="AZ116" s="117"/>
      <c r="BA116" s="117"/>
      <c r="BB116" s="117"/>
      <c r="BC116" s="117"/>
      <c r="BD116" s="117"/>
      <c r="BE116" s="117"/>
      <c r="BF116" s="117"/>
      <c r="BG116" s="132"/>
      <c r="BH116" s="57" t="str">
        <f>IFERROR(VLOOKUP(C116,'sutartys 20210531'!$A$1:$Y$90,6,FALSE)," ")</f>
        <v xml:space="preserve"> </v>
      </c>
      <c r="BI116" s="131" t="str">
        <f>IFERROR(VLOOKUP(C116,'sutartys 20210531'!$A$1:$Y$90,5,FALSE)," ")</f>
        <v xml:space="preserve"> </v>
      </c>
    </row>
    <row r="117" spans="1:150" s="165" customFormat="1" ht="24.75" customHeight="1" x14ac:dyDescent="0.2">
      <c r="A117" s="232" t="s">
        <v>627</v>
      </c>
      <c r="B117" s="232" t="s">
        <v>83</v>
      </c>
      <c r="C117" s="232"/>
      <c r="D117" s="232" t="s">
        <v>628</v>
      </c>
      <c r="E117" s="166"/>
      <c r="F117" s="166"/>
      <c r="G117" s="166"/>
      <c r="H117" s="166"/>
      <c r="I117" s="166"/>
      <c r="J117" s="166"/>
      <c r="K117" s="166"/>
      <c r="L117" s="166"/>
      <c r="M117" s="166"/>
      <c r="N117" s="166"/>
      <c r="O117" s="166"/>
      <c r="P117" s="166"/>
      <c r="Q117" s="166"/>
      <c r="R117" s="166"/>
      <c r="S117" s="166"/>
      <c r="T117" s="82"/>
      <c r="U117" s="82"/>
      <c r="V117" s="82"/>
      <c r="W117" s="83" t="s">
        <v>275</v>
      </c>
      <c r="X117" s="166"/>
      <c r="Y117" s="166"/>
      <c r="Z117" s="166"/>
      <c r="AA117" s="166"/>
      <c r="AB117" s="166"/>
      <c r="AC117" s="166"/>
      <c r="AD117" s="166"/>
      <c r="AE117" s="163"/>
      <c r="AF117" s="166"/>
      <c r="AG117" s="166"/>
      <c r="AH117" s="166"/>
      <c r="AI117" s="166"/>
      <c r="AJ117" s="163"/>
      <c r="AK117" s="166"/>
      <c r="AL117" s="166"/>
      <c r="AM117" s="166"/>
      <c r="AN117" s="166"/>
      <c r="AO117" s="166"/>
      <c r="AP117" s="169"/>
      <c r="AQ117" s="169"/>
      <c r="AR117" s="169"/>
      <c r="AS117" s="169"/>
      <c r="AT117" s="166"/>
      <c r="AU117" s="169"/>
      <c r="AV117" s="169"/>
      <c r="AW117" s="166"/>
      <c r="AX117" s="169"/>
      <c r="AY117" s="169"/>
      <c r="AZ117" s="166"/>
      <c r="BA117" s="169"/>
      <c r="BB117" s="169"/>
      <c r="BC117" s="169"/>
      <c r="BD117" s="169"/>
      <c r="BE117" s="169"/>
      <c r="BF117" s="169"/>
      <c r="BG117" s="368"/>
      <c r="BH117" s="57" t="str">
        <f>IFERROR(VLOOKUP(C117,'sutartys 20210531'!$A$1:$Y$90,6,FALSE)," ")</f>
        <v xml:space="preserve"> </v>
      </c>
      <c r="BI117" s="131" t="str">
        <f>IFERROR(VLOOKUP(C117,'sutartys 20210531'!$A$1:$Y$90,5,FALSE)," ")</f>
        <v xml:space="preserve"> </v>
      </c>
      <c r="BJ117" s="101"/>
      <c r="BK117" s="101"/>
      <c r="BL117" s="101"/>
      <c r="BM117" s="101"/>
      <c r="BN117" s="101"/>
      <c r="BO117" s="101"/>
      <c r="BP117" s="101"/>
      <c r="BQ117" s="101"/>
      <c r="BR117" s="101"/>
      <c r="BS117" s="101"/>
      <c r="BT117" s="101"/>
      <c r="BU117" s="101"/>
      <c r="BV117" s="101"/>
      <c r="BW117" s="101"/>
      <c r="BX117" s="101"/>
      <c r="BY117" s="101"/>
      <c r="BZ117" s="101"/>
      <c r="CA117" s="101"/>
      <c r="CB117" s="101"/>
      <c r="CC117" s="101"/>
      <c r="CD117" s="101"/>
      <c r="CE117" s="101"/>
      <c r="CF117" s="101"/>
      <c r="CG117" s="101"/>
      <c r="CH117" s="101"/>
      <c r="CI117" s="101"/>
      <c r="CJ117" s="101"/>
      <c r="CK117" s="101"/>
      <c r="CL117" s="101"/>
      <c r="CM117" s="101"/>
      <c r="CN117" s="101"/>
      <c r="CO117" s="101"/>
      <c r="CP117" s="101"/>
      <c r="CQ117" s="101"/>
      <c r="CR117" s="101"/>
      <c r="CS117" s="101"/>
      <c r="CT117" s="101"/>
      <c r="CU117" s="101"/>
      <c r="CV117" s="101"/>
      <c r="CW117" s="101"/>
      <c r="CX117" s="101"/>
      <c r="CY117" s="101"/>
      <c r="CZ117" s="101"/>
      <c r="DA117" s="101"/>
      <c r="DB117" s="101"/>
      <c r="DC117" s="101"/>
      <c r="DD117" s="101"/>
      <c r="DE117" s="101"/>
      <c r="DF117" s="101"/>
      <c r="DG117" s="101"/>
      <c r="DH117" s="101"/>
      <c r="DI117" s="101"/>
      <c r="DJ117" s="101"/>
      <c r="DK117" s="101"/>
      <c r="DL117" s="101"/>
      <c r="DM117" s="101"/>
      <c r="DN117" s="101"/>
      <c r="DO117" s="101"/>
      <c r="DP117" s="101"/>
      <c r="DQ117" s="101"/>
      <c r="DR117" s="101"/>
      <c r="DS117" s="101"/>
      <c r="DT117" s="101"/>
      <c r="DU117" s="101"/>
      <c r="DV117" s="101"/>
      <c r="DW117" s="101"/>
      <c r="DX117" s="101"/>
      <c r="DY117" s="101"/>
      <c r="DZ117" s="101"/>
      <c r="EA117" s="101"/>
      <c r="EB117" s="101"/>
      <c r="EC117" s="101"/>
      <c r="ED117" s="101"/>
      <c r="EE117" s="101"/>
      <c r="EF117" s="101"/>
      <c r="EG117" s="101"/>
      <c r="EH117" s="101"/>
      <c r="EI117" s="101"/>
      <c r="EJ117" s="101"/>
      <c r="EK117" s="101"/>
      <c r="EL117" s="101"/>
      <c r="EM117" s="101"/>
      <c r="EN117" s="101"/>
      <c r="EO117" s="101"/>
      <c r="EP117" s="101"/>
      <c r="EQ117" s="101"/>
      <c r="ER117" s="101"/>
      <c r="ES117" s="101"/>
      <c r="ET117" s="101"/>
    </row>
    <row r="118" spans="1:150" s="165" customFormat="1" ht="24.75" customHeight="1" x14ac:dyDescent="0.2">
      <c r="A118" s="232" t="s">
        <v>629</v>
      </c>
      <c r="B118" s="232" t="s">
        <v>83</v>
      </c>
      <c r="C118" s="232"/>
      <c r="D118" s="232" t="s">
        <v>630</v>
      </c>
      <c r="E118" s="166"/>
      <c r="F118" s="166"/>
      <c r="G118" s="166"/>
      <c r="H118" s="166"/>
      <c r="I118" s="166"/>
      <c r="J118" s="166"/>
      <c r="K118" s="166"/>
      <c r="L118" s="166"/>
      <c r="M118" s="166"/>
      <c r="N118" s="166"/>
      <c r="O118" s="166"/>
      <c r="P118" s="166"/>
      <c r="Q118" s="166"/>
      <c r="R118" s="166"/>
      <c r="S118" s="166"/>
      <c r="T118" s="82"/>
      <c r="U118" s="82"/>
      <c r="V118" s="82"/>
      <c r="W118" s="83" t="s">
        <v>275</v>
      </c>
      <c r="X118" s="166"/>
      <c r="Y118" s="166"/>
      <c r="Z118" s="166"/>
      <c r="AA118" s="166"/>
      <c r="AB118" s="166"/>
      <c r="AC118" s="166"/>
      <c r="AD118" s="166"/>
      <c r="AE118" s="163"/>
      <c r="AF118" s="166"/>
      <c r="AG118" s="166"/>
      <c r="AH118" s="166"/>
      <c r="AI118" s="166"/>
      <c r="AJ118" s="163"/>
      <c r="AK118" s="166"/>
      <c r="AL118" s="166"/>
      <c r="AM118" s="166"/>
      <c r="AN118" s="166"/>
      <c r="AO118" s="166"/>
      <c r="AP118" s="169"/>
      <c r="AQ118" s="169"/>
      <c r="AR118" s="169"/>
      <c r="AS118" s="169"/>
      <c r="AT118" s="166"/>
      <c r="AU118" s="169"/>
      <c r="AV118" s="169"/>
      <c r="AW118" s="166"/>
      <c r="AX118" s="169"/>
      <c r="AY118" s="169"/>
      <c r="AZ118" s="166"/>
      <c r="BA118" s="169"/>
      <c r="BB118" s="169"/>
      <c r="BC118" s="169"/>
      <c r="BD118" s="169"/>
      <c r="BE118" s="169"/>
      <c r="BF118" s="169"/>
      <c r="BG118" s="368"/>
      <c r="BH118" s="57" t="str">
        <f>IFERROR(VLOOKUP(C118,'sutartys 20210531'!$A$1:$Y$90,6,FALSE)," ")</f>
        <v xml:space="preserve"> </v>
      </c>
      <c r="BI118" s="131" t="str">
        <f>IFERROR(VLOOKUP(C118,'sutartys 20210531'!$A$1:$Y$90,5,FALSE)," ")</f>
        <v xml:space="preserve"> </v>
      </c>
      <c r="BJ118" s="101"/>
      <c r="BK118" s="101"/>
      <c r="BL118" s="101"/>
      <c r="BM118" s="101"/>
      <c r="BN118" s="101"/>
      <c r="BO118" s="101"/>
      <c r="BP118" s="101"/>
      <c r="BQ118" s="101"/>
      <c r="BR118" s="101"/>
      <c r="BS118" s="101"/>
      <c r="BT118" s="101"/>
      <c r="BU118" s="101"/>
      <c r="BV118" s="101"/>
      <c r="BW118" s="101"/>
      <c r="BX118" s="101"/>
      <c r="BY118" s="101"/>
      <c r="BZ118" s="101"/>
      <c r="CA118" s="101"/>
      <c r="CB118" s="101"/>
      <c r="CC118" s="101"/>
      <c r="CD118" s="101"/>
      <c r="CE118" s="101"/>
      <c r="CF118" s="101"/>
      <c r="CG118" s="101"/>
      <c r="CH118" s="101"/>
      <c r="CI118" s="101"/>
      <c r="CJ118" s="101"/>
      <c r="CK118" s="101"/>
      <c r="CL118" s="101"/>
      <c r="CM118" s="101"/>
      <c r="CN118" s="101"/>
      <c r="CO118" s="101"/>
      <c r="CP118" s="101"/>
      <c r="CQ118" s="101"/>
      <c r="CR118" s="101"/>
      <c r="CS118" s="101"/>
      <c r="CT118" s="101"/>
      <c r="CU118" s="101"/>
      <c r="CV118" s="101"/>
      <c r="CW118" s="101"/>
      <c r="CX118" s="101"/>
      <c r="CY118" s="101"/>
      <c r="CZ118" s="101"/>
      <c r="DA118" s="101"/>
      <c r="DB118" s="101"/>
      <c r="DC118" s="101"/>
      <c r="DD118" s="101"/>
      <c r="DE118" s="101"/>
      <c r="DF118" s="101"/>
      <c r="DG118" s="101"/>
      <c r="DH118" s="101"/>
      <c r="DI118" s="101"/>
      <c r="DJ118" s="101"/>
      <c r="DK118" s="101"/>
      <c r="DL118" s="101"/>
      <c r="DM118" s="101"/>
      <c r="DN118" s="101"/>
      <c r="DO118" s="101"/>
      <c r="DP118" s="101"/>
      <c r="DQ118" s="101"/>
      <c r="DR118" s="101"/>
      <c r="DS118" s="101"/>
      <c r="DT118" s="101"/>
      <c r="DU118" s="101"/>
      <c r="DV118" s="101"/>
      <c r="DW118" s="101"/>
      <c r="DX118" s="101"/>
      <c r="DY118" s="101"/>
      <c r="DZ118" s="101"/>
      <c r="EA118" s="101"/>
      <c r="EB118" s="101"/>
      <c r="EC118" s="101"/>
      <c r="ED118" s="101"/>
      <c r="EE118" s="101"/>
      <c r="EF118" s="101"/>
      <c r="EG118" s="101"/>
      <c r="EH118" s="101"/>
      <c r="EI118" s="101"/>
      <c r="EJ118" s="101"/>
      <c r="EK118" s="101"/>
      <c r="EL118" s="101"/>
      <c r="EM118" s="101"/>
      <c r="EN118" s="101"/>
      <c r="EO118" s="101"/>
      <c r="EP118" s="101"/>
      <c r="EQ118" s="101"/>
      <c r="ER118" s="101"/>
      <c r="ES118" s="101"/>
      <c r="ET118" s="101"/>
    </row>
    <row r="119" spans="1:150" s="113" customFormat="1" ht="25.5" customHeight="1" x14ac:dyDescent="0.2">
      <c r="A119" s="65" t="s">
        <v>631</v>
      </c>
      <c r="B119" s="218" t="s">
        <v>83</v>
      </c>
      <c r="C119" s="218"/>
      <c r="D119" s="219" t="s">
        <v>632</v>
      </c>
      <c r="E119" s="220"/>
      <c r="F119" s="220"/>
      <c r="G119" s="220"/>
      <c r="H119" s="220"/>
      <c r="I119" s="220"/>
      <c r="J119" s="220"/>
      <c r="K119" s="220"/>
      <c r="L119" s="220"/>
      <c r="M119" s="220"/>
      <c r="N119" s="220"/>
      <c r="O119" s="220"/>
      <c r="P119" s="220"/>
      <c r="Q119" s="220"/>
      <c r="R119" s="220"/>
      <c r="S119" s="221"/>
      <c r="T119" s="222"/>
      <c r="U119" s="223"/>
      <c r="V119" s="223"/>
      <c r="W119" s="224" t="s">
        <v>275</v>
      </c>
      <c r="X119" s="225"/>
      <c r="Y119" s="225"/>
      <c r="Z119" s="225"/>
      <c r="AA119" s="225"/>
      <c r="AB119" s="225"/>
      <c r="AC119" s="225"/>
      <c r="AD119" s="226"/>
      <c r="AE119" s="159"/>
      <c r="AF119" s="227"/>
      <c r="AG119" s="228"/>
      <c r="AH119" s="228"/>
      <c r="AI119" s="229"/>
      <c r="AJ119" s="159"/>
      <c r="AK119" s="227"/>
      <c r="AL119" s="228"/>
      <c r="AM119" s="228"/>
      <c r="AN119" s="228"/>
      <c r="AO119" s="228"/>
      <c r="AP119" s="228"/>
      <c r="AQ119" s="228"/>
      <c r="AR119" s="228"/>
      <c r="AS119" s="228"/>
      <c r="AT119" s="228"/>
      <c r="AU119" s="228"/>
      <c r="AV119" s="228"/>
      <c r="AW119" s="228"/>
      <c r="AX119" s="228"/>
      <c r="AY119" s="228"/>
      <c r="AZ119" s="228"/>
      <c r="BA119" s="228"/>
      <c r="BB119" s="228"/>
      <c r="BC119" s="228"/>
      <c r="BD119" s="228"/>
      <c r="BE119" s="228"/>
      <c r="BF119" s="228"/>
      <c r="BG119" s="229"/>
      <c r="BH119" s="57" t="str">
        <f>IFERROR(VLOOKUP(C119,'sutartys 20210531'!$A$1:$Y$90,6,FALSE)," ")</f>
        <v xml:space="preserve"> </v>
      </c>
      <c r="BI119" s="131" t="str">
        <f>IFERROR(VLOOKUP(C119,'sutartys 20210531'!$A$1:$Y$90,5,FALSE)," ")</f>
        <v xml:space="preserve"> </v>
      </c>
      <c r="BJ119" s="101"/>
      <c r="BK119" s="101"/>
      <c r="BL119" s="101"/>
      <c r="BM119" s="101"/>
      <c r="BN119" s="101"/>
      <c r="BO119" s="101"/>
      <c r="BP119" s="101"/>
      <c r="BQ119" s="101"/>
      <c r="BR119" s="101"/>
      <c r="BS119" s="101"/>
      <c r="BT119" s="101"/>
      <c r="BU119" s="101"/>
      <c r="BV119" s="101"/>
      <c r="BW119" s="101"/>
      <c r="BX119" s="101"/>
      <c r="BY119" s="101"/>
      <c r="BZ119" s="101"/>
      <c r="CA119" s="101"/>
      <c r="CB119" s="101"/>
      <c r="CC119" s="101"/>
      <c r="CD119" s="101"/>
      <c r="CE119" s="101"/>
      <c r="CF119" s="101"/>
      <c r="CG119" s="101"/>
      <c r="CH119" s="101"/>
      <c r="CI119" s="101"/>
      <c r="CJ119" s="101"/>
      <c r="CK119" s="101"/>
      <c r="CL119" s="101"/>
      <c r="CM119" s="101"/>
      <c r="CN119" s="101"/>
      <c r="CO119" s="101"/>
      <c r="CP119" s="101"/>
      <c r="CQ119" s="101"/>
      <c r="CR119" s="101"/>
      <c r="CS119" s="101"/>
      <c r="CT119" s="101"/>
      <c r="CU119" s="101"/>
      <c r="CV119" s="101"/>
      <c r="CW119" s="101"/>
      <c r="CX119" s="101"/>
      <c r="CY119" s="101"/>
      <c r="CZ119" s="101"/>
      <c r="DA119" s="101"/>
      <c r="DB119" s="101"/>
      <c r="DC119" s="101"/>
      <c r="DD119" s="101"/>
      <c r="DE119" s="101"/>
      <c r="DF119" s="101"/>
      <c r="DG119" s="101"/>
      <c r="DH119" s="101"/>
      <c r="DI119" s="101"/>
      <c r="DJ119" s="101"/>
      <c r="DK119" s="101"/>
      <c r="DL119" s="101"/>
      <c r="DM119" s="101"/>
      <c r="DN119" s="101"/>
      <c r="DO119" s="101"/>
      <c r="DP119" s="101"/>
      <c r="DQ119" s="101"/>
      <c r="DR119" s="101"/>
      <c r="DS119" s="101"/>
      <c r="DT119" s="101"/>
      <c r="DU119" s="101"/>
      <c r="DV119" s="101"/>
      <c r="DW119" s="101"/>
      <c r="DX119" s="101"/>
      <c r="DY119" s="101"/>
      <c r="DZ119" s="101"/>
      <c r="EA119" s="101"/>
      <c r="EB119" s="101"/>
      <c r="EC119" s="101"/>
      <c r="ED119" s="101"/>
      <c r="EE119" s="101"/>
      <c r="EF119" s="101"/>
      <c r="EG119" s="101"/>
      <c r="EH119" s="101"/>
      <c r="EI119" s="101"/>
      <c r="EJ119" s="101"/>
      <c r="EK119" s="101"/>
      <c r="EL119" s="101"/>
      <c r="EM119" s="101"/>
      <c r="EN119" s="101"/>
      <c r="EO119" s="101"/>
      <c r="EP119" s="101"/>
      <c r="EQ119" s="101"/>
      <c r="ER119" s="101"/>
      <c r="ES119" s="101"/>
      <c r="ET119" s="101"/>
    </row>
    <row r="120" spans="1:150" ht="25.5" customHeight="1" x14ac:dyDescent="0.25">
      <c r="A120" s="29" t="s">
        <v>633</v>
      </c>
      <c r="B120" s="29" t="s">
        <v>634</v>
      </c>
      <c r="C120" s="29" t="s">
        <v>635</v>
      </c>
      <c r="D120" s="30" t="s">
        <v>636</v>
      </c>
      <c r="E120" s="31" t="s">
        <v>637</v>
      </c>
      <c r="F120" s="32" t="s">
        <v>121</v>
      </c>
      <c r="G120" s="32" t="s">
        <v>493</v>
      </c>
      <c r="H120" s="32" t="s">
        <v>136</v>
      </c>
      <c r="I120" s="32" t="s">
        <v>115</v>
      </c>
      <c r="J120" s="32"/>
      <c r="K120" s="32"/>
      <c r="L120" s="32"/>
      <c r="M120" s="32"/>
      <c r="N120" s="33">
        <f>O120+S120</f>
        <v>1538175.43</v>
      </c>
      <c r="O120" s="33">
        <v>350264.18</v>
      </c>
      <c r="P120" s="33"/>
      <c r="Q120" s="33"/>
      <c r="R120" s="33"/>
      <c r="S120" s="33">
        <v>1187911.25</v>
      </c>
      <c r="T120" s="34">
        <v>42522</v>
      </c>
      <c r="U120" s="35">
        <v>42644</v>
      </c>
      <c r="V120" s="35">
        <v>42735</v>
      </c>
      <c r="W120" s="36">
        <v>43889</v>
      </c>
      <c r="X120" s="114">
        <v>0</v>
      </c>
      <c r="Y120" s="114">
        <v>0</v>
      </c>
      <c r="Z120" s="114">
        <v>534560</v>
      </c>
      <c r="AA120" s="114">
        <v>534560</v>
      </c>
      <c r="AB120" s="114">
        <f>S120-Z120-AA120</f>
        <v>118791.25</v>
      </c>
      <c r="AC120" s="114"/>
      <c r="AD120" s="139"/>
      <c r="AE120" s="115"/>
      <c r="AF120" s="170">
        <v>7</v>
      </c>
      <c r="AG120" s="116" t="s">
        <v>238</v>
      </c>
      <c r="AH120" s="171">
        <v>6</v>
      </c>
      <c r="AI120" s="134" t="s">
        <v>237</v>
      </c>
      <c r="AJ120" s="136"/>
      <c r="AK120" s="119"/>
      <c r="AL120" s="120"/>
      <c r="AM120" s="120"/>
      <c r="AN120" s="120"/>
      <c r="AO120" s="120"/>
      <c r="AP120" s="120" t="s">
        <v>200</v>
      </c>
      <c r="AQ120" s="129" t="s">
        <v>770</v>
      </c>
      <c r="AR120" s="120">
        <v>2.84</v>
      </c>
      <c r="AS120" s="120" t="s">
        <v>201</v>
      </c>
      <c r="AT120" s="129" t="s">
        <v>771</v>
      </c>
      <c r="AU120" s="120">
        <v>494</v>
      </c>
      <c r="AV120" s="120"/>
      <c r="AW120" s="129"/>
      <c r="AX120" s="120"/>
      <c r="AY120" s="120" t="s">
        <v>198</v>
      </c>
      <c r="AZ120" s="129" t="s">
        <v>772</v>
      </c>
      <c r="BA120" s="120">
        <v>526</v>
      </c>
      <c r="BB120" s="120"/>
      <c r="BC120" s="120"/>
      <c r="BD120" s="120"/>
      <c r="BE120" s="120"/>
      <c r="BF120" s="120"/>
      <c r="BG120" s="135"/>
      <c r="BH120" s="57" t="str">
        <f>IFERROR(VLOOKUP(C120,'sutartys 20210531'!$A$1:$Y$90,6,FALSE)," ")</f>
        <v>Projekto uždavinys -  didinti centralizuoto vandens tiekimo ir nuotekų tvarkymo paslaugų prieinamumą (visuotinumą), siekti  užtikrinti gyventojams kokybišką geriamojo vandens tiekimą ir nuotekų tvarkymą, įgyvendinant ES nuotekų direktyvos 91/271/EEB reikalavimus nuotekų išvalymui, sumažinti dirvožemio ir gruntinio vandens taršą bei požeminio vandens išteklių taršos riziką projekto teritorijoje, išplečiant vandentvarkos paslaugas gaunančių gyventojų skaičių ir pagerinti projekto teritorijoje teikiamų vandentvarkos paslaugų kokybę. Projekte yra numatoma nutiesti 6,621 km naujų vandentiekio ir 6,860 km nuotekų tinklų, sudarant galimybę prie viešojo vandens tiekimo prisijungti 183 būstams (494 gyv.), prie nuotekų šalinimo sistemos - 195 būstams (526 gyv.), rekonstruoti 0,738 km vandentiekio tinklų rekonstruoti bei 2,1 km nuotekų slėginių tinklų Kaltinėnuose, pagerinant vandens tiekimo paslaugas 24 būstams (65 gyv.), pagerinant nuotekų tvarkymo paslaugų efektyvumą 240 būstams (648 gyv.).</v>
      </c>
      <c r="BI120" s="131" t="str">
        <f>IFERROR(VLOOKUP(C120,'sutartys 20210531'!$A$1:$Y$90,5,FALSE)," ")</f>
        <v>Baigtas</v>
      </c>
      <c r="BJ120" s="122"/>
      <c r="BK120" s="122"/>
      <c r="BL120" s="122"/>
      <c r="BM120" s="122"/>
      <c r="BN120" s="122"/>
    </row>
    <row r="121" spans="1:150" ht="25.5" customHeight="1" x14ac:dyDescent="0.2">
      <c r="A121" s="29" t="s">
        <v>638</v>
      </c>
      <c r="B121" s="29" t="s">
        <v>639</v>
      </c>
      <c r="C121" s="29" t="s">
        <v>640</v>
      </c>
      <c r="D121" s="40" t="s">
        <v>641</v>
      </c>
      <c r="E121" s="41" t="s">
        <v>642</v>
      </c>
      <c r="F121" s="41" t="s">
        <v>121</v>
      </c>
      <c r="G121" s="41" t="s">
        <v>608</v>
      </c>
      <c r="H121" s="41" t="s">
        <v>136</v>
      </c>
      <c r="I121" s="41" t="s">
        <v>115</v>
      </c>
      <c r="J121" s="41"/>
      <c r="K121" s="41"/>
      <c r="L121" s="41"/>
      <c r="M121" s="41"/>
      <c r="N121" s="42">
        <v>617660.84</v>
      </c>
      <c r="O121" s="42">
        <v>262385.8</v>
      </c>
      <c r="P121" s="33"/>
      <c r="Q121" s="42"/>
      <c r="R121" s="42"/>
      <c r="S121" s="42">
        <v>355275.04</v>
      </c>
      <c r="T121" s="34">
        <v>42522</v>
      </c>
      <c r="U121" s="35">
        <v>42658</v>
      </c>
      <c r="V121" s="35">
        <v>42735</v>
      </c>
      <c r="W121" s="36">
        <v>43676</v>
      </c>
      <c r="X121" s="91">
        <v>0</v>
      </c>
      <c r="Y121" s="114">
        <f>S121*0.45</f>
        <v>159873.76799999998</v>
      </c>
      <c r="Z121" s="114">
        <f>S121*0.45</f>
        <v>159873.76799999998</v>
      </c>
      <c r="AA121" s="114">
        <f>S121*0.1</f>
        <v>35527.504000000001</v>
      </c>
      <c r="AB121" s="91">
        <v>0</v>
      </c>
      <c r="AC121" s="91"/>
      <c r="AD121" s="149"/>
      <c r="AE121" s="115"/>
      <c r="AF121" s="170">
        <v>6</v>
      </c>
      <c r="AG121" s="116" t="s">
        <v>237</v>
      </c>
      <c r="AH121" s="171">
        <v>7</v>
      </c>
      <c r="AI121" s="134" t="s">
        <v>238</v>
      </c>
      <c r="AJ121" s="136"/>
      <c r="AK121" s="133"/>
      <c r="AL121" s="117"/>
      <c r="AM121" s="117"/>
      <c r="AN121" s="117"/>
      <c r="AO121" s="117"/>
      <c r="AP121" s="120" t="s">
        <v>200</v>
      </c>
      <c r="AQ121" s="129" t="s">
        <v>770</v>
      </c>
      <c r="AR121" s="117">
        <v>3</v>
      </c>
      <c r="AS121" s="117" t="s">
        <v>201</v>
      </c>
      <c r="AT121" s="129" t="s">
        <v>771</v>
      </c>
      <c r="AU121" s="117">
        <v>92</v>
      </c>
      <c r="AV121" s="120"/>
      <c r="AW121" s="129"/>
      <c r="AX121" s="117"/>
      <c r="AY121" s="120" t="s">
        <v>198</v>
      </c>
      <c r="AZ121" s="129" t="s">
        <v>772</v>
      </c>
      <c r="BA121" s="117">
        <v>60</v>
      </c>
      <c r="BB121" s="117" t="s">
        <v>199</v>
      </c>
      <c r="BC121" s="116" t="s">
        <v>226</v>
      </c>
      <c r="BD121" s="117">
        <v>406</v>
      </c>
      <c r="BE121" s="117"/>
      <c r="BF121" s="117"/>
      <c r="BG121" s="132"/>
      <c r="BH121" s="57" t="str">
        <f>IFERROR(VLOOKUP(C121,'sutartys 20210531'!$A$1:$Y$90,6,FALSE)," ")</f>
        <v>Projekto uždavinys -  didinti centralizuoto vandens tiekimo ir nuotekų tvarkymo paslaugų prieinamumą (visuotinumą), siekti  užtikrinti gyventojams kokybišką geriamojo vandens tiekimą ir nuotekų tvarkymą, įgyvendinant ES nuotekų direktyvos 91/271/EEB reikalavimus nuotekų išvalymui, sumažinti dirvožemio ir gruntinio vandens taršą bei požeminio vandens išteklių taršos riziką projekto teritorijoje, išplečiant vandentvarkos paslaugas gaunančių gyventojų skaičių ir pagerinti projekto teritorijoje teikiamų vandentvarkos paslaugų kokybę. Projekte yra numatoma nutiesti 0,441 km naujų vandentiekio ir 1,521 km nuotekų surinkimo tinklų, sudarant galimybę prie viešojo vandens tiekimo prisijungti 44 būstams (92 gyv.), prie nuotekų šalinimo sistemos - 29 būstams (60 gyv.), rekonstruoti 3,0 km nuotekų surinkimo tinklų Natkiškiuose, pagerinant nuotekų paslaugą gaunančių gyventojų skaičių - 95 būstams (199 gyv.), rekonstravus Natkiškių NVĮ- pagerintą nuotekų tvarkymo paslaugų gaunančių gyventojų skaičius sudarys - 151 būstas (318 gyv.) bei rekonstravus Piktupėnų NVĮ - pagerintą nuotekų tvarkymo paslaugų gaunančių gyventojų skaičius sudarys - 42 būstai (88 gyv.) .</v>
      </c>
      <c r="BI121" s="131" t="str">
        <f>IFERROR(VLOOKUP(C121,'sutartys 20210531'!$A$1:$Y$90,5,FALSE)," ")</f>
        <v>Baigtas</v>
      </c>
    </row>
    <row r="122" spans="1:150" ht="25.5" customHeight="1" x14ac:dyDescent="0.2">
      <c r="A122" s="29" t="s">
        <v>643</v>
      </c>
      <c r="B122" s="29" t="s">
        <v>644</v>
      </c>
      <c r="C122" s="29" t="s">
        <v>645</v>
      </c>
      <c r="D122" s="40" t="s">
        <v>646</v>
      </c>
      <c r="E122" s="41" t="s">
        <v>647</v>
      </c>
      <c r="F122" s="41" t="s">
        <v>121</v>
      </c>
      <c r="G122" s="41" t="s">
        <v>399</v>
      </c>
      <c r="H122" s="41" t="s">
        <v>136</v>
      </c>
      <c r="I122" s="41" t="s">
        <v>115</v>
      </c>
      <c r="J122" s="41"/>
      <c r="K122" s="41"/>
      <c r="L122" s="41"/>
      <c r="M122" s="41"/>
      <c r="N122" s="42">
        <v>1902679.07</v>
      </c>
      <c r="O122" s="42">
        <v>743921.52</v>
      </c>
      <c r="P122" s="33"/>
      <c r="Q122" s="42"/>
      <c r="R122" s="42"/>
      <c r="S122" s="42">
        <v>1158757.55</v>
      </c>
      <c r="T122" s="34">
        <v>42522</v>
      </c>
      <c r="U122" s="35">
        <v>42658</v>
      </c>
      <c r="V122" s="35">
        <v>42735</v>
      </c>
      <c r="W122" s="36">
        <v>43585</v>
      </c>
      <c r="X122" s="91">
        <v>0</v>
      </c>
      <c r="Y122" s="114">
        <f>S122*0.4</f>
        <v>463503.02</v>
      </c>
      <c r="Z122" s="114">
        <f>S122*0.4</f>
        <v>463503.02</v>
      </c>
      <c r="AA122" s="114">
        <f>S122*0.2</f>
        <v>231751.51</v>
      </c>
      <c r="AB122" s="91">
        <v>0</v>
      </c>
      <c r="AC122" s="91"/>
      <c r="AD122" s="149"/>
      <c r="AE122" s="115"/>
      <c r="AF122" s="170">
        <v>7</v>
      </c>
      <c r="AG122" s="116" t="s">
        <v>238</v>
      </c>
      <c r="AH122" s="171">
        <v>6</v>
      </c>
      <c r="AI122" s="134" t="s">
        <v>237</v>
      </c>
      <c r="AJ122" s="136"/>
      <c r="AK122" s="133"/>
      <c r="AL122" s="117"/>
      <c r="AM122" s="117"/>
      <c r="AN122" s="117"/>
      <c r="AO122" s="117"/>
      <c r="AP122" s="120" t="s">
        <v>200</v>
      </c>
      <c r="AQ122" s="129" t="s">
        <v>770</v>
      </c>
      <c r="AR122" s="117">
        <v>1</v>
      </c>
      <c r="AS122" s="117" t="s">
        <v>201</v>
      </c>
      <c r="AT122" s="129" t="s">
        <v>771</v>
      </c>
      <c r="AU122" s="117">
        <v>137</v>
      </c>
      <c r="AV122" s="117" t="s">
        <v>197</v>
      </c>
      <c r="AW122" s="116" t="s">
        <v>773</v>
      </c>
      <c r="AX122" s="117">
        <v>11310</v>
      </c>
      <c r="AY122" s="120" t="s">
        <v>198</v>
      </c>
      <c r="AZ122" s="129" t="s">
        <v>772</v>
      </c>
      <c r="BA122" s="117">
        <v>110</v>
      </c>
      <c r="BB122" s="120"/>
      <c r="BC122" s="129"/>
      <c r="BD122" s="117"/>
      <c r="BE122" s="117"/>
      <c r="BF122" s="117"/>
      <c r="BG122" s="132"/>
      <c r="BH122" s="57" t="str">
        <f>IFERROR(VLOOKUP(C122,'sutartys 20210531'!$A$1:$Y$90,6,FALSE)," ")</f>
        <v>Projekto "Vandens tiekimo ir nuotekų tvarkymo infrastruktūros plėtra Jurbarko rajone" tikslas - padidinti vandens tiekimo ir nuotekų tvarkymo paslaugų prieinamumą ir sistemos efektyvumą Jurbarko rajone. Šiam tikslui pasiekti numatomos pagrindinės projekto veiklos: geriamojo vandens tiekimo statyba (apie 4,43 km., prijungiant 137 gyv.) ir nuotekų surinkimo tinklų statyba (apie 3,92 km, prijungiant 110 gyv.) Smalininkuose; Geriamojo vandens gerinimo įrenginių statyba (1 vnt.) ir vandens tiekimo tinklų rekonstrukcija (apie 1,0 km) Veliuonos miestelyje; Jurbarko miesto vandenvietės vandens gerinimo įrenginių statyba (1 vnt.). Planuojami pasiekti stebėsenos produkto rodikliai: P.N.050 "Gyventojai, kuriems teikiamos vandens tiekimo paslaugos naujai pastatytais geriamojo vandens tiekimo tinklais - 137 gyv.; P.N. 051 "Gyventojai, kuriems teikiamos vandens tiekimo paslaugos iš naujai pastatytų ir (arba) rekonstruotų geriamojo vandens gerinimo įrenginių - 11310 gyv.; P.N.053 "Gyventojai, kuriems teikiamos paslaugos naujai pastatytais nuotekų surinkimo tinklais - 110 gyv.; P.S.333 "Rekonstruotų vandens tiekimo ir nuotekų surinkimo tinklų ilgis - 1,0 km.</v>
      </c>
      <c r="BI122" s="131" t="str">
        <f>IFERROR(VLOOKUP(C122,'sutartys 20210531'!$A$1:$Y$90,5,FALSE)," ")</f>
        <v>Baigtas</v>
      </c>
    </row>
    <row r="123" spans="1:150" ht="25.5" customHeight="1" x14ac:dyDescent="0.2">
      <c r="A123" s="29" t="s">
        <v>648</v>
      </c>
      <c r="B123" s="29" t="s">
        <v>649</v>
      </c>
      <c r="C123" s="29" t="s">
        <v>650</v>
      </c>
      <c r="D123" s="40" t="s">
        <v>651</v>
      </c>
      <c r="E123" s="41" t="s">
        <v>652</v>
      </c>
      <c r="F123" s="41" t="s">
        <v>121</v>
      </c>
      <c r="G123" s="41" t="s">
        <v>361</v>
      </c>
      <c r="H123" s="41" t="s">
        <v>136</v>
      </c>
      <c r="I123" s="41" t="s">
        <v>115</v>
      </c>
      <c r="J123" s="41"/>
      <c r="K123" s="41"/>
      <c r="L123" s="41"/>
      <c r="M123" s="41"/>
      <c r="N123" s="42">
        <v>2854494.11</v>
      </c>
      <c r="O123" s="42">
        <v>603558.57999999996</v>
      </c>
      <c r="P123" s="33"/>
      <c r="Q123" s="42">
        <v>603558.57999999996</v>
      </c>
      <c r="R123" s="42"/>
      <c r="S123" s="42">
        <v>1647376.95</v>
      </c>
      <c r="T123" s="34">
        <v>42522</v>
      </c>
      <c r="U123" s="35">
        <v>42704</v>
      </c>
      <c r="V123" s="35">
        <v>42735</v>
      </c>
      <c r="W123" s="36">
        <v>44561</v>
      </c>
      <c r="X123" s="91">
        <v>0</v>
      </c>
      <c r="Y123" s="91">
        <f>S123/2</f>
        <v>823688.47499999998</v>
      </c>
      <c r="Z123" s="91">
        <f>S123/2</f>
        <v>823688.47499999998</v>
      </c>
      <c r="AA123" s="91">
        <v>0</v>
      </c>
      <c r="AB123" s="91">
        <v>0</v>
      </c>
      <c r="AC123" s="91"/>
      <c r="AD123" s="149"/>
      <c r="AE123" s="115"/>
      <c r="AF123" s="170">
        <v>6</v>
      </c>
      <c r="AG123" s="116" t="s">
        <v>774</v>
      </c>
      <c r="AH123" s="171">
        <v>7</v>
      </c>
      <c r="AI123" s="134" t="s">
        <v>238</v>
      </c>
      <c r="AJ123" s="136"/>
      <c r="AK123" s="133"/>
      <c r="AL123" s="117"/>
      <c r="AM123" s="117"/>
      <c r="AN123" s="117"/>
      <c r="AO123" s="117"/>
      <c r="AP123" s="117" t="s">
        <v>200</v>
      </c>
      <c r="AQ123" s="116" t="s">
        <v>770</v>
      </c>
      <c r="AR123" s="117">
        <v>7.5</v>
      </c>
      <c r="AS123" s="117" t="s">
        <v>201</v>
      </c>
      <c r="AT123" s="116" t="s">
        <v>771</v>
      </c>
      <c r="AU123" s="117">
        <v>29</v>
      </c>
      <c r="AV123" s="117"/>
      <c r="AW123" s="129"/>
      <c r="AX123" s="117"/>
      <c r="AY123" s="117" t="s">
        <v>198</v>
      </c>
      <c r="AZ123" s="129" t="s">
        <v>772</v>
      </c>
      <c r="BA123" s="117">
        <v>398</v>
      </c>
      <c r="BB123" s="117" t="s">
        <v>199</v>
      </c>
      <c r="BC123" s="116" t="s">
        <v>226</v>
      </c>
      <c r="BD123" s="117">
        <v>862</v>
      </c>
      <c r="BE123" s="117"/>
      <c r="BF123" s="117"/>
      <c r="BG123" s="132"/>
      <c r="BH123" s="57" t="str">
        <f>IFERROR(VLOOKUP(C123,'sutartys 20210531'!$A$1:$Y$90,6,FALSE)," ")</f>
        <v>Projekto tikslas - Didinti vandens tiekimo ir nuotekų tvarkymo paslaugų prieinamumą ir sistemos efektyvumą, Tauragės miesto ir rajono gyventojams.
Projektu siekiama užtikrinti Tauragės  rajono ir gyventojams kokybišką geriamojo vandens tiekimą ir nuotekų surinkimą bei valymą, pagerinti gyventojams ir kitiems vartotojams, besinaudojantiems centralizuota vandens tiekimo sistema, tiekiamo geriamojo vandens ir surinktų nuotekų išvalymo kokybę.
Įgyvendinant Investicinį projektą „Geriamojo vandens tiekimo ir nuotekų tvarkymo sistemų renovavimas ir plėtra Tauragės rajone“ bus vykdomos šešios veiklos - bus suprojektuoti ir pastatyti vieni nauji nuotekų valymo įrenginiai, dveji nuotekų valymo įrenginiai rekonstruoti, nutiesti vandentiekio bei  nuotekų surinkimo tinklai bei rekonstruoti esami nuotekų tinklai. Veiklos:
1.1 Nuotekų siurblinės NS-3 Ližių g. 9, Ližių k. Tauragės r. sav. rekonstravimas;
1.2 Nuotekų ir vandentiekio tinklų Skardupio, Tuopų, Bijūnų, Šešuvies, Liepų, Šermuknių, Gėlių, Aneliškės, Kunigiškių gatvėse ir nuotekų valyklos Kunigiškių k. Tauragės rajono sav., statyba;
1.3 Nuotekų tinklų Mokyklos, Karšuvos, Garažų gatvėse ir nuotekų valyklos Eičių k.Tauragės rajono sav., rekonstrukcija;
1.4 Buitinio nuotekyno tinklų  Pilsūdų k. statybos ir nuotekų valymo įrenginių rekonstravimas Sandėlių g. 10, Pilsūdų k., Tauragės r.,
1.5 Nuotekų tinklų renovacija Tauragės m. ir Tauragės r.;
1.6 Vandentiekio ir nuotekų tinklų Lauksargių gyvenvietėje statyba.</v>
      </c>
      <c r="BI123" s="131" t="str">
        <f>IFERROR(VLOOKUP(C123,'sutartys 20210531'!$A$1:$Y$90,5,FALSE)," ")</f>
        <v>Įgyvendinama sutartis</v>
      </c>
    </row>
    <row r="124" spans="1:150" ht="25.5" customHeight="1" x14ac:dyDescent="0.2">
      <c r="A124" s="29" t="s">
        <v>653</v>
      </c>
      <c r="B124" s="29" t="s">
        <v>654</v>
      </c>
      <c r="C124" s="29" t="s">
        <v>655</v>
      </c>
      <c r="D124" s="40" t="s">
        <v>656</v>
      </c>
      <c r="E124" s="41" t="s">
        <v>637</v>
      </c>
      <c r="F124" s="41" t="s">
        <v>121</v>
      </c>
      <c r="G124" s="41" t="s">
        <v>493</v>
      </c>
      <c r="H124" s="41" t="s">
        <v>136</v>
      </c>
      <c r="I124" s="41" t="s">
        <v>115</v>
      </c>
      <c r="J124" s="41"/>
      <c r="K124" s="41"/>
      <c r="L124" s="41"/>
      <c r="M124" s="41"/>
      <c r="N124" s="42">
        <f>SUM(O124:S124)</f>
        <v>444870</v>
      </c>
      <c r="O124" s="42">
        <v>320131.20000000001</v>
      </c>
      <c r="P124" s="33"/>
      <c r="Q124" s="42"/>
      <c r="R124" s="42"/>
      <c r="S124" s="42">
        <v>124738.8</v>
      </c>
      <c r="T124" s="34">
        <v>43250</v>
      </c>
      <c r="U124" s="35">
        <v>43281</v>
      </c>
      <c r="V124" s="35">
        <v>43373</v>
      </c>
      <c r="W124" s="36">
        <v>44286</v>
      </c>
      <c r="X124" s="91"/>
      <c r="Y124" s="91"/>
      <c r="Z124" s="91">
        <f>S124*0.1</f>
        <v>12473.880000000001</v>
      </c>
      <c r="AA124" s="91">
        <f>S124*0.7</f>
        <v>87317.16</v>
      </c>
      <c r="AB124" s="91">
        <f>S124*0.2</f>
        <v>24947.760000000002</v>
      </c>
      <c r="AC124" s="91"/>
      <c r="AD124" s="149"/>
      <c r="AE124" s="115"/>
      <c r="AF124" s="170">
        <v>6</v>
      </c>
      <c r="AG124" s="116" t="s">
        <v>774</v>
      </c>
      <c r="AH124" s="171">
        <v>7</v>
      </c>
      <c r="AI124" s="134" t="s">
        <v>238</v>
      </c>
      <c r="AJ124" s="136"/>
      <c r="AK124" s="133"/>
      <c r="AL124" s="117"/>
      <c r="AM124" s="117"/>
      <c r="AN124" s="117"/>
      <c r="AO124" s="117"/>
      <c r="AP124" s="117"/>
      <c r="AQ124" s="129"/>
      <c r="AR124" s="117"/>
      <c r="AS124" s="117"/>
      <c r="AT124" s="116"/>
      <c r="AU124" s="117"/>
      <c r="AV124" s="117" t="s">
        <v>197</v>
      </c>
      <c r="AW124" s="129" t="s">
        <v>773</v>
      </c>
      <c r="AX124" s="117">
        <v>221</v>
      </c>
      <c r="AY124" s="136"/>
      <c r="AZ124" s="136"/>
      <c r="BA124" s="136"/>
      <c r="BB124" s="117" t="s">
        <v>199</v>
      </c>
      <c r="BC124" s="116" t="s">
        <v>226</v>
      </c>
      <c r="BD124" s="116">
        <v>145</v>
      </c>
      <c r="BE124" s="117"/>
      <c r="BF124" s="117"/>
      <c r="BG124" s="132"/>
      <c r="BH124" s="57" t="str">
        <f>IFERROR(VLOOKUP(C124,'sutartys 20210531'!$A$1:$Y$90,6,FALSE)," ")</f>
        <v>Projekto tikslas - suteikti galimybes Šilalės raj. savivaldybės Kaltinėnų ir Traksėdžio gyventojams gauti kokybiškas vandens tiekimo ir nuotekų tvarkymo paslaugas. Uždavinys- geriamojo vandens kokybės ir nuotekų išvalymo gerinimas, pagerinant vandens tiekimo ir nuotekų tvarkymo paslaugų prieinamumą ir sistemos efektyvumą Kaltinėnų mstl. ir Traksėdyje. Projekte numatoma rekonstruoti esamus Kaltinėnų nuotekų valymo įrenginius (NVĮ) (90 m3/d) bei pastatyti naujus vandens gerinimo įrenginius (VGĮ) (31,8 m3/d, 6m3/h) Traksėdyje. Rekonstravus esamus NVĮ Kaltinėnų mstl. padidės centralizuoto nuotekų tvarkymo paslaugų prieinamumas Kaltinėnų gyventojams, centralizuotai prisijungusiems prie nuotekų tinklų, bus apsaugota aplinka nuo išleidžiamų nuotekų poveikio, pastačius VGĮ Traksėdyje gyventojai gaus kokybišką higienos normas atitinkantį geriamąjį vandenį. Rekonstravus esamus NVĮ  Kaltinėnų miestelyje teikiamų paslaugų kokybė bus pagerinta 145 gyventojams (58 būstai). Pastačius vandens gerinimo įrenginius Traksėdyje teikiamų paslaugų kokybė bus pagerinta 221 gyventojų (88 būstai). Pagal LR Statistikos departamento 2017 m. duomenis Šilalės sav. 1 būstui  tenka 2,5 gyventojo.</v>
      </c>
      <c r="BI124" s="131" t="str">
        <f>IFERROR(VLOOKUP(C124,'sutartys 20210531'!$A$1:$Y$90,5,FALSE)," ")</f>
        <v>Įgyvendinama sutartis</v>
      </c>
    </row>
    <row r="125" spans="1:150" ht="25.5" customHeight="1" x14ac:dyDescent="0.2">
      <c r="A125" s="29" t="s">
        <v>657</v>
      </c>
      <c r="B125" s="29" t="s">
        <v>658</v>
      </c>
      <c r="C125" s="29" t="s">
        <v>659</v>
      </c>
      <c r="D125" s="40" t="s">
        <v>660</v>
      </c>
      <c r="E125" s="41" t="s">
        <v>642</v>
      </c>
      <c r="F125" s="41" t="s">
        <v>121</v>
      </c>
      <c r="G125" s="41" t="s">
        <v>608</v>
      </c>
      <c r="H125" s="41" t="s">
        <v>136</v>
      </c>
      <c r="I125" s="41" t="s">
        <v>115</v>
      </c>
      <c r="J125" s="41"/>
      <c r="K125" s="41"/>
      <c r="L125" s="41"/>
      <c r="M125" s="41"/>
      <c r="N125" s="42">
        <v>136161.48000000001</v>
      </c>
      <c r="O125" s="42">
        <v>29723.21</v>
      </c>
      <c r="P125" s="33"/>
      <c r="Q125" s="42"/>
      <c r="R125" s="42"/>
      <c r="S125" s="42">
        <v>106438.27</v>
      </c>
      <c r="T125" s="34">
        <v>43160</v>
      </c>
      <c r="U125" s="35">
        <v>43191</v>
      </c>
      <c r="V125" s="35">
        <v>43281</v>
      </c>
      <c r="W125" s="36">
        <v>44561</v>
      </c>
      <c r="X125" s="91"/>
      <c r="Y125" s="91"/>
      <c r="Z125" s="91"/>
      <c r="AA125" s="91">
        <v>106438.27</v>
      </c>
      <c r="AB125" s="91"/>
      <c r="AC125" s="91"/>
      <c r="AD125" s="149"/>
      <c r="AE125" s="115"/>
      <c r="AF125" s="170">
        <v>7</v>
      </c>
      <c r="AG125" s="116" t="s">
        <v>238</v>
      </c>
      <c r="AH125" s="171"/>
      <c r="AI125" s="134"/>
      <c r="AJ125" s="136"/>
      <c r="AK125" s="133"/>
      <c r="AL125" s="117"/>
      <c r="AM125" s="117"/>
      <c r="AN125" s="117"/>
      <c r="AO125" s="117"/>
      <c r="AP125" s="117"/>
      <c r="AQ125" s="129"/>
      <c r="AR125" s="117"/>
      <c r="AS125" s="117"/>
      <c r="AT125" s="116"/>
      <c r="AU125" s="117"/>
      <c r="AV125" s="136"/>
      <c r="AW125" s="136"/>
      <c r="AX125" s="136"/>
      <c r="AY125" s="117" t="s">
        <v>198</v>
      </c>
      <c r="AZ125" s="129" t="s">
        <v>772</v>
      </c>
      <c r="BA125" s="117">
        <v>50</v>
      </c>
      <c r="BB125" s="117"/>
      <c r="BC125" s="117"/>
      <c r="BD125" s="117"/>
      <c r="BE125" s="117"/>
      <c r="BF125" s="117"/>
      <c r="BG125" s="132"/>
      <c r="BH125" s="57" t="str">
        <f>IFERROR(VLOOKUP(C125,'sutartys 20210531'!$A$1:$Y$90,6,FALSE)," ")</f>
        <v>Projekto uždavinys -  padidinti nuotekų tvarkymo paslaugų prieinamumą ir sistemos efektyvumą Pagėgių savivaldybėje Mažaičių kaime. Projekte yra numatoma nutiesti 1,21 km nuotekų surinkimo tinklų, sudarant galimybę prie nuotekų šalinimo sistemos prisijungti 29 būstams (55 gyv.).</v>
      </c>
      <c r="BI125" s="131" t="str">
        <f>IFERROR(VLOOKUP(C125,'sutartys 20210531'!$A$1:$Y$90,5,FALSE)," ")</f>
        <v>Baigtas</v>
      </c>
    </row>
    <row r="126" spans="1:150" ht="25.5" customHeight="1" x14ac:dyDescent="0.2">
      <c r="A126" s="29" t="s">
        <v>661</v>
      </c>
      <c r="B126" s="29" t="s">
        <v>662</v>
      </c>
      <c r="C126" s="29" t="s">
        <v>663</v>
      </c>
      <c r="D126" s="40" t="s">
        <v>664</v>
      </c>
      <c r="E126" s="41" t="s">
        <v>647</v>
      </c>
      <c r="F126" s="41" t="s">
        <v>121</v>
      </c>
      <c r="G126" s="41" t="s">
        <v>399</v>
      </c>
      <c r="H126" s="41" t="s">
        <v>136</v>
      </c>
      <c r="I126" s="41" t="s">
        <v>115</v>
      </c>
      <c r="J126" s="41"/>
      <c r="K126" s="41"/>
      <c r="L126" s="41"/>
      <c r="M126" s="41"/>
      <c r="N126" s="42">
        <v>548947.86</v>
      </c>
      <c r="O126" s="42">
        <v>274473.93</v>
      </c>
      <c r="P126" s="33"/>
      <c r="Q126" s="42"/>
      <c r="R126" s="42"/>
      <c r="S126" s="42">
        <v>274473.93</v>
      </c>
      <c r="T126" s="34">
        <v>43311</v>
      </c>
      <c r="U126" s="35">
        <v>43342</v>
      </c>
      <c r="V126" s="35">
        <v>43434</v>
      </c>
      <c r="W126" s="36">
        <v>44205</v>
      </c>
      <c r="X126" s="91"/>
      <c r="Y126" s="91"/>
      <c r="Z126" s="91">
        <v>40000</v>
      </c>
      <c r="AA126" s="91">
        <v>100000</v>
      </c>
      <c r="AB126" s="91">
        <v>58473.93</v>
      </c>
      <c r="AC126" s="91"/>
      <c r="AD126" s="149"/>
      <c r="AE126" s="115"/>
      <c r="AF126" s="170">
        <v>7</v>
      </c>
      <c r="AG126" s="116" t="s">
        <v>238</v>
      </c>
      <c r="AH126" s="170">
        <v>6</v>
      </c>
      <c r="AI126" s="116" t="s">
        <v>774</v>
      </c>
      <c r="AJ126" s="120">
        <v>50</v>
      </c>
      <c r="AK126" s="150" t="s">
        <v>775</v>
      </c>
      <c r="AL126" s="117"/>
      <c r="AM126" s="117"/>
      <c r="AN126" s="117"/>
      <c r="AO126" s="117"/>
      <c r="AP126" s="117" t="s">
        <v>200</v>
      </c>
      <c r="AQ126" s="116" t="s">
        <v>770</v>
      </c>
      <c r="AR126" s="117">
        <v>0.22700000000000001</v>
      </c>
      <c r="AS126" s="117" t="s">
        <v>201</v>
      </c>
      <c r="AT126" s="116" t="s">
        <v>771</v>
      </c>
      <c r="AU126" s="117">
        <v>27</v>
      </c>
      <c r="AV126" s="117"/>
      <c r="AW126" s="129"/>
      <c r="AX126" s="117"/>
      <c r="AY126" s="117" t="s">
        <v>198</v>
      </c>
      <c r="AZ126" s="129" t="s">
        <v>772</v>
      </c>
      <c r="BA126" s="117">
        <v>93</v>
      </c>
      <c r="BB126" s="117"/>
      <c r="BC126" s="117"/>
      <c r="BD126" s="117"/>
      <c r="BE126" s="117"/>
      <c r="BF126" s="117"/>
      <c r="BG126" s="132"/>
      <c r="BH126" s="57" t="str">
        <f>IFERROR(VLOOKUP(C126,'sutartys 20210531'!$A$1:$Y$90,6,FALSE)," ")</f>
        <v>Projekto "Vandens tiekimo ir nuotekų tvarkymo infrastruktūros plėtra Jurbarko mieste" tikslas - padidinti vandens tiekimo ir nuotekų tvarkymo paslaugų prieinamumą ir sistemos efektyvumą Jurbarko mieste. Šiam tikslui pasiekti numatomos pagrindinės projekto veiklos: Geriamojo vandens tiekimo (apie 0,0886 km) ir vandens tiekimo (įvadų) tinklų iki gyventojų sklypo ribos (apie 0,2375 km+ papildoma veikla iš sutaupytų lėšų apie 0,443 km) viso apie 0,68 km statyba, prijungiant 59 gyventojus; nuotekų surinkimo tinklų statyba (apie 0,1619 km) ir nuotekų surinkimo (išvadų) tinklų iki gyventojų sklypo ribos (apie 0,6052 km + papildoma veikla iš sutaupytų lėšų 0,83 km) viso apie 1,44 km, prijungiant 146 gyv;  Geriamojo vandens tiekimo tinklų (apie 0,112 km + papildoma veikla iš sutaupytų lėšų 0,67 km) viso 0,78 km ir nuotekų surinkimo tinklų (apie 0,115 km) rekonstrukcija Jurbarko mieste; Geriamojo vandens tiekimo ir nuotekų tvarkymo infrastruktūros inventorizacija Jurbarko mieste. 
Planuojami pasiekti stebėsenos produkto rodikliai: P.N.050 "Gyventojai, kuriems teikiamos vandens tiekimo paslaugos naujai pastatytais geriamojo vandens tiekimo tinklais - 59 gyv.;  P.N.053 "Gyventojai, kuriems teikiamos paslaugos naujai pastatytais nuotekų surinkimo tinklais - 146 gyv.; P.S.333 "Rekonstruotų vandens tiekimo ir nuotekų surinkimo tinklų ilgis - 0,9 km.</v>
      </c>
      <c r="BI126" s="131" t="str">
        <f>IFERROR(VLOOKUP(C126,'sutartys 20210531'!$A$1:$Y$90,5,FALSE)," ")</f>
        <v>Įgyvendinama sutartis</v>
      </c>
    </row>
    <row r="127" spans="1:150" ht="38.25" customHeight="1" x14ac:dyDescent="0.2">
      <c r="A127" s="29" t="s">
        <v>665</v>
      </c>
      <c r="B127" s="29" t="s">
        <v>666</v>
      </c>
      <c r="C127" s="29" t="s">
        <v>667</v>
      </c>
      <c r="D127" s="40" t="s">
        <v>668</v>
      </c>
      <c r="E127" s="41" t="s">
        <v>652</v>
      </c>
      <c r="F127" s="41" t="s">
        <v>121</v>
      </c>
      <c r="G127" s="41" t="s">
        <v>361</v>
      </c>
      <c r="H127" s="41" t="s">
        <v>136</v>
      </c>
      <c r="I127" s="41" t="s">
        <v>115</v>
      </c>
      <c r="J127" s="41"/>
      <c r="K127" s="41"/>
      <c r="L127" s="41"/>
      <c r="M127" s="41"/>
      <c r="N127" s="42">
        <f>SUM(O127:S127)</f>
        <v>646255.83000000007</v>
      </c>
      <c r="O127" s="42">
        <v>150423.45000000001</v>
      </c>
      <c r="P127" s="33"/>
      <c r="Q127" s="42">
        <v>150423.45000000001</v>
      </c>
      <c r="R127" s="42"/>
      <c r="S127" s="42">
        <v>345408.93</v>
      </c>
      <c r="T127" s="34">
        <v>43368</v>
      </c>
      <c r="U127" s="35">
        <v>43399</v>
      </c>
      <c r="V127" s="35">
        <v>43462</v>
      </c>
      <c r="W127" s="36">
        <v>44561</v>
      </c>
      <c r="X127" s="91"/>
      <c r="Y127" s="91"/>
      <c r="Z127" s="91">
        <f>S127*0.1</f>
        <v>34540.893000000004</v>
      </c>
      <c r="AA127" s="91">
        <f>S127*0.7</f>
        <v>241786.25099999999</v>
      </c>
      <c r="AB127" s="91">
        <f>S127-Z127-AA127</f>
        <v>69081.786000000022</v>
      </c>
      <c r="AC127" s="91"/>
      <c r="AD127" s="149"/>
      <c r="AE127" s="115"/>
      <c r="AF127" s="170">
        <v>6</v>
      </c>
      <c r="AG127" s="116" t="s">
        <v>774</v>
      </c>
      <c r="AH127" s="171">
        <v>7</v>
      </c>
      <c r="AI127" s="134" t="s">
        <v>238</v>
      </c>
      <c r="AJ127" s="120">
        <v>50</v>
      </c>
      <c r="AK127" s="150" t="s">
        <v>775</v>
      </c>
      <c r="AL127" s="117"/>
      <c r="AM127" s="117"/>
      <c r="AN127" s="117"/>
      <c r="AO127" s="117"/>
      <c r="AP127" s="117" t="s">
        <v>200</v>
      </c>
      <c r="AQ127" s="116" t="s">
        <v>770</v>
      </c>
      <c r="AR127" s="117">
        <v>3.45</v>
      </c>
      <c r="AS127" s="117" t="s">
        <v>201</v>
      </c>
      <c r="AT127" s="116" t="s">
        <v>771</v>
      </c>
      <c r="AU127" s="117">
        <v>17</v>
      </c>
      <c r="AV127" s="117"/>
      <c r="AW127" s="129"/>
      <c r="AX127" s="117"/>
      <c r="AY127" s="117" t="s">
        <v>198</v>
      </c>
      <c r="AZ127" s="129" t="s">
        <v>772</v>
      </c>
      <c r="BA127" s="117">
        <v>32</v>
      </c>
      <c r="BB127" s="117"/>
      <c r="BC127" s="117"/>
      <c r="BD127" s="117"/>
      <c r="BE127" s="117"/>
      <c r="BF127" s="117"/>
      <c r="BG127" s="132"/>
      <c r="BH127" s="57" t="str">
        <f>IFERROR(VLOOKUP(C127,'sutartys 20210531'!$A$1:$Y$90,6,FALSE)," ")</f>
        <v>Projekto tikslas - padidinti vandens tiekimo ir nuotekų tvarkymo paslaugų preinamumą ir sistemos efektyvumą Tauragės miesto ir rajono gyventojams.
Projekto uždaviniai:
1. Atlikti papildomus darbus, siekiant padidinti vandens tiekimo ir nuotekų tvarkymo paslaugų prieinamumą ir kokybę Tauragės miesto ir rajono gyventojams; 
2. Inventorizuoti esamus vandentiekio ir nuotekų tinklus. 
Siekiant įgyvendinti projekto tikslą bei uždavinius, bus vykdomos šios veiklos, numatytos Aprašo 11 punkte:
- geriamojo vandens tiekimo tinklų rekonstrukcija ir (ar) nauja statyba;
- nuotekų surinkimo tinklų rekonstrukcija ir (ar) nauja statyba; 
- geriamojo vandens tiekimo ir nuotekų tvarkymo infrastruktūros inventorizacija.
Investicijų projektas "Geriamojo vandens tiekimo ir nuotekų tvarkymo sistemų renovavimas ir plėtra Tauragės rajone" susideda iš 5 veiklų, kurias vykdant bus tiesiami nauji ir rekonstruojami esami VT ir NT tinklai, atlikta geriamojo vandens tiekimo ir nuotekų tvarkymo infrastruktūros inventorizacija:
1.1. Nuotekų siurblinės NS-3 Ližių g. 9, Ližių k. Tauragės r. sav. rekonstravimo papildomi darbai;
1.2. Vandentiekio ir buitinių nuotekų tinklų rekonstrukcija Žemaitės gatvėje Tauragėje ;
1.3. Vandentiekio tinklų statyba Matulaičio g. ir nuotekų tinklų rekonstrukcija Matulaičio ir Pilėnų g. Tauragės m.;
1.4. Nuotekų tinklų plėtra ir rekonstrukcija Tauragės rajone (papildomi darbai);
1.5. Tinklų inventorizacija, infrastruktūros išpildomųjų nuotraukų nuotraukų ir kadastrinių bylų rengimas bei teisinė registracija.</v>
      </c>
      <c r="BI127" s="131" t="str">
        <f>IFERROR(VLOOKUP(C127,'sutartys 20210531'!$A$1:$Y$90,5,FALSE)," ")</f>
        <v>Įgyvendinama sutartis</v>
      </c>
    </row>
    <row r="128" spans="1:150" s="113" customFormat="1" ht="25.5" customHeight="1" x14ac:dyDescent="0.2">
      <c r="A128" s="20" t="s">
        <v>669</v>
      </c>
      <c r="B128" s="21" t="s">
        <v>83</v>
      </c>
      <c r="C128" s="21"/>
      <c r="D128" s="37" t="s">
        <v>670</v>
      </c>
      <c r="E128" s="23"/>
      <c r="F128" s="23"/>
      <c r="G128" s="23"/>
      <c r="H128" s="23"/>
      <c r="I128" s="23"/>
      <c r="J128" s="23"/>
      <c r="K128" s="23"/>
      <c r="L128" s="23"/>
      <c r="M128" s="23"/>
      <c r="N128" s="23"/>
      <c r="O128" s="23"/>
      <c r="P128" s="23"/>
      <c r="Q128" s="23"/>
      <c r="R128" s="23"/>
      <c r="S128" s="52"/>
      <c r="T128" s="25"/>
      <c r="U128" s="38"/>
      <c r="V128" s="38"/>
      <c r="W128" s="28" t="s">
        <v>275</v>
      </c>
      <c r="X128" s="108"/>
      <c r="Y128" s="108"/>
      <c r="Z128" s="108"/>
      <c r="AA128" s="108"/>
      <c r="AB128" s="108"/>
      <c r="AC128" s="108"/>
      <c r="AD128" s="138"/>
      <c r="AE128" s="109"/>
      <c r="AF128" s="112"/>
      <c r="AG128" s="110"/>
      <c r="AH128" s="110"/>
      <c r="AI128" s="111"/>
      <c r="AJ128" s="109"/>
      <c r="AK128" s="112"/>
      <c r="AL128" s="110"/>
      <c r="AM128" s="110"/>
      <c r="AN128" s="110"/>
      <c r="AO128" s="110"/>
      <c r="AP128" s="110"/>
      <c r="AQ128" s="110"/>
      <c r="AR128" s="110"/>
      <c r="AS128" s="110"/>
      <c r="AT128" s="110"/>
      <c r="AU128" s="110"/>
      <c r="AV128" s="110"/>
      <c r="AW128" s="110"/>
      <c r="AX128" s="110"/>
      <c r="AY128" s="110"/>
      <c r="AZ128" s="110"/>
      <c r="BA128" s="110"/>
      <c r="BB128" s="110"/>
      <c r="BC128" s="110"/>
      <c r="BD128" s="110"/>
      <c r="BE128" s="110"/>
      <c r="BF128" s="110"/>
      <c r="BG128" s="111"/>
      <c r="BH128" s="57" t="str">
        <f>IFERROR(VLOOKUP(C128,'sutartys 20210531'!$A$1:$Y$90,6,FALSE)," ")</f>
        <v xml:space="preserve"> </v>
      </c>
      <c r="BI128" s="131" t="str">
        <f>IFERROR(VLOOKUP(C128,'sutartys 20210531'!$A$1:$Y$90,5,FALSE)," ")</f>
        <v xml:space="preserve"> </v>
      </c>
      <c r="BJ128" s="101"/>
      <c r="BK128" s="101"/>
      <c r="BL128" s="101"/>
      <c r="BM128" s="101"/>
      <c r="BN128" s="101"/>
      <c r="BO128" s="101"/>
      <c r="BP128" s="101"/>
      <c r="BQ128" s="101"/>
      <c r="BR128" s="101"/>
      <c r="BS128" s="101"/>
      <c r="BT128" s="101"/>
      <c r="BU128" s="101"/>
      <c r="BV128" s="101"/>
      <c r="BW128" s="101"/>
      <c r="BX128" s="101"/>
      <c r="BY128" s="101"/>
      <c r="BZ128" s="101"/>
      <c r="CA128" s="101"/>
      <c r="CB128" s="101"/>
      <c r="CC128" s="101"/>
      <c r="CD128" s="101"/>
      <c r="CE128" s="101"/>
      <c r="CF128" s="101"/>
      <c r="CG128" s="101"/>
      <c r="CH128" s="101"/>
      <c r="CI128" s="101"/>
      <c r="CJ128" s="101"/>
      <c r="CK128" s="101"/>
      <c r="CL128" s="101"/>
      <c r="CM128" s="101"/>
      <c r="CN128" s="101"/>
      <c r="CO128" s="101"/>
      <c r="CP128" s="101"/>
      <c r="CQ128" s="101"/>
      <c r="CR128" s="101"/>
      <c r="CS128" s="101"/>
      <c r="CT128" s="101"/>
      <c r="CU128" s="101"/>
      <c r="CV128" s="101"/>
      <c r="CW128" s="101"/>
      <c r="CX128" s="101"/>
      <c r="CY128" s="101"/>
      <c r="CZ128" s="101"/>
      <c r="DA128" s="101"/>
      <c r="DB128" s="101"/>
      <c r="DC128" s="101"/>
      <c r="DD128" s="101"/>
      <c r="DE128" s="101"/>
      <c r="DF128" s="101"/>
      <c r="DG128" s="101"/>
      <c r="DH128" s="101"/>
      <c r="DI128" s="101"/>
      <c r="DJ128" s="101"/>
      <c r="DK128" s="101"/>
      <c r="DL128" s="101"/>
      <c r="DM128" s="101"/>
      <c r="DN128" s="101"/>
      <c r="DO128" s="101"/>
      <c r="DP128" s="101"/>
      <c r="DQ128" s="101"/>
      <c r="DR128" s="101"/>
      <c r="DS128" s="101"/>
      <c r="DT128" s="101"/>
      <c r="DU128" s="101"/>
      <c r="DV128" s="101"/>
      <c r="DW128" s="101"/>
      <c r="DX128" s="101"/>
      <c r="DY128" s="101"/>
      <c r="DZ128" s="101"/>
      <c r="EA128" s="101"/>
      <c r="EB128" s="101"/>
      <c r="EC128" s="101"/>
      <c r="ED128" s="101"/>
      <c r="EE128" s="101"/>
      <c r="EF128" s="101"/>
      <c r="EG128" s="101"/>
      <c r="EH128" s="101"/>
      <c r="EI128" s="101"/>
      <c r="EJ128" s="101"/>
      <c r="EK128" s="101"/>
      <c r="EL128" s="101"/>
      <c r="EM128" s="101"/>
      <c r="EN128" s="101"/>
      <c r="EO128" s="101"/>
      <c r="EP128" s="101"/>
      <c r="EQ128" s="101"/>
      <c r="ER128" s="101"/>
      <c r="ES128" s="101"/>
      <c r="ET128" s="101"/>
    </row>
    <row r="129" spans="1:150" ht="25.5" customHeight="1" x14ac:dyDescent="0.2">
      <c r="A129" s="29" t="s">
        <v>671</v>
      </c>
      <c r="B129" s="29" t="s">
        <v>672</v>
      </c>
      <c r="C129" s="29" t="s">
        <v>673</v>
      </c>
      <c r="D129" s="30" t="s">
        <v>674</v>
      </c>
      <c r="E129" s="31" t="s">
        <v>652</v>
      </c>
      <c r="F129" s="32" t="s">
        <v>121</v>
      </c>
      <c r="G129" s="32" t="s">
        <v>361</v>
      </c>
      <c r="H129" s="32" t="s">
        <v>140</v>
      </c>
      <c r="I129" s="32" t="s">
        <v>115</v>
      </c>
      <c r="J129" s="32"/>
      <c r="K129" s="32"/>
      <c r="L129" s="32"/>
      <c r="M129" s="32"/>
      <c r="N129" s="33">
        <v>1800833.49</v>
      </c>
      <c r="O129" s="33">
        <v>371892.95</v>
      </c>
      <c r="P129" s="33">
        <v>0</v>
      </c>
      <c r="Q129" s="33">
        <v>0</v>
      </c>
      <c r="R129" s="33">
        <v>0</v>
      </c>
      <c r="S129" s="33">
        <v>1428940.54</v>
      </c>
      <c r="T129" s="34">
        <v>42491</v>
      </c>
      <c r="U129" s="35">
        <v>42705</v>
      </c>
      <c r="V129" s="35">
        <v>42794</v>
      </c>
      <c r="W129" s="36">
        <v>44561</v>
      </c>
      <c r="X129" s="114">
        <v>0</v>
      </c>
      <c r="Y129" s="114">
        <v>250000</v>
      </c>
      <c r="Z129" s="114">
        <v>332000</v>
      </c>
      <c r="AA129" s="114">
        <v>641207.01</v>
      </c>
      <c r="AB129" s="114">
        <f>S129-Y129-Z129-AA129</f>
        <v>205733.53000000003</v>
      </c>
      <c r="AC129" s="114"/>
      <c r="AD129" s="139"/>
      <c r="AE129" s="115"/>
      <c r="AF129" s="172">
        <v>8</v>
      </c>
      <c r="AG129" s="129" t="s">
        <v>239</v>
      </c>
      <c r="AH129" s="120"/>
      <c r="AI129" s="135"/>
      <c r="AJ129" s="136"/>
      <c r="AK129" s="119"/>
      <c r="AL129" s="120"/>
      <c r="AM129" s="120"/>
      <c r="AN129" s="120"/>
      <c r="AO129" s="120"/>
      <c r="AP129" s="120" t="s">
        <v>202</v>
      </c>
      <c r="AQ129" s="129" t="s">
        <v>203</v>
      </c>
      <c r="AR129" s="120">
        <f>125.34+23+0.66</f>
        <v>149</v>
      </c>
      <c r="AS129" s="120" t="s">
        <v>204</v>
      </c>
      <c r="AT129" s="129" t="s">
        <v>227</v>
      </c>
      <c r="AU129" s="120">
        <v>68.709999999999994</v>
      </c>
      <c r="AV129" s="120"/>
      <c r="AW129" s="120"/>
      <c r="AX129" s="120"/>
      <c r="AY129" s="120"/>
      <c r="AZ129" s="120"/>
      <c r="BA129" s="120"/>
      <c r="BB129" s="120"/>
      <c r="BC129" s="120"/>
      <c r="BD129" s="120"/>
      <c r="BE129" s="120"/>
      <c r="BF129" s="120"/>
      <c r="BG129" s="135"/>
      <c r="BH129" s="57" t="str">
        <f>IFERROR(VLOOKUP(C129,'sutartys 20210531'!$A$1:$Y$90,6,FALSE)," ")</f>
        <v>Tauragės miesto lietaus nuotekų prastos būklės, netvarkomos paviršinės nuotekos gali sukelti tokias problemas Tauragės mieste, kaip tankiai apgyvendintų teritorijų užliejimas. Taip pat lietaus vanduo neša daug nuosėdų, šiukšlių bei cheminių teršalų, kurios, šio vandens nesurenkant ir nevalant, patenka į gruntą arba paviršinius vandens telkinius, taip teršdamos aplinką. Esamų paviršinių nuotekų tinklų nepatenkinamą būklę parodo ir 2016 m. atlikta diagnostika, siekiant pagrįsti numatomą renovacijos ir plėtros poreikį. Projekto metu bus įrengta/rekonstruota paviršinių nuotekų tinklų – 4,26km ir įrengti 7 paviršinių nuotekų valymo įrenginiai, inventorizuoti 39,38 km paviršinių nuotekų tinklų.
Projektas sudarys galimybes lietaus nuotekas Tauragės mieste tvarkyti organizuotai; bus sudarytos prielaidos mažinti miesto užtvindymo paviršinėmis nuotekomis riziką bei gerinama miesto ekonominė aplinka; valant nuotekas bus mažinamas neigiamas poveikis aplinkai, kadangi į gruntą ir/ar paviršinius vandens telkinius pateks valytos paviršinės nuotekos; inventorizavus ir įregistravus nuotakyną, jis pateks į UAB „Tauragės vandenys“ apskaitomo turto sąrašus, šie nuotakynai taps bendrovės nuosavybė už kurių priežiūra ir tinkamą eksploatavimą ir bus atsakinga bendrovė.</v>
      </c>
      <c r="BI129" s="131" t="str">
        <f>IFERROR(VLOOKUP(C129,'sutartys 20210531'!$A$1:$Y$90,5,FALSE)," ")</f>
        <v>Įgyvendinama sutartis</v>
      </c>
    </row>
    <row r="130" spans="1:150" ht="24.75" customHeight="1" thickBot="1" x14ac:dyDescent="0.25">
      <c r="A130" s="15" t="s">
        <v>675</v>
      </c>
      <c r="B130" s="16" t="s">
        <v>83</v>
      </c>
      <c r="C130" s="16"/>
      <c r="D130" s="16" t="s">
        <v>676</v>
      </c>
      <c r="E130" s="17"/>
      <c r="F130" s="17"/>
      <c r="G130" s="17"/>
      <c r="H130" s="17"/>
      <c r="I130" s="17"/>
      <c r="J130" s="17"/>
      <c r="K130" s="17"/>
      <c r="L130" s="17"/>
      <c r="M130" s="17"/>
      <c r="N130" s="17"/>
      <c r="O130" s="17"/>
      <c r="P130" s="17"/>
      <c r="Q130" s="17"/>
      <c r="R130" s="17"/>
      <c r="S130" s="17"/>
      <c r="T130" s="46"/>
      <c r="U130" s="47"/>
      <c r="V130" s="47"/>
      <c r="W130" s="48" t="s">
        <v>275</v>
      </c>
      <c r="X130" s="17"/>
      <c r="Y130" s="17"/>
      <c r="Z130" s="17"/>
      <c r="AA130" s="17"/>
      <c r="AB130" s="17"/>
      <c r="AC130" s="17"/>
      <c r="AD130" s="17"/>
      <c r="AE130" s="115"/>
      <c r="AF130" s="17"/>
      <c r="AG130" s="17"/>
      <c r="AH130" s="17"/>
      <c r="AI130" s="17"/>
      <c r="AJ130" s="136"/>
      <c r="AK130" s="17"/>
      <c r="AL130" s="17"/>
      <c r="AM130" s="17"/>
      <c r="AN130" s="17"/>
      <c r="AO130" s="17"/>
      <c r="AP130" s="107"/>
      <c r="AQ130" s="107"/>
      <c r="AR130" s="107"/>
      <c r="AS130" s="107"/>
      <c r="AT130" s="17"/>
      <c r="AU130" s="107"/>
      <c r="AV130" s="107"/>
      <c r="AW130" s="17"/>
      <c r="AX130" s="107"/>
      <c r="AY130" s="107"/>
      <c r="AZ130" s="17"/>
      <c r="BA130" s="107"/>
      <c r="BB130" s="107"/>
      <c r="BC130" s="107"/>
      <c r="BD130" s="107"/>
      <c r="BE130" s="107"/>
      <c r="BF130" s="107"/>
      <c r="BG130" s="107"/>
      <c r="BH130" s="57" t="str">
        <f>IFERROR(VLOOKUP(C130,'sutartys 20210531'!$A$1:$Y$90,6,FALSE)," ")</f>
        <v xml:space="preserve"> </v>
      </c>
      <c r="BI130" s="131" t="str">
        <f>IFERROR(VLOOKUP(C130,'sutartys 20210531'!$A$1:$Y$90,5,FALSE)," ")</f>
        <v xml:space="preserve"> </v>
      </c>
    </row>
    <row r="131" spans="1:150" s="113" customFormat="1" ht="25.5" customHeight="1" x14ac:dyDescent="0.2">
      <c r="A131" s="20" t="s">
        <v>677</v>
      </c>
      <c r="B131" s="21" t="s">
        <v>83</v>
      </c>
      <c r="C131" s="21"/>
      <c r="D131" s="22" t="s">
        <v>678</v>
      </c>
      <c r="E131" s="23"/>
      <c r="F131" s="23"/>
      <c r="G131" s="23"/>
      <c r="H131" s="23"/>
      <c r="I131" s="23"/>
      <c r="J131" s="23"/>
      <c r="K131" s="23"/>
      <c r="L131" s="23"/>
      <c r="M131" s="23"/>
      <c r="N131" s="23"/>
      <c r="O131" s="23"/>
      <c r="P131" s="23"/>
      <c r="Q131" s="23"/>
      <c r="R131" s="23"/>
      <c r="S131" s="24"/>
      <c r="T131" s="25"/>
      <c r="U131" s="38"/>
      <c r="V131" s="38"/>
      <c r="W131" s="28" t="s">
        <v>275</v>
      </c>
      <c r="X131" s="108"/>
      <c r="Y131" s="108"/>
      <c r="Z131" s="108"/>
      <c r="AA131" s="108"/>
      <c r="AB131" s="108"/>
      <c r="AC131" s="108"/>
      <c r="AD131" s="138"/>
      <c r="AE131" s="109"/>
      <c r="AF131" s="112"/>
      <c r="AG131" s="110"/>
      <c r="AH131" s="110"/>
      <c r="AI131" s="111"/>
      <c r="AJ131" s="109"/>
      <c r="AK131" s="112"/>
      <c r="AL131" s="110"/>
      <c r="AM131" s="110"/>
      <c r="AN131" s="110"/>
      <c r="AO131" s="110"/>
      <c r="AP131" s="110"/>
      <c r="AQ131" s="110"/>
      <c r="AR131" s="110"/>
      <c r="AS131" s="110"/>
      <c r="AT131" s="110"/>
      <c r="AU131" s="110"/>
      <c r="AV131" s="110"/>
      <c r="AW131" s="110"/>
      <c r="AX131" s="110"/>
      <c r="AY131" s="110"/>
      <c r="AZ131" s="110"/>
      <c r="BA131" s="110"/>
      <c r="BB131" s="110"/>
      <c r="BC131" s="110"/>
      <c r="BD131" s="110"/>
      <c r="BE131" s="110"/>
      <c r="BF131" s="110"/>
      <c r="BG131" s="111"/>
      <c r="BH131" s="57" t="str">
        <f>IFERROR(VLOOKUP(C131,'sutartys 20210531'!$A$1:$Y$90,6,FALSE)," ")</f>
        <v xml:space="preserve"> </v>
      </c>
      <c r="BI131" s="131" t="str">
        <f>IFERROR(VLOOKUP(C131,'sutartys 20210531'!$A$1:$Y$90,5,FALSE)," ")</f>
        <v xml:space="preserve"> </v>
      </c>
      <c r="BJ131" s="101"/>
      <c r="BK131" s="101"/>
      <c r="BL131" s="101"/>
      <c r="BM131" s="101"/>
      <c r="BN131" s="101"/>
      <c r="BO131" s="101"/>
      <c r="BP131" s="101"/>
      <c r="BQ131" s="101"/>
      <c r="BR131" s="101"/>
      <c r="BS131" s="101"/>
      <c r="BT131" s="101"/>
      <c r="BU131" s="101"/>
      <c r="BV131" s="101"/>
      <c r="BW131" s="101"/>
      <c r="BX131" s="101"/>
      <c r="BY131" s="101"/>
      <c r="BZ131" s="101"/>
      <c r="CA131" s="101"/>
      <c r="CB131" s="101"/>
      <c r="CC131" s="101"/>
      <c r="CD131" s="101"/>
      <c r="CE131" s="101"/>
      <c r="CF131" s="101"/>
      <c r="CG131" s="101"/>
      <c r="CH131" s="101"/>
      <c r="CI131" s="101"/>
      <c r="CJ131" s="101"/>
      <c r="CK131" s="101"/>
      <c r="CL131" s="101"/>
      <c r="CM131" s="101"/>
      <c r="CN131" s="101"/>
      <c r="CO131" s="101"/>
      <c r="CP131" s="101"/>
      <c r="CQ131" s="101"/>
      <c r="CR131" s="101"/>
      <c r="CS131" s="101"/>
      <c r="CT131" s="101"/>
      <c r="CU131" s="101"/>
      <c r="CV131" s="101"/>
      <c r="CW131" s="101"/>
      <c r="CX131" s="101"/>
      <c r="CY131" s="101"/>
      <c r="CZ131" s="101"/>
      <c r="DA131" s="101"/>
      <c r="DB131" s="101"/>
      <c r="DC131" s="101"/>
      <c r="DD131" s="101"/>
      <c r="DE131" s="101"/>
      <c r="DF131" s="101"/>
      <c r="DG131" s="101"/>
      <c r="DH131" s="101"/>
      <c r="DI131" s="101"/>
      <c r="DJ131" s="101"/>
      <c r="DK131" s="101"/>
      <c r="DL131" s="101"/>
      <c r="DM131" s="101"/>
      <c r="DN131" s="101"/>
      <c r="DO131" s="101"/>
      <c r="DP131" s="101"/>
      <c r="DQ131" s="101"/>
      <c r="DR131" s="101"/>
      <c r="DS131" s="101"/>
      <c r="DT131" s="101"/>
      <c r="DU131" s="101"/>
      <c r="DV131" s="101"/>
      <c r="DW131" s="101"/>
      <c r="DX131" s="101"/>
      <c r="DY131" s="101"/>
      <c r="DZ131" s="101"/>
      <c r="EA131" s="101"/>
      <c r="EB131" s="101"/>
      <c r="EC131" s="101"/>
      <c r="ED131" s="101"/>
      <c r="EE131" s="101"/>
      <c r="EF131" s="101"/>
      <c r="EG131" s="101"/>
      <c r="EH131" s="101"/>
      <c r="EI131" s="101"/>
      <c r="EJ131" s="101"/>
      <c r="EK131" s="101"/>
      <c r="EL131" s="101"/>
      <c r="EM131" s="101"/>
      <c r="EN131" s="101"/>
      <c r="EO131" s="101"/>
      <c r="EP131" s="101"/>
      <c r="EQ131" s="101"/>
      <c r="ER131" s="101"/>
      <c r="ES131" s="101"/>
      <c r="ET131" s="101"/>
    </row>
    <row r="132" spans="1:150" ht="25.5" customHeight="1" x14ac:dyDescent="0.2">
      <c r="A132" s="29" t="s">
        <v>679</v>
      </c>
      <c r="B132" s="29" t="s">
        <v>680</v>
      </c>
      <c r="C132" s="29" t="s">
        <v>681</v>
      </c>
      <c r="D132" s="30" t="s">
        <v>682</v>
      </c>
      <c r="E132" s="31" t="s">
        <v>683</v>
      </c>
      <c r="F132" s="32" t="s">
        <v>121</v>
      </c>
      <c r="G132" s="32" t="s">
        <v>408</v>
      </c>
      <c r="H132" s="32" t="s">
        <v>143</v>
      </c>
      <c r="I132" s="32" t="s">
        <v>115</v>
      </c>
      <c r="J132" s="32"/>
      <c r="K132" s="32"/>
      <c r="L132" s="32"/>
      <c r="M132" s="32"/>
      <c r="N132" s="33">
        <f>O132+S132</f>
        <v>3020256.02</v>
      </c>
      <c r="O132" s="33">
        <v>453038.4</v>
      </c>
      <c r="P132" s="33"/>
      <c r="Q132" s="33"/>
      <c r="S132" s="33">
        <v>2567217.62</v>
      </c>
      <c r="T132" s="34">
        <v>42826</v>
      </c>
      <c r="U132" s="35">
        <v>42856</v>
      </c>
      <c r="V132" s="35">
        <v>42916</v>
      </c>
      <c r="W132" s="36">
        <v>44773</v>
      </c>
      <c r="X132" s="114"/>
      <c r="Y132" s="114">
        <f>S132/2</f>
        <v>1283608.81</v>
      </c>
      <c r="Z132" s="114">
        <f>S132/2</f>
        <v>1283608.81</v>
      </c>
      <c r="AA132" s="114"/>
      <c r="AB132" s="114"/>
      <c r="AC132" s="114"/>
      <c r="AD132" s="139"/>
      <c r="AE132" s="115"/>
      <c r="AF132" s="119">
        <v>5</v>
      </c>
      <c r="AG132" s="173" t="s">
        <v>776</v>
      </c>
      <c r="AH132" s="120"/>
      <c r="AI132" s="174"/>
      <c r="AJ132" s="136"/>
      <c r="AK132" s="175"/>
      <c r="AL132" s="120"/>
      <c r="AM132" s="120"/>
      <c r="AN132" s="120"/>
      <c r="AO132" s="120"/>
      <c r="AP132" s="176" t="s">
        <v>205</v>
      </c>
      <c r="AQ132" s="173" t="s">
        <v>777</v>
      </c>
      <c r="AR132" s="177">
        <v>5100</v>
      </c>
      <c r="AS132" s="120"/>
      <c r="AT132" s="178"/>
      <c r="AU132" s="173"/>
      <c r="AV132" s="120"/>
      <c r="AW132" s="120"/>
      <c r="AX132" s="120"/>
      <c r="AY132" s="120"/>
      <c r="AZ132" s="120"/>
      <c r="BA132" s="120"/>
      <c r="BB132" s="120"/>
      <c r="BC132" s="120"/>
      <c r="BD132" s="120"/>
      <c r="BE132" s="120"/>
      <c r="BF132" s="120"/>
      <c r="BG132" s="135"/>
      <c r="BH132" s="57" t="str">
        <f>IFERROR(VLOOKUP(C132,'sutartys 20210531'!$A$1:$Y$90,6,FALSE)," ")</f>
        <v>Projekto "Tauragės regiono atliekų tvarkymo infrastruktūros plėtra " pareiškėjas - UAB Tauragės regiono atliekų tvarkymo centras, partneriai - Tauragės, Jurbarko, Šilalės rajonų ir Pagėgių savivaldybės. Projekto tikslas - plėtoti komunalinių atliekų rūšiuojamojo surinkimo ir paruošimo naudoti pakartotinai infrastruktūrą, informuoti visuomenę atliekų prevencijos ir tvarkymo klausimais Tauragės regione. Šiam tikslui pasiekti numatytos pagrindinės veiklos: - Konteinerinių aikštelių įrengimas ir konteinerių įsigijimas aikštelėms Tauragės, Jurbarko, Šilalės rajonų ir Pagėgių savivaldybių teritorijose;- didelių gabaritų atliekų surinkimo aikštelių Tauragės, Jurbarko, Šilalės raj. ir Pagėgių savivaldybėse pritaikymas atliekų paruošimui naudoti pakartotinai;- biologinių atliekų konteinerių ir kompostavimo priemonių įsigijimas bei pristatymas Tauragės, Jurbarko, Šilalės raj. ir Pagėgių individualioms valdoms;- visuomenės informavimo priemonių (pagal pridedamą viešinimo priemonių planą) vykdymas. Projekto veiklomis numatytas pasiekti produkto stebėsenos rodiklis "Sukurti/pagerinti atskiro komunalinių atliekų surinkimo pajėgumai" - 5185 tonos/metus.</v>
      </c>
      <c r="BI132" s="131" t="str">
        <f>IFERROR(VLOOKUP(C132,'sutartys 20210531'!$A$1:$Y$90,5,FALSE)," ")</f>
        <v>Įgyvendinama sutartis</v>
      </c>
    </row>
    <row r="133" spans="1:150" ht="25.5" customHeight="1" x14ac:dyDescent="0.2">
      <c r="A133" s="29" t="s">
        <v>1237</v>
      </c>
      <c r="B133" s="29" t="s">
        <v>1242</v>
      </c>
      <c r="C133" s="29" t="s">
        <v>1310</v>
      </c>
      <c r="D133" s="30" t="s">
        <v>1238</v>
      </c>
      <c r="E133" s="31" t="s">
        <v>683</v>
      </c>
      <c r="F133" s="32" t="s">
        <v>121</v>
      </c>
      <c r="G133" s="32" t="s">
        <v>408</v>
      </c>
      <c r="H133" s="32" t="s">
        <v>143</v>
      </c>
      <c r="I133" s="32" t="s">
        <v>115</v>
      </c>
      <c r="J133" s="32"/>
      <c r="K133" s="32"/>
      <c r="L133" s="32"/>
      <c r="M133" s="32"/>
      <c r="N133" s="33">
        <v>908823.22</v>
      </c>
      <c r="O133" s="33">
        <f>N133-S133</f>
        <v>136323.47999999998</v>
      </c>
      <c r="P133" s="33"/>
      <c r="Q133" s="33"/>
      <c r="R133" s="33"/>
      <c r="S133" s="33">
        <v>772499.74</v>
      </c>
      <c r="T133" s="35">
        <v>44134</v>
      </c>
      <c r="U133" s="35">
        <v>44196</v>
      </c>
      <c r="V133" s="35">
        <v>44286</v>
      </c>
      <c r="W133" s="36">
        <v>45170</v>
      </c>
      <c r="X133" s="114"/>
      <c r="Y133" s="114"/>
      <c r="Z133" s="114"/>
      <c r="AA133" s="114"/>
      <c r="AB133" s="114"/>
      <c r="AC133" s="114"/>
      <c r="AD133" s="114"/>
      <c r="AE133" s="115"/>
      <c r="AF133" s="119">
        <v>5</v>
      </c>
      <c r="AG133" s="173" t="s">
        <v>776</v>
      </c>
      <c r="AH133" s="120"/>
      <c r="AI133" s="173"/>
      <c r="AJ133" s="136"/>
      <c r="AK133" s="173"/>
      <c r="AL133" s="120"/>
      <c r="AM133" s="120"/>
      <c r="AN133" s="120"/>
      <c r="AO133" s="120"/>
      <c r="AP133" s="176" t="s">
        <v>1239</v>
      </c>
      <c r="AQ133" s="173" t="s">
        <v>1240</v>
      </c>
      <c r="AR133" s="177">
        <v>1183</v>
      </c>
      <c r="AS133" s="120"/>
      <c r="AT133" s="178"/>
      <c r="AU133" s="173"/>
      <c r="AV133" s="120"/>
      <c r="AW133" s="120"/>
      <c r="AX133" s="120"/>
      <c r="AY133" s="120"/>
      <c r="AZ133" s="120"/>
      <c r="BA133" s="120"/>
      <c r="BB133" s="120"/>
      <c r="BC133" s="120"/>
      <c r="BD133" s="120"/>
      <c r="BE133" s="120"/>
      <c r="BF133" s="120"/>
      <c r="BG133" s="120"/>
      <c r="BH133" s="57" t="str">
        <f>IFERROR(VLOOKUP(C133,'sutartys 20210531'!$A$1:$Y$90,6,FALSE)," ")</f>
        <v>Projekto "Tauragės regiono maisto/virtuvės, įskaitant ir žaliųjų, atliekų tvarkymo infrastruktūros plėtra" tikslas - plėtoti rūšiuojamuoju būdu surenkamų maisto/virtuvės (įskaitant žaliąsias) atliekų apdorojimo infrastruktūrą Tauragės regione. Šiam projekui įgyvendinti numatytos tokios pagrindinės veiklos: - statinio, skirto maisto/virtuvės atliekų apdorojimui statyba (įrengimas) (1 vnt.), - maisto/virtuvės atliekų apdorojimo įrangos (smulkintuvo, sijotuvo, komposto kaupų uždengiamojo audinio vyniotuvo) įsigijimas (3 vnt.). Planuojamas pasiekti produkto stebėsenos rodiklis "Sukurti / pagerinti maisto / virtuvės atliekų apdorojimo pajėgumai" (kodas P.S.330) - 4400 tonos/metus. Projekto bendra išlaidų suma 908.823,22 Eur, iš kurių prašoma Europos Sąjungos paramos suma 772.499,74 Eur.</v>
      </c>
      <c r="BI133" s="131" t="str">
        <f>IFERROR(VLOOKUP(C133,'sutartys 20210531'!$A$1:$Y$90,5,FALSE)," ")</f>
        <v>Įgyvendinama sutartis</v>
      </c>
    </row>
    <row r="134" spans="1:150" ht="24.75" customHeight="1" thickBot="1" x14ac:dyDescent="0.25">
      <c r="A134" s="15" t="s">
        <v>684</v>
      </c>
      <c r="B134" s="16" t="s">
        <v>83</v>
      </c>
      <c r="C134" s="16"/>
      <c r="D134" s="16" t="s">
        <v>685</v>
      </c>
      <c r="E134" s="17"/>
      <c r="F134" s="17"/>
      <c r="G134" s="17"/>
      <c r="H134" s="17"/>
      <c r="I134" s="17"/>
      <c r="J134" s="17"/>
      <c r="K134" s="17"/>
      <c r="L134" s="17"/>
      <c r="M134" s="17"/>
      <c r="N134" s="17"/>
      <c r="O134" s="17"/>
      <c r="P134" s="17"/>
      <c r="Q134" s="17"/>
      <c r="R134" s="17"/>
      <c r="S134" s="17"/>
      <c r="T134" s="46"/>
      <c r="U134" s="213"/>
      <c r="V134" s="213"/>
      <c r="W134" s="214" t="s">
        <v>275</v>
      </c>
      <c r="X134" s="17"/>
      <c r="Y134" s="17"/>
      <c r="Z134" s="17"/>
      <c r="AA134" s="17"/>
      <c r="AB134" s="17"/>
      <c r="AC134" s="17"/>
      <c r="AD134" s="17"/>
      <c r="AE134" s="215"/>
      <c r="AF134" s="17"/>
      <c r="AG134" s="17"/>
      <c r="AH134" s="17"/>
      <c r="AI134" s="17"/>
      <c r="AJ134" s="17"/>
      <c r="AK134" s="17"/>
      <c r="AL134" s="17"/>
      <c r="AM134" s="17"/>
      <c r="AN134" s="17"/>
      <c r="AO134" s="17"/>
      <c r="AP134" s="107"/>
      <c r="AQ134" s="107"/>
      <c r="AR134" s="107"/>
      <c r="AS134" s="107"/>
      <c r="AT134" s="17"/>
      <c r="AU134" s="107"/>
      <c r="AV134" s="107"/>
      <c r="AW134" s="17"/>
      <c r="AX134" s="107"/>
      <c r="AY134" s="107"/>
      <c r="AZ134" s="17"/>
      <c r="BA134" s="107"/>
      <c r="BB134" s="107"/>
      <c r="BC134" s="107"/>
      <c r="BD134" s="107"/>
      <c r="BE134" s="107"/>
      <c r="BF134" s="107"/>
      <c r="BG134" s="107"/>
      <c r="BH134" s="57" t="str">
        <f>IFERROR(VLOOKUP(C134,'sutartys 20210531'!$A$1:$Y$90,6,FALSE)," ")</f>
        <v xml:space="preserve"> </v>
      </c>
      <c r="BI134" s="131" t="str">
        <f>IFERROR(VLOOKUP(C134,'sutartys 20210531'!$A$1:$Y$90,5,FALSE)," ")</f>
        <v xml:space="preserve"> </v>
      </c>
    </row>
    <row r="135" spans="1:150" ht="24.75" customHeight="1" thickBot="1" x14ac:dyDescent="0.25">
      <c r="A135" s="15" t="s">
        <v>686</v>
      </c>
      <c r="B135" s="16" t="s">
        <v>83</v>
      </c>
      <c r="C135" s="16"/>
      <c r="D135" s="16" t="s">
        <v>687</v>
      </c>
      <c r="E135" s="17"/>
      <c r="F135" s="17"/>
      <c r="G135" s="17"/>
      <c r="H135" s="17"/>
      <c r="I135" s="17"/>
      <c r="J135" s="17"/>
      <c r="K135" s="17"/>
      <c r="L135" s="17"/>
      <c r="M135" s="17"/>
      <c r="N135" s="17"/>
      <c r="O135" s="17"/>
      <c r="P135" s="17"/>
      <c r="Q135" s="17"/>
      <c r="R135" s="17"/>
      <c r="S135" s="17"/>
      <c r="T135" s="46"/>
      <c r="U135" s="47"/>
      <c r="V135" s="47"/>
      <c r="W135" s="48" t="s">
        <v>275</v>
      </c>
      <c r="X135" s="17"/>
      <c r="Y135" s="17"/>
      <c r="Z135" s="17"/>
      <c r="AA135" s="17"/>
      <c r="AB135" s="17"/>
      <c r="AC135" s="17"/>
      <c r="AD135" s="17"/>
      <c r="AE135" s="115"/>
      <c r="AF135" s="17"/>
      <c r="AG135" s="17"/>
      <c r="AH135" s="17"/>
      <c r="AI135" s="17"/>
      <c r="AJ135" s="17"/>
      <c r="AK135" s="17"/>
      <c r="AL135" s="17"/>
      <c r="AM135" s="17"/>
      <c r="AN135" s="17"/>
      <c r="AO135" s="17"/>
      <c r="AP135" s="107"/>
      <c r="AQ135" s="107"/>
      <c r="AR135" s="107"/>
      <c r="AS135" s="107"/>
      <c r="AT135" s="17"/>
      <c r="AU135" s="107"/>
      <c r="AV135" s="107"/>
      <c r="AW135" s="17"/>
      <c r="AX135" s="107"/>
      <c r="AY135" s="107"/>
      <c r="AZ135" s="17"/>
      <c r="BA135" s="107"/>
      <c r="BB135" s="107"/>
      <c r="BC135" s="107"/>
      <c r="BD135" s="107"/>
      <c r="BE135" s="107"/>
      <c r="BF135" s="107"/>
      <c r="BG135" s="107"/>
      <c r="BH135" s="57" t="str">
        <f>IFERROR(VLOOKUP(C135,'sutartys 20210531'!$A$1:$Y$90,6,FALSE)," ")</f>
        <v xml:space="preserve"> </v>
      </c>
      <c r="BI135" s="131" t="str">
        <f>IFERROR(VLOOKUP(C135,'sutartys 20210531'!$A$1:$Y$90,5,FALSE)," ")</f>
        <v xml:space="preserve"> </v>
      </c>
    </row>
    <row r="136" spans="1:150" s="113" customFormat="1" ht="25.5" customHeight="1" x14ac:dyDescent="0.2">
      <c r="A136" s="20" t="s">
        <v>688</v>
      </c>
      <c r="B136" s="21" t="s">
        <v>83</v>
      </c>
      <c r="C136" s="21"/>
      <c r="D136" s="37" t="s">
        <v>689</v>
      </c>
      <c r="E136" s="23"/>
      <c r="F136" s="23"/>
      <c r="G136" s="23"/>
      <c r="H136" s="23"/>
      <c r="I136" s="23"/>
      <c r="J136" s="23"/>
      <c r="K136" s="23"/>
      <c r="L136" s="23"/>
      <c r="M136" s="23"/>
      <c r="N136" s="23"/>
      <c r="O136" s="23"/>
      <c r="P136" s="23"/>
      <c r="Q136" s="23"/>
      <c r="R136" s="23"/>
      <c r="S136" s="24"/>
      <c r="T136" s="25"/>
      <c r="U136" s="38"/>
      <c r="V136" s="38"/>
      <c r="W136" s="28"/>
      <c r="X136" s="108"/>
      <c r="Y136" s="108"/>
      <c r="Z136" s="108"/>
      <c r="AA136" s="108"/>
      <c r="AB136" s="108"/>
      <c r="AC136" s="108"/>
      <c r="AD136" s="138"/>
      <c r="AE136" s="109"/>
      <c r="AF136" s="112"/>
      <c r="AG136" s="110"/>
      <c r="AH136" s="110"/>
      <c r="AI136" s="111"/>
      <c r="AJ136" s="109"/>
      <c r="AK136" s="112"/>
      <c r="AL136" s="110"/>
      <c r="AM136" s="110"/>
      <c r="AN136" s="110"/>
      <c r="AO136" s="110"/>
      <c r="AP136" s="110"/>
      <c r="AQ136" s="110"/>
      <c r="AR136" s="110"/>
      <c r="AS136" s="110"/>
      <c r="AT136" s="110"/>
      <c r="AU136" s="110"/>
      <c r="AV136" s="110"/>
      <c r="AW136" s="110"/>
      <c r="AX136" s="110"/>
      <c r="AY136" s="110"/>
      <c r="AZ136" s="110"/>
      <c r="BA136" s="110"/>
      <c r="BB136" s="110"/>
      <c r="BC136" s="110"/>
      <c r="BD136" s="110"/>
      <c r="BE136" s="110"/>
      <c r="BF136" s="110"/>
      <c r="BG136" s="111"/>
      <c r="BH136" s="57" t="str">
        <f>IFERROR(VLOOKUP(C136,'sutartys 20210531'!$A$1:$Y$90,6,FALSE)," ")</f>
        <v xml:space="preserve"> </v>
      </c>
      <c r="BI136" s="131" t="str">
        <f>IFERROR(VLOOKUP(C136,'sutartys 20210531'!$A$1:$Y$90,5,FALSE)," ")</f>
        <v xml:space="preserve"> </v>
      </c>
      <c r="BJ136" s="101"/>
      <c r="BK136" s="101"/>
      <c r="BL136" s="101"/>
      <c r="BM136" s="101"/>
      <c r="BN136" s="101"/>
      <c r="BO136" s="101"/>
      <c r="BP136" s="101"/>
      <c r="BQ136" s="101"/>
      <c r="BR136" s="101"/>
      <c r="BS136" s="101"/>
      <c r="BT136" s="101"/>
      <c r="BU136" s="101"/>
      <c r="BV136" s="101"/>
      <c r="BW136" s="101"/>
      <c r="BX136" s="101"/>
      <c r="BY136" s="101"/>
      <c r="BZ136" s="101"/>
      <c r="CA136" s="101"/>
      <c r="CB136" s="101"/>
      <c r="CC136" s="101"/>
      <c r="CD136" s="101"/>
      <c r="CE136" s="101"/>
      <c r="CF136" s="101"/>
      <c r="CG136" s="101"/>
      <c r="CH136" s="101"/>
      <c r="CI136" s="101"/>
      <c r="CJ136" s="101"/>
      <c r="CK136" s="101"/>
      <c r="CL136" s="101"/>
      <c r="CM136" s="101"/>
      <c r="CN136" s="101"/>
      <c r="CO136" s="101"/>
      <c r="CP136" s="101"/>
      <c r="CQ136" s="101"/>
      <c r="CR136" s="101"/>
      <c r="CS136" s="101"/>
      <c r="CT136" s="101"/>
      <c r="CU136" s="101"/>
      <c r="CV136" s="101"/>
      <c r="CW136" s="101"/>
      <c r="CX136" s="101"/>
      <c r="CY136" s="101"/>
      <c r="CZ136" s="101"/>
      <c r="DA136" s="101"/>
      <c r="DB136" s="101"/>
      <c r="DC136" s="101"/>
      <c r="DD136" s="101"/>
      <c r="DE136" s="101"/>
      <c r="DF136" s="101"/>
      <c r="DG136" s="101"/>
      <c r="DH136" s="101"/>
      <c r="DI136" s="101"/>
      <c r="DJ136" s="101"/>
      <c r="DK136" s="101"/>
      <c r="DL136" s="101"/>
      <c r="DM136" s="101"/>
      <c r="DN136" s="101"/>
      <c r="DO136" s="101"/>
      <c r="DP136" s="101"/>
      <c r="DQ136" s="101"/>
      <c r="DR136" s="101"/>
      <c r="DS136" s="101"/>
      <c r="DT136" s="101"/>
      <c r="DU136" s="101"/>
      <c r="DV136" s="101"/>
      <c r="DW136" s="101"/>
      <c r="DX136" s="101"/>
      <c r="DY136" s="101"/>
      <c r="DZ136" s="101"/>
      <c r="EA136" s="101"/>
      <c r="EB136" s="101"/>
      <c r="EC136" s="101"/>
      <c r="ED136" s="101"/>
      <c r="EE136" s="101"/>
      <c r="EF136" s="101"/>
      <c r="EG136" s="101"/>
      <c r="EH136" s="101"/>
      <c r="EI136" s="101"/>
      <c r="EJ136" s="101"/>
      <c r="EK136" s="101"/>
      <c r="EL136" s="101"/>
      <c r="EM136" s="101"/>
      <c r="EN136" s="101"/>
      <c r="EO136" s="101"/>
      <c r="EP136" s="101"/>
      <c r="EQ136" s="101"/>
      <c r="ER136" s="101"/>
      <c r="ES136" s="101"/>
      <c r="ET136" s="101"/>
    </row>
    <row r="137" spans="1:150" s="101" customFormat="1" ht="25.5" customHeight="1" x14ac:dyDescent="0.2">
      <c r="A137" s="39" t="s">
        <v>690</v>
      </c>
      <c r="B137" s="39" t="s">
        <v>691</v>
      </c>
      <c r="C137" s="39" t="s">
        <v>692</v>
      </c>
      <c r="D137" s="40" t="s">
        <v>693</v>
      </c>
      <c r="E137" s="41" t="s">
        <v>280</v>
      </c>
      <c r="F137" s="41" t="s">
        <v>121</v>
      </c>
      <c r="G137" s="41" t="s">
        <v>608</v>
      </c>
      <c r="H137" s="41" t="s">
        <v>694</v>
      </c>
      <c r="I137" s="41" t="s">
        <v>115</v>
      </c>
      <c r="J137" s="41"/>
      <c r="K137" s="41"/>
      <c r="L137" s="41"/>
      <c r="M137" s="41"/>
      <c r="N137" s="42">
        <v>363047.26</v>
      </c>
      <c r="O137" s="42">
        <v>54457.09</v>
      </c>
      <c r="P137" s="42"/>
      <c r="Q137" s="42"/>
      <c r="R137" s="42"/>
      <c r="S137" s="42">
        <v>308590.17</v>
      </c>
      <c r="T137" s="43">
        <v>42644</v>
      </c>
      <c r="U137" s="44">
        <v>42795</v>
      </c>
      <c r="V137" s="44">
        <v>42916</v>
      </c>
      <c r="W137" s="36">
        <v>44561</v>
      </c>
      <c r="X137" s="91">
        <v>0</v>
      </c>
      <c r="Y137" s="91">
        <v>138865.57999999999</v>
      </c>
      <c r="Z137" s="91">
        <f>S137-Y137</f>
        <v>169724.59</v>
      </c>
      <c r="AA137" s="91">
        <v>0</v>
      </c>
      <c r="AB137" s="91">
        <v>0</v>
      </c>
      <c r="AC137" s="91"/>
      <c r="AD137" s="149"/>
      <c r="AE137" s="131"/>
      <c r="AF137" s="133">
        <v>38</v>
      </c>
      <c r="AG137" s="116" t="s">
        <v>253</v>
      </c>
      <c r="AH137" s="117"/>
      <c r="AI137" s="132"/>
      <c r="AJ137" s="131"/>
      <c r="AK137" s="133"/>
      <c r="AL137" s="117"/>
      <c r="AM137" s="117"/>
      <c r="AN137" s="117"/>
      <c r="AO137" s="117"/>
      <c r="AP137" s="117" t="s">
        <v>178</v>
      </c>
      <c r="AQ137" s="116" t="s">
        <v>778</v>
      </c>
      <c r="AR137" s="117">
        <v>5.5</v>
      </c>
      <c r="AS137" s="117" t="s">
        <v>228</v>
      </c>
      <c r="AT137" s="116" t="s">
        <v>779</v>
      </c>
      <c r="AU137" s="117">
        <v>1</v>
      </c>
      <c r="AV137" s="117" t="s">
        <v>181</v>
      </c>
      <c r="AW137" s="57" t="s">
        <v>780</v>
      </c>
      <c r="AX137" s="117">
        <v>2</v>
      </c>
      <c r="AY137" s="117"/>
      <c r="AZ137" s="116"/>
      <c r="BA137" s="117"/>
      <c r="BB137" s="117" t="s">
        <v>179</v>
      </c>
      <c r="BC137" s="116" t="s">
        <v>180</v>
      </c>
      <c r="BD137" s="117">
        <v>2</v>
      </c>
      <c r="BE137" s="117"/>
      <c r="BF137" s="117"/>
      <c r="BG137" s="132"/>
      <c r="BH137" s="57" t="str">
        <f>IFERROR(VLOOKUP(C137,'sutartys 20210531'!$A$1:$Y$90,6,FALSE)," ")</f>
        <v>Projektu siekiama didinti Pagėgių savivaldybės  teritorijos reprezentatyvumą, gerinant jos kraštovaizdžio arealų būklę, išryškinant jų gamtines vertybes, didinant jų estetinį patrauklumą, stiprinant bei palaikant ekologinę pusiausvyrą. Projekte numatyta pakoreguoti  Pagėgių savivaldybės dalies – Pagėgių miesto bendrąjį planą  tikslinant urbanistinio ir gamtinio karkaso   sprendinius bei  papildant jį kraštovaizdžio ekologinės būklės ir kraštovaizdžio vizualinės apsaugos gerinimo sprendiniais, sutvarkyti du etaloninio kraštovaizdžio objektus pasienio teritorijoje, suformuoti kraštovaizdį  ir pagerinti ekologinę būklę gamtinio karkaso teritorijoje Pagėgių mieste, likviduoti du kraštovaizdžio  vizualinės taršos objektus.
Įgyvendinant projektą  bus sutvarkyta teritorija tarp Parko g. ir Donelaičio gatvių Panemunėje ir suformuotas  parko kraštovaizdis. Bus didinama estetinė teritorijos kokybė atveriant apžvalgai tinkamus vaizdus. Sutvarkius Panemunės miesto kraštovaizdį, išryškins vietovės išskirtinumą, unikalumą, vietines vertybes.
Užlenkio ežero pietinėje pakrantėje bus formuojamas  pasienio etaloninis kraštovaizdis, o  pati teritorija  bus pritaikyta poilsiui ir rekreacijai. 
Įgyvendinant projektą  Benininkų upelio atkarpoje nuo Pagėgių miesto ribos iki pralaidos po Geležinkelio gatve bus renatūralizuota upelio vagą,  ir atkurtas kiek įmanoma natūralesnis, per urbanizuotą teritoriją tekančio upelio kraštovaizdis, išspręsta užpelkėjimo ir uždumblėjimo problema. Bus atstatytas upelio natūralus hidrologinis režimas.
Įgyvendinant projektą bus likviduoti 2 kraštovaizdį teršiantys bešeimininkiai pastatai Panemunės mieste bei Pagėgių sav. Bardėnų k.</v>
      </c>
      <c r="BI137" s="131" t="str">
        <f>IFERROR(VLOOKUP(C137,'sutartys 20210531'!$A$1:$Y$90,5,FALSE)," ")</f>
        <v>Įgyvendinama sutartis</v>
      </c>
    </row>
    <row r="138" spans="1:150" s="101" customFormat="1" ht="25.5" customHeight="1" x14ac:dyDescent="0.2">
      <c r="A138" s="39" t="s">
        <v>695</v>
      </c>
      <c r="B138" s="39" t="s">
        <v>696</v>
      </c>
      <c r="C138" s="39" t="s">
        <v>697</v>
      </c>
      <c r="D138" s="40" t="s">
        <v>698</v>
      </c>
      <c r="E138" s="41" t="s">
        <v>297</v>
      </c>
      <c r="F138" s="41" t="s">
        <v>121</v>
      </c>
      <c r="G138" s="41" t="s">
        <v>399</v>
      </c>
      <c r="H138" s="41" t="s">
        <v>694</v>
      </c>
      <c r="I138" s="41" t="s">
        <v>115</v>
      </c>
      <c r="J138" s="41"/>
      <c r="K138" s="41"/>
      <c r="L138" s="41"/>
      <c r="M138" s="41"/>
      <c r="N138" s="42">
        <v>51582.96</v>
      </c>
      <c r="O138" s="42">
        <v>7737.45</v>
      </c>
      <c r="P138" s="42"/>
      <c r="Q138" s="42"/>
      <c r="R138" s="42"/>
      <c r="S138" s="42">
        <v>43845.51</v>
      </c>
      <c r="T138" s="43">
        <v>42644</v>
      </c>
      <c r="U138" s="44">
        <v>42705</v>
      </c>
      <c r="V138" s="44">
        <v>42825</v>
      </c>
      <c r="W138" s="45">
        <v>43373</v>
      </c>
      <c r="X138" s="91"/>
      <c r="Y138" s="91">
        <v>191237.94</v>
      </c>
      <c r="Z138" s="91">
        <v>50000</v>
      </c>
      <c r="AA138" s="91"/>
      <c r="AB138" s="91"/>
      <c r="AC138" s="91"/>
      <c r="AD138" s="149"/>
      <c r="AE138" s="131"/>
      <c r="AF138" s="133">
        <v>38</v>
      </c>
      <c r="AG138" s="116" t="s">
        <v>253</v>
      </c>
      <c r="AH138" s="117"/>
      <c r="AI138" s="132"/>
      <c r="AJ138" s="131"/>
      <c r="AK138" s="133"/>
      <c r="AL138" s="117"/>
      <c r="AM138" s="117"/>
      <c r="AN138" s="117"/>
      <c r="AO138" s="117"/>
      <c r="AP138" s="117" t="s">
        <v>178</v>
      </c>
      <c r="AQ138" s="116" t="s">
        <v>778</v>
      </c>
      <c r="AR138" s="116">
        <f>0.7-0.18</f>
        <v>0.52</v>
      </c>
      <c r="AS138" s="117"/>
      <c r="AT138" s="116"/>
      <c r="AU138" s="117"/>
      <c r="AV138" s="117" t="s">
        <v>181</v>
      </c>
      <c r="AW138" s="116" t="s">
        <v>780</v>
      </c>
      <c r="AX138" s="117">
        <v>3</v>
      </c>
      <c r="AY138" s="116"/>
      <c r="AZ138" s="116"/>
      <c r="BA138" s="117"/>
      <c r="BB138" s="116"/>
      <c r="BC138" s="116"/>
      <c r="BD138" s="117"/>
      <c r="BE138" s="117"/>
      <c r="BF138" s="117"/>
      <c r="BG138" s="132"/>
      <c r="BH138" s="57" t="str">
        <f>IFERROR(VLOOKUP(C138,'sutartys 20210531'!$A$1:$Y$90,6,FALSE)," ")</f>
        <v>Pagrindinis projekto tikslas – didinti kraštovaizdžio vizualinį estetinį potencialą Jurbarko rajone.
Projekto metu planuojame likviduoti trijose Jurbarko rajono teritorijose esančius statinius: 
1. Nenaudojamų nuotekų valymo įrenginių statinius su priklausiniais, esančius A. Giedraičio-Giedriaus g. 1D; 
2. Nenaudojamų nuotekų valymo įrenginių statinius, esančius Vydūno g.; 
3. Vandens bokštą, esantį Juodaičių kaime. 
Visi minėti statiniai yra pripažinti bešeimininkiais, apleisti, darkantys kraštovaizdį bei keliantys grėsmę gyventojams. Apleisti statiniai blogina miesto ir rajono įvaizdį, mažina investicinį patrauklumą. Atsižvelgiant į tai, kad  ketinami likviduoti statiniai yra urbanizuotose teritorijose (iki 1 km atstumu), todėl svarbu sutvarkyti teritorijas bei sukurti švarią, saugią ir patogią gyvenamąją aplinką.</v>
      </c>
      <c r="BI138" s="131" t="str">
        <f>IFERROR(VLOOKUP(C138,'sutartys 20210531'!$A$1:$Y$90,5,FALSE)," ")</f>
        <v>Baigtas</v>
      </c>
    </row>
    <row r="139" spans="1:150" s="101" customFormat="1" ht="25.5" customHeight="1" x14ac:dyDescent="0.2">
      <c r="A139" s="39" t="s">
        <v>699</v>
      </c>
      <c r="B139" s="39" t="s">
        <v>700</v>
      </c>
      <c r="C139" s="39" t="s">
        <v>1010</v>
      </c>
      <c r="D139" s="40" t="s">
        <v>701</v>
      </c>
      <c r="E139" s="41" t="s">
        <v>297</v>
      </c>
      <c r="F139" s="41" t="s">
        <v>121</v>
      </c>
      <c r="G139" s="41" t="s">
        <v>399</v>
      </c>
      <c r="H139" s="41" t="s">
        <v>694</v>
      </c>
      <c r="I139" s="41" t="s">
        <v>115</v>
      </c>
      <c r="J139" s="41"/>
      <c r="K139" s="41"/>
      <c r="L139" s="41"/>
      <c r="M139" s="41"/>
      <c r="N139" s="42">
        <v>917723.65</v>
      </c>
      <c r="O139" s="42">
        <v>137658.54999999999</v>
      </c>
      <c r="P139" s="42"/>
      <c r="Q139" s="42"/>
      <c r="R139" s="42"/>
      <c r="S139" s="42">
        <v>780065.1</v>
      </c>
      <c r="T139" s="43">
        <v>43373</v>
      </c>
      <c r="U139" s="44">
        <v>43585</v>
      </c>
      <c r="V139" s="44">
        <v>43676</v>
      </c>
      <c r="W139" s="45">
        <v>44407</v>
      </c>
      <c r="X139" s="91"/>
      <c r="Y139" s="91"/>
      <c r="Z139" s="91"/>
      <c r="AA139" s="91">
        <f>S139*0.4</f>
        <v>312026.03999999998</v>
      </c>
      <c r="AB139" s="91">
        <f>S139*0.4</f>
        <v>312026.03999999998</v>
      </c>
      <c r="AC139" s="91">
        <f>S139*0.2</f>
        <v>156013.01999999999</v>
      </c>
      <c r="AD139" s="149"/>
      <c r="AE139" s="131"/>
      <c r="AF139" s="133">
        <v>38</v>
      </c>
      <c r="AG139" s="116" t="s">
        <v>253</v>
      </c>
      <c r="AH139" s="117"/>
      <c r="AI139" s="132"/>
      <c r="AJ139" s="131"/>
      <c r="AK139" s="133"/>
      <c r="AL139" s="117"/>
      <c r="AM139" s="117"/>
      <c r="AN139" s="117"/>
      <c r="AO139" s="117"/>
      <c r="AP139" s="117" t="s">
        <v>178</v>
      </c>
      <c r="AQ139" s="116" t="s">
        <v>778</v>
      </c>
      <c r="AR139" s="116">
        <f>7.3+0.18</f>
        <v>7.4799999999999995</v>
      </c>
      <c r="AS139" s="117"/>
      <c r="AT139" s="116"/>
      <c r="AU139" s="117"/>
      <c r="AV139" s="116"/>
      <c r="AW139" s="116"/>
      <c r="AX139" s="117"/>
      <c r="AY139" s="117" t="s">
        <v>182</v>
      </c>
      <c r="AZ139" s="116" t="s">
        <v>781</v>
      </c>
      <c r="BA139" s="117">
        <v>2</v>
      </c>
      <c r="BB139" s="116" t="s">
        <v>179</v>
      </c>
      <c r="BC139" s="116" t="s">
        <v>180</v>
      </c>
      <c r="BD139" s="117">
        <v>1</v>
      </c>
      <c r="BE139" s="131"/>
      <c r="BF139" s="131"/>
      <c r="BG139" s="369"/>
      <c r="BH139" s="57" t="str">
        <f>IFERROR(VLOOKUP(C139,'sutartys 20210531'!$A$1:$Y$90,6,FALSE)," ")</f>
        <v>Šio projekto tikslas – pagerinti kraštovaizdžio būklę, stiprinant ir palaikant kraštovaizdžio ekologinę pusiausvyrą ir didinant kraštovaizdžio vizualinį estetinį potencialą bei uždavinys - užtikrinti kryptingą kraštovaizdžio formavimą ir jo ekologinį stabilumą bei padidinti  kraštovaizdžio vizualinį estetinį potencialą. Įgyvendinus projekte numatytas veiklas bus sutvarkytos trys atvirais kasiniais pažeistos žemės (karjerai) bei sutvarkyta 7,9 ha gamtinio karkaso teritorija Mituvos upės slėnyje Jurbarko mieste. Atlikus pažeistų žemių rekultivavimo darbus bus atkurta pažeista teritorija – šis rezultatas padidins kraštovaizdžio estetinį potencialą.  Sutvarkius gamtinio karkaso teritoriją Mituvos upės slėnyje Jurbarko mieste bus pagerinta kraštovaizdžio arealų būklė, užtikrintas ekologinis stabilumas.</v>
      </c>
      <c r="BI139" s="131" t="str">
        <f>IFERROR(VLOOKUP(C139,'sutartys 20210531'!$A$1:$Y$90,5,FALSE)," ")</f>
        <v>Įgyvendinama sutartis</v>
      </c>
    </row>
    <row r="140" spans="1:150" s="101" customFormat="1" ht="25.5" customHeight="1" x14ac:dyDescent="0.2">
      <c r="A140" s="39" t="s">
        <v>702</v>
      </c>
      <c r="B140" s="39" t="s">
        <v>703</v>
      </c>
      <c r="C140" s="39"/>
      <c r="D140" s="40" t="s">
        <v>704</v>
      </c>
      <c r="E140" s="41" t="s">
        <v>297</v>
      </c>
      <c r="F140" s="41" t="s">
        <v>121</v>
      </c>
      <c r="G140" s="41" t="s">
        <v>399</v>
      </c>
      <c r="H140" s="41" t="s">
        <v>694</v>
      </c>
      <c r="I140" s="41" t="s">
        <v>115</v>
      </c>
      <c r="J140" s="41"/>
      <c r="K140" s="41"/>
      <c r="L140" s="41"/>
      <c r="M140" s="41" t="s">
        <v>38</v>
      </c>
      <c r="N140" s="42">
        <v>296511.84999999998</v>
      </c>
      <c r="O140" s="42">
        <v>44476.78</v>
      </c>
      <c r="P140" s="42"/>
      <c r="Q140" s="42"/>
      <c r="R140" s="42"/>
      <c r="S140" s="42">
        <v>252035.07</v>
      </c>
      <c r="T140" s="43"/>
      <c r="U140" s="44"/>
      <c r="V140" s="44"/>
      <c r="W140" s="45" t="s">
        <v>275</v>
      </c>
      <c r="X140" s="91"/>
      <c r="Y140" s="91"/>
      <c r="Z140" s="91"/>
      <c r="AA140" s="91"/>
      <c r="AB140" s="91"/>
      <c r="AC140" s="91"/>
      <c r="AD140" s="149"/>
      <c r="AE140" s="131"/>
      <c r="AF140" s="133">
        <v>39</v>
      </c>
      <c r="AG140" s="116" t="s">
        <v>253</v>
      </c>
      <c r="AH140" s="117"/>
      <c r="AI140" s="132"/>
      <c r="AJ140" s="131"/>
      <c r="AK140" s="133"/>
      <c r="AL140" s="117"/>
      <c r="AM140" s="117"/>
      <c r="AN140" s="117"/>
      <c r="AO140" s="117"/>
      <c r="AP140" s="117"/>
      <c r="AQ140" s="116"/>
      <c r="AR140" s="117"/>
      <c r="AS140" s="117"/>
      <c r="AT140" s="117"/>
      <c r="AU140" s="117"/>
      <c r="AV140" s="117"/>
      <c r="AW140" s="117"/>
      <c r="AX140" s="117"/>
      <c r="AY140" s="117"/>
      <c r="AZ140" s="117"/>
      <c r="BA140" s="117"/>
      <c r="BB140" s="117"/>
      <c r="BC140" s="117"/>
      <c r="BD140" s="117"/>
      <c r="BE140" s="117"/>
      <c r="BF140" s="117"/>
      <c r="BG140" s="132"/>
      <c r="BH140" s="57" t="str">
        <f>IFERROR(VLOOKUP(C140,'sutartys 20210531'!$A$1:$Y$90,6,FALSE)," ")</f>
        <v xml:space="preserve"> </v>
      </c>
      <c r="BI140" s="131" t="str">
        <f>IFERROR(VLOOKUP(C140,'sutartys 20210531'!$A$1:$Y$90,5,FALSE)," ")</f>
        <v xml:space="preserve"> </v>
      </c>
    </row>
    <row r="141" spans="1:150" s="101" customFormat="1" ht="25.5" customHeight="1" x14ac:dyDescent="0.2">
      <c r="A141" s="39" t="s">
        <v>705</v>
      </c>
      <c r="B141" s="39" t="s">
        <v>706</v>
      </c>
      <c r="C141" s="39" t="s">
        <v>707</v>
      </c>
      <c r="D141" s="40" t="s">
        <v>708</v>
      </c>
      <c r="E141" s="41" t="s">
        <v>272</v>
      </c>
      <c r="F141" s="41" t="s">
        <v>121</v>
      </c>
      <c r="G141" s="41" t="s">
        <v>361</v>
      </c>
      <c r="H141" s="41" t="s">
        <v>694</v>
      </c>
      <c r="I141" s="41" t="s">
        <v>115</v>
      </c>
      <c r="J141" s="41"/>
      <c r="K141" s="41"/>
      <c r="L141" s="41"/>
      <c r="M141" s="41"/>
      <c r="N141" s="42">
        <v>280477.84999999998</v>
      </c>
      <c r="O141" s="42">
        <v>42071.68</v>
      </c>
      <c r="P141" s="42"/>
      <c r="Q141" s="42"/>
      <c r="R141" s="42"/>
      <c r="S141" s="42">
        <v>238406.17</v>
      </c>
      <c r="T141" s="43">
        <v>42644</v>
      </c>
      <c r="U141" s="44">
        <v>42705</v>
      </c>
      <c r="V141" s="44">
        <v>42825</v>
      </c>
      <c r="W141" s="45">
        <v>43524</v>
      </c>
      <c r="X141" s="91">
        <v>0</v>
      </c>
      <c r="Y141" s="91">
        <v>140000</v>
      </c>
      <c r="Z141" s="91">
        <v>140000</v>
      </c>
      <c r="AA141" s="91">
        <v>18352.16</v>
      </c>
      <c r="AB141" s="91">
        <v>0</v>
      </c>
      <c r="AC141" s="91"/>
      <c r="AD141" s="149"/>
      <c r="AE141" s="131"/>
      <c r="AF141" s="133">
        <v>38</v>
      </c>
      <c r="AG141" s="116" t="s">
        <v>253</v>
      </c>
      <c r="AH141" s="117"/>
      <c r="AI141" s="132"/>
      <c r="AJ141" s="131"/>
      <c r="AK141" s="133"/>
      <c r="AL141" s="117"/>
      <c r="AM141" s="117"/>
      <c r="AN141" s="117"/>
      <c r="AO141" s="117"/>
      <c r="AP141" s="117" t="s">
        <v>178</v>
      </c>
      <c r="AQ141" s="116" t="s">
        <v>782</v>
      </c>
      <c r="AR141" s="117">
        <v>4</v>
      </c>
      <c r="AS141" s="116"/>
      <c r="AT141" s="116"/>
      <c r="AU141" s="117"/>
      <c r="AV141" s="117"/>
      <c r="AW141" s="117"/>
      <c r="AX141" s="117"/>
      <c r="AY141" s="131"/>
      <c r="AZ141" s="131"/>
      <c r="BA141" s="131"/>
      <c r="BB141" s="116" t="s">
        <v>179</v>
      </c>
      <c r="BC141" s="116" t="s">
        <v>180</v>
      </c>
      <c r="BD141" s="117">
        <v>1</v>
      </c>
      <c r="BE141" s="131"/>
      <c r="BF141" s="131"/>
      <c r="BG141" s="369"/>
      <c r="BH141" s="57" t="str">
        <f>IFERROR(VLOOKUP(C141,'sutartys 20210531'!$A$1:$Y$90,6,FALSE)," ")</f>
        <v>Planuojamas tvarkyti parkas yra apleistas, apaugęs nevertingais medžiais bei krūmais. Tvenkinio krantas nepritaikytas maudymuisi, užpelkėjęs. Teritorija užteršta statybinėmis atliekomis. Neišvystyti pėsčiųjų takeliai. 
Gyventojams trūksta sutvarkytų viešųjų erdvių, kur galėtų praleisti poilsinį, edukacinį ir aktyvų laisvalaikį. Parke numatomi pasivaikščiojimo takeliai, tilteliai į tvenkinio salą, per upelį, vaikų žaidimo aikštelės, lauko sporto treniruokliai aktyviam poilsiui, vieta paplūdimiui (prieiga prie vandens). Numatomos įrengti regyklos, kuriose bus galima grožėtis atsiveriančiais vaizdais, vieta skulptūrai.  Numatoma alėja, šalia kurios glausis žaidimų elementai ir dekoratyvinių augalų kompozicijos. Siūlomos dekoratyvinių medžių ir krūmų kompozicijos.
Sutvarkius teritoriją bus ne tik išvengta tolimesnės gamtinio karkaso degradacijos, bet bus suteikiama pridėtinė vertė miestui ir gyventojams.</v>
      </c>
      <c r="BI141" s="131" t="str">
        <f>IFERROR(VLOOKUP(C141,'sutartys 20210531'!$A$1:$Y$90,5,FALSE)," ")</f>
        <v>Baigtas</v>
      </c>
    </row>
    <row r="142" spans="1:150" s="101" customFormat="1" ht="25.5" customHeight="1" x14ac:dyDescent="0.2">
      <c r="A142" s="39" t="s">
        <v>709</v>
      </c>
      <c r="B142" s="39" t="s">
        <v>710</v>
      </c>
      <c r="C142" s="39" t="s">
        <v>711</v>
      </c>
      <c r="D142" s="40" t="s">
        <v>712</v>
      </c>
      <c r="E142" s="41" t="s">
        <v>266</v>
      </c>
      <c r="F142" s="41" t="s">
        <v>121</v>
      </c>
      <c r="G142" s="41" t="s">
        <v>493</v>
      </c>
      <c r="H142" s="41" t="s">
        <v>694</v>
      </c>
      <c r="I142" s="41" t="s">
        <v>115</v>
      </c>
      <c r="J142" s="41"/>
      <c r="K142" s="41"/>
      <c r="L142" s="41"/>
      <c r="M142" s="41"/>
      <c r="N142" s="42">
        <v>372156.12</v>
      </c>
      <c r="O142" s="42">
        <v>55823.42</v>
      </c>
      <c r="P142" s="42"/>
      <c r="Q142" s="42"/>
      <c r="R142" s="42"/>
      <c r="S142" s="42">
        <v>316332.7</v>
      </c>
      <c r="T142" s="43">
        <v>42644</v>
      </c>
      <c r="U142" s="44">
        <v>42705</v>
      </c>
      <c r="V142" s="44">
        <v>42825</v>
      </c>
      <c r="W142" s="45">
        <v>43496</v>
      </c>
      <c r="X142" s="91"/>
      <c r="Y142" s="91">
        <v>117700</v>
      </c>
      <c r="Z142" s="91">
        <v>147700</v>
      </c>
      <c r="AA142" s="91">
        <v>91045.8</v>
      </c>
      <c r="AB142" s="91"/>
      <c r="AC142" s="91"/>
      <c r="AD142" s="149"/>
      <c r="AE142" s="131"/>
      <c r="AF142" s="133">
        <v>38</v>
      </c>
      <c r="AG142" s="116" t="s">
        <v>253</v>
      </c>
      <c r="AH142" s="117"/>
      <c r="AI142" s="132"/>
      <c r="AJ142" s="131"/>
      <c r="AK142" s="133"/>
      <c r="AL142" s="117"/>
      <c r="AM142" s="117"/>
      <c r="AN142" s="117"/>
      <c r="AO142" s="117"/>
      <c r="AP142" s="117" t="s">
        <v>178</v>
      </c>
      <c r="AQ142" s="116" t="s">
        <v>782</v>
      </c>
      <c r="AR142" s="116">
        <v>3.47</v>
      </c>
      <c r="AS142" s="116"/>
      <c r="AT142" s="116"/>
      <c r="AU142" s="117"/>
      <c r="AV142" s="117"/>
      <c r="AW142" s="117"/>
      <c r="AX142" s="117"/>
      <c r="AY142" s="116"/>
      <c r="AZ142" s="116"/>
      <c r="BA142" s="117"/>
      <c r="BB142" s="116" t="s">
        <v>179</v>
      </c>
      <c r="BC142" s="116" t="s">
        <v>180</v>
      </c>
      <c r="BD142" s="117">
        <v>1</v>
      </c>
      <c r="BE142" s="117"/>
      <c r="BF142" s="117"/>
      <c r="BG142" s="132"/>
      <c r="BH142" s="57" t="str">
        <f>IFERROR(VLOOKUP(C142,'sutartys 20210531'!$A$1:$Y$90,6,FALSE)," ")</f>
        <v>Projektu vykdoma veikla - kraštovaizdžio formavimas ir ekologinės būklės gerinimas gamtinio karkaso teritorijose. Vykdydama projektą "Kraštovaizdžio formavimas Šilalės mieste" savivaldybė planuoja pagerinti Šilalės tvenkinio pakrančių ir bendruomenių parko "Auginkime bendruomeniškumą" kraštovaizdžio ekologinę, estetinę būklę, tuo pačiu siekiama sudaryti galimybę visuomenei naudoti ir pažinti vietovės kraštovaizdį ir vertybes. Numatomos šios konkrečios veiklos: 1. Šilalės tvenkinio ir salos krantų tvirtinimas gamtinėmis priemonėmis (500 m.) 2.Bendruomenių parko, tvenkinio želdynų teritorijos ir salos želdinių tvarkymas, želdinimas bei reljefo formavimas (5 ha) 3. Trūkstamų pėsčiųjų takų dolomito skaldos atsijų danga su atokvėpio aikštelėmis įrengimas 4. Įvairūs mažosios kraštovaizdžio architektūros statiniai (40 vnt.) 5. Želdinių inventorizavimas visoje teritorijoje (5 ha), 6. Įrangos teritorijai tvarkyti įsigijimas (17 vnt.)</v>
      </c>
      <c r="BI142" s="131" t="str">
        <f>IFERROR(VLOOKUP(C142,'sutartys 20210531'!$A$1:$Y$90,5,FALSE)," ")</f>
        <v>Baigtas</v>
      </c>
    </row>
    <row r="143" spans="1:150" ht="27.75" customHeight="1" x14ac:dyDescent="0.2">
      <c r="A143" s="29" t="s">
        <v>713</v>
      </c>
      <c r="B143" s="29" t="s">
        <v>714</v>
      </c>
      <c r="C143" s="39" t="s">
        <v>1055</v>
      </c>
      <c r="D143" s="30" t="s">
        <v>715</v>
      </c>
      <c r="E143" s="31" t="s">
        <v>266</v>
      </c>
      <c r="F143" s="32" t="s">
        <v>121</v>
      </c>
      <c r="G143" s="32" t="s">
        <v>493</v>
      </c>
      <c r="H143" s="32" t="s">
        <v>694</v>
      </c>
      <c r="I143" s="32" t="s">
        <v>115</v>
      </c>
      <c r="J143" s="32"/>
      <c r="K143" s="32"/>
      <c r="L143" s="32"/>
      <c r="M143" s="32"/>
      <c r="N143" s="42">
        <v>31576.66</v>
      </c>
      <c r="O143" s="33">
        <v>4736.66</v>
      </c>
      <c r="P143" s="33"/>
      <c r="Q143" s="33"/>
      <c r="R143" s="33"/>
      <c r="S143" s="42">
        <v>26840</v>
      </c>
      <c r="T143" s="43">
        <v>43373</v>
      </c>
      <c r="U143" s="44">
        <v>43646</v>
      </c>
      <c r="V143" s="44">
        <v>43707</v>
      </c>
      <c r="W143" s="45">
        <v>44377</v>
      </c>
      <c r="X143" s="114"/>
      <c r="Y143" s="115"/>
      <c r="Z143" s="114">
        <v>0</v>
      </c>
      <c r="AA143" s="114">
        <v>25000</v>
      </c>
      <c r="AB143" s="114">
        <v>55000</v>
      </c>
      <c r="AC143" s="114">
        <v>30000</v>
      </c>
      <c r="AD143" s="139"/>
      <c r="AE143" s="115"/>
      <c r="AF143" s="119">
        <v>38</v>
      </c>
      <c r="AG143" s="129" t="s">
        <v>253</v>
      </c>
      <c r="AH143" s="120"/>
      <c r="AI143" s="135"/>
      <c r="AJ143" s="136"/>
      <c r="AK143" s="119"/>
      <c r="AL143" s="120"/>
      <c r="AM143" s="120"/>
      <c r="AN143" s="120"/>
      <c r="AO143" s="120"/>
      <c r="AP143" s="117" t="s">
        <v>178</v>
      </c>
      <c r="AQ143" s="116" t="s">
        <v>778</v>
      </c>
      <c r="AR143" s="116">
        <v>0.22</v>
      </c>
      <c r="AS143" s="117" t="s">
        <v>228</v>
      </c>
      <c r="AT143" s="116" t="s">
        <v>779</v>
      </c>
      <c r="AU143" s="117">
        <v>1</v>
      </c>
      <c r="AV143" s="116" t="s">
        <v>181</v>
      </c>
      <c r="AW143" s="116" t="s">
        <v>780</v>
      </c>
      <c r="AX143" s="116">
        <v>3</v>
      </c>
      <c r="AY143" s="136"/>
      <c r="AZ143" s="136"/>
      <c r="BA143" s="136"/>
      <c r="BB143" s="136"/>
      <c r="BC143" s="136"/>
      <c r="BD143" s="136"/>
      <c r="BE143" s="136"/>
      <c r="BF143" s="136"/>
      <c r="BG143" s="370"/>
      <c r="BH143" s="57" t="str">
        <f>IFERROR(VLOOKUP(C143,'sutartys 20210531'!$A$1:$Y$90,6,FALSE)," ")</f>
        <v>Įgyvendinant projektą bus nugriauti trys pastatai, esantys Šilalės rajone, ir atnaujinti Šilalės rajono bendrojo plano sprendinius. Keičiant bendrąjį planą bus nustatytos kraštovaizdžio tvarkymo zonos pagal svarbiausius rajono teritorijos vystymo prioritetus, urbanistinio ir gamtinio karkaso plėtojimo interesus. Bus pateikti tiksliniai formuojamo kraštovaizdžio bendrosios teritorinės struktūros optimalumo kokybės rodikliai. Keičiamame bendrajame plane bus numatytos kraštovaizdžio tvarkymo reglamentavimo kryptys, siūlomos priemonės ir apribojimai, užtikrinantys kraštovaizdžio bendrąją ekologinę pusiausvyrą, gamtinio karkaso formavimą, gamtinių, kultūrinių vertybių ar kraštovaizdžio kompleksų išsaugojimą. „Nacionalinio kraštovaizdžio tvarkymo plano“ sprendiniai bus prioritetiniai priimant Šilalės rajono inžinerinių tinklų, susisiekimo komunikacijų, atsinaujinančių energijos išteklių naudojimo plėtros galimybių kraštovaizdžio požiūriu sprendinius.</v>
      </c>
      <c r="BI143" s="131" t="str">
        <f>IFERROR(VLOOKUP(C143,'sutartys 20210531'!$A$1:$Y$90,5,FALSE)," ")</f>
        <v>Įgyvendinama sutartis</v>
      </c>
    </row>
    <row r="144" spans="1:150" ht="27.75" customHeight="1" x14ac:dyDescent="0.2">
      <c r="A144" s="29" t="s">
        <v>1175</v>
      </c>
      <c r="B144" s="29" t="s">
        <v>1181</v>
      </c>
      <c r="C144" s="39" t="s">
        <v>1298</v>
      </c>
      <c r="D144" s="30" t="s">
        <v>1177</v>
      </c>
      <c r="E144" s="31" t="s">
        <v>266</v>
      </c>
      <c r="F144" s="32" t="s">
        <v>121</v>
      </c>
      <c r="G144" s="32" t="s">
        <v>493</v>
      </c>
      <c r="H144" s="32" t="s">
        <v>694</v>
      </c>
      <c r="I144" s="32" t="s">
        <v>115</v>
      </c>
      <c r="J144" s="32"/>
      <c r="K144" s="32"/>
      <c r="L144" s="32"/>
      <c r="M144" s="32"/>
      <c r="N144" s="42">
        <v>200009.7</v>
      </c>
      <c r="O144" s="33">
        <v>76736.600000000006</v>
      </c>
      <c r="P144" s="33"/>
      <c r="Q144" s="33"/>
      <c r="R144" s="33"/>
      <c r="S144" s="42">
        <v>123273.1</v>
      </c>
      <c r="T144" s="44">
        <v>43983</v>
      </c>
      <c r="U144" s="44">
        <v>44136</v>
      </c>
      <c r="V144" s="44">
        <v>44196</v>
      </c>
      <c r="W144" s="45">
        <v>45229</v>
      </c>
      <c r="X144" s="345"/>
      <c r="Y144" s="201"/>
      <c r="Z144" s="345"/>
      <c r="AA144" s="345"/>
      <c r="AB144" s="345"/>
      <c r="AC144" s="345"/>
      <c r="AD144" s="345"/>
      <c r="AE144" s="201"/>
      <c r="AF144" s="119">
        <v>38</v>
      </c>
      <c r="AG144" s="129" t="s">
        <v>253</v>
      </c>
      <c r="AH144" s="405"/>
      <c r="AI144" s="405"/>
      <c r="AJ144" s="205"/>
      <c r="AK144" s="405"/>
      <c r="AL144" s="405"/>
      <c r="AM144" s="405"/>
      <c r="AN144" s="405"/>
      <c r="AO144" s="405"/>
      <c r="AP144" s="117" t="s">
        <v>178</v>
      </c>
      <c r="AQ144" s="116" t="s">
        <v>778</v>
      </c>
      <c r="AR144" s="116">
        <v>4.5999999999999996</v>
      </c>
      <c r="AS144" s="116"/>
      <c r="AT144" s="116"/>
      <c r="AU144" s="117"/>
      <c r="AV144" s="116"/>
      <c r="AW144" s="116"/>
      <c r="AX144" s="116"/>
      <c r="AY144" s="136"/>
      <c r="AZ144" s="136"/>
      <c r="BA144" s="136"/>
      <c r="BB144" s="116" t="s">
        <v>179</v>
      </c>
      <c r="BC144" s="116" t="s">
        <v>180</v>
      </c>
      <c r="BD144" s="117">
        <v>1</v>
      </c>
      <c r="BE144" s="136"/>
      <c r="BF144" s="136"/>
      <c r="BG144" s="136"/>
      <c r="BH144" s="57" t="str">
        <f>IFERROR(VLOOKUP(C144,'sutartys 20210531'!$A$1:$Y$90,6,FALSE)," ")</f>
        <v>Projekto tikslas - pagerinti Šilalės miesto kraštovaizdžio būklę. Projekto tikslui pasiekti formuluojamas uždavinys: formuoti ir gerinti  kraštovaizdį. Planuojamos projekto veiklos: 
Gamtinio karkaso teritorijoje, Šilalės miesto ribose, Orvydų g. planuojama įgyvendinti kraštovaizdžio formavimo priemones:
- įrengti pėsčiųjų takus - apie 1 km ilgio, 2,5 m pločio sutankinto grunto;
- sodinti želdynus pagal jų dendrologinę sudėtį, pritaikant prie dirvožemio sudėties.
Kraštovaizdžio formavimo priemonės bus įgyvendinamos remiantis parengta visuomenės dalyvavimo kraštovaizdžio formavime programa. Sutvarkytos teritorijos nuolatinei priežiūrai vykdyti bus įsigyta įranga – vejapjovė ir krūmapjovė.
Projektu siekiama išsaugoti, sutvarkyti 4,6 ha teritoriją Šilalės rajono savivaldybėje.</v>
      </c>
      <c r="BI144" s="131" t="str">
        <f>IFERROR(VLOOKUP(C144,'sutartys 20210531'!$A$1:$Y$90,5,FALSE)," ")</f>
        <v>Įgyvendinama sutartis</v>
      </c>
    </row>
    <row r="145" spans="1:61" ht="27.75" customHeight="1" x14ac:dyDescent="0.2">
      <c r="A145" s="29" t="s">
        <v>1176</v>
      </c>
      <c r="B145" s="29" t="s">
        <v>1182</v>
      </c>
      <c r="C145" s="39" t="s">
        <v>1297</v>
      </c>
      <c r="D145" s="30" t="s">
        <v>1179</v>
      </c>
      <c r="E145" s="41" t="s">
        <v>272</v>
      </c>
      <c r="F145" s="41" t="s">
        <v>121</v>
      </c>
      <c r="G145" s="41" t="s">
        <v>361</v>
      </c>
      <c r="H145" s="41" t="s">
        <v>694</v>
      </c>
      <c r="I145" s="41" t="s">
        <v>115</v>
      </c>
      <c r="J145" s="32"/>
      <c r="K145" s="32"/>
      <c r="L145" s="32"/>
      <c r="M145" s="32"/>
      <c r="N145" s="42">
        <v>75505</v>
      </c>
      <c r="O145" s="33">
        <v>11325.75</v>
      </c>
      <c r="P145" s="33"/>
      <c r="Q145" s="33"/>
      <c r="R145" s="33"/>
      <c r="S145" s="42">
        <v>64179.25</v>
      </c>
      <c r="T145" s="44">
        <v>43980</v>
      </c>
      <c r="U145" s="44">
        <v>44134</v>
      </c>
      <c r="V145" s="44">
        <v>44196</v>
      </c>
      <c r="W145" s="45">
        <v>44926</v>
      </c>
      <c r="X145" s="345"/>
      <c r="Y145" s="201"/>
      <c r="Z145" s="345"/>
      <c r="AA145" s="345"/>
      <c r="AB145" s="345"/>
      <c r="AC145" s="345"/>
      <c r="AD145" s="345"/>
      <c r="AE145" s="201"/>
      <c r="AF145" s="119">
        <v>38</v>
      </c>
      <c r="AG145" s="129" t="s">
        <v>253</v>
      </c>
      <c r="AH145" s="405"/>
      <c r="AI145" s="405"/>
      <c r="AJ145" s="205"/>
      <c r="AK145" s="405"/>
      <c r="AL145" s="405"/>
      <c r="AM145" s="405"/>
      <c r="AN145" s="405"/>
      <c r="AO145" s="405"/>
      <c r="AP145" s="117" t="s">
        <v>178</v>
      </c>
      <c r="AQ145" s="116" t="s">
        <v>778</v>
      </c>
      <c r="AR145" s="116">
        <v>2</v>
      </c>
      <c r="AS145" s="116"/>
      <c r="AT145" s="116"/>
      <c r="AU145" s="117"/>
      <c r="AV145" s="116"/>
      <c r="AW145" s="116"/>
      <c r="AX145" s="116"/>
      <c r="AY145" s="136"/>
      <c r="AZ145" s="136"/>
      <c r="BA145" s="136"/>
      <c r="BB145" s="116" t="s">
        <v>179</v>
      </c>
      <c r="BC145" s="116" t="s">
        <v>180</v>
      </c>
      <c r="BD145" s="117">
        <v>1</v>
      </c>
      <c r="BE145" s="136"/>
      <c r="BF145" s="136"/>
      <c r="BG145" s="136"/>
      <c r="BH145" s="57" t="str">
        <f>IFERROR(VLOOKUP(C145,'sutartys 20210531'!$A$1:$Y$90,6,FALSE)," ")</f>
        <v>Tauragės mieste, palei Jūros upę gamtiniame karkase esanti želdynų teritorija yra apleista, apaugusi nevertingais, blogos būklės medžiais bei savaiminiais krūmais, neįrengtas vandens nuvedimas. Gyventojams trūksta estetiškai sutvarkytų kraštovaizdžių, kur galėtų praleisti poilsinį, edukacinį ir aktyvų laisvalaikį. Atsižvelgiant į tai keliamas tikslas-  pagerinti Tauragės miesto kraštovaizdžio teritorijų būklę, stiprinant ir palaikant kraštovaizdžio ekologinę pusiausvyrą ir didinant kraštovaizdžio vizualinį estetinį potencialą. Tikslui pasiekti nustatytas uždavinys- atlikti Jūros upės pakrantės ir šlaito kraštovaizdžio formavimą ir ekologinės būklės gerinimą.
Įgyvendinant projektą bus vertinama  situacija,  identifikuojama teritorijos problematika, kraštovaizdinis kontekstas, siekiant apsaugoti gamtinės teritorijos viešąsias erdves, nuo degradacijos, vandalizmo. Numatomas Jūros upės šlaito 2 ha želdynų teritorijos sutvarkymas, išsaugant ir pabrėžiant turtingą gamtinę aplinką, išryškinant jos vertingąsias savybes.  Teritorijoje numatoma sumažinti menkaverčių krūmų ir medžių skaičių, kad būtų atidengiama panorama nuo šlaito viršuje esančio tako į Jūros upės slėnį. Esami vertingi medžiai sutvarkomi, pagerinama jų būklė. Sutvarkomas šlaito papėdės vandens nuvedimas. Esami laiptai suremontuojami, laiptų pažeistos vietos, betoninės konstrukcijos padengiamos specialiais apsauginiai dažais.  Siekiama sukurti gyventojų poreikių bei gamtinių elementų išsaugojimo sintezę. Sutvarkius teritoriją bus ne tik išvengta tolimesnės gamtinio karkaso degradacijos, bet bus suteikiama pridėtinė vertė miestui ir gyventojams.</v>
      </c>
      <c r="BI145" s="131" t="str">
        <f>IFERROR(VLOOKUP(C145,'sutartys 20210531'!$A$1:$Y$90,5,FALSE)," ")</f>
        <v>Įgyvendinama sutartis</v>
      </c>
    </row>
    <row r="146" spans="1:61" ht="21.75" customHeight="1" x14ac:dyDescent="0.2">
      <c r="A146" s="179" t="s">
        <v>783</v>
      </c>
      <c r="B146" s="179"/>
      <c r="C146" s="179"/>
      <c r="D146" s="180"/>
      <c r="E146" s="181"/>
      <c r="F146" s="181"/>
      <c r="G146" s="181"/>
      <c r="H146" s="181"/>
      <c r="I146" s="181"/>
      <c r="J146" s="181"/>
      <c r="K146" s="181"/>
      <c r="L146" s="181"/>
      <c r="M146" s="181"/>
      <c r="N146" s="182">
        <f t="shared" ref="N146:S146" si="0">SUM(N6:N143)-N140</f>
        <v>99896290.200000018</v>
      </c>
      <c r="O146" s="182">
        <f t="shared" si="0"/>
        <v>14246145.228235289</v>
      </c>
      <c r="P146" s="182">
        <f t="shared" si="0"/>
        <v>1687955.1717647053</v>
      </c>
      <c r="Q146" s="182">
        <f t="shared" si="0"/>
        <v>40784669.420000002</v>
      </c>
      <c r="R146" s="182">
        <f t="shared" si="0"/>
        <v>304213.88</v>
      </c>
      <c r="S146" s="182">
        <f t="shared" si="0"/>
        <v>46194668.500000007</v>
      </c>
      <c r="T146" s="182"/>
      <c r="U146" s="182"/>
      <c r="V146" s="182"/>
      <c r="W146" s="183"/>
      <c r="X146" s="182">
        <f>SUM(Z6:Z7)-X140</f>
        <v>0</v>
      </c>
      <c r="Y146" s="182">
        <f>SUM(AA6:AA7)-Y140</f>
        <v>0</v>
      </c>
      <c r="Z146" s="182">
        <f>SUM(AB6:AB7)-Z140</f>
        <v>0</v>
      </c>
      <c r="AA146" s="182">
        <f>SUM(AC6:AC7)-AA140</f>
        <v>0</v>
      </c>
      <c r="AB146" s="182">
        <f>SUM(AD6:AD143)-AB140</f>
        <v>10000</v>
      </c>
      <c r="AC146" s="182">
        <f>SUM(AE6:AE143)-AC140</f>
        <v>0</v>
      </c>
      <c r="AD146" s="182">
        <f>SUM(AF6:AF143)-AD140</f>
        <v>2552</v>
      </c>
      <c r="AE146" s="182">
        <f>SUM(AG6:AG143)-AE140</f>
        <v>0</v>
      </c>
      <c r="AF146" s="182"/>
      <c r="AG146" s="181"/>
      <c r="AH146" s="181"/>
      <c r="AI146" s="181"/>
      <c r="AJ146" s="181"/>
      <c r="AK146" s="181"/>
      <c r="AL146" s="181"/>
      <c r="AM146" s="181"/>
      <c r="AN146" s="181"/>
      <c r="AO146" s="181"/>
      <c r="AP146" s="184"/>
      <c r="AQ146" s="184"/>
      <c r="AR146" s="184"/>
      <c r="AS146" s="184"/>
      <c r="AT146" s="181"/>
      <c r="AU146" s="184"/>
      <c r="AV146" s="184"/>
      <c r="AW146" s="181"/>
      <c r="AX146" s="184"/>
      <c r="AY146" s="184"/>
      <c r="AZ146" s="181"/>
      <c r="BA146" s="184"/>
    </row>
    <row r="147" spans="1:61" ht="27.75" customHeight="1" x14ac:dyDescent="0.2">
      <c r="A147" s="185"/>
      <c r="B147" s="185"/>
      <c r="C147" s="185"/>
      <c r="D147" s="185"/>
      <c r="E147" s="17"/>
      <c r="F147" s="17"/>
      <c r="G147" s="17"/>
      <c r="H147" s="17"/>
      <c r="I147" s="17"/>
      <c r="J147" s="17"/>
      <c r="K147" s="17"/>
      <c r="L147" s="17"/>
      <c r="M147" s="17"/>
      <c r="N147" s="17"/>
      <c r="O147" s="17"/>
      <c r="P147" s="17"/>
      <c r="Q147" s="17"/>
      <c r="R147" s="17"/>
      <c r="S147" s="189"/>
      <c r="T147" s="17"/>
      <c r="U147" s="17"/>
      <c r="V147" s="17"/>
      <c r="W147" s="186"/>
      <c r="X147" s="17"/>
      <c r="Y147" s="17"/>
      <c r="Z147" s="17"/>
      <c r="AA147" s="17"/>
      <c r="AB147" s="17"/>
      <c r="AC147" s="17"/>
      <c r="AD147" s="17"/>
      <c r="AE147" s="17"/>
      <c r="AF147" s="17"/>
      <c r="AG147" s="17"/>
      <c r="AH147" s="17"/>
      <c r="AI147" s="17"/>
      <c r="AJ147" s="17"/>
      <c r="AK147" s="17"/>
      <c r="AL147" s="17"/>
      <c r="AM147" s="17"/>
      <c r="AN147" s="17"/>
      <c r="AO147" s="17"/>
      <c r="AP147" s="107"/>
      <c r="AQ147" s="107"/>
      <c r="AR147" s="187"/>
      <c r="AS147" s="107"/>
      <c r="AT147" s="17"/>
      <c r="AU147" s="107"/>
      <c r="AV147" s="107"/>
      <c r="AW147" s="17"/>
      <c r="AX147" s="107"/>
      <c r="AY147" s="107"/>
      <c r="AZ147" s="17"/>
      <c r="BA147" s="107"/>
    </row>
    <row r="148" spans="1:61" s="101" customFormat="1" ht="23.25" customHeight="1" x14ac:dyDescent="0.2">
      <c r="A148" s="200" t="s">
        <v>786</v>
      </c>
      <c r="B148" s="200"/>
      <c r="C148" s="200"/>
      <c r="D148" s="194"/>
      <c r="E148" s="195"/>
      <c r="F148" s="195"/>
      <c r="G148" s="195"/>
      <c r="H148" s="195"/>
      <c r="I148" s="195"/>
      <c r="J148" s="195"/>
      <c r="K148" s="195"/>
      <c r="L148" s="195"/>
      <c r="M148" s="195"/>
      <c r="N148" s="196"/>
      <c r="P148" s="196"/>
      <c r="S148" s="197"/>
      <c r="T148" s="195"/>
      <c r="U148" s="195"/>
      <c r="V148" s="195"/>
      <c r="W148" s="195"/>
      <c r="X148" s="195"/>
      <c r="Y148" s="195"/>
      <c r="Z148" s="195"/>
      <c r="AA148" s="195"/>
      <c r="AB148" s="195"/>
      <c r="AC148" s="195"/>
      <c r="AD148" s="195"/>
      <c r="AE148" s="195"/>
      <c r="AF148" s="195"/>
      <c r="AG148" s="198"/>
      <c r="AH148" s="198"/>
      <c r="AI148" s="199"/>
      <c r="AJ148" s="199"/>
      <c r="AK148" s="199"/>
      <c r="AL148" s="199"/>
      <c r="AM148" s="199"/>
      <c r="AN148" s="199"/>
      <c r="AO148" s="199"/>
      <c r="AP148" s="199"/>
      <c r="AQ148" s="199"/>
      <c r="AR148" s="199"/>
      <c r="AS148" s="199"/>
      <c r="AT148" s="199"/>
      <c r="AU148" s="199"/>
      <c r="AV148" s="199"/>
      <c r="AW148" s="199"/>
      <c r="AX148" s="199"/>
      <c r="AY148" s="199"/>
      <c r="AZ148" s="199"/>
      <c r="BA148" s="199"/>
      <c r="BH148" s="146"/>
    </row>
    <row r="149" spans="1:61" s="101" customFormat="1" ht="23.25" customHeight="1" x14ac:dyDescent="0.2">
      <c r="A149" s="200" t="s">
        <v>787</v>
      </c>
      <c r="B149" s="200"/>
      <c r="C149" s="200"/>
      <c r="D149" s="194"/>
      <c r="E149" s="195"/>
      <c r="F149" s="195"/>
      <c r="G149" s="195"/>
      <c r="H149" s="195"/>
      <c r="I149" s="195"/>
      <c r="J149" s="195"/>
      <c r="K149" s="195"/>
      <c r="L149" s="195"/>
      <c r="M149" s="195"/>
      <c r="N149" s="196"/>
      <c r="P149" s="196"/>
      <c r="S149" s="197"/>
      <c r="T149" s="195"/>
      <c r="U149" s="195"/>
      <c r="V149" s="195"/>
      <c r="W149" s="195"/>
      <c r="X149" s="195"/>
      <c r="Y149" s="195"/>
      <c r="Z149" s="195"/>
      <c r="AA149" s="195"/>
      <c r="AB149" s="195"/>
      <c r="AC149" s="195"/>
      <c r="AD149" s="195"/>
      <c r="AE149" s="195"/>
      <c r="AF149" s="195"/>
      <c r="AG149" s="198"/>
      <c r="AH149" s="198"/>
      <c r="AI149" s="199"/>
      <c r="AJ149" s="199"/>
      <c r="AK149" s="199"/>
      <c r="AL149" s="199"/>
      <c r="AM149" s="199"/>
      <c r="AN149" s="199"/>
      <c r="AO149" s="199"/>
      <c r="AP149" s="199"/>
      <c r="AQ149" s="199"/>
      <c r="AR149" s="199"/>
      <c r="AS149" s="199"/>
      <c r="AT149" s="199"/>
      <c r="AU149" s="199"/>
      <c r="AV149" s="199"/>
      <c r="AW149" s="199"/>
      <c r="AX149" s="199"/>
      <c r="AY149" s="199"/>
      <c r="AZ149" s="199"/>
      <c r="BA149" s="199"/>
      <c r="BH149" s="146"/>
    </row>
    <row r="150" spans="1:61" s="101" customFormat="1" ht="23.25" customHeight="1" x14ac:dyDescent="0.2">
      <c r="A150" s="200" t="s">
        <v>788</v>
      </c>
      <c r="B150" s="200"/>
      <c r="C150" s="200"/>
      <c r="D150" s="194"/>
      <c r="E150" s="195"/>
      <c r="F150" s="195"/>
      <c r="G150" s="195"/>
      <c r="H150" s="195"/>
      <c r="I150" s="195"/>
      <c r="J150" s="195"/>
      <c r="K150" s="195"/>
      <c r="L150" s="195"/>
      <c r="M150" s="195"/>
      <c r="N150" s="196"/>
      <c r="P150" s="196"/>
      <c r="S150" s="197"/>
      <c r="T150" s="195"/>
      <c r="U150" s="195"/>
      <c r="V150" s="195"/>
      <c r="W150" s="195"/>
      <c r="X150" s="195"/>
      <c r="Y150" s="195"/>
      <c r="Z150" s="195"/>
      <c r="AA150" s="195"/>
      <c r="AB150" s="195"/>
      <c r="AC150" s="195"/>
      <c r="AD150" s="195"/>
      <c r="AE150" s="195"/>
      <c r="AF150" s="195"/>
      <c r="AG150" s="198"/>
      <c r="AH150" s="198"/>
      <c r="AI150" s="199"/>
      <c r="AJ150" s="199"/>
      <c r="AK150" s="199"/>
      <c r="AL150" s="199"/>
      <c r="AM150" s="199"/>
      <c r="AN150" s="199"/>
      <c r="AO150" s="199"/>
      <c r="AP150" s="199"/>
      <c r="AQ150" s="199"/>
      <c r="AR150" s="199"/>
      <c r="AS150" s="199"/>
      <c r="AT150" s="199"/>
      <c r="AU150" s="199"/>
      <c r="AV150" s="199"/>
      <c r="AW150" s="199"/>
      <c r="AX150" s="199"/>
      <c r="AY150" s="199"/>
      <c r="AZ150" s="199"/>
      <c r="BA150" s="199"/>
      <c r="BH150" s="146"/>
    </row>
    <row r="151" spans="1:61" s="101" customFormat="1" ht="23.25" customHeight="1" x14ac:dyDescent="0.2">
      <c r="A151" s="200" t="s">
        <v>789</v>
      </c>
      <c r="B151" s="200"/>
      <c r="C151" s="200"/>
      <c r="D151" s="194"/>
      <c r="E151" s="195"/>
      <c r="F151" s="195"/>
      <c r="G151" s="195"/>
      <c r="H151" s="195"/>
      <c r="I151" s="195"/>
      <c r="J151" s="195"/>
      <c r="K151" s="195"/>
      <c r="L151" s="195"/>
      <c r="M151" s="195"/>
      <c r="N151" s="196"/>
      <c r="P151" s="196"/>
      <c r="S151" s="197"/>
      <c r="T151" s="195"/>
      <c r="U151" s="195"/>
      <c r="V151" s="195"/>
      <c r="W151" s="195"/>
      <c r="X151" s="195"/>
      <c r="Y151" s="195"/>
      <c r="Z151" s="195"/>
      <c r="AA151" s="195"/>
      <c r="AB151" s="195"/>
      <c r="AC151" s="195"/>
      <c r="AD151" s="195"/>
      <c r="AE151" s="195"/>
      <c r="AF151" s="195"/>
      <c r="AG151" s="198"/>
      <c r="AH151" s="198"/>
      <c r="AI151" s="199"/>
      <c r="AJ151" s="199"/>
      <c r="AK151" s="199"/>
      <c r="AL151" s="199"/>
      <c r="AM151" s="199"/>
      <c r="AN151" s="199"/>
      <c r="AO151" s="199"/>
      <c r="AP151" s="199"/>
      <c r="AQ151" s="199"/>
      <c r="AR151" s="199"/>
      <c r="AS151" s="199"/>
      <c r="AT151" s="199"/>
      <c r="AU151" s="199"/>
      <c r="AV151" s="199"/>
      <c r="AW151" s="199"/>
      <c r="AX151" s="199"/>
      <c r="AY151" s="199"/>
      <c r="AZ151" s="199"/>
      <c r="BA151" s="199"/>
      <c r="BH151" s="146"/>
    </row>
    <row r="152" spans="1:61" s="101" customFormat="1" ht="23.25" customHeight="1" x14ac:dyDescent="0.2">
      <c r="A152" s="200" t="s">
        <v>790</v>
      </c>
      <c r="B152" s="200"/>
      <c r="C152" s="200"/>
      <c r="D152" s="194"/>
      <c r="E152" s="195"/>
      <c r="F152" s="195"/>
      <c r="G152" s="195"/>
      <c r="H152" s="195"/>
      <c r="I152" s="195"/>
      <c r="J152" s="195"/>
      <c r="K152" s="195"/>
      <c r="L152" s="195"/>
      <c r="M152" s="195"/>
      <c r="N152" s="196"/>
      <c r="P152" s="196"/>
      <c r="S152" s="197"/>
      <c r="T152" s="195"/>
      <c r="U152" s="195"/>
      <c r="V152" s="195"/>
      <c r="W152" s="195"/>
      <c r="X152" s="195"/>
      <c r="Y152" s="195"/>
      <c r="Z152" s="195"/>
      <c r="AA152" s="195"/>
      <c r="AB152" s="195"/>
      <c r="AC152" s="195"/>
      <c r="AD152" s="195"/>
      <c r="AE152" s="195"/>
      <c r="AF152" s="195"/>
      <c r="AG152" s="198"/>
      <c r="AH152" s="198"/>
      <c r="AI152" s="199"/>
      <c r="AJ152" s="199"/>
      <c r="AK152" s="199"/>
      <c r="AL152" s="199"/>
      <c r="AM152" s="199"/>
      <c r="AN152" s="199"/>
      <c r="AO152" s="199"/>
      <c r="AP152" s="199"/>
      <c r="AQ152" s="199"/>
      <c r="AR152" s="199"/>
      <c r="AS152" s="199"/>
      <c r="AT152" s="199"/>
      <c r="AU152" s="199"/>
      <c r="AV152" s="199"/>
      <c r="AW152" s="199"/>
      <c r="AX152" s="199"/>
      <c r="AY152" s="199"/>
      <c r="AZ152" s="199"/>
      <c r="BA152" s="199"/>
      <c r="BH152" s="146"/>
    </row>
    <row r="153" spans="1:61" x14ac:dyDescent="0.2">
      <c r="A153" s="648"/>
      <c r="B153" s="648"/>
      <c r="C153" s="648"/>
      <c r="D153" s="648"/>
      <c r="E153" s="483"/>
      <c r="F153" s="483"/>
      <c r="G153" s="483"/>
      <c r="O153" s="449"/>
      <c r="X153" s="201"/>
      <c r="Y153" s="201"/>
      <c r="Z153" s="201"/>
      <c r="AA153" s="202"/>
      <c r="AB153" s="202"/>
      <c r="AC153" s="202"/>
      <c r="AD153" s="201"/>
      <c r="AE153" s="201"/>
      <c r="AF153" s="201"/>
      <c r="AG153" s="203"/>
      <c r="AH153" s="192"/>
    </row>
    <row r="154" spans="1:61" ht="45.75" customHeight="1" x14ac:dyDescent="0.2">
      <c r="A154" s="648"/>
      <c r="B154" s="648"/>
      <c r="C154" s="648"/>
      <c r="D154" s="648"/>
      <c r="E154" s="648"/>
      <c r="F154" s="648"/>
      <c r="G154" s="648"/>
      <c r="N154" s="204"/>
      <c r="O154" s="204"/>
      <c r="P154" s="204"/>
      <c r="Q154" s="204"/>
      <c r="R154" s="204"/>
      <c r="S154" s="204"/>
      <c r="T154" s="147"/>
      <c r="X154" s="201"/>
      <c r="Y154" s="201"/>
      <c r="Z154" s="201"/>
      <c r="AA154" s="202"/>
      <c r="AB154" s="202"/>
      <c r="AC154" s="202"/>
      <c r="AD154" s="201"/>
      <c r="AE154" s="201"/>
      <c r="AF154" s="201"/>
      <c r="AG154" s="205"/>
    </row>
    <row r="155" spans="1:61" x14ac:dyDescent="0.2">
      <c r="X155" s="201"/>
      <c r="Y155" s="201"/>
      <c r="Z155" s="201"/>
      <c r="AA155" s="201"/>
      <c r="AB155" s="201"/>
      <c r="AC155" s="201"/>
      <c r="AD155" s="201"/>
      <c r="AE155" s="201"/>
      <c r="AF155" s="201"/>
      <c r="AG155" s="205"/>
    </row>
    <row r="156" spans="1:61" x14ac:dyDescent="0.2">
      <c r="S156" s="204"/>
      <c r="X156" s="201"/>
      <c r="Y156" s="201"/>
      <c r="Z156" s="201"/>
      <c r="AA156" s="201"/>
      <c r="AB156" s="201"/>
      <c r="AC156" s="201"/>
      <c r="AD156" s="201"/>
      <c r="AE156" s="201"/>
      <c r="AF156" s="201"/>
      <c r="AG156" s="205"/>
    </row>
    <row r="157" spans="1:61" x14ac:dyDescent="0.2">
      <c r="X157" s="201"/>
      <c r="Y157" s="201"/>
      <c r="Z157" s="201"/>
      <c r="AA157" s="201"/>
      <c r="AB157" s="201"/>
      <c r="AC157" s="201"/>
      <c r="AD157" s="201"/>
      <c r="AE157" s="201"/>
      <c r="AF157" s="201"/>
      <c r="AG157" s="205"/>
    </row>
    <row r="158" spans="1:61" x14ac:dyDescent="0.2">
      <c r="X158" s="201"/>
      <c r="Y158" s="201"/>
      <c r="Z158" s="206"/>
      <c r="AA158" s="206"/>
      <c r="AB158" s="206"/>
      <c r="AC158" s="206"/>
      <c r="AD158" s="206"/>
      <c r="AE158" s="201"/>
      <c r="AF158" s="201"/>
      <c r="AG158" s="205"/>
    </row>
    <row r="159" spans="1:61" x14ac:dyDescent="0.2">
      <c r="X159" s="201"/>
      <c r="Y159" s="201"/>
      <c r="Z159" s="201"/>
      <c r="AA159" s="201"/>
      <c r="AB159" s="201"/>
      <c r="AC159" s="201"/>
      <c r="AD159" s="201"/>
      <c r="AE159" s="201"/>
      <c r="AF159" s="201"/>
      <c r="AG159" s="205"/>
    </row>
    <row r="160" spans="1:61" x14ac:dyDescent="0.2">
      <c r="X160" s="201"/>
      <c r="Y160" s="201"/>
      <c r="Z160" s="201"/>
      <c r="AA160" s="201"/>
      <c r="AB160" s="201"/>
      <c r="AC160" s="201"/>
      <c r="AD160" s="201"/>
      <c r="AE160" s="201"/>
      <c r="AF160" s="201"/>
      <c r="AG160" s="205"/>
    </row>
    <row r="161" spans="1:33" x14ac:dyDescent="0.2">
      <c r="A161" s="207"/>
      <c r="B161" s="207"/>
      <c r="C161" s="207"/>
      <c r="X161" s="201"/>
      <c r="Y161" s="201"/>
      <c r="Z161" s="201"/>
      <c r="AA161" s="206"/>
      <c r="AB161" s="206"/>
      <c r="AC161" s="206"/>
      <c r="AD161" s="206"/>
      <c r="AE161" s="206"/>
      <c r="AF161" s="206"/>
      <c r="AG161" s="208"/>
    </row>
    <row r="162" spans="1:33" x14ac:dyDescent="0.2">
      <c r="A162" s="207"/>
      <c r="B162" s="207"/>
      <c r="C162" s="207"/>
      <c r="X162" s="201"/>
      <c r="Y162" s="201"/>
      <c r="Z162" s="201"/>
      <c r="AA162" s="201"/>
      <c r="AB162" s="201"/>
      <c r="AC162" s="201"/>
      <c r="AD162" s="201"/>
      <c r="AE162" s="201"/>
      <c r="AF162" s="201"/>
      <c r="AG162" s="205"/>
    </row>
    <row r="163" spans="1:33" x14ac:dyDescent="0.2">
      <c r="A163" s="209"/>
      <c r="B163" s="209"/>
      <c r="C163" s="209"/>
      <c r="X163" s="201"/>
      <c r="Y163" s="201"/>
      <c r="Z163" s="201"/>
      <c r="AA163" s="201"/>
      <c r="AB163" s="201"/>
      <c r="AC163" s="201"/>
      <c r="AD163" s="201"/>
      <c r="AE163" s="201"/>
      <c r="AF163" s="201"/>
      <c r="AG163" s="205"/>
    </row>
    <row r="164" spans="1:33" x14ac:dyDescent="0.2">
      <c r="A164" s="207"/>
      <c r="B164" s="207"/>
      <c r="C164" s="207"/>
    </row>
    <row r="165" spans="1:33" x14ac:dyDescent="0.2">
      <c r="A165" s="207"/>
      <c r="B165" s="207"/>
      <c r="C165" s="207"/>
    </row>
    <row r="166" spans="1:33" x14ac:dyDescent="0.2">
      <c r="A166" s="207"/>
      <c r="B166" s="207"/>
      <c r="C166" s="207"/>
    </row>
  </sheetData>
  <autoFilter ref="A4:BI146"/>
  <mergeCells count="8">
    <mergeCell ref="A153:D153"/>
    <mergeCell ref="A154:G154"/>
    <mergeCell ref="AP3:BG3"/>
    <mergeCell ref="A3:M3"/>
    <mergeCell ref="N3:S3"/>
    <mergeCell ref="T3:W3"/>
    <mergeCell ref="X3:AE3"/>
    <mergeCell ref="AF3:AO3"/>
  </mergeCells>
  <pageMargins left="0.7" right="0.7" top="0.75" bottom="0.75" header="0.3" footer="0.3"/>
  <pageSetup paperSize="9" scale="26" fitToHeight="0"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2:EQ167"/>
  <sheetViews>
    <sheetView topLeftCell="B1" workbookViewId="0">
      <selection activeCell="BF5" sqref="BF5"/>
    </sheetView>
  </sheetViews>
  <sheetFormatPr defaultRowHeight="12.75" x14ac:dyDescent="0.2"/>
  <cols>
    <col min="1" max="1" width="21.85546875" style="98" customWidth="1"/>
    <col min="2" max="2" width="47.5703125" style="99" customWidth="1"/>
    <col min="3" max="3" width="15" style="99" customWidth="1"/>
    <col min="4" max="4" width="13.42578125" style="99" customWidth="1"/>
    <col min="5" max="5" width="14.140625" style="99" customWidth="1"/>
    <col min="6" max="7" width="12.85546875" style="99" customWidth="1"/>
    <col min="8" max="8" width="13.7109375" style="99" customWidth="1"/>
    <col min="9" max="16" width="13.7109375" style="463" customWidth="1"/>
    <col min="17" max="17" width="8" style="99" customWidth="1"/>
    <col min="18" max="18" width="8.7109375" style="99" customWidth="1"/>
    <col min="19" max="19" width="8.28515625" style="99" customWidth="1"/>
    <col min="20" max="20" width="9.5703125" style="99" customWidth="1"/>
    <col min="21" max="28" width="12.28515625" style="99" hidden="1" customWidth="1"/>
    <col min="29" max="29" width="12.28515625" style="99" customWidth="1"/>
    <col min="30" max="30" width="9.140625" style="100" customWidth="1"/>
    <col min="31" max="38" width="9.140625" style="100" hidden="1" customWidth="1"/>
    <col min="39" max="39" width="9.140625" style="100"/>
    <col min="40" max="40" width="16.28515625" style="100" customWidth="1"/>
    <col min="41" max="50" width="9.140625" style="100"/>
    <col min="51" max="56" width="9.140625" style="101"/>
    <col min="57" max="57" width="17.7109375" style="146" customWidth="1"/>
    <col min="58" max="58" width="18.85546875" style="101" customWidth="1"/>
    <col min="59" max="147" width="9.140625" style="101"/>
    <col min="148" max="16384" width="9.140625" style="99"/>
  </cols>
  <sheetData>
    <row r="2" spans="1:147" ht="13.5" thickBot="1" x14ac:dyDescent="0.25"/>
    <row r="3" spans="1:147" ht="42" customHeight="1" thickBot="1" x14ac:dyDescent="0.25">
      <c r="A3" s="650"/>
      <c r="B3" s="650"/>
      <c r="C3" s="649" t="s">
        <v>100</v>
      </c>
      <c r="D3" s="650"/>
      <c r="E3" s="650"/>
      <c r="F3" s="650"/>
      <c r="G3" s="650"/>
      <c r="H3" s="651"/>
      <c r="I3" s="464"/>
      <c r="J3" s="464"/>
      <c r="K3" s="464"/>
      <c r="L3" s="464"/>
      <c r="M3" s="662" t="s">
        <v>1359</v>
      </c>
      <c r="N3" s="663"/>
      <c r="O3" s="663"/>
      <c r="P3" s="664"/>
      <c r="Q3" s="652" t="s">
        <v>101</v>
      </c>
      <c r="R3" s="652"/>
      <c r="S3" s="652"/>
      <c r="T3" s="652"/>
      <c r="U3" s="649" t="s">
        <v>716</v>
      </c>
      <c r="V3" s="650"/>
      <c r="W3" s="650"/>
      <c r="X3" s="650"/>
      <c r="Y3" s="650"/>
      <c r="Z3" s="650"/>
      <c r="AA3" s="650"/>
      <c r="AB3" s="651"/>
      <c r="AC3" s="642" t="s">
        <v>717</v>
      </c>
      <c r="AD3" s="643"/>
      <c r="AE3" s="643"/>
      <c r="AF3" s="643"/>
      <c r="AG3" s="643"/>
      <c r="AH3" s="643"/>
      <c r="AI3" s="643"/>
      <c r="AJ3" s="643"/>
      <c r="AK3" s="643"/>
      <c r="AL3" s="644"/>
      <c r="AM3" s="645" t="s">
        <v>718</v>
      </c>
      <c r="AN3" s="646"/>
      <c r="AO3" s="646"/>
      <c r="AP3" s="646"/>
      <c r="AQ3" s="646"/>
      <c r="AR3" s="646"/>
      <c r="AS3" s="646"/>
      <c r="AT3" s="646"/>
      <c r="AU3" s="646"/>
      <c r="AV3" s="646"/>
      <c r="AW3" s="646"/>
      <c r="AX3" s="646"/>
      <c r="AY3" s="646"/>
      <c r="AZ3" s="646"/>
      <c r="BA3" s="646"/>
      <c r="BB3" s="646"/>
      <c r="BC3" s="646"/>
      <c r="BD3" s="646"/>
    </row>
    <row r="4" spans="1:147" ht="123.75" customHeight="1" thickBot="1" x14ac:dyDescent="0.25">
      <c r="A4" s="460" t="s">
        <v>259</v>
      </c>
      <c r="B4" s="460" t="s">
        <v>102</v>
      </c>
      <c r="C4" s="103" t="s">
        <v>104</v>
      </c>
      <c r="D4" s="103" t="s">
        <v>105</v>
      </c>
      <c r="E4" s="103" t="s">
        <v>106</v>
      </c>
      <c r="F4" s="103" t="s">
        <v>107</v>
      </c>
      <c r="G4" s="103" t="s">
        <v>108</v>
      </c>
      <c r="H4" s="103" t="s">
        <v>81</v>
      </c>
      <c r="I4" s="465" t="s">
        <v>1315</v>
      </c>
      <c r="J4" s="465" t="s">
        <v>1361</v>
      </c>
      <c r="K4" s="465" t="s">
        <v>1316</v>
      </c>
      <c r="L4" s="465" t="s">
        <v>1317</v>
      </c>
      <c r="M4" s="465" t="s">
        <v>1360</v>
      </c>
      <c r="N4" s="465" t="s">
        <v>1046</v>
      </c>
      <c r="O4" s="465" t="s">
        <v>1047</v>
      </c>
      <c r="P4" s="465" t="s">
        <v>1048</v>
      </c>
      <c r="Q4" s="104" t="s">
        <v>724</v>
      </c>
      <c r="R4" s="104" t="s">
        <v>725</v>
      </c>
      <c r="S4" s="105" t="s">
        <v>726</v>
      </c>
      <c r="T4" s="104" t="s">
        <v>109</v>
      </c>
      <c r="U4" s="104" t="s">
        <v>74</v>
      </c>
      <c r="V4" s="104" t="s">
        <v>75</v>
      </c>
      <c r="W4" s="104" t="s">
        <v>76</v>
      </c>
      <c r="X4" s="104" t="s">
        <v>77</v>
      </c>
      <c r="Y4" s="104" t="s">
        <v>78</v>
      </c>
      <c r="Z4" s="104" t="s">
        <v>727</v>
      </c>
      <c r="AA4" s="104" t="s">
        <v>728</v>
      </c>
      <c r="AB4" s="104" t="s">
        <v>729</v>
      </c>
      <c r="AC4" s="104" t="s">
        <v>225</v>
      </c>
      <c r="AD4" s="104" t="s">
        <v>730</v>
      </c>
      <c r="AE4" s="104" t="s">
        <v>731</v>
      </c>
      <c r="AF4" s="104" t="s">
        <v>732</v>
      </c>
      <c r="AG4" s="104" t="s">
        <v>69</v>
      </c>
      <c r="AH4" s="104" t="s">
        <v>733</v>
      </c>
      <c r="AI4" s="104" t="s">
        <v>70</v>
      </c>
      <c r="AJ4" s="104" t="s">
        <v>734</v>
      </c>
      <c r="AK4" s="104" t="s">
        <v>71</v>
      </c>
      <c r="AL4" s="104" t="s">
        <v>735</v>
      </c>
      <c r="AM4" s="106" t="s">
        <v>736</v>
      </c>
      <c r="AN4" s="106" t="s">
        <v>166</v>
      </c>
      <c r="AO4" s="106" t="s">
        <v>48</v>
      </c>
      <c r="AP4" s="106" t="s">
        <v>69</v>
      </c>
      <c r="AQ4" s="104" t="s">
        <v>167</v>
      </c>
      <c r="AR4" s="106" t="s">
        <v>49</v>
      </c>
      <c r="AS4" s="106" t="s">
        <v>70</v>
      </c>
      <c r="AT4" s="104" t="s">
        <v>168</v>
      </c>
      <c r="AU4" s="106" t="s">
        <v>50</v>
      </c>
      <c r="AV4" s="106" t="s">
        <v>71</v>
      </c>
      <c r="AW4" s="104" t="s">
        <v>169</v>
      </c>
      <c r="AX4" s="106" t="s">
        <v>51</v>
      </c>
      <c r="AY4" s="106" t="s">
        <v>72</v>
      </c>
      <c r="AZ4" s="104" t="s">
        <v>170</v>
      </c>
      <c r="BA4" s="106" t="s">
        <v>52</v>
      </c>
      <c r="BB4" s="106" t="s">
        <v>73</v>
      </c>
      <c r="BC4" s="104" t="s">
        <v>796</v>
      </c>
      <c r="BD4" s="106" t="s">
        <v>53</v>
      </c>
      <c r="BE4" s="257" t="s">
        <v>797</v>
      </c>
      <c r="BF4" s="146" t="s">
        <v>1362</v>
      </c>
    </row>
    <row r="5" spans="1:147" ht="24.75" hidden="1" customHeight="1" thickBot="1" x14ac:dyDescent="0.25">
      <c r="A5" s="210"/>
      <c r="B5" s="211" t="s">
        <v>792</v>
      </c>
      <c r="C5" s="17"/>
      <c r="D5" s="17"/>
      <c r="E5" s="17"/>
      <c r="F5" s="17"/>
      <c r="G5" s="17"/>
      <c r="H5" s="17"/>
      <c r="I5" s="466"/>
      <c r="J5" s="466"/>
      <c r="K5" s="466"/>
      <c r="L5" s="466"/>
      <c r="M5" s="466"/>
      <c r="N5" s="466"/>
      <c r="O5" s="466"/>
      <c r="P5" s="466"/>
      <c r="Q5" s="17"/>
      <c r="R5" s="17"/>
      <c r="S5" s="107"/>
      <c r="T5" s="17"/>
      <c r="U5" s="17"/>
      <c r="V5" s="17"/>
      <c r="W5" s="17"/>
      <c r="X5" s="17"/>
      <c r="Y5" s="17"/>
      <c r="Z5" s="17"/>
      <c r="AA5" s="17"/>
      <c r="AB5" s="17"/>
      <c r="AC5" s="17"/>
      <c r="AD5" s="17"/>
      <c r="AE5" s="17"/>
      <c r="AF5" s="17"/>
      <c r="AG5" s="17"/>
      <c r="AH5" s="17"/>
      <c r="AI5" s="17"/>
      <c r="AJ5" s="17"/>
      <c r="AK5" s="17"/>
      <c r="AL5" s="17"/>
      <c r="AM5" s="107"/>
      <c r="AN5" s="107"/>
      <c r="AO5" s="107"/>
      <c r="AP5" s="107"/>
      <c r="AQ5" s="17"/>
      <c r="AR5" s="107"/>
      <c r="AS5" s="107"/>
      <c r="AT5" s="17"/>
      <c r="AU5" s="107"/>
      <c r="AV5" s="107"/>
      <c r="AW5" s="17"/>
      <c r="AX5" s="107"/>
      <c r="BE5" s="57"/>
      <c r="BF5" s="131"/>
    </row>
    <row r="6" spans="1:147" ht="24.75" hidden="1" customHeight="1" thickBot="1" x14ac:dyDescent="0.25">
      <c r="A6" s="16"/>
      <c r="B6" s="16" t="s">
        <v>260</v>
      </c>
      <c r="C6" s="17"/>
      <c r="D6" s="17"/>
      <c r="E6" s="17"/>
      <c r="F6" s="17"/>
      <c r="G6" s="17"/>
      <c r="H6" s="17"/>
      <c r="I6" s="466"/>
      <c r="J6" s="466"/>
      <c r="K6" s="466"/>
      <c r="L6" s="466"/>
      <c r="M6" s="466"/>
      <c r="N6" s="466"/>
      <c r="O6" s="466"/>
      <c r="P6" s="466"/>
      <c r="Q6" s="17"/>
      <c r="R6" s="17"/>
      <c r="S6" s="18"/>
      <c r="T6" s="19"/>
      <c r="U6" s="17"/>
      <c r="V6" s="17"/>
      <c r="W6" s="17"/>
      <c r="X6" s="17"/>
      <c r="Y6" s="17"/>
      <c r="Z6" s="17"/>
      <c r="AA6" s="17"/>
      <c r="AB6" s="17"/>
      <c r="AC6" s="17"/>
      <c r="AD6" s="17"/>
      <c r="AE6" s="17"/>
      <c r="AF6" s="17"/>
      <c r="AH6" s="17"/>
      <c r="AI6" s="17"/>
      <c r="AJ6" s="17"/>
      <c r="AK6" s="17"/>
      <c r="AL6" s="17"/>
      <c r="AM6" s="107"/>
      <c r="AN6" s="107"/>
      <c r="AO6" s="107"/>
      <c r="AP6" s="107"/>
      <c r="AQ6" s="17"/>
      <c r="AR6" s="107"/>
      <c r="AS6" s="107"/>
      <c r="AT6" s="17"/>
      <c r="AU6" s="107"/>
      <c r="AV6" s="107"/>
      <c r="AW6" s="17"/>
      <c r="AX6" s="107"/>
      <c r="BE6" s="57"/>
      <c r="BF6" s="131"/>
    </row>
    <row r="7" spans="1:147" ht="24.75" hidden="1" customHeight="1" thickBot="1" x14ac:dyDescent="0.25">
      <c r="A7" s="16"/>
      <c r="B7" s="16" t="s">
        <v>261</v>
      </c>
      <c r="C7" s="17"/>
      <c r="D7" s="17"/>
      <c r="E7" s="17"/>
      <c r="F7" s="17"/>
      <c r="G7" s="17"/>
      <c r="H7" s="17"/>
      <c r="I7" s="466"/>
      <c r="J7" s="466"/>
      <c r="K7" s="466"/>
      <c r="L7" s="466"/>
      <c r="M7" s="466"/>
      <c r="N7" s="466"/>
      <c r="O7" s="466"/>
      <c r="P7" s="466"/>
      <c r="Q7" s="17"/>
      <c r="R7" s="17"/>
      <c r="S7" s="18"/>
      <c r="T7" s="19"/>
      <c r="U7" s="17"/>
      <c r="V7" s="17"/>
      <c r="W7" s="17"/>
      <c r="X7" s="17"/>
      <c r="Y7" s="17"/>
      <c r="Z7" s="17"/>
      <c r="AA7" s="17"/>
      <c r="AB7" s="17"/>
      <c r="AC7" s="17"/>
      <c r="AD7" s="17"/>
      <c r="AE7" s="17"/>
      <c r="AF7" s="17"/>
      <c r="AH7" s="17"/>
      <c r="AI7" s="17"/>
      <c r="AJ7" s="17"/>
      <c r="AK7" s="17"/>
      <c r="AL7" s="17"/>
      <c r="AM7" s="107"/>
      <c r="AN7" s="107"/>
      <c r="AO7" s="107"/>
      <c r="AP7" s="107"/>
      <c r="AQ7" s="17"/>
      <c r="AR7" s="107"/>
      <c r="AS7" s="107"/>
      <c r="AT7" s="17"/>
      <c r="AU7" s="107"/>
      <c r="AV7" s="107"/>
      <c r="AW7" s="17"/>
      <c r="AX7" s="107"/>
      <c r="BE7" s="57"/>
      <c r="BF7" s="131"/>
    </row>
    <row r="8" spans="1:147" s="113" customFormat="1" ht="25.5" hidden="1" customHeight="1" x14ac:dyDescent="0.2">
      <c r="A8" s="21"/>
      <c r="B8" s="22" t="s">
        <v>262</v>
      </c>
      <c r="C8" s="23"/>
      <c r="D8" s="23"/>
      <c r="E8" s="23"/>
      <c r="F8" s="23"/>
      <c r="G8" s="23"/>
      <c r="H8" s="24"/>
      <c r="I8" s="467"/>
      <c r="J8" s="467"/>
      <c r="K8" s="467"/>
      <c r="L8" s="467"/>
      <c r="M8" s="467"/>
      <c r="N8" s="467"/>
      <c r="O8" s="467"/>
      <c r="P8" s="467"/>
      <c r="Q8" s="25"/>
      <c r="R8" s="26"/>
      <c r="S8" s="27"/>
      <c r="T8" s="28"/>
      <c r="U8" s="108"/>
      <c r="V8" s="108"/>
      <c r="W8" s="108"/>
      <c r="X8" s="108"/>
      <c r="Y8" s="108"/>
      <c r="Z8" s="108"/>
      <c r="AA8" s="108"/>
      <c r="AB8" s="109"/>
      <c r="AC8" s="110"/>
      <c r="AD8" s="110"/>
      <c r="AE8" s="110"/>
      <c r="AF8" s="111"/>
      <c r="AG8" s="109"/>
      <c r="AH8" s="112"/>
      <c r="AI8" s="110"/>
      <c r="AJ8" s="110"/>
      <c r="AK8" s="110"/>
      <c r="AL8" s="110"/>
      <c r="AM8" s="110"/>
      <c r="AN8" s="110"/>
      <c r="AO8" s="110"/>
      <c r="AP8" s="110"/>
      <c r="AQ8" s="110"/>
      <c r="AR8" s="110"/>
      <c r="AS8" s="110"/>
      <c r="AT8" s="110"/>
      <c r="AU8" s="110"/>
      <c r="AV8" s="110"/>
      <c r="AW8" s="110"/>
      <c r="AX8" s="110"/>
      <c r="AY8" s="110"/>
      <c r="AZ8" s="110"/>
      <c r="BA8" s="110"/>
      <c r="BB8" s="110"/>
      <c r="BC8" s="110"/>
      <c r="BD8" s="111"/>
      <c r="BE8" s="371"/>
      <c r="BF8" s="131"/>
      <c r="BG8" s="101"/>
      <c r="BH8" s="101"/>
      <c r="BI8" s="10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1"/>
      <c r="DQ8" s="101"/>
      <c r="DR8" s="101"/>
      <c r="DS8" s="101"/>
      <c r="DT8" s="101"/>
      <c r="DU8" s="101"/>
      <c r="DV8" s="101"/>
      <c r="DW8" s="101"/>
      <c r="DX8" s="101"/>
      <c r="DY8" s="101"/>
      <c r="DZ8" s="101"/>
      <c r="EA8" s="101"/>
      <c r="EB8" s="101"/>
      <c r="EC8" s="101"/>
      <c r="ED8" s="101"/>
      <c r="EE8" s="101"/>
      <c r="EF8" s="101"/>
      <c r="EG8" s="101"/>
      <c r="EH8" s="101"/>
      <c r="EI8" s="101"/>
      <c r="EJ8" s="101"/>
      <c r="EK8" s="101"/>
      <c r="EL8" s="101"/>
      <c r="EM8" s="101"/>
      <c r="EN8" s="101"/>
      <c r="EO8" s="101"/>
      <c r="EP8" s="101"/>
      <c r="EQ8" s="101"/>
    </row>
    <row r="9" spans="1:147" ht="25.5" hidden="1" customHeight="1" x14ac:dyDescent="0.25">
      <c r="A9" s="29" t="s">
        <v>264</v>
      </c>
      <c r="B9" s="30" t="s">
        <v>265</v>
      </c>
      <c r="C9" s="33">
        <v>996471.76</v>
      </c>
      <c r="D9" s="33">
        <v>74735.38</v>
      </c>
      <c r="E9" s="33">
        <v>74735.38</v>
      </c>
      <c r="F9" s="33"/>
      <c r="G9" s="33"/>
      <c r="H9" s="33">
        <v>847001</v>
      </c>
      <c r="I9" s="468">
        <f>IFERROR(VLOOKUP($A9,'SUT 20210531'!$A$1:$Y$90,15,FALSE),"-")</f>
        <v>975848.52</v>
      </c>
      <c r="J9" s="468">
        <f>IFERROR(VLOOKUP($A9,'SUT 20210531'!$A$1:$Y$90,16,FALSE),"-")</f>
        <v>829471.24</v>
      </c>
      <c r="K9" s="468">
        <f>IFERROR(VLOOKUP($A9,'SUT 20210531'!$A$1:$Y$90,17,FALSE),"-")</f>
        <v>73188.639999999999</v>
      </c>
      <c r="L9" s="468">
        <f>IFERROR(VLOOKUP($A9,'SUT 20210531'!$A$1:$Y$90,18,FALSE),"-")</f>
        <v>73188.639999999999</v>
      </c>
      <c r="M9" s="468">
        <f>IFERROR(C9-I9,"-")</f>
        <v>20623.239999999991</v>
      </c>
      <c r="N9" s="468">
        <f>IFERROR(H9-J9,"-")</f>
        <v>17529.760000000009</v>
      </c>
      <c r="O9" s="468">
        <f>IFERROR(E9-K9,"-")</f>
        <v>1546.7400000000052</v>
      </c>
      <c r="P9" s="468">
        <f>IFERROR(D9-L9,"-")</f>
        <v>1546.7400000000052</v>
      </c>
      <c r="Q9" s="34">
        <v>42705</v>
      </c>
      <c r="R9" s="35">
        <v>42767</v>
      </c>
      <c r="S9" s="35">
        <v>42883</v>
      </c>
      <c r="T9" s="375">
        <v>44561</v>
      </c>
      <c r="V9" s="114">
        <v>169400.2</v>
      </c>
      <c r="W9" s="114">
        <v>338800.4</v>
      </c>
      <c r="X9" s="114">
        <v>338800.4</v>
      </c>
      <c r="Y9" s="114"/>
      <c r="Z9" s="114"/>
      <c r="AA9" s="114"/>
      <c r="AB9" s="115"/>
      <c r="AC9" s="116">
        <v>29</v>
      </c>
      <c r="AD9" s="116" t="s">
        <v>249</v>
      </c>
      <c r="AE9" s="117">
        <v>30</v>
      </c>
      <c r="AF9" s="116" t="s">
        <v>250</v>
      </c>
      <c r="AG9" s="118">
        <v>34</v>
      </c>
      <c r="AH9" s="118" t="s">
        <v>252</v>
      </c>
      <c r="AI9" s="119"/>
      <c r="AJ9" s="120"/>
      <c r="AK9" s="120"/>
      <c r="AL9" s="120"/>
      <c r="AM9" s="117" t="s">
        <v>174</v>
      </c>
      <c r="AN9" s="116" t="s">
        <v>737</v>
      </c>
      <c r="AO9" s="117">
        <v>36000</v>
      </c>
      <c r="AP9" s="116" t="s">
        <v>175</v>
      </c>
      <c r="AQ9" s="121" t="s">
        <v>738</v>
      </c>
      <c r="AR9" s="117">
        <v>700</v>
      </c>
      <c r="AS9" s="120"/>
      <c r="AT9" s="120"/>
      <c r="AU9" s="120"/>
      <c r="AV9" s="120"/>
      <c r="AW9" s="120"/>
      <c r="AX9" s="120"/>
      <c r="AY9" s="120"/>
      <c r="AZ9" s="120"/>
      <c r="BA9" s="120"/>
      <c r="BB9" s="120"/>
      <c r="BC9" s="120"/>
      <c r="BD9" s="135"/>
      <c r="BE9" s="57" t="s">
        <v>857</v>
      </c>
      <c r="BF9" s="468" t="str">
        <f>IFERROR(VLOOKUP($A9,'SUT 20210531'!$A$1:$Y$90,5,FALSE),"-")</f>
        <v>Įgyvendinama sutartis</v>
      </c>
      <c r="BG9" s="122"/>
      <c r="BH9" s="122"/>
      <c r="BI9" s="122"/>
      <c r="BJ9" s="122"/>
      <c r="BK9" s="122"/>
    </row>
    <row r="10" spans="1:147" ht="25.5" customHeight="1" x14ac:dyDescent="0.2">
      <c r="A10" s="29" t="s">
        <v>270</v>
      </c>
      <c r="B10" s="30" t="s">
        <v>271</v>
      </c>
      <c r="C10" s="33">
        <v>870553</v>
      </c>
      <c r="D10" s="33">
        <v>65292</v>
      </c>
      <c r="E10" s="33">
        <v>65291</v>
      </c>
      <c r="F10" s="33">
        <v>0</v>
      </c>
      <c r="G10" s="33">
        <v>0</v>
      </c>
      <c r="H10" s="33">
        <v>739970</v>
      </c>
      <c r="I10" s="468">
        <f>IFERROR(VLOOKUP($A10,'SUT 20210531'!$A$1:$Y$90,15,FALSE),"-")</f>
        <v>865441.34</v>
      </c>
      <c r="J10" s="468">
        <f>IFERROR(VLOOKUP($A10,'SUT 20210531'!$A$1:$Y$90,16,FALSE),"-")</f>
        <v>735625.13</v>
      </c>
      <c r="K10" s="468">
        <f>IFERROR(VLOOKUP($A10,'SUT 20210531'!$A$1:$Y$90,17,FALSE),"-")</f>
        <v>64908.1</v>
      </c>
      <c r="L10" s="468">
        <f>IFERROR(VLOOKUP($A10,'SUT 20210531'!$A$1:$Y$90,18,FALSE),"-")</f>
        <v>64908.11</v>
      </c>
      <c r="M10" s="468">
        <f t="shared" ref="M10:M73" si="0">IFERROR(C10-I10,"-")</f>
        <v>5111.6600000000326</v>
      </c>
      <c r="N10" s="468">
        <f t="shared" ref="N10:N73" si="1">IFERROR(H10-J10,"-")</f>
        <v>4344.8699999999953</v>
      </c>
      <c r="O10" s="468">
        <f t="shared" ref="O10:O73" si="2">IFERROR(E10-K10,"-")</f>
        <v>382.90000000000146</v>
      </c>
      <c r="P10" s="468">
        <f t="shared" ref="P10:P73" si="3">IFERROR(D10-L10,"-")</f>
        <v>383.88999999999942</v>
      </c>
      <c r="Q10" s="34">
        <v>42583</v>
      </c>
      <c r="R10" s="35">
        <v>42614</v>
      </c>
      <c r="S10" s="35">
        <v>42704</v>
      </c>
      <c r="T10" s="36">
        <v>43496</v>
      </c>
      <c r="U10" s="114">
        <v>147994</v>
      </c>
      <c r="V10" s="114">
        <v>295988</v>
      </c>
      <c r="W10" s="114">
        <v>295988</v>
      </c>
      <c r="X10" s="114">
        <v>0</v>
      </c>
      <c r="Y10" s="114">
        <v>0</v>
      </c>
      <c r="Z10" s="123"/>
      <c r="AA10" s="123"/>
      <c r="AB10" s="115"/>
      <c r="AC10" s="124">
        <v>29</v>
      </c>
      <c r="AD10" s="124" t="s">
        <v>249</v>
      </c>
      <c r="AE10" s="125">
        <v>30</v>
      </c>
      <c r="AF10" s="126" t="s">
        <v>250</v>
      </c>
      <c r="AG10" s="127"/>
      <c r="AH10" s="128"/>
      <c r="AI10" s="120"/>
      <c r="AJ10" s="120"/>
      <c r="AK10" s="120"/>
      <c r="AL10" s="120"/>
      <c r="AM10" s="120" t="s">
        <v>174</v>
      </c>
      <c r="AN10" s="129" t="s">
        <v>737</v>
      </c>
      <c r="AO10" s="129">
        <v>34600</v>
      </c>
      <c r="AP10" s="129"/>
      <c r="AQ10" s="129"/>
      <c r="AR10" s="120"/>
      <c r="AS10" s="120"/>
      <c r="AT10" s="120"/>
      <c r="AU10" s="120"/>
      <c r="AV10" s="120"/>
      <c r="AW10" s="120"/>
      <c r="AX10" s="120"/>
      <c r="AY10" s="120"/>
      <c r="AZ10" s="120"/>
      <c r="BA10" s="120"/>
      <c r="BB10" s="120"/>
      <c r="BC10" s="120"/>
      <c r="BD10" s="135"/>
      <c r="BE10" s="57" t="s">
        <v>856</v>
      </c>
      <c r="BF10" s="468" t="str">
        <f>IFERROR(VLOOKUP($A10,'SUT 20210531'!$A$1:$Y$90,5,FALSE),"-")</f>
        <v>Baigtas</v>
      </c>
    </row>
    <row r="11" spans="1:147" s="113" customFormat="1" ht="25.5" hidden="1" customHeight="1" x14ac:dyDescent="0.2">
      <c r="A11" s="21"/>
      <c r="B11" s="37" t="s">
        <v>274</v>
      </c>
      <c r="C11" s="23"/>
      <c r="D11" s="23"/>
      <c r="E11" s="23"/>
      <c r="F11" s="23"/>
      <c r="G11" s="23"/>
      <c r="H11" s="24"/>
      <c r="I11" s="468" t="str">
        <f>IFERROR(VLOOKUP($A11,'SUT 20210531'!$A$1:$Y$90,15,FALSE),"-")</f>
        <v>-</v>
      </c>
      <c r="J11" s="468" t="str">
        <f>IFERROR(VLOOKUP($A11,'SUT 20210531'!$A$1:$Y$90,16,FALSE),"-")</f>
        <v>-</v>
      </c>
      <c r="K11" s="468" t="str">
        <f>IFERROR(VLOOKUP($A11,'SUT 20210531'!$A$1:$Y$90,17,FALSE),"-")</f>
        <v>-</v>
      </c>
      <c r="L11" s="468" t="str">
        <f>IFERROR(VLOOKUP($A11,'SUT 20210531'!$A$1:$Y$90,18,FALSE),"-")</f>
        <v>-</v>
      </c>
      <c r="M11" s="468" t="str">
        <f t="shared" si="0"/>
        <v>-</v>
      </c>
      <c r="N11" s="468" t="str">
        <f t="shared" si="1"/>
        <v>-</v>
      </c>
      <c r="O11" s="468" t="str">
        <f t="shared" si="2"/>
        <v>-</v>
      </c>
      <c r="P11" s="468" t="str">
        <f t="shared" si="3"/>
        <v>-</v>
      </c>
      <c r="Q11" s="25"/>
      <c r="R11" s="38"/>
      <c r="S11" s="38"/>
      <c r="T11" s="28" t="s">
        <v>275</v>
      </c>
      <c r="U11" s="108"/>
      <c r="V11" s="108"/>
      <c r="W11" s="108"/>
      <c r="X11" s="108"/>
      <c r="Y11" s="108"/>
      <c r="Z11" s="108"/>
      <c r="AA11" s="108"/>
      <c r="AB11" s="109"/>
      <c r="AC11" s="110"/>
      <c r="AD11" s="110"/>
      <c r="AE11" s="110"/>
      <c r="AF11" s="111"/>
      <c r="AG11" s="109"/>
      <c r="AH11" s="112"/>
      <c r="AI11" s="110"/>
      <c r="AJ11" s="110"/>
      <c r="AK11" s="110"/>
      <c r="AL11" s="110"/>
      <c r="AM11" s="110"/>
      <c r="AN11" s="110"/>
      <c r="AO11" s="110"/>
      <c r="AP11" s="110"/>
      <c r="AQ11" s="110"/>
      <c r="AR11" s="110"/>
      <c r="AS11" s="110"/>
      <c r="AT11" s="110"/>
      <c r="AU11" s="110"/>
      <c r="AV11" s="110"/>
      <c r="AW11" s="110"/>
      <c r="AX11" s="110"/>
      <c r="AY11" s="110"/>
      <c r="AZ11" s="110"/>
      <c r="BA11" s="110"/>
      <c r="BB11" s="110"/>
      <c r="BC11" s="110"/>
      <c r="BD11" s="111"/>
      <c r="BE11" s="57"/>
      <c r="BF11" s="468" t="str">
        <f>IFERROR(VLOOKUP($A11,'SUT 20210531'!$A$1:$Y$90,5,FALSE),"-")</f>
        <v>-</v>
      </c>
      <c r="BG11" s="101"/>
      <c r="BH11" s="101"/>
      <c r="BI11" s="101"/>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1"/>
      <c r="DV11" s="101"/>
      <c r="DW11" s="101"/>
      <c r="DX11" s="101"/>
      <c r="DY11" s="101"/>
      <c r="DZ11" s="101"/>
      <c r="EA11" s="101"/>
      <c r="EB11" s="101"/>
      <c r="EC11" s="101"/>
      <c r="ED11" s="101"/>
      <c r="EE11" s="101"/>
      <c r="EF11" s="101"/>
      <c r="EG11" s="101"/>
      <c r="EH11" s="101"/>
      <c r="EI11" s="101"/>
      <c r="EJ11" s="101"/>
      <c r="EK11" s="101"/>
      <c r="EL11" s="101"/>
      <c r="EM11" s="101"/>
      <c r="EN11" s="101"/>
      <c r="EO11" s="101"/>
      <c r="EP11" s="101"/>
      <c r="EQ11" s="101"/>
    </row>
    <row r="12" spans="1:147" s="101" customFormat="1" ht="25.5" customHeight="1" x14ac:dyDescent="0.2">
      <c r="A12" s="29" t="s">
        <v>278</v>
      </c>
      <c r="B12" s="40" t="s">
        <v>279</v>
      </c>
      <c r="C12" s="42">
        <v>477546.35</v>
      </c>
      <c r="D12" s="42">
        <v>11938.55</v>
      </c>
      <c r="E12" s="42">
        <v>59693.32</v>
      </c>
      <c r="F12" s="42"/>
      <c r="G12" s="42"/>
      <c r="H12" s="42">
        <v>405914.48</v>
      </c>
      <c r="I12" s="468">
        <f>IFERROR(VLOOKUP($A12,'SUT 20210531'!$A$1:$Y$90,15,FALSE),"-")</f>
        <v>477665.92</v>
      </c>
      <c r="J12" s="468">
        <f>IFERROR(VLOOKUP($A12,'SUT 20210531'!$A$1:$Y$90,16,FALSE),"-")</f>
        <v>406016.02</v>
      </c>
      <c r="K12" s="468">
        <f>IFERROR(VLOOKUP($A12,'SUT 20210531'!$A$1:$Y$90,17,FALSE),"-")</f>
        <v>59708.24</v>
      </c>
      <c r="L12" s="468">
        <f>IFERROR(VLOOKUP($A12,'SUT 20210531'!$A$1:$Y$90,18,FALSE),"-")</f>
        <v>11941.66</v>
      </c>
      <c r="M12" s="468">
        <f t="shared" si="0"/>
        <v>-119.57000000000698</v>
      </c>
      <c r="N12" s="468">
        <f t="shared" si="1"/>
        <v>-101.54000000003725</v>
      </c>
      <c r="O12" s="468">
        <f t="shared" si="2"/>
        <v>-14.919999999998254</v>
      </c>
      <c r="P12" s="468">
        <f t="shared" si="3"/>
        <v>-3.1100000000005821</v>
      </c>
      <c r="Q12" s="43">
        <v>42675</v>
      </c>
      <c r="R12" s="44">
        <v>42705</v>
      </c>
      <c r="S12" s="44">
        <v>42824</v>
      </c>
      <c r="T12" s="45">
        <v>43496</v>
      </c>
      <c r="U12" s="91">
        <v>0</v>
      </c>
      <c r="V12" s="91">
        <v>227566.4</v>
      </c>
      <c r="W12" s="130">
        <v>135621.20000000001</v>
      </c>
      <c r="X12" s="130">
        <v>71242.399999999994</v>
      </c>
      <c r="Y12" s="130">
        <v>0</v>
      </c>
      <c r="Z12" s="130"/>
      <c r="AA12" s="130"/>
      <c r="AB12" s="131"/>
      <c r="AC12" s="117">
        <v>29</v>
      </c>
      <c r="AD12" s="116" t="s">
        <v>249</v>
      </c>
      <c r="AE12" s="117"/>
      <c r="AF12" s="132"/>
      <c r="AG12" s="131"/>
      <c r="AH12" s="133"/>
      <c r="AI12" s="117"/>
      <c r="AJ12" s="117"/>
      <c r="AK12" s="117"/>
      <c r="AL12" s="117"/>
      <c r="AM12" s="117" t="s">
        <v>171</v>
      </c>
      <c r="AN12" s="116" t="s">
        <v>739</v>
      </c>
      <c r="AO12" s="116">
        <v>8583.42</v>
      </c>
      <c r="AP12" s="117" t="s">
        <v>172</v>
      </c>
      <c r="AQ12" s="116" t="s">
        <v>740</v>
      </c>
      <c r="AR12" s="116">
        <v>423.58</v>
      </c>
      <c r="AS12" s="117"/>
      <c r="AT12" s="117"/>
      <c r="AU12" s="117"/>
      <c r="AV12" s="117"/>
      <c r="AW12" s="117"/>
      <c r="AX12" s="117"/>
      <c r="AY12" s="117"/>
      <c r="AZ12" s="117"/>
      <c r="BA12" s="117"/>
      <c r="BB12" s="117"/>
      <c r="BC12" s="117"/>
      <c r="BD12" s="132"/>
      <c r="BE12" s="57" t="s">
        <v>827</v>
      </c>
      <c r="BF12" s="468" t="str">
        <f>IFERROR(VLOOKUP($A12,'SUT 20210531'!$A$1:$Y$90,5,FALSE),"-")</f>
        <v>Baigtas</v>
      </c>
    </row>
    <row r="13" spans="1:147" s="101" customFormat="1" ht="25.5" customHeight="1" x14ac:dyDescent="0.2">
      <c r="A13" s="39" t="s">
        <v>284</v>
      </c>
      <c r="B13" s="40" t="s">
        <v>285</v>
      </c>
      <c r="C13" s="42">
        <v>351133</v>
      </c>
      <c r="D13" s="42">
        <v>17556.650000000001</v>
      </c>
      <c r="E13" s="42">
        <v>35113.300000000003</v>
      </c>
      <c r="F13" s="42"/>
      <c r="G13" s="42"/>
      <c r="H13" s="42">
        <v>298463.05</v>
      </c>
      <c r="I13" s="468">
        <f>IFERROR(VLOOKUP($A13,'SUT 20210531'!$A$1:$Y$90,15,FALSE),"-")</f>
        <v>351133</v>
      </c>
      <c r="J13" s="468">
        <f>IFERROR(VLOOKUP($A13,'SUT 20210531'!$A$1:$Y$90,16,FALSE),"-")</f>
        <v>298463.05</v>
      </c>
      <c r="K13" s="468">
        <f>IFERROR(VLOOKUP($A13,'SUT 20210531'!$A$1:$Y$90,17,FALSE),"-")</f>
        <v>43891.62</v>
      </c>
      <c r="L13" s="468">
        <f>IFERROR(VLOOKUP($A13,'SUT 20210531'!$A$1:$Y$90,18,FALSE),"-")</f>
        <v>8778.33</v>
      </c>
      <c r="M13" s="468">
        <f t="shared" si="0"/>
        <v>0</v>
      </c>
      <c r="N13" s="468">
        <f t="shared" si="1"/>
        <v>0</v>
      </c>
      <c r="O13" s="468">
        <f t="shared" si="2"/>
        <v>-8778.32</v>
      </c>
      <c r="P13" s="468">
        <f t="shared" si="3"/>
        <v>8778.3200000000015</v>
      </c>
      <c r="Q13" s="43">
        <v>42675</v>
      </c>
      <c r="R13" s="44">
        <v>42705</v>
      </c>
      <c r="S13" s="44">
        <v>42824</v>
      </c>
      <c r="T13" s="45">
        <v>43524</v>
      </c>
      <c r="U13" s="91">
        <v>0</v>
      </c>
      <c r="V13" s="130">
        <v>118377.60000000001</v>
      </c>
      <c r="W13" s="130">
        <v>121184.9</v>
      </c>
      <c r="X13" s="130">
        <v>105926.5</v>
      </c>
      <c r="Y13" s="130">
        <v>0</v>
      </c>
      <c r="Z13" s="130"/>
      <c r="AA13" s="130"/>
      <c r="AB13" s="131"/>
      <c r="AC13" s="117">
        <v>28</v>
      </c>
      <c r="AD13" s="116" t="s">
        <v>248</v>
      </c>
      <c r="AE13" s="117"/>
      <c r="AF13" s="134"/>
      <c r="AG13" s="131"/>
      <c r="AH13" s="133"/>
      <c r="AI13" s="117"/>
      <c r="AJ13" s="117"/>
      <c r="AK13" s="117"/>
      <c r="AL13" s="117"/>
      <c r="AM13" s="117" t="s">
        <v>171</v>
      </c>
      <c r="AN13" s="116" t="s">
        <v>739</v>
      </c>
      <c r="AO13" s="116">
        <v>33516</v>
      </c>
      <c r="AP13" s="116"/>
      <c r="AQ13" s="116"/>
      <c r="AR13" s="117"/>
      <c r="AS13" s="117"/>
      <c r="AT13" s="117"/>
      <c r="AU13" s="117"/>
      <c r="AV13" s="117"/>
      <c r="AW13" s="117"/>
      <c r="AX13" s="117"/>
      <c r="AY13" s="117"/>
      <c r="AZ13" s="117"/>
      <c r="BA13" s="117"/>
      <c r="BB13" s="117"/>
      <c r="BC13" s="117"/>
      <c r="BD13" s="132"/>
      <c r="BE13" s="57" t="s">
        <v>826</v>
      </c>
      <c r="BF13" s="468" t="str">
        <f>IFERROR(VLOOKUP($A13,'SUT 20210531'!$A$1:$Y$90,5,FALSE),"-")</f>
        <v>Baigtas</v>
      </c>
    </row>
    <row r="14" spans="1:147" s="113" customFormat="1" ht="25.5" hidden="1" customHeight="1" x14ac:dyDescent="0.2">
      <c r="A14" s="21"/>
      <c r="B14" s="22" t="s">
        <v>286</v>
      </c>
      <c r="C14" s="23"/>
      <c r="D14" s="23"/>
      <c r="E14" s="23"/>
      <c r="F14" s="23"/>
      <c r="G14" s="23"/>
      <c r="H14" s="24"/>
      <c r="I14" s="468" t="str">
        <f>IFERROR(VLOOKUP($A14,'SUT 20210531'!$A$1:$Y$90,15,FALSE),"-")</f>
        <v>-</v>
      </c>
      <c r="J14" s="468" t="str">
        <f>IFERROR(VLOOKUP($A14,'SUT 20210531'!$A$1:$Y$90,16,FALSE),"-")</f>
        <v>-</v>
      </c>
      <c r="K14" s="468" t="str">
        <f>IFERROR(VLOOKUP($A14,'SUT 20210531'!$A$1:$Y$90,17,FALSE),"-")</f>
        <v>-</v>
      </c>
      <c r="L14" s="468" t="str">
        <f>IFERROR(VLOOKUP($A14,'SUT 20210531'!$A$1:$Y$90,18,FALSE),"-")</f>
        <v>-</v>
      </c>
      <c r="M14" s="468" t="str">
        <f t="shared" si="0"/>
        <v>-</v>
      </c>
      <c r="N14" s="468" t="str">
        <f t="shared" si="1"/>
        <v>-</v>
      </c>
      <c r="O14" s="468" t="str">
        <f t="shared" si="2"/>
        <v>-</v>
      </c>
      <c r="P14" s="468" t="str">
        <f t="shared" si="3"/>
        <v>-</v>
      </c>
      <c r="Q14" s="25"/>
      <c r="R14" s="38"/>
      <c r="S14" s="38"/>
      <c r="T14" s="28" t="s">
        <v>275</v>
      </c>
      <c r="U14" s="108"/>
      <c r="V14" s="108"/>
      <c r="W14" s="108"/>
      <c r="X14" s="108"/>
      <c r="Y14" s="108"/>
      <c r="Z14" s="108"/>
      <c r="AA14" s="108"/>
      <c r="AB14" s="109"/>
      <c r="AC14" s="110"/>
      <c r="AD14" s="110"/>
      <c r="AE14" s="110"/>
      <c r="AF14" s="111"/>
      <c r="AG14" s="109"/>
      <c r="AH14" s="112"/>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1"/>
      <c r="BE14" s="57"/>
      <c r="BF14" s="468" t="str">
        <f>IFERROR(VLOOKUP($A14,'SUT 20210531'!$A$1:$Y$90,5,FALSE),"-")</f>
        <v>-</v>
      </c>
      <c r="BG14" s="101"/>
      <c r="BH14" s="101"/>
      <c r="BI14" s="101"/>
      <c r="BJ14" s="101"/>
      <c r="BK14" s="101"/>
      <c r="BL14" s="101"/>
      <c r="BM14" s="101"/>
      <c r="BN14" s="101"/>
      <c r="BO14" s="101"/>
      <c r="BP14" s="101"/>
      <c r="BQ14" s="101"/>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row>
    <row r="15" spans="1:147" ht="47.25" hidden="1" customHeight="1" x14ac:dyDescent="0.2">
      <c r="A15" s="29" t="s">
        <v>288</v>
      </c>
      <c r="B15" s="30" t="s">
        <v>289</v>
      </c>
      <c r="C15" s="33">
        <v>1433189.92</v>
      </c>
      <c r="D15" s="33">
        <v>489977.74</v>
      </c>
      <c r="E15" s="33">
        <v>76476.990000000005</v>
      </c>
      <c r="F15" s="33">
        <v>0</v>
      </c>
      <c r="G15" s="33">
        <v>0</v>
      </c>
      <c r="H15" s="33">
        <v>866735.19</v>
      </c>
      <c r="I15" s="468" t="str">
        <f>IFERROR(VLOOKUP($A15,'SUT 20210531'!$A$1:$Y$90,15,FALSE),"-")</f>
        <v>-</v>
      </c>
      <c r="J15" s="468" t="str">
        <f>IFERROR(VLOOKUP($A15,'SUT 20210531'!$A$1:$Y$90,16,FALSE),"-")</f>
        <v>-</v>
      </c>
      <c r="K15" s="468" t="str">
        <f>IFERROR(VLOOKUP($A15,'SUT 20210531'!$A$1:$Y$90,17,FALSE),"-")</f>
        <v>-</v>
      </c>
      <c r="L15" s="468" t="str">
        <f>IFERROR(VLOOKUP($A15,'SUT 20210531'!$A$1:$Y$90,18,FALSE),"-")</f>
        <v>-</v>
      </c>
      <c r="M15" s="468" t="str">
        <f t="shared" si="0"/>
        <v>-</v>
      </c>
      <c r="N15" s="468" t="str">
        <f t="shared" si="1"/>
        <v>-</v>
      </c>
      <c r="O15" s="468" t="str">
        <f t="shared" si="2"/>
        <v>-</v>
      </c>
      <c r="P15" s="468" t="str">
        <f t="shared" si="3"/>
        <v>-</v>
      </c>
      <c r="Q15" s="34">
        <v>42309</v>
      </c>
      <c r="R15" s="35">
        <v>42491</v>
      </c>
      <c r="S15" s="35">
        <v>42673</v>
      </c>
      <c r="T15" s="36">
        <v>43339</v>
      </c>
      <c r="U15" s="114">
        <v>600000</v>
      </c>
      <c r="V15" s="114">
        <v>268900</v>
      </c>
      <c r="W15" s="114">
        <v>0</v>
      </c>
      <c r="X15" s="114">
        <v>0</v>
      </c>
      <c r="Y15" s="114">
        <v>0</v>
      </c>
      <c r="Z15" s="114"/>
      <c r="AA15" s="114"/>
      <c r="AB15" s="115"/>
      <c r="AC15" s="120">
        <v>34</v>
      </c>
      <c r="AD15" s="129" t="s">
        <v>741</v>
      </c>
      <c r="AE15" s="120"/>
      <c r="AF15" s="135"/>
      <c r="AG15" s="136"/>
      <c r="AH15" s="119"/>
      <c r="AI15" s="120"/>
      <c r="AJ15" s="120"/>
      <c r="AK15" s="120"/>
      <c r="AL15" s="120"/>
      <c r="AM15" s="120" t="s">
        <v>171</v>
      </c>
      <c r="AN15" s="129" t="s">
        <v>739</v>
      </c>
      <c r="AO15" s="129">
        <v>4719.5</v>
      </c>
      <c r="AP15" s="129" t="s">
        <v>172</v>
      </c>
      <c r="AQ15" s="129" t="s">
        <v>740</v>
      </c>
      <c r="AR15" s="120">
        <v>1757.57</v>
      </c>
      <c r="AS15" s="120"/>
      <c r="AT15" s="120"/>
      <c r="AU15" s="120"/>
      <c r="AV15" s="120"/>
      <c r="AW15" s="120"/>
      <c r="AX15" s="120"/>
      <c r="AY15" s="120"/>
      <c r="AZ15" s="120"/>
      <c r="BA15" s="120"/>
      <c r="BB15" s="120"/>
      <c r="BC15" s="120"/>
      <c r="BD15" s="135"/>
      <c r="BE15" s="57" t="s">
        <v>878</v>
      </c>
      <c r="BF15" s="468" t="str">
        <f>IFERROR(VLOOKUP($A15,'SUT 20210531'!$A$1:$Y$90,5,FALSE),"-")</f>
        <v>-</v>
      </c>
    </row>
    <row r="16" spans="1:147" ht="47.25" hidden="1" customHeight="1" x14ac:dyDescent="0.2">
      <c r="A16" s="29"/>
      <c r="B16" s="30" t="s">
        <v>1079</v>
      </c>
      <c r="C16" s="33">
        <v>40000000</v>
      </c>
      <c r="D16" s="33"/>
      <c r="E16" s="33"/>
      <c r="F16" s="33">
        <v>40000000</v>
      </c>
      <c r="G16" s="33"/>
      <c r="H16" s="33"/>
      <c r="I16" s="468" t="str">
        <f>IFERROR(VLOOKUP($A16,'SUT 20210531'!$A$1:$Y$90,15,FALSE),"-")</f>
        <v>-</v>
      </c>
      <c r="J16" s="468" t="str">
        <f>IFERROR(VLOOKUP($A16,'SUT 20210531'!$A$1:$Y$90,16,FALSE),"-")</f>
        <v>-</v>
      </c>
      <c r="K16" s="468" t="str">
        <f>IFERROR(VLOOKUP($A16,'SUT 20210531'!$A$1:$Y$90,17,FALSE),"-")</f>
        <v>-</v>
      </c>
      <c r="L16" s="468" t="str">
        <f>IFERROR(VLOOKUP($A16,'SUT 20210531'!$A$1:$Y$90,18,FALSE),"-")</f>
        <v>-</v>
      </c>
      <c r="M16" s="468" t="str">
        <f t="shared" si="0"/>
        <v>-</v>
      </c>
      <c r="N16" s="468" t="str">
        <f t="shared" si="1"/>
        <v>-</v>
      </c>
      <c r="O16" s="468" t="str">
        <f t="shared" si="2"/>
        <v>-</v>
      </c>
      <c r="P16" s="468" t="str">
        <f t="shared" si="3"/>
        <v>-</v>
      </c>
      <c r="Q16" s="35"/>
      <c r="R16" s="35"/>
      <c r="S16" s="35">
        <v>43724</v>
      </c>
      <c r="T16" s="36">
        <v>45291</v>
      </c>
      <c r="U16" s="114"/>
      <c r="V16" s="114"/>
      <c r="W16" s="114"/>
      <c r="X16" s="114"/>
      <c r="Y16" s="114"/>
      <c r="Z16" s="114"/>
      <c r="AA16" s="114"/>
      <c r="AB16" s="115"/>
      <c r="AC16" s="120">
        <v>51</v>
      </c>
      <c r="AD16" s="129" t="s">
        <v>1082</v>
      </c>
      <c r="AE16" s="120"/>
      <c r="AF16" s="120"/>
      <c r="AG16" s="136"/>
      <c r="AH16" s="120"/>
      <c r="AI16" s="120"/>
      <c r="AJ16" s="120"/>
      <c r="AK16" s="120"/>
      <c r="AL16" s="120"/>
      <c r="AM16" s="120"/>
      <c r="AN16" s="129" t="s">
        <v>1083</v>
      </c>
      <c r="AO16" s="129">
        <v>50</v>
      </c>
      <c r="AP16" s="129"/>
      <c r="AQ16" s="129" t="s">
        <v>1084</v>
      </c>
      <c r="AR16" s="120">
        <v>90</v>
      </c>
      <c r="AS16" s="120"/>
      <c r="AT16" s="120"/>
      <c r="AU16" s="120"/>
      <c r="AV16" s="120"/>
      <c r="AW16" s="120"/>
      <c r="AX16" s="120"/>
      <c r="AY16" s="120"/>
      <c r="AZ16" s="120"/>
      <c r="BA16" s="120"/>
      <c r="BB16" s="120"/>
      <c r="BC16" s="120"/>
      <c r="BD16" s="135"/>
      <c r="BE16" s="57" t="s">
        <v>1085</v>
      </c>
      <c r="BF16" s="468" t="str">
        <f>IFERROR(VLOOKUP($A16,'SUT 20210531'!$A$1:$Y$90,5,FALSE),"-")</f>
        <v>-</v>
      </c>
    </row>
    <row r="17" spans="1:147" s="113" customFormat="1" ht="25.5" hidden="1" customHeight="1" x14ac:dyDescent="0.2">
      <c r="A17" s="21"/>
      <c r="B17" s="22" t="s">
        <v>292</v>
      </c>
      <c r="C17" s="23"/>
      <c r="D17" s="23"/>
      <c r="E17" s="23"/>
      <c r="F17" s="23"/>
      <c r="G17" s="23"/>
      <c r="H17" s="24"/>
      <c r="I17" s="468" t="str">
        <f>IFERROR(VLOOKUP($A17,'SUT 20210531'!$A$1:$Y$90,15,FALSE),"-")</f>
        <v>-</v>
      </c>
      <c r="J17" s="468" t="str">
        <f>IFERROR(VLOOKUP($A17,'SUT 20210531'!$A$1:$Y$90,16,FALSE),"-")</f>
        <v>-</v>
      </c>
      <c r="K17" s="468" t="str">
        <f>IFERROR(VLOOKUP($A17,'SUT 20210531'!$A$1:$Y$90,17,FALSE),"-")</f>
        <v>-</v>
      </c>
      <c r="L17" s="468" t="str">
        <f>IFERROR(VLOOKUP($A17,'SUT 20210531'!$A$1:$Y$90,18,FALSE),"-")</f>
        <v>-</v>
      </c>
      <c r="M17" s="468" t="str">
        <f t="shared" si="0"/>
        <v>-</v>
      </c>
      <c r="N17" s="468" t="str">
        <f t="shared" si="1"/>
        <v>-</v>
      </c>
      <c r="O17" s="468" t="str">
        <f t="shared" si="2"/>
        <v>-</v>
      </c>
      <c r="P17" s="468" t="str">
        <f t="shared" si="3"/>
        <v>-</v>
      </c>
      <c r="Q17" s="25"/>
      <c r="R17" s="38"/>
      <c r="S17" s="38"/>
      <c r="T17" s="28" t="s">
        <v>275</v>
      </c>
      <c r="U17" s="108"/>
      <c r="V17" s="108"/>
      <c r="W17" s="108"/>
      <c r="X17" s="108"/>
      <c r="Y17" s="108"/>
      <c r="Z17" s="108"/>
      <c r="AA17" s="108"/>
      <c r="AB17" s="109"/>
      <c r="AC17" s="110"/>
      <c r="AD17" s="110"/>
      <c r="AE17" s="110"/>
      <c r="AF17" s="111"/>
      <c r="AG17" s="109"/>
      <c r="AH17" s="112"/>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1"/>
      <c r="BE17" s="57"/>
      <c r="BF17" s="468" t="str">
        <f>IFERROR(VLOOKUP($A17,'SUT 20210531'!$A$1:$Y$90,5,FALSE),"-")</f>
        <v>-</v>
      </c>
      <c r="BG17" s="101"/>
      <c r="BH17" s="101"/>
      <c r="BI17" s="101"/>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row>
    <row r="18" spans="1:147" ht="25.5" customHeight="1" x14ac:dyDescent="0.2">
      <c r="A18" s="349" t="s">
        <v>295</v>
      </c>
      <c r="B18" s="350" t="s">
        <v>296</v>
      </c>
      <c r="C18" s="353">
        <v>364031.13</v>
      </c>
      <c r="D18" s="353">
        <v>27302.34</v>
      </c>
      <c r="E18" s="353">
        <v>27302.33</v>
      </c>
      <c r="F18" s="353"/>
      <c r="G18" s="353"/>
      <c r="H18" s="353">
        <v>309426.46000000002</v>
      </c>
      <c r="I18" s="468">
        <f>IFERROR(VLOOKUP($A18,'SUT 20210531'!$A$1:$Y$90,15,FALSE),"-")</f>
        <v>364031.13</v>
      </c>
      <c r="J18" s="468">
        <f>IFERROR(VLOOKUP($A18,'SUT 20210531'!$A$1:$Y$90,16,FALSE),"-")</f>
        <v>309426.46000000002</v>
      </c>
      <c r="K18" s="468">
        <f>IFERROR(VLOOKUP($A18,'SUT 20210531'!$A$1:$Y$90,17,FALSE),"-")</f>
        <v>27302.33</v>
      </c>
      <c r="L18" s="468">
        <f>IFERROR(VLOOKUP($A18,'SUT 20210531'!$A$1:$Y$90,18,FALSE),"-")</f>
        <v>27302.34</v>
      </c>
      <c r="M18" s="468">
        <f t="shared" si="0"/>
        <v>0</v>
      </c>
      <c r="N18" s="468">
        <f t="shared" si="1"/>
        <v>0</v>
      </c>
      <c r="O18" s="468">
        <f t="shared" si="2"/>
        <v>0</v>
      </c>
      <c r="P18" s="468">
        <f t="shared" si="3"/>
        <v>0</v>
      </c>
      <c r="Q18" s="354">
        <v>42491</v>
      </c>
      <c r="R18" s="355">
        <v>42644</v>
      </c>
      <c r="S18" s="355">
        <v>42735</v>
      </c>
      <c r="T18" s="356">
        <v>43524</v>
      </c>
      <c r="U18" s="357"/>
      <c r="V18" s="357">
        <v>196253.5</v>
      </c>
      <c r="W18" s="357">
        <v>117752.09999999999</v>
      </c>
      <c r="X18" s="357">
        <v>78501.400000000009</v>
      </c>
      <c r="Y18" s="357"/>
      <c r="Z18" s="357"/>
      <c r="AA18" s="357"/>
      <c r="AB18" s="358"/>
      <c r="AC18" s="359">
        <v>30</v>
      </c>
      <c r="AD18" s="360" t="s">
        <v>250</v>
      </c>
      <c r="AE18" s="359"/>
      <c r="AF18" s="361"/>
      <c r="AG18" s="362"/>
      <c r="AH18" s="363"/>
      <c r="AI18" s="359"/>
      <c r="AJ18" s="359"/>
      <c r="AK18" s="359"/>
      <c r="AL18" s="359"/>
      <c r="AM18" s="359" t="s">
        <v>171</v>
      </c>
      <c r="AN18" s="360" t="s">
        <v>739</v>
      </c>
      <c r="AO18" s="360">
        <v>8001</v>
      </c>
      <c r="AP18" s="360"/>
      <c r="AQ18" s="360"/>
      <c r="AR18" s="359"/>
      <c r="AS18" s="359"/>
      <c r="AT18" s="359"/>
      <c r="AU18" s="359"/>
      <c r="AV18" s="359"/>
      <c r="AW18" s="359"/>
      <c r="AX18" s="359"/>
      <c r="AY18" s="359"/>
      <c r="AZ18" s="359"/>
      <c r="BA18" s="359"/>
      <c r="BB18" s="359"/>
      <c r="BC18" s="359"/>
      <c r="BD18" s="361"/>
      <c r="BE18" s="57" t="s">
        <v>828</v>
      </c>
      <c r="BF18" s="468" t="str">
        <f>IFERROR(VLOOKUP($A18,'SUT 20210531'!$A$1:$Y$90,5,FALSE),"-")</f>
        <v>Baigtas</v>
      </c>
    </row>
    <row r="19" spans="1:147" ht="25.5" hidden="1" customHeight="1" x14ac:dyDescent="0.2">
      <c r="A19" s="29"/>
      <c r="B19" s="30" t="s">
        <v>1086</v>
      </c>
      <c r="C19" s="33">
        <v>500000</v>
      </c>
      <c r="D19" s="33"/>
      <c r="E19" s="33"/>
      <c r="F19" s="33">
        <v>500000</v>
      </c>
      <c r="G19" s="33"/>
      <c r="H19" s="33"/>
      <c r="I19" s="468" t="str">
        <f>IFERROR(VLOOKUP($A19,'SUT 20210531'!$A$1:$Y$90,15,FALSE),"-")</f>
        <v>-</v>
      </c>
      <c r="J19" s="468" t="str">
        <f>IFERROR(VLOOKUP($A19,'SUT 20210531'!$A$1:$Y$90,16,FALSE),"-")</f>
        <v>-</v>
      </c>
      <c r="K19" s="468" t="str">
        <f>IFERROR(VLOOKUP($A19,'SUT 20210531'!$A$1:$Y$90,17,FALSE),"-")</f>
        <v>-</v>
      </c>
      <c r="L19" s="468" t="str">
        <f>IFERROR(VLOOKUP($A19,'SUT 20210531'!$A$1:$Y$90,18,FALSE),"-")</f>
        <v>-</v>
      </c>
      <c r="M19" s="468" t="str">
        <f t="shared" si="0"/>
        <v>-</v>
      </c>
      <c r="N19" s="468" t="str">
        <f t="shared" si="1"/>
        <v>-</v>
      </c>
      <c r="O19" s="468" t="str">
        <f t="shared" si="2"/>
        <v>-</v>
      </c>
      <c r="P19" s="468" t="str">
        <f t="shared" si="3"/>
        <v>-</v>
      </c>
      <c r="Q19" s="35"/>
      <c r="R19" s="35"/>
      <c r="S19" s="35">
        <v>43560</v>
      </c>
      <c r="T19" s="36">
        <v>45291</v>
      </c>
      <c r="U19" s="114"/>
      <c r="V19" s="114"/>
      <c r="W19" s="114"/>
      <c r="X19" s="114"/>
      <c r="Y19" s="114"/>
      <c r="Z19" s="114"/>
      <c r="AA19" s="114"/>
      <c r="AB19" s="115"/>
      <c r="AC19" s="120">
        <v>51</v>
      </c>
      <c r="AD19" s="129" t="s">
        <v>1082</v>
      </c>
      <c r="AE19" s="120"/>
      <c r="AF19" s="120"/>
      <c r="AG19" s="136"/>
      <c r="AH19" s="120"/>
      <c r="AI19" s="120"/>
      <c r="AJ19" s="120"/>
      <c r="AK19" s="120"/>
      <c r="AL19" s="120"/>
      <c r="AM19" s="120"/>
      <c r="AN19" s="129" t="s">
        <v>1083</v>
      </c>
      <c r="AO19" s="129">
        <v>22</v>
      </c>
      <c r="AP19" s="129"/>
      <c r="AQ19" s="129" t="s">
        <v>1084</v>
      </c>
      <c r="AR19" s="120">
        <v>33</v>
      </c>
      <c r="AS19" s="120"/>
      <c r="AT19" s="120"/>
      <c r="AU19" s="120"/>
      <c r="AV19" s="120"/>
      <c r="AW19" s="120"/>
      <c r="AX19" s="120"/>
      <c r="AY19" s="120"/>
      <c r="AZ19" s="120"/>
      <c r="BA19" s="120"/>
      <c r="BB19" s="120"/>
      <c r="BC19" s="120"/>
      <c r="BD19" s="135"/>
      <c r="BE19" s="57" t="s">
        <v>1089</v>
      </c>
      <c r="BF19" s="468" t="str">
        <f>IFERROR(VLOOKUP($A19,'SUT 20210531'!$A$1:$Y$90,5,FALSE),"-")</f>
        <v>-</v>
      </c>
    </row>
    <row r="20" spans="1:147" s="113" customFormat="1" ht="25.5" hidden="1" customHeight="1" x14ac:dyDescent="0.2">
      <c r="A20" s="21"/>
      <c r="B20" s="22" t="s">
        <v>1199</v>
      </c>
      <c r="C20" s="23"/>
      <c r="D20" s="23"/>
      <c r="E20" s="23"/>
      <c r="F20" s="23"/>
      <c r="G20" s="23"/>
      <c r="H20" s="24"/>
      <c r="I20" s="468" t="str">
        <f>IFERROR(VLOOKUP($A20,'SUT 20210531'!$A$1:$Y$90,15,FALSE),"-")</f>
        <v>-</v>
      </c>
      <c r="J20" s="468" t="str">
        <f>IFERROR(VLOOKUP($A20,'SUT 20210531'!$A$1:$Y$90,16,FALSE),"-")</f>
        <v>-</v>
      </c>
      <c r="K20" s="468" t="str">
        <f>IFERROR(VLOOKUP($A20,'SUT 20210531'!$A$1:$Y$90,17,FALSE),"-")</f>
        <v>-</v>
      </c>
      <c r="L20" s="468" t="str">
        <f>IFERROR(VLOOKUP($A20,'SUT 20210531'!$A$1:$Y$90,18,FALSE),"-")</f>
        <v>-</v>
      </c>
      <c r="M20" s="468" t="str">
        <f t="shared" si="0"/>
        <v>-</v>
      </c>
      <c r="N20" s="468" t="str">
        <f t="shared" si="1"/>
        <v>-</v>
      </c>
      <c r="O20" s="468" t="str">
        <f t="shared" si="2"/>
        <v>-</v>
      </c>
      <c r="P20" s="468" t="str">
        <f t="shared" si="3"/>
        <v>-</v>
      </c>
      <c r="Q20" s="25"/>
      <c r="R20" s="38"/>
      <c r="S20" s="38"/>
      <c r="T20" s="28" t="s">
        <v>275</v>
      </c>
      <c r="U20" s="108"/>
      <c r="V20" s="108"/>
      <c r="W20" s="108"/>
      <c r="X20" s="108"/>
      <c r="Y20" s="108"/>
      <c r="Z20" s="108"/>
      <c r="AA20" s="108"/>
      <c r="AB20" s="109"/>
      <c r="AC20" s="110"/>
      <c r="AD20" s="110"/>
      <c r="AE20" s="110"/>
      <c r="AF20" s="111"/>
      <c r="AG20" s="109"/>
      <c r="AH20" s="112"/>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1"/>
      <c r="BE20" s="57"/>
      <c r="BF20" s="468" t="str">
        <f>IFERROR(VLOOKUP($A20,'SUT 20210531'!$A$1:$Y$90,5,FALSE),"-")</f>
        <v>-</v>
      </c>
      <c r="BG20" s="101"/>
      <c r="BH20" s="101"/>
      <c r="BI20" s="101"/>
      <c r="BJ20" s="101"/>
      <c r="BK20" s="101"/>
      <c r="BL20" s="101"/>
      <c r="BM20" s="101"/>
      <c r="BN20" s="101"/>
      <c r="BO20" s="101"/>
      <c r="BP20" s="101"/>
      <c r="BQ20" s="101"/>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1"/>
      <c r="DQ20" s="101"/>
      <c r="DR20" s="101"/>
      <c r="DS20" s="101"/>
      <c r="DT20" s="101"/>
      <c r="DU20" s="101"/>
      <c r="DV20" s="101"/>
      <c r="DW20" s="101"/>
      <c r="DX20" s="101"/>
      <c r="DY20" s="101"/>
      <c r="DZ20" s="101"/>
      <c r="EA20" s="101"/>
      <c r="EB20" s="101"/>
      <c r="EC20" s="101"/>
      <c r="ED20" s="101"/>
      <c r="EE20" s="101"/>
      <c r="EF20" s="101"/>
      <c r="EG20" s="101"/>
      <c r="EH20" s="101"/>
      <c r="EI20" s="101"/>
      <c r="EJ20" s="101"/>
      <c r="EK20" s="101"/>
      <c r="EL20" s="101"/>
      <c r="EM20" s="101"/>
      <c r="EN20" s="101"/>
      <c r="EO20" s="101"/>
      <c r="EP20" s="101"/>
      <c r="EQ20" s="101"/>
    </row>
    <row r="21" spans="1:147" s="101" customFormat="1" ht="81" hidden="1" customHeight="1" x14ac:dyDescent="0.2">
      <c r="A21" s="458" t="s">
        <v>1308</v>
      </c>
      <c r="B21" s="40" t="s">
        <v>1200</v>
      </c>
      <c r="C21" s="42">
        <f>D21+E21+F21+G21+H21</f>
        <v>14033900</v>
      </c>
      <c r="D21" s="42">
        <v>2832152.18</v>
      </c>
      <c r="E21" s="42">
        <v>908249.82</v>
      </c>
      <c r="F21" s="42"/>
      <c r="G21" s="42"/>
      <c r="H21" s="42">
        <v>10293498</v>
      </c>
      <c r="I21" s="468" t="str">
        <f>IFERROR(VLOOKUP($A21,'SUT 20210531'!$A$1:$Y$90,15,FALSE),"-")</f>
        <v>-</v>
      </c>
      <c r="J21" s="468" t="str">
        <f>IFERROR(VLOOKUP($A21,'SUT 20210531'!$A$1:$Y$90,16,FALSE),"-")</f>
        <v>-</v>
      </c>
      <c r="K21" s="468" t="str">
        <f>IFERROR(VLOOKUP($A21,'SUT 20210531'!$A$1:$Y$90,17,FALSE),"-")</f>
        <v>-</v>
      </c>
      <c r="L21" s="468" t="str">
        <f>IFERROR(VLOOKUP($A21,'SUT 20210531'!$A$1:$Y$90,18,FALSE),"-")</f>
        <v>-</v>
      </c>
      <c r="M21" s="468" t="str">
        <f t="shared" si="0"/>
        <v>-</v>
      </c>
      <c r="N21" s="468" t="str">
        <f t="shared" si="1"/>
        <v>-</v>
      </c>
      <c r="O21" s="468" t="str">
        <f t="shared" si="2"/>
        <v>-</v>
      </c>
      <c r="P21" s="468" t="str">
        <f t="shared" si="3"/>
        <v>-</v>
      </c>
      <c r="Q21" s="43">
        <v>44074</v>
      </c>
      <c r="R21" s="44">
        <v>44104</v>
      </c>
      <c r="S21" s="44">
        <v>44165</v>
      </c>
      <c r="T21" s="45">
        <v>45199</v>
      </c>
      <c r="U21" s="91">
        <v>0</v>
      </c>
      <c r="V21" s="91">
        <v>227566.4</v>
      </c>
      <c r="W21" s="130">
        <v>135621.20000000001</v>
      </c>
      <c r="X21" s="130">
        <v>71242.399999999994</v>
      </c>
      <c r="Y21" s="130">
        <v>0</v>
      </c>
      <c r="Z21" s="130"/>
      <c r="AA21" s="130"/>
      <c r="AB21" s="131"/>
      <c r="AC21" s="117">
        <v>50</v>
      </c>
      <c r="AD21" s="116" t="s">
        <v>775</v>
      </c>
      <c r="AE21" s="117"/>
      <c r="AF21" s="132"/>
      <c r="AG21" s="131"/>
      <c r="AH21" s="133"/>
      <c r="AI21" s="117"/>
      <c r="AJ21" s="117"/>
      <c r="AK21" s="117"/>
      <c r="AL21" s="117"/>
      <c r="AM21" s="117" t="s">
        <v>1202</v>
      </c>
      <c r="AN21" s="116" t="s">
        <v>1203</v>
      </c>
      <c r="AO21" s="116">
        <v>4</v>
      </c>
      <c r="AP21" s="117" t="s">
        <v>1204</v>
      </c>
      <c r="AQ21" s="116" t="s">
        <v>1205</v>
      </c>
      <c r="AR21" s="116">
        <v>17</v>
      </c>
      <c r="AS21" s="117"/>
      <c r="AT21" s="117"/>
      <c r="AU21" s="117"/>
      <c r="AV21" s="117"/>
      <c r="AW21" s="117"/>
      <c r="AX21" s="117"/>
      <c r="AY21" s="117"/>
      <c r="AZ21" s="117"/>
      <c r="BA21" s="117"/>
      <c r="BB21" s="117"/>
      <c r="BC21" s="117"/>
      <c r="BD21" s="132"/>
      <c r="BE21" s="57" t="s">
        <v>1201</v>
      </c>
      <c r="BF21" s="468" t="str">
        <f>IFERROR(VLOOKUP($A21,'SUT 20210531'!$A$1:$Y$90,5,FALSE),"-")</f>
        <v>-</v>
      </c>
    </row>
    <row r="22" spans="1:147" ht="24.75" hidden="1" customHeight="1" thickBot="1" x14ac:dyDescent="0.25">
      <c r="A22" s="16"/>
      <c r="B22" s="16" t="s">
        <v>301</v>
      </c>
      <c r="C22" s="17"/>
      <c r="D22" s="17"/>
      <c r="E22" s="17"/>
      <c r="F22" s="17"/>
      <c r="G22" s="17"/>
      <c r="H22" s="17"/>
      <c r="I22" s="468" t="str">
        <f>IFERROR(VLOOKUP($A22,'SUT 20210531'!$A$1:$Y$90,15,FALSE),"-")</f>
        <v>-</v>
      </c>
      <c r="J22" s="468" t="str">
        <f>IFERROR(VLOOKUP($A22,'SUT 20210531'!$A$1:$Y$90,16,FALSE),"-")</f>
        <v>-</v>
      </c>
      <c r="K22" s="468" t="str">
        <f>IFERROR(VLOOKUP($A22,'SUT 20210531'!$A$1:$Y$90,17,FALSE),"-")</f>
        <v>-</v>
      </c>
      <c r="L22" s="468" t="str">
        <f>IFERROR(VLOOKUP($A22,'SUT 20210531'!$A$1:$Y$90,18,FALSE),"-")</f>
        <v>-</v>
      </c>
      <c r="M22" s="468" t="str">
        <f t="shared" si="0"/>
        <v>-</v>
      </c>
      <c r="N22" s="468" t="str">
        <f t="shared" si="1"/>
        <v>-</v>
      </c>
      <c r="O22" s="468" t="str">
        <f t="shared" si="2"/>
        <v>-</v>
      </c>
      <c r="P22" s="468" t="str">
        <f t="shared" si="3"/>
        <v>-</v>
      </c>
      <c r="Q22" s="46"/>
      <c r="R22" s="213"/>
      <c r="S22" s="213"/>
      <c r="T22" s="214" t="s">
        <v>275</v>
      </c>
      <c r="U22" s="17"/>
      <c r="V22" s="17"/>
      <c r="W22" s="17"/>
      <c r="X22" s="17"/>
      <c r="Y22" s="17"/>
      <c r="Z22" s="17"/>
      <c r="AA22" s="17"/>
      <c r="AC22" s="17"/>
      <c r="AD22" s="17"/>
      <c r="AE22" s="17"/>
      <c r="AF22" s="17"/>
      <c r="AG22" s="127"/>
      <c r="AH22" s="17"/>
      <c r="AI22" s="17"/>
      <c r="AJ22" s="17"/>
      <c r="AK22" s="17"/>
      <c r="AL22" s="17"/>
      <c r="AM22" s="107"/>
      <c r="AN22" s="107"/>
      <c r="AO22" s="107"/>
      <c r="AP22" s="107"/>
      <c r="AQ22" s="17"/>
      <c r="AR22" s="107"/>
      <c r="AS22" s="107"/>
      <c r="AT22" s="17"/>
      <c r="AU22" s="107"/>
      <c r="AV22" s="107"/>
      <c r="AW22" s="17"/>
      <c r="AX22" s="107"/>
      <c r="AY22" s="107"/>
      <c r="AZ22" s="107"/>
      <c r="BA22" s="107"/>
      <c r="BB22" s="107"/>
      <c r="BC22" s="107"/>
      <c r="BD22" s="107"/>
      <c r="BE22" s="57"/>
      <c r="BF22" s="468" t="str">
        <f>IFERROR(VLOOKUP($A22,'SUT 20210531'!$A$1:$Y$90,5,FALSE),"-")</f>
        <v>-</v>
      </c>
    </row>
    <row r="23" spans="1:147" s="113" customFormat="1" ht="25.5" hidden="1" customHeight="1" x14ac:dyDescent="0.2">
      <c r="A23" s="21"/>
      <c r="B23" s="22" t="s">
        <v>302</v>
      </c>
      <c r="C23" s="49"/>
      <c r="D23" s="49"/>
      <c r="E23" s="23"/>
      <c r="F23" s="23"/>
      <c r="G23" s="23"/>
      <c r="H23" s="50">
        <v>3321362</v>
      </c>
      <c r="I23" s="468" t="str">
        <f>IFERROR(VLOOKUP($A23,'SUT 20210531'!$A$1:$Y$90,15,FALSE),"-")</f>
        <v>-</v>
      </c>
      <c r="J23" s="468" t="str">
        <f>IFERROR(VLOOKUP($A23,'SUT 20210531'!$A$1:$Y$90,16,FALSE),"-")</f>
        <v>-</v>
      </c>
      <c r="K23" s="468" t="str">
        <f>IFERROR(VLOOKUP($A23,'SUT 20210531'!$A$1:$Y$90,17,FALSE),"-")</f>
        <v>-</v>
      </c>
      <c r="L23" s="468" t="str">
        <f>IFERROR(VLOOKUP($A23,'SUT 20210531'!$A$1:$Y$90,18,FALSE),"-")</f>
        <v>-</v>
      </c>
      <c r="M23" s="468" t="str">
        <f t="shared" si="0"/>
        <v>-</v>
      </c>
      <c r="N23" s="468" t="str">
        <f t="shared" si="1"/>
        <v>-</v>
      </c>
      <c r="O23" s="468" t="str">
        <f t="shared" si="2"/>
        <v>-</v>
      </c>
      <c r="P23" s="468" t="str">
        <f t="shared" si="3"/>
        <v>-</v>
      </c>
      <c r="Q23" s="25">
        <v>42826</v>
      </c>
      <c r="R23" s="38"/>
      <c r="S23" s="38">
        <v>42917</v>
      </c>
      <c r="T23" s="28">
        <v>45291</v>
      </c>
      <c r="U23" s="108"/>
      <c r="V23" s="108"/>
      <c r="W23" s="108"/>
      <c r="X23" s="108"/>
      <c r="Y23" s="108"/>
      <c r="Z23" s="108"/>
      <c r="AA23" s="108"/>
      <c r="AB23" s="109"/>
      <c r="AC23" s="110">
        <v>50</v>
      </c>
      <c r="AD23" s="137" t="s">
        <v>258</v>
      </c>
      <c r="AE23" s="110"/>
      <c r="AF23" s="111"/>
      <c r="AG23" s="109"/>
      <c r="AH23" s="112"/>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1"/>
      <c r="BE23" s="57"/>
      <c r="BF23" s="468" t="str">
        <f>IFERROR(VLOOKUP($A23,'SUT 20210531'!$A$1:$Y$90,5,FALSE),"-")</f>
        <v>-</v>
      </c>
      <c r="BG23" s="101"/>
      <c r="BH23" s="101"/>
      <c r="BI23" s="101"/>
      <c r="BJ23" s="101"/>
      <c r="BK23" s="101"/>
      <c r="BL23" s="101"/>
      <c r="BM23" s="101"/>
      <c r="BN23" s="101"/>
      <c r="BO23" s="101"/>
      <c r="BP23" s="101"/>
      <c r="BQ23" s="101"/>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1"/>
      <c r="DQ23" s="101"/>
      <c r="DR23" s="101"/>
      <c r="DS23" s="101"/>
      <c r="DT23" s="101"/>
      <c r="DU23" s="101"/>
      <c r="DV23" s="101"/>
      <c r="DW23" s="101"/>
      <c r="DX23" s="101"/>
      <c r="DY23" s="101"/>
      <c r="DZ23" s="101"/>
      <c r="EA23" s="101"/>
      <c r="EB23" s="101"/>
      <c r="EC23" s="101"/>
      <c r="ED23" s="101"/>
      <c r="EE23" s="101"/>
      <c r="EF23" s="101"/>
      <c r="EG23" s="101"/>
      <c r="EH23" s="101"/>
      <c r="EI23" s="101"/>
      <c r="EJ23" s="101"/>
      <c r="EK23" s="101"/>
      <c r="EL23" s="101"/>
      <c r="EM23" s="101"/>
      <c r="EN23" s="101"/>
      <c r="EO23" s="101"/>
      <c r="EP23" s="101"/>
      <c r="EQ23" s="101"/>
    </row>
    <row r="24" spans="1:147" ht="24.75" hidden="1" customHeight="1" thickBot="1" x14ac:dyDescent="0.25">
      <c r="A24" s="16"/>
      <c r="B24" s="16" t="s">
        <v>307</v>
      </c>
      <c r="C24" s="17"/>
      <c r="D24" s="17"/>
      <c r="E24" s="17"/>
      <c r="F24" s="17"/>
      <c r="G24" s="17"/>
      <c r="H24" s="17"/>
      <c r="I24" s="468" t="str">
        <f>IFERROR(VLOOKUP($A24,'SUT 20210531'!$A$1:$Y$90,15,FALSE),"-")</f>
        <v>-</v>
      </c>
      <c r="J24" s="468" t="str">
        <f>IFERROR(VLOOKUP($A24,'SUT 20210531'!$A$1:$Y$90,16,FALSE),"-")</f>
        <v>-</v>
      </c>
      <c r="K24" s="468" t="str">
        <f>IFERROR(VLOOKUP($A24,'SUT 20210531'!$A$1:$Y$90,17,FALSE),"-")</f>
        <v>-</v>
      </c>
      <c r="L24" s="468" t="str">
        <f>IFERROR(VLOOKUP($A24,'SUT 20210531'!$A$1:$Y$90,18,FALSE),"-")</f>
        <v>-</v>
      </c>
      <c r="M24" s="468" t="str">
        <f t="shared" si="0"/>
        <v>-</v>
      </c>
      <c r="N24" s="468" t="str">
        <f t="shared" si="1"/>
        <v>-</v>
      </c>
      <c r="O24" s="468" t="str">
        <f t="shared" si="2"/>
        <v>-</v>
      </c>
      <c r="P24" s="468" t="str">
        <f t="shared" si="3"/>
        <v>-</v>
      </c>
      <c r="Q24" s="46"/>
      <c r="R24" s="47"/>
      <c r="S24" s="47"/>
      <c r="T24" s="48" t="s">
        <v>275</v>
      </c>
      <c r="U24" s="17"/>
      <c r="V24" s="17"/>
      <c r="W24" s="17"/>
      <c r="X24" s="17"/>
      <c r="Y24" s="17"/>
      <c r="Z24" s="17"/>
      <c r="AA24" s="17"/>
      <c r="AC24" s="17"/>
      <c r="AD24" s="17"/>
      <c r="AE24" s="17"/>
      <c r="AF24" s="17"/>
      <c r="AG24" s="136"/>
      <c r="AH24" s="17"/>
      <c r="AI24" s="17"/>
      <c r="AJ24" s="17"/>
      <c r="AK24" s="17"/>
      <c r="AL24" s="17"/>
      <c r="AM24" s="107"/>
      <c r="AN24" s="107"/>
      <c r="AO24" s="107"/>
      <c r="AP24" s="107"/>
      <c r="AQ24" s="17"/>
      <c r="AR24" s="107"/>
      <c r="AS24" s="107"/>
      <c r="AT24" s="17"/>
      <c r="AU24" s="107"/>
      <c r="AV24" s="107"/>
      <c r="AW24" s="17"/>
      <c r="AX24" s="107"/>
      <c r="AY24" s="107"/>
      <c r="AZ24" s="107"/>
      <c r="BA24" s="107"/>
      <c r="BB24" s="107"/>
      <c r="BC24" s="107"/>
      <c r="BD24" s="107"/>
      <c r="BE24" s="57"/>
      <c r="BF24" s="468" t="str">
        <f>IFERROR(VLOOKUP($A24,'SUT 20210531'!$A$1:$Y$90,5,FALSE),"-")</f>
        <v>-</v>
      </c>
    </row>
    <row r="25" spans="1:147" ht="24.75" hidden="1" customHeight="1" thickBot="1" x14ac:dyDescent="0.25">
      <c r="A25" s="16"/>
      <c r="B25" s="16" t="s">
        <v>309</v>
      </c>
      <c r="C25" s="17"/>
      <c r="D25" s="17"/>
      <c r="E25" s="17"/>
      <c r="F25" s="17"/>
      <c r="G25" s="17"/>
      <c r="H25" s="17"/>
      <c r="I25" s="468" t="str">
        <f>IFERROR(VLOOKUP($A25,'SUT 20210531'!$A$1:$Y$90,15,FALSE),"-")</f>
        <v>-</v>
      </c>
      <c r="J25" s="468" t="str">
        <f>IFERROR(VLOOKUP($A25,'SUT 20210531'!$A$1:$Y$90,16,FALSE),"-")</f>
        <v>-</v>
      </c>
      <c r="K25" s="468" t="str">
        <f>IFERROR(VLOOKUP($A25,'SUT 20210531'!$A$1:$Y$90,17,FALSE),"-")</f>
        <v>-</v>
      </c>
      <c r="L25" s="468" t="str">
        <f>IFERROR(VLOOKUP($A25,'SUT 20210531'!$A$1:$Y$90,18,FALSE),"-")</f>
        <v>-</v>
      </c>
      <c r="M25" s="468" t="str">
        <f t="shared" si="0"/>
        <v>-</v>
      </c>
      <c r="N25" s="468" t="str">
        <f t="shared" si="1"/>
        <v>-</v>
      </c>
      <c r="O25" s="468" t="str">
        <f t="shared" si="2"/>
        <v>-</v>
      </c>
      <c r="P25" s="468" t="str">
        <f t="shared" si="3"/>
        <v>-</v>
      </c>
      <c r="Q25" s="46"/>
      <c r="R25" s="47"/>
      <c r="S25" s="47"/>
      <c r="T25" s="48" t="s">
        <v>275</v>
      </c>
      <c r="U25" s="17"/>
      <c r="V25" s="17"/>
      <c r="W25" s="17"/>
      <c r="X25" s="17"/>
      <c r="Y25" s="17"/>
      <c r="Z25" s="17"/>
      <c r="AA25" s="17"/>
      <c r="AC25" s="17"/>
      <c r="AD25" s="17"/>
      <c r="AE25" s="17"/>
      <c r="AF25" s="17"/>
      <c r="AG25" s="136"/>
      <c r="AH25" s="17"/>
      <c r="AI25" s="17"/>
      <c r="AJ25" s="17"/>
      <c r="AK25" s="17"/>
      <c r="AL25" s="17"/>
      <c r="AM25" s="107"/>
      <c r="AN25" s="107"/>
      <c r="AO25" s="107"/>
      <c r="AP25" s="107"/>
      <c r="AQ25" s="17"/>
      <c r="AR25" s="107"/>
      <c r="AS25" s="107"/>
      <c r="AT25" s="17"/>
      <c r="AU25" s="107"/>
      <c r="AV25" s="107"/>
      <c r="AW25" s="17"/>
      <c r="AX25" s="107"/>
      <c r="AY25" s="107"/>
      <c r="AZ25" s="107"/>
      <c r="BA25" s="107"/>
      <c r="BB25" s="107"/>
      <c r="BC25" s="107"/>
      <c r="BD25" s="107"/>
      <c r="BE25" s="57"/>
      <c r="BF25" s="468" t="str">
        <f>IFERROR(VLOOKUP($A25,'SUT 20210531'!$A$1:$Y$90,5,FALSE),"-")</f>
        <v>-</v>
      </c>
    </row>
    <row r="26" spans="1:147" s="113" customFormat="1" ht="25.5" hidden="1" customHeight="1" x14ac:dyDescent="0.2">
      <c r="A26" s="21"/>
      <c r="B26" s="22" t="s">
        <v>311</v>
      </c>
      <c r="C26" s="23"/>
      <c r="D26" s="23"/>
      <c r="E26" s="23"/>
      <c r="F26" s="23"/>
      <c r="G26" s="23"/>
      <c r="H26" s="24"/>
      <c r="I26" s="468" t="str">
        <f>IFERROR(VLOOKUP($A26,'SUT 20210531'!$A$1:$Y$90,15,FALSE),"-")</f>
        <v>-</v>
      </c>
      <c r="J26" s="468" t="str">
        <f>IFERROR(VLOOKUP($A26,'SUT 20210531'!$A$1:$Y$90,16,FALSE),"-")</f>
        <v>-</v>
      </c>
      <c r="K26" s="468" t="str">
        <f>IFERROR(VLOOKUP($A26,'SUT 20210531'!$A$1:$Y$90,17,FALSE),"-")</f>
        <v>-</v>
      </c>
      <c r="L26" s="468" t="str">
        <f>IFERROR(VLOOKUP($A26,'SUT 20210531'!$A$1:$Y$90,18,FALSE),"-")</f>
        <v>-</v>
      </c>
      <c r="M26" s="468" t="str">
        <f t="shared" si="0"/>
        <v>-</v>
      </c>
      <c r="N26" s="468" t="str">
        <f t="shared" si="1"/>
        <v>-</v>
      </c>
      <c r="O26" s="468" t="str">
        <f t="shared" si="2"/>
        <v>-</v>
      </c>
      <c r="P26" s="468" t="str">
        <f t="shared" si="3"/>
        <v>-</v>
      </c>
      <c r="Q26" s="25"/>
      <c r="R26" s="38"/>
      <c r="S26" s="38"/>
      <c r="T26" s="28"/>
      <c r="U26" s="108"/>
      <c r="V26" s="108"/>
      <c r="W26" s="108"/>
      <c r="X26" s="108"/>
      <c r="Y26" s="108"/>
      <c r="Z26" s="108"/>
      <c r="AA26" s="138"/>
      <c r="AB26" s="109"/>
      <c r="AC26" s="112"/>
      <c r="AD26" s="110"/>
      <c r="AE26" s="110"/>
      <c r="AF26" s="111"/>
      <c r="AG26" s="109"/>
      <c r="AH26" s="112"/>
      <c r="AI26" s="110"/>
      <c r="AJ26" s="110"/>
      <c r="AK26" s="110"/>
      <c r="AL26" s="110"/>
      <c r="AM26" s="110"/>
      <c r="AN26" s="110"/>
      <c r="AO26" s="110"/>
      <c r="AP26" s="110"/>
      <c r="AQ26" s="110"/>
      <c r="AR26" s="110"/>
      <c r="AS26" s="110"/>
      <c r="AT26" s="110"/>
      <c r="AU26" s="110"/>
      <c r="AV26" s="110"/>
      <c r="AW26" s="110"/>
      <c r="AX26" s="110"/>
      <c r="AY26" s="110"/>
      <c r="AZ26" s="110"/>
      <c r="BA26" s="110"/>
      <c r="BB26" s="110"/>
      <c r="BC26" s="110"/>
      <c r="BD26" s="111"/>
      <c r="BE26" s="57"/>
      <c r="BF26" s="468" t="str">
        <f>IFERROR(VLOOKUP($A26,'SUT 20210531'!$A$1:$Y$90,5,FALSE),"-")</f>
        <v>-</v>
      </c>
      <c r="BG26" s="101"/>
      <c r="BH26" s="101"/>
      <c r="BI26" s="101"/>
      <c r="BJ26" s="101"/>
      <c r="BK26" s="101"/>
      <c r="BL26" s="101"/>
      <c r="BM26" s="101"/>
      <c r="BN26" s="101"/>
      <c r="BO26" s="101"/>
      <c r="BP26" s="101"/>
      <c r="BQ26" s="101"/>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1"/>
      <c r="DQ26" s="101"/>
      <c r="DR26" s="101"/>
      <c r="DS26" s="101"/>
      <c r="DT26" s="101"/>
      <c r="DU26" s="101"/>
      <c r="DV26" s="101"/>
      <c r="DW26" s="101"/>
      <c r="DX26" s="101"/>
      <c r="DY26" s="101"/>
      <c r="DZ26" s="101"/>
      <c r="EA26" s="101"/>
      <c r="EB26" s="101"/>
      <c r="EC26" s="101"/>
      <c r="ED26" s="101"/>
      <c r="EE26" s="101"/>
      <c r="EF26" s="101"/>
      <c r="EG26" s="101"/>
      <c r="EH26" s="101"/>
      <c r="EI26" s="101"/>
      <c r="EJ26" s="101"/>
      <c r="EK26" s="101"/>
      <c r="EL26" s="101"/>
      <c r="EM26" s="101"/>
      <c r="EN26" s="101"/>
      <c r="EO26" s="101"/>
      <c r="EP26" s="101"/>
      <c r="EQ26" s="101"/>
    </row>
    <row r="27" spans="1:147" ht="25.5" hidden="1" customHeight="1" x14ac:dyDescent="0.25">
      <c r="A27" s="29" t="s">
        <v>314</v>
      </c>
      <c r="B27" s="30" t="s">
        <v>315</v>
      </c>
      <c r="C27" s="33">
        <v>799037.74</v>
      </c>
      <c r="D27" s="33">
        <v>119855.67</v>
      </c>
      <c r="E27" s="33"/>
      <c r="F27" s="33"/>
      <c r="G27" s="33"/>
      <c r="H27" s="33">
        <v>679182.07</v>
      </c>
      <c r="I27" s="468">
        <f>IFERROR(VLOOKUP($A27,'SUT 20210531'!$A$1:$Y$90,15,FALSE),"-")</f>
        <v>799037.74</v>
      </c>
      <c r="J27" s="468">
        <f>IFERROR(VLOOKUP($A27,'SUT 20210531'!$A$1:$Y$90,16,FALSE),"-")</f>
        <v>679182.07</v>
      </c>
      <c r="K27" s="468">
        <f>IFERROR(VLOOKUP($A27,'SUT 20210531'!$A$1:$Y$90,17,FALSE),"-")</f>
        <v>0</v>
      </c>
      <c r="L27" s="468">
        <f>IFERROR(VLOOKUP($A27,'SUT 20210531'!$A$1:$Y$90,18,FALSE),"-")</f>
        <v>119855.67</v>
      </c>
      <c r="M27" s="468">
        <f t="shared" si="0"/>
        <v>0</v>
      </c>
      <c r="N27" s="468">
        <f t="shared" si="1"/>
        <v>0</v>
      </c>
      <c r="O27" s="468">
        <f t="shared" si="2"/>
        <v>0</v>
      </c>
      <c r="P27" s="468">
        <f t="shared" si="3"/>
        <v>0</v>
      </c>
      <c r="Q27" s="34">
        <v>42675</v>
      </c>
      <c r="R27" s="35">
        <v>42826</v>
      </c>
      <c r="S27" s="35">
        <v>42947</v>
      </c>
      <c r="T27" s="36">
        <v>44227</v>
      </c>
      <c r="U27" s="114"/>
      <c r="V27" s="114">
        <v>150000</v>
      </c>
      <c r="W27" s="114">
        <v>300000</v>
      </c>
      <c r="X27" s="114">
        <v>248749</v>
      </c>
      <c r="Y27" s="114"/>
      <c r="Z27" s="114"/>
      <c r="AA27" s="139"/>
      <c r="AB27" s="115"/>
      <c r="AC27" s="119">
        <v>19</v>
      </c>
      <c r="AD27" s="129" t="s">
        <v>742</v>
      </c>
      <c r="AE27" s="120"/>
      <c r="AF27" s="135"/>
      <c r="AG27" s="136"/>
      <c r="AH27" s="119"/>
      <c r="AI27" s="120"/>
      <c r="AJ27" s="120"/>
      <c r="AK27" s="120"/>
      <c r="AL27" s="120"/>
      <c r="AM27" s="140"/>
      <c r="AN27" s="140"/>
      <c r="AO27" s="120"/>
      <c r="AP27" s="140" t="s">
        <v>185</v>
      </c>
      <c r="AQ27" s="140" t="s">
        <v>186</v>
      </c>
      <c r="AR27" s="120">
        <v>5</v>
      </c>
      <c r="AS27" s="120"/>
      <c r="AT27" s="120"/>
      <c r="AU27" s="120"/>
      <c r="AV27" s="120"/>
      <c r="AW27" s="120"/>
      <c r="AX27" s="120"/>
      <c r="AY27" s="120"/>
      <c r="AZ27" s="120"/>
      <c r="BA27" s="120"/>
      <c r="BB27" s="120"/>
      <c r="BC27" s="120"/>
      <c r="BD27" s="135"/>
      <c r="BE27" s="57" t="s">
        <v>823</v>
      </c>
      <c r="BF27" s="468" t="str">
        <f>IFERROR(VLOOKUP($A27,'SUT 20210531'!$A$1:$Y$90,5,FALSE),"-")</f>
        <v>Įgyvendinama sutartis</v>
      </c>
      <c r="BG27" s="122"/>
      <c r="BH27" s="122"/>
      <c r="BI27" s="122"/>
      <c r="BJ27" s="122"/>
      <c r="BK27" s="122"/>
    </row>
    <row r="28" spans="1:147" ht="25.5" customHeight="1" x14ac:dyDescent="0.2">
      <c r="A28" s="29" t="s">
        <v>319</v>
      </c>
      <c r="B28" s="30" t="s">
        <v>320</v>
      </c>
      <c r="C28" s="33">
        <v>275093.36</v>
      </c>
      <c r="D28" s="33">
        <v>22605.119999999999</v>
      </c>
      <c r="E28" s="33"/>
      <c r="F28" s="33"/>
      <c r="G28" s="33">
        <v>18658.89</v>
      </c>
      <c r="H28" s="33">
        <v>233829.35</v>
      </c>
      <c r="I28" s="468">
        <f>IFERROR(VLOOKUP($A28,'SUT 20210531'!$A$1:$Y$90,15,FALSE),"-")</f>
        <v>288232.69</v>
      </c>
      <c r="J28" s="468">
        <f>IFERROR(VLOOKUP($A28,'SUT 20210531'!$A$1:$Y$90,16,FALSE),"-")</f>
        <v>244997.78</v>
      </c>
      <c r="K28" s="468">
        <f>IFERROR(VLOOKUP($A28,'SUT 20210531'!$A$1:$Y$90,17,FALSE),"-")</f>
        <v>0</v>
      </c>
      <c r="L28" s="468">
        <f>IFERROR(VLOOKUP($A28,'SUT 20210531'!$A$1:$Y$90,18,FALSE),"-")</f>
        <v>43234.91</v>
      </c>
      <c r="M28" s="468">
        <f t="shared" si="0"/>
        <v>-13139.330000000016</v>
      </c>
      <c r="N28" s="468">
        <f t="shared" si="1"/>
        <v>-11168.429999999993</v>
      </c>
      <c r="O28" s="468">
        <f t="shared" si="2"/>
        <v>0</v>
      </c>
      <c r="P28" s="468">
        <f t="shared" si="3"/>
        <v>-20629.790000000005</v>
      </c>
      <c r="Q28" s="34">
        <v>42675</v>
      </c>
      <c r="R28" s="35">
        <v>42736</v>
      </c>
      <c r="S28" s="35">
        <v>42855</v>
      </c>
      <c r="T28" s="36">
        <v>43496</v>
      </c>
      <c r="U28" s="114"/>
      <c r="V28" s="114">
        <v>200000</v>
      </c>
      <c r="W28" s="114">
        <v>68617</v>
      </c>
      <c r="X28" s="114"/>
      <c r="Y28" s="114"/>
      <c r="Z28" s="114"/>
      <c r="AA28" s="139"/>
      <c r="AB28" s="115"/>
      <c r="AC28" s="119">
        <v>12</v>
      </c>
      <c r="AD28" s="129" t="s">
        <v>241</v>
      </c>
      <c r="AE28" s="120"/>
      <c r="AF28" s="135"/>
      <c r="AG28" s="136"/>
      <c r="AH28" s="119"/>
      <c r="AI28" s="120"/>
      <c r="AJ28" s="120"/>
      <c r="AK28" s="120"/>
      <c r="AL28" s="120"/>
      <c r="AM28" s="120" t="s">
        <v>184</v>
      </c>
      <c r="AN28" s="129" t="s">
        <v>232</v>
      </c>
      <c r="AO28" s="120">
        <v>0.21</v>
      </c>
      <c r="AP28" s="120"/>
      <c r="AQ28" s="129"/>
      <c r="AR28" s="120"/>
      <c r="AS28" s="120" t="s">
        <v>187</v>
      </c>
      <c r="AT28" s="129" t="s">
        <v>233</v>
      </c>
      <c r="AU28" s="120">
        <v>0.51</v>
      </c>
      <c r="AV28" s="120"/>
      <c r="AW28" s="120"/>
      <c r="AX28" s="120"/>
      <c r="AY28" s="120"/>
      <c r="AZ28" s="120"/>
      <c r="BA28" s="120"/>
      <c r="BB28" s="120"/>
      <c r="BC28" s="120"/>
      <c r="BD28" s="135"/>
      <c r="BE28" s="57" t="s">
        <v>825</v>
      </c>
      <c r="BF28" s="468" t="str">
        <f>IFERROR(VLOOKUP($A28,'SUT 20210531'!$A$1:$Y$90,5,FALSE),"-")</f>
        <v>Baigtas</v>
      </c>
    </row>
    <row r="29" spans="1:147" ht="25.5" customHeight="1" x14ac:dyDescent="0.2">
      <c r="A29" s="29" t="s">
        <v>324</v>
      </c>
      <c r="B29" s="30" t="s">
        <v>325</v>
      </c>
      <c r="C29" s="33">
        <v>615978.15</v>
      </c>
      <c r="D29" s="33">
        <v>46198.37</v>
      </c>
      <c r="E29" s="33"/>
      <c r="F29" s="33"/>
      <c r="G29" s="33">
        <v>46198.36</v>
      </c>
      <c r="H29" s="33">
        <v>523581.42</v>
      </c>
      <c r="I29" s="468">
        <f>IFERROR(VLOOKUP($A29,'SUT 20210531'!$A$1:$Y$90,15,FALSE),"-")</f>
        <v>683338.76</v>
      </c>
      <c r="J29" s="468">
        <f>IFERROR(VLOOKUP($A29,'SUT 20210531'!$A$1:$Y$90,16,FALSE),"-")</f>
        <v>580837.93999999994</v>
      </c>
      <c r="K29" s="468">
        <f>IFERROR(VLOOKUP($A29,'SUT 20210531'!$A$1:$Y$90,17,FALSE),"-")</f>
        <v>0</v>
      </c>
      <c r="L29" s="468">
        <f>IFERROR(VLOOKUP($A29,'SUT 20210531'!$A$1:$Y$90,18,FALSE),"-")</f>
        <v>102500.82</v>
      </c>
      <c r="M29" s="468">
        <f t="shared" si="0"/>
        <v>-67360.609999999986</v>
      </c>
      <c r="N29" s="468">
        <f t="shared" si="1"/>
        <v>-57256.51999999996</v>
      </c>
      <c r="O29" s="468">
        <f t="shared" si="2"/>
        <v>0</v>
      </c>
      <c r="P29" s="468">
        <f t="shared" si="3"/>
        <v>-56302.450000000004</v>
      </c>
      <c r="Q29" s="34">
        <v>42675</v>
      </c>
      <c r="R29" s="35">
        <v>42917</v>
      </c>
      <c r="S29" s="35">
        <v>43008</v>
      </c>
      <c r="T29" s="36">
        <v>44012</v>
      </c>
      <c r="U29" s="114"/>
      <c r="V29" s="114">
        <v>134983</v>
      </c>
      <c r="W29" s="114">
        <v>404950</v>
      </c>
      <c r="X29" s="114">
        <v>134983</v>
      </c>
      <c r="Y29" s="114"/>
      <c r="Z29" s="114"/>
      <c r="AA29" s="139"/>
      <c r="AB29" s="115"/>
      <c r="AC29" s="119">
        <v>12</v>
      </c>
      <c r="AD29" s="129" t="s">
        <v>241</v>
      </c>
      <c r="AE29" s="120"/>
      <c r="AF29" s="135"/>
      <c r="AG29" s="136"/>
      <c r="AH29" s="119"/>
      <c r="AI29" s="120"/>
      <c r="AJ29" s="120"/>
      <c r="AK29" s="120"/>
      <c r="AL29" s="120"/>
      <c r="AM29" s="120" t="s">
        <v>184</v>
      </c>
      <c r="AN29" s="129" t="s">
        <v>232</v>
      </c>
      <c r="AO29" s="129">
        <v>2.09</v>
      </c>
      <c r="AP29" s="120"/>
      <c r="AQ29" s="120"/>
      <c r="AR29" s="120"/>
      <c r="AS29" s="120"/>
      <c r="AT29" s="120"/>
      <c r="AU29" s="120"/>
      <c r="AV29" s="120"/>
      <c r="AW29" s="120"/>
      <c r="AX29" s="120"/>
      <c r="AY29" s="120"/>
      <c r="AZ29" s="120"/>
      <c r="BA29" s="120"/>
      <c r="BB29" s="120"/>
      <c r="BC29" s="120"/>
      <c r="BD29" s="135"/>
      <c r="BE29" s="57" t="s">
        <v>824</v>
      </c>
      <c r="BF29" s="468" t="str">
        <f>IFERROR(VLOOKUP($A29,'SUT 20210531'!$A$1:$Y$90,5,FALSE),"-")</f>
        <v>Baigtas</v>
      </c>
    </row>
    <row r="30" spans="1:147" ht="40.5" hidden="1" customHeight="1" x14ac:dyDescent="0.2">
      <c r="A30" s="29" t="s">
        <v>1287</v>
      </c>
      <c r="B30" s="30" t="s">
        <v>329</v>
      </c>
      <c r="C30" s="33">
        <v>230889.91</v>
      </c>
      <c r="D30" s="33">
        <v>116189.91</v>
      </c>
      <c r="E30" s="33"/>
      <c r="F30" s="33"/>
      <c r="G30" s="33"/>
      <c r="H30" s="33">
        <v>114700</v>
      </c>
      <c r="I30" s="468">
        <f>IFERROR(VLOOKUP($A30,'SUT 20210531'!$A$1:$Y$90,15,FALSE),"-")</f>
        <v>236018.55</v>
      </c>
      <c r="J30" s="468">
        <f>IFERROR(VLOOKUP($A30,'SUT 20210531'!$A$1:$Y$90,16,FALSE),"-")</f>
        <v>114700</v>
      </c>
      <c r="K30" s="468">
        <f>IFERROR(VLOOKUP($A30,'SUT 20210531'!$A$1:$Y$90,17,FALSE),"-")</f>
        <v>0</v>
      </c>
      <c r="L30" s="468">
        <f>IFERROR(VLOOKUP($A30,'SUT 20210531'!$A$1:$Y$90,18,FALSE),"-")</f>
        <v>121318.55</v>
      </c>
      <c r="M30" s="468">
        <f t="shared" si="0"/>
        <v>-5128.6399999999849</v>
      </c>
      <c r="N30" s="468">
        <f t="shared" si="1"/>
        <v>0</v>
      </c>
      <c r="O30" s="468">
        <f t="shared" si="2"/>
        <v>0</v>
      </c>
      <c r="P30" s="468">
        <f t="shared" si="3"/>
        <v>-5128.6399999999994</v>
      </c>
      <c r="Q30" s="34">
        <v>42675</v>
      </c>
      <c r="R30" s="35">
        <v>43768</v>
      </c>
      <c r="S30" s="35">
        <v>43829</v>
      </c>
      <c r="T30" s="36">
        <v>44926</v>
      </c>
      <c r="U30" s="114"/>
      <c r="V30" s="114"/>
      <c r="X30" s="114">
        <v>0</v>
      </c>
      <c r="Y30" s="114">
        <v>60290</v>
      </c>
      <c r="Z30" s="114">
        <v>54410</v>
      </c>
      <c r="AA30" s="139"/>
      <c r="AB30" s="115"/>
      <c r="AC30" s="119">
        <v>19</v>
      </c>
      <c r="AD30" s="129" t="s">
        <v>742</v>
      </c>
      <c r="AE30" s="120"/>
      <c r="AF30" s="135"/>
      <c r="AG30" s="136"/>
      <c r="AH30" s="119"/>
      <c r="AI30" s="120"/>
      <c r="AJ30" s="120"/>
      <c r="AK30" s="120"/>
      <c r="AL30" s="120"/>
      <c r="AM30" s="140"/>
      <c r="AN30" s="140"/>
      <c r="AO30" s="120"/>
      <c r="AP30" s="140" t="s">
        <v>185</v>
      </c>
      <c r="AQ30" s="140" t="s">
        <v>186</v>
      </c>
      <c r="AR30" s="120">
        <v>1</v>
      </c>
      <c r="AS30" s="120"/>
      <c r="AT30" s="120"/>
      <c r="AU30" s="120"/>
      <c r="AV30" s="120"/>
      <c r="AW30" s="120"/>
      <c r="AX30" s="120"/>
      <c r="AY30" s="120"/>
      <c r="AZ30" s="120"/>
      <c r="BA30" s="120"/>
      <c r="BB30" s="120"/>
      <c r="BC30" s="120"/>
      <c r="BD30" s="135"/>
      <c r="BE30" s="41" t="s">
        <v>1012</v>
      </c>
      <c r="BF30" s="468" t="str">
        <f>IFERROR(VLOOKUP($A30,'SUT 20210531'!$A$1:$Y$90,5,FALSE),"-")</f>
        <v>Įgyvendinama sutartis</v>
      </c>
    </row>
    <row r="31" spans="1:147" ht="25.5" customHeight="1" x14ac:dyDescent="0.2">
      <c r="A31" s="29" t="s">
        <v>332</v>
      </c>
      <c r="B31" s="30" t="s">
        <v>333</v>
      </c>
      <c r="C31" s="33">
        <v>1183328.8</v>
      </c>
      <c r="D31" s="33">
        <v>177499.33</v>
      </c>
      <c r="E31" s="33"/>
      <c r="F31" s="33"/>
      <c r="G31" s="51"/>
      <c r="H31" s="33">
        <v>1005829.47</v>
      </c>
      <c r="I31" s="468">
        <f>IFERROR(VLOOKUP($A31,'SUT 20210531'!$A$1:$Y$90,15,FALSE),"-")</f>
        <v>1183328.81</v>
      </c>
      <c r="J31" s="468">
        <f>IFERROR(VLOOKUP($A31,'SUT 20210531'!$A$1:$Y$90,16,FALSE),"-")</f>
        <v>1005829.48</v>
      </c>
      <c r="K31" s="468">
        <f>IFERROR(VLOOKUP($A31,'SUT 20210531'!$A$1:$Y$90,17,FALSE),"-")</f>
        <v>0</v>
      </c>
      <c r="L31" s="468">
        <f>IFERROR(VLOOKUP($A31,'SUT 20210531'!$A$1:$Y$90,18,FALSE),"-")</f>
        <v>177499.33</v>
      </c>
      <c r="M31" s="468">
        <f t="shared" si="0"/>
        <v>-1.0000000009313226E-2</v>
      </c>
      <c r="N31" s="468">
        <f t="shared" si="1"/>
        <v>-1.0000000009313226E-2</v>
      </c>
      <c r="O31" s="468">
        <f t="shared" si="2"/>
        <v>0</v>
      </c>
      <c r="P31" s="468">
        <f t="shared" si="3"/>
        <v>0</v>
      </c>
      <c r="Q31" s="34">
        <v>42675</v>
      </c>
      <c r="R31" s="35">
        <v>42795</v>
      </c>
      <c r="S31" s="35">
        <v>42916</v>
      </c>
      <c r="T31" s="36">
        <v>44196</v>
      </c>
      <c r="U31" s="114"/>
      <c r="V31" s="114">
        <v>127500</v>
      </c>
      <c r="W31" s="114">
        <v>545780</v>
      </c>
      <c r="X31" s="114">
        <v>218280</v>
      </c>
      <c r="Y31" s="114">
        <v>200000</v>
      </c>
      <c r="Z31" s="114"/>
      <c r="AA31" s="139"/>
      <c r="AB31" s="115"/>
      <c r="AC31" s="119">
        <v>12</v>
      </c>
      <c r="AD31" s="129" t="s">
        <v>241</v>
      </c>
      <c r="AE31" s="120"/>
      <c r="AF31" s="135"/>
      <c r="AG31" s="136"/>
      <c r="AH31" s="119"/>
      <c r="AI31" s="120"/>
      <c r="AJ31" s="120"/>
      <c r="AK31" s="120"/>
      <c r="AL31" s="120"/>
      <c r="AM31" s="120" t="s">
        <v>184</v>
      </c>
      <c r="AN31" s="129" t="s">
        <v>232</v>
      </c>
      <c r="AO31" s="129">
        <v>1.65</v>
      </c>
      <c r="AP31" s="140" t="s">
        <v>185</v>
      </c>
      <c r="AQ31" s="140" t="s">
        <v>186</v>
      </c>
      <c r="AR31" s="120">
        <v>2</v>
      </c>
      <c r="AS31" s="120"/>
      <c r="AT31" s="120"/>
      <c r="AU31" s="120"/>
      <c r="AV31" s="120"/>
      <c r="AW31" s="120"/>
      <c r="AX31" s="120"/>
      <c r="AY31" s="120"/>
      <c r="AZ31" s="120"/>
      <c r="BA31" s="120"/>
      <c r="BB31" s="120"/>
      <c r="BC31" s="120"/>
      <c r="BD31" s="135"/>
      <c r="BE31" s="57" t="s">
        <v>822</v>
      </c>
      <c r="BF31" s="468" t="str">
        <f>IFERROR(VLOOKUP($A31,'SUT 20210531'!$A$1:$Y$90,5,FALSE),"-")</f>
        <v>Baigtas</v>
      </c>
    </row>
    <row r="32" spans="1:147" ht="25.5" hidden="1" customHeight="1" x14ac:dyDescent="0.2">
      <c r="A32" s="459" t="s">
        <v>1286</v>
      </c>
      <c r="B32" s="30" t="s">
        <v>1095</v>
      </c>
      <c r="C32" s="33">
        <v>164147.38</v>
      </c>
      <c r="D32" s="33">
        <v>13052.33</v>
      </c>
      <c r="E32" s="33"/>
      <c r="F32" s="33"/>
      <c r="G32" s="33">
        <v>12311.05</v>
      </c>
      <c r="H32" s="33">
        <v>138784</v>
      </c>
      <c r="I32" s="468">
        <f>IFERROR(VLOOKUP($A32,'SUT 20210531'!$A$1:$Y$90,15,FALSE),"-")</f>
        <v>157752.07</v>
      </c>
      <c r="J32" s="468">
        <f>IFERROR(VLOOKUP($A32,'SUT 20210531'!$A$1:$Y$90,16,FALSE),"-")</f>
        <v>134089.25</v>
      </c>
      <c r="K32" s="468">
        <f>IFERROR(VLOOKUP($A32,'SUT 20210531'!$A$1:$Y$90,17,FALSE),"-")</f>
        <v>0</v>
      </c>
      <c r="L32" s="468">
        <f>IFERROR(VLOOKUP($A32,'SUT 20210531'!$A$1:$Y$90,18,FALSE),"-")</f>
        <v>23662.82</v>
      </c>
      <c r="M32" s="468">
        <f t="shared" si="0"/>
        <v>6395.3099999999977</v>
      </c>
      <c r="N32" s="468">
        <f t="shared" si="1"/>
        <v>4694.75</v>
      </c>
      <c r="O32" s="468">
        <f t="shared" si="2"/>
        <v>0</v>
      </c>
      <c r="P32" s="468">
        <f t="shared" si="3"/>
        <v>-10610.49</v>
      </c>
      <c r="Q32" s="35">
        <v>43830</v>
      </c>
      <c r="R32" s="35">
        <v>44104</v>
      </c>
      <c r="S32" s="35">
        <v>44196</v>
      </c>
      <c r="T32" s="36">
        <v>44742</v>
      </c>
      <c r="U32" s="114"/>
      <c r="V32" s="114"/>
      <c r="W32" s="114"/>
      <c r="X32" s="114"/>
      <c r="Y32" s="114"/>
      <c r="Z32" s="114"/>
      <c r="AA32" s="139"/>
      <c r="AB32" s="115"/>
      <c r="AC32" s="119">
        <v>12</v>
      </c>
      <c r="AD32" s="129" t="s">
        <v>241</v>
      </c>
      <c r="AE32" s="120"/>
      <c r="AF32" s="135"/>
      <c r="AG32" s="136"/>
      <c r="AH32" s="119"/>
      <c r="AI32" s="120"/>
      <c r="AJ32" s="120"/>
      <c r="AK32" s="120"/>
      <c r="AL32" s="120"/>
      <c r="AM32" s="120"/>
      <c r="AN32" s="129"/>
      <c r="AO32" s="129"/>
      <c r="AP32" s="140"/>
      <c r="AQ32" s="140"/>
      <c r="AR32" s="120"/>
      <c r="AS32" s="120" t="s">
        <v>187</v>
      </c>
      <c r="AT32" s="129" t="s">
        <v>233</v>
      </c>
      <c r="AU32" s="129">
        <v>0.21</v>
      </c>
      <c r="AV32" s="120"/>
      <c r="AW32" s="120"/>
      <c r="AX32" s="120"/>
      <c r="AY32" s="120"/>
      <c r="AZ32" s="120"/>
      <c r="BA32" s="120"/>
      <c r="BB32" s="120"/>
      <c r="BC32" s="120"/>
      <c r="BD32" s="135"/>
      <c r="BE32" s="57" t="s">
        <v>1124</v>
      </c>
      <c r="BF32" s="468" t="str">
        <f>IFERROR(VLOOKUP($A32,'SUT 20210531'!$A$1:$Y$90,5,FALSE),"-")</f>
        <v>Įgyvendinama sutartis</v>
      </c>
    </row>
    <row r="33" spans="1:147" ht="25.5" hidden="1" customHeight="1" x14ac:dyDescent="0.2">
      <c r="A33" s="396" t="s">
        <v>1285</v>
      </c>
      <c r="B33" s="397" t="s">
        <v>1096</v>
      </c>
      <c r="C33" s="33">
        <f>SUM(D33:H33)</f>
        <v>215438.95</v>
      </c>
      <c r="D33" s="33">
        <v>32315.85</v>
      </c>
      <c r="E33" s="33"/>
      <c r="F33" s="33"/>
      <c r="G33" s="51"/>
      <c r="H33" s="33">
        <v>183123.1</v>
      </c>
      <c r="I33" s="468">
        <f>IFERROR(VLOOKUP($A33,'SUT 20210531'!$A$1:$Y$90,15,FALSE),"-")</f>
        <v>245063.62</v>
      </c>
      <c r="J33" s="468">
        <f>IFERROR(VLOOKUP($A33,'SUT 20210531'!$A$1:$Y$90,16,FALSE),"-")</f>
        <v>183123.1</v>
      </c>
      <c r="K33" s="468">
        <f>IFERROR(VLOOKUP($A33,'SUT 20210531'!$A$1:$Y$90,17,FALSE),"-")</f>
        <v>0</v>
      </c>
      <c r="L33" s="468">
        <f>IFERROR(VLOOKUP($A33,'SUT 20210531'!$A$1:$Y$90,18,FALSE),"-")</f>
        <v>61940.52</v>
      </c>
      <c r="M33" s="468">
        <f t="shared" si="0"/>
        <v>-29624.669999999984</v>
      </c>
      <c r="N33" s="468">
        <f t="shared" si="1"/>
        <v>0</v>
      </c>
      <c r="O33" s="468">
        <f t="shared" si="2"/>
        <v>0</v>
      </c>
      <c r="P33" s="468">
        <f t="shared" si="3"/>
        <v>-29624.67</v>
      </c>
      <c r="Q33" s="35">
        <v>43830</v>
      </c>
      <c r="R33" s="35">
        <v>44012</v>
      </c>
      <c r="S33" s="35">
        <v>44074</v>
      </c>
      <c r="T33" s="36">
        <v>44620</v>
      </c>
      <c r="U33" s="114"/>
      <c r="V33" s="114"/>
      <c r="W33" s="114"/>
      <c r="X33" s="114"/>
      <c r="Y33" s="114"/>
      <c r="Z33" s="114"/>
      <c r="AA33" s="139"/>
      <c r="AB33" s="115"/>
      <c r="AC33" s="119">
        <v>12</v>
      </c>
      <c r="AD33" s="129" t="s">
        <v>241</v>
      </c>
      <c r="AE33" s="120"/>
      <c r="AF33" s="135"/>
      <c r="AG33" s="136"/>
      <c r="AH33" s="119"/>
      <c r="AI33" s="120"/>
      <c r="AJ33" s="120"/>
      <c r="AK33" s="120"/>
      <c r="AL33" s="120"/>
      <c r="AM33" s="120" t="s">
        <v>184</v>
      </c>
      <c r="AN33" s="129" t="s">
        <v>232</v>
      </c>
      <c r="AO33" s="129">
        <v>0.2</v>
      </c>
      <c r="AP33" s="140"/>
      <c r="AQ33" s="140"/>
      <c r="AR33" s="120"/>
      <c r="AS33" s="120"/>
      <c r="AT33" s="120"/>
      <c r="AU33" s="120"/>
      <c r="AV33" s="120"/>
      <c r="AW33" s="120"/>
      <c r="AX33" s="120"/>
      <c r="AY33" s="120"/>
      <c r="AZ33" s="120"/>
      <c r="BA33" s="120"/>
      <c r="BB33" s="120"/>
      <c r="BC33" s="120"/>
      <c r="BD33" s="135"/>
      <c r="BE33" s="57" t="s">
        <v>1125</v>
      </c>
      <c r="BF33" s="468" t="str">
        <f>IFERROR(VLOOKUP($A33,'SUT 20210531'!$A$1:$Y$90,5,FALSE),"-")</f>
        <v>Įgyvendinama sutartis</v>
      </c>
    </row>
    <row r="34" spans="1:147" s="113" customFormat="1" ht="25.5" hidden="1" customHeight="1" x14ac:dyDescent="0.2">
      <c r="A34" s="21"/>
      <c r="B34" s="37" t="s">
        <v>335</v>
      </c>
      <c r="C34" s="23"/>
      <c r="D34" s="23"/>
      <c r="E34" s="23"/>
      <c r="F34" s="23"/>
      <c r="G34" s="23"/>
      <c r="H34" s="24"/>
      <c r="I34" s="468" t="str">
        <f>IFERROR(VLOOKUP($A34,'SUT 20210531'!$A$1:$Y$90,15,FALSE),"-")</f>
        <v>-</v>
      </c>
      <c r="J34" s="468" t="str">
        <f>IFERROR(VLOOKUP($A34,'SUT 20210531'!$A$1:$Y$90,16,FALSE),"-")</f>
        <v>-</v>
      </c>
      <c r="K34" s="468" t="str">
        <f>IFERROR(VLOOKUP($A34,'SUT 20210531'!$A$1:$Y$90,17,FALSE),"-")</f>
        <v>-</v>
      </c>
      <c r="L34" s="468" t="str">
        <f>IFERROR(VLOOKUP($A34,'SUT 20210531'!$A$1:$Y$90,18,FALSE),"-")</f>
        <v>-</v>
      </c>
      <c r="M34" s="468" t="str">
        <f t="shared" si="0"/>
        <v>-</v>
      </c>
      <c r="N34" s="468" t="str">
        <f t="shared" si="1"/>
        <v>-</v>
      </c>
      <c r="O34" s="468" t="str">
        <f t="shared" si="2"/>
        <v>-</v>
      </c>
      <c r="P34" s="468" t="str">
        <f t="shared" si="3"/>
        <v>-</v>
      </c>
      <c r="Q34" s="25"/>
      <c r="R34" s="38"/>
      <c r="S34" s="38"/>
      <c r="T34" s="28" t="s">
        <v>275</v>
      </c>
      <c r="U34" s="108"/>
      <c r="V34" s="108"/>
      <c r="W34" s="108"/>
      <c r="X34" s="108"/>
      <c r="Y34" s="108"/>
      <c r="Z34" s="108"/>
      <c r="AA34" s="138"/>
      <c r="AB34" s="109"/>
      <c r="AC34" s="112"/>
      <c r="AD34" s="110"/>
      <c r="AE34" s="110"/>
      <c r="AF34" s="111"/>
      <c r="AG34" s="109"/>
      <c r="AH34" s="112"/>
      <c r="AI34" s="110"/>
      <c r="AJ34" s="110"/>
      <c r="AK34" s="110"/>
      <c r="AL34" s="110"/>
      <c r="AM34" s="110"/>
      <c r="AN34" s="110"/>
      <c r="AO34" s="110"/>
      <c r="AP34" s="110"/>
      <c r="AQ34" s="110"/>
      <c r="AR34" s="110"/>
      <c r="AS34" s="110"/>
      <c r="AT34" s="110"/>
      <c r="AU34" s="110"/>
      <c r="AV34" s="110"/>
      <c r="AW34" s="110"/>
      <c r="AX34" s="110"/>
      <c r="AY34" s="110"/>
      <c r="AZ34" s="110"/>
      <c r="BA34" s="110"/>
      <c r="BB34" s="110"/>
      <c r="BC34" s="110"/>
      <c r="BD34" s="111"/>
      <c r="BE34" s="57"/>
      <c r="BF34" s="468" t="str">
        <f>IFERROR(VLOOKUP($A34,'SUT 20210531'!$A$1:$Y$90,5,FALSE),"-")</f>
        <v>-</v>
      </c>
      <c r="BG34" s="101"/>
      <c r="BH34" s="101"/>
      <c r="BI34" s="101"/>
      <c r="BJ34" s="101"/>
      <c r="BK34" s="101"/>
      <c r="BL34" s="101"/>
      <c r="BM34" s="101"/>
      <c r="BN34" s="101"/>
      <c r="BO34" s="101"/>
      <c r="BP34" s="101"/>
      <c r="BQ34" s="101"/>
      <c r="BR34" s="101"/>
      <c r="BS34" s="101"/>
      <c r="BT34" s="101"/>
      <c r="BU34" s="101"/>
      <c r="BV34" s="101"/>
      <c r="BW34" s="101"/>
      <c r="BX34" s="101"/>
      <c r="BY34" s="101"/>
      <c r="BZ34" s="101"/>
      <c r="CA34" s="101"/>
      <c r="CB34" s="101"/>
      <c r="CC34" s="101"/>
      <c r="CD34" s="101"/>
      <c r="CE34" s="101"/>
      <c r="CF34" s="101"/>
      <c r="CG34" s="10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1"/>
      <c r="DQ34" s="101"/>
      <c r="DR34" s="101"/>
      <c r="DS34" s="101"/>
      <c r="DT34" s="101"/>
      <c r="DU34" s="101"/>
      <c r="DV34" s="101"/>
      <c r="DW34" s="101"/>
      <c r="DX34" s="101"/>
      <c r="DY34" s="101"/>
      <c r="DZ34" s="101"/>
      <c r="EA34" s="101"/>
      <c r="EB34" s="101"/>
      <c r="EC34" s="101"/>
      <c r="ED34" s="101"/>
      <c r="EE34" s="101"/>
      <c r="EF34" s="101"/>
      <c r="EG34" s="101"/>
      <c r="EH34" s="101"/>
      <c r="EI34" s="101"/>
      <c r="EJ34" s="101"/>
      <c r="EK34" s="101"/>
      <c r="EL34" s="101"/>
      <c r="EM34" s="101"/>
      <c r="EN34" s="101"/>
      <c r="EO34" s="101"/>
      <c r="EP34" s="101"/>
      <c r="EQ34" s="101"/>
    </row>
    <row r="35" spans="1:147" ht="25.5" hidden="1" customHeight="1" x14ac:dyDescent="0.2">
      <c r="A35" s="29" t="s">
        <v>1008</v>
      </c>
      <c r="B35" s="30" t="s">
        <v>338</v>
      </c>
      <c r="C35" s="33">
        <v>1071668.2</v>
      </c>
      <c r="D35" s="33">
        <v>365464.2</v>
      </c>
      <c r="E35" s="33"/>
      <c r="F35" s="33">
        <v>0</v>
      </c>
      <c r="G35" s="33">
        <v>0</v>
      </c>
      <c r="H35" s="33">
        <v>706204</v>
      </c>
      <c r="I35" s="468">
        <f>IFERROR(VLOOKUP($A35,'SUT 20210531'!$A$1:$Y$90,15,FALSE),"-")</f>
        <v>1071668.2</v>
      </c>
      <c r="J35" s="468">
        <f>IFERROR(VLOOKUP($A35,'SUT 20210531'!$A$1:$Y$90,16,FALSE),"-")</f>
        <v>706204</v>
      </c>
      <c r="K35" s="468">
        <f>IFERROR(VLOOKUP($A35,'SUT 20210531'!$A$1:$Y$90,17,FALSE),"-")</f>
        <v>0</v>
      </c>
      <c r="L35" s="468">
        <f>IFERROR(VLOOKUP($A35,'SUT 20210531'!$A$1:$Y$90,18,FALSE),"-")</f>
        <v>365464.2</v>
      </c>
      <c r="M35" s="468">
        <f t="shared" si="0"/>
        <v>0</v>
      </c>
      <c r="N35" s="468">
        <f t="shared" si="1"/>
        <v>0</v>
      </c>
      <c r="O35" s="468">
        <f t="shared" si="2"/>
        <v>0</v>
      </c>
      <c r="P35" s="468">
        <f t="shared" si="3"/>
        <v>0</v>
      </c>
      <c r="Q35" s="34">
        <v>43344</v>
      </c>
      <c r="R35" s="35">
        <v>43584</v>
      </c>
      <c r="S35" s="35">
        <v>43738</v>
      </c>
      <c r="T35" s="36">
        <v>44773</v>
      </c>
      <c r="U35" s="114">
        <v>0</v>
      </c>
      <c r="V35" s="114">
        <v>0</v>
      </c>
      <c r="W35" s="114">
        <v>0</v>
      </c>
      <c r="X35" s="91">
        <f>196920+32821</f>
        <v>229741</v>
      </c>
      <c r="Y35" s="91">
        <f>196920+131280</f>
        <v>328200</v>
      </c>
      <c r="Z35" s="91">
        <f>H35-X35-Y35</f>
        <v>148263</v>
      </c>
      <c r="AA35" s="139">
        <v>0</v>
      </c>
      <c r="AB35" s="115"/>
      <c r="AC35" s="119">
        <v>19</v>
      </c>
      <c r="AD35" s="129" t="s">
        <v>743</v>
      </c>
      <c r="AE35" s="120">
        <v>18</v>
      </c>
      <c r="AF35" s="141" t="s">
        <v>242</v>
      </c>
      <c r="AG35" s="136"/>
      <c r="AH35" s="119"/>
      <c r="AI35" s="120"/>
      <c r="AJ35" s="120"/>
      <c r="AK35" s="120"/>
      <c r="AL35" s="120"/>
      <c r="AM35" s="120" t="s">
        <v>192</v>
      </c>
      <c r="AN35" s="129" t="s">
        <v>744</v>
      </c>
      <c r="AO35" s="120">
        <v>1</v>
      </c>
      <c r="AP35" s="120" t="s">
        <v>193</v>
      </c>
      <c r="AQ35" s="129" t="s">
        <v>194</v>
      </c>
      <c r="AR35" s="117">
        <v>1</v>
      </c>
      <c r="AS35" s="120"/>
      <c r="AT35" s="120"/>
      <c r="AU35" s="120"/>
      <c r="AV35" s="120"/>
      <c r="AW35" s="120"/>
      <c r="AX35" s="120"/>
      <c r="AY35" s="120"/>
      <c r="AZ35" s="120"/>
      <c r="BA35" s="120"/>
      <c r="BB35" s="120"/>
      <c r="BC35" s="120"/>
      <c r="BD35" s="135"/>
      <c r="BE35" s="57" t="s">
        <v>879</v>
      </c>
      <c r="BF35" s="468" t="str">
        <f>IFERROR(VLOOKUP($A35,'SUT 20210531'!$A$1:$Y$90,5,FALSE),"-")</f>
        <v>Įgyvendinama sutartis</v>
      </c>
    </row>
    <row r="36" spans="1:147" ht="25.5" hidden="1" customHeight="1" x14ac:dyDescent="0.2">
      <c r="A36" s="29" t="s">
        <v>341</v>
      </c>
      <c r="B36" s="30" t="s">
        <v>342</v>
      </c>
      <c r="C36" s="33">
        <v>11900</v>
      </c>
      <c r="D36" s="33">
        <v>1785</v>
      </c>
      <c r="E36" s="33"/>
      <c r="F36" s="33"/>
      <c r="G36" s="33"/>
      <c r="H36" s="33">
        <v>10115</v>
      </c>
      <c r="I36" s="468" t="str">
        <f>IFERROR(VLOOKUP($A36,'SUT 20210531'!$A$1:$Y$90,15,FALSE),"-")</f>
        <v>-</v>
      </c>
      <c r="J36" s="468" t="str">
        <f>IFERROR(VLOOKUP($A36,'SUT 20210531'!$A$1:$Y$90,16,FALSE),"-")</f>
        <v>-</v>
      </c>
      <c r="K36" s="468" t="str">
        <f>IFERROR(VLOOKUP($A36,'SUT 20210531'!$A$1:$Y$90,17,FALSE),"-")</f>
        <v>-</v>
      </c>
      <c r="L36" s="468" t="str">
        <f>IFERROR(VLOOKUP($A36,'SUT 20210531'!$A$1:$Y$90,18,FALSE),"-")</f>
        <v>-</v>
      </c>
      <c r="M36" s="468" t="str">
        <f t="shared" si="0"/>
        <v>-</v>
      </c>
      <c r="N36" s="468" t="str">
        <f t="shared" si="1"/>
        <v>-</v>
      </c>
      <c r="O36" s="468" t="str">
        <f t="shared" si="2"/>
        <v>-</v>
      </c>
      <c r="P36" s="468" t="str">
        <f t="shared" si="3"/>
        <v>-</v>
      </c>
      <c r="Q36" s="34">
        <v>42644</v>
      </c>
      <c r="R36" s="35">
        <v>42705</v>
      </c>
      <c r="S36" s="35">
        <v>42735</v>
      </c>
      <c r="T36" s="36">
        <v>42766</v>
      </c>
      <c r="U36" s="114"/>
      <c r="V36" s="114">
        <v>10115</v>
      </c>
      <c r="W36" s="114"/>
      <c r="X36" s="114"/>
      <c r="Y36" s="114"/>
      <c r="Z36" s="114"/>
      <c r="AA36" s="139"/>
      <c r="AB36" s="115"/>
      <c r="AC36" s="119">
        <v>50</v>
      </c>
      <c r="AD36" s="129" t="s">
        <v>258</v>
      </c>
      <c r="AE36" s="120"/>
      <c r="AF36" s="135"/>
      <c r="AG36" s="136"/>
      <c r="AH36" s="119"/>
      <c r="AI36" s="120"/>
      <c r="AJ36" s="120"/>
      <c r="AK36" s="120"/>
      <c r="AL36" s="120"/>
      <c r="AM36" s="120"/>
      <c r="AN36" s="129"/>
      <c r="AO36" s="120"/>
      <c r="AP36" s="120"/>
      <c r="AQ36" s="120"/>
      <c r="AR36" s="120"/>
      <c r="AS36" s="120" t="s">
        <v>195</v>
      </c>
      <c r="AT36" s="129" t="s">
        <v>196</v>
      </c>
      <c r="AU36" s="120">
        <v>1</v>
      </c>
      <c r="AV36" s="120"/>
      <c r="AW36" s="120"/>
      <c r="AX36" s="120"/>
      <c r="AY36" s="120"/>
      <c r="AZ36" s="120"/>
      <c r="BA36" s="120"/>
      <c r="BB36" s="120"/>
      <c r="BC36" s="120"/>
      <c r="BD36" s="135"/>
      <c r="BE36" s="57" t="s">
        <v>880</v>
      </c>
      <c r="BF36" s="468" t="str">
        <f>IFERROR(VLOOKUP($A36,'SUT 20210531'!$A$1:$Y$90,5,FALSE),"-")</f>
        <v>-</v>
      </c>
    </row>
    <row r="37" spans="1:147" s="113" customFormat="1" ht="25.5" hidden="1" customHeight="1" x14ac:dyDescent="0.2">
      <c r="A37" s="21"/>
      <c r="B37" s="22" t="s">
        <v>344</v>
      </c>
      <c r="C37" s="23"/>
      <c r="D37" s="23"/>
      <c r="E37" s="23"/>
      <c r="F37" s="23"/>
      <c r="G37" s="23"/>
      <c r="H37" s="52"/>
      <c r="I37" s="468" t="str">
        <f>IFERROR(VLOOKUP($A37,'SUT 20210531'!$A$1:$Y$90,15,FALSE),"-")</f>
        <v>-</v>
      </c>
      <c r="J37" s="468" t="str">
        <f>IFERROR(VLOOKUP($A37,'SUT 20210531'!$A$1:$Y$90,16,FALSE),"-")</f>
        <v>-</v>
      </c>
      <c r="K37" s="468" t="str">
        <f>IFERROR(VLOOKUP($A37,'SUT 20210531'!$A$1:$Y$90,17,FALSE),"-")</f>
        <v>-</v>
      </c>
      <c r="L37" s="468" t="str">
        <f>IFERROR(VLOOKUP($A37,'SUT 20210531'!$A$1:$Y$90,18,FALSE),"-")</f>
        <v>-</v>
      </c>
      <c r="M37" s="468" t="str">
        <f t="shared" si="0"/>
        <v>-</v>
      </c>
      <c r="N37" s="468" t="str">
        <f t="shared" si="1"/>
        <v>-</v>
      </c>
      <c r="O37" s="468" t="str">
        <f t="shared" si="2"/>
        <v>-</v>
      </c>
      <c r="P37" s="468" t="str">
        <f t="shared" si="3"/>
        <v>-</v>
      </c>
      <c r="Q37" s="25"/>
      <c r="R37" s="38"/>
      <c r="S37" s="38"/>
      <c r="T37" s="28" t="s">
        <v>275</v>
      </c>
      <c r="U37" s="108"/>
      <c r="V37" s="108"/>
      <c r="W37" s="108"/>
      <c r="X37" s="108"/>
      <c r="Y37" s="108"/>
      <c r="Z37" s="108"/>
      <c r="AA37" s="138"/>
      <c r="AB37" s="109"/>
      <c r="AC37" s="112"/>
      <c r="AD37" s="110"/>
      <c r="AE37" s="110"/>
      <c r="AF37" s="111"/>
      <c r="AG37" s="109"/>
      <c r="AH37" s="112"/>
      <c r="AI37" s="110"/>
      <c r="AJ37" s="110"/>
      <c r="AK37" s="110"/>
      <c r="AL37" s="110"/>
      <c r="AM37" s="110"/>
      <c r="AN37" s="110"/>
      <c r="AO37" s="110"/>
      <c r="AP37" s="110"/>
      <c r="AQ37" s="110"/>
      <c r="AR37" s="110"/>
      <c r="AS37" s="110"/>
      <c r="AT37" s="110"/>
      <c r="AU37" s="110"/>
      <c r="AV37" s="110"/>
      <c r="AW37" s="110"/>
      <c r="AX37" s="110"/>
      <c r="AY37" s="110"/>
      <c r="AZ37" s="110"/>
      <c r="BA37" s="110"/>
      <c r="BB37" s="110"/>
      <c r="BC37" s="110"/>
      <c r="BD37" s="111"/>
      <c r="BE37" s="57"/>
      <c r="BF37" s="468" t="str">
        <f>IFERROR(VLOOKUP($A37,'SUT 20210531'!$A$1:$Y$90,5,FALSE),"-")</f>
        <v>-</v>
      </c>
      <c r="BG37" s="101"/>
      <c r="BH37" s="101"/>
      <c r="BI37" s="101"/>
      <c r="BJ37" s="101"/>
      <c r="BK37" s="101"/>
      <c r="BL37" s="101"/>
      <c r="BM37" s="101"/>
      <c r="BN37" s="101"/>
      <c r="BO37" s="101"/>
      <c r="BP37" s="101"/>
      <c r="BQ37" s="101"/>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1"/>
      <c r="DQ37" s="101"/>
      <c r="DR37" s="101"/>
      <c r="DS37" s="101"/>
      <c r="DT37" s="101"/>
      <c r="DU37" s="101"/>
      <c r="DV37" s="101"/>
      <c r="DW37" s="101"/>
      <c r="DX37" s="101"/>
      <c r="DY37" s="101"/>
      <c r="DZ37" s="101"/>
      <c r="EA37" s="101"/>
      <c r="EB37" s="101"/>
      <c r="EC37" s="101"/>
      <c r="ED37" s="101"/>
      <c r="EE37" s="101"/>
      <c r="EF37" s="101"/>
      <c r="EG37" s="101"/>
      <c r="EH37" s="101"/>
      <c r="EI37" s="101"/>
      <c r="EJ37" s="101"/>
      <c r="EK37" s="101"/>
      <c r="EL37" s="101"/>
      <c r="EM37" s="101"/>
      <c r="EN37" s="101"/>
      <c r="EO37" s="101"/>
      <c r="EP37" s="101"/>
      <c r="EQ37" s="101"/>
    </row>
    <row r="38" spans="1:147" ht="25.5" customHeight="1" x14ac:dyDescent="0.25">
      <c r="A38" s="29" t="s">
        <v>347</v>
      </c>
      <c r="B38" s="30" t="s">
        <v>348</v>
      </c>
      <c r="C38" s="33">
        <v>83796.47</v>
      </c>
      <c r="D38" s="33">
        <v>12569.47</v>
      </c>
      <c r="E38" s="33"/>
      <c r="F38" s="33"/>
      <c r="G38" s="33"/>
      <c r="H38" s="33">
        <v>71227</v>
      </c>
      <c r="I38" s="468">
        <f>IFERROR(VLOOKUP($A38,'SUT 20210531'!$A$1:$Y$90,15,FALSE),"-")</f>
        <v>83796.47</v>
      </c>
      <c r="J38" s="468">
        <f>IFERROR(VLOOKUP($A38,'SUT 20210531'!$A$1:$Y$90,16,FALSE),"-")</f>
        <v>71227</v>
      </c>
      <c r="K38" s="468">
        <f>IFERROR(VLOOKUP($A38,'SUT 20210531'!$A$1:$Y$90,17,FALSE),"-")</f>
        <v>0</v>
      </c>
      <c r="L38" s="468">
        <f>IFERROR(VLOOKUP($A38,'SUT 20210531'!$A$1:$Y$90,18,FALSE),"-")</f>
        <v>12569.47</v>
      </c>
      <c r="M38" s="468">
        <f t="shared" si="0"/>
        <v>0</v>
      </c>
      <c r="N38" s="468">
        <f t="shared" si="1"/>
        <v>0</v>
      </c>
      <c r="O38" s="468">
        <f t="shared" si="2"/>
        <v>0</v>
      </c>
      <c r="P38" s="468">
        <f t="shared" si="3"/>
        <v>0</v>
      </c>
      <c r="Q38" s="34">
        <v>42795</v>
      </c>
      <c r="R38" s="35">
        <v>42948</v>
      </c>
      <c r="S38" s="35">
        <v>43069</v>
      </c>
      <c r="T38" s="36">
        <v>43404</v>
      </c>
      <c r="U38" s="114"/>
      <c r="V38" s="114">
        <v>10000</v>
      </c>
      <c r="W38" s="114">
        <v>61227</v>
      </c>
      <c r="X38" s="114"/>
      <c r="Y38" s="114"/>
      <c r="Z38" s="114"/>
      <c r="AA38" s="139"/>
      <c r="AB38" s="115"/>
      <c r="AC38" s="119">
        <v>19</v>
      </c>
      <c r="AD38" s="129" t="s">
        <v>742</v>
      </c>
      <c r="AE38" s="120"/>
      <c r="AF38" s="142"/>
      <c r="AG38" s="136"/>
      <c r="AH38" s="119"/>
      <c r="AI38" s="120"/>
      <c r="AJ38" s="120"/>
      <c r="AK38" s="120"/>
      <c r="AL38" s="120"/>
      <c r="AM38" s="116"/>
      <c r="AN38" s="116"/>
      <c r="AO38" s="143"/>
      <c r="AP38" s="116" t="s">
        <v>189</v>
      </c>
      <c r="AQ38" s="116" t="s">
        <v>745</v>
      </c>
      <c r="AR38" s="143">
        <v>1</v>
      </c>
      <c r="AS38" s="120"/>
      <c r="AT38" s="120"/>
      <c r="AU38" s="120"/>
      <c r="AV38" s="120"/>
      <c r="AW38" s="120"/>
      <c r="AX38" s="120"/>
      <c r="AY38" s="120"/>
      <c r="AZ38" s="120"/>
      <c r="BA38" s="120"/>
      <c r="BB38" s="120"/>
      <c r="BC38" s="120"/>
      <c r="BD38" s="135"/>
      <c r="BE38" s="57" t="s">
        <v>801</v>
      </c>
      <c r="BF38" s="468" t="str">
        <f>IFERROR(VLOOKUP($A38,'SUT 20210531'!$A$1:$Y$90,5,FALSE),"-")</f>
        <v>Baigtas</v>
      </c>
      <c r="BG38" s="122"/>
      <c r="BH38" s="122"/>
      <c r="BI38" s="122"/>
      <c r="BJ38" s="122"/>
      <c r="BK38" s="122"/>
    </row>
    <row r="39" spans="1:147" ht="25.5" customHeight="1" x14ac:dyDescent="0.2">
      <c r="A39" s="29" t="s">
        <v>352</v>
      </c>
      <c r="B39" s="30" t="s">
        <v>353</v>
      </c>
      <c r="C39" s="33">
        <v>69389.47</v>
      </c>
      <c r="D39" s="33">
        <v>42007.47</v>
      </c>
      <c r="E39" s="33"/>
      <c r="F39" s="33"/>
      <c r="G39" s="33"/>
      <c r="H39" s="33">
        <v>27382</v>
      </c>
      <c r="I39" s="468">
        <f>IFERROR(VLOOKUP($A39,'SUT 20210531'!$A$1:$Y$90,15,FALSE),"-")</f>
        <v>69389.47</v>
      </c>
      <c r="J39" s="468">
        <f>IFERROR(VLOOKUP($A39,'SUT 20210531'!$A$1:$Y$90,16,FALSE),"-")</f>
        <v>27382</v>
      </c>
      <c r="K39" s="468">
        <f>IFERROR(VLOOKUP($A39,'SUT 20210531'!$A$1:$Y$90,17,FALSE),"-")</f>
        <v>0</v>
      </c>
      <c r="L39" s="468">
        <f>IFERROR(VLOOKUP($A39,'SUT 20210531'!$A$1:$Y$90,18,FALSE),"-")</f>
        <v>42007.47</v>
      </c>
      <c r="M39" s="468">
        <f t="shared" si="0"/>
        <v>0</v>
      </c>
      <c r="N39" s="468">
        <f t="shared" si="1"/>
        <v>0</v>
      </c>
      <c r="O39" s="468">
        <f t="shared" si="2"/>
        <v>0</v>
      </c>
      <c r="P39" s="468">
        <f t="shared" si="3"/>
        <v>0</v>
      </c>
      <c r="Q39" s="34">
        <v>42675</v>
      </c>
      <c r="R39" s="35">
        <v>42886</v>
      </c>
      <c r="S39" s="35">
        <v>42947</v>
      </c>
      <c r="T39" s="36">
        <v>43524</v>
      </c>
      <c r="U39" s="114"/>
      <c r="V39" s="114">
        <v>27382</v>
      </c>
      <c r="W39" s="114">
        <v>0</v>
      </c>
      <c r="X39" s="114"/>
      <c r="Y39" s="114"/>
      <c r="Z39" s="114"/>
      <c r="AA39" s="139"/>
      <c r="AB39" s="115"/>
      <c r="AC39" s="119">
        <v>19</v>
      </c>
      <c r="AD39" s="129" t="s">
        <v>742</v>
      </c>
      <c r="AE39" s="120"/>
      <c r="AF39" s="142"/>
      <c r="AG39" s="136"/>
      <c r="AH39" s="119"/>
      <c r="AI39" s="120"/>
      <c r="AJ39" s="120"/>
      <c r="AK39" s="120"/>
      <c r="AL39" s="120"/>
      <c r="AM39" s="117" t="s">
        <v>188</v>
      </c>
      <c r="AN39" s="116" t="s">
        <v>231</v>
      </c>
      <c r="AO39" s="117">
        <v>0.51</v>
      </c>
      <c r="AP39" s="120"/>
      <c r="AQ39" s="120"/>
      <c r="AR39" s="120"/>
      <c r="AS39" s="120"/>
      <c r="AT39" s="120"/>
      <c r="AU39" s="120"/>
      <c r="AV39" s="120"/>
      <c r="AW39" s="120"/>
      <c r="AX39" s="120"/>
      <c r="AY39" s="120"/>
      <c r="AZ39" s="120"/>
      <c r="BA39" s="120"/>
      <c r="BB39" s="120"/>
      <c r="BC39" s="120"/>
      <c r="BD39" s="135"/>
      <c r="BE39" s="57" t="s">
        <v>800</v>
      </c>
      <c r="BF39" s="468" t="str">
        <f>IFERROR(VLOOKUP($A39,'SUT 20210531'!$A$1:$Y$90,5,FALSE),"-")</f>
        <v>Baigtas</v>
      </c>
    </row>
    <row r="40" spans="1:147" ht="25.5" customHeight="1" x14ac:dyDescent="0.2">
      <c r="A40" s="29" t="s">
        <v>881</v>
      </c>
      <c r="B40" s="30" t="s">
        <v>356</v>
      </c>
      <c r="C40" s="33">
        <v>187680.86</v>
      </c>
      <c r="D40" s="33">
        <v>34364.86</v>
      </c>
      <c r="E40" s="33"/>
      <c r="F40" s="33"/>
      <c r="G40" s="33"/>
      <c r="H40" s="33">
        <v>153316</v>
      </c>
      <c r="I40" s="468">
        <f>IFERROR(VLOOKUP($A40,'SUT 20210531'!$A$1:$Y$90,15,FALSE),"-")</f>
        <v>187680.87</v>
      </c>
      <c r="J40" s="468">
        <f>IFERROR(VLOOKUP($A40,'SUT 20210531'!$A$1:$Y$90,16,FALSE),"-")</f>
        <v>153316.01</v>
      </c>
      <c r="K40" s="468">
        <f>IFERROR(VLOOKUP($A40,'SUT 20210531'!$A$1:$Y$90,17,FALSE),"-")</f>
        <v>0</v>
      </c>
      <c r="L40" s="468">
        <f>IFERROR(VLOOKUP($A40,'SUT 20210531'!$A$1:$Y$90,18,FALSE),"-")</f>
        <v>34364.86</v>
      </c>
      <c r="M40" s="468">
        <f t="shared" si="0"/>
        <v>-1.0000000009313226E-2</v>
      </c>
      <c r="N40" s="468">
        <f t="shared" si="1"/>
        <v>-1.0000000009313226E-2</v>
      </c>
      <c r="O40" s="468">
        <f t="shared" si="2"/>
        <v>0</v>
      </c>
      <c r="P40" s="468">
        <f t="shared" si="3"/>
        <v>0</v>
      </c>
      <c r="Q40" s="34">
        <v>42979</v>
      </c>
      <c r="R40" s="35">
        <v>43554</v>
      </c>
      <c r="S40" s="35">
        <v>43616</v>
      </c>
      <c r="T40" s="36">
        <v>44196</v>
      </c>
      <c r="U40" s="114"/>
      <c r="V40" s="114"/>
      <c r="W40" s="114">
        <v>0</v>
      </c>
      <c r="X40" s="114">
        <v>40245</v>
      </c>
      <c r="Y40" s="114">
        <v>40245</v>
      </c>
      <c r="Z40" s="114"/>
      <c r="AA40" s="139"/>
      <c r="AB40" s="115"/>
      <c r="AC40" s="119">
        <v>19</v>
      </c>
      <c r="AD40" s="129" t="s">
        <v>742</v>
      </c>
      <c r="AE40" s="120"/>
      <c r="AF40" s="142"/>
      <c r="AG40" s="136"/>
      <c r="AH40" s="119"/>
      <c r="AI40" s="120"/>
      <c r="AJ40" s="120"/>
      <c r="AK40" s="120"/>
      <c r="AL40" s="120"/>
      <c r="AM40" s="117" t="s">
        <v>188</v>
      </c>
      <c r="AN40" s="116" t="s">
        <v>231</v>
      </c>
      <c r="AO40" s="117">
        <v>0.6</v>
      </c>
      <c r="AP40" s="120"/>
      <c r="AQ40" s="120"/>
      <c r="AR40" s="120"/>
      <c r="AS40" s="120"/>
      <c r="AT40" s="120"/>
      <c r="AU40" s="120"/>
      <c r="AV40" s="120"/>
      <c r="AW40" s="120"/>
      <c r="AX40" s="120"/>
      <c r="AY40" s="120"/>
      <c r="AZ40" s="120"/>
      <c r="BA40" s="120"/>
      <c r="BB40" s="120"/>
      <c r="BC40" s="120"/>
      <c r="BD40" s="135"/>
      <c r="BE40" s="57" t="s">
        <v>882</v>
      </c>
      <c r="BF40" s="468" t="str">
        <f>IFERROR(VLOOKUP($A40,'SUT 20210531'!$A$1:$Y$90,5,FALSE),"-")</f>
        <v>Baigtas</v>
      </c>
    </row>
    <row r="41" spans="1:147" ht="25.5" customHeight="1" x14ac:dyDescent="0.2">
      <c r="A41" s="29" t="s">
        <v>359</v>
      </c>
      <c r="B41" s="30" t="s">
        <v>360</v>
      </c>
      <c r="C41" s="33">
        <v>142676.6</v>
      </c>
      <c r="D41" s="33">
        <v>31407.61</v>
      </c>
      <c r="E41" s="33"/>
      <c r="F41" s="33"/>
      <c r="G41" s="33"/>
      <c r="H41" s="33">
        <v>111268.99</v>
      </c>
      <c r="I41" s="468">
        <f>IFERROR(VLOOKUP($A41,'SUT 20210531'!$A$1:$Y$90,15,FALSE),"-")</f>
        <v>142676.60999999999</v>
      </c>
      <c r="J41" s="468">
        <f>IFERROR(VLOOKUP($A41,'SUT 20210531'!$A$1:$Y$90,16,FALSE),"-")</f>
        <v>111269</v>
      </c>
      <c r="K41" s="468">
        <f>IFERROR(VLOOKUP($A41,'SUT 20210531'!$A$1:$Y$90,17,FALSE),"-")</f>
        <v>0</v>
      </c>
      <c r="L41" s="468">
        <f>IFERROR(VLOOKUP($A41,'SUT 20210531'!$A$1:$Y$90,18,FALSE),"-")</f>
        <v>31407.61</v>
      </c>
      <c r="M41" s="468">
        <f t="shared" si="0"/>
        <v>-9.9999999802093953E-3</v>
      </c>
      <c r="N41" s="468">
        <f t="shared" si="1"/>
        <v>-9.9999999947613105E-3</v>
      </c>
      <c r="O41" s="468">
        <f t="shared" si="2"/>
        <v>0</v>
      </c>
      <c r="P41" s="468">
        <f t="shared" si="3"/>
        <v>0</v>
      </c>
      <c r="Q41" s="34">
        <v>42705</v>
      </c>
      <c r="R41" s="35">
        <v>42886</v>
      </c>
      <c r="S41" s="35">
        <v>42978</v>
      </c>
      <c r="T41" s="36">
        <v>43830</v>
      </c>
      <c r="U41" s="114"/>
      <c r="V41" s="114">
        <v>40223.72</v>
      </c>
      <c r="W41" s="114">
        <v>51045.279999999999</v>
      </c>
      <c r="X41" s="114">
        <v>20000</v>
      </c>
      <c r="Y41" s="114"/>
      <c r="Z41" s="114"/>
      <c r="AA41" s="139"/>
      <c r="AB41" s="115"/>
      <c r="AC41" s="119">
        <v>19</v>
      </c>
      <c r="AD41" s="129" t="s">
        <v>742</v>
      </c>
      <c r="AE41" s="120"/>
      <c r="AF41" s="142"/>
      <c r="AG41" s="136"/>
      <c r="AH41" s="119"/>
      <c r="AI41" s="120"/>
      <c r="AJ41" s="120"/>
      <c r="AK41" s="120"/>
      <c r="AL41" s="120"/>
      <c r="AM41" s="117" t="s">
        <v>188</v>
      </c>
      <c r="AN41" s="116" t="s">
        <v>231</v>
      </c>
      <c r="AO41" s="117">
        <v>1</v>
      </c>
      <c r="AP41" s="120"/>
      <c r="AQ41" s="120"/>
      <c r="AR41" s="120"/>
      <c r="AS41" s="120"/>
      <c r="AT41" s="120"/>
      <c r="AU41" s="120"/>
      <c r="AV41" s="120"/>
      <c r="AW41" s="120"/>
      <c r="AX41" s="120"/>
      <c r="AY41" s="120"/>
      <c r="AZ41" s="120"/>
      <c r="BA41" s="120"/>
      <c r="BB41" s="120"/>
      <c r="BC41" s="120"/>
      <c r="BD41" s="135"/>
      <c r="BE41" s="57" t="s">
        <v>799</v>
      </c>
      <c r="BF41" s="468" t="str">
        <f>IFERROR(VLOOKUP($A41,'SUT 20210531'!$A$1:$Y$90,5,FALSE),"-")</f>
        <v>Baigtas</v>
      </c>
    </row>
    <row r="42" spans="1:147" s="113" customFormat="1" ht="25.5" hidden="1" customHeight="1" x14ac:dyDescent="0.2">
      <c r="A42" s="21"/>
      <c r="B42" s="22" t="s">
        <v>363</v>
      </c>
      <c r="C42" s="23"/>
      <c r="D42" s="23"/>
      <c r="E42" s="23"/>
      <c r="F42" s="23"/>
      <c r="G42" s="23"/>
      <c r="H42" s="24"/>
      <c r="I42" s="468" t="str">
        <f>IFERROR(VLOOKUP($A42,'SUT 20210531'!$A$1:$Y$90,15,FALSE),"-")</f>
        <v>-</v>
      </c>
      <c r="J42" s="468" t="str">
        <f>IFERROR(VLOOKUP($A42,'SUT 20210531'!$A$1:$Y$90,16,FALSE),"-")</f>
        <v>-</v>
      </c>
      <c r="K42" s="468" t="str">
        <f>IFERROR(VLOOKUP($A42,'SUT 20210531'!$A$1:$Y$90,17,FALSE),"-")</f>
        <v>-</v>
      </c>
      <c r="L42" s="468" t="str">
        <f>IFERROR(VLOOKUP($A42,'SUT 20210531'!$A$1:$Y$90,18,FALSE),"-")</f>
        <v>-</v>
      </c>
      <c r="M42" s="468" t="str">
        <f t="shared" si="0"/>
        <v>-</v>
      </c>
      <c r="N42" s="468" t="str">
        <f t="shared" si="1"/>
        <v>-</v>
      </c>
      <c r="O42" s="468" t="str">
        <f t="shared" si="2"/>
        <v>-</v>
      </c>
      <c r="P42" s="468" t="str">
        <f t="shared" si="3"/>
        <v>-</v>
      </c>
      <c r="Q42" s="25"/>
      <c r="R42" s="38"/>
      <c r="S42" s="38"/>
      <c r="T42" s="28" t="s">
        <v>275</v>
      </c>
      <c r="U42" s="108"/>
      <c r="V42" s="108"/>
      <c r="W42" s="108"/>
      <c r="X42" s="108"/>
      <c r="Y42" s="108"/>
      <c r="Z42" s="108"/>
      <c r="AA42" s="138"/>
      <c r="AB42" s="109"/>
      <c r="AC42" s="112"/>
      <c r="AD42" s="110"/>
      <c r="AE42" s="110"/>
      <c r="AF42" s="111"/>
      <c r="AG42" s="109"/>
      <c r="AH42" s="112"/>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1"/>
      <c r="BE42" s="57"/>
      <c r="BF42" s="468" t="str">
        <f>IFERROR(VLOOKUP($A42,'SUT 20210531'!$A$1:$Y$90,5,FALSE),"-")</f>
        <v>-</v>
      </c>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row>
    <row r="43" spans="1:147" ht="25.5" hidden="1" customHeight="1" x14ac:dyDescent="0.2">
      <c r="A43" s="29" t="s">
        <v>366</v>
      </c>
      <c r="B43" s="30" t="s">
        <v>367</v>
      </c>
      <c r="C43" s="33">
        <v>2744356.47</v>
      </c>
      <c r="D43" s="33">
        <v>411653.47</v>
      </c>
      <c r="E43" s="33"/>
      <c r="F43" s="33">
        <v>0</v>
      </c>
      <c r="G43" s="33">
        <v>0</v>
      </c>
      <c r="H43" s="33">
        <v>2332703</v>
      </c>
      <c r="I43" s="468">
        <f>IFERROR(VLOOKUP($A43,'SUT 20210531'!$A$1:$Y$90,15,FALSE),"-")</f>
        <v>2761991</v>
      </c>
      <c r="J43" s="468">
        <f>IFERROR(VLOOKUP($A43,'SUT 20210531'!$A$1:$Y$90,16,FALSE),"-")</f>
        <v>2332703</v>
      </c>
      <c r="K43" s="468">
        <f>IFERROR(VLOOKUP($A43,'SUT 20210531'!$A$1:$Y$90,17,FALSE),"-")</f>
        <v>0</v>
      </c>
      <c r="L43" s="468">
        <f>IFERROR(VLOOKUP($A43,'SUT 20210531'!$A$1:$Y$90,18,FALSE),"-")</f>
        <v>429288</v>
      </c>
      <c r="M43" s="468">
        <f t="shared" si="0"/>
        <v>-17634.529999999795</v>
      </c>
      <c r="N43" s="468">
        <f t="shared" si="1"/>
        <v>0</v>
      </c>
      <c r="O43" s="468">
        <f t="shared" si="2"/>
        <v>0</v>
      </c>
      <c r="P43" s="468">
        <f t="shared" si="3"/>
        <v>-17634.530000000028</v>
      </c>
      <c r="Q43" s="34">
        <v>42887</v>
      </c>
      <c r="R43" s="35">
        <v>42979</v>
      </c>
      <c r="S43" s="35">
        <v>43100</v>
      </c>
      <c r="T43" s="375">
        <v>45291</v>
      </c>
      <c r="U43" s="114">
        <v>0</v>
      </c>
      <c r="V43" s="114">
        <v>0</v>
      </c>
      <c r="W43" s="114">
        <f>H43</f>
        <v>2332703</v>
      </c>
      <c r="X43" s="114">
        <v>0</v>
      </c>
      <c r="Y43" s="114">
        <v>0</v>
      </c>
      <c r="Z43" s="114"/>
      <c r="AA43" s="139"/>
      <c r="AB43" s="115"/>
      <c r="AC43" s="119">
        <v>10</v>
      </c>
      <c r="AD43" s="129" t="s">
        <v>240</v>
      </c>
      <c r="AE43" s="120"/>
      <c r="AF43" s="135"/>
      <c r="AG43" s="136"/>
      <c r="AH43" s="119"/>
      <c r="AI43" s="120"/>
      <c r="AJ43" s="120"/>
      <c r="AK43" s="120"/>
      <c r="AL43" s="120"/>
      <c r="AM43" s="120" t="s">
        <v>746</v>
      </c>
      <c r="AN43" s="129" t="s">
        <v>191</v>
      </c>
      <c r="AO43" s="129">
        <v>7</v>
      </c>
      <c r="AP43" s="120"/>
      <c r="AQ43" s="120"/>
      <c r="AR43" s="120"/>
      <c r="AS43" s="120"/>
      <c r="AT43" s="120"/>
      <c r="AU43" s="120"/>
      <c r="AV43" s="120"/>
      <c r="AW43" s="120"/>
      <c r="AX43" s="120"/>
      <c r="AY43" s="120"/>
      <c r="AZ43" s="120"/>
      <c r="BA43" s="120"/>
      <c r="BB43" s="120"/>
      <c r="BC43" s="120"/>
      <c r="BD43" s="135"/>
      <c r="BE43" s="57" t="s">
        <v>802</v>
      </c>
      <c r="BF43" s="468" t="str">
        <f>IFERROR(VLOOKUP($A43,'SUT 20210531'!$A$1:$Y$90,5,FALSE),"-")</f>
        <v>Įgyvendinama sutartis</v>
      </c>
    </row>
    <row r="44" spans="1:147" ht="24.75" hidden="1" customHeight="1" thickBot="1" x14ac:dyDescent="0.25">
      <c r="A44" s="16"/>
      <c r="B44" s="16" t="s">
        <v>369</v>
      </c>
      <c r="C44" s="17"/>
      <c r="D44" s="17"/>
      <c r="E44" s="17"/>
      <c r="F44" s="17"/>
      <c r="G44" s="17"/>
      <c r="H44" s="17"/>
      <c r="I44" s="468" t="str">
        <f>IFERROR(VLOOKUP($A44,'SUT 20210531'!$A$1:$Y$90,15,FALSE),"-")</f>
        <v>-</v>
      </c>
      <c r="J44" s="468" t="str">
        <f>IFERROR(VLOOKUP($A44,'SUT 20210531'!$A$1:$Y$90,16,FALSE),"-")</f>
        <v>-</v>
      </c>
      <c r="K44" s="468" t="str">
        <f>IFERROR(VLOOKUP($A44,'SUT 20210531'!$A$1:$Y$90,17,FALSE),"-")</f>
        <v>-</v>
      </c>
      <c r="L44" s="468" t="str">
        <f>IFERROR(VLOOKUP($A44,'SUT 20210531'!$A$1:$Y$90,18,FALSE),"-")</f>
        <v>-</v>
      </c>
      <c r="M44" s="468" t="str">
        <f t="shared" si="0"/>
        <v>-</v>
      </c>
      <c r="N44" s="468" t="str">
        <f t="shared" si="1"/>
        <v>-</v>
      </c>
      <c r="O44" s="468" t="str">
        <f t="shared" si="2"/>
        <v>-</v>
      </c>
      <c r="P44" s="468" t="str">
        <f t="shared" si="3"/>
        <v>-</v>
      </c>
      <c r="Q44" s="46"/>
      <c r="R44" s="47"/>
      <c r="S44" s="47"/>
      <c r="T44" s="48" t="s">
        <v>275</v>
      </c>
      <c r="U44" s="17"/>
      <c r="V44" s="17"/>
      <c r="W44" s="17"/>
      <c r="X44" s="17"/>
      <c r="Y44" s="17"/>
      <c r="Z44" s="17"/>
      <c r="AA44" s="17"/>
      <c r="AB44" s="115"/>
      <c r="AC44" s="17"/>
      <c r="AD44" s="17"/>
      <c r="AE44" s="17"/>
      <c r="AF44" s="17"/>
      <c r="AG44" s="136"/>
      <c r="AH44" s="17"/>
      <c r="AI44" s="17"/>
      <c r="AJ44" s="17"/>
      <c r="AK44" s="17"/>
      <c r="AL44" s="17"/>
      <c r="AM44" s="107"/>
      <c r="AN44" s="107"/>
      <c r="AO44" s="107"/>
      <c r="AP44" s="107"/>
      <c r="AQ44" s="17"/>
      <c r="AR44" s="107"/>
      <c r="AS44" s="107"/>
      <c r="AT44" s="17"/>
      <c r="AU44" s="107"/>
      <c r="AV44" s="107"/>
      <c r="AW44" s="17"/>
      <c r="AX44" s="107"/>
      <c r="AY44" s="107"/>
      <c r="AZ44" s="107"/>
      <c r="BA44" s="107"/>
      <c r="BB44" s="107"/>
      <c r="BC44" s="107"/>
      <c r="BD44" s="107"/>
      <c r="BE44" s="57"/>
      <c r="BF44" s="468" t="str">
        <f>IFERROR(VLOOKUP($A44,'SUT 20210531'!$A$1:$Y$90,5,FALSE),"-")</f>
        <v>-</v>
      </c>
    </row>
    <row r="45" spans="1:147" s="113" customFormat="1" ht="25.5" hidden="1" customHeight="1" x14ac:dyDescent="0.2">
      <c r="A45" s="21"/>
      <c r="B45" s="22" t="s">
        <v>371</v>
      </c>
      <c r="C45" s="23"/>
      <c r="D45" s="23"/>
      <c r="E45" s="23"/>
      <c r="F45" s="23"/>
      <c r="G45" s="23"/>
      <c r="H45" s="24"/>
      <c r="I45" s="468" t="str">
        <f>IFERROR(VLOOKUP($A45,'SUT 20210531'!$A$1:$Y$90,15,FALSE),"-")</f>
        <v>-</v>
      </c>
      <c r="J45" s="468" t="str">
        <f>IFERROR(VLOOKUP($A45,'SUT 20210531'!$A$1:$Y$90,16,FALSE),"-")</f>
        <v>-</v>
      </c>
      <c r="K45" s="468" t="str">
        <f>IFERROR(VLOOKUP($A45,'SUT 20210531'!$A$1:$Y$90,17,FALSE),"-")</f>
        <v>-</v>
      </c>
      <c r="L45" s="468" t="str">
        <f>IFERROR(VLOOKUP($A45,'SUT 20210531'!$A$1:$Y$90,18,FALSE),"-")</f>
        <v>-</v>
      </c>
      <c r="M45" s="468" t="str">
        <f t="shared" si="0"/>
        <v>-</v>
      </c>
      <c r="N45" s="468" t="str">
        <f t="shared" si="1"/>
        <v>-</v>
      </c>
      <c r="O45" s="468" t="str">
        <f t="shared" si="2"/>
        <v>-</v>
      </c>
      <c r="P45" s="468" t="str">
        <f t="shared" si="3"/>
        <v>-</v>
      </c>
      <c r="Q45" s="25"/>
      <c r="R45" s="38"/>
      <c r="S45" s="38"/>
      <c r="T45" s="28" t="s">
        <v>275</v>
      </c>
      <c r="U45" s="108"/>
      <c r="V45" s="108"/>
      <c r="W45" s="108"/>
      <c r="X45" s="108"/>
      <c r="Y45" s="108"/>
      <c r="Z45" s="108"/>
      <c r="AA45" s="138"/>
      <c r="AB45" s="109"/>
      <c r="AC45" s="112"/>
      <c r="AD45" s="110"/>
      <c r="AE45" s="110"/>
      <c r="AF45" s="111"/>
      <c r="AG45" s="109"/>
      <c r="AH45" s="112"/>
      <c r="AI45" s="110"/>
      <c r="AJ45" s="110"/>
      <c r="AK45" s="110"/>
      <c r="AL45" s="110"/>
      <c r="AM45" s="110"/>
      <c r="AN45" s="110"/>
      <c r="AO45" s="110"/>
      <c r="AP45" s="110"/>
      <c r="AQ45" s="110"/>
      <c r="AR45" s="110"/>
      <c r="AS45" s="110"/>
      <c r="AT45" s="110"/>
      <c r="AU45" s="110"/>
      <c r="AV45" s="110"/>
      <c r="AW45" s="110"/>
      <c r="AX45" s="110"/>
      <c r="AY45" s="110"/>
      <c r="AZ45" s="110"/>
      <c r="BA45" s="110"/>
      <c r="BB45" s="110"/>
      <c r="BC45" s="110"/>
      <c r="BD45" s="111"/>
      <c r="BE45" s="57"/>
      <c r="BF45" s="468" t="str">
        <f>IFERROR(VLOOKUP($A45,'SUT 20210531'!$A$1:$Y$90,5,FALSE),"-")</f>
        <v>-</v>
      </c>
      <c r="BG45" s="101"/>
      <c r="BH45" s="101"/>
      <c r="BI45" s="101"/>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row>
    <row r="46" spans="1:147" s="147" customFormat="1" ht="25.5" customHeight="1" x14ac:dyDescent="0.2">
      <c r="A46" s="53" t="s">
        <v>374</v>
      </c>
      <c r="B46" s="53" t="s">
        <v>375</v>
      </c>
      <c r="C46" s="33">
        <v>641775.68000000005</v>
      </c>
      <c r="D46" s="33">
        <v>201211.65</v>
      </c>
      <c r="E46" s="33">
        <v>0</v>
      </c>
      <c r="F46" s="33">
        <v>0</v>
      </c>
      <c r="G46" s="33">
        <v>0</v>
      </c>
      <c r="H46" s="33">
        <v>440564.03</v>
      </c>
      <c r="I46" s="468">
        <f>IFERROR(VLOOKUP($A46,'SUT 20210531'!$A$1:$Y$90,15,FALSE),"-")</f>
        <v>728508.61</v>
      </c>
      <c r="J46" s="468">
        <f>IFERROR(VLOOKUP($A46,'SUT 20210531'!$A$1:$Y$90,16,FALSE),"-")</f>
        <v>500104.16</v>
      </c>
      <c r="K46" s="468">
        <f>IFERROR(VLOOKUP($A46,'SUT 20210531'!$A$1:$Y$90,17,FALSE),"-")</f>
        <v>0</v>
      </c>
      <c r="L46" s="468">
        <f>IFERROR(VLOOKUP($A46,'SUT 20210531'!$A$1:$Y$90,18,FALSE),"-")</f>
        <v>228404.45</v>
      </c>
      <c r="M46" s="468">
        <f t="shared" si="0"/>
        <v>-86732.929999999935</v>
      </c>
      <c r="N46" s="468">
        <f t="shared" si="1"/>
        <v>-59540.129999999946</v>
      </c>
      <c r="O46" s="468">
        <f t="shared" si="2"/>
        <v>0</v>
      </c>
      <c r="P46" s="468">
        <f t="shared" si="3"/>
        <v>-27192.800000000017</v>
      </c>
      <c r="Q46" s="34">
        <v>42644</v>
      </c>
      <c r="R46" s="55">
        <v>42705</v>
      </c>
      <c r="S46" s="35">
        <v>42825</v>
      </c>
      <c r="T46" s="36">
        <v>44196</v>
      </c>
      <c r="U46" s="114">
        <v>0</v>
      </c>
      <c r="V46" s="114">
        <v>200000</v>
      </c>
      <c r="W46" s="114">
        <v>200104.15999999997</v>
      </c>
      <c r="X46" s="114">
        <v>100000</v>
      </c>
      <c r="Y46" s="114">
        <v>0</v>
      </c>
      <c r="Z46" s="114"/>
      <c r="AA46" s="139"/>
      <c r="AB46" s="144"/>
      <c r="AC46" s="145">
        <v>33</v>
      </c>
      <c r="AD46" s="129" t="s">
        <v>251</v>
      </c>
      <c r="AE46" s="129"/>
      <c r="AF46" s="141"/>
      <c r="AG46" s="144"/>
      <c r="AH46" s="145"/>
      <c r="AI46" s="129"/>
      <c r="AJ46" s="129"/>
      <c r="AK46" s="129"/>
      <c r="AL46" s="129"/>
      <c r="AM46" s="129" t="s">
        <v>173</v>
      </c>
      <c r="AN46" s="129" t="s">
        <v>230</v>
      </c>
      <c r="AO46" s="129">
        <v>1</v>
      </c>
      <c r="AP46" s="129"/>
      <c r="AQ46" s="129"/>
      <c r="AR46" s="129"/>
      <c r="AS46" s="129"/>
      <c r="AT46" s="129"/>
      <c r="AU46" s="129"/>
      <c r="AV46" s="129"/>
      <c r="AW46" s="129"/>
      <c r="AX46" s="129"/>
      <c r="AY46" s="129"/>
      <c r="AZ46" s="129"/>
      <c r="BA46" s="129"/>
      <c r="BB46" s="129"/>
      <c r="BC46" s="129"/>
      <c r="BD46" s="141"/>
      <c r="BE46" s="57" t="s">
        <v>830</v>
      </c>
      <c r="BF46" s="468" t="str">
        <f>IFERROR(VLOOKUP($A46,'SUT 20210531'!$A$1:$Y$90,5,FALSE),"-")</f>
        <v>Baigtas</v>
      </c>
      <c r="BG46" s="146"/>
      <c r="BH46" s="146"/>
      <c r="BI46" s="146"/>
      <c r="BJ46" s="146"/>
      <c r="BK46" s="146"/>
      <c r="BL46" s="146"/>
      <c r="BM46" s="146"/>
      <c r="BN46" s="146"/>
      <c r="BO46" s="146"/>
      <c r="BP46" s="146"/>
      <c r="BQ46" s="146"/>
      <c r="BR46" s="146"/>
      <c r="BS46" s="146"/>
      <c r="BT46" s="146"/>
      <c r="BU46" s="146"/>
      <c r="BV46" s="146"/>
      <c r="BW46" s="146"/>
      <c r="BX46" s="146"/>
      <c r="BY46" s="146"/>
      <c r="BZ46" s="146"/>
      <c r="CA46" s="146"/>
      <c r="CB46" s="146"/>
      <c r="CC46" s="146"/>
      <c r="CD46" s="146"/>
      <c r="CE46" s="146"/>
      <c r="CF46" s="146"/>
      <c r="CG46" s="146"/>
      <c r="CH46" s="146"/>
      <c r="CI46" s="146"/>
      <c r="CJ46" s="146"/>
      <c r="CK46" s="146"/>
      <c r="CL46" s="146"/>
      <c r="CM46" s="146"/>
      <c r="CN46" s="146"/>
      <c r="CO46" s="146"/>
      <c r="CP46" s="146"/>
      <c r="CQ46" s="146"/>
      <c r="CR46" s="146"/>
      <c r="CS46" s="146"/>
      <c r="CT46" s="146"/>
      <c r="CU46" s="146"/>
      <c r="CV46" s="146"/>
      <c r="CW46" s="146"/>
      <c r="CX46" s="146"/>
      <c r="CY46" s="146"/>
      <c r="CZ46" s="146"/>
      <c r="DA46" s="146"/>
      <c r="DB46" s="146"/>
      <c r="DC46" s="146"/>
      <c r="DD46" s="146"/>
      <c r="DE46" s="146"/>
      <c r="DF46" s="146"/>
      <c r="DG46" s="146"/>
      <c r="DH46" s="146"/>
      <c r="DI46" s="146"/>
      <c r="DJ46" s="146"/>
      <c r="DK46" s="146"/>
      <c r="DL46" s="146"/>
      <c r="DM46" s="146"/>
      <c r="DN46" s="146"/>
      <c r="DO46" s="146"/>
      <c r="DP46" s="146"/>
      <c r="DQ46" s="146"/>
      <c r="DR46" s="146"/>
      <c r="DS46" s="146"/>
      <c r="DT46" s="146"/>
      <c r="DU46" s="146"/>
      <c r="DV46" s="146"/>
      <c r="DW46" s="146"/>
      <c r="DX46" s="146"/>
      <c r="DY46" s="146"/>
      <c r="DZ46" s="146"/>
      <c r="EA46" s="146"/>
      <c r="EB46" s="146"/>
      <c r="EC46" s="146"/>
      <c r="ED46" s="146"/>
      <c r="EE46" s="146"/>
      <c r="EF46" s="146"/>
      <c r="EG46" s="146"/>
      <c r="EH46" s="146"/>
      <c r="EI46" s="146"/>
      <c r="EJ46" s="146"/>
      <c r="EK46" s="146"/>
      <c r="EL46" s="146"/>
      <c r="EM46" s="146"/>
      <c r="EN46" s="146"/>
      <c r="EO46" s="146"/>
      <c r="EP46" s="146"/>
      <c r="EQ46" s="146"/>
    </row>
    <row r="47" spans="1:147" s="146" customFormat="1" ht="25.5" customHeight="1" x14ac:dyDescent="0.2">
      <c r="A47" s="56" t="s">
        <v>378</v>
      </c>
      <c r="B47" s="41" t="s">
        <v>379</v>
      </c>
      <c r="C47" s="42">
        <v>515253.17</v>
      </c>
      <c r="D47" s="42">
        <v>97680.47</v>
      </c>
      <c r="E47" s="42">
        <v>0</v>
      </c>
      <c r="F47" s="42">
        <v>0</v>
      </c>
      <c r="G47" s="42">
        <v>225880.17</v>
      </c>
      <c r="H47" s="42">
        <v>191692.53</v>
      </c>
      <c r="I47" s="468">
        <f>IFERROR(VLOOKUP($A47,'SUT 20210531'!$A$1:$Y$90,15,FALSE),"-")</f>
        <v>515526.52</v>
      </c>
      <c r="J47" s="468">
        <f>IFERROR(VLOOKUP($A47,'SUT 20210531'!$A$1:$Y$90,16,FALSE),"-")</f>
        <v>191794.23</v>
      </c>
      <c r="K47" s="468">
        <f>IFERROR(VLOOKUP($A47,'SUT 20210531'!$A$1:$Y$90,17,FALSE),"-")</f>
        <v>0</v>
      </c>
      <c r="L47" s="468">
        <f>IFERROR(VLOOKUP($A47,'SUT 20210531'!$A$1:$Y$90,18,FALSE),"-")</f>
        <v>323732.28999999998</v>
      </c>
      <c r="M47" s="468">
        <f t="shared" si="0"/>
        <v>-273.35000000003492</v>
      </c>
      <c r="N47" s="468">
        <f t="shared" si="1"/>
        <v>-101.70000000001164</v>
      </c>
      <c r="O47" s="468">
        <f t="shared" si="2"/>
        <v>0</v>
      </c>
      <c r="P47" s="468">
        <f t="shared" si="3"/>
        <v>-226051.81999999998</v>
      </c>
      <c r="Q47" s="43">
        <v>42675</v>
      </c>
      <c r="R47" s="58">
        <v>42705</v>
      </c>
      <c r="S47" s="44">
        <v>42825</v>
      </c>
      <c r="T47" s="45">
        <v>43949</v>
      </c>
      <c r="U47" s="148"/>
      <c r="V47" s="91">
        <v>150094.23000000001</v>
      </c>
      <c r="W47" s="91">
        <f>H47-V47</f>
        <v>41598.299999999988</v>
      </c>
      <c r="X47" s="91"/>
      <c r="Y47" s="91"/>
      <c r="Z47" s="91"/>
      <c r="AA47" s="149"/>
      <c r="AB47" s="57"/>
      <c r="AC47" s="150">
        <v>33</v>
      </c>
      <c r="AD47" s="116" t="s">
        <v>251</v>
      </c>
      <c r="AE47" s="116"/>
      <c r="AF47" s="134"/>
      <c r="AG47" s="57"/>
      <c r="AH47" s="150"/>
      <c r="AI47" s="116"/>
      <c r="AJ47" s="116"/>
      <c r="AK47" s="116"/>
      <c r="AL47" s="116"/>
      <c r="AM47" s="116" t="s">
        <v>173</v>
      </c>
      <c r="AN47" s="116" t="s">
        <v>230</v>
      </c>
      <c r="AO47" s="116">
        <v>1</v>
      </c>
      <c r="AP47" s="116"/>
      <c r="AQ47" s="116"/>
      <c r="AR47" s="116"/>
      <c r="AS47" s="116"/>
      <c r="AT47" s="116"/>
      <c r="AU47" s="116"/>
      <c r="AV47" s="116"/>
      <c r="AW47" s="116"/>
      <c r="AX47" s="116"/>
      <c r="AY47" s="116"/>
      <c r="AZ47" s="116"/>
      <c r="BA47" s="116"/>
      <c r="BB47" s="116"/>
      <c r="BC47" s="116"/>
      <c r="BD47" s="134"/>
      <c r="BE47" s="57" t="s">
        <v>829</v>
      </c>
      <c r="BF47" s="468" t="str">
        <f>IFERROR(VLOOKUP($A47,'SUT 20210531'!$A$1:$Y$90,5,FALSE),"-")</f>
        <v>Baigtas</v>
      </c>
    </row>
    <row r="48" spans="1:147" s="113" customFormat="1" ht="25.5" hidden="1" customHeight="1" x14ac:dyDescent="0.2">
      <c r="A48" s="21"/>
      <c r="B48" s="22" t="s">
        <v>381</v>
      </c>
      <c r="C48" s="59"/>
      <c r="D48" s="23"/>
      <c r="E48" s="59"/>
      <c r="F48" s="23"/>
      <c r="G48" s="23"/>
      <c r="H48" s="24"/>
      <c r="I48" s="468" t="str">
        <f>IFERROR(VLOOKUP($A48,'SUT 20210531'!$A$1:$Y$90,15,FALSE),"-")</f>
        <v>-</v>
      </c>
      <c r="J48" s="468" t="str">
        <f>IFERROR(VLOOKUP($A48,'SUT 20210531'!$A$1:$Y$90,16,FALSE),"-")</f>
        <v>-</v>
      </c>
      <c r="K48" s="468" t="str">
        <f>IFERROR(VLOOKUP($A48,'SUT 20210531'!$A$1:$Y$90,17,FALSE),"-")</f>
        <v>-</v>
      </c>
      <c r="L48" s="468" t="str">
        <f>IFERROR(VLOOKUP($A48,'SUT 20210531'!$A$1:$Y$90,18,FALSE),"-")</f>
        <v>-</v>
      </c>
      <c r="M48" s="468" t="str">
        <f t="shared" si="0"/>
        <v>-</v>
      </c>
      <c r="N48" s="468" t="str">
        <f t="shared" si="1"/>
        <v>-</v>
      </c>
      <c r="O48" s="468" t="str">
        <f t="shared" si="2"/>
        <v>-</v>
      </c>
      <c r="P48" s="468" t="str">
        <f t="shared" si="3"/>
        <v>-</v>
      </c>
      <c r="Q48" s="25"/>
      <c r="R48" s="38"/>
      <c r="S48" s="38"/>
      <c r="T48" s="28" t="s">
        <v>275</v>
      </c>
      <c r="U48" s="108"/>
      <c r="V48" s="108"/>
      <c r="W48" s="108"/>
      <c r="X48" s="108"/>
      <c r="Y48" s="108"/>
      <c r="Z48" s="108"/>
      <c r="AA48" s="138"/>
      <c r="AB48" s="109"/>
      <c r="AC48" s="112"/>
      <c r="AD48" s="110"/>
      <c r="AE48" s="110"/>
      <c r="AF48" s="111"/>
      <c r="AG48" s="109"/>
      <c r="AH48" s="112"/>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1"/>
      <c r="BE48" s="57"/>
      <c r="BF48" s="468" t="str">
        <f>IFERROR(VLOOKUP($A48,'SUT 20210531'!$A$1:$Y$90,5,FALSE),"-")</f>
        <v>-</v>
      </c>
      <c r="BG48" s="101"/>
      <c r="BH48" s="101"/>
      <c r="BI48" s="101"/>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row>
    <row r="49" spans="1:147" s="154" customFormat="1" ht="43.5" customHeight="1" x14ac:dyDescent="0.2">
      <c r="A49" s="60" t="s">
        <v>384</v>
      </c>
      <c r="B49" s="31" t="s">
        <v>385</v>
      </c>
      <c r="C49" s="61">
        <v>427519.54</v>
      </c>
      <c r="D49" s="61">
        <v>101743.85</v>
      </c>
      <c r="E49" s="61">
        <v>0</v>
      </c>
      <c r="F49" s="61">
        <v>0</v>
      </c>
      <c r="G49" s="61">
        <v>0</v>
      </c>
      <c r="H49" s="61">
        <v>325775.69</v>
      </c>
      <c r="I49" s="468">
        <f>IFERROR(VLOOKUP($A49,'SUT 20210531'!$A$1:$Y$90,15,FALSE),"-")</f>
        <v>518106.26</v>
      </c>
      <c r="J49" s="468">
        <f>IFERROR(VLOOKUP($A49,'SUT 20210531'!$A$1:$Y$90,16,FALSE),"-")</f>
        <v>394804</v>
      </c>
      <c r="K49" s="468">
        <f>IFERROR(VLOOKUP($A49,'SUT 20210531'!$A$1:$Y$90,17,FALSE),"-")</f>
        <v>0</v>
      </c>
      <c r="L49" s="468">
        <f>IFERROR(VLOOKUP($A49,'SUT 20210531'!$A$1:$Y$90,18,FALSE),"-")</f>
        <v>123302.26</v>
      </c>
      <c r="M49" s="468">
        <f t="shared" si="0"/>
        <v>-90586.72000000003</v>
      </c>
      <c r="N49" s="468">
        <f t="shared" si="1"/>
        <v>-69028.31</v>
      </c>
      <c r="O49" s="468">
        <f t="shared" si="2"/>
        <v>0</v>
      </c>
      <c r="P49" s="468">
        <f t="shared" si="3"/>
        <v>-21558.409999999989</v>
      </c>
      <c r="Q49" s="62">
        <v>42644</v>
      </c>
      <c r="R49" s="63">
        <v>42767</v>
      </c>
      <c r="S49" s="63">
        <v>42885</v>
      </c>
      <c r="T49" s="64">
        <v>43646</v>
      </c>
      <c r="U49" s="151"/>
      <c r="V49" s="151">
        <v>100000</v>
      </c>
      <c r="W49" s="151">
        <v>194804</v>
      </c>
      <c r="X49" s="151">
        <v>100000</v>
      </c>
      <c r="Y49" s="151"/>
      <c r="Z49" s="151"/>
      <c r="AA49" s="152"/>
      <c r="AB49" s="54"/>
      <c r="AC49" s="145">
        <v>44</v>
      </c>
      <c r="AD49" s="129" t="s">
        <v>255</v>
      </c>
      <c r="AE49" s="129"/>
      <c r="AF49" s="141"/>
      <c r="AG49" s="54"/>
      <c r="AH49" s="145"/>
      <c r="AI49" s="129"/>
      <c r="AJ49" s="129"/>
      <c r="AK49" s="129"/>
      <c r="AL49" s="129"/>
      <c r="AM49" s="129" t="s">
        <v>176</v>
      </c>
      <c r="AN49" s="129" t="s">
        <v>747</v>
      </c>
      <c r="AO49" s="129">
        <v>1</v>
      </c>
      <c r="AP49" s="129" t="s">
        <v>177</v>
      </c>
      <c r="AQ49" s="129" t="s">
        <v>748</v>
      </c>
      <c r="AR49" s="153">
        <v>7600</v>
      </c>
      <c r="AS49" s="129"/>
      <c r="AT49" s="129"/>
      <c r="AU49" s="129"/>
      <c r="AV49" s="129"/>
      <c r="AW49" s="129"/>
      <c r="AX49" s="129"/>
      <c r="AY49" s="129"/>
      <c r="AZ49" s="129"/>
      <c r="BA49" s="129"/>
      <c r="BB49" s="129"/>
      <c r="BC49" s="129"/>
      <c r="BD49" s="141"/>
      <c r="BE49" s="57" t="s">
        <v>814</v>
      </c>
      <c r="BF49" s="468" t="str">
        <f>IFERROR(VLOOKUP($A49,'SUT 20210531'!$A$1:$Y$90,5,FALSE),"-")</f>
        <v>Baigtas</v>
      </c>
      <c r="BG49" s="146"/>
      <c r="BH49" s="146"/>
      <c r="BI49" s="146"/>
      <c r="BJ49" s="146"/>
      <c r="BK49" s="146"/>
      <c r="BL49" s="146"/>
      <c r="BM49" s="146"/>
      <c r="BN49" s="146"/>
      <c r="BO49" s="146"/>
      <c r="BP49" s="146"/>
      <c r="BQ49" s="146"/>
      <c r="BR49" s="146"/>
      <c r="BS49" s="146"/>
      <c r="BT49" s="146"/>
      <c r="BU49" s="146"/>
      <c r="BV49" s="146"/>
      <c r="BW49" s="146"/>
      <c r="BX49" s="146"/>
      <c r="BY49" s="146"/>
      <c r="BZ49" s="146"/>
      <c r="CA49" s="146"/>
      <c r="CB49" s="146"/>
      <c r="CC49" s="146"/>
      <c r="CD49" s="146"/>
      <c r="CE49" s="146"/>
      <c r="CF49" s="146"/>
      <c r="CG49" s="146"/>
      <c r="CH49" s="146"/>
      <c r="CI49" s="146"/>
      <c r="CJ49" s="146"/>
      <c r="CK49" s="146"/>
      <c r="CL49" s="146"/>
      <c r="CM49" s="146"/>
      <c r="CN49" s="146"/>
      <c r="CO49" s="146"/>
      <c r="CP49" s="146"/>
      <c r="CQ49" s="146"/>
      <c r="CR49" s="146"/>
      <c r="CS49" s="146"/>
      <c r="CT49" s="146"/>
      <c r="CU49" s="146"/>
      <c r="CV49" s="146"/>
      <c r="CW49" s="146"/>
      <c r="CX49" s="146"/>
      <c r="CY49" s="146"/>
      <c r="CZ49" s="146"/>
      <c r="DA49" s="146"/>
      <c r="DB49" s="146"/>
      <c r="DC49" s="146"/>
      <c r="DD49" s="146"/>
      <c r="DE49" s="146"/>
      <c r="DF49" s="146"/>
      <c r="DG49" s="146"/>
      <c r="DH49" s="146"/>
      <c r="DI49" s="146"/>
      <c r="DJ49" s="146"/>
      <c r="DK49" s="146"/>
      <c r="DL49" s="146"/>
      <c r="DM49" s="146"/>
      <c r="DN49" s="146"/>
      <c r="DO49" s="146"/>
      <c r="DP49" s="146"/>
      <c r="DQ49" s="146"/>
      <c r="DR49" s="146"/>
      <c r="DS49" s="146"/>
      <c r="DT49" s="146"/>
      <c r="DU49" s="146"/>
      <c r="DV49" s="146"/>
      <c r="DW49" s="146"/>
      <c r="DX49" s="146"/>
      <c r="DY49" s="146"/>
      <c r="DZ49" s="146"/>
      <c r="EA49" s="146"/>
      <c r="EB49" s="146"/>
      <c r="EC49" s="146"/>
      <c r="ED49" s="146"/>
      <c r="EE49" s="146"/>
      <c r="EF49" s="146"/>
      <c r="EG49" s="146"/>
      <c r="EH49" s="146"/>
      <c r="EI49" s="146"/>
      <c r="EJ49" s="146"/>
      <c r="EK49" s="146"/>
      <c r="EL49" s="146"/>
      <c r="EM49" s="146"/>
      <c r="EN49" s="146"/>
      <c r="EO49" s="146"/>
      <c r="EP49" s="146"/>
      <c r="EQ49" s="146"/>
    </row>
    <row r="50" spans="1:147" s="147" customFormat="1" ht="25.5" customHeight="1" x14ac:dyDescent="0.2">
      <c r="A50" s="60" t="s">
        <v>388</v>
      </c>
      <c r="B50" s="32" t="s">
        <v>389</v>
      </c>
      <c r="C50" s="33">
        <v>192777.09</v>
      </c>
      <c r="D50" s="33">
        <v>28916.560000000001</v>
      </c>
      <c r="E50" s="33">
        <v>0</v>
      </c>
      <c r="F50" s="33">
        <v>0</v>
      </c>
      <c r="G50" s="33">
        <v>0</v>
      </c>
      <c r="H50" s="33">
        <v>163860.53</v>
      </c>
      <c r="I50" s="468">
        <f>IFERROR(VLOOKUP($A50,'SUT 20210531'!$A$1:$Y$90,15,FALSE),"-")</f>
        <v>241370.59</v>
      </c>
      <c r="J50" s="468">
        <f>IFERROR(VLOOKUP($A50,'SUT 20210531'!$A$1:$Y$90,16,FALSE),"-")</f>
        <v>205165</v>
      </c>
      <c r="K50" s="468">
        <f>IFERROR(VLOOKUP($A50,'SUT 20210531'!$A$1:$Y$90,17,FALSE),"-")</f>
        <v>0</v>
      </c>
      <c r="L50" s="468">
        <f>IFERROR(VLOOKUP($A50,'SUT 20210531'!$A$1:$Y$90,18,FALSE),"-")</f>
        <v>36205.589999999997</v>
      </c>
      <c r="M50" s="468">
        <f t="shared" si="0"/>
        <v>-48593.5</v>
      </c>
      <c r="N50" s="468">
        <f t="shared" si="1"/>
        <v>-41304.47</v>
      </c>
      <c r="O50" s="468">
        <f t="shared" si="2"/>
        <v>0</v>
      </c>
      <c r="P50" s="468">
        <f t="shared" si="3"/>
        <v>-7289.0299999999952</v>
      </c>
      <c r="Q50" s="34">
        <v>42705</v>
      </c>
      <c r="R50" s="35">
        <v>42795</v>
      </c>
      <c r="S50" s="35">
        <v>42916</v>
      </c>
      <c r="T50" s="36">
        <v>43496</v>
      </c>
      <c r="U50" s="114"/>
      <c r="V50" s="114">
        <v>30000</v>
      </c>
      <c r="W50" s="114">
        <v>180000</v>
      </c>
      <c r="X50" s="114">
        <v>42728.06</v>
      </c>
      <c r="Y50" s="114"/>
      <c r="Z50" s="114"/>
      <c r="AA50" s="139"/>
      <c r="AB50" s="144"/>
      <c r="AC50" s="145">
        <v>44</v>
      </c>
      <c r="AD50" s="129" t="s">
        <v>255</v>
      </c>
      <c r="AE50" s="129"/>
      <c r="AF50" s="141"/>
      <c r="AG50" s="144"/>
      <c r="AH50" s="145"/>
      <c r="AI50" s="129"/>
      <c r="AJ50" s="129"/>
      <c r="AK50" s="129"/>
      <c r="AL50" s="129"/>
      <c r="AM50" s="129" t="s">
        <v>176</v>
      </c>
      <c r="AN50" s="129" t="s">
        <v>747</v>
      </c>
      <c r="AO50" s="129">
        <v>1</v>
      </c>
      <c r="AP50" s="129" t="s">
        <v>177</v>
      </c>
      <c r="AQ50" s="129" t="s">
        <v>748</v>
      </c>
      <c r="AR50" s="129">
        <v>150</v>
      </c>
      <c r="AS50" s="129"/>
      <c r="AT50" s="129"/>
      <c r="AU50" s="129"/>
      <c r="AV50" s="129"/>
      <c r="AW50" s="129"/>
      <c r="AX50" s="129"/>
      <c r="AY50" s="129"/>
      <c r="AZ50" s="129"/>
      <c r="BA50" s="129"/>
      <c r="BB50" s="129"/>
      <c r="BC50" s="129"/>
      <c r="BD50" s="141"/>
      <c r="BE50" s="57" t="s">
        <v>816</v>
      </c>
      <c r="BF50" s="468" t="str">
        <f>IFERROR(VLOOKUP($A50,'SUT 20210531'!$A$1:$Y$90,5,FALSE),"-")</f>
        <v>Baigtas</v>
      </c>
      <c r="BG50" s="146"/>
      <c r="BH50" s="146"/>
      <c r="BI50" s="146"/>
      <c r="BJ50" s="146"/>
      <c r="BK50" s="146"/>
      <c r="BL50" s="146"/>
      <c r="BM50" s="146"/>
      <c r="BN50" s="146"/>
      <c r="BO50" s="146"/>
      <c r="BP50" s="146"/>
      <c r="BQ50" s="146"/>
      <c r="BR50" s="146"/>
      <c r="BS50" s="146"/>
      <c r="BT50" s="146"/>
      <c r="BU50" s="146"/>
      <c r="BV50" s="146"/>
      <c r="BW50" s="146"/>
      <c r="BX50" s="146"/>
      <c r="BY50" s="146"/>
      <c r="BZ50" s="146"/>
      <c r="CA50" s="146"/>
      <c r="CB50" s="146"/>
      <c r="CC50" s="146"/>
      <c r="CD50" s="146"/>
      <c r="CE50" s="146"/>
      <c r="CF50" s="146"/>
      <c r="CG50" s="146"/>
      <c r="CH50" s="146"/>
      <c r="CI50" s="146"/>
      <c r="CJ50" s="146"/>
      <c r="CK50" s="146"/>
      <c r="CL50" s="146"/>
      <c r="CM50" s="146"/>
      <c r="CN50" s="146"/>
      <c r="CO50" s="146"/>
      <c r="CP50" s="146"/>
      <c r="CQ50" s="146"/>
      <c r="CR50" s="146"/>
      <c r="CS50" s="146"/>
      <c r="CT50" s="146"/>
      <c r="CU50" s="146"/>
      <c r="CV50" s="146"/>
      <c r="CW50" s="146"/>
      <c r="CX50" s="146"/>
      <c r="CY50" s="146"/>
      <c r="CZ50" s="146"/>
      <c r="DA50" s="146"/>
      <c r="DB50" s="146"/>
      <c r="DC50" s="146"/>
      <c r="DD50" s="146"/>
      <c r="DE50" s="146"/>
      <c r="DF50" s="146"/>
      <c r="DG50" s="146"/>
      <c r="DH50" s="146"/>
      <c r="DI50" s="146"/>
      <c r="DJ50" s="146"/>
      <c r="DK50" s="146"/>
      <c r="DL50" s="146"/>
      <c r="DM50" s="146"/>
      <c r="DN50" s="146"/>
      <c r="DO50" s="146"/>
      <c r="DP50" s="146"/>
      <c r="DQ50" s="146"/>
      <c r="DR50" s="146"/>
      <c r="DS50" s="146"/>
      <c r="DT50" s="146"/>
      <c r="DU50" s="146"/>
      <c r="DV50" s="146"/>
      <c r="DW50" s="146"/>
      <c r="DX50" s="146"/>
      <c r="DY50" s="146"/>
      <c r="DZ50" s="146"/>
      <c r="EA50" s="146"/>
      <c r="EB50" s="146"/>
      <c r="EC50" s="146"/>
      <c r="ED50" s="146"/>
      <c r="EE50" s="146"/>
      <c r="EF50" s="146"/>
      <c r="EG50" s="146"/>
      <c r="EH50" s="146"/>
      <c r="EI50" s="146"/>
      <c r="EJ50" s="146"/>
      <c r="EK50" s="146"/>
      <c r="EL50" s="146"/>
      <c r="EM50" s="146"/>
      <c r="EN50" s="146"/>
      <c r="EO50" s="146"/>
      <c r="EP50" s="146"/>
      <c r="EQ50" s="146"/>
    </row>
    <row r="51" spans="1:147" s="147" customFormat="1" ht="25.5" customHeight="1" x14ac:dyDescent="0.2">
      <c r="A51" s="60" t="s">
        <v>393</v>
      </c>
      <c r="B51" s="32" t="s">
        <v>394</v>
      </c>
      <c r="C51" s="33">
        <v>129468.93</v>
      </c>
      <c r="D51" s="33">
        <v>32313.93</v>
      </c>
      <c r="E51" s="33">
        <v>0</v>
      </c>
      <c r="F51" s="33">
        <v>0</v>
      </c>
      <c r="G51" s="33">
        <v>0</v>
      </c>
      <c r="H51" s="33">
        <v>97155</v>
      </c>
      <c r="I51" s="468">
        <f>IFERROR(VLOOKUP($A51,'SUT 20210531'!$A$1:$Y$90,15,FALSE),"-")</f>
        <v>129468.93</v>
      </c>
      <c r="J51" s="468">
        <f>IFERROR(VLOOKUP($A51,'SUT 20210531'!$A$1:$Y$90,16,FALSE),"-")</f>
        <v>97155</v>
      </c>
      <c r="K51" s="468">
        <f>IFERROR(VLOOKUP($A51,'SUT 20210531'!$A$1:$Y$90,17,FALSE),"-")</f>
        <v>0</v>
      </c>
      <c r="L51" s="468">
        <f>IFERROR(VLOOKUP($A51,'SUT 20210531'!$A$1:$Y$90,18,FALSE),"-")</f>
        <v>32313.93</v>
      </c>
      <c r="M51" s="468">
        <f t="shared" si="0"/>
        <v>0</v>
      </c>
      <c r="N51" s="468">
        <f t="shared" si="1"/>
        <v>0</v>
      </c>
      <c r="O51" s="468">
        <f t="shared" si="2"/>
        <v>0</v>
      </c>
      <c r="P51" s="468">
        <f t="shared" si="3"/>
        <v>0</v>
      </c>
      <c r="Q51" s="34">
        <v>42644</v>
      </c>
      <c r="R51" s="55">
        <v>42767</v>
      </c>
      <c r="S51" s="35">
        <v>42855</v>
      </c>
      <c r="T51" s="36">
        <v>44196</v>
      </c>
      <c r="V51" s="155">
        <v>54435.8</v>
      </c>
      <c r="W51" s="114">
        <v>42719.199999999997</v>
      </c>
      <c r="X51" s="114"/>
      <c r="Y51" s="114"/>
      <c r="Z51" s="114"/>
      <c r="AA51" s="139"/>
      <c r="AB51" s="144"/>
      <c r="AC51" s="145">
        <v>44</v>
      </c>
      <c r="AD51" s="129" t="s">
        <v>749</v>
      </c>
      <c r="AE51" s="129"/>
      <c r="AF51" s="141"/>
      <c r="AG51" s="144"/>
      <c r="AH51" s="145"/>
      <c r="AI51" s="129"/>
      <c r="AJ51" s="129"/>
      <c r="AK51" s="129"/>
      <c r="AL51" s="129"/>
      <c r="AM51" s="129" t="s">
        <v>176</v>
      </c>
      <c r="AN51" s="129" t="s">
        <v>747</v>
      </c>
      <c r="AO51" s="129">
        <v>1</v>
      </c>
      <c r="AP51" s="129" t="s">
        <v>177</v>
      </c>
      <c r="AQ51" s="129" t="s">
        <v>748</v>
      </c>
      <c r="AR51" s="116">
        <v>100</v>
      </c>
      <c r="AS51" s="129"/>
      <c r="AT51" s="129"/>
      <c r="AU51" s="129"/>
      <c r="AV51" s="129"/>
      <c r="AW51" s="129"/>
      <c r="AX51" s="129"/>
      <c r="AY51" s="129"/>
      <c r="AZ51" s="129"/>
      <c r="BA51" s="129"/>
      <c r="BB51" s="129"/>
      <c r="BC51" s="129"/>
      <c r="BD51" s="141"/>
      <c r="BE51" s="57" t="s">
        <v>815</v>
      </c>
      <c r="BF51" s="468" t="str">
        <f>IFERROR(VLOOKUP($A51,'SUT 20210531'!$A$1:$Y$90,5,FALSE),"-")</f>
        <v>Baigtas</v>
      </c>
      <c r="BG51" s="146"/>
      <c r="BH51" s="146"/>
      <c r="BI51" s="146"/>
      <c r="BJ51" s="146"/>
      <c r="BK51" s="146"/>
      <c r="BL51" s="146"/>
      <c r="BM51" s="146"/>
      <c r="BN51" s="146"/>
      <c r="BO51" s="146"/>
      <c r="BP51" s="146"/>
      <c r="BQ51" s="146"/>
      <c r="BR51" s="146"/>
      <c r="BS51" s="146"/>
      <c r="BT51" s="146"/>
      <c r="BU51" s="146"/>
      <c r="BV51" s="146"/>
      <c r="BW51" s="146"/>
      <c r="BX51" s="146"/>
      <c r="BY51" s="146"/>
      <c r="BZ51" s="146"/>
      <c r="CA51" s="146"/>
      <c r="CB51" s="146"/>
      <c r="CC51" s="146"/>
      <c r="CD51" s="146"/>
      <c r="CE51" s="146"/>
      <c r="CF51" s="146"/>
      <c r="CG51" s="146"/>
      <c r="CH51" s="146"/>
      <c r="CI51" s="146"/>
      <c r="CJ51" s="146"/>
      <c r="CK51" s="146"/>
      <c r="CL51" s="146"/>
      <c r="CM51" s="146"/>
      <c r="CN51" s="146"/>
      <c r="CO51" s="146"/>
      <c r="CP51" s="146"/>
      <c r="CQ51" s="146"/>
      <c r="CR51" s="146"/>
      <c r="CS51" s="146"/>
      <c r="CT51" s="146"/>
      <c r="CU51" s="146"/>
      <c r="CV51" s="146"/>
      <c r="CW51" s="146"/>
      <c r="CX51" s="146"/>
      <c r="CY51" s="146"/>
      <c r="CZ51" s="146"/>
      <c r="DA51" s="146"/>
      <c r="DB51" s="146"/>
      <c r="DC51" s="146"/>
      <c r="DD51" s="146"/>
      <c r="DE51" s="146"/>
      <c r="DF51" s="146"/>
      <c r="DG51" s="146"/>
      <c r="DH51" s="146"/>
      <c r="DI51" s="146"/>
      <c r="DJ51" s="146"/>
      <c r="DK51" s="146"/>
      <c r="DL51" s="146"/>
      <c r="DM51" s="146"/>
      <c r="DN51" s="146"/>
      <c r="DO51" s="146"/>
      <c r="DP51" s="146"/>
      <c r="DQ51" s="146"/>
      <c r="DR51" s="146"/>
      <c r="DS51" s="146"/>
      <c r="DT51" s="146"/>
      <c r="DU51" s="146"/>
      <c r="DV51" s="146"/>
      <c r="DW51" s="146"/>
      <c r="DX51" s="146"/>
      <c r="DY51" s="146"/>
      <c r="DZ51" s="146"/>
      <c r="EA51" s="146"/>
      <c r="EB51" s="146"/>
      <c r="EC51" s="146"/>
      <c r="ED51" s="146"/>
      <c r="EE51" s="146"/>
      <c r="EF51" s="146"/>
      <c r="EG51" s="146"/>
      <c r="EH51" s="146"/>
      <c r="EI51" s="146"/>
      <c r="EJ51" s="146"/>
      <c r="EK51" s="146"/>
      <c r="EL51" s="146"/>
      <c r="EM51" s="146"/>
      <c r="EN51" s="146"/>
      <c r="EO51" s="146"/>
      <c r="EP51" s="146"/>
      <c r="EQ51" s="146"/>
    </row>
    <row r="52" spans="1:147" s="147" customFormat="1" ht="25.5" hidden="1" customHeight="1" x14ac:dyDescent="0.2">
      <c r="A52" s="60" t="s">
        <v>397</v>
      </c>
      <c r="B52" s="53" t="s">
        <v>398</v>
      </c>
      <c r="C52" s="33">
        <f>D52+H52</f>
        <v>544665.76</v>
      </c>
      <c r="D52" s="33">
        <v>101175.37</v>
      </c>
      <c r="E52" s="33">
        <v>0</v>
      </c>
      <c r="F52" s="33">
        <v>0</v>
      </c>
      <c r="G52" s="33">
        <v>0</v>
      </c>
      <c r="H52" s="42">
        <v>443490.39</v>
      </c>
      <c r="I52" s="468">
        <f>IFERROR(VLOOKUP($A52,'SUT 20210531'!$A$1:$Y$90,15,FALSE),"-")</f>
        <v>547138.23</v>
      </c>
      <c r="J52" s="468">
        <f>IFERROR(VLOOKUP($A52,'SUT 20210531'!$A$1:$Y$90,16,FALSE),"-")</f>
        <v>436671.02</v>
      </c>
      <c r="K52" s="468">
        <f>IFERROR(VLOOKUP($A52,'SUT 20210531'!$A$1:$Y$90,17,FALSE),"-")</f>
        <v>0</v>
      </c>
      <c r="L52" s="468">
        <f>IFERROR(VLOOKUP($A52,'SUT 20210531'!$A$1:$Y$90,18,FALSE),"-")</f>
        <v>110467.21</v>
      </c>
      <c r="M52" s="468">
        <f t="shared" si="0"/>
        <v>-2472.4699999999721</v>
      </c>
      <c r="N52" s="468">
        <f t="shared" si="1"/>
        <v>6819.3699999999953</v>
      </c>
      <c r="O52" s="468">
        <f t="shared" si="2"/>
        <v>0</v>
      </c>
      <c r="P52" s="468">
        <f t="shared" si="3"/>
        <v>-9291.8400000000111</v>
      </c>
      <c r="Q52" s="34">
        <v>42675</v>
      </c>
      <c r="R52" s="55">
        <v>43189</v>
      </c>
      <c r="S52" s="35">
        <v>43281</v>
      </c>
      <c r="T52" s="375">
        <v>44926</v>
      </c>
      <c r="U52" s="114"/>
      <c r="V52" s="114">
        <v>0</v>
      </c>
      <c r="W52" s="114">
        <v>114237.62</v>
      </c>
      <c r="X52" s="114">
        <f>H52-W52</f>
        <v>329252.77</v>
      </c>
      <c r="Y52" s="114"/>
      <c r="Z52" s="114"/>
      <c r="AA52" s="139"/>
      <c r="AB52" s="144"/>
      <c r="AC52" s="145">
        <v>44</v>
      </c>
      <c r="AD52" s="129" t="s">
        <v>255</v>
      </c>
      <c r="AE52" s="129"/>
      <c r="AF52" s="141"/>
      <c r="AG52" s="144"/>
      <c r="AH52" s="145"/>
      <c r="AI52" s="129"/>
      <c r="AJ52" s="129"/>
      <c r="AK52" s="129"/>
      <c r="AL52" s="129"/>
      <c r="AM52" s="129" t="s">
        <v>176</v>
      </c>
      <c r="AN52" s="129" t="s">
        <v>747</v>
      </c>
      <c r="AO52" s="129">
        <v>1</v>
      </c>
      <c r="AP52" s="129" t="s">
        <v>177</v>
      </c>
      <c r="AQ52" s="129" t="s">
        <v>748</v>
      </c>
      <c r="AR52" s="116">
        <v>1500</v>
      </c>
      <c r="AS52" s="129"/>
      <c r="AT52" s="129"/>
      <c r="AU52" s="129"/>
      <c r="AV52" s="129"/>
      <c r="AW52" s="129"/>
      <c r="AX52" s="129"/>
      <c r="AY52" s="129"/>
      <c r="AZ52" s="129"/>
      <c r="BA52" s="129"/>
      <c r="BB52" s="129"/>
      <c r="BC52" s="129"/>
      <c r="BD52" s="141"/>
      <c r="BE52" s="57" t="s">
        <v>817</v>
      </c>
      <c r="BF52" s="468" t="str">
        <f>IFERROR(VLOOKUP($A52,'SUT 20210531'!$A$1:$Y$90,5,FALSE),"-")</f>
        <v>Įgyvendinama sutartis</v>
      </c>
      <c r="BG52" s="146"/>
      <c r="BH52" s="146"/>
      <c r="BI52" s="146"/>
      <c r="BJ52" s="146"/>
      <c r="BK52" s="146"/>
      <c r="BL52" s="146"/>
      <c r="BM52" s="146"/>
      <c r="BN52" s="146"/>
      <c r="BO52" s="146"/>
      <c r="BP52" s="146"/>
      <c r="BQ52" s="146"/>
      <c r="BR52" s="146"/>
      <c r="BS52" s="146"/>
      <c r="BT52" s="146"/>
      <c r="BU52" s="146"/>
      <c r="BV52" s="146"/>
      <c r="BW52" s="146"/>
      <c r="BX52" s="146"/>
      <c r="BY52" s="146"/>
      <c r="BZ52" s="146"/>
      <c r="CA52" s="146"/>
      <c r="CB52" s="146"/>
      <c r="CC52" s="146"/>
      <c r="CD52" s="146"/>
      <c r="CE52" s="146"/>
      <c r="CF52" s="146"/>
      <c r="CG52" s="146"/>
      <c r="CH52" s="146"/>
      <c r="CI52" s="146"/>
      <c r="CJ52" s="146"/>
      <c r="CK52" s="146"/>
      <c r="CL52" s="146"/>
      <c r="CM52" s="146"/>
      <c r="CN52" s="146"/>
      <c r="CO52" s="146"/>
      <c r="CP52" s="146"/>
      <c r="CQ52" s="146"/>
      <c r="CR52" s="146"/>
      <c r="CS52" s="146"/>
      <c r="CT52" s="146"/>
      <c r="CU52" s="146"/>
      <c r="CV52" s="146"/>
      <c r="CW52" s="146"/>
      <c r="CX52" s="146"/>
      <c r="CY52" s="146"/>
      <c r="CZ52" s="146"/>
      <c r="DA52" s="146"/>
      <c r="DB52" s="146"/>
      <c r="DC52" s="146"/>
      <c r="DD52" s="146"/>
      <c r="DE52" s="146"/>
      <c r="DF52" s="146"/>
      <c r="DG52" s="146"/>
      <c r="DH52" s="146"/>
      <c r="DI52" s="146"/>
      <c r="DJ52" s="146"/>
      <c r="DK52" s="146"/>
      <c r="DL52" s="146"/>
      <c r="DM52" s="146"/>
      <c r="DN52" s="146"/>
      <c r="DO52" s="146"/>
      <c r="DP52" s="146"/>
      <c r="DQ52" s="146"/>
      <c r="DR52" s="146"/>
      <c r="DS52" s="146"/>
      <c r="DT52" s="146"/>
      <c r="DU52" s="146"/>
      <c r="DV52" s="146"/>
      <c r="DW52" s="146"/>
      <c r="DX52" s="146"/>
      <c r="DY52" s="146"/>
      <c r="DZ52" s="146"/>
      <c r="EA52" s="146"/>
      <c r="EB52" s="146"/>
      <c r="EC52" s="146"/>
      <c r="ED52" s="146"/>
      <c r="EE52" s="146"/>
      <c r="EF52" s="146"/>
      <c r="EG52" s="146"/>
      <c r="EH52" s="146"/>
      <c r="EI52" s="146"/>
      <c r="EJ52" s="146"/>
      <c r="EK52" s="146"/>
      <c r="EL52" s="146"/>
      <c r="EM52" s="146"/>
      <c r="EN52" s="146"/>
      <c r="EO52" s="146"/>
      <c r="EP52" s="146"/>
      <c r="EQ52" s="146"/>
    </row>
    <row r="53" spans="1:147" ht="24.75" hidden="1" customHeight="1" thickBot="1" x14ac:dyDescent="0.25">
      <c r="A53" s="16"/>
      <c r="B53" s="16" t="s">
        <v>401</v>
      </c>
      <c r="C53" s="17"/>
      <c r="D53" s="17"/>
      <c r="E53" s="17"/>
      <c r="F53" s="17"/>
      <c r="G53" s="17"/>
      <c r="H53" s="17"/>
      <c r="I53" s="468" t="str">
        <f>IFERROR(VLOOKUP($A53,'SUT 20210531'!$A$1:$Y$90,15,FALSE),"-")</f>
        <v>-</v>
      </c>
      <c r="J53" s="468" t="str">
        <f>IFERROR(VLOOKUP($A53,'SUT 20210531'!$A$1:$Y$90,16,FALSE),"-")</f>
        <v>-</v>
      </c>
      <c r="K53" s="468" t="str">
        <f>IFERROR(VLOOKUP($A53,'SUT 20210531'!$A$1:$Y$90,17,FALSE),"-")</f>
        <v>-</v>
      </c>
      <c r="L53" s="468" t="str">
        <f>IFERROR(VLOOKUP($A53,'SUT 20210531'!$A$1:$Y$90,18,FALSE),"-")</f>
        <v>-</v>
      </c>
      <c r="M53" s="468" t="str">
        <f t="shared" si="0"/>
        <v>-</v>
      </c>
      <c r="N53" s="468" t="str">
        <f t="shared" si="1"/>
        <v>-</v>
      </c>
      <c r="O53" s="468" t="str">
        <f t="shared" si="2"/>
        <v>-</v>
      </c>
      <c r="P53" s="468" t="str">
        <f t="shared" si="3"/>
        <v>-</v>
      </c>
      <c r="Q53" s="46"/>
      <c r="R53" s="47"/>
      <c r="S53" s="47"/>
      <c r="T53" s="48" t="s">
        <v>275</v>
      </c>
      <c r="U53" s="17"/>
      <c r="V53" s="17"/>
      <c r="W53" s="17"/>
      <c r="X53" s="17"/>
      <c r="Y53" s="17"/>
      <c r="Z53" s="17"/>
      <c r="AA53" s="17"/>
      <c r="AB53" s="115"/>
      <c r="AC53" s="17"/>
      <c r="AD53" s="17"/>
      <c r="AE53" s="17"/>
      <c r="AF53" s="17"/>
      <c r="AG53" s="115"/>
      <c r="AH53" s="17"/>
      <c r="AI53" s="17"/>
      <c r="AJ53" s="17"/>
      <c r="AK53" s="17"/>
      <c r="AL53" s="17"/>
      <c r="AM53" s="107"/>
      <c r="AN53" s="107"/>
      <c r="AO53" s="107"/>
      <c r="AP53" s="107"/>
      <c r="AQ53" s="17"/>
      <c r="AR53" s="107"/>
      <c r="AS53" s="107"/>
      <c r="AT53" s="17"/>
      <c r="AU53" s="107"/>
      <c r="AV53" s="107"/>
      <c r="AW53" s="17"/>
      <c r="AX53" s="107"/>
      <c r="AY53" s="107"/>
      <c r="AZ53" s="107"/>
      <c r="BA53" s="107"/>
      <c r="BB53" s="107"/>
      <c r="BC53" s="107"/>
      <c r="BD53" s="107"/>
      <c r="BE53" s="57"/>
      <c r="BF53" s="468" t="str">
        <f>IFERROR(VLOOKUP($A53,'SUT 20210531'!$A$1:$Y$90,5,FALSE),"-")</f>
        <v>-</v>
      </c>
    </row>
    <row r="54" spans="1:147" s="113" customFormat="1" ht="25.5" hidden="1" customHeight="1" x14ac:dyDescent="0.2">
      <c r="A54" s="65"/>
      <c r="B54" s="66" t="s">
        <v>403</v>
      </c>
      <c r="C54" s="67"/>
      <c r="D54" s="67"/>
      <c r="E54" s="67"/>
      <c r="F54" s="67"/>
      <c r="G54" s="67"/>
      <c r="H54" s="67"/>
      <c r="I54" s="468" t="str">
        <f>IFERROR(VLOOKUP($A54,'SUT 20210531'!$A$1:$Y$90,15,FALSE),"-")</f>
        <v>-</v>
      </c>
      <c r="J54" s="468" t="str">
        <f>IFERROR(VLOOKUP($A54,'SUT 20210531'!$A$1:$Y$90,16,FALSE),"-")</f>
        <v>-</v>
      </c>
      <c r="K54" s="468" t="str">
        <f>IFERROR(VLOOKUP($A54,'SUT 20210531'!$A$1:$Y$90,17,FALSE),"-")</f>
        <v>-</v>
      </c>
      <c r="L54" s="468" t="str">
        <f>IFERROR(VLOOKUP($A54,'SUT 20210531'!$A$1:$Y$90,18,FALSE),"-")</f>
        <v>-</v>
      </c>
      <c r="M54" s="468" t="str">
        <f t="shared" si="0"/>
        <v>-</v>
      </c>
      <c r="N54" s="468" t="str">
        <f t="shared" si="1"/>
        <v>-</v>
      </c>
      <c r="O54" s="468" t="str">
        <f t="shared" si="2"/>
        <v>-</v>
      </c>
      <c r="P54" s="468" t="str">
        <f t="shared" si="3"/>
        <v>-</v>
      </c>
      <c r="Q54" s="68"/>
      <c r="R54" s="69"/>
      <c r="S54" s="69"/>
      <c r="T54" s="70" t="s">
        <v>275</v>
      </c>
      <c r="U54" s="156"/>
      <c r="V54" s="156"/>
      <c r="W54" s="156"/>
      <c r="X54" s="156"/>
      <c r="Y54" s="156"/>
      <c r="Z54" s="156"/>
      <c r="AA54" s="157"/>
      <c r="AB54" s="109"/>
      <c r="AC54" s="158"/>
      <c r="AD54" s="159"/>
      <c r="AE54" s="159"/>
      <c r="AF54" s="160"/>
      <c r="AG54" s="109"/>
      <c r="AH54" s="158"/>
      <c r="AI54" s="159"/>
      <c r="AJ54" s="159"/>
      <c r="AK54" s="159"/>
      <c r="AL54" s="159"/>
      <c r="AM54" s="159"/>
      <c r="AN54" s="159"/>
      <c r="AO54" s="159"/>
      <c r="AP54" s="159"/>
      <c r="AQ54" s="159"/>
      <c r="AR54" s="159"/>
      <c r="AS54" s="159"/>
      <c r="AT54" s="159"/>
      <c r="AU54" s="159"/>
      <c r="AV54" s="159"/>
      <c r="AW54" s="159"/>
      <c r="AX54" s="159"/>
      <c r="AY54" s="159"/>
      <c r="AZ54" s="159"/>
      <c r="BA54" s="159"/>
      <c r="BB54" s="159"/>
      <c r="BC54" s="159"/>
      <c r="BD54" s="160"/>
      <c r="BE54" s="57"/>
      <c r="BF54" s="468" t="str">
        <f>IFERROR(VLOOKUP($A54,'SUT 20210531'!$A$1:$Y$90,5,FALSE),"-")</f>
        <v>-</v>
      </c>
      <c r="BG54" s="101"/>
      <c r="BH54" s="101"/>
      <c r="BI54" s="101"/>
      <c r="BJ54" s="101"/>
      <c r="BK54" s="101"/>
      <c r="BL54" s="101"/>
      <c r="BM54" s="101"/>
      <c r="BN54" s="101"/>
      <c r="BO54" s="101"/>
      <c r="BP54" s="101"/>
      <c r="BQ54" s="101"/>
      <c r="BR54" s="101"/>
      <c r="BS54" s="101"/>
      <c r="BT54" s="101"/>
      <c r="BU54" s="101"/>
      <c r="BV54" s="101"/>
      <c r="BW54" s="101"/>
      <c r="BX54" s="101"/>
      <c r="BY54" s="101"/>
      <c r="BZ54" s="101"/>
      <c r="CA54" s="101"/>
      <c r="CB54" s="101"/>
      <c r="CC54" s="101"/>
      <c r="CD54" s="101"/>
      <c r="CE54" s="101"/>
      <c r="CF54" s="101"/>
      <c r="CG54" s="101"/>
      <c r="CH54" s="101"/>
      <c r="CI54" s="101"/>
      <c r="CJ54" s="101"/>
      <c r="CK54" s="101"/>
      <c r="CL54" s="101"/>
      <c r="CM54" s="101"/>
      <c r="CN54" s="101"/>
      <c r="CO54" s="101"/>
      <c r="CP54" s="101"/>
      <c r="CQ54" s="101"/>
      <c r="CR54" s="101"/>
      <c r="CS54" s="101"/>
      <c r="CT54" s="101"/>
      <c r="CU54" s="101"/>
      <c r="CV54" s="101"/>
      <c r="CW54" s="101"/>
      <c r="CX54" s="101"/>
      <c r="CY54" s="101"/>
      <c r="CZ54" s="101"/>
      <c r="DA54" s="101"/>
      <c r="DB54" s="101"/>
      <c r="DC54" s="101"/>
      <c r="DD54" s="101"/>
      <c r="DE54" s="101"/>
      <c r="DF54" s="101"/>
      <c r="DG54" s="101"/>
      <c r="DH54" s="101"/>
      <c r="DI54" s="101"/>
      <c r="DJ54" s="101"/>
      <c r="DK54" s="101"/>
      <c r="DL54" s="101"/>
      <c r="DM54" s="101"/>
      <c r="DN54" s="101"/>
      <c r="DO54" s="101"/>
      <c r="DP54" s="101"/>
      <c r="DQ54" s="101"/>
      <c r="DR54" s="101"/>
      <c r="DS54" s="101"/>
      <c r="DT54" s="101"/>
      <c r="DU54" s="101"/>
      <c r="DV54" s="101"/>
      <c r="DW54" s="101"/>
      <c r="DX54" s="101"/>
      <c r="DY54" s="101"/>
      <c r="DZ54" s="101"/>
      <c r="EA54" s="101"/>
      <c r="EB54" s="101"/>
      <c r="EC54" s="101"/>
      <c r="ED54" s="101"/>
      <c r="EE54" s="101"/>
      <c r="EF54" s="101"/>
      <c r="EG54" s="101"/>
      <c r="EH54" s="101"/>
      <c r="EI54" s="101"/>
      <c r="EJ54" s="101"/>
      <c r="EK54" s="101"/>
      <c r="EL54" s="101"/>
      <c r="EM54" s="101"/>
      <c r="EN54" s="101"/>
      <c r="EO54" s="101"/>
      <c r="EP54" s="101"/>
      <c r="EQ54" s="101"/>
    </row>
    <row r="55" spans="1:147" ht="25.5" customHeight="1" x14ac:dyDescent="0.2">
      <c r="A55" s="60" t="s">
        <v>406</v>
      </c>
      <c r="B55" s="71" t="s">
        <v>407</v>
      </c>
      <c r="C55" s="61">
        <v>466925.52</v>
      </c>
      <c r="D55" s="61">
        <v>70038.83</v>
      </c>
      <c r="E55" s="33">
        <v>0</v>
      </c>
      <c r="F55" s="33">
        <v>0</v>
      </c>
      <c r="G55" s="33">
        <v>0</v>
      </c>
      <c r="H55" s="61">
        <v>396886.69</v>
      </c>
      <c r="I55" s="468">
        <f>IFERROR(VLOOKUP($A55,'SUT 20210531'!$A$1:$Y$90,15,FALSE),"-")</f>
        <v>465062.52</v>
      </c>
      <c r="J55" s="468">
        <f>IFERROR(VLOOKUP($A55,'SUT 20210531'!$A$1:$Y$90,16,FALSE),"-")</f>
        <v>395303.14</v>
      </c>
      <c r="K55" s="468">
        <f>IFERROR(VLOOKUP($A55,'SUT 20210531'!$A$1:$Y$90,17,FALSE),"-")</f>
        <v>0</v>
      </c>
      <c r="L55" s="468">
        <f>IFERROR(VLOOKUP($A55,'SUT 20210531'!$A$1:$Y$90,18,FALSE),"-")</f>
        <v>69759.38</v>
      </c>
      <c r="M55" s="468">
        <f t="shared" si="0"/>
        <v>1863</v>
      </c>
      <c r="N55" s="468">
        <f t="shared" si="1"/>
        <v>1583.5499999999884</v>
      </c>
      <c r="O55" s="468">
        <f t="shared" si="2"/>
        <v>0</v>
      </c>
      <c r="P55" s="468">
        <f t="shared" si="3"/>
        <v>279.44999999999709</v>
      </c>
      <c r="Q55" s="43">
        <v>42675</v>
      </c>
      <c r="R55" s="44">
        <v>42826</v>
      </c>
      <c r="S55" s="44">
        <v>42946</v>
      </c>
      <c r="T55" s="45">
        <v>43659</v>
      </c>
      <c r="U55" s="151"/>
      <c r="V55" s="151">
        <v>79766</v>
      </c>
      <c r="W55" s="151">
        <v>159531</v>
      </c>
      <c r="X55" s="151">
        <v>157589.69</v>
      </c>
      <c r="Y55" s="151"/>
      <c r="Z55" s="151"/>
      <c r="AA55" s="152"/>
      <c r="AB55" s="115"/>
      <c r="AC55" s="119">
        <v>42</v>
      </c>
      <c r="AD55" s="129" t="s">
        <v>254</v>
      </c>
      <c r="AE55" s="120"/>
      <c r="AF55" s="135"/>
      <c r="AG55" s="136"/>
      <c r="AH55" s="119"/>
      <c r="AI55" s="120"/>
      <c r="AJ55" s="120"/>
      <c r="AK55" s="120"/>
      <c r="AL55" s="120"/>
      <c r="AM55" s="120" t="s">
        <v>229</v>
      </c>
      <c r="AN55" s="129" t="s">
        <v>183</v>
      </c>
      <c r="AO55" s="120">
        <v>80</v>
      </c>
      <c r="AP55" s="120"/>
      <c r="AQ55" s="120"/>
      <c r="AR55" s="120"/>
      <c r="AS55" s="120"/>
      <c r="AT55" s="120"/>
      <c r="AU55" s="120"/>
      <c r="AV55" s="120"/>
      <c r="AW55" s="120"/>
      <c r="AX55" s="120"/>
      <c r="AY55" s="120"/>
      <c r="AZ55" s="120"/>
      <c r="BA55" s="120"/>
      <c r="BB55" s="120"/>
      <c r="BC55" s="120"/>
      <c r="BD55" s="135"/>
      <c r="BE55" s="57" t="s">
        <v>813</v>
      </c>
      <c r="BF55" s="468" t="str">
        <f>IFERROR(VLOOKUP($A55,'SUT 20210531'!$A$1:$Y$90,5,FALSE),"-")</f>
        <v>Baigtas</v>
      </c>
    </row>
    <row r="56" spans="1:147" ht="25.5" hidden="1" customHeight="1" x14ac:dyDescent="0.2">
      <c r="A56" s="60"/>
      <c r="B56" s="217" t="s">
        <v>793</v>
      </c>
      <c r="C56" s="61"/>
      <c r="D56" s="61"/>
      <c r="E56" s="33"/>
      <c r="F56" s="33"/>
      <c r="G56" s="33"/>
      <c r="H56" s="61"/>
      <c r="I56" s="468" t="str">
        <f>IFERROR(VLOOKUP($A56,'SUT 20210531'!$A$1:$Y$90,15,FALSE),"-")</f>
        <v>-</v>
      </c>
      <c r="J56" s="468" t="str">
        <f>IFERROR(VLOOKUP($A56,'SUT 20210531'!$A$1:$Y$90,16,FALSE),"-")</f>
        <v>-</v>
      </c>
      <c r="K56" s="468" t="str">
        <f>IFERROR(VLOOKUP($A56,'SUT 20210531'!$A$1:$Y$90,17,FALSE),"-")</f>
        <v>-</v>
      </c>
      <c r="L56" s="468" t="str">
        <f>IFERROR(VLOOKUP($A56,'SUT 20210531'!$A$1:$Y$90,18,FALSE),"-")</f>
        <v>-</v>
      </c>
      <c r="M56" s="468" t="str">
        <f t="shared" si="0"/>
        <v>-</v>
      </c>
      <c r="N56" s="468" t="str">
        <f t="shared" si="1"/>
        <v>-</v>
      </c>
      <c r="O56" s="468" t="str">
        <f t="shared" si="2"/>
        <v>-</v>
      </c>
      <c r="P56" s="468" t="str">
        <f t="shared" si="3"/>
        <v>-</v>
      </c>
      <c r="Q56" s="44"/>
      <c r="R56" s="44"/>
      <c r="S56" s="44"/>
      <c r="T56" s="45"/>
      <c r="U56" s="151"/>
      <c r="V56" s="151"/>
      <c r="W56" s="151"/>
      <c r="X56" s="151"/>
      <c r="Y56" s="151"/>
      <c r="Z56" s="151"/>
      <c r="AA56" s="151"/>
      <c r="AB56" s="115"/>
      <c r="AC56" s="120"/>
      <c r="AD56" s="129"/>
      <c r="AE56" s="120"/>
      <c r="AF56" s="120"/>
      <c r="AG56" s="136"/>
      <c r="AH56" s="120"/>
      <c r="AI56" s="120"/>
      <c r="AJ56" s="120"/>
      <c r="AK56" s="120"/>
      <c r="AL56" s="120"/>
      <c r="AM56" s="120"/>
      <c r="AN56" s="129"/>
      <c r="AO56" s="120"/>
      <c r="AP56" s="120"/>
      <c r="AQ56" s="120"/>
      <c r="AR56" s="120"/>
      <c r="AS56" s="120"/>
      <c r="AT56" s="120"/>
      <c r="AU56" s="120"/>
      <c r="AV56" s="120"/>
      <c r="AW56" s="120"/>
      <c r="AX56" s="120"/>
      <c r="AY56" s="120"/>
      <c r="AZ56" s="120"/>
      <c r="BA56" s="120"/>
      <c r="BB56" s="120"/>
      <c r="BC56" s="120"/>
      <c r="BD56" s="135"/>
      <c r="BE56" s="57"/>
      <c r="BF56" s="468" t="str">
        <f>IFERROR(VLOOKUP($A56,'SUT 20210531'!$A$1:$Y$90,5,FALSE),"-")</f>
        <v>-</v>
      </c>
    </row>
    <row r="57" spans="1:147" ht="24.75" hidden="1" customHeight="1" thickBot="1" x14ac:dyDescent="0.25">
      <c r="A57" s="16"/>
      <c r="B57" s="16" t="s">
        <v>410</v>
      </c>
      <c r="C57" s="17"/>
      <c r="D57" s="17"/>
      <c r="E57" s="17"/>
      <c r="F57" s="17"/>
      <c r="G57" s="17"/>
      <c r="H57" s="17"/>
      <c r="I57" s="468" t="str">
        <f>IFERROR(VLOOKUP($A57,'SUT 20210531'!$A$1:$Y$90,15,FALSE),"-")</f>
        <v>-</v>
      </c>
      <c r="J57" s="468" t="str">
        <f>IFERROR(VLOOKUP($A57,'SUT 20210531'!$A$1:$Y$90,16,FALSE),"-")</f>
        <v>-</v>
      </c>
      <c r="K57" s="468" t="str">
        <f>IFERROR(VLOOKUP($A57,'SUT 20210531'!$A$1:$Y$90,17,FALSE),"-")</f>
        <v>-</v>
      </c>
      <c r="L57" s="468" t="str">
        <f>IFERROR(VLOOKUP($A57,'SUT 20210531'!$A$1:$Y$90,18,FALSE),"-")</f>
        <v>-</v>
      </c>
      <c r="M57" s="468" t="str">
        <f t="shared" si="0"/>
        <v>-</v>
      </c>
      <c r="N57" s="468" t="str">
        <f t="shared" si="1"/>
        <v>-</v>
      </c>
      <c r="O57" s="468" t="str">
        <f t="shared" si="2"/>
        <v>-</v>
      </c>
      <c r="P57" s="468" t="str">
        <f t="shared" si="3"/>
        <v>-</v>
      </c>
      <c r="Q57" s="46"/>
      <c r="R57" s="213"/>
      <c r="S57" s="213"/>
      <c r="T57" s="214" t="s">
        <v>275</v>
      </c>
      <c r="U57" s="17"/>
      <c r="V57" s="17"/>
      <c r="W57" s="17"/>
      <c r="X57" s="17"/>
      <c r="Y57" s="17"/>
      <c r="Z57" s="17"/>
      <c r="AA57" s="17"/>
      <c r="AB57" s="215"/>
      <c r="AC57" s="17"/>
      <c r="AD57" s="17"/>
      <c r="AE57" s="17"/>
      <c r="AF57" s="17"/>
      <c r="AG57" s="215"/>
      <c r="AH57" s="17"/>
      <c r="AI57" s="17"/>
      <c r="AJ57" s="17"/>
      <c r="AK57" s="17"/>
      <c r="AL57" s="17"/>
      <c r="AM57" s="107"/>
      <c r="AN57" s="107"/>
      <c r="AO57" s="107"/>
      <c r="AP57" s="107"/>
      <c r="AQ57" s="17"/>
      <c r="AR57" s="107"/>
      <c r="AS57" s="107"/>
      <c r="AT57" s="17"/>
      <c r="AU57" s="107"/>
      <c r="AV57" s="107"/>
      <c r="AW57" s="17"/>
      <c r="AX57" s="107"/>
      <c r="AY57" s="107"/>
      <c r="AZ57" s="107"/>
      <c r="BA57" s="107"/>
      <c r="BB57" s="107"/>
      <c r="BC57" s="107"/>
      <c r="BD57" s="107"/>
      <c r="BE57" s="57"/>
      <c r="BF57" s="468" t="str">
        <f>IFERROR(VLOOKUP($A57,'SUT 20210531'!$A$1:$Y$90,5,FALSE),"-")</f>
        <v>-</v>
      </c>
    </row>
    <row r="58" spans="1:147" ht="24.75" hidden="1" customHeight="1" thickBot="1" x14ac:dyDescent="0.25">
      <c r="A58" s="16"/>
      <c r="B58" s="16" t="s">
        <v>412</v>
      </c>
      <c r="C58" s="17"/>
      <c r="D58" s="17"/>
      <c r="E58" s="17"/>
      <c r="F58" s="17"/>
      <c r="G58" s="17"/>
      <c r="H58" s="17"/>
      <c r="I58" s="468" t="str">
        <f>IFERROR(VLOOKUP($A58,'SUT 20210531'!$A$1:$Y$90,15,FALSE),"-")</f>
        <v>-</v>
      </c>
      <c r="J58" s="468" t="str">
        <f>IFERROR(VLOOKUP($A58,'SUT 20210531'!$A$1:$Y$90,16,FALSE),"-")</f>
        <v>-</v>
      </c>
      <c r="K58" s="468" t="str">
        <f>IFERROR(VLOOKUP($A58,'SUT 20210531'!$A$1:$Y$90,17,FALSE),"-")</f>
        <v>-</v>
      </c>
      <c r="L58" s="468" t="str">
        <f>IFERROR(VLOOKUP($A58,'SUT 20210531'!$A$1:$Y$90,18,FALSE),"-")</f>
        <v>-</v>
      </c>
      <c r="M58" s="468" t="str">
        <f t="shared" si="0"/>
        <v>-</v>
      </c>
      <c r="N58" s="468" t="str">
        <f t="shared" si="1"/>
        <v>-</v>
      </c>
      <c r="O58" s="468" t="str">
        <f t="shared" si="2"/>
        <v>-</v>
      </c>
      <c r="P58" s="468" t="str">
        <f t="shared" si="3"/>
        <v>-</v>
      </c>
      <c r="Q58" s="46"/>
      <c r="R58" s="47"/>
      <c r="S58" s="47"/>
      <c r="T58" s="48" t="s">
        <v>275</v>
      </c>
      <c r="U58" s="17"/>
      <c r="V58" s="17"/>
      <c r="W58" s="17"/>
      <c r="X58" s="17"/>
      <c r="Y58" s="17"/>
      <c r="Z58" s="17"/>
      <c r="AA58" s="17"/>
      <c r="AB58" s="115"/>
      <c r="AC58" s="17"/>
      <c r="AD58" s="17"/>
      <c r="AE58" s="17"/>
      <c r="AF58" s="17"/>
      <c r="AG58" s="115"/>
      <c r="AH58" s="17"/>
      <c r="AI58" s="17"/>
      <c r="AJ58" s="17"/>
      <c r="AK58" s="17"/>
      <c r="AL58" s="17"/>
      <c r="AM58" s="107"/>
      <c r="AN58" s="107"/>
      <c r="AO58" s="107"/>
      <c r="AP58" s="107"/>
      <c r="AQ58" s="17"/>
      <c r="AR58" s="107"/>
      <c r="AS58" s="107"/>
      <c r="AT58" s="17"/>
      <c r="AU58" s="107"/>
      <c r="AV58" s="107"/>
      <c r="AW58" s="17"/>
      <c r="AX58" s="107"/>
      <c r="AY58" s="107"/>
      <c r="AZ58" s="107"/>
      <c r="BA58" s="107"/>
      <c r="BB58" s="107"/>
      <c r="BC58" s="107"/>
      <c r="BD58" s="107"/>
      <c r="BE58" s="57"/>
      <c r="BF58" s="468" t="str">
        <f>IFERROR(VLOOKUP($A58,'SUT 20210531'!$A$1:$Y$90,5,FALSE),"-")</f>
        <v>-</v>
      </c>
    </row>
    <row r="59" spans="1:147" s="113" customFormat="1" ht="25.5" hidden="1" customHeight="1" x14ac:dyDescent="0.2">
      <c r="A59" s="73"/>
      <c r="B59" s="22" t="s">
        <v>413</v>
      </c>
      <c r="C59" s="23"/>
      <c r="D59" s="23"/>
      <c r="E59" s="23"/>
      <c r="F59" s="23"/>
      <c r="G59" s="23"/>
      <c r="H59" s="24"/>
      <c r="I59" s="468" t="str">
        <f>IFERROR(VLOOKUP($A59,'SUT 20210531'!$A$1:$Y$90,15,FALSE),"-")</f>
        <v>-</v>
      </c>
      <c r="J59" s="468" t="str">
        <f>IFERROR(VLOOKUP($A59,'SUT 20210531'!$A$1:$Y$90,16,FALSE),"-")</f>
        <v>-</v>
      </c>
      <c r="K59" s="468" t="str">
        <f>IFERROR(VLOOKUP($A59,'SUT 20210531'!$A$1:$Y$90,17,FALSE),"-")</f>
        <v>-</v>
      </c>
      <c r="L59" s="468" t="str">
        <f>IFERROR(VLOOKUP($A59,'SUT 20210531'!$A$1:$Y$90,18,FALSE),"-")</f>
        <v>-</v>
      </c>
      <c r="M59" s="468" t="str">
        <f t="shared" si="0"/>
        <v>-</v>
      </c>
      <c r="N59" s="468" t="str">
        <f t="shared" si="1"/>
        <v>-</v>
      </c>
      <c r="O59" s="468" t="str">
        <f t="shared" si="2"/>
        <v>-</v>
      </c>
      <c r="P59" s="468" t="str">
        <f t="shared" si="3"/>
        <v>-</v>
      </c>
      <c r="Q59" s="25"/>
      <c r="R59" s="38"/>
      <c r="S59" s="38"/>
      <c r="T59" s="28" t="s">
        <v>275</v>
      </c>
      <c r="U59" s="108"/>
      <c r="V59" s="108"/>
      <c r="W59" s="108"/>
      <c r="X59" s="108"/>
      <c r="Y59" s="108"/>
      <c r="Z59" s="108"/>
      <c r="AA59" s="138"/>
      <c r="AB59" s="109"/>
      <c r="AC59" s="112"/>
      <c r="AD59" s="110"/>
      <c r="AE59" s="110"/>
      <c r="AF59" s="111"/>
      <c r="AG59" s="109"/>
      <c r="AH59" s="112"/>
      <c r="AI59" s="110"/>
      <c r="AJ59" s="110"/>
      <c r="AK59" s="110"/>
      <c r="AL59" s="110"/>
      <c r="AM59" s="110"/>
      <c r="AN59" s="110"/>
      <c r="AO59" s="110"/>
      <c r="AP59" s="110"/>
      <c r="AQ59" s="110"/>
      <c r="AR59" s="110"/>
      <c r="AS59" s="110"/>
      <c r="AT59" s="110"/>
      <c r="AU59" s="110"/>
      <c r="AV59" s="110"/>
      <c r="AW59" s="110"/>
      <c r="AX59" s="110"/>
      <c r="AY59" s="110"/>
      <c r="AZ59" s="110"/>
      <c r="BA59" s="110"/>
      <c r="BB59" s="110"/>
      <c r="BC59" s="110"/>
      <c r="BD59" s="111"/>
      <c r="BE59" s="57"/>
      <c r="BF59" s="468" t="str">
        <f>IFERROR(VLOOKUP($A59,'SUT 20210531'!$A$1:$Y$90,5,FALSE),"-")</f>
        <v>-</v>
      </c>
      <c r="BG59" s="101"/>
      <c r="BH59" s="101"/>
      <c r="BI59" s="101"/>
      <c r="BJ59" s="101"/>
      <c r="BK59" s="101"/>
      <c r="BL59" s="101"/>
      <c r="BM59" s="101"/>
      <c r="BN59" s="101"/>
      <c r="BO59" s="101"/>
      <c r="BP59" s="101"/>
      <c r="BQ59" s="101"/>
      <c r="BR59" s="101"/>
      <c r="BS59" s="101"/>
      <c r="BT59" s="101"/>
      <c r="BU59" s="101"/>
      <c r="BV59" s="101"/>
      <c r="BW59" s="101"/>
      <c r="BX59" s="101"/>
      <c r="BY59" s="101"/>
      <c r="BZ59" s="101"/>
      <c r="CA59" s="101"/>
      <c r="CB59" s="101"/>
      <c r="CC59" s="101"/>
      <c r="CD59" s="101"/>
      <c r="CE59" s="101"/>
      <c r="CF59" s="101"/>
      <c r="CG59" s="101"/>
      <c r="CH59" s="101"/>
      <c r="CI59" s="101"/>
      <c r="CJ59" s="101"/>
      <c r="CK59" s="101"/>
      <c r="CL59" s="101"/>
      <c r="CM59" s="101"/>
      <c r="CN59" s="101"/>
      <c r="CO59" s="101"/>
      <c r="CP59" s="101"/>
      <c r="CQ59" s="101"/>
      <c r="CR59" s="101"/>
      <c r="CS59" s="101"/>
      <c r="CT59" s="101"/>
      <c r="CU59" s="101"/>
      <c r="CV59" s="101"/>
      <c r="CW59" s="101"/>
      <c r="CX59" s="101"/>
      <c r="CY59" s="101"/>
      <c r="CZ59" s="101"/>
      <c r="DA59" s="101"/>
      <c r="DB59" s="101"/>
      <c r="DC59" s="101"/>
      <c r="DD59" s="101"/>
      <c r="DE59" s="101"/>
      <c r="DF59" s="101"/>
      <c r="DG59" s="101"/>
      <c r="DH59" s="101"/>
      <c r="DI59" s="101"/>
      <c r="DJ59" s="101"/>
      <c r="DK59" s="101"/>
      <c r="DL59" s="101"/>
      <c r="DM59" s="101"/>
      <c r="DN59" s="101"/>
      <c r="DO59" s="101"/>
      <c r="DP59" s="101"/>
      <c r="DQ59" s="101"/>
      <c r="DR59" s="101"/>
      <c r="DS59" s="101"/>
      <c r="DT59" s="101"/>
      <c r="DU59" s="101"/>
      <c r="DV59" s="101"/>
      <c r="DW59" s="101"/>
      <c r="DX59" s="101"/>
      <c r="DY59" s="101"/>
      <c r="DZ59" s="101"/>
      <c r="EA59" s="101"/>
      <c r="EB59" s="101"/>
      <c r="EC59" s="101"/>
      <c r="ED59" s="101"/>
      <c r="EE59" s="101"/>
      <c r="EF59" s="101"/>
      <c r="EG59" s="101"/>
      <c r="EH59" s="101"/>
      <c r="EI59" s="101"/>
      <c r="EJ59" s="101"/>
      <c r="EK59" s="101"/>
      <c r="EL59" s="101"/>
      <c r="EM59" s="101"/>
      <c r="EN59" s="101"/>
      <c r="EO59" s="101"/>
      <c r="EP59" s="101"/>
      <c r="EQ59" s="101"/>
    </row>
    <row r="60" spans="1:147" s="147" customFormat="1" ht="25.5" customHeight="1" x14ac:dyDescent="0.2">
      <c r="A60" s="53" t="s">
        <v>415</v>
      </c>
      <c r="B60" s="41" t="s">
        <v>416</v>
      </c>
      <c r="C60" s="42">
        <v>342134.69</v>
      </c>
      <c r="D60" s="42">
        <v>25660.12</v>
      </c>
      <c r="E60" s="42">
        <v>25660.1</v>
      </c>
      <c r="F60" s="33">
        <v>0</v>
      </c>
      <c r="G60" s="33">
        <v>0</v>
      </c>
      <c r="H60" s="33">
        <v>290814.46999999997</v>
      </c>
      <c r="I60" s="468">
        <f>IFERROR(VLOOKUP($A60,'SUT 20210531'!$A$1:$Y$90,15,FALSE),"-")</f>
        <v>348722.37</v>
      </c>
      <c r="J60" s="468">
        <f>IFERROR(VLOOKUP($A60,'SUT 20210531'!$A$1:$Y$90,16,FALSE),"-")</f>
        <v>296414</v>
      </c>
      <c r="K60" s="468">
        <f>IFERROR(VLOOKUP($A60,'SUT 20210531'!$A$1:$Y$90,17,FALSE),"-")</f>
        <v>26154.18</v>
      </c>
      <c r="L60" s="468">
        <f>IFERROR(VLOOKUP($A60,'SUT 20210531'!$A$1:$Y$90,18,FALSE),"-")</f>
        <v>26154.19</v>
      </c>
      <c r="M60" s="468">
        <f t="shared" si="0"/>
        <v>-6587.679999999993</v>
      </c>
      <c r="N60" s="468">
        <f t="shared" si="1"/>
        <v>-5599.5300000000279</v>
      </c>
      <c r="O60" s="468">
        <f t="shared" si="2"/>
        <v>-494.08000000000175</v>
      </c>
      <c r="P60" s="468">
        <f t="shared" si="3"/>
        <v>-494.06999999999971</v>
      </c>
      <c r="Q60" s="34">
        <v>42916</v>
      </c>
      <c r="R60" s="35">
        <v>43008</v>
      </c>
      <c r="S60" s="35">
        <v>43100</v>
      </c>
      <c r="T60" s="36">
        <v>43646</v>
      </c>
      <c r="U60" s="114">
        <v>0</v>
      </c>
      <c r="V60" s="114">
        <v>0</v>
      </c>
      <c r="W60" s="114">
        <v>150000</v>
      </c>
      <c r="X60" s="114">
        <f>H60-W60</f>
        <v>140814.46999999997</v>
      </c>
      <c r="Y60" s="114">
        <v>0</v>
      </c>
      <c r="Z60" s="114"/>
      <c r="AA60" s="139"/>
      <c r="AB60" s="144"/>
      <c r="AC60" s="145">
        <v>22</v>
      </c>
      <c r="AD60" s="129" t="s">
        <v>243</v>
      </c>
      <c r="AE60" s="129"/>
      <c r="AF60" s="141"/>
      <c r="AG60" s="144"/>
      <c r="AH60" s="145"/>
      <c r="AI60" s="129"/>
      <c r="AJ60" s="129"/>
      <c r="AK60" s="129"/>
      <c r="AL60" s="129"/>
      <c r="AM60" s="129" t="s">
        <v>216</v>
      </c>
      <c r="AN60" s="129" t="s">
        <v>750</v>
      </c>
      <c r="AO60" s="129">
        <v>480</v>
      </c>
      <c r="AP60" s="129" t="s">
        <v>218</v>
      </c>
      <c r="AQ60" s="129" t="s">
        <v>751</v>
      </c>
      <c r="AR60" s="129">
        <v>1</v>
      </c>
      <c r="AS60" s="144"/>
      <c r="AT60" s="144"/>
      <c r="AU60" s="144"/>
      <c r="AV60" s="129"/>
      <c r="AW60" s="129"/>
      <c r="AX60" s="129"/>
      <c r="AY60" s="129"/>
      <c r="AZ60" s="129"/>
      <c r="BA60" s="129"/>
      <c r="BB60" s="129"/>
      <c r="BC60" s="129"/>
      <c r="BD60" s="141"/>
      <c r="BE60" s="57" t="s">
        <v>871</v>
      </c>
      <c r="BF60" s="468" t="str">
        <f>IFERROR(VLOOKUP($A60,'SUT 20210531'!$A$1:$Y$90,5,FALSE),"-")</f>
        <v>Baigtas</v>
      </c>
      <c r="BG60" s="146"/>
      <c r="BH60" s="146"/>
      <c r="BI60" s="146"/>
      <c r="BJ60" s="146"/>
      <c r="BK60" s="146"/>
      <c r="BL60" s="146"/>
      <c r="BM60" s="146"/>
      <c r="BN60" s="146"/>
      <c r="BO60" s="146"/>
      <c r="BP60" s="146"/>
      <c r="BQ60" s="146"/>
      <c r="BR60" s="146"/>
      <c r="BS60" s="146"/>
      <c r="BT60" s="146"/>
      <c r="BU60" s="146"/>
      <c r="BV60" s="146"/>
      <c r="BW60" s="146"/>
      <c r="BX60" s="146"/>
      <c r="BY60" s="146"/>
      <c r="BZ60" s="146"/>
      <c r="CA60" s="146"/>
      <c r="CB60" s="146"/>
      <c r="CC60" s="146"/>
      <c r="CD60" s="146"/>
      <c r="CE60" s="146"/>
      <c r="CF60" s="146"/>
      <c r="CG60" s="146"/>
      <c r="CH60" s="146"/>
      <c r="CI60" s="146"/>
      <c r="CJ60" s="146"/>
      <c r="CK60" s="146"/>
      <c r="CL60" s="146"/>
      <c r="CM60" s="146"/>
      <c r="CN60" s="146"/>
      <c r="CO60" s="146"/>
      <c r="CP60" s="146"/>
      <c r="CQ60" s="146"/>
      <c r="CR60" s="146"/>
      <c r="CS60" s="146"/>
      <c r="CT60" s="146"/>
      <c r="CU60" s="146"/>
      <c r="CV60" s="146"/>
      <c r="CW60" s="146"/>
      <c r="CX60" s="146"/>
      <c r="CY60" s="146"/>
      <c r="CZ60" s="146"/>
      <c r="DA60" s="146"/>
      <c r="DB60" s="146"/>
      <c r="DC60" s="146"/>
      <c r="DD60" s="146"/>
      <c r="DE60" s="146"/>
      <c r="DF60" s="146"/>
      <c r="DG60" s="146"/>
      <c r="DH60" s="146"/>
      <c r="DI60" s="146"/>
      <c r="DJ60" s="146"/>
      <c r="DK60" s="146"/>
      <c r="DL60" s="146"/>
      <c r="DM60" s="146"/>
      <c r="DN60" s="146"/>
      <c r="DO60" s="146"/>
      <c r="DP60" s="146"/>
      <c r="DQ60" s="146"/>
      <c r="DR60" s="146"/>
      <c r="DS60" s="146"/>
      <c r="DT60" s="146"/>
      <c r="DU60" s="146"/>
      <c r="DV60" s="146"/>
      <c r="DW60" s="146"/>
      <c r="DX60" s="146"/>
      <c r="DY60" s="146"/>
      <c r="DZ60" s="146"/>
      <c r="EA60" s="146"/>
      <c r="EB60" s="146"/>
      <c r="EC60" s="146"/>
      <c r="ED60" s="146"/>
      <c r="EE60" s="146"/>
      <c r="EF60" s="146"/>
      <c r="EG60" s="146"/>
      <c r="EH60" s="146"/>
      <c r="EI60" s="146"/>
      <c r="EJ60" s="146"/>
      <c r="EK60" s="146"/>
      <c r="EL60" s="146"/>
      <c r="EM60" s="146"/>
      <c r="EN60" s="146"/>
      <c r="EO60" s="146"/>
      <c r="EP60" s="146"/>
      <c r="EQ60" s="146"/>
    </row>
    <row r="61" spans="1:147" s="147" customFormat="1" ht="24.75" customHeight="1" x14ac:dyDescent="0.2">
      <c r="A61" s="53" t="s">
        <v>419</v>
      </c>
      <c r="B61" s="41" t="s">
        <v>420</v>
      </c>
      <c r="C61" s="42">
        <v>134057.62</v>
      </c>
      <c r="D61" s="42">
        <v>10054.32</v>
      </c>
      <c r="E61" s="42">
        <v>10054.32</v>
      </c>
      <c r="F61" s="33">
        <v>0</v>
      </c>
      <c r="G61" s="33">
        <v>0</v>
      </c>
      <c r="H61" s="33">
        <v>113948.98</v>
      </c>
      <c r="I61" s="468">
        <f>IFERROR(VLOOKUP($A61,'SUT 20210531'!$A$1:$Y$90,15,FALSE),"-")</f>
        <v>134057.64000000001</v>
      </c>
      <c r="J61" s="468">
        <f>IFERROR(VLOOKUP($A61,'SUT 20210531'!$A$1:$Y$90,16,FALSE),"-")</f>
        <v>113949</v>
      </c>
      <c r="K61" s="468">
        <f>IFERROR(VLOOKUP($A61,'SUT 20210531'!$A$1:$Y$90,17,FALSE),"-")</f>
        <v>10054.32</v>
      </c>
      <c r="L61" s="468">
        <f>IFERROR(VLOOKUP($A61,'SUT 20210531'!$A$1:$Y$90,18,FALSE),"-")</f>
        <v>10054.32</v>
      </c>
      <c r="M61" s="468">
        <f t="shared" si="0"/>
        <v>-2.0000000018626451E-2</v>
      </c>
      <c r="N61" s="468">
        <f t="shared" si="1"/>
        <v>-2.0000000004074536E-2</v>
      </c>
      <c r="O61" s="468">
        <f t="shared" si="2"/>
        <v>0</v>
      </c>
      <c r="P61" s="468">
        <f t="shared" si="3"/>
        <v>0</v>
      </c>
      <c r="Q61" s="34">
        <v>42887</v>
      </c>
      <c r="R61" s="35">
        <v>42979</v>
      </c>
      <c r="S61" s="35">
        <v>43100</v>
      </c>
      <c r="T61" s="36">
        <v>43646</v>
      </c>
      <c r="U61" s="114">
        <v>0</v>
      </c>
      <c r="V61" s="114">
        <v>0</v>
      </c>
      <c r="W61" s="114">
        <v>100000</v>
      </c>
      <c r="X61" s="114">
        <f>H61-W61</f>
        <v>13948.979999999996</v>
      </c>
      <c r="Y61" s="114">
        <v>0</v>
      </c>
      <c r="Z61" s="114"/>
      <c r="AA61" s="139"/>
      <c r="AB61" s="144"/>
      <c r="AC61" s="145">
        <v>22</v>
      </c>
      <c r="AD61" s="129" t="s">
        <v>243</v>
      </c>
      <c r="AE61" s="129"/>
      <c r="AF61" s="141"/>
      <c r="AG61" s="144"/>
      <c r="AH61" s="145"/>
      <c r="AI61" s="129"/>
      <c r="AJ61" s="129"/>
      <c r="AK61" s="129"/>
      <c r="AL61" s="129"/>
      <c r="AM61" s="129" t="s">
        <v>216</v>
      </c>
      <c r="AN61" s="129" t="s">
        <v>750</v>
      </c>
      <c r="AO61" s="129">
        <v>344</v>
      </c>
      <c r="AP61" s="129" t="s">
        <v>218</v>
      </c>
      <c r="AQ61" s="129" t="s">
        <v>751</v>
      </c>
      <c r="AR61" s="129">
        <v>1</v>
      </c>
      <c r="AS61" s="144"/>
      <c r="AT61" s="144"/>
      <c r="AU61" s="144"/>
      <c r="AV61" s="129"/>
      <c r="AW61" s="129"/>
      <c r="AX61" s="129"/>
      <c r="AY61" s="129"/>
      <c r="AZ61" s="129"/>
      <c r="BA61" s="129"/>
      <c r="BB61" s="129"/>
      <c r="BC61" s="129"/>
      <c r="BD61" s="141"/>
      <c r="BE61" s="57" t="s">
        <v>869</v>
      </c>
      <c r="BF61" s="468" t="str">
        <f>IFERROR(VLOOKUP($A61,'SUT 20210531'!$A$1:$Y$90,5,FALSE),"-")</f>
        <v>Baigtas</v>
      </c>
      <c r="BG61" s="146"/>
      <c r="BH61" s="146"/>
      <c r="BI61" s="146"/>
      <c r="BJ61" s="146"/>
      <c r="BK61" s="146"/>
      <c r="BL61" s="146"/>
      <c r="BM61" s="146"/>
      <c r="BN61" s="146"/>
      <c r="BO61" s="146"/>
      <c r="BP61" s="146"/>
      <c r="BQ61" s="146"/>
      <c r="BR61" s="146"/>
      <c r="BS61" s="146"/>
      <c r="BT61" s="146"/>
      <c r="BU61" s="146"/>
      <c r="BV61" s="146"/>
      <c r="BW61" s="146"/>
      <c r="BX61" s="146"/>
      <c r="BY61" s="146"/>
      <c r="BZ61" s="146"/>
      <c r="CA61" s="146"/>
      <c r="CB61" s="146"/>
      <c r="CC61" s="146"/>
      <c r="CD61" s="146"/>
      <c r="CE61" s="146"/>
      <c r="CF61" s="146"/>
      <c r="CG61" s="146"/>
      <c r="CH61" s="146"/>
      <c r="CI61" s="146"/>
      <c r="CJ61" s="146"/>
      <c r="CK61" s="146"/>
      <c r="CL61" s="146"/>
      <c r="CM61" s="146"/>
      <c r="CN61" s="146"/>
      <c r="CO61" s="146"/>
      <c r="CP61" s="146"/>
      <c r="CQ61" s="146"/>
      <c r="CR61" s="146"/>
      <c r="CS61" s="146"/>
      <c r="CT61" s="146"/>
      <c r="CU61" s="146"/>
      <c r="CV61" s="146"/>
      <c r="CW61" s="146"/>
      <c r="CX61" s="146"/>
      <c r="CY61" s="146"/>
      <c r="CZ61" s="146"/>
      <c r="DA61" s="146"/>
      <c r="DB61" s="146"/>
      <c r="DC61" s="146"/>
      <c r="DD61" s="146"/>
      <c r="DE61" s="146"/>
      <c r="DF61" s="146"/>
      <c r="DG61" s="146"/>
      <c r="DH61" s="146"/>
      <c r="DI61" s="146"/>
      <c r="DJ61" s="146"/>
      <c r="DK61" s="146"/>
      <c r="DL61" s="146"/>
      <c r="DM61" s="146"/>
      <c r="DN61" s="146"/>
      <c r="DO61" s="146"/>
      <c r="DP61" s="146"/>
      <c r="DQ61" s="146"/>
      <c r="DR61" s="146"/>
      <c r="DS61" s="146"/>
      <c r="DT61" s="146"/>
      <c r="DU61" s="146"/>
      <c r="DV61" s="146"/>
      <c r="DW61" s="146"/>
      <c r="DX61" s="146"/>
      <c r="DY61" s="146"/>
      <c r="DZ61" s="146"/>
      <c r="EA61" s="146"/>
      <c r="EB61" s="146"/>
      <c r="EC61" s="146"/>
      <c r="ED61" s="146"/>
      <c r="EE61" s="146"/>
      <c r="EF61" s="146"/>
      <c r="EG61" s="146"/>
      <c r="EH61" s="146"/>
      <c r="EI61" s="146"/>
      <c r="EJ61" s="146"/>
      <c r="EK61" s="146"/>
      <c r="EL61" s="146"/>
      <c r="EM61" s="146"/>
      <c r="EN61" s="146"/>
      <c r="EO61" s="146"/>
      <c r="EP61" s="146"/>
      <c r="EQ61" s="146"/>
    </row>
    <row r="62" spans="1:147" s="147" customFormat="1" ht="26.25" hidden="1" customHeight="1" x14ac:dyDescent="0.2">
      <c r="A62" s="53" t="s">
        <v>422</v>
      </c>
      <c r="B62" s="41" t="s">
        <v>423</v>
      </c>
      <c r="C62" s="42">
        <v>349590.09</v>
      </c>
      <c r="D62" s="42">
        <v>26219.26</v>
      </c>
      <c r="E62" s="42">
        <v>26219.26</v>
      </c>
      <c r="F62" s="33">
        <v>0</v>
      </c>
      <c r="G62" s="33">
        <v>0</v>
      </c>
      <c r="H62" s="33">
        <v>297151.57</v>
      </c>
      <c r="I62" s="468">
        <f>IFERROR(VLOOKUP($A62,'SUT 20210531'!$A$1:$Y$90,15,FALSE),"-")</f>
        <v>349590.09</v>
      </c>
      <c r="J62" s="468">
        <f>IFERROR(VLOOKUP($A62,'SUT 20210531'!$A$1:$Y$90,16,FALSE),"-")</f>
        <v>297151.57</v>
      </c>
      <c r="K62" s="468">
        <f>IFERROR(VLOOKUP($A62,'SUT 20210531'!$A$1:$Y$90,17,FALSE),"-")</f>
        <v>26219.26</v>
      </c>
      <c r="L62" s="468">
        <f>IFERROR(VLOOKUP($A62,'SUT 20210531'!$A$1:$Y$90,18,FALSE),"-")</f>
        <v>26219.26</v>
      </c>
      <c r="M62" s="468">
        <f t="shared" si="0"/>
        <v>0</v>
      </c>
      <c r="N62" s="468">
        <f t="shared" si="1"/>
        <v>0</v>
      </c>
      <c r="O62" s="468">
        <f t="shared" si="2"/>
        <v>0</v>
      </c>
      <c r="P62" s="468">
        <f t="shared" si="3"/>
        <v>0</v>
      </c>
      <c r="Q62" s="34">
        <v>42917</v>
      </c>
      <c r="R62" s="35">
        <v>42979</v>
      </c>
      <c r="S62" s="35">
        <v>43100</v>
      </c>
      <c r="T62" s="375">
        <v>44561</v>
      </c>
      <c r="U62" s="114">
        <v>0</v>
      </c>
      <c r="V62" s="114">
        <v>0</v>
      </c>
      <c r="W62" s="114">
        <v>100000</v>
      </c>
      <c r="X62" s="114">
        <f>H62-W62</f>
        <v>197151.57</v>
      </c>
      <c r="Y62" s="114">
        <v>0</v>
      </c>
      <c r="Z62" s="114"/>
      <c r="AA62" s="139"/>
      <c r="AB62" s="144"/>
      <c r="AC62" s="145">
        <v>22</v>
      </c>
      <c r="AD62" s="129" t="s">
        <v>243</v>
      </c>
      <c r="AE62" s="129"/>
      <c r="AF62" s="141"/>
      <c r="AG62" s="144"/>
      <c r="AH62" s="145"/>
      <c r="AI62" s="129"/>
      <c r="AJ62" s="129"/>
      <c r="AK62" s="129"/>
      <c r="AL62" s="129"/>
      <c r="AM62" s="129" t="s">
        <v>216</v>
      </c>
      <c r="AN62" s="161" t="s">
        <v>750</v>
      </c>
      <c r="AO62" s="118">
        <v>250</v>
      </c>
      <c r="AP62" s="129" t="s">
        <v>218</v>
      </c>
      <c r="AQ62" s="161" t="s">
        <v>751</v>
      </c>
      <c r="AR62" s="129">
        <v>1</v>
      </c>
      <c r="AS62" s="129" t="s">
        <v>206</v>
      </c>
      <c r="AT62" s="161" t="s">
        <v>207</v>
      </c>
      <c r="AU62" s="129">
        <v>20</v>
      </c>
      <c r="AV62" s="144"/>
      <c r="AW62" s="144"/>
      <c r="AX62" s="144"/>
      <c r="AY62" s="144"/>
      <c r="AZ62" s="144"/>
      <c r="BA62" s="144"/>
      <c r="BB62" s="144"/>
      <c r="BC62" s="144"/>
      <c r="BD62" s="365"/>
      <c r="BE62" s="57" t="s">
        <v>872</v>
      </c>
      <c r="BF62" s="468" t="str">
        <f>IFERROR(VLOOKUP($A62,'SUT 20210531'!$A$1:$Y$90,5,FALSE),"-")</f>
        <v>Įgyvendinama sutartis</v>
      </c>
      <c r="BG62" s="146"/>
      <c r="BH62" s="146"/>
      <c r="BI62" s="146"/>
      <c r="BJ62" s="146"/>
      <c r="BK62" s="146"/>
      <c r="BL62" s="146"/>
      <c r="BM62" s="146"/>
      <c r="BN62" s="146"/>
      <c r="BO62" s="146"/>
      <c r="BP62" s="146"/>
      <c r="BQ62" s="146"/>
      <c r="BR62" s="146"/>
      <c r="BS62" s="146"/>
      <c r="BT62" s="146"/>
      <c r="BU62" s="146"/>
      <c r="BV62" s="146"/>
      <c r="BW62" s="146"/>
      <c r="BX62" s="146"/>
      <c r="BY62" s="146"/>
      <c r="BZ62" s="146"/>
      <c r="CA62" s="146"/>
      <c r="CB62" s="146"/>
      <c r="CC62" s="146"/>
      <c r="CD62" s="146"/>
      <c r="CE62" s="146"/>
      <c r="CF62" s="146"/>
      <c r="CG62" s="146"/>
      <c r="CH62" s="146"/>
      <c r="CI62" s="146"/>
      <c r="CJ62" s="146"/>
      <c r="CK62" s="146"/>
      <c r="CL62" s="146"/>
      <c r="CM62" s="146"/>
      <c r="CN62" s="146"/>
      <c r="CO62" s="146"/>
      <c r="CP62" s="146"/>
      <c r="CQ62" s="146"/>
      <c r="CR62" s="146"/>
      <c r="CS62" s="146"/>
      <c r="CT62" s="146"/>
      <c r="CU62" s="146"/>
      <c r="CV62" s="146"/>
      <c r="CW62" s="146"/>
      <c r="CX62" s="146"/>
      <c r="CY62" s="146"/>
      <c r="CZ62" s="146"/>
      <c r="DA62" s="146"/>
      <c r="DB62" s="146"/>
      <c r="DC62" s="146"/>
      <c r="DD62" s="146"/>
      <c r="DE62" s="146"/>
      <c r="DF62" s="146"/>
      <c r="DG62" s="146"/>
      <c r="DH62" s="146"/>
      <c r="DI62" s="146"/>
      <c r="DJ62" s="146"/>
      <c r="DK62" s="146"/>
      <c r="DL62" s="146"/>
      <c r="DM62" s="146"/>
      <c r="DN62" s="146"/>
      <c r="DO62" s="146"/>
      <c r="DP62" s="146"/>
      <c r="DQ62" s="146"/>
      <c r="DR62" s="146"/>
      <c r="DS62" s="146"/>
      <c r="DT62" s="146"/>
      <c r="DU62" s="146"/>
      <c r="DV62" s="146"/>
      <c r="DW62" s="146"/>
      <c r="DX62" s="146"/>
      <c r="DY62" s="146"/>
      <c r="DZ62" s="146"/>
      <c r="EA62" s="146"/>
      <c r="EB62" s="146"/>
      <c r="EC62" s="146"/>
      <c r="ED62" s="146"/>
      <c r="EE62" s="146"/>
      <c r="EF62" s="146"/>
      <c r="EG62" s="146"/>
      <c r="EH62" s="146"/>
      <c r="EI62" s="146"/>
      <c r="EJ62" s="146"/>
      <c r="EK62" s="146"/>
      <c r="EL62" s="146"/>
      <c r="EM62" s="146"/>
      <c r="EN62" s="146"/>
      <c r="EO62" s="146"/>
      <c r="EP62" s="146"/>
      <c r="EQ62" s="146"/>
    </row>
    <row r="63" spans="1:147" s="147" customFormat="1" ht="25.5" hidden="1" customHeight="1" x14ac:dyDescent="0.2">
      <c r="A63" s="53" t="s">
        <v>425</v>
      </c>
      <c r="B63" s="41" t="s">
        <v>426</v>
      </c>
      <c r="C63" s="42">
        <v>739105.85</v>
      </c>
      <c r="D63" s="42">
        <v>55432.94</v>
      </c>
      <c r="E63" s="42">
        <v>55432.93</v>
      </c>
      <c r="F63" s="75">
        <v>0</v>
      </c>
      <c r="G63" s="33">
        <v>0</v>
      </c>
      <c r="H63" s="33">
        <v>628239.98</v>
      </c>
      <c r="I63" s="468">
        <f>IFERROR(VLOOKUP($A63,'SUT 20210531'!$A$1:$Y$90,15,FALSE),"-")</f>
        <v>957867.29</v>
      </c>
      <c r="J63" s="468">
        <f>IFERROR(VLOOKUP($A63,'SUT 20210531'!$A$1:$Y$90,16,FALSE),"-")</f>
        <v>628239.98</v>
      </c>
      <c r="K63" s="468">
        <f>IFERROR(VLOOKUP($A63,'SUT 20210531'!$A$1:$Y$90,17,FALSE),"-")</f>
        <v>55432.93</v>
      </c>
      <c r="L63" s="468">
        <f>IFERROR(VLOOKUP($A63,'SUT 20210531'!$A$1:$Y$90,18,FALSE),"-")</f>
        <v>274194.38</v>
      </c>
      <c r="M63" s="468">
        <f t="shared" si="0"/>
        <v>-218761.44000000006</v>
      </c>
      <c r="N63" s="468">
        <f t="shared" si="1"/>
        <v>0</v>
      </c>
      <c r="O63" s="468">
        <f t="shared" si="2"/>
        <v>0</v>
      </c>
      <c r="P63" s="468">
        <f t="shared" si="3"/>
        <v>-218761.44</v>
      </c>
      <c r="Q63" s="34">
        <v>42947</v>
      </c>
      <c r="R63" s="35">
        <v>43008</v>
      </c>
      <c r="S63" s="35">
        <v>43100</v>
      </c>
      <c r="T63" s="36">
        <v>44255</v>
      </c>
      <c r="U63" s="114">
        <v>0</v>
      </c>
      <c r="V63" s="114">
        <v>0</v>
      </c>
      <c r="W63" s="114">
        <v>150000</v>
      </c>
      <c r="X63" s="114">
        <v>250000</v>
      </c>
      <c r="Y63" s="114">
        <f>H63-W63-X63</f>
        <v>228239.97999999998</v>
      </c>
      <c r="Z63" s="114"/>
      <c r="AA63" s="139"/>
      <c r="AB63" s="144"/>
      <c r="AC63" s="145">
        <v>22</v>
      </c>
      <c r="AD63" s="129" t="s">
        <v>243</v>
      </c>
      <c r="AE63" s="129"/>
      <c r="AF63" s="141"/>
      <c r="AG63" s="144"/>
      <c r="AH63" s="145"/>
      <c r="AI63" s="129"/>
      <c r="AJ63" s="129"/>
      <c r="AK63" s="129"/>
      <c r="AL63" s="129"/>
      <c r="AM63" s="129" t="s">
        <v>216</v>
      </c>
      <c r="AN63" s="129" t="s">
        <v>750</v>
      </c>
      <c r="AO63" s="118">
        <v>594</v>
      </c>
      <c r="AP63" s="129" t="s">
        <v>218</v>
      </c>
      <c r="AQ63" s="129" t="s">
        <v>751</v>
      </c>
      <c r="AR63" s="129">
        <v>1</v>
      </c>
      <c r="AS63" s="144"/>
      <c r="AT63" s="144"/>
      <c r="AU63" s="144"/>
      <c r="AV63" s="129"/>
      <c r="AW63" s="129"/>
      <c r="AX63" s="129"/>
      <c r="AY63" s="129"/>
      <c r="AZ63" s="129"/>
      <c r="BA63" s="129"/>
      <c r="BB63" s="129"/>
      <c r="BC63" s="129"/>
      <c r="BD63" s="141"/>
      <c r="BE63" s="57" t="s">
        <v>870</v>
      </c>
      <c r="BF63" s="468" t="str">
        <f>IFERROR(VLOOKUP($A63,'SUT 20210531'!$A$1:$Y$90,5,FALSE),"-")</f>
        <v>Įgyvendinama sutartis</v>
      </c>
      <c r="BG63" s="146"/>
      <c r="BH63" s="146"/>
      <c r="BI63" s="146"/>
      <c r="BJ63" s="146"/>
      <c r="BK63" s="146"/>
      <c r="BL63" s="146"/>
      <c r="BM63" s="146"/>
      <c r="BN63" s="146"/>
      <c r="BO63" s="146"/>
      <c r="BP63" s="146"/>
      <c r="BQ63" s="146"/>
      <c r="BR63" s="146"/>
      <c r="BS63" s="146"/>
      <c r="BT63" s="146"/>
      <c r="BU63" s="146"/>
      <c r="BV63" s="146"/>
      <c r="BW63" s="146"/>
      <c r="BX63" s="146"/>
      <c r="BY63" s="146"/>
      <c r="BZ63" s="146"/>
      <c r="CA63" s="146"/>
      <c r="CB63" s="146"/>
      <c r="CC63" s="146"/>
      <c r="CD63" s="146"/>
      <c r="CE63" s="146"/>
      <c r="CF63" s="146"/>
      <c r="CG63" s="146"/>
      <c r="CH63" s="146"/>
      <c r="CI63" s="146"/>
      <c r="CJ63" s="146"/>
      <c r="CK63" s="146"/>
      <c r="CL63" s="146"/>
      <c r="CM63" s="146"/>
      <c r="CN63" s="146"/>
      <c r="CO63" s="146"/>
      <c r="CP63" s="146"/>
      <c r="CQ63" s="146"/>
      <c r="CR63" s="146"/>
      <c r="CS63" s="146"/>
      <c r="CT63" s="146"/>
      <c r="CU63" s="146"/>
      <c r="CV63" s="146"/>
      <c r="CW63" s="146"/>
      <c r="CX63" s="146"/>
      <c r="CY63" s="146"/>
      <c r="CZ63" s="146"/>
      <c r="DA63" s="146"/>
      <c r="DB63" s="146"/>
      <c r="DC63" s="146"/>
      <c r="DD63" s="146"/>
      <c r="DE63" s="146"/>
      <c r="DF63" s="146"/>
      <c r="DG63" s="146"/>
      <c r="DH63" s="146"/>
      <c r="DI63" s="146"/>
      <c r="DJ63" s="146"/>
      <c r="DK63" s="146"/>
      <c r="DL63" s="146"/>
      <c r="DM63" s="146"/>
      <c r="DN63" s="146"/>
      <c r="DO63" s="146"/>
      <c r="DP63" s="146"/>
      <c r="DQ63" s="146"/>
      <c r="DR63" s="146"/>
      <c r="DS63" s="146"/>
      <c r="DT63" s="146"/>
      <c r="DU63" s="146"/>
      <c r="DV63" s="146"/>
      <c r="DW63" s="146"/>
      <c r="DX63" s="146"/>
      <c r="DY63" s="146"/>
      <c r="DZ63" s="146"/>
      <c r="EA63" s="146"/>
      <c r="EB63" s="146"/>
      <c r="EC63" s="146"/>
      <c r="ED63" s="146"/>
      <c r="EE63" s="146"/>
      <c r="EF63" s="146"/>
      <c r="EG63" s="146"/>
      <c r="EH63" s="146"/>
      <c r="EI63" s="146"/>
      <c r="EJ63" s="146"/>
      <c r="EK63" s="146"/>
      <c r="EL63" s="146"/>
      <c r="EM63" s="146"/>
      <c r="EN63" s="146"/>
      <c r="EO63" s="146"/>
      <c r="EP63" s="146"/>
      <c r="EQ63" s="146"/>
    </row>
    <row r="64" spans="1:147" s="113" customFormat="1" ht="25.5" hidden="1" customHeight="1" x14ac:dyDescent="0.2">
      <c r="A64" s="73"/>
      <c r="B64" s="22" t="s">
        <v>427</v>
      </c>
      <c r="C64" s="23"/>
      <c r="D64" s="23"/>
      <c r="E64" s="23"/>
      <c r="F64" s="23"/>
      <c r="G64" s="23"/>
      <c r="H64" s="24"/>
      <c r="I64" s="468" t="str">
        <f>IFERROR(VLOOKUP($A64,'SUT 20210531'!$A$1:$Y$90,15,FALSE),"-")</f>
        <v>-</v>
      </c>
      <c r="J64" s="468" t="str">
        <f>IFERROR(VLOOKUP($A64,'SUT 20210531'!$A$1:$Y$90,16,FALSE),"-")</f>
        <v>-</v>
      </c>
      <c r="K64" s="468" t="str">
        <f>IFERROR(VLOOKUP($A64,'SUT 20210531'!$A$1:$Y$90,17,FALSE),"-")</f>
        <v>-</v>
      </c>
      <c r="L64" s="468" t="str">
        <f>IFERROR(VLOOKUP($A64,'SUT 20210531'!$A$1:$Y$90,18,FALSE),"-")</f>
        <v>-</v>
      </c>
      <c r="M64" s="468" t="str">
        <f t="shared" si="0"/>
        <v>-</v>
      </c>
      <c r="N64" s="468" t="str">
        <f t="shared" si="1"/>
        <v>-</v>
      </c>
      <c r="O64" s="468" t="str">
        <f t="shared" si="2"/>
        <v>-</v>
      </c>
      <c r="P64" s="468" t="str">
        <f t="shared" si="3"/>
        <v>-</v>
      </c>
      <c r="Q64" s="25"/>
      <c r="R64" s="38"/>
      <c r="S64" s="38"/>
      <c r="T64" s="28" t="s">
        <v>275</v>
      </c>
      <c r="U64" s="108"/>
      <c r="V64" s="108"/>
      <c r="W64" s="108"/>
      <c r="X64" s="108"/>
      <c r="Y64" s="108"/>
      <c r="Z64" s="108"/>
      <c r="AA64" s="138"/>
      <c r="AB64" s="109"/>
      <c r="AC64" s="112"/>
      <c r="AD64" s="110"/>
      <c r="AE64" s="110"/>
      <c r="AF64" s="111"/>
      <c r="AG64" s="109"/>
      <c r="AH64" s="112"/>
      <c r="AI64" s="110"/>
      <c r="AJ64" s="110"/>
      <c r="AK64" s="110"/>
      <c r="AL64" s="110"/>
      <c r="AM64" s="110"/>
      <c r="AN64" s="110"/>
      <c r="AO64" s="110"/>
      <c r="AP64" s="110"/>
      <c r="AQ64" s="110"/>
      <c r="AR64" s="110"/>
      <c r="AS64" s="110"/>
      <c r="AT64" s="110"/>
      <c r="AU64" s="110"/>
      <c r="AV64" s="110"/>
      <c r="AW64" s="110"/>
      <c r="AX64" s="110"/>
      <c r="AY64" s="110"/>
      <c r="AZ64" s="110"/>
      <c r="BA64" s="110"/>
      <c r="BB64" s="110"/>
      <c r="BC64" s="110"/>
      <c r="BD64" s="111"/>
      <c r="BE64" s="57"/>
      <c r="BF64" s="468" t="str">
        <f>IFERROR(VLOOKUP($A64,'SUT 20210531'!$A$1:$Y$90,5,FALSE),"-")</f>
        <v>-</v>
      </c>
      <c r="BG64" s="101"/>
      <c r="BH64" s="101"/>
      <c r="BI64" s="101"/>
      <c r="BJ64" s="101"/>
      <c r="BK64" s="101"/>
      <c r="BL64" s="101"/>
      <c r="BM64" s="101"/>
      <c r="BN64" s="101"/>
      <c r="BO64" s="101"/>
      <c r="BP64" s="101"/>
      <c r="BQ64" s="101"/>
      <c r="BR64" s="101"/>
      <c r="BS64" s="101"/>
      <c r="BT64" s="101"/>
      <c r="BU64" s="101"/>
      <c r="BV64" s="101"/>
      <c r="BW64" s="101"/>
      <c r="BX64" s="101"/>
      <c r="BY64" s="101"/>
      <c r="BZ64" s="101"/>
      <c r="CA64" s="101"/>
      <c r="CB64" s="101"/>
      <c r="CC64" s="101"/>
      <c r="CD64" s="101"/>
      <c r="CE64" s="101"/>
      <c r="CF64" s="101"/>
      <c r="CG64" s="101"/>
      <c r="CH64" s="101"/>
      <c r="CI64" s="101"/>
      <c r="CJ64" s="101"/>
      <c r="CK64" s="101"/>
      <c r="CL64" s="101"/>
      <c r="CM64" s="101"/>
      <c r="CN64" s="101"/>
      <c r="CO64" s="101"/>
      <c r="CP64" s="101"/>
      <c r="CQ64" s="101"/>
      <c r="CR64" s="101"/>
      <c r="CS64" s="101"/>
      <c r="CT64" s="101"/>
      <c r="CU64" s="101"/>
      <c r="CV64" s="101"/>
      <c r="CW64" s="101"/>
      <c r="CX64" s="101"/>
      <c r="CY64" s="101"/>
      <c r="CZ64" s="101"/>
      <c r="DA64" s="101"/>
      <c r="DB64" s="101"/>
      <c r="DC64" s="101"/>
      <c r="DD64" s="101"/>
      <c r="DE64" s="101"/>
      <c r="DF64" s="101"/>
      <c r="DG64" s="101"/>
      <c r="DH64" s="101"/>
      <c r="DI64" s="101"/>
      <c r="DJ64" s="101"/>
      <c r="DK64" s="101"/>
      <c r="DL64" s="101"/>
      <c r="DM64" s="101"/>
      <c r="DN64" s="101"/>
      <c r="DO64" s="101"/>
      <c r="DP64" s="101"/>
      <c r="DQ64" s="101"/>
      <c r="DR64" s="101"/>
      <c r="DS64" s="101"/>
      <c r="DT64" s="101"/>
      <c r="DU64" s="101"/>
      <c r="DV64" s="101"/>
      <c r="DW64" s="101"/>
      <c r="DX64" s="101"/>
      <c r="DY64" s="101"/>
      <c r="DZ64" s="101"/>
      <c r="EA64" s="101"/>
      <c r="EB64" s="101"/>
      <c r="EC64" s="101"/>
      <c r="ED64" s="101"/>
      <c r="EE64" s="101"/>
      <c r="EF64" s="101"/>
      <c r="EG64" s="101"/>
      <c r="EH64" s="101"/>
      <c r="EI64" s="101"/>
      <c r="EJ64" s="101"/>
      <c r="EK64" s="101"/>
      <c r="EL64" s="101"/>
      <c r="EM64" s="101"/>
      <c r="EN64" s="101"/>
      <c r="EO64" s="101"/>
      <c r="EP64" s="101"/>
      <c r="EQ64" s="101"/>
    </row>
    <row r="65" spans="1:147" s="147" customFormat="1" ht="25.5" customHeight="1" x14ac:dyDescent="0.2">
      <c r="A65" s="53" t="s">
        <v>429</v>
      </c>
      <c r="B65" s="32" t="s">
        <v>430</v>
      </c>
      <c r="C65" s="33">
        <v>143989.53</v>
      </c>
      <c r="D65" s="33">
        <v>23654.2</v>
      </c>
      <c r="E65" s="33">
        <v>0</v>
      </c>
      <c r="F65" s="33">
        <v>0</v>
      </c>
      <c r="G65" s="33">
        <v>0</v>
      </c>
      <c r="H65" s="33">
        <v>120335.33</v>
      </c>
      <c r="I65" s="468">
        <f>IFERROR(VLOOKUP($A65,'SUT 20210531'!$A$1:$Y$90,15,FALSE),"-")</f>
        <v>148515.76</v>
      </c>
      <c r="J65" s="468">
        <f>IFERROR(VLOOKUP($A65,'SUT 20210531'!$A$1:$Y$90,16,FALSE),"-")</f>
        <v>124118</v>
      </c>
      <c r="K65" s="468">
        <f>IFERROR(VLOOKUP($A65,'SUT 20210531'!$A$1:$Y$90,17,FALSE),"-")</f>
        <v>0</v>
      </c>
      <c r="L65" s="468">
        <f>IFERROR(VLOOKUP($A65,'SUT 20210531'!$A$1:$Y$90,18,FALSE),"-")</f>
        <v>24397.759999999998</v>
      </c>
      <c r="M65" s="468">
        <f t="shared" si="0"/>
        <v>-4526.2300000000105</v>
      </c>
      <c r="N65" s="468">
        <f t="shared" si="1"/>
        <v>-3782.6699999999983</v>
      </c>
      <c r="O65" s="468">
        <f t="shared" si="2"/>
        <v>0</v>
      </c>
      <c r="P65" s="468">
        <f t="shared" si="3"/>
        <v>-743.55999999999767</v>
      </c>
      <c r="Q65" s="34">
        <v>42887</v>
      </c>
      <c r="R65" s="35">
        <v>42979</v>
      </c>
      <c r="S65" s="35">
        <v>43100</v>
      </c>
      <c r="T65" s="36">
        <v>43585</v>
      </c>
      <c r="U65" s="114">
        <v>0</v>
      </c>
      <c r="V65" s="114">
        <v>0</v>
      </c>
      <c r="W65" s="114">
        <v>100000</v>
      </c>
      <c r="X65" s="114">
        <f>H65-W65</f>
        <v>20335.330000000002</v>
      </c>
      <c r="Y65" s="114">
        <v>0</v>
      </c>
      <c r="Z65" s="114"/>
      <c r="AA65" s="139"/>
      <c r="AB65" s="144"/>
      <c r="AC65" s="145">
        <v>24</v>
      </c>
      <c r="AD65" s="129" t="s">
        <v>244</v>
      </c>
      <c r="AE65" s="129"/>
      <c r="AF65" s="141"/>
      <c r="AG65" s="144"/>
      <c r="AH65" s="145"/>
      <c r="AI65" s="129"/>
      <c r="AJ65" s="129"/>
      <c r="AK65" s="129"/>
      <c r="AL65" s="129"/>
      <c r="AM65" s="129" t="s">
        <v>217</v>
      </c>
      <c r="AN65" s="129" t="s">
        <v>752</v>
      </c>
      <c r="AO65" s="116">
        <v>1</v>
      </c>
      <c r="AP65" s="129" t="s">
        <v>216</v>
      </c>
      <c r="AQ65" s="129" t="s">
        <v>750</v>
      </c>
      <c r="AR65" s="118">
        <v>342</v>
      </c>
      <c r="AS65" s="129"/>
      <c r="AT65" s="129"/>
      <c r="AU65" s="118"/>
      <c r="AV65" s="129"/>
      <c r="AW65" s="129"/>
      <c r="AX65" s="129"/>
      <c r="AY65" s="129"/>
      <c r="AZ65" s="129"/>
      <c r="BA65" s="129"/>
      <c r="BB65" s="129"/>
      <c r="BC65" s="129"/>
      <c r="BD65" s="141"/>
      <c r="BE65" s="57" t="s">
        <v>874</v>
      </c>
      <c r="BF65" s="468" t="str">
        <f>IFERROR(VLOOKUP($A65,'SUT 20210531'!$A$1:$Y$90,5,FALSE),"-")</f>
        <v>Baigtas</v>
      </c>
      <c r="BG65" s="146"/>
      <c r="BH65" s="146"/>
      <c r="BI65" s="146"/>
      <c r="BJ65" s="146"/>
      <c r="BK65" s="146"/>
      <c r="BL65" s="146"/>
      <c r="BM65" s="146"/>
      <c r="BN65" s="146"/>
      <c r="BO65" s="146"/>
      <c r="BP65" s="146"/>
      <c r="BQ65" s="146"/>
      <c r="BR65" s="146"/>
      <c r="BS65" s="146"/>
      <c r="BT65" s="146"/>
      <c r="BU65" s="146"/>
      <c r="BV65" s="146"/>
      <c r="BW65" s="146"/>
      <c r="BX65" s="146"/>
      <c r="BY65" s="146"/>
      <c r="BZ65" s="146"/>
      <c r="CA65" s="146"/>
      <c r="CB65" s="146"/>
      <c r="CC65" s="146"/>
      <c r="CD65" s="146"/>
      <c r="CE65" s="146"/>
      <c r="CF65" s="146"/>
      <c r="CG65" s="146"/>
      <c r="CH65" s="146"/>
      <c r="CI65" s="146"/>
      <c r="CJ65" s="146"/>
      <c r="CK65" s="146"/>
      <c r="CL65" s="146"/>
      <c r="CM65" s="146"/>
      <c r="CN65" s="146"/>
      <c r="CO65" s="146"/>
      <c r="CP65" s="146"/>
      <c r="CQ65" s="146"/>
      <c r="CR65" s="146"/>
      <c r="CS65" s="146"/>
      <c r="CT65" s="146"/>
      <c r="CU65" s="146"/>
      <c r="CV65" s="146"/>
      <c r="CW65" s="146"/>
      <c r="CX65" s="146"/>
      <c r="CY65" s="146"/>
      <c r="CZ65" s="146"/>
      <c r="DA65" s="146"/>
      <c r="DB65" s="146"/>
      <c r="DC65" s="146"/>
      <c r="DD65" s="146"/>
      <c r="DE65" s="146"/>
      <c r="DF65" s="146"/>
      <c r="DG65" s="146"/>
      <c r="DH65" s="146"/>
      <c r="DI65" s="146"/>
      <c r="DJ65" s="146"/>
      <c r="DK65" s="146"/>
      <c r="DL65" s="146"/>
      <c r="DM65" s="146"/>
      <c r="DN65" s="146"/>
      <c r="DO65" s="146"/>
      <c r="DP65" s="146"/>
      <c r="DQ65" s="146"/>
      <c r="DR65" s="146"/>
      <c r="DS65" s="146"/>
      <c r="DT65" s="146"/>
      <c r="DU65" s="146"/>
      <c r="DV65" s="146"/>
      <c r="DW65" s="146"/>
      <c r="DX65" s="146"/>
      <c r="DY65" s="146"/>
      <c r="DZ65" s="146"/>
      <c r="EA65" s="146"/>
      <c r="EB65" s="146"/>
      <c r="EC65" s="146"/>
      <c r="ED65" s="146"/>
      <c r="EE65" s="146"/>
      <c r="EF65" s="146"/>
      <c r="EG65" s="146"/>
      <c r="EH65" s="146"/>
      <c r="EI65" s="146"/>
      <c r="EJ65" s="146"/>
      <c r="EK65" s="146"/>
      <c r="EL65" s="146"/>
      <c r="EM65" s="146"/>
      <c r="EN65" s="146"/>
      <c r="EO65" s="146"/>
      <c r="EP65" s="146"/>
      <c r="EQ65" s="146"/>
    </row>
    <row r="66" spans="1:147" s="147" customFormat="1" ht="25.5" customHeight="1" x14ac:dyDescent="0.2">
      <c r="A66" s="53" t="s">
        <v>432</v>
      </c>
      <c r="B66" s="32" t="s">
        <v>433</v>
      </c>
      <c r="C66" s="33">
        <v>179893.5</v>
      </c>
      <c r="D66" s="33">
        <v>26984.04</v>
      </c>
      <c r="E66" s="33">
        <v>0</v>
      </c>
      <c r="F66" s="33">
        <v>0</v>
      </c>
      <c r="G66" s="33">
        <v>0</v>
      </c>
      <c r="H66" s="33">
        <v>152909.46</v>
      </c>
      <c r="I66" s="468">
        <f>IFERROR(VLOOKUP($A66,'SUT 20210531'!$A$1:$Y$90,15,FALSE),"-")</f>
        <v>179893.5</v>
      </c>
      <c r="J66" s="468">
        <f>IFERROR(VLOOKUP($A66,'SUT 20210531'!$A$1:$Y$90,16,FALSE),"-")</f>
        <v>152909.46</v>
      </c>
      <c r="K66" s="468">
        <f>IFERROR(VLOOKUP($A66,'SUT 20210531'!$A$1:$Y$90,17,FALSE),"-")</f>
        <v>0</v>
      </c>
      <c r="L66" s="468">
        <f>IFERROR(VLOOKUP($A66,'SUT 20210531'!$A$1:$Y$90,18,FALSE),"-")</f>
        <v>26984.04</v>
      </c>
      <c r="M66" s="468">
        <f t="shared" si="0"/>
        <v>0</v>
      </c>
      <c r="N66" s="468">
        <f t="shared" si="1"/>
        <v>0</v>
      </c>
      <c r="O66" s="468">
        <f t="shared" si="2"/>
        <v>0</v>
      </c>
      <c r="P66" s="468">
        <f t="shared" si="3"/>
        <v>0</v>
      </c>
      <c r="Q66" s="34">
        <v>42887</v>
      </c>
      <c r="R66" s="35">
        <v>43009</v>
      </c>
      <c r="S66" s="35">
        <v>43100</v>
      </c>
      <c r="T66" s="36">
        <v>43585</v>
      </c>
      <c r="U66" s="114">
        <v>0</v>
      </c>
      <c r="V66" s="114">
        <v>0</v>
      </c>
      <c r="W66" s="114">
        <v>100000</v>
      </c>
      <c r="X66" s="114">
        <v>53887</v>
      </c>
      <c r="Y66" s="114">
        <v>0</v>
      </c>
      <c r="Z66" s="114"/>
      <c r="AA66" s="139"/>
      <c r="AB66" s="144"/>
      <c r="AC66" s="145">
        <v>24</v>
      </c>
      <c r="AD66" s="129" t="s">
        <v>244</v>
      </c>
      <c r="AE66" s="129"/>
      <c r="AF66" s="141"/>
      <c r="AG66" s="144"/>
      <c r="AH66" s="145"/>
      <c r="AI66" s="129"/>
      <c r="AJ66" s="129"/>
      <c r="AK66" s="129"/>
      <c r="AL66" s="129"/>
      <c r="AM66" s="129" t="s">
        <v>217</v>
      </c>
      <c r="AN66" s="129" t="s">
        <v>752</v>
      </c>
      <c r="AO66" s="129">
        <v>1</v>
      </c>
      <c r="AP66" s="129" t="s">
        <v>216</v>
      </c>
      <c r="AQ66" s="129" t="s">
        <v>750</v>
      </c>
      <c r="AR66" s="118">
        <v>269</v>
      </c>
      <c r="AS66" s="129"/>
      <c r="AT66" s="129"/>
      <c r="AU66" s="118"/>
      <c r="AV66" s="129"/>
      <c r="AW66" s="129"/>
      <c r="AX66" s="129"/>
      <c r="AY66" s="129"/>
      <c r="AZ66" s="129"/>
      <c r="BA66" s="129"/>
      <c r="BB66" s="129"/>
      <c r="BC66" s="129"/>
      <c r="BD66" s="141"/>
      <c r="BE66" s="57" t="s">
        <v>875</v>
      </c>
      <c r="BF66" s="468" t="str">
        <f>IFERROR(VLOOKUP($A66,'SUT 20210531'!$A$1:$Y$90,5,FALSE),"-")</f>
        <v>Baigtas</v>
      </c>
      <c r="BG66" s="146"/>
      <c r="BH66" s="146"/>
      <c r="BI66" s="146"/>
      <c r="BJ66" s="146"/>
      <c r="BK66" s="146"/>
      <c r="BL66" s="146"/>
      <c r="BM66" s="146"/>
      <c r="BN66" s="146"/>
      <c r="BO66" s="146"/>
      <c r="BP66" s="146"/>
      <c r="BQ66" s="146"/>
      <c r="BR66" s="146"/>
      <c r="BS66" s="146"/>
      <c r="BT66" s="146"/>
      <c r="BU66" s="146"/>
      <c r="BV66" s="146"/>
      <c r="BW66" s="146"/>
      <c r="BX66" s="146"/>
      <c r="BY66" s="146"/>
      <c r="BZ66" s="146"/>
      <c r="CA66" s="146"/>
      <c r="CB66" s="146"/>
      <c r="CC66" s="146"/>
      <c r="CD66" s="146"/>
      <c r="CE66" s="146"/>
      <c r="CF66" s="146"/>
      <c r="CG66" s="146"/>
      <c r="CH66" s="146"/>
      <c r="CI66" s="146"/>
      <c r="CJ66" s="146"/>
      <c r="CK66" s="146"/>
      <c r="CL66" s="146"/>
      <c r="CM66" s="146"/>
      <c r="CN66" s="146"/>
      <c r="CO66" s="146"/>
      <c r="CP66" s="146"/>
      <c r="CQ66" s="146"/>
      <c r="CR66" s="146"/>
      <c r="CS66" s="146"/>
      <c r="CT66" s="146"/>
      <c r="CU66" s="146"/>
      <c r="CV66" s="146"/>
      <c r="CW66" s="146"/>
      <c r="CX66" s="146"/>
      <c r="CY66" s="146"/>
      <c r="CZ66" s="146"/>
      <c r="DA66" s="146"/>
      <c r="DB66" s="146"/>
      <c r="DC66" s="146"/>
      <c r="DD66" s="146"/>
      <c r="DE66" s="146"/>
      <c r="DF66" s="146"/>
      <c r="DG66" s="146"/>
      <c r="DH66" s="146"/>
      <c r="DI66" s="146"/>
      <c r="DJ66" s="146"/>
      <c r="DK66" s="146"/>
      <c r="DL66" s="146"/>
      <c r="DM66" s="146"/>
      <c r="DN66" s="146"/>
      <c r="DO66" s="146"/>
      <c r="DP66" s="146"/>
      <c r="DQ66" s="146"/>
      <c r="DR66" s="146"/>
      <c r="DS66" s="146"/>
      <c r="DT66" s="146"/>
      <c r="DU66" s="146"/>
      <c r="DV66" s="146"/>
      <c r="DW66" s="146"/>
      <c r="DX66" s="146"/>
      <c r="DY66" s="146"/>
      <c r="DZ66" s="146"/>
      <c r="EA66" s="146"/>
      <c r="EB66" s="146"/>
      <c r="EC66" s="146"/>
      <c r="ED66" s="146"/>
      <c r="EE66" s="146"/>
      <c r="EF66" s="146"/>
      <c r="EG66" s="146"/>
      <c r="EH66" s="146"/>
      <c r="EI66" s="146"/>
      <c r="EJ66" s="146"/>
      <c r="EK66" s="146"/>
      <c r="EL66" s="146"/>
      <c r="EM66" s="146"/>
      <c r="EN66" s="146"/>
      <c r="EO66" s="146"/>
      <c r="EP66" s="146"/>
      <c r="EQ66" s="146"/>
    </row>
    <row r="67" spans="1:147" s="147" customFormat="1" ht="25.5" hidden="1" customHeight="1" x14ac:dyDescent="0.2">
      <c r="A67" s="53" t="s">
        <v>435</v>
      </c>
      <c r="B67" s="32" t="s">
        <v>436</v>
      </c>
      <c r="C67" s="33">
        <v>324610.48</v>
      </c>
      <c r="D67" s="33">
        <v>107117.26</v>
      </c>
      <c r="E67" s="33">
        <v>0</v>
      </c>
      <c r="F67" s="33">
        <v>0</v>
      </c>
      <c r="G67" s="33">
        <v>0</v>
      </c>
      <c r="H67" s="33">
        <v>217493.22</v>
      </c>
      <c r="I67" s="468">
        <f>IFERROR(VLOOKUP($A67,'SUT 20210531'!$A$1:$Y$90,15,FALSE),"-")</f>
        <v>324610.48</v>
      </c>
      <c r="J67" s="468">
        <f>IFERROR(VLOOKUP($A67,'SUT 20210531'!$A$1:$Y$90,16,FALSE),"-")</f>
        <v>217493.22</v>
      </c>
      <c r="K67" s="468">
        <f>IFERROR(VLOOKUP($A67,'SUT 20210531'!$A$1:$Y$90,17,FALSE),"-")</f>
        <v>0</v>
      </c>
      <c r="L67" s="468">
        <f>IFERROR(VLOOKUP($A67,'SUT 20210531'!$A$1:$Y$90,18,FALSE),"-")</f>
        <v>107117.26</v>
      </c>
      <c r="M67" s="468">
        <f t="shared" si="0"/>
        <v>0</v>
      </c>
      <c r="N67" s="468">
        <f t="shared" si="1"/>
        <v>0</v>
      </c>
      <c r="O67" s="468">
        <f t="shared" si="2"/>
        <v>0</v>
      </c>
      <c r="P67" s="468">
        <f t="shared" si="3"/>
        <v>0</v>
      </c>
      <c r="Q67" s="34">
        <v>42887</v>
      </c>
      <c r="R67" s="35">
        <v>43098</v>
      </c>
      <c r="S67" s="35">
        <v>43190</v>
      </c>
      <c r="T67" s="375">
        <v>44561</v>
      </c>
      <c r="U67" s="114">
        <v>0</v>
      </c>
      <c r="V67" s="114">
        <v>0</v>
      </c>
      <c r="W67" s="114">
        <v>88000</v>
      </c>
      <c r="X67" s="114">
        <v>100000</v>
      </c>
      <c r="Y67" s="114">
        <v>24733</v>
      </c>
      <c r="Z67" s="114"/>
      <c r="AA67" s="139"/>
      <c r="AB67" s="144"/>
      <c r="AC67" s="145">
        <v>24</v>
      </c>
      <c r="AD67" s="129" t="s">
        <v>244</v>
      </c>
      <c r="AE67" s="129"/>
      <c r="AF67" s="141"/>
      <c r="AG67" s="144"/>
      <c r="AH67" s="145"/>
      <c r="AI67" s="129"/>
      <c r="AJ67" s="129"/>
      <c r="AK67" s="129"/>
      <c r="AL67" s="129"/>
      <c r="AM67" s="129" t="s">
        <v>217</v>
      </c>
      <c r="AN67" s="129" t="s">
        <v>752</v>
      </c>
      <c r="AO67" s="129">
        <v>1</v>
      </c>
      <c r="AP67" s="129" t="s">
        <v>216</v>
      </c>
      <c r="AQ67" s="129" t="s">
        <v>750</v>
      </c>
      <c r="AR67" s="118">
        <v>650</v>
      </c>
      <c r="AS67" s="129"/>
      <c r="AT67" s="129"/>
      <c r="AU67" s="118"/>
      <c r="AV67" s="129"/>
      <c r="AW67" s="129"/>
      <c r="AX67" s="129"/>
      <c r="AY67" s="129"/>
      <c r="AZ67" s="129"/>
      <c r="BA67" s="129"/>
      <c r="BB67" s="129"/>
      <c r="BC67" s="129"/>
      <c r="BD67" s="141"/>
      <c r="BE67" s="57" t="s">
        <v>876</v>
      </c>
      <c r="BF67" s="468" t="str">
        <f>IFERROR(VLOOKUP($A67,'SUT 20210531'!$A$1:$Y$90,5,FALSE),"-")</f>
        <v>Įgyvendinama sutartis</v>
      </c>
      <c r="BG67" s="146"/>
      <c r="BH67" s="146"/>
      <c r="BI67" s="146"/>
      <c r="BJ67" s="146"/>
      <c r="BK67" s="146"/>
      <c r="BL67" s="146"/>
      <c r="BM67" s="146"/>
      <c r="BN67" s="146"/>
      <c r="BO67" s="146"/>
      <c r="BP67" s="146"/>
      <c r="BQ67" s="146"/>
      <c r="BR67" s="146"/>
      <c r="BS67" s="146"/>
      <c r="BT67" s="146"/>
      <c r="BU67" s="146"/>
      <c r="BV67" s="146"/>
      <c r="BW67" s="146"/>
      <c r="BX67" s="146"/>
      <c r="BY67" s="146"/>
      <c r="BZ67" s="146"/>
      <c r="CA67" s="146"/>
      <c r="CB67" s="146"/>
      <c r="CC67" s="146"/>
      <c r="CD67" s="146"/>
      <c r="CE67" s="146"/>
      <c r="CF67" s="146"/>
      <c r="CG67" s="146"/>
      <c r="CH67" s="146"/>
      <c r="CI67" s="146"/>
      <c r="CJ67" s="146"/>
      <c r="CK67" s="146"/>
      <c r="CL67" s="146"/>
      <c r="CM67" s="146"/>
      <c r="CN67" s="146"/>
      <c r="CO67" s="146"/>
      <c r="CP67" s="146"/>
      <c r="CQ67" s="146"/>
      <c r="CR67" s="146"/>
      <c r="CS67" s="146"/>
      <c r="CT67" s="146"/>
      <c r="CU67" s="146"/>
      <c r="CV67" s="146"/>
      <c r="CW67" s="146"/>
      <c r="CX67" s="146"/>
      <c r="CY67" s="146"/>
      <c r="CZ67" s="146"/>
      <c r="DA67" s="146"/>
      <c r="DB67" s="146"/>
      <c r="DC67" s="146"/>
      <c r="DD67" s="146"/>
      <c r="DE67" s="146"/>
      <c r="DF67" s="146"/>
      <c r="DG67" s="146"/>
      <c r="DH67" s="146"/>
      <c r="DI67" s="146"/>
      <c r="DJ67" s="146"/>
      <c r="DK67" s="146"/>
      <c r="DL67" s="146"/>
      <c r="DM67" s="146"/>
      <c r="DN67" s="146"/>
      <c r="DO67" s="146"/>
      <c r="DP67" s="146"/>
      <c r="DQ67" s="146"/>
      <c r="DR67" s="146"/>
      <c r="DS67" s="146"/>
      <c r="DT67" s="146"/>
      <c r="DU67" s="146"/>
      <c r="DV67" s="146"/>
      <c r="DW67" s="146"/>
      <c r="DX67" s="146"/>
      <c r="DY67" s="146"/>
      <c r="DZ67" s="146"/>
      <c r="EA67" s="146"/>
      <c r="EB67" s="146"/>
      <c r="EC67" s="146"/>
      <c r="ED67" s="146"/>
      <c r="EE67" s="146"/>
      <c r="EF67" s="146"/>
      <c r="EG67" s="146"/>
      <c r="EH67" s="146"/>
      <c r="EI67" s="146"/>
      <c r="EJ67" s="146"/>
      <c r="EK67" s="146"/>
      <c r="EL67" s="146"/>
      <c r="EM67" s="146"/>
      <c r="EN67" s="146"/>
      <c r="EO67" s="146"/>
      <c r="EP67" s="146"/>
      <c r="EQ67" s="146"/>
    </row>
    <row r="68" spans="1:147" s="147" customFormat="1" ht="25.5" customHeight="1" x14ac:dyDescent="0.2">
      <c r="A68" s="53" t="s">
        <v>438</v>
      </c>
      <c r="B68" s="32" t="s">
        <v>439</v>
      </c>
      <c r="C68" s="33">
        <v>92842.82</v>
      </c>
      <c r="D68" s="33">
        <v>28431.83</v>
      </c>
      <c r="E68" s="33">
        <v>0</v>
      </c>
      <c r="F68" s="33">
        <v>0</v>
      </c>
      <c r="G68" s="33">
        <v>0</v>
      </c>
      <c r="H68" s="33">
        <v>64410.99</v>
      </c>
      <c r="I68" s="468">
        <f>IFERROR(VLOOKUP($A68,'SUT 20210531'!$A$1:$Y$90,15,FALSE),"-")</f>
        <v>92842.82</v>
      </c>
      <c r="J68" s="468">
        <f>IFERROR(VLOOKUP($A68,'SUT 20210531'!$A$1:$Y$90,16,FALSE),"-")</f>
        <v>64411</v>
      </c>
      <c r="K68" s="468">
        <f>IFERROR(VLOOKUP($A68,'SUT 20210531'!$A$1:$Y$90,17,FALSE),"-")</f>
        <v>0</v>
      </c>
      <c r="L68" s="468">
        <f>IFERROR(VLOOKUP($A68,'SUT 20210531'!$A$1:$Y$90,18,FALSE),"-")</f>
        <v>28431.82</v>
      </c>
      <c r="M68" s="468">
        <f t="shared" si="0"/>
        <v>0</v>
      </c>
      <c r="N68" s="468">
        <f t="shared" si="1"/>
        <v>-1.0000000002037268E-2</v>
      </c>
      <c r="O68" s="468">
        <f t="shared" si="2"/>
        <v>0</v>
      </c>
      <c r="P68" s="468">
        <f t="shared" si="3"/>
        <v>1.0000000002037268E-2</v>
      </c>
      <c r="Q68" s="34">
        <v>42887</v>
      </c>
      <c r="R68" s="35">
        <v>42948</v>
      </c>
      <c r="S68" s="35">
        <v>43100</v>
      </c>
      <c r="T68" s="36">
        <v>43585</v>
      </c>
      <c r="U68" s="114">
        <v>0</v>
      </c>
      <c r="V68" s="114">
        <v>0</v>
      </c>
      <c r="W68" s="114">
        <v>42000</v>
      </c>
      <c r="X68" s="114">
        <v>22411</v>
      </c>
      <c r="Y68" s="114">
        <v>0</v>
      </c>
      <c r="Z68" s="114"/>
      <c r="AA68" s="139"/>
      <c r="AB68" s="144"/>
      <c r="AC68" s="145">
        <v>24</v>
      </c>
      <c r="AD68" s="129" t="s">
        <v>244</v>
      </c>
      <c r="AE68" s="129"/>
      <c r="AF68" s="141"/>
      <c r="AG68" s="144"/>
      <c r="AH68" s="145"/>
      <c r="AI68" s="129"/>
      <c r="AJ68" s="129"/>
      <c r="AK68" s="129"/>
      <c r="AL68" s="129"/>
      <c r="AM68" s="129" t="s">
        <v>217</v>
      </c>
      <c r="AN68" s="129" t="s">
        <v>752</v>
      </c>
      <c r="AO68" s="129">
        <v>1</v>
      </c>
      <c r="AP68" s="129" t="s">
        <v>216</v>
      </c>
      <c r="AQ68" s="129" t="s">
        <v>750</v>
      </c>
      <c r="AR68" s="118">
        <v>60</v>
      </c>
      <c r="AS68" s="129"/>
      <c r="AT68" s="129"/>
      <c r="AU68" s="118"/>
      <c r="AV68" s="129"/>
      <c r="AW68" s="129"/>
      <c r="AX68" s="129"/>
      <c r="AY68" s="129"/>
      <c r="AZ68" s="129"/>
      <c r="BA68" s="129"/>
      <c r="BB68" s="129"/>
      <c r="BC68" s="129"/>
      <c r="BD68" s="141"/>
      <c r="BE68" s="57" t="s">
        <v>873</v>
      </c>
      <c r="BF68" s="468" t="str">
        <f>IFERROR(VLOOKUP($A68,'SUT 20210531'!$A$1:$Y$90,5,FALSE),"-")</f>
        <v>Baigtas</v>
      </c>
      <c r="BG68" s="146"/>
      <c r="BH68" s="146"/>
      <c r="BI68" s="146"/>
      <c r="BJ68" s="146"/>
      <c r="BK68" s="146"/>
      <c r="BL68" s="146"/>
      <c r="BM68" s="146"/>
      <c r="BN68" s="146"/>
      <c r="BO68" s="146"/>
      <c r="BP68" s="146"/>
      <c r="BQ68" s="146"/>
      <c r="BR68" s="146"/>
      <c r="BS68" s="146"/>
      <c r="BT68" s="146"/>
      <c r="BU68" s="146"/>
      <c r="BV68" s="146"/>
      <c r="BW68" s="146"/>
      <c r="BX68" s="146"/>
      <c r="BY68" s="146"/>
      <c r="BZ68" s="146"/>
      <c r="CA68" s="146"/>
      <c r="CB68" s="146"/>
      <c r="CC68" s="146"/>
      <c r="CD68" s="146"/>
      <c r="CE68" s="146"/>
      <c r="CF68" s="146"/>
      <c r="CG68" s="146"/>
      <c r="CH68" s="146"/>
      <c r="CI68" s="146"/>
      <c r="CJ68" s="146"/>
      <c r="CK68" s="146"/>
      <c r="CL68" s="146"/>
      <c r="CM68" s="146"/>
      <c r="CN68" s="146"/>
      <c r="CO68" s="146"/>
      <c r="CP68" s="146"/>
      <c r="CQ68" s="146"/>
      <c r="CR68" s="146"/>
      <c r="CS68" s="146"/>
      <c r="CT68" s="146"/>
      <c r="CU68" s="146"/>
      <c r="CV68" s="146"/>
      <c r="CW68" s="146"/>
      <c r="CX68" s="146"/>
      <c r="CY68" s="146"/>
      <c r="CZ68" s="146"/>
      <c r="DA68" s="146"/>
      <c r="DB68" s="146"/>
      <c r="DC68" s="146"/>
      <c r="DD68" s="146"/>
      <c r="DE68" s="146"/>
      <c r="DF68" s="146"/>
      <c r="DG68" s="146"/>
      <c r="DH68" s="146"/>
      <c r="DI68" s="146"/>
      <c r="DJ68" s="146"/>
      <c r="DK68" s="146"/>
      <c r="DL68" s="146"/>
      <c r="DM68" s="146"/>
      <c r="DN68" s="146"/>
      <c r="DO68" s="146"/>
      <c r="DP68" s="146"/>
      <c r="DQ68" s="146"/>
      <c r="DR68" s="146"/>
      <c r="DS68" s="146"/>
      <c r="DT68" s="146"/>
      <c r="DU68" s="146"/>
      <c r="DV68" s="146"/>
      <c r="DW68" s="146"/>
      <c r="DX68" s="146"/>
      <c r="DY68" s="146"/>
      <c r="DZ68" s="146"/>
      <c r="EA68" s="146"/>
      <c r="EB68" s="146"/>
      <c r="EC68" s="146"/>
      <c r="ED68" s="146"/>
      <c r="EE68" s="146"/>
      <c r="EF68" s="146"/>
      <c r="EG68" s="146"/>
      <c r="EH68" s="146"/>
      <c r="EI68" s="146"/>
      <c r="EJ68" s="146"/>
      <c r="EK68" s="146"/>
      <c r="EL68" s="146"/>
      <c r="EM68" s="146"/>
      <c r="EN68" s="146"/>
      <c r="EO68" s="146"/>
      <c r="EP68" s="146"/>
      <c r="EQ68" s="146"/>
    </row>
    <row r="69" spans="1:147" s="113" customFormat="1" ht="25.5" hidden="1" customHeight="1" x14ac:dyDescent="0.2">
      <c r="A69" s="21"/>
      <c r="B69" s="22" t="s">
        <v>441</v>
      </c>
      <c r="C69" s="23"/>
      <c r="D69" s="23"/>
      <c r="E69" s="23"/>
      <c r="F69" s="23"/>
      <c r="G69" s="23"/>
      <c r="H69" s="24"/>
      <c r="I69" s="468" t="str">
        <f>IFERROR(VLOOKUP($A69,'SUT 20210531'!$A$1:$Y$90,15,FALSE),"-")</f>
        <v>-</v>
      </c>
      <c r="J69" s="468" t="str">
        <f>IFERROR(VLOOKUP($A69,'SUT 20210531'!$A$1:$Y$90,16,FALSE),"-")</f>
        <v>-</v>
      </c>
      <c r="K69" s="468" t="str">
        <f>IFERROR(VLOOKUP($A69,'SUT 20210531'!$A$1:$Y$90,17,FALSE),"-")</f>
        <v>-</v>
      </c>
      <c r="L69" s="468" t="str">
        <f>IFERROR(VLOOKUP($A69,'SUT 20210531'!$A$1:$Y$90,18,FALSE),"-")</f>
        <v>-</v>
      </c>
      <c r="M69" s="468" t="str">
        <f t="shared" si="0"/>
        <v>-</v>
      </c>
      <c r="N69" s="468" t="str">
        <f t="shared" si="1"/>
        <v>-</v>
      </c>
      <c r="O69" s="468" t="str">
        <f t="shared" si="2"/>
        <v>-</v>
      </c>
      <c r="P69" s="468" t="str">
        <f t="shared" si="3"/>
        <v>-</v>
      </c>
      <c r="Q69" s="25"/>
      <c r="R69" s="38"/>
      <c r="S69" s="38"/>
      <c r="T69" s="28" t="s">
        <v>275</v>
      </c>
      <c r="U69" s="108"/>
      <c r="V69" s="108"/>
      <c r="W69" s="108"/>
      <c r="X69" s="108"/>
      <c r="Y69" s="108"/>
      <c r="Z69" s="108"/>
      <c r="AA69" s="138"/>
      <c r="AB69" s="109"/>
      <c r="AC69" s="112"/>
      <c r="AD69" s="110"/>
      <c r="AE69" s="110"/>
      <c r="AF69" s="111"/>
      <c r="AG69" s="109"/>
      <c r="AH69" s="112"/>
      <c r="AI69" s="110"/>
      <c r="AJ69" s="110"/>
      <c r="AK69" s="110"/>
      <c r="AL69" s="110"/>
      <c r="AM69" s="110"/>
      <c r="AN69" s="110"/>
      <c r="AO69" s="110"/>
      <c r="AP69" s="110"/>
      <c r="AQ69" s="110"/>
      <c r="AR69" s="110"/>
      <c r="AS69" s="110"/>
      <c r="AT69" s="110"/>
      <c r="AU69" s="110"/>
      <c r="AV69" s="110"/>
      <c r="AW69" s="110"/>
      <c r="AX69" s="110"/>
      <c r="AY69" s="110"/>
      <c r="AZ69" s="110"/>
      <c r="BA69" s="110"/>
      <c r="BB69" s="110"/>
      <c r="BC69" s="110"/>
      <c r="BD69" s="111"/>
      <c r="BE69" s="57"/>
      <c r="BF69" s="468" t="str">
        <f>IFERROR(VLOOKUP($A69,'SUT 20210531'!$A$1:$Y$90,5,FALSE),"-")</f>
        <v>-</v>
      </c>
      <c r="BG69" s="101"/>
      <c r="BH69" s="101"/>
      <c r="BI69" s="101"/>
      <c r="BJ69" s="101"/>
      <c r="BK69" s="101"/>
      <c r="BL69" s="101"/>
      <c r="BM69" s="101"/>
      <c r="BN69" s="101"/>
      <c r="BO69" s="101"/>
      <c r="BP69" s="101"/>
      <c r="BQ69" s="101"/>
      <c r="BR69" s="101"/>
      <c r="BS69" s="101"/>
      <c r="BT69" s="101"/>
      <c r="BU69" s="101"/>
      <c r="BV69" s="101"/>
      <c r="BW69" s="101"/>
      <c r="BX69" s="101"/>
      <c r="BY69" s="101"/>
      <c r="BZ69" s="101"/>
      <c r="CA69" s="101"/>
      <c r="CB69" s="101"/>
      <c r="CC69" s="101"/>
      <c r="CD69" s="101"/>
      <c r="CE69" s="101"/>
      <c r="CF69" s="101"/>
      <c r="CG69" s="101"/>
      <c r="CH69" s="101"/>
      <c r="CI69" s="101"/>
      <c r="CJ69" s="101"/>
      <c r="CK69" s="101"/>
      <c r="CL69" s="101"/>
      <c r="CM69" s="101"/>
      <c r="CN69" s="101"/>
      <c r="CO69" s="101"/>
      <c r="CP69" s="101"/>
      <c r="CQ69" s="101"/>
      <c r="CR69" s="101"/>
      <c r="CS69" s="101"/>
      <c r="CT69" s="101"/>
      <c r="CU69" s="101"/>
      <c r="CV69" s="101"/>
      <c r="CW69" s="101"/>
      <c r="CX69" s="101"/>
      <c r="CY69" s="101"/>
      <c r="CZ69" s="101"/>
      <c r="DA69" s="101"/>
      <c r="DB69" s="101"/>
      <c r="DC69" s="101"/>
      <c r="DD69" s="101"/>
      <c r="DE69" s="101"/>
      <c r="DF69" s="101"/>
      <c r="DG69" s="101"/>
      <c r="DH69" s="101"/>
      <c r="DI69" s="101"/>
      <c r="DJ69" s="101"/>
      <c r="DK69" s="101"/>
      <c r="DL69" s="101"/>
      <c r="DM69" s="101"/>
      <c r="DN69" s="101"/>
      <c r="DO69" s="101"/>
      <c r="DP69" s="101"/>
      <c r="DQ69" s="101"/>
      <c r="DR69" s="101"/>
      <c r="DS69" s="101"/>
      <c r="DT69" s="101"/>
      <c r="DU69" s="101"/>
      <c r="DV69" s="101"/>
      <c r="DW69" s="101"/>
      <c r="DX69" s="101"/>
      <c r="DY69" s="101"/>
      <c r="DZ69" s="101"/>
      <c r="EA69" s="101"/>
      <c r="EB69" s="101"/>
      <c r="EC69" s="101"/>
      <c r="ED69" s="101"/>
      <c r="EE69" s="101"/>
      <c r="EF69" s="101"/>
      <c r="EG69" s="101"/>
      <c r="EH69" s="101"/>
      <c r="EI69" s="101"/>
      <c r="EJ69" s="101"/>
      <c r="EK69" s="101"/>
      <c r="EL69" s="101"/>
      <c r="EM69" s="101"/>
      <c r="EN69" s="101"/>
      <c r="EO69" s="101"/>
      <c r="EP69" s="101"/>
      <c r="EQ69" s="101"/>
    </row>
    <row r="70" spans="1:147" ht="25.5" customHeight="1" x14ac:dyDescent="0.25">
      <c r="A70" s="53" t="s">
        <v>443</v>
      </c>
      <c r="B70" s="77" t="s">
        <v>444</v>
      </c>
      <c r="C70" s="33">
        <v>723024.09</v>
      </c>
      <c r="D70" s="33">
        <v>326176.25</v>
      </c>
      <c r="E70" s="33">
        <v>32176.85</v>
      </c>
      <c r="F70" s="33"/>
      <c r="G70" s="33"/>
      <c r="H70" s="33">
        <v>364670.99</v>
      </c>
      <c r="I70" s="468">
        <f>IFERROR(VLOOKUP($A70,'SUT 20210531'!$A$1:$Y$90,15,FALSE),"-")</f>
        <v>723024.1</v>
      </c>
      <c r="J70" s="468">
        <f>IFERROR(VLOOKUP($A70,'SUT 20210531'!$A$1:$Y$90,16,FALSE),"-")</f>
        <v>364671</v>
      </c>
      <c r="K70" s="468">
        <f>IFERROR(VLOOKUP($A70,'SUT 20210531'!$A$1:$Y$90,17,FALSE),"-")</f>
        <v>32176.85</v>
      </c>
      <c r="L70" s="468">
        <f>IFERROR(VLOOKUP($A70,'SUT 20210531'!$A$1:$Y$90,18,FALSE),"-")</f>
        <v>326176.25</v>
      </c>
      <c r="M70" s="468">
        <f t="shared" si="0"/>
        <v>-1.0000000009313226E-2</v>
      </c>
      <c r="N70" s="468">
        <f t="shared" si="1"/>
        <v>-1.0000000009313226E-2</v>
      </c>
      <c r="O70" s="468">
        <f t="shared" si="2"/>
        <v>0</v>
      </c>
      <c r="P70" s="468">
        <f t="shared" si="3"/>
        <v>0</v>
      </c>
      <c r="Q70" s="34">
        <v>43009</v>
      </c>
      <c r="R70" s="35">
        <v>43070</v>
      </c>
      <c r="S70" s="35">
        <v>43190</v>
      </c>
      <c r="T70" s="36">
        <v>43799</v>
      </c>
      <c r="U70" s="114">
        <v>0</v>
      </c>
      <c r="V70" s="114">
        <v>0</v>
      </c>
      <c r="W70" s="114">
        <v>135427</v>
      </c>
      <c r="X70" s="114">
        <f>H70-W70</f>
        <v>229243.99</v>
      </c>
      <c r="Y70" s="114">
        <v>0</v>
      </c>
      <c r="Z70" s="114"/>
      <c r="AA70" s="139"/>
      <c r="AB70" s="115"/>
      <c r="AC70" s="119">
        <v>23</v>
      </c>
      <c r="AD70" s="129" t="s">
        <v>753</v>
      </c>
      <c r="AE70" s="120"/>
      <c r="AF70" s="135"/>
      <c r="AG70" s="136"/>
      <c r="AH70" s="119"/>
      <c r="AI70" s="120"/>
      <c r="AJ70" s="120"/>
      <c r="AK70" s="120"/>
      <c r="AL70" s="120"/>
      <c r="AM70" s="120" t="s">
        <v>216</v>
      </c>
      <c r="AN70" s="162" t="s">
        <v>750</v>
      </c>
      <c r="AO70" s="120">
        <v>261</v>
      </c>
      <c r="AP70" s="120" t="s">
        <v>208</v>
      </c>
      <c r="AQ70" s="129" t="s">
        <v>209</v>
      </c>
      <c r="AR70" s="120">
        <v>1</v>
      </c>
      <c r="AS70" s="118" t="s">
        <v>210</v>
      </c>
      <c r="AT70" s="118" t="s">
        <v>211</v>
      </c>
      <c r="AU70" s="118">
        <v>5</v>
      </c>
      <c r="AV70" s="120" t="s">
        <v>206</v>
      </c>
      <c r="AW70" s="140" t="s">
        <v>207</v>
      </c>
      <c r="AX70" s="120">
        <v>100</v>
      </c>
      <c r="AY70" s="115"/>
      <c r="AZ70" s="115"/>
      <c r="BA70" s="115"/>
      <c r="BB70" s="115"/>
      <c r="BC70" s="115"/>
      <c r="BD70" s="366"/>
      <c r="BE70" s="57" t="s">
        <v>867</v>
      </c>
      <c r="BF70" s="468" t="str">
        <f>IFERROR(VLOOKUP($A70,'SUT 20210531'!$A$1:$Y$90,5,FALSE),"-")</f>
        <v>Baigtas</v>
      </c>
      <c r="BG70" s="122"/>
      <c r="BH70" s="122"/>
      <c r="BI70" s="122"/>
      <c r="BJ70" s="122"/>
      <c r="BK70" s="122"/>
    </row>
    <row r="71" spans="1:147" ht="41.25" hidden="1" customHeight="1" x14ac:dyDescent="0.25">
      <c r="A71" s="53" t="s">
        <v>446</v>
      </c>
      <c r="B71" s="77" t="s">
        <v>447</v>
      </c>
      <c r="C71" s="33">
        <v>258030.9</v>
      </c>
      <c r="D71" s="33">
        <v>35286.07</v>
      </c>
      <c r="E71" s="33">
        <v>18060.39</v>
      </c>
      <c r="F71" s="33">
        <v>0</v>
      </c>
      <c r="G71" s="33">
        <v>0</v>
      </c>
      <c r="H71" s="33">
        <v>204684.44</v>
      </c>
      <c r="I71" s="468">
        <f>IFERROR(VLOOKUP($A71,'SUT 20210531'!$A$1:$Y$90,15,FALSE),"-")</f>
        <v>258030.9</v>
      </c>
      <c r="J71" s="468">
        <f>IFERROR(VLOOKUP($A71,'SUT 20210531'!$A$1:$Y$90,16,FALSE),"-")</f>
        <v>204684.44</v>
      </c>
      <c r="K71" s="468">
        <f>IFERROR(VLOOKUP($A71,'SUT 20210531'!$A$1:$Y$90,17,FALSE),"-")</f>
        <v>18060.39</v>
      </c>
      <c r="L71" s="468">
        <f>IFERROR(VLOOKUP($A71,'SUT 20210531'!$A$1:$Y$90,18,FALSE),"-")</f>
        <v>35286.07</v>
      </c>
      <c r="M71" s="468">
        <f t="shared" si="0"/>
        <v>0</v>
      </c>
      <c r="N71" s="468">
        <f t="shared" si="1"/>
        <v>0</v>
      </c>
      <c r="O71" s="468">
        <f t="shared" si="2"/>
        <v>0</v>
      </c>
      <c r="P71" s="468">
        <f t="shared" si="3"/>
        <v>0</v>
      </c>
      <c r="Q71" s="34">
        <v>43009</v>
      </c>
      <c r="R71" s="35">
        <v>43070</v>
      </c>
      <c r="S71" s="35">
        <v>43159</v>
      </c>
      <c r="T71" s="375">
        <v>44561</v>
      </c>
      <c r="U71" s="114"/>
      <c r="V71" s="114">
        <v>0</v>
      </c>
      <c r="W71" s="114">
        <v>60000</v>
      </c>
      <c r="X71" s="114">
        <v>117168</v>
      </c>
      <c r="Y71" s="114">
        <v>15000</v>
      </c>
      <c r="Z71" s="114"/>
      <c r="AA71" s="139"/>
      <c r="AB71" s="115"/>
      <c r="AC71" s="119">
        <v>23</v>
      </c>
      <c r="AD71" s="129" t="s">
        <v>753</v>
      </c>
      <c r="AE71" s="120"/>
      <c r="AF71" s="135"/>
      <c r="AG71" s="136"/>
      <c r="AH71" s="119"/>
      <c r="AI71" s="120"/>
      <c r="AJ71" s="120"/>
      <c r="AK71" s="120"/>
      <c r="AL71" s="120"/>
      <c r="AM71" s="120" t="s">
        <v>216</v>
      </c>
      <c r="AN71" s="162" t="s">
        <v>750</v>
      </c>
      <c r="AO71" s="120">
        <v>34</v>
      </c>
      <c r="AP71" s="120" t="s">
        <v>208</v>
      </c>
      <c r="AQ71" s="129" t="s">
        <v>209</v>
      </c>
      <c r="AR71" s="120">
        <v>1</v>
      </c>
      <c r="AS71" s="118" t="s">
        <v>210</v>
      </c>
      <c r="AT71" s="118" t="s">
        <v>211</v>
      </c>
      <c r="AU71" s="118">
        <v>2</v>
      </c>
      <c r="AV71" s="118"/>
      <c r="AW71" s="118"/>
      <c r="AX71" s="118"/>
      <c r="AY71" s="118"/>
      <c r="AZ71" s="118"/>
      <c r="BA71" s="118"/>
      <c r="BB71" s="118"/>
      <c r="BC71" s="118"/>
      <c r="BD71" s="367"/>
      <c r="BE71" s="57" t="s">
        <v>868</v>
      </c>
      <c r="BF71" s="468" t="str">
        <f>IFERROR(VLOOKUP($A71,'SUT 20210531'!$A$1:$Y$90,5,FALSE),"-")</f>
        <v>Įgyvendinama sutartis</v>
      </c>
      <c r="BG71" s="122"/>
      <c r="BH71" s="122"/>
      <c r="BI71" s="122"/>
      <c r="BJ71" s="122"/>
      <c r="BK71" s="122"/>
    </row>
    <row r="72" spans="1:147" ht="44.25" customHeight="1" x14ac:dyDescent="0.25">
      <c r="A72" s="53" t="s">
        <v>450</v>
      </c>
      <c r="B72" s="77" t="s">
        <v>451</v>
      </c>
      <c r="C72" s="33">
        <v>297806.55</v>
      </c>
      <c r="D72" s="33">
        <v>22335.51</v>
      </c>
      <c r="E72" s="33">
        <v>22335.47</v>
      </c>
      <c r="F72" s="33">
        <v>0</v>
      </c>
      <c r="G72" s="33">
        <v>0</v>
      </c>
      <c r="H72" s="33">
        <v>253135.57</v>
      </c>
      <c r="I72" s="468">
        <f>IFERROR(VLOOKUP($A72,'SUT 20210531'!$A$1:$Y$90,15,FALSE),"-")</f>
        <v>312531.76</v>
      </c>
      <c r="J72" s="468">
        <f>IFERROR(VLOOKUP($A72,'SUT 20210531'!$A$1:$Y$90,16,FALSE),"-")</f>
        <v>265652</v>
      </c>
      <c r="K72" s="468">
        <f>IFERROR(VLOOKUP($A72,'SUT 20210531'!$A$1:$Y$90,17,FALSE),"-")</f>
        <v>23439.87</v>
      </c>
      <c r="L72" s="468">
        <f>IFERROR(VLOOKUP($A72,'SUT 20210531'!$A$1:$Y$90,18,FALSE),"-")</f>
        <v>23439.89</v>
      </c>
      <c r="M72" s="468">
        <f t="shared" si="0"/>
        <v>-14725.210000000021</v>
      </c>
      <c r="N72" s="468">
        <f t="shared" si="1"/>
        <v>-12516.429999999993</v>
      </c>
      <c r="O72" s="468">
        <f t="shared" si="2"/>
        <v>-1104.3999999999978</v>
      </c>
      <c r="P72" s="468">
        <f t="shared" si="3"/>
        <v>-1104.380000000001</v>
      </c>
      <c r="Q72" s="34">
        <v>43009</v>
      </c>
      <c r="R72" s="35">
        <v>43070</v>
      </c>
      <c r="S72" s="35">
        <v>43159</v>
      </c>
      <c r="T72" s="36">
        <v>43921</v>
      </c>
      <c r="U72" s="114">
        <v>0</v>
      </c>
      <c r="V72" s="114">
        <v>0</v>
      </c>
      <c r="W72" s="114">
        <v>125000</v>
      </c>
      <c r="X72" s="114">
        <v>125000</v>
      </c>
      <c r="Y72" s="114">
        <f>H72-W72-X72</f>
        <v>3135.570000000007</v>
      </c>
      <c r="Z72" s="114"/>
      <c r="AA72" s="139"/>
      <c r="AB72" s="115"/>
      <c r="AC72" s="119">
        <v>23</v>
      </c>
      <c r="AD72" s="129" t="s">
        <v>753</v>
      </c>
      <c r="AE72" s="120"/>
      <c r="AF72" s="135"/>
      <c r="AG72" s="136"/>
      <c r="AH72" s="119"/>
      <c r="AI72" s="120"/>
      <c r="AJ72" s="120"/>
      <c r="AK72" s="120"/>
      <c r="AL72" s="120"/>
      <c r="AM72" s="120" t="s">
        <v>216</v>
      </c>
      <c r="AN72" s="162" t="s">
        <v>750</v>
      </c>
      <c r="AO72" s="120">
        <v>245</v>
      </c>
      <c r="AP72" s="120" t="s">
        <v>208</v>
      </c>
      <c r="AQ72" s="129" t="s">
        <v>209</v>
      </c>
      <c r="AR72" s="120">
        <v>1</v>
      </c>
      <c r="AS72" s="118" t="s">
        <v>210</v>
      </c>
      <c r="AT72" s="118" t="s">
        <v>211</v>
      </c>
      <c r="AU72" s="118">
        <v>6</v>
      </c>
      <c r="AV72" s="118"/>
      <c r="AW72" s="118"/>
      <c r="AX72" s="118"/>
      <c r="AY72" s="118"/>
      <c r="AZ72" s="118"/>
      <c r="BA72" s="118"/>
      <c r="BB72" s="118"/>
      <c r="BC72" s="118"/>
      <c r="BD72" s="367"/>
      <c r="BE72" s="57" t="s">
        <v>866</v>
      </c>
      <c r="BF72" s="468" t="str">
        <f>IFERROR(VLOOKUP($A72,'SUT 20210531'!$A$1:$Y$90,5,FALSE),"-")</f>
        <v>Baigtas</v>
      </c>
      <c r="BG72" s="122"/>
      <c r="BH72" s="122"/>
      <c r="BI72" s="122"/>
      <c r="BJ72" s="122"/>
      <c r="BK72" s="122"/>
    </row>
    <row r="73" spans="1:147" s="165" customFormat="1" ht="24.75" hidden="1" customHeight="1" thickBot="1" x14ac:dyDescent="0.25">
      <c r="A73" s="79"/>
      <c r="B73" s="79" t="s">
        <v>453</v>
      </c>
      <c r="C73" s="80"/>
      <c r="D73" s="80"/>
      <c r="E73" s="80"/>
      <c r="F73" s="80"/>
      <c r="G73" s="80"/>
      <c r="H73" s="80"/>
      <c r="I73" s="468" t="str">
        <f>IFERROR(VLOOKUP($A73,'SUT 20210531'!$A$1:$Y$90,15,FALSE),"-")</f>
        <v>-</v>
      </c>
      <c r="J73" s="468" t="str">
        <f>IFERROR(VLOOKUP($A73,'SUT 20210531'!$A$1:$Y$90,16,FALSE),"-")</f>
        <v>-</v>
      </c>
      <c r="K73" s="468" t="str">
        <f>IFERROR(VLOOKUP($A73,'SUT 20210531'!$A$1:$Y$90,17,FALSE),"-")</f>
        <v>-</v>
      </c>
      <c r="L73" s="468" t="str">
        <f>IFERROR(VLOOKUP($A73,'SUT 20210531'!$A$1:$Y$90,18,FALSE),"-")</f>
        <v>-</v>
      </c>
      <c r="M73" s="468" t="str">
        <f t="shared" si="0"/>
        <v>-</v>
      </c>
      <c r="N73" s="468" t="str">
        <f t="shared" si="1"/>
        <v>-</v>
      </c>
      <c r="O73" s="468" t="str">
        <f t="shared" si="2"/>
        <v>-</v>
      </c>
      <c r="P73" s="468" t="str">
        <f t="shared" si="3"/>
        <v>-</v>
      </c>
      <c r="Q73" s="81"/>
      <c r="R73" s="82"/>
      <c r="S73" s="82"/>
      <c r="T73" s="83" t="s">
        <v>275</v>
      </c>
      <c r="U73" s="80"/>
      <c r="V73" s="80"/>
      <c r="W73" s="80"/>
      <c r="X73" s="80"/>
      <c r="Y73" s="80"/>
      <c r="Z73" s="80"/>
      <c r="AA73" s="80"/>
      <c r="AB73" s="163"/>
      <c r="AC73" s="80"/>
      <c r="AD73" s="80"/>
      <c r="AE73" s="80"/>
      <c r="AF73" s="80"/>
      <c r="AG73" s="163"/>
      <c r="AH73" s="80"/>
      <c r="AI73" s="80"/>
      <c r="AJ73" s="80"/>
      <c r="AK73" s="80"/>
      <c r="AL73" s="80"/>
      <c r="AM73" s="164"/>
      <c r="AN73" s="164"/>
      <c r="AO73" s="164"/>
      <c r="AP73" s="164"/>
      <c r="AQ73" s="80"/>
      <c r="AR73" s="164"/>
      <c r="AS73" s="164"/>
      <c r="AT73" s="80"/>
      <c r="AU73" s="164"/>
      <c r="AV73" s="164"/>
      <c r="AW73" s="80"/>
      <c r="AX73" s="164"/>
      <c r="AY73" s="164"/>
      <c r="AZ73" s="164"/>
      <c r="BA73" s="164"/>
      <c r="BB73" s="164"/>
      <c r="BC73" s="164"/>
      <c r="BD73" s="164"/>
      <c r="BE73" s="57"/>
      <c r="BF73" s="468" t="str">
        <f>IFERROR(VLOOKUP($A73,'SUT 20210531'!$A$1:$Y$90,5,FALSE),"-")</f>
        <v>-</v>
      </c>
      <c r="BG73" s="101"/>
      <c r="BH73" s="101"/>
      <c r="BI73" s="101"/>
      <c r="BJ73" s="101"/>
      <c r="BK73" s="101"/>
      <c r="BL73" s="101"/>
      <c r="BM73" s="101"/>
      <c r="BN73" s="101"/>
      <c r="BO73" s="101"/>
      <c r="BP73" s="101"/>
      <c r="BQ73" s="101"/>
      <c r="BR73" s="101"/>
      <c r="BS73" s="101"/>
      <c r="BT73" s="101"/>
      <c r="BU73" s="101"/>
      <c r="BV73" s="101"/>
      <c r="BW73" s="101"/>
      <c r="BX73" s="101"/>
      <c r="BY73" s="101"/>
      <c r="BZ73" s="101"/>
      <c r="CA73" s="101"/>
      <c r="CB73" s="101"/>
      <c r="CC73" s="101"/>
      <c r="CD73" s="101"/>
      <c r="CE73" s="101"/>
      <c r="CF73" s="101"/>
      <c r="CG73" s="101"/>
      <c r="CH73" s="101"/>
      <c r="CI73" s="101"/>
      <c r="CJ73" s="101"/>
      <c r="CK73" s="101"/>
      <c r="CL73" s="101"/>
      <c r="CM73" s="101"/>
      <c r="CN73" s="101"/>
      <c r="CO73" s="101"/>
      <c r="CP73" s="101"/>
      <c r="CQ73" s="101"/>
      <c r="CR73" s="101"/>
      <c r="CS73" s="101"/>
      <c r="CT73" s="101"/>
      <c r="CU73" s="101"/>
      <c r="CV73" s="101"/>
      <c r="CW73" s="101"/>
      <c r="CX73" s="101"/>
      <c r="CY73" s="101"/>
      <c r="CZ73" s="101"/>
      <c r="DA73" s="101"/>
      <c r="DB73" s="101"/>
      <c r="DC73" s="101"/>
      <c r="DD73" s="101"/>
      <c r="DE73" s="101"/>
      <c r="DF73" s="101"/>
      <c r="DG73" s="101"/>
      <c r="DH73" s="101"/>
      <c r="DI73" s="101"/>
      <c r="DJ73" s="101"/>
      <c r="DK73" s="101"/>
      <c r="DL73" s="101"/>
      <c r="DM73" s="101"/>
      <c r="DN73" s="101"/>
      <c r="DO73" s="101"/>
      <c r="DP73" s="101"/>
      <c r="DQ73" s="101"/>
      <c r="DR73" s="101"/>
      <c r="DS73" s="101"/>
      <c r="DT73" s="101"/>
      <c r="DU73" s="101"/>
      <c r="DV73" s="101"/>
      <c r="DW73" s="101"/>
      <c r="DX73" s="101"/>
      <c r="DY73" s="101"/>
      <c r="DZ73" s="101"/>
      <c r="EA73" s="101"/>
      <c r="EB73" s="101"/>
      <c r="EC73" s="101"/>
      <c r="ED73" s="101"/>
      <c r="EE73" s="101"/>
      <c r="EF73" s="101"/>
      <c r="EG73" s="101"/>
      <c r="EH73" s="101"/>
      <c r="EI73" s="101"/>
      <c r="EJ73" s="101"/>
      <c r="EK73" s="101"/>
      <c r="EL73" s="101"/>
      <c r="EM73" s="101"/>
      <c r="EN73" s="101"/>
      <c r="EO73" s="101"/>
      <c r="EP73" s="101"/>
      <c r="EQ73" s="101"/>
    </row>
    <row r="74" spans="1:147" s="113" customFormat="1" ht="25.5" hidden="1" customHeight="1" x14ac:dyDescent="0.2">
      <c r="A74" s="21"/>
      <c r="B74" s="22" t="s">
        <v>454</v>
      </c>
      <c r="C74" s="23"/>
      <c r="D74" s="23"/>
      <c r="E74" s="23"/>
      <c r="F74" s="23"/>
      <c r="G74" s="23"/>
      <c r="H74" s="24"/>
      <c r="I74" s="468" t="str">
        <f>IFERROR(VLOOKUP($A74,'SUT 20210531'!$A$1:$Y$90,15,FALSE),"-")</f>
        <v>-</v>
      </c>
      <c r="J74" s="468" t="str">
        <f>IFERROR(VLOOKUP($A74,'SUT 20210531'!$A$1:$Y$90,16,FALSE),"-")</f>
        <v>-</v>
      </c>
      <c r="K74" s="468" t="str">
        <f>IFERROR(VLOOKUP($A74,'SUT 20210531'!$A$1:$Y$90,17,FALSE),"-")</f>
        <v>-</v>
      </c>
      <c r="L74" s="468" t="str">
        <f>IFERROR(VLOOKUP($A74,'SUT 20210531'!$A$1:$Y$90,18,FALSE),"-")</f>
        <v>-</v>
      </c>
      <c r="M74" s="468" t="str">
        <f t="shared" ref="M74:M137" si="4">IFERROR(C74-I74,"-")</f>
        <v>-</v>
      </c>
      <c r="N74" s="468" t="str">
        <f t="shared" ref="N74:N137" si="5">IFERROR(H74-J74,"-")</f>
        <v>-</v>
      </c>
      <c r="O74" s="468" t="str">
        <f t="shared" ref="O74:O137" si="6">IFERROR(E74-K74,"-")</f>
        <v>-</v>
      </c>
      <c r="P74" s="468" t="str">
        <f t="shared" ref="P74:P137" si="7">IFERROR(D74-L74,"-")</f>
        <v>-</v>
      </c>
      <c r="Q74" s="25"/>
      <c r="R74" s="38"/>
      <c r="S74" s="38"/>
      <c r="T74" s="28" t="s">
        <v>275</v>
      </c>
      <c r="U74" s="108"/>
      <c r="V74" s="108"/>
      <c r="W74" s="108"/>
      <c r="X74" s="108"/>
      <c r="Y74" s="108"/>
      <c r="Z74" s="108"/>
      <c r="AA74" s="138"/>
      <c r="AB74" s="109"/>
      <c r="AC74" s="112"/>
      <c r="AD74" s="110"/>
      <c r="AE74" s="110"/>
      <c r="AF74" s="111"/>
      <c r="AG74" s="109"/>
      <c r="AH74" s="112"/>
      <c r="AI74" s="110"/>
      <c r="AJ74" s="110"/>
      <c r="AK74" s="110"/>
      <c r="AL74" s="110"/>
      <c r="AM74" s="110"/>
      <c r="AN74" s="110"/>
      <c r="AO74" s="110"/>
      <c r="AP74" s="110"/>
      <c r="AQ74" s="110"/>
      <c r="AR74" s="110"/>
      <c r="AS74" s="110"/>
      <c r="AT74" s="110"/>
      <c r="AU74" s="110"/>
      <c r="AV74" s="110"/>
      <c r="AW74" s="110"/>
      <c r="AX74" s="110"/>
      <c r="AY74" s="110"/>
      <c r="AZ74" s="110"/>
      <c r="BA74" s="110"/>
      <c r="BB74" s="110"/>
      <c r="BC74" s="110"/>
      <c r="BD74" s="111"/>
      <c r="BE74" s="57"/>
      <c r="BF74" s="468" t="str">
        <f>IFERROR(VLOOKUP($A74,'SUT 20210531'!$A$1:$Y$90,5,FALSE),"-")</f>
        <v>-</v>
      </c>
      <c r="BG74" s="101"/>
      <c r="BH74" s="101"/>
      <c r="BI74" s="101"/>
      <c r="BJ74" s="101"/>
      <c r="BK74" s="101"/>
      <c r="BL74" s="101"/>
      <c r="BM74" s="101"/>
      <c r="BN74" s="101"/>
      <c r="BO74" s="101"/>
      <c r="BP74" s="101"/>
      <c r="BQ74" s="101"/>
      <c r="BR74" s="101"/>
      <c r="BS74" s="101"/>
      <c r="BT74" s="101"/>
      <c r="BU74" s="101"/>
      <c r="BV74" s="101"/>
      <c r="BW74" s="101"/>
      <c r="BX74" s="101"/>
      <c r="BY74" s="101"/>
      <c r="BZ74" s="101"/>
      <c r="CA74" s="101"/>
      <c r="CB74" s="101"/>
      <c r="CC74" s="101"/>
      <c r="CD74" s="101"/>
      <c r="CE74" s="101"/>
      <c r="CF74" s="101"/>
      <c r="CG74" s="101"/>
      <c r="CH74" s="101"/>
      <c r="CI74" s="101"/>
      <c r="CJ74" s="101"/>
      <c r="CK74" s="101"/>
      <c r="CL74" s="101"/>
      <c r="CM74" s="101"/>
      <c r="CN74" s="101"/>
      <c r="CO74" s="101"/>
      <c r="CP74" s="101"/>
      <c r="CQ74" s="101"/>
      <c r="CR74" s="101"/>
      <c r="CS74" s="101"/>
      <c r="CT74" s="101"/>
      <c r="CU74" s="101"/>
      <c r="CV74" s="101"/>
      <c r="CW74" s="101"/>
      <c r="CX74" s="101"/>
      <c r="CY74" s="101"/>
      <c r="CZ74" s="101"/>
      <c r="DA74" s="101"/>
      <c r="DB74" s="101"/>
      <c r="DC74" s="101"/>
      <c r="DD74" s="101"/>
      <c r="DE74" s="101"/>
      <c r="DF74" s="101"/>
      <c r="DG74" s="101"/>
      <c r="DH74" s="101"/>
      <c r="DI74" s="101"/>
      <c r="DJ74" s="101"/>
      <c r="DK74" s="101"/>
      <c r="DL74" s="101"/>
      <c r="DM74" s="101"/>
      <c r="DN74" s="101"/>
      <c r="DO74" s="101"/>
      <c r="DP74" s="101"/>
      <c r="DQ74" s="101"/>
      <c r="DR74" s="101"/>
      <c r="DS74" s="101"/>
      <c r="DT74" s="101"/>
      <c r="DU74" s="101"/>
      <c r="DV74" s="101"/>
      <c r="DW74" s="101"/>
      <c r="DX74" s="101"/>
      <c r="DY74" s="101"/>
      <c r="DZ74" s="101"/>
      <c r="EA74" s="101"/>
      <c r="EB74" s="101"/>
      <c r="EC74" s="101"/>
      <c r="ED74" s="101"/>
      <c r="EE74" s="101"/>
      <c r="EF74" s="101"/>
      <c r="EG74" s="101"/>
      <c r="EH74" s="101"/>
      <c r="EI74" s="101"/>
      <c r="EJ74" s="101"/>
      <c r="EK74" s="101"/>
      <c r="EL74" s="101"/>
      <c r="EM74" s="101"/>
      <c r="EN74" s="101"/>
      <c r="EO74" s="101"/>
      <c r="EP74" s="101"/>
      <c r="EQ74" s="101"/>
    </row>
    <row r="75" spans="1:147" ht="25.5" hidden="1" customHeight="1" x14ac:dyDescent="0.2">
      <c r="A75" s="29" t="s">
        <v>456</v>
      </c>
      <c r="B75" s="30" t="s">
        <v>457</v>
      </c>
      <c r="C75" s="33">
        <f>D75+E75+H75</f>
        <v>46877.647058823532</v>
      </c>
      <c r="D75" s="33">
        <f>E75</f>
        <v>3515.8235294117649</v>
      </c>
      <c r="E75" s="33">
        <f>7.5*H75/85</f>
        <v>3515.8235294117649</v>
      </c>
      <c r="F75" s="33"/>
      <c r="G75" s="33"/>
      <c r="H75" s="33">
        <v>39846</v>
      </c>
      <c r="I75" s="468">
        <f>IFERROR(VLOOKUP($A75,'SUT 20210531'!$A$1:$Y$90,15,FALSE),"-")</f>
        <v>46877.65</v>
      </c>
      <c r="J75" s="468">
        <f>IFERROR(VLOOKUP($A75,'SUT 20210531'!$A$1:$Y$90,16,FALSE),"-")</f>
        <v>39846</v>
      </c>
      <c r="K75" s="468">
        <f>IFERROR(VLOOKUP($A75,'SUT 20210531'!$A$1:$Y$90,17,FALSE),"-")</f>
        <v>3515.82</v>
      </c>
      <c r="L75" s="468">
        <f>IFERROR(VLOOKUP($A75,'SUT 20210531'!$A$1:$Y$90,18,FALSE),"-")</f>
        <v>3515.83</v>
      </c>
      <c r="M75" s="468">
        <f t="shared" si="4"/>
        <v>-2.9411764699034393E-3</v>
      </c>
      <c r="N75" s="468">
        <f t="shared" si="5"/>
        <v>0</v>
      </c>
      <c r="O75" s="468">
        <f t="shared" si="6"/>
        <v>3.5294117647026724E-3</v>
      </c>
      <c r="P75" s="468">
        <f t="shared" si="7"/>
        <v>-6.470588235060859E-3</v>
      </c>
      <c r="Q75" s="34">
        <v>43159</v>
      </c>
      <c r="R75" s="35">
        <v>43205</v>
      </c>
      <c r="S75" s="35">
        <v>43281</v>
      </c>
      <c r="T75" s="36">
        <v>44230</v>
      </c>
      <c r="U75" s="114"/>
      <c r="V75" s="114"/>
      <c r="W75" s="114">
        <v>8396.0025000000005</v>
      </c>
      <c r="X75" s="114">
        <v>10200</v>
      </c>
      <c r="Y75" s="114">
        <v>12750</v>
      </c>
      <c r="Z75" s="114">
        <v>8500</v>
      </c>
      <c r="AA75" s="139"/>
      <c r="AB75" s="115"/>
      <c r="AC75" s="145">
        <v>47</v>
      </c>
      <c r="AD75" s="129" t="s">
        <v>256</v>
      </c>
      <c r="AE75" s="120"/>
      <c r="AF75" s="135"/>
      <c r="AG75" s="136"/>
      <c r="AH75" s="119"/>
      <c r="AI75" s="120"/>
      <c r="AJ75" s="120"/>
      <c r="AK75" s="120"/>
      <c r="AL75" s="120"/>
      <c r="AM75" s="120" t="s">
        <v>219</v>
      </c>
      <c r="AN75" s="129" t="s">
        <v>754</v>
      </c>
      <c r="AO75" s="117">
        <v>431</v>
      </c>
      <c r="AP75" s="129"/>
      <c r="AQ75" s="129"/>
      <c r="AR75" s="120"/>
      <c r="AS75" s="120"/>
      <c r="AT75" s="129"/>
      <c r="AU75" s="120"/>
      <c r="AV75" s="120"/>
      <c r="AW75" s="120"/>
      <c r="AX75" s="120"/>
      <c r="AY75" s="120"/>
      <c r="AZ75" s="120"/>
      <c r="BA75" s="120"/>
      <c r="BB75" s="120"/>
      <c r="BC75" s="120"/>
      <c r="BD75" s="135"/>
      <c r="BE75" s="57" t="s">
        <v>861</v>
      </c>
      <c r="BF75" s="468" t="str">
        <f>IFERROR(VLOOKUP($A75,'SUT 20210531'!$A$1:$Y$90,5,FALSE),"-")</f>
        <v>Įgyvendinama sutartis</v>
      </c>
    </row>
    <row r="76" spans="1:147" ht="25.5" hidden="1" customHeight="1" x14ac:dyDescent="0.2">
      <c r="A76" s="29" t="s">
        <v>461</v>
      </c>
      <c r="B76" s="30" t="s">
        <v>462</v>
      </c>
      <c r="C76" s="33">
        <f>D76+E76+H76</f>
        <v>137798.82352941178</v>
      </c>
      <c r="D76" s="33">
        <f>E76</f>
        <v>10334.911764705883</v>
      </c>
      <c r="E76" s="33">
        <f>7.5*H76/85</f>
        <v>10334.911764705883</v>
      </c>
      <c r="F76" s="33"/>
      <c r="G76" s="33"/>
      <c r="H76" s="33">
        <v>117129</v>
      </c>
      <c r="I76" s="468">
        <f>IFERROR(VLOOKUP($A76,'SUT 20210531'!$A$1:$Y$90,15,FALSE),"-")</f>
        <v>137798.82</v>
      </c>
      <c r="J76" s="468">
        <f>IFERROR(VLOOKUP($A76,'SUT 20210531'!$A$1:$Y$90,16,FALSE),"-")</f>
        <v>117129</v>
      </c>
      <c r="K76" s="468">
        <f>IFERROR(VLOOKUP($A76,'SUT 20210531'!$A$1:$Y$90,17,FALSE),"-")</f>
        <v>10334.91</v>
      </c>
      <c r="L76" s="468">
        <f>IFERROR(VLOOKUP($A76,'SUT 20210531'!$A$1:$Y$90,18,FALSE),"-")</f>
        <v>10334.91</v>
      </c>
      <c r="M76" s="468">
        <f t="shared" si="4"/>
        <v>3.5294117697048932E-3</v>
      </c>
      <c r="N76" s="468">
        <f t="shared" si="5"/>
        <v>0</v>
      </c>
      <c r="O76" s="468">
        <f t="shared" si="6"/>
        <v>1.7647058830334572E-3</v>
      </c>
      <c r="P76" s="468">
        <f t="shared" si="7"/>
        <v>1.7647058830334572E-3</v>
      </c>
      <c r="Q76" s="34">
        <v>43159</v>
      </c>
      <c r="R76" s="35">
        <v>43205</v>
      </c>
      <c r="S76" s="35">
        <v>43281</v>
      </c>
      <c r="T76" s="36">
        <v>44355</v>
      </c>
      <c r="U76" s="114"/>
      <c r="V76" s="114"/>
      <c r="W76" s="114">
        <v>39000</v>
      </c>
      <c r="X76" s="114">
        <v>26000</v>
      </c>
      <c r="Y76" s="114">
        <v>26000</v>
      </c>
      <c r="Z76" s="114">
        <v>26129</v>
      </c>
      <c r="AA76" s="139"/>
      <c r="AB76" s="115"/>
      <c r="AC76" s="145">
        <v>47</v>
      </c>
      <c r="AD76" s="129" t="s">
        <v>256</v>
      </c>
      <c r="AE76" s="120"/>
      <c r="AF76" s="135"/>
      <c r="AG76" s="136"/>
      <c r="AH76" s="119"/>
      <c r="AI76" s="120"/>
      <c r="AJ76" s="120"/>
      <c r="AK76" s="120"/>
      <c r="AM76" s="120" t="s">
        <v>219</v>
      </c>
      <c r="AN76" s="129" t="s">
        <v>754</v>
      </c>
      <c r="AO76" s="129">
        <v>1177</v>
      </c>
      <c r="AP76" s="129" t="s">
        <v>221</v>
      </c>
      <c r="AQ76" s="129" t="s">
        <v>222</v>
      </c>
      <c r="AR76" s="129">
        <v>1</v>
      </c>
      <c r="AS76" s="120"/>
      <c r="AT76" s="129"/>
      <c r="AU76" s="120"/>
      <c r="AV76" s="120"/>
      <c r="AW76" s="120"/>
      <c r="AX76" s="120"/>
      <c r="AY76" s="120"/>
      <c r="AZ76" s="120"/>
      <c r="BA76" s="120"/>
      <c r="BB76" s="120"/>
      <c r="BC76" s="120"/>
      <c r="BD76" s="135"/>
      <c r="BE76" s="57" t="s">
        <v>859</v>
      </c>
      <c r="BF76" s="468" t="str">
        <f>IFERROR(VLOOKUP($A76,'SUT 20210531'!$A$1:$Y$90,5,FALSE),"-")</f>
        <v>Įgyvendinama sutartis</v>
      </c>
    </row>
    <row r="77" spans="1:147" ht="25.5" hidden="1" customHeight="1" x14ac:dyDescent="0.2">
      <c r="A77" s="29" t="s">
        <v>466</v>
      </c>
      <c r="B77" s="30" t="s">
        <v>467</v>
      </c>
      <c r="C77" s="33">
        <f>D77+E77+H77</f>
        <v>190492.9411764706</v>
      </c>
      <c r="D77" s="33">
        <f>E77</f>
        <v>14286.970588235294</v>
      </c>
      <c r="E77" s="33">
        <f>7.5*H77/85</f>
        <v>14286.970588235294</v>
      </c>
      <c r="F77" s="33"/>
      <c r="G77" s="33"/>
      <c r="H77" s="33">
        <v>161919</v>
      </c>
      <c r="I77" s="468">
        <f>IFERROR(VLOOKUP($A77,'SUT 20210531'!$A$1:$Y$90,15,FALSE),"-")</f>
        <v>190492.94</v>
      </c>
      <c r="J77" s="468">
        <f>IFERROR(VLOOKUP($A77,'SUT 20210531'!$A$1:$Y$90,16,FALSE),"-")</f>
        <v>161919</v>
      </c>
      <c r="K77" s="468">
        <f>IFERROR(VLOOKUP($A77,'SUT 20210531'!$A$1:$Y$90,17,FALSE),"-")</f>
        <v>14286.97</v>
      </c>
      <c r="L77" s="468">
        <f>IFERROR(VLOOKUP($A77,'SUT 20210531'!$A$1:$Y$90,18,FALSE),"-")</f>
        <v>14286.97</v>
      </c>
      <c r="M77" s="468">
        <f t="shared" si="4"/>
        <v>1.1764705996029079E-3</v>
      </c>
      <c r="N77" s="468">
        <f t="shared" si="5"/>
        <v>0</v>
      </c>
      <c r="O77" s="468">
        <f t="shared" si="6"/>
        <v>5.8823529434448574E-4</v>
      </c>
      <c r="P77" s="468">
        <f t="shared" si="7"/>
        <v>5.8823529434448574E-4</v>
      </c>
      <c r="Q77" s="34">
        <v>43159</v>
      </c>
      <c r="R77" s="35">
        <v>43205</v>
      </c>
      <c r="S77" s="35">
        <v>43281</v>
      </c>
      <c r="T77" s="36">
        <v>44382</v>
      </c>
      <c r="U77" s="114"/>
      <c r="V77" s="114"/>
      <c r="W77" s="114">
        <v>25000</v>
      </c>
      <c r="X77" s="114">
        <v>60000</v>
      </c>
      <c r="Y77" s="114">
        <v>60000</v>
      </c>
      <c r="Z77" s="114">
        <v>16919</v>
      </c>
      <c r="AA77" s="139"/>
      <c r="AB77" s="115"/>
      <c r="AC77" s="145">
        <v>47</v>
      </c>
      <c r="AD77" s="129" t="s">
        <v>256</v>
      </c>
      <c r="AE77" s="120"/>
      <c r="AF77" s="135"/>
      <c r="AG77" s="136"/>
      <c r="AH77" s="119"/>
      <c r="AI77" s="120"/>
      <c r="AJ77" s="120"/>
      <c r="AK77" s="120"/>
      <c r="AL77" s="120"/>
      <c r="AM77" s="120" t="s">
        <v>219</v>
      </c>
      <c r="AN77" s="129" t="s">
        <v>220</v>
      </c>
      <c r="AO77" s="120">
        <v>1615</v>
      </c>
      <c r="AP77" s="120"/>
      <c r="AQ77" s="129"/>
      <c r="AR77" s="120"/>
      <c r="AS77" s="120"/>
      <c r="AT77" s="129"/>
      <c r="AU77" s="120"/>
      <c r="AV77" s="120"/>
      <c r="AW77" s="120"/>
      <c r="AX77" s="120"/>
      <c r="AY77" s="120"/>
      <c r="AZ77" s="120"/>
      <c r="BA77" s="120"/>
      <c r="BB77" s="120"/>
      <c r="BC77" s="120"/>
      <c r="BD77" s="135"/>
      <c r="BE77" s="57" t="s">
        <v>858</v>
      </c>
      <c r="BF77" s="468" t="str">
        <f>IFERROR(VLOOKUP($A77,'SUT 20210531'!$A$1:$Y$90,5,FALSE),"-")</f>
        <v>Įgyvendinama sutartis</v>
      </c>
    </row>
    <row r="78" spans="1:147" ht="25.5" hidden="1" customHeight="1" x14ac:dyDescent="0.2">
      <c r="A78" s="29" t="s">
        <v>472</v>
      </c>
      <c r="B78" s="30" t="s">
        <v>473</v>
      </c>
      <c r="C78" s="33">
        <f>D78+E78+H78</f>
        <v>121941.17647058824</v>
      </c>
      <c r="D78" s="33">
        <f>E78</f>
        <v>9145.5882352941171</v>
      </c>
      <c r="E78" s="33">
        <f>7.5*H78/85</f>
        <v>9145.5882352941171</v>
      </c>
      <c r="F78" s="33"/>
      <c r="G78" s="33"/>
      <c r="H78" s="33">
        <v>103650</v>
      </c>
      <c r="I78" s="468">
        <f>IFERROR(VLOOKUP($A78,'SUT 20210531'!$A$1:$Y$90,15,FALSE),"-")</f>
        <v>121941.18</v>
      </c>
      <c r="J78" s="468">
        <f>IFERROR(VLOOKUP($A78,'SUT 20210531'!$A$1:$Y$90,16,FALSE),"-")</f>
        <v>103650</v>
      </c>
      <c r="K78" s="468">
        <f>IFERROR(VLOOKUP($A78,'SUT 20210531'!$A$1:$Y$90,17,FALSE),"-")</f>
        <v>9145.59</v>
      </c>
      <c r="L78" s="468">
        <f>IFERROR(VLOOKUP($A78,'SUT 20210531'!$A$1:$Y$90,18,FALSE),"-")</f>
        <v>9145.59</v>
      </c>
      <c r="M78" s="468">
        <f t="shared" si="4"/>
        <v>-3.529411755152978E-3</v>
      </c>
      <c r="N78" s="468">
        <f t="shared" si="5"/>
        <v>0</v>
      </c>
      <c r="O78" s="468">
        <f t="shared" si="6"/>
        <v>-1.7647058830334572E-3</v>
      </c>
      <c r="P78" s="468">
        <f t="shared" si="7"/>
        <v>-1.7647058830334572E-3</v>
      </c>
      <c r="Q78" s="34">
        <v>43159</v>
      </c>
      <c r="R78" s="35">
        <v>43205</v>
      </c>
      <c r="S78" s="35">
        <v>43281</v>
      </c>
      <c r="T78" s="36">
        <v>44624</v>
      </c>
      <c r="U78" s="114"/>
      <c r="V78" s="114"/>
      <c r="W78" s="114">
        <v>10000</v>
      </c>
      <c r="X78" s="114">
        <v>40000</v>
      </c>
      <c r="Y78" s="114">
        <v>23650</v>
      </c>
      <c r="Z78" s="114">
        <v>20000</v>
      </c>
      <c r="AA78" s="139">
        <v>10000</v>
      </c>
      <c r="AB78" s="115"/>
      <c r="AC78" s="145">
        <v>47</v>
      </c>
      <c r="AD78" s="129" t="s">
        <v>256</v>
      </c>
      <c r="AF78" s="135"/>
      <c r="AG78" s="136"/>
      <c r="AH78" s="119"/>
      <c r="AI78" s="120"/>
      <c r="AJ78" s="120"/>
      <c r="AK78" s="120"/>
      <c r="AL78" s="120"/>
      <c r="AM78" s="129" t="s">
        <v>219</v>
      </c>
      <c r="AN78" s="129" t="s">
        <v>755</v>
      </c>
      <c r="AO78" s="120">
        <v>1024</v>
      </c>
      <c r="AP78" s="136"/>
      <c r="AQ78" s="129"/>
      <c r="AR78" s="120"/>
      <c r="AS78" s="120"/>
      <c r="AT78" s="129"/>
      <c r="AU78" s="120"/>
      <c r="AV78" s="120"/>
      <c r="AW78" s="120"/>
      <c r="AX78" s="120"/>
      <c r="AY78" s="120"/>
      <c r="AZ78" s="120"/>
      <c r="BA78" s="120"/>
      <c r="BB78" s="120"/>
      <c r="BC78" s="120"/>
      <c r="BD78" s="135"/>
      <c r="BE78" s="57" t="s">
        <v>860</v>
      </c>
      <c r="BF78" s="468" t="str">
        <f>IFERROR(VLOOKUP($A78,'SUT 20210531'!$A$1:$Y$90,5,FALSE),"-")</f>
        <v>Įgyvendinama sutartis</v>
      </c>
    </row>
    <row r="79" spans="1:147" s="113" customFormat="1" ht="25.5" hidden="1" customHeight="1" x14ac:dyDescent="0.2">
      <c r="A79" s="21"/>
      <c r="B79" s="22" t="s">
        <v>476</v>
      </c>
      <c r="C79" s="23"/>
      <c r="D79" s="23"/>
      <c r="E79" s="23"/>
      <c r="F79" s="23"/>
      <c r="G79" s="23"/>
      <c r="H79" s="24"/>
      <c r="I79" s="468" t="str">
        <f>IFERROR(VLOOKUP($A79,'SUT 20210531'!$A$1:$Y$90,15,FALSE),"-")</f>
        <v>-</v>
      </c>
      <c r="J79" s="468" t="str">
        <f>IFERROR(VLOOKUP($A79,'SUT 20210531'!$A$1:$Y$90,16,FALSE),"-")</f>
        <v>-</v>
      </c>
      <c r="K79" s="468" t="str">
        <f>IFERROR(VLOOKUP($A79,'SUT 20210531'!$A$1:$Y$90,17,FALSE),"-")</f>
        <v>-</v>
      </c>
      <c r="L79" s="468" t="str">
        <f>IFERROR(VLOOKUP($A79,'SUT 20210531'!$A$1:$Y$90,18,FALSE),"-")</f>
        <v>-</v>
      </c>
      <c r="M79" s="468" t="str">
        <f t="shared" si="4"/>
        <v>-</v>
      </c>
      <c r="N79" s="468" t="str">
        <f t="shared" si="5"/>
        <v>-</v>
      </c>
      <c r="O79" s="468" t="str">
        <f t="shared" si="6"/>
        <v>-</v>
      </c>
      <c r="P79" s="468" t="str">
        <f t="shared" si="7"/>
        <v>-</v>
      </c>
      <c r="Q79" s="25"/>
      <c r="R79" s="38"/>
      <c r="S79" s="38"/>
      <c r="T79" s="28" t="s">
        <v>275</v>
      </c>
      <c r="U79" s="108"/>
      <c r="V79" s="108"/>
      <c r="W79" s="108"/>
      <c r="X79" s="108"/>
      <c r="Y79" s="108"/>
      <c r="Z79" s="108"/>
      <c r="AA79" s="138"/>
      <c r="AB79" s="109"/>
      <c r="AC79" s="112"/>
      <c r="AD79" s="110"/>
      <c r="AE79" s="110"/>
      <c r="AF79" s="111"/>
      <c r="AG79" s="109"/>
      <c r="AH79" s="112"/>
      <c r="AI79" s="110"/>
      <c r="AJ79" s="110"/>
      <c r="AK79" s="110"/>
      <c r="AL79" s="110"/>
      <c r="AM79" s="110"/>
      <c r="AN79" s="110"/>
      <c r="AO79" s="110"/>
      <c r="AP79" s="110"/>
      <c r="AQ79" s="110"/>
      <c r="AR79" s="110"/>
      <c r="AS79" s="110"/>
      <c r="AT79" s="110"/>
      <c r="AU79" s="110"/>
      <c r="AV79" s="110"/>
      <c r="AW79" s="110"/>
      <c r="AX79" s="110"/>
      <c r="AY79" s="110"/>
      <c r="AZ79" s="110"/>
      <c r="BA79" s="110"/>
      <c r="BB79" s="110"/>
      <c r="BC79" s="110"/>
      <c r="BD79" s="111"/>
      <c r="BE79" s="57"/>
      <c r="BF79" s="468" t="str">
        <f>IFERROR(VLOOKUP($A79,'SUT 20210531'!$A$1:$Y$90,5,FALSE),"-")</f>
        <v>-</v>
      </c>
      <c r="BG79" s="101"/>
      <c r="BH79" s="101"/>
      <c r="BI79" s="101"/>
      <c r="BJ79" s="101"/>
      <c r="BK79" s="101"/>
      <c r="BL79" s="101"/>
      <c r="BM79" s="101"/>
      <c r="BN79" s="101"/>
      <c r="BO79" s="101"/>
      <c r="BP79" s="101"/>
      <c r="BQ79" s="101"/>
      <c r="BR79" s="101"/>
      <c r="BS79" s="101"/>
      <c r="BT79" s="101"/>
      <c r="BU79" s="101"/>
      <c r="BV79" s="101"/>
      <c r="BW79" s="101"/>
      <c r="BX79" s="101"/>
      <c r="BY79" s="101"/>
      <c r="BZ79" s="101"/>
      <c r="CA79" s="101"/>
      <c r="CB79" s="101"/>
      <c r="CC79" s="101"/>
      <c r="CD79" s="101"/>
      <c r="CE79" s="101"/>
      <c r="CF79" s="101"/>
      <c r="CG79" s="101"/>
      <c r="CH79" s="101"/>
      <c r="CI79" s="101"/>
      <c r="CJ79" s="101"/>
      <c r="CK79" s="101"/>
      <c r="CL79" s="101"/>
      <c r="CM79" s="101"/>
      <c r="CN79" s="101"/>
      <c r="CO79" s="101"/>
      <c r="CP79" s="101"/>
      <c r="CQ79" s="101"/>
      <c r="CR79" s="101"/>
      <c r="CS79" s="101"/>
      <c r="CT79" s="101"/>
      <c r="CU79" s="101"/>
      <c r="CV79" s="101"/>
      <c r="CW79" s="101"/>
      <c r="CX79" s="101"/>
      <c r="CY79" s="101"/>
      <c r="CZ79" s="101"/>
      <c r="DA79" s="101"/>
      <c r="DB79" s="101"/>
      <c r="DC79" s="101"/>
      <c r="DD79" s="101"/>
      <c r="DE79" s="101"/>
      <c r="DF79" s="101"/>
      <c r="DG79" s="101"/>
      <c r="DH79" s="101"/>
      <c r="DI79" s="101"/>
      <c r="DJ79" s="101"/>
      <c r="DK79" s="101"/>
      <c r="DL79" s="101"/>
      <c r="DM79" s="101"/>
      <c r="DN79" s="101"/>
      <c r="DO79" s="101"/>
      <c r="DP79" s="101"/>
      <c r="DQ79" s="101"/>
      <c r="DR79" s="101"/>
      <c r="DS79" s="101"/>
      <c r="DT79" s="101"/>
      <c r="DU79" s="101"/>
      <c r="DV79" s="101"/>
      <c r="DW79" s="101"/>
      <c r="DX79" s="101"/>
      <c r="DY79" s="101"/>
      <c r="DZ79" s="101"/>
      <c r="EA79" s="101"/>
      <c r="EB79" s="101"/>
      <c r="EC79" s="101"/>
      <c r="ED79" s="101"/>
      <c r="EE79" s="101"/>
      <c r="EF79" s="101"/>
      <c r="EG79" s="101"/>
      <c r="EH79" s="101"/>
      <c r="EI79" s="101"/>
      <c r="EJ79" s="101"/>
      <c r="EK79" s="101"/>
      <c r="EL79" s="101"/>
      <c r="EM79" s="101"/>
      <c r="EN79" s="101"/>
      <c r="EO79" s="101"/>
      <c r="EP79" s="101"/>
      <c r="EQ79" s="101"/>
    </row>
    <row r="80" spans="1:147" ht="25.5" hidden="1" customHeight="1" x14ac:dyDescent="0.2">
      <c r="A80" s="29" t="s">
        <v>479</v>
      </c>
      <c r="B80" s="30" t="s">
        <v>480</v>
      </c>
      <c r="C80" s="33">
        <v>12312.235294117647</v>
      </c>
      <c r="D80" s="33">
        <v>923.4176470588236</v>
      </c>
      <c r="E80" s="33">
        <v>923.4176470588236</v>
      </c>
      <c r="F80" s="33">
        <v>0</v>
      </c>
      <c r="G80" s="33">
        <v>0</v>
      </c>
      <c r="H80" s="33">
        <v>10465.4</v>
      </c>
      <c r="I80" s="468">
        <f>IFERROR(VLOOKUP($A80,'SUT 20210531'!$A$1:$Y$90,15,FALSE),"-")</f>
        <v>12312.24</v>
      </c>
      <c r="J80" s="468">
        <f>IFERROR(VLOOKUP($A80,'SUT 20210531'!$A$1:$Y$90,16,FALSE),"-")</f>
        <v>10465.4</v>
      </c>
      <c r="K80" s="468">
        <f>IFERROR(VLOOKUP($A80,'SUT 20210531'!$A$1:$Y$90,17,FALSE),"-")</f>
        <v>923.42</v>
      </c>
      <c r="L80" s="468">
        <f>IFERROR(VLOOKUP($A80,'SUT 20210531'!$A$1:$Y$90,18,FALSE),"-")</f>
        <v>923.42</v>
      </c>
      <c r="M80" s="468">
        <f t="shared" si="4"/>
        <v>-4.7058823529368965E-3</v>
      </c>
      <c r="N80" s="468">
        <f t="shared" si="5"/>
        <v>0</v>
      </c>
      <c r="O80" s="468">
        <f t="shared" si="6"/>
        <v>-2.3529411763547614E-3</v>
      </c>
      <c r="P80" s="468">
        <f t="shared" si="7"/>
        <v>-2.3529411763547614E-3</v>
      </c>
      <c r="Q80" s="34">
        <v>43190</v>
      </c>
      <c r="R80" s="35">
        <v>43221</v>
      </c>
      <c r="S80" s="35">
        <v>43312</v>
      </c>
      <c r="T80" s="36">
        <v>44408</v>
      </c>
      <c r="U80" s="114"/>
      <c r="V80" s="114"/>
      <c r="W80" s="114">
        <v>1500</v>
      </c>
      <c r="X80" s="114">
        <v>2500</v>
      </c>
      <c r="Y80" s="114">
        <v>2500</v>
      </c>
      <c r="Z80" s="114">
        <v>1032.33</v>
      </c>
      <c r="AA80" s="139">
        <v>0</v>
      </c>
      <c r="AB80" s="115"/>
      <c r="AC80" s="145">
        <v>47</v>
      </c>
      <c r="AD80" s="129" t="s">
        <v>256</v>
      </c>
      <c r="AE80" s="136"/>
      <c r="AF80" s="120"/>
      <c r="AG80" s="136"/>
      <c r="AH80" s="120"/>
      <c r="AI80" s="120"/>
      <c r="AJ80" s="120"/>
      <c r="AK80" s="120"/>
      <c r="AL80" s="120"/>
      <c r="AM80" s="129" t="s">
        <v>236</v>
      </c>
      <c r="AN80" s="129" t="s">
        <v>756</v>
      </c>
      <c r="AO80" s="120">
        <v>28</v>
      </c>
      <c r="AP80" s="136"/>
      <c r="AQ80" s="129"/>
      <c r="AR80" s="120"/>
      <c r="AS80" s="120"/>
      <c r="AT80" s="129"/>
      <c r="AU80" s="120"/>
      <c r="AV80" s="120"/>
      <c r="AW80" s="120"/>
      <c r="AX80" s="120"/>
      <c r="AY80" s="120"/>
      <c r="AZ80" s="120"/>
      <c r="BA80" s="120"/>
      <c r="BB80" s="120"/>
      <c r="BC80" s="120"/>
      <c r="BD80" s="135"/>
      <c r="BE80" s="57" t="s">
        <v>864</v>
      </c>
      <c r="BF80" s="468" t="str">
        <f>IFERROR(VLOOKUP($A80,'SUT 20210531'!$A$1:$Y$90,5,FALSE),"-")</f>
        <v>Įgyvendinama sutartis</v>
      </c>
    </row>
    <row r="81" spans="1:147" ht="25.5" hidden="1" customHeight="1" x14ac:dyDescent="0.2">
      <c r="A81" s="29" t="s">
        <v>485</v>
      </c>
      <c r="B81" s="30" t="s">
        <v>486</v>
      </c>
      <c r="C81" s="33">
        <v>4317</v>
      </c>
      <c r="D81" s="33">
        <v>323.7</v>
      </c>
      <c r="E81" s="33">
        <v>323.7</v>
      </c>
      <c r="F81" s="33">
        <v>0</v>
      </c>
      <c r="G81" s="33">
        <v>0</v>
      </c>
      <c r="H81" s="33">
        <v>3669.6</v>
      </c>
      <c r="I81" s="468">
        <f>IFERROR(VLOOKUP($A81,'SUT 20210531'!$A$1:$Y$90,15,FALSE),"-")</f>
        <v>4317</v>
      </c>
      <c r="J81" s="468">
        <f>IFERROR(VLOOKUP($A81,'SUT 20210531'!$A$1:$Y$90,16,FALSE),"-")</f>
        <v>3669.6</v>
      </c>
      <c r="K81" s="468">
        <f>IFERROR(VLOOKUP($A81,'SUT 20210531'!$A$1:$Y$90,17,FALSE),"-")</f>
        <v>323.7</v>
      </c>
      <c r="L81" s="468">
        <f>IFERROR(VLOOKUP($A81,'SUT 20210531'!$A$1:$Y$90,18,FALSE),"-")</f>
        <v>323.7</v>
      </c>
      <c r="M81" s="468">
        <f t="shared" si="4"/>
        <v>0</v>
      </c>
      <c r="N81" s="468">
        <f t="shared" si="5"/>
        <v>0</v>
      </c>
      <c r="O81" s="468">
        <f t="shared" si="6"/>
        <v>0</v>
      </c>
      <c r="P81" s="468">
        <f t="shared" si="7"/>
        <v>0</v>
      </c>
      <c r="Q81" s="34">
        <v>43190</v>
      </c>
      <c r="R81" s="35">
        <v>43252</v>
      </c>
      <c r="S81" s="35">
        <v>43373</v>
      </c>
      <c r="T81" s="36">
        <v>44381</v>
      </c>
      <c r="U81" s="114"/>
      <c r="V81" s="114"/>
      <c r="W81" s="114">
        <v>641</v>
      </c>
      <c r="X81" s="114">
        <v>1225</v>
      </c>
      <c r="Y81" s="114">
        <v>1700</v>
      </c>
      <c r="Z81" s="114">
        <v>751</v>
      </c>
      <c r="AA81" s="139">
        <v>0</v>
      </c>
      <c r="AB81" s="115"/>
      <c r="AC81" s="145">
        <v>47</v>
      </c>
      <c r="AD81" s="129" t="s">
        <v>256</v>
      </c>
      <c r="AE81" s="136"/>
      <c r="AF81" s="120"/>
      <c r="AG81" s="136"/>
      <c r="AH81" s="120"/>
      <c r="AI81" s="120"/>
      <c r="AJ81" s="120"/>
      <c r="AK81" s="120"/>
      <c r="AL81" s="120"/>
      <c r="AM81" s="129" t="s">
        <v>236</v>
      </c>
      <c r="AN81" s="129" t="s">
        <v>756</v>
      </c>
      <c r="AO81" s="120">
        <v>9</v>
      </c>
      <c r="AP81" s="136"/>
      <c r="AQ81" s="129"/>
      <c r="AR81" s="120"/>
      <c r="AS81" s="120"/>
      <c r="AT81" s="129"/>
      <c r="AU81" s="120"/>
      <c r="AV81" s="120"/>
      <c r="AW81" s="120"/>
      <c r="AX81" s="120"/>
      <c r="AY81" s="120"/>
      <c r="AZ81" s="120"/>
      <c r="BA81" s="120"/>
      <c r="BB81" s="120"/>
      <c r="BC81" s="120"/>
      <c r="BD81" s="135"/>
      <c r="BE81" s="57" t="s">
        <v>863</v>
      </c>
      <c r="BF81" s="468" t="str">
        <f>IFERROR(VLOOKUP($A81,'SUT 20210531'!$A$1:$Y$90,5,FALSE),"-")</f>
        <v>Įgyvendinama sutartis</v>
      </c>
    </row>
    <row r="82" spans="1:147" ht="25.5" hidden="1" customHeight="1" x14ac:dyDescent="0.2">
      <c r="A82" s="29" t="s">
        <v>490</v>
      </c>
      <c r="B82" s="30" t="s">
        <v>491</v>
      </c>
      <c r="C82" s="33">
        <v>10980</v>
      </c>
      <c r="D82" s="33">
        <v>823.5</v>
      </c>
      <c r="E82" s="33">
        <v>823.5</v>
      </c>
      <c r="F82" s="33">
        <v>0</v>
      </c>
      <c r="G82" s="33">
        <v>0</v>
      </c>
      <c r="H82" s="33">
        <v>9333</v>
      </c>
      <c r="I82" s="468">
        <f>IFERROR(VLOOKUP($A82,'SUT 20210531'!$A$1:$Y$90,15,FALSE),"-")</f>
        <v>10980</v>
      </c>
      <c r="J82" s="468">
        <f>IFERROR(VLOOKUP($A82,'SUT 20210531'!$A$1:$Y$90,16,FALSE),"-")</f>
        <v>9333</v>
      </c>
      <c r="K82" s="468">
        <f>IFERROR(VLOOKUP($A82,'SUT 20210531'!$A$1:$Y$90,17,FALSE),"-")</f>
        <v>823.5</v>
      </c>
      <c r="L82" s="468">
        <f>IFERROR(VLOOKUP($A82,'SUT 20210531'!$A$1:$Y$90,18,FALSE),"-")</f>
        <v>823.5</v>
      </c>
      <c r="M82" s="468">
        <f t="shared" si="4"/>
        <v>0</v>
      </c>
      <c r="N82" s="468">
        <f t="shared" si="5"/>
        <v>0</v>
      </c>
      <c r="O82" s="468">
        <f t="shared" si="6"/>
        <v>0</v>
      </c>
      <c r="P82" s="468">
        <f t="shared" si="7"/>
        <v>0</v>
      </c>
      <c r="Q82" s="34">
        <v>43190</v>
      </c>
      <c r="R82" s="35">
        <v>43252</v>
      </c>
      <c r="S82" s="35">
        <v>43373</v>
      </c>
      <c r="T82" s="36">
        <v>44381</v>
      </c>
      <c r="U82" s="114"/>
      <c r="V82" s="114"/>
      <c r="W82" s="114">
        <v>3000</v>
      </c>
      <c r="X82" s="114">
        <v>6333</v>
      </c>
      <c r="Y82" s="114"/>
      <c r="Z82" s="114"/>
      <c r="AA82" s="139"/>
      <c r="AB82" s="115"/>
      <c r="AC82" s="145">
        <v>47</v>
      </c>
      <c r="AD82" s="129" t="s">
        <v>256</v>
      </c>
      <c r="AE82" s="136"/>
      <c r="AF82" s="120"/>
      <c r="AG82" s="136"/>
      <c r="AH82" s="120"/>
      <c r="AI82" s="120"/>
      <c r="AJ82" s="120"/>
      <c r="AK82" s="120"/>
      <c r="AL82" s="120"/>
      <c r="AM82" s="129" t="s">
        <v>236</v>
      </c>
      <c r="AN82" s="129" t="s">
        <v>756</v>
      </c>
      <c r="AO82" s="120">
        <v>25</v>
      </c>
      <c r="AP82" s="136"/>
      <c r="AQ82" s="129"/>
      <c r="AR82" s="120"/>
      <c r="AS82" s="120"/>
      <c r="AT82" s="129"/>
      <c r="AU82" s="120"/>
      <c r="AV82" s="120"/>
      <c r="AW82" s="120"/>
      <c r="AX82" s="120"/>
      <c r="AY82" s="120"/>
      <c r="AZ82" s="120"/>
      <c r="BA82" s="120"/>
      <c r="BB82" s="120"/>
      <c r="BC82" s="120"/>
      <c r="BD82" s="135"/>
      <c r="BE82" s="57" t="s">
        <v>862</v>
      </c>
      <c r="BF82" s="468" t="str">
        <f>IFERROR(VLOOKUP($A82,'SUT 20210531'!$A$1:$Y$90,5,FALSE),"-")</f>
        <v>Įgyvendinama sutartis</v>
      </c>
    </row>
    <row r="83" spans="1:147" ht="25.5" hidden="1" customHeight="1" x14ac:dyDescent="0.2">
      <c r="A83" s="29" t="s">
        <v>496</v>
      </c>
      <c r="B83" s="30" t="s">
        <v>497</v>
      </c>
      <c r="C83" s="33">
        <v>17152.939999999999</v>
      </c>
      <c r="D83" s="33">
        <v>1286.47</v>
      </c>
      <c r="E83" s="33">
        <v>1286.47</v>
      </c>
      <c r="F83" s="33">
        <v>0</v>
      </c>
      <c r="G83" s="33">
        <v>0</v>
      </c>
      <c r="H83" s="33">
        <v>14580</v>
      </c>
      <c r="I83" s="468">
        <f>IFERROR(VLOOKUP($A83,'SUT 20210531'!$A$1:$Y$90,15,FALSE),"-")</f>
        <v>17152.939999999999</v>
      </c>
      <c r="J83" s="468">
        <f>IFERROR(VLOOKUP($A83,'SUT 20210531'!$A$1:$Y$90,16,FALSE),"-")</f>
        <v>14580</v>
      </c>
      <c r="K83" s="468">
        <f>IFERROR(VLOOKUP($A83,'SUT 20210531'!$A$1:$Y$90,17,FALSE),"-")</f>
        <v>1286.46</v>
      </c>
      <c r="L83" s="468">
        <f>IFERROR(VLOOKUP($A83,'SUT 20210531'!$A$1:$Y$90,18,FALSE),"-")</f>
        <v>1286.48</v>
      </c>
      <c r="M83" s="468">
        <f t="shared" si="4"/>
        <v>0</v>
      </c>
      <c r="N83" s="468">
        <f t="shared" si="5"/>
        <v>0</v>
      </c>
      <c r="O83" s="468">
        <f t="shared" si="6"/>
        <v>9.9999999999909051E-3</v>
      </c>
      <c r="P83" s="468">
        <f t="shared" si="7"/>
        <v>-9.9999999999909051E-3</v>
      </c>
      <c r="Q83" s="34">
        <v>43190</v>
      </c>
      <c r="R83" s="35">
        <v>43344</v>
      </c>
      <c r="S83" s="35">
        <v>43465</v>
      </c>
      <c r="T83" s="36">
        <v>44615</v>
      </c>
      <c r="U83" s="114"/>
      <c r="V83" s="114"/>
      <c r="W83" s="114"/>
      <c r="X83" s="114">
        <v>4860</v>
      </c>
      <c r="Y83" s="114">
        <v>4860</v>
      </c>
      <c r="Z83" s="114">
        <v>4860</v>
      </c>
      <c r="AA83" s="139"/>
      <c r="AB83" s="115"/>
      <c r="AC83" s="145">
        <v>47</v>
      </c>
      <c r="AD83" s="129" t="s">
        <v>256</v>
      </c>
      <c r="AE83" s="136"/>
      <c r="AF83" s="120"/>
      <c r="AG83" s="136"/>
      <c r="AH83" s="120"/>
      <c r="AI83" s="120"/>
      <c r="AJ83" s="120"/>
      <c r="AK83" s="120"/>
      <c r="AL83" s="120"/>
      <c r="AM83" s="129" t="s">
        <v>236</v>
      </c>
      <c r="AN83" s="129" t="s">
        <v>756</v>
      </c>
      <c r="AO83" s="120">
        <v>38</v>
      </c>
      <c r="AP83" s="136"/>
      <c r="AQ83" s="129"/>
      <c r="AR83" s="120"/>
      <c r="AS83" s="120"/>
      <c r="AT83" s="129"/>
      <c r="AU83" s="120"/>
      <c r="AV83" s="120"/>
      <c r="AW83" s="120"/>
      <c r="AX83" s="120"/>
      <c r="AY83" s="120"/>
      <c r="AZ83" s="120"/>
      <c r="BA83" s="120"/>
      <c r="BB83" s="120"/>
      <c r="BC83" s="120"/>
      <c r="BD83" s="135"/>
      <c r="BE83" s="57" t="s">
        <v>865</v>
      </c>
      <c r="BF83" s="468" t="str">
        <f>IFERROR(VLOOKUP($A83,'SUT 20210531'!$A$1:$Y$90,5,FALSE),"-")</f>
        <v>Įgyvendinama sutartis</v>
      </c>
    </row>
    <row r="84" spans="1:147" s="113" customFormat="1" ht="25.5" hidden="1" customHeight="1" x14ac:dyDescent="0.2">
      <c r="A84" s="20"/>
      <c r="B84" s="85" t="s">
        <v>499</v>
      </c>
      <c r="C84" s="86"/>
      <c r="D84" s="86"/>
      <c r="E84" s="86"/>
      <c r="F84" s="86"/>
      <c r="G84" s="86"/>
      <c r="H84" s="86"/>
      <c r="I84" s="468" t="str">
        <f>IFERROR(VLOOKUP($A84,'SUT 20210531'!$A$1:$Y$90,15,FALSE),"-")</f>
        <v>-</v>
      </c>
      <c r="J84" s="468" t="str">
        <f>IFERROR(VLOOKUP($A84,'SUT 20210531'!$A$1:$Y$90,16,FALSE),"-")</f>
        <v>-</v>
      </c>
      <c r="K84" s="468" t="str">
        <f>IFERROR(VLOOKUP($A84,'SUT 20210531'!$A$1:$Y$90,17,FALSE),"-")</f>
        <v>-</v>
      </c>
      <c r="L84" s="468" t="str">
        <f>IFERROR(VLOOKUP($A84,'SUT 20210531'!$A$1:$Y$90,18,FALSE),"-")</f>
        <v>-</v>
      </c>
      <c r="M84" s="468" t="str">
        <f t="shared" si="4"/>
        <v>-</v>
      </c>
      <c r="N84" s="468" t="str">
        <f t="shared" si="5"/>
        <v>-</v>
      </c>
      <c r="O84" s="468" t="str">
        <f t="shared" si="6"/>
        <v>-</v>
      </c>
      <c r="P84" s="468" t="str">
        <f t="shared" si="7"/>
        <v>-</v>
      </c>
      <c r="Q84" s="25"/>
      <c r="R84" s="38"/>
      <c r="S84" s="38"/>
      <c r="T84" s="28" t="s">
        <v>275</v>
      </c>
      <c r="U84" s="108"/>
      <c r="V84" s="108"/>
      <c r="W84" s="108"/>
      <c r="X84" s="108"/>
      <c r="Y84" s="108"/>
      <c r="Z84" s="108"/>
      <c r="AA84" s="138"/>
      <c r="AB84" s="109"/>
      <c r="AC84" s="112"/>
      <c r="AD84" s="110"/>
      <c r="AE84" s="110"/>
      <c r="AF84" s="110"/>
      <c r="AG84" s="109"/>
      <c r="AH84" s="110"/>
      <c r="AI84" s="110"/>
      <c r="AJ84" s="110"/>
      <c r="AK84" s="110"/>
      <c r="AL84" s="110"/>
      <c r="AM84" s="110"/>
      <c r="AN84" s="110"/>
      <c r="AO84" s="110"/>
      <c r="AP84" s="110"/>
      <c r="AQ84" s="110"/>
      <c r="AR84" s="110"/>
      <c r="AS84" s="110"/>
      <c r="AT84" s="110"/>
      <c r="AU84" s="110"/>
      <c r="AV84" s="110"/>
      <c r="AW84" s="110"/>
      <c r="AX84" s="110"/>
      <c r="AY84" s="110"/>
      <c r="AZ84" s="110"/>
      <c r="BA84" s="110"/>
      <c r="BB84" s="110"/>
      <c r="BC84" s="110"/>
      <c r="BD84" s="111"/>
      <c r="BE84" s="57"/>
      <c r="BF84" s="468" t="str">
        <f>IFERROR(VLOOKUP($A84,'SUT 20210531'!$A$1:$Y$90,5,FALSE),"-")</f>
        <v>-</v>
      </c>
      <c r="BG84" s="101"/>
      <c r="BH84" s="101"/>
      <c r="BI84" s="101"/>
      <c r="BJ84" s="101"/>
      <c r="BK84" s="101"/>
      <c r="BL84" s="101"/>
      <c r="BM84" s="101"/>
      <c r="BN84" s="101"/>
      <c r="BO84" s="101"/>
      <c r="BP84" s="101"/>
      <c r="BQ84" s="101"/>
      <c r="BR84" s="101"/>
      <c r="BS84" s="101"/>
      <c r="BT84" s="101"/>
      <c r="BU84" s="101"/>
      <c r="BV84" s="101"/>
      <c r="BW84" s="101"/>
      <c r="BX84" s="101"/>
      <c r="BY84" s="101"/>
      <c r="BZ84" s="101"/>
      <c r="CA84" s="101"/>
      <c r="CB84" s="101"/>
      <c r="CC84" s="101"/>
      <c r="CD84" s="101"/>
      <c r="CE84" s="101"/>
      <c r="CF84" s="101"/>
      <c r="CG84" s="101"/>
      <c r="CH84" s="101"/>
      <c r="CI84" s="101"/>
      <c r="CJ84" s="101"/>
      <c r="CK84" s="101"/>
      <c r="CL84" s="101"/>
      <c r="CM84" s="101"/>
      <c r="CN84" s="101"/>
      <c r="CO84" s="101"/>
      <c r="CP84" s="101"/>
      <c r="CQ84" s="101"/>
      <c r="CR84" s="101"/>
      <c r="CS84" s="101"/>
      <c r="CT84" s="101"/>
      <c r="CU84" s="101"/>
      <c r="CV84" s="101"/>
      <c r="CW84" s="101"/>
      <c r="CX84" s="101"/>
      <c r="CY84" s="101"/>
      <c r="CZ84" s="101"/>
      <c r="DA84" s="101"/>
      <c r="DB84" s="101"/>
      <c r="DC84" s="101"/>
      <c r="DD84" s="101"/>
      <c r="DE84" s="101"/>
      <c r="DF84" s="101"/>
      <c r="DG84" s="101"/>
      <c r="DH84" s="101"/>
      <c r="DI84" s="101"/>
      <c r="DJ84" s="101"/>
      <c r="DK84" s="101"/>
      <c r="DL84" s="101"/>
      <c r="DM84" s="101"/>
      <c r="DN84" s="101"/>
      <c r="DO84" s="101"/>
      <c r="DP84" s="101"/>
      <c r="DQ84" s="101"/>
      <c r="DR84" s="101"/>
      <c r="DS84" s="101"/>
      <c r="DT84" s="101"/>
      <c r="DU84" s="101"/>
      <c r="DV84" s="101"/>
      <c r="DW84" s="101"/>
      <c r="DX84" s="101"/>
      <c r="DY84" s="101"/>
      <c r="DZ84" s="101"/>
      <c r="EA84" s="101"/>
      <c r="EB84" s="101"/>
      <c r="EC84" s="101"/>
      <c r="ED84" s="101"/>
      <c r="EE84" s="101"/>
      <c r="EF84" s="101"/>
      <c r="EG84" s="101"/>
      <c r="EH84" s="101"/>
      <c r="EI84" s="101"/>
      <c r="EJ84" s="101"/>
      <c r="EK84" s="101"/>
      <c r="EL84" s="101"/>
      <c r="EM84" s="101"/>
      <c r="EN84" s="101"/>
      <c r="EO84" s="101"/>
      <c r="EP84" s="101"/>
      <c r="EQ84" s="101"/>
    </row>
    <row r="85" spans="1:147" s="101" customFormat="1" ht="25.5" customHeight="1" x14ac:dyDescent="0.2">
      <c r="A85" s="88" t="s">
        <v>501</v>
      </c>
      <c r="B85" s="89" t="s">
        <v>502</v>
      </c>
      <c r="C85" s="91">
        <v>33618.94</v>
      </c>
      <c r="D85" s="91">
        <v>2521.42</v>
      </c>
      <c r="E85" s="91">
        <v>2521.4299999999998</v>
      </c>
      <c r="F85" s="91">
        <v>0</v>
      </c>
      <c r="G85" s="91">
        <v>0</v>
      </c>
      <c r="H85" s="91">
        <v>28576.09</v>
      </c>
      <c r="I85" s="468">
        <f>IFERROR(VLOOKUP($A85,'SUT 20210531'!$A$1:$Y$90,15,FALSE),"-")</f>
        <v>33913.86</v>
      </c>
      <c r="J85" s="468">
        <f>IFERROR(VLOOKUP($A85,'SUT 20210531'!$A$1:$Y$90,16,FALSE),"-")</f>
        <v>28826.77</v>
      </c>
      <c r="K85" s="468">
        <f>IFERROR(VLOOKUP($A85,'SUT 20210531'!$A$1:$Y$90,17,FALSE),"-")</f>
        <v>2543.5500000000002</v>
      </c>
      <c r="L85" s="468">
        <f>IFERROR(VLOOKUP($A85,'SUT 20210531'!$A$1:$Y$90,18,FALSE),"-")</f>
        <v>2543.54</v>
      </c>
      <c r="M85" s="468">
        <f t="shared" si="4"/>
        <v>-294.91999999999825</v>
      </c>
      <c r="N85" s="468">
        <f t="shared" si="5"/>
        <v>-250.68000000000029</v>
      </c>
      <c r="O85" s="468">
        <f t="shared" si="6"/>
        <v>-22.120000000000346</v>
      </c>
      <c r="P85" s="468">
        <f t="shared" si="7"/>
        <v>-22.119999999999891</v>
      </c>
      <c r="Q85" s="43">
        <v>43312</v>
      </c>
      <c r="R85" s="44">
        <v>43374</v>
      </c>
      <c r="S85" s="44">
        <v>43465</v>
      </c>
      <c r="T85" s="45">
        <v>43889</v>
      </c>
      <c r="U85" s="91"/>
      <c r="V85" s="91"/>
      <c r="W85" s="91"/>
      <c r="X85" s="91">
        <f>H85/17*12</f>
        <v>20171.357647058823</v>
      </c>
      <c r="Y85" s="91">
        <f>H85-X85</f>
        <v>8404.7323529411769</v>
      </c>
      <c r="Z85" s="91"/>
      <c r="AA85" s="149"/>
      <c r="AB85" s="131"/>
      <c r="AC85" s="133">
        <v>27</v>
      </c>
      <c r="AD85" s="116" t="s">
        <v>757</v>
      </c>
      <c r="AE85" s="117"/>
      <c r="AF85" s="117"/>
      <c r="AG85" s="131"/>
      <c r="AH85" s="117"/>
      <c r="AI85" s="117"/>
      <c r="AJ85" s="117"/>
      <c r="AK85" s="117"/>
      <c r="AL85" s="117"/>
      <c r="AM85" s="117" t="s">
        <v>223</v>
      </c>
      <c r="AN85" s="116" t="s">
        <v>758</v>
      </c>
      <c r="AO85" s="117">
        <v>2500</v>
      </c>
      <c r="AP85" s="117" t="s">
        <v>224</v>
      </c>
      <c r="AQ85" s="116" t="s">
        <v>759</v>
      </c>
      <c r="AR85" s="117">
        <v>1</v>
      </c>
      <c r="AS85" s="117"/>
      <c r="AT85" s="117"/>
      <c r="AU85" s="117"/>
      <c r="AV85" s="117"/>
      <c r="AW85" s="117"/>
      <c r="AX85" s="117"/>
      <c r="AY85" s="117"/>
      <c r="AZ85" s="117"/>
      <c r="BA85" s="117"/>
      <c r="BB85" s="117"/>
      <c r="BC85" s="117"/>
      <c r="BD85" s="132"/>
      <c r="BE85" s="57" t="s">
        <v>852</v>
      </c>
      <c r="BF85" s="468" t="str">
        <f>IFERROR(VLOOKUP($A85,'SUT 20210531'!$A$1:$Y$90,5,FALSE),"-")</f>
        <v>Baigtas</v>
      </c>
    </row>
    <row r="86" spans="1:147" s="101" customFormat="1" ht="25.5" customHeight="1" x14ac:dyDescent="0.2">
      <c r="A86" s="92" t="s">
        <v>504</v>
      </c>
      <c r="B86" s="93" t="s">
        <v>505</v>
      </c>
      <c r="C86" s="91">
        <v>34031.5</v>
      </c>
      <c r="D86" s="91"/>
      <c r="E86" s="91">
        <v>2552.36</v>
      </c>
      <c r="F86" s="91">
        <v>2552.36</v>
      </c>
      <c r="G86" s="91"/>
      <c r="H86" s="91">
        <v>28926.78</v>
      </c>
      <c r="I86" s="468">
        <f>IFERROR(VLOOKUP($A86,'SUT 20210531'!$A$1:$Y$90,15,FALSE),"-")</f>
        <v>34079.07</v>
      </c>
      <c r="J86" s="468">
        <f>IFERROR(VLOOKUP($A86,'SUT 20210531'!$A$1:$Y$90,16,FALSE),"-")</f>
        <v>28967.21</v>
      </c>
      <c r="K86" s="468">
        <f>IFERROR(VLOOKUP($A86,'SUT 20210531'!$A$1:$Y$90,17,FALSE),"-")</f>
        <v>2555.9299999999998</v>
      </c>
      <c r="L86" s="468">
        <f>IFERROR(VLOOKUP($A86,'SUT 20210531'!$A$1:$Y$90,18,FALSE),"-")</f>
        <v>2555.9299999999998</v>
      </c>
      <c r="M86" s="468">
        <f t="shared" si="4"/>
        <v>-47.569999999999709</v>
      </c>
      <c r="N86" s="468">
        <f t="shared" si="5"/>
        <v>-40.430000000000291</v>
      </c>
      <c r="O86" s="468">
        <f t="shared" si="6"/>
        <v>-3.569999999999709</v>
      </c>
      <c r="P86" s="468">
        <f t="shared" si="7"/>
        <v>-2555.9299999999998</v>
      </c>
      <c r="Q86" s="43">
        <v>43312</v>
      </c>
      <c r="R86" s="44">
        <v>43344</v>
      </c>
      <c r="S86" s="44">
        <v>43434</v>
      </c>
      <c r="T86" s="45">
        <v>43646</v>
      </c>
      <c r="U86" s="91"/>
      <c r="V86" s="91"/>
      <c r="W86" s="91">
        <f>H86/6</f>
        <v>4821.13</v>
      </c>
      <c r="X86" s="91">
        <f>H86-W86</f>
        <v>24105.649999999998</v>
      </c>
      <c r="Y86" s="91"/>
      <c r="Z86" s="91"/>
      <c r="AA86" s="149"/>
      <c r="AB86" s="131"/>
      <c r="AC86" s="133">
        <v>27</v>
      </c>
      <c r="AD86" s="116" t="s">
        <v>757</v>
      </c>
      <c r="AE86" s="117"/>
      <c r="AF86" s="117"/>
      <c r="AG86" s="131"/>
      <c r="AH86" s="117"/>
      <c r="AI86" s="117"/>
      <c r="AJ86" s="117"/>
      <c r="AK86" s="117"/>
      <c r="AL86" s="117"/>
      <c r="AM86" s="117" t="s">
        <v>223</v>
      </c>
      <c r="AN86" s="116" t="s">
        <v>758</v>
      </c>
      <c r="AO86" s="117">
        <v>3700</v>
      </c>
      <c r="AP86" s="117" t="s">
        <v>224</v>
      </c>
      <c r="AQ86" s="116" t="s">
        <v>759</v>
      </c>
      <c r="AR86" s="117">
        <v>1</v>
      </c>
      <c r="AS86" s="117"/>
      <c r="AT86" s="117"/>
      <c r="AU86" s="117"/>
      <c r="AV86" s="117"/>
      <c r="AW86" s="117"/>
      <c r="AX86" s="117"/>
      <c r="AY86" s="117"/>
      <c r="AZ86" s="117"/>
      <c r="BA86" s="117"/>
      <c r="BB86" s="117"/>
      <c r="BC86" s="117"/>
      <c r="BD86" s="132"/>
      <c r="BE86" s="57" t="s">
        <v>841</v>
      </c>
      <c r="BF86" s="468" t="str">
        <f>IFERROR(VLOOKUP($A86,'SUT 20210531'!$A$1:$Y$90,5,FALSE),"-")</f>
        <v>Baigtas</v>
      </c>
    </row>
    <row r="87" spans="1:147" s="101" customFormat="1" ht="25.5" hidden="1" customHeight="1" x14ac:dyDescent="0.2">
      <c r="A87" s="92" t="s">
        <v>509</v>
      </c>
      <c r="B87" s="93" t="s">
        <v>510</v>
      </c>
      <c r="C87" s="91">
        <v>183575.7</v>
      </c>
      <c r="D87" s="91">
        <v>13768.2</v>
      </c>
      <c r="E87" s="91">
        <v>13768.17</v>
      </c>
      <c r="F87" s="91"/>
      <c r="G87" s="91"/>
      <c r="H87" s="91">
        <v>156039.32999999999</v>
      </c>
      <c r="I87" s="468">
        <f>IFERROR(VLOOKUP($A87,'SUT 20210531'!$A$1:$Y$90,15,FALSE),"-")</f>
        <v>183575.7</v>
      </c>
      <c r="J87" s="468">
        <f>IFERROR(VLOOKUP($A87,'SUT 20210531'!$A$1:$Y$90,16,FALSE),"-")</f>
        <v>156039.32999999999</v>
      </c>
      <c r="K87" s="468">
        <f>IFERROR(VLOOKUP($A87,'SUT 20210531'!$A$1:$Y$90,17,FALSE),"-")</f>
        <v>13768.17</v>
      </c>
      <c r="L87" s="468">
        <f>IFERROR(VLOOKUP($A87,'SUT 20210531'!$A$1:$Y$90,18,FALSE),"-")</f>
        <v>13768.2</v>
      </c>
      <c r="M87" s="468">
        <f t="shared" si="4"/>
        <v>0</v>
      </c>
      <c r="N87" s="468">
        <f t="shared" si="5"/>
        <v>0</v>
      </c>
      <c r="O87" s="468">
        <f t="shared" si="6"/>
        <v>0</v>
      </c>
      <c r="P87" s="468">
        <f t="shared" si="7"/>
        <v>0</v>
      </c>
      <c r="Q87" s="43">
        <v>43312</v>
      </c>
      <c r="R87" s="44">
        <v>43371</v>
      </c>
      <c r="S87" s="44">
        <v>43434</v>
      </c>
      <c r="T87" s="375">
        <v>44561</v>
      </c>
      <c r="U87" s="91"/>
      <c r="V87" s="91"/>
      <c r="W87" s="91">
        <f>H87/24</f>
        <v>6501.6387499999992</v>
      </c>
      <c r="X87" s="91">
        <f>W87*12</f>
        <v>78019.664999999994</v>
      </c>
      <c r="Y87" s="91">
        <f>H87-W87-X87</f>
        <v>71518.026249999981</v>
      </c>
      <c r="Z87" s="91"/>
      <c r="AA87" s="149"/>
      <c r="AB87" s="131"/>
      <c r="AC87" s="133">
        <v>27</v>
      </c>
      <c r="AD87" s="116" t="s">
        <v>757</v>
      </c>
      <c r="AE87" s="117"/>
      <c r="AF87" s="117"/>
      <c r="AG87" s="131"/>
      <c r="AH87" s="117"/>
      <c r="AI87" s="117"/>
      <c r="AJ87" s="117"/>
      <c r="AK87" s="117"/>
      <c r="AL87" s="117"/>
      <c r="AM87" s="117" t="s">
        <v>223</v>
      </c>
      <c r="AN87" s="116" t="s">
        <v>758</v>
      </c>
      <c r="AO87" s="117">
        <v>16488</v>
      </c>
      <c r="AP87" s="117" t="s">
        <v>224</v>
      </c>
      <c r="AQ87" s="116" t="s">
        <v>759</v>
      </c>
      <c r="AR87" s="117">
        <v>5</v>
      </c>
      <c r="AS87" s="117"/>
      <c r="AT87" s="117"/>
      <c r="AU87" s="117"/>
      <c r="AV87" s="117"/>
      <c r="AW87" s="117"/>
      <c r="AX87" s="117"/>
      <c r="AY87" s="117"/>
      <c r="AZ87" s="117"/>
      <c r="BA87" s="117"/>
      <c r="BB87" s="117"/>
      <c r="BC87" s="117"/>
      <c r="BD87" s="132"/>
      <c r="BE87" s="57" t="s">
        <v>851</v>
      </c>
      <c r="BF87" s="468" t="str">
        <f>IFERROR(VLOOKUP($A87,'SUT 20210531'!$A$1:$Y$90,5,FALSE),"-")</f>
        <v>Įgyvendinama sutartis</v>
      </c>
    </row>
    <row r="88" spans="1:147" s="101" customFormat="1" ht="25.5" customHeight="1" x14ac:dyDescent="0.2">
      <c r="A88" s="92" t="s">
        <v>515</v>
      </c>
      <c r="B88" s="93" t="s">
        <v>516</v>
      </c>
      <c r="C88" s="91">
        <v>25115.61</v>
      </c>
      <c r="D88" s="91"/>
      <c r="E88" s="91">
        <v>1754.75</v>
      </c>
      <c r="F88" s="91">
        <v>3473.69</v>
      </c>
      <c r="G88" s="91"/>
      <c r="H88" s="91">
        <v>19887.169999999998</v>
      </c>
      <c r="I88" s="468">
        <f>IFERROR(VLOOKUP($A88,'SUT 20210531'!$A$1:$Y$90,15,FALSE),"-")</f>
        <v>25966.25</v>
      </c>
      <c r="J88" s="468">
        <f>IFERROR(VLOOKUP($A88,'SUT 20210531'!$A$1:$Y$90,16,FALSE),"-")</f>
        <v>20560.73</v>
      </c>
      <c r="K88" s="468">
        <f>IFERROR(VLOOKUP($A88,'SUT 20210531'!$A$1:$Y$90,17,FALSE),"-")</f>
        <v>1814.18</v>
      </c>
      <c r="L88" s="468">
        <f>IFERROR(VLOOKUP($A88,'SUT 20210531'!$A$1:$Y$90,18,FALSE),"-")</f>
        <v>3591.34</v>
      </c>
      <c r="M88" s="468">
        <f t="shared" si="4"/>
        <v>-850.63999999999942</v>
      </c>
      <c r="N88" s="468">
        <f t="shared" si="5"/>
        <v>-673.56000000000131</v>
      </c>
      <c r="O88" s="468">
        <f t="shared" si="6"/>
        <v>-59.430000000000064</v>
      </c>
      <c r="P88" s="468">
        <f t="shared" si="7"/>
        <v>-3591.34</v>
      </c>
      <c r="Q88" s="43">
        <v>43312</v>
      </c>
      <c r="R88" s="44">
        <v>43371</v>
      </c>
      <c r="S88" s="44">
        <v>43434</v>
      </c>
      <c r="T88" s="45">
        <v>43829</v>
      </c>
      <c r="U88" s="91"/>
      <c r="V88" s="91"/>
      <c r="W88" s="91">
        <f>H88/12</f>
        <v>1657.2641666666666</v>
      </c>
      <c r="X88" s="91">
        <f>H88-W88</f>
        <v>18229.905833333331</v>
      </c>
      <c r="Y88" s="91"/>
      <c r="Z88" s="91"/>
      <c r="AA88" s="149"/>
      <c r="AB88" s="131"/>
      <c r="AC88" s="133">
        <v>27</v>
      </c>
      <c r="AD88" s="116" t="s">
        <v>757</v>
      </c>
      <c r="AE88" s="117"/>
      <c r="AF88" s="117"/>
      <c r="AG88" s="131"/>
      <c r="AH88" s="117"/>
      <c r="AI88" s="117"/>
      <c r="AJ88" s="117"/>
      <c r="AK88" s="117"/>
      <c r="AL88" s="117"/>
      <c r="AM88" s="117" t="s">
        <v>223</v>
      </c>
      <c r="AN88" s="116" t="s">
        <v>758</v>
      </c>
      <c r="AO88" s="117">
        <v>2513</v>
      </c>
      <c r="AP88" s="117" t="s">
        <v>224</v>
      </c>
      <c r="AQ88" s="116" t="s">
        <v>759</v>
      </c>
      <c r="AR88" s="117">
        <v>1</v>
      </c>
      <c r="AS88" s="117"/>
      <c r="AT88" s="117"/>
      <c r="AU88" s="117"/>
      <c r="AV88" s="117"/>
      <c r="AW88" s="117"/>
      <c r="AX88" s="117"/>
      <c r="AY88" s="117"/>
      <c r="AZ88" s="117"/>
      <c r="BA88" s="117"/>
      <c r="BB88" s="117"/>
      <c r="BC88" s="117"/>
      <c r="BD88" s="132"/>
      <c r="BE88" s="57" t="s">
        <v>849</v>
      </c>
      <c r="BF88" s="468" t="str">
        <f>IFERROR(VLOOKUP($A88,'SUT 20210531'!$A$1:$Y$90,5,FALSE),"-")</f>
        <v>Baigtas</v>
      </c>
    </row>
    <row r="89" spans="1:147" s="101" customFormat="1" ht="25.5" customHeight="1" x14ac:dyDescent="0.2">
      <c r="A89" s="92" t="s">
        <v>520</v>
      </c>
      <c r="B89" s="93" t="s">
        <v>521</v>
      </c>
      <c r="C89" s="91">
        <v>23626.350000000002</v>
      </c>
      <c r="D89" s="91"/>
      <c r="E89" s="91">
        <v>1771.97</v>
      </c>
      <c r="F89" s="91">
        <v>1771.98</v>
      </c>
      <c r="G89" s="91"/>
      <c r="H89" s="91">
        <v>20082.400000000001</v>
      </c>
      <c r="I89" s="468">
        <f>IFERROR(VLOOKUP($A89,'SUT 20210531'!$A$1:$Y$90,15,FALSE),"-")</f>
        <v>23626.35</v>
      </c>
      <c r="J89" s="468">
        <f>IFERROR(VLOOKUP($A89,'SUT 20210531'!$A$1:$Y$90,16,FALSE),"-")</f>
        <v>20082.400000000001</v>
      </c>
      <c r="K89" s="468">
        <f>IFERROR(VLOOKUP($A89,'SUT 20210531'!$A$1:$Y$90,17,FALSE),"-")</f>
        <v>1771.97</v>
      </c>
      <c r="L89" s="468">
        <f>IFERROR(VLOOKUP($A89,'SUT 20210531'!$A$1:$Y$90,18,FALSE),"-")</f>
        <v>1771.98</v>
      </c>
      <c r="M89" s="468">
        <f t="shared" si="4"/>
        <v>3.637978807091713E-12</v>
      </c>
      <c r="N89" s="468">
        <f t="shared" si="5"/>
        <v>0</v>
      </c>
      <c r="O89" s="468">
        <f t="shared" si="6"/>
        <v>0</v>
      </c>
      <c r="P89" s="468">
        <f t="shared" si="7"/>
        <v>-1771.98</v>
      </c>
      <c r="Q89" s="43">
        <v>43312</v>
      </c>
      <c r="R89" s="44">
        <v>43371</v>
      </c>
      <c r="S89" s="44">
        <v>43434</v>
      </c>
      <c r="T89" s="45">
        <v>43830</v>
      </c>
      <c r="U89" s="91"/>
      <c r="V89" s="91"/>
      <c r="W89" s="91">
        <f>H89/12</f>
        <v>1673.5333333333335</v>
      </c>
      <c r="X89" s="91">
        <f>H89-W89</f>
        <v>18408.866666666669</v>
      </c>
      <c r="Y89" s="91"/>
      <c r="Z89" s="91"/>
      <c r="AA89" s="149"/>
      <c r="AB89" s="131"/>
      <c r="AC89" s="133">
        <v>27</v>
      </c>
      <c r="AD89" s="116" t="s">
        <v>757</v>
      </c>
      <c r="AE89" s="117"/>
      <c r="AF89" s="117"/>
      <c r="AG89" s="131"/>
      <c r="AH89" s="117"/>
      <c r="AI89" s="117"/>
      <c r="AJ89" s="117"/>
      <c r="AK89" s="117"/>
      <c r="AL89" s="117"/>
      <c r="AM89" s="117" t="s">
        <v>223</v>
      </c>
      <c r="AN89" s="116" t="s">
        <v>758</v>
      </c>
      <c r="AO89" s="117">
        <v>2472</v>
      </c>
      <c r="AP89" s="117" t="s">
        <v>224</v>
      </c>
      <c r="AQ89" s="116" t="s">
        <v>759</v>
      </c>
      <c r="AR89" s="117">
        <v>1</v>
      </c>
      <c r="AS89" s="117"/>
      <c r="AT89" s="117"/>
      <c r="AU89" s="117"/>
      <c r="AV89" s="117"/>
      <c r="AW89" s="117"/>
      <c r="AX89" s="117"/>
      <c r="AY89" s="117"/>
      <c r="AZ89" s="117"/>
      <c r="BA89" s="117"/>
      <c r="BB89" s="117"/>
      <c r="BC89" s="117"/>
      <c r="BD89" s="132"/>
      <c r="BE89" s="57" t="s">
        <v>850</v>
      </c>
      <c r="BF89" s="468" t="str">
        <f>IFERROR(VLOOKUP($A89,'SUT 20210531'!$A$1:$Y$90,5,FALSE),"-")</f>
        <v>Baigtas</v>
      </c>
    </row>
    <row r="90" spans="1:147" s="101" customFormat="1" ht="25.5" customHeight="1" x14ac:dyDescent="0.2">
      <c r="A90" s="92" t="s">
        <v>525</v>
      </c>
      <c r="B90" s="93" t="s">
        <v>526</v>
      </c>
      <c r="C90" s="91">
        <v>14262.54</v>
      </c>
      <c r="D90" s="91"/>
      <c r="E90" s="91">
        <v>1069.68</v>
      </c>
      <c r="F90" s="91">
        <v>1069.7</v>
      </c>
      <c r="G90" s="91"/>
      <c r="H90" s="91">
        <v>12123.16</v>
      </c>
      <c r="I90" s="468">
        <f>IFERROR(VLOOKUP($A90,'SUT 20210531'!$A$1:$Y$90,15,FALSE),"-")</f>
        <v>14262.54</v>
      </c>
      <c r="J90" s="468">
        <f>IFERROR(VLOOKUP($A90,'SUT 20210531'!$A$1:$Y$90,16,FALSE),"-")</f>
        <v>12123.16</v>
      </c>
      <c r="K90" s="468">
        <f>IFERROR(VLOOKUP($A90,'SUT 20210531'!$A$1:$Y$90,17,FALSE),"-")</f>
        <v>1069.68</v>
      </c>
      <c r="L90" s="468">
        <f>IFERROR(VLOOKUP($A90,'SUT 20210531'!$A$1:$Y$90,18,FALSE),"-")</f>
        <v>1069.7</v>
      </c>
      <c r="M90" s="468">
        <f t="shared" si="4"/>
        <v>0</v>
      </c>
      <c r="N90" s="468">
        <f t="shared" si="5"/>
        <v>0</v>
      </c>
      <c r="O90" s="468">
        <f t="shared" si="6"/>
        <v>0</v>
      </c>
      <c r="P90" s="468">
        <f t="shared" si="7"/>
        <v>-1069.7</v>
      </c>
      <c r="Q90" s="43">
        <v>43312</v>
      </c>
      <c r="R90" s="44">
        <v>43371</v>
      </c>
      <c r="S90" s="44">
        <v>43434</v>
      </c>
      <c r="T90" s="45">
        <v>43830</v>
      </c>
      <c r="U90" s="91"/>
      <c r="V90" s="91"/>
      <c r="W90" s="91">
        <f>H90/12</f>
        <v>1010.2633333333333</v>
      </c>
      <c r="X90" s="91">
        <f>H90-W90</f>
        <v>11112.896666666667</v>
      </c>
      <c r="Y90" s="91"/>
      <c r="Z90" s="91"/>
      <c r="AA90" s="149"/>
      <c r="AB90" s="131"/>
      <c r="AC90" s="133">
        <v>27</v>
      </c>
      <c r="AD90" s="116" t="s">
        <v>757</v>
      </c>
      <c r="AE90" s="117"/>
      <c r="AF90" s="117"/>
      <c r="AG90" s="131"/>
      <c r="AH90" s="117"/>
      <c r="AI90" s="117"/>
      <c r="AJ90" s="117"/>
      <c r="AK90" s="117"/>
      <c r="AL90" s="117"/>
      <c r="AM90" s="117" t="s">
        <v>223</v>
      </c>
      <c r="AN90" s="116" t="s">
        <v>758</v>
      </c>
      <c r="AO90" s="117">
        <v>1409</v>
      </c>
      <c r="AP90" s="117" t="s">
        <v>224</v>
      </c>
      <c r="AQ90" s="116" t="s">
        <v>759</v>
      </c>
      <c r="AR90" s="117">
        <v>1</v>
      </c>
      <c r="AS90" s="117"/>
      <c r="AT90" s="117"/>
      <c r="AU90" s="117"/>
      <c r="AV90" s="117"/>
      <c r="AW90" s="117"/>
      <c r="AX90" s="117"/>
      <c r="AY90" s="117"/>
      <c r="AZ90" s="117"/>
      <c r="BA90" s="117"/>
      <c r="BB90" s="117"/>
      <c r="BC90" s="117"/>
      <c r="BD90" s="132"/>
      <c r="BE90" s="57" t="s">
        <v>854</v>
      </c>
      <c r="BF90" s="468" t="str">
        <f>IFERROR(VLOOKUP($A90,'SUT 20210531'!$A$1:$Y$90,5,FALSE),"-")</f>
        <v>Baigtas</v>
      </c>
    </row>
    <row r="91" spans="1:147" s="101" customFormat="1" ht="25.5" customHeight="1" x14ac:dyDescent="0.2">
      <c r="A91" s="92" t="s">
        <v>530</v>
      </c>
      <c r="B91" s="93" t="s">
        <v>531</v>
      </c>
      <c r="C91" s="91">
        <v>21476.829999999998</v>
      </c>
      <c r="D91" s="91"/>
      <c r="E91" s="91">
        <v>1610.75</v>
      </c>
      <c r="F91" s="91">
        <v>1610.77</v>
      </c>
      <c r="G91" s="91"/>
      <c r="H91" s="91">
        <v>18255.310000000001</v>
      </c>
      <c r="I91" s="468">
        <f>IFERROR(VLOOKUP($A91,'SUT 20210531'!$A$1:$Y$90,15,FALSE),"-")</f>
        <v>21476.83</v>
      </c>
      <c r="J91" s="468">
        <f>IFERROR(VLOOKUP($A91,'SUT 20210531'!$A$1:$Y$90,16,FALSE),"-")</f>
        <v>18255.310000000001</v>
      </c>
      <c r="K91" s="468">
        <f>IFERROR(VLOOKUP($A91,'SUT 20210531'!$A$1:$Y$90,17,FALSE),"-")</f>
        <v>1610.75</v>
      </c>
      <c r="L91" s="468">
        <f>IFERROR(VLOOKUP($A91,'SUT 20210531'!$A$1:$Y$90,18,FALSE),"-")</f>
        <v>1610.77</v>
      </c>
      <c r="M91" s="468">
        <f t="shared" si="4"/>
        <v>-3.637978807091713E-12</v>
      </c>
      <c r="N91" s="468">
        <f t="shared" si="5"/>
        <v>0</v>
      </c>
      <c r="O91" s="468">
        <f t="shared" si="6"/>
        <v>0</v>
      </c>
      <c r="P91" s="468">
        <f t="shared" si="7"/>
        <v>-1610.77</v>
      </c>
      <c r="Q91" s="43">
        <v>43312</v>
      </c>
      <c r="R91" s="44">
        <v>43371</v>
      </c>
      <c r="S91" s="44">
        <v>43434</v>
      </c>
      <c r="T91" s="45">
        <v>43830</v>
      </c>
      <c r="U91" s="91"/>
      <c r="V91" s="91"/>
      <c r="W91" s="91">
        <f>H91/12</f>
        <v>1521.2758333333334</v>
      </c>
      <c r="X91" s="91">
        <f>H91-W91</f>
        <v>16734.034166666668</v>
      </c>
      <c r="Y91" s="91"/>
      <c r="Z91" s="91"/>
      <c r="AA91" s="149"/>
      <c r="AB91" s="131"/>
      <c r="AC91" s="133">
        <v>27</v>
      </c>
      <c r="AD91" s="116" t="s">
        <v>757</v>
      </c>
      <c r="AE91" s="117"/>
      <c r="AF91" s="117"/>
      <c r="AG91" s="131"/>
      <c r="AH91" s="117"/>
      <c r="AI91" s="117"/>
      <c r="AJ91" s="117"/>
      <c r="AK91" s="117"/>
      <c r="AL91" s="117"/>
      <c r="AM91" s="117" t="s">
        <v>223</v>
      </c>
      <c r="AN91" s="116" t="s">
        <v>758</v>
      </c>
      <c r="AO91" s="117">
        <v>2354</v>
      </c>
      <c r="AP91" s="117" t="s">
        <v>224</v>
      </c>
      <c r="AQ91" s="116" t="s">
        <v>759</v>
      </c>
      <c r="AR91" s="117">
        <v>1</v>
      </c>
      <c r="AS91" s="117"/>
      <c r="AT91" s="117"/>
      <c r="AU91" s="117"/>
      <c r="AV91" s="117"/>
      <c r="AW91" s="117"/>
      <c r="AX91" s="117"/>
      <c r="AY91" s="117"/>
      <c r="AZ91" s="117"/>
      <c r="BA91" s="117"/>
      <c r="BB91" s="117"/>
      <c r="BC91" s="117"/>
      <c r="BD91" s="132"/>
      <c r="BE91" s="57" t="s">
        <v>853</v>
      </c>
      <c r="BF91" s="468" t="str">
        <f>IFERROR(VLOOKUP($A91,'SUT 20210531'!$A$1:$Y$90,5,FALSE),"-")</f>
        <v>Baigtas</v>
      </c>
    </row>
    <row r="92" spans="1:147" s="101" customFormat="1" ht="25.5" customHeight="1" x14ac:dyDescent="0.2">
      <c r="A92" s="92" t="s">
        <v>535</v>
      </c>
      <c r="B92" s="93" t="s">
        <v>536</v>
      </c>
      <c r="C92" s="91">
        <v>100219.43</v>
      </c>
      <c r="D92" s="91">
        <v>7516.46</v>
      </c>
      <c r="E92" s="91">
        <v>7516.45</v>
      </c>
      <c r="F92" s="91"/>
      <c r="G92" s="91"/>
      <c r="H92" s="91">
        <v>85186.52</v>
      </c>
      <c r="I92" s="468">
        <f>IFERROR(VLOOKUP($A92,'SUT 20210531'!$A$1:$Y$90,15,FALSE),"-")</f>
        <v>100219.43</v>
      </c>
      <c r="J92" s="468">
        <f>IFERROR(VLOOKUP($A92,'SUT 20210531'!$A$1:$Y$90,16,FALSE),"-")</f>
        <v>85186.52</v>
      </c>
      <c r="K92" s="468">
        <f>IFERROR(VLOOKUP($A92,'SUT 20210531'!$A$1:$Y$90,17,FALSE),"-")</f>
        <v>7516.45</v>
      </c>
      <c r="L92" s="468">
        <f>IFERROR(VLOOKUP($A92,'SUT 20210531'!$A$1:$Y$90,18,FALSE),"-")</f>
        <v>7516.46</v>
      </c>
      <c r="M92" s="468">
        <f t="shared" si="4"/>
        <v>0</v>
      </c>
      <c r="N92" s="468">
        <f t="shared" si="5"/>
        <v>0</v>
      </c>
      <c r="O92" s="468">
        <f t="shared" si="6"/>
        <v>0</v>
      </c>
      <c r="P92" s="468">
        <f t="shared" si="7"/>
        <v>0</v>
      </c>
      <c r="Q92" s="43">
        <v>43312</v>
      </c>
      <c r="R92" s="44">
        <v>43358</v>
      </c>
      <c r="S92" s="44">
        <v>43465</v>
      </c>
      <c r="T92" s="45">
        <v>43920</v>
      </c>
      <c r="U92" s="91"/>
      <c r="V92" s="91"/>
      <c r="W92" s="91"/>
      <c r="X92" s="91">
        <f>H92/21*12</f>
        <v>48678.01142857143</v>
      </c>
      <c r="Y92" s="91">
        <f>H92-X92</f>
        <v>36508.508571428574</v>
      </c>
      <c r="Z92" s="91"/>
      <c r="AA92" s="149"/>
      <c r="AB92" s="131"/>
      <c r="AC92" s="133">
        <v>27</v>
      </c>
      <c r="AD92" s="116" t="s">
        <v>757</v>
      </c>
      <c r="AE92" s="117"/>
      <c r="AF92" s="117"/>
      <c r="AG92" s="131"/>
      <c r="AH92" s="117"/>
      <c r="AI92" s="117"/>
      <c r="AJ92" s="117"/>
      <c r="AK92" s="117"/>
      <c r="AL92" s="117"/>
      <c r="AM92" s="117" t="s">
        <v>223</v>
      </c>
      <c r="AN92" s="116" t="s">
        <v>758</v>
      </c>
      <c r="AO92" s="117">
        <v>6018</v>
      </c>
      <c r="AP92" s="117" t="s">
        <v>224</v>
      </c>
      <c r="AQ92" s="116" t="s">
        <v>759</v>
      </c>
      <c r="AR92" s="117">
        <v>1</v>
      </c>
      <c r="AS92" s="117"/>
      <c r="AT92" s="117"/>
      <c r="AU92" s="117"/>
      <c r="AV92" s="117"/>
      <c r="AW92" s="117"/>
      <c r="AX92" s="117"/>
      <c r="AY92" s="117"/>
      <c r="AZ92" s="117"/>
      <c r="BA92" s="117"/>
      <c r="BB92" s="117"/>
      <c r="BC92" s="117"/>
      <c r="BD92" s="132"/>
      <c r="BE92" s="57" t="s">
        <v>844</v>
      </c>
      <c r="BF92" s="468" t="str">
        <f>IFERROR(VLOOKUP($A92,'SUT 20210531'!$A$1:$Y$90,5,FALSE),"-")</f>
        <v>Baigtas</v>
      </c>
    </row>
    <row r="93" spans="1:147" s="101" customFormat="1" ht="25.5" customHeight="1" x14ac:dyDescent="0.2">
      <c r="A93" s="92" t="s">
        <v>540</v>
      </c>
      <c r="B93" s="93" t="s">
        <v>541</v>
      </c>
      <c r="C93" s="91">
        <v>52703.69</v>
      </c>
      <c r="D93" s="91"/>
      <c r="E93" s="91">
        <v>3952.78</v>
      </c>
      <c r="F93" s="91">
        <v>3952.77</v>
      </c>
      <c r="G93" s="91"/>
      <c r="H93" s="91">
        <v>44798.14</v>
      </c>
      <c r="I93" s="468">
        <f>IFERROR(VLOOKUP($A93,'SUT 20210531'!$A$1:$Y$90,15,FALSE),"-")</f>
        <v>52792.94</v>
      </c>
      <c r="J93" s="468">
        <f>IFERROR(VLOOKUP($A93,'SUT 20210531'!$A$1:$Y$90,16,FALSE),"-")</f>
        <v>44874</v>
      </c>
      <c r="K93" s="468">
        <f>IFERROR(VLOOKUP($A93,'SUT 20210531'!$A$1:$Y$90,17,FALSE),"-")</f>
        <v>3959.47</v>
      </c>
      <c r="L93" s="468">
        <f>IFERROR(VLOOKUP($A93,'SUT 20210531'!$A$1:$Y$90,18,FALSE),"-")</f>
        <v>3959.47</v>
      </c>
      <c r="M93" s="468">
        <f t="shared" si="4"/>
        <v>-89.25</v>
      </c>
      <c r="N93" s="468">
        <f t="shared" si="5"/>
        <v>-75.860000000000582</v>
      </c>
      <c r="O93" s="468">
        <f t="shared" si="6"/>
        <v>-6.6899999999995998</v>
      </c>
      <c r="P93" s="468">
        <f t="shared" si="7"/>
        <v>-3959.47</v>
      </c>
      <c r="Q93" s="43">
        <v>43312</v>
      </c>
      <c r="R93" s="44">
        <v>43358</v>
      </c>
      <c r="S93" s="44">
        <v>43465</v>
      </c>
      <c r="T93" s="45">
        <v>43889</v>
      </c>
      <c r="U93" s="91"/>
      <c r="V93" s="91"/>
      <c r="W93" s="91">
        <f>H93/16.5*0.5</f>
        <v>1357.5193939393939</v>
      </c>
      <c r="X93" s="91">
        <f>H93/16.5*12</f>
        <v>32580.465454545454</v>
      </c>
      <c r="Y93" s="91">
        <f>H93-X93-W93</f>
        <v>10860.155151515151</v>
      </c>
      <c r="Z93" s="91"/>
      <c r="AA93" s="149"/>
      <c r="AB93" s="131"/>
      <c r="AC93" s="133">
        <v>27</v>
      </c>
      <c r="AD93" s="116" t="s">
        <v>757</v>
      </c>
      <c r="AE93" s="117"/>
      <c r="AF93" s="117"/>
      <c r="AG93" s="131"/>
      <c r="AH93" s="117"/>
      <c r="AI93" s="117"/>
      <c r="AJ93" s="117"/>
      <c r="AK93" s="117"/>
      <c r="AL93" s="117"/>
      <c r="AM93" s="117" t="s">
        <v>223</v>
      </c>
      <c r="AN93" s="116" t="s">
        <v>758</v>
      </c>
      <c r="AO93" s="117">
        <v>2231</v>
      </c>
      <c r="AP93" s="117" t="s">
        <v>224</v>
      </c>
      <c r="AQ93" s="116" t="s">
        <v>759</v>
      </c>
      <c r="AR93" s="117">
        <v>3</v>
      </c>
      <c r="AS93" s="117"/>
      <c r="AT93" s="117"/>
      <c r="AU93" s="117"/>
      <c r="AV93" s="117"/>
      <c r="AW93" s="117"/>
      <c r="AX93" s="117"/>
      <c r="AY93" s="117"/>
      <c r="AZ93" s="117"/>
      <c r="BA93" s="117"/>
      <c r="BB93" s="117"/>
      <c r="BC93" s="117"/>
      <c r="BD93" s="132"/>
      <c r="BE93" s="57" t="s">
        <v>845</v>
      </c>
      <c r="BF93" s="468" t="str">
        <f>IFERROR(VLOOKUP($A93,'SUT 20210531'!$A$1:$Y$90,5,FALSE),"-")</f>
        <v>Baigtas</v>
      </c>
    </row>
    <row r="94" spans="1:147" s="101" customFormat="1" ht="25.5" customHeight="1" x14ac:dyDescent="0.2">
      <c r="A94" s="92" t="s">
        <v>545</v>
      </c>
      <c r="B94" s="93" t="s">
        <v>546</v>
      </c>
      <c r="C94" s="91">
        <v>13540.07</v>
      </c>
      <c r="D94" s="91">
        <v>1015.51</v>
      </c>
      <c r="E94" s="91">
        <v>1015.5</v>
      </c>
      <c r="F94" s="91"/>
      <c r="G94" s="91"/>
      <c r="H94" s="91">
        <v>11509.06</v>
      </c>
      <c r="I94" s="468">
        <f>IFERROR(VLOOKUP($A94,'SUT 20210531'!$A$1:$Y$90,15,FALSE),"-")</f>
        <v>21270.58</v>
      </c>
      <c r="J94" s="468">
        <f>IFERROR(VLOOKUP($A94,'SUT 20210531'!$A$1:$Y$90,16,FALSE),"-")</f>
        <v>18080</v>
      </c>
      <c r="K94" s="468">
        <f>IFERROR(VLOOKUP($A94,'SUT 20210531'!$A$1:$Y$90,17,FALSE),"-")</f>
        <v>1595.28</v>
      </c>
      <c r="L94" s="468">
        <f>IFERROR(VLOOKUP($A94,'SUT 20210531'!$A$1:$Y$90,18,FALSE),"-")</f>
        <v>1595.3</v>
      </c>
      <c r="M94" s="468">
        <f t="shared" si="4"/>
        <v>-7730.510000000002</v>
      </c>
      <c r="N94" s="468">
        <f t="shared" si="5"/>
        <v>-6570.9400000000005</v>
      </c>
      <c r="O94" s="468">
        <f t="shared" si="6"/>
        <v>-579.78</v>
      </c>
      <c r="P94" s="468">
        <f t="shared" si="7"/>
        <v>-579.79</v>
      </c>
      <c r="Q94" s="43">
        <v>43312</v>
      </c>
      <c r="R94" s="44">
        <v>43358</v>
      </c>
      <c r="S94" s="44">
        <v>43465</v>
      </c>
      <c r="T94" s="45">
        <v>43889</v>
      </c>
      <c r="U94" s="91"/>
      <c r="V94" s="91"/>
      <c r="W94" s="91">
        <f>H94/17.5*0.5</f>
        <v>328.83028571428571</v>
      </c>
      <c r="X94" s="91">
        <f>H94/17.5*12</f>
        <v>7891.9268571428565</v>
      </c>
      <c r="Y94" s="91">
        <f>H94-X94-W94</f>
        <v>3288.3028571428572</v>
      </c>
      <c r="Z94" s="91"/>
      <c r="AA94" s="149"/>
      <c r="AB94" s="131"/>
      <c r="AC94" s="133">
        <v>27</v>
      </c>
      <c r="AD94" s="116" t="s">
        <v>757</v>
      </c>
      <c r="AE94" s="117"/>
      <c r="AF94" s="117"/>
      <c r="AG94" s="131"/>
      <c r="AH94" s="117"/>
      <c r="AI94" s="117"/>
      <c r="AJ94" s="117"/>
      <c r="AK94" s="117"/>
      <c r="AL94" s="117"/>
      <c r="AM94" s="117" t="s">
        <v>223</v>
      </c>
      <c r="AN94" s="116" t="s">
        <v>758</v>
      </c>
      <c r="AO94" s="117">
        <v>1137</v>
      </c>
      <c r="AP94" s="117" t="s">
        <v>224</v>
      </c>
      <c r="AQ94" s="116" t="s">
        <v>759</v>
      </c>
      <c r="AR94" s="117">
        <v>1</v>
      </c>
      <c r="AS94" s="117"/>
      <c r="AT94" s="117"/>
      <c r="AU94" s="117"/>
      <c r="AV94" s="117"/>
      <c r="AW94" s="117"/>
      <c r="AX94" s="117"/>
      <c r="AY94" s="117"/>
      <c r="AZ94" s="117"/>
      <c r="BA94" s="117"/>
      <c r="BB94" s="117"/>
      <c r="BC94" s="117"/>
      <c r="BD94" s="132"/>
      <c r="BE94" s="57" t="s">
        <v>847</v>
      </c>
      <c r="BF94" s="468" t="str">
        <f>IFERROR(VLOOKUP($A94,'SUT 20210531'!$A$1:$Y$90,5,FALSE),"-")</f>
        <v>Baigtas</v>
      </c>
    </row>
    <row r="95" spans="1:147" s="101" customFormat="1" ht="25.5" customHeight="1" x14ac:dyDescent="0.2">
      <c r="A95" s="92" t="s">
        <v>550</v>
      </c>
      <c r="B95" s="93" t="s">
        <v>551</v>
      </c>
      <c r="C95" s="91">
        <v>14200</v>
      </c>
      <c r="D95" s="91">
        <v>1065</v>
      </c>
      <c r="E95" s="91">
        <v>1065</v>
      </c>
      <c r="F95" s="91"/>
      <c r="G95" s="91"/>
      <c r="H95" s="91">
        <v>12070</v>
      </c>
      <c r="I95" s="468">
        <f>IFERROR(VLOOKUP($A95,'SUT 20210531'!$A$1:$Y$90,15,FALSE),"-")</f>
        <v>18170.59</v>
      </c>
      <c r="J95" s="468">
        <f>IFERROR(VLOOKUP($A95,'SUT 20210531'!$A$1:$Y$90,16,FALSE),"-")</f>
        <v>15445</v>
      </c>
      <c r="K95" s="468">
        <f>IFERROR(VLOOKUP($A95,'SUT 20210531'!$A$1:$Y$90,17,FALSE),"-")</f>
        <v>1362.79</v>
      </c>
      <c r="L95" s="468">
        <f>IFERROR(VLOOKUP($A95,'SUT 20210531'!$A$1:$Y$90,18,FALSE),"-")</f>
        <v>1362.8</v>
      </c>
      <c r="M95" s="468">
        <f t="shared" si="4"/>
        <v>-3970.59</v>
      </c>
      <c r="N95" s="468">
        <f t="shared" si="5"/>
        <v>-3375</v>
      </c>
      <c r="O95" s="468">
        <f t="shared" si="6"/>
        <v>-297.78999999999996</v>
      </c>
      <c r="P95" s="468">
        <f t="shared" si="7"/>
        <v>-297.79999999999995</v>
      </c>
      <c r="Q95" s="43">
        <v>43312</v>
      </c>
      <c r="R95" s="44">
        <v>43373</v>
      </c>
      <c r="S95" s="44">
        <v>43465</v>
      </c>
      <c r="T95" s="45">
        <v>43889</v>
      </c>
      <c r="U95" s="91"/>
      <c r="V95" s="91"/>
      <c r="W95" s="91"/>
      <c r="X95" s="91">
        <f>H95/16*12</f>
        <v>9052.5</v>
      </c>
      <c r="Y95" s="91">
        <f>H95-X95</f>
        <v>3017.5</v>
      </c>
      <c r="Z95" s="91"/>
      <c r="AA95" s="149"/>
      <c r="AB95" s="131"/>
      <c r="AC95" s="133">
        <v>27</v>
      </c>
      <c r="AD95" s="116" t="s">
        <v>757</v>
      </c>
      <c r="AE95" s="117"/>
      <c r="AF95" s="117"/>
      <c r="AG95" s="131"/>
      <c r="AH95" s="117"/>
      <c r="AI95" s="117"/>
      <c r="AJ95" s="117"/>
      <c r="AK95" s="117"/>
      <c r="AL95" s="117"/>
      <c r="AM95" s="117" t="s">
        <v>223</v>
      </c>
      <c r="AN95" s="116" t="s">
        <v>758</v>
      </c>
      <c r="AO95" s="117">
        <v>1141</v>
      </c>
      <c r="AP95" s="117" t="s">
        <v>224</v>
      </c>
      <c r="AQ95" s="116" t="s">
        <v>759</v>
      </c>
      <c r="AR95" s="117">
        <v>1</v>
      </c>
      <c r="AS95" s="117"/>
      <c r="AT95" s="117"/>
      <c r="AU95" s="117"/>
      <c r="AV95" s="117"/>
      <c r="AW95" s="117"/>
      <c r="AX95" s="117"/>
      <c r="AY95" s="117"/>
      <c r="AZ95" s="117"/>
      <c r="BA95" s="117"/>
      <c r="BB95" s="117"/>
      <c r="BC95" s="117"/>
      <c r="BD95" s="132"/>
      <c r="BE95" s="57" t="s">
        <v>840</v>
      </c>
      <c r="BF95" s="468" t="str">
        <f>IFERROR(VLOOKUP($A95,'SUT 20210531'!$A$1:$Y$90,5,FALSE),"-")</f>
        <v>Baigtas</v>
      </c>
    </row>
    <row r="96" spans="1:147" s="101" customFormat="1" ht="25.5" customHeight="1" x14ac:dyDescent="0.2">
      <c r="A96" s="92" t="s">
        <v>555</v>
      </c>
      <c r="B96" s="93" t="s">
        <v>556</v>
      </c>
      <c r="C96" s="91">
        <v>19369.03</v>
      </c>
      <c r="D96" s="91">
        <v>1452.69</v>
      </c>
      <c r="E96" s="91">
        <v>1452.67</v>
      </c>
      <c r="F96" s="91"/>
      <c r="G96" s="91"/>
      <c r="H96" s="91">
        <v>16463.669999999998</v>
      </c>
      <c r="I96" s="468">
        <f>IFERROR(VLOOKUP($A96,'SUT 20210531'!$A$1:$Y$90,15,FALSE),"-")</f>
        <v>24982.35</v>
      </c>
      <c r="J96" s="468">
        <f>IFERROR(VLOOKUP($A96,'SUT 20210531'!$A$1:$Y$90,16,FALSE),"-")</f>
        <v>21235</v>
      </c>
      <c r="K96" s="468">
        <f>IFERROR(VLOOKUP($A96,'SUT 20210531'!$A$1:$Y$90,17,FALSE),"-")</f>
        <v>1873.67</v>
      </c>
      <c r="L96" s="468">
        <f>IFERROR(VLOOKUP($A96,'SUT 20210531'!$A$1:$Y$90,18,FALSE),"-")</f>
        <v>1873.68</v>
      </c>
      <c r="M96" s="468">
        <f t="shared" si="4"/>
        <v>-5613.32</v>
      </c>
      <c r="N96" s="468">
        <f t="shared" si="5"/>
        <v>-4771.3300000000017</v>
      </c>
      <c r="O96" s="468">
        <f t="shared" si="6"/>
        <v>-421</v>
      </c>
      <c r="P96" s="468">
        <f t="shared" si="7"/>
        <v>-420.99</v>
      </c>
      <c r="Q96" s="43">
        <v>43312</v>
      </c>
      <c r="R96" s="44">
        <v>43358</v>
      </c>
      <c r="S96" s="44">
        <v>43465</v>
      </c>
      <c r="T96" s="45">
        <v>43889</v>
      </c>
      <c r="U96" s="91"/>
      <c r="V96" s="91"/>
      <c r="W96" s="91">
        <f>H96/17.5*0.5</f>
        <v>470.39057142857138</v>
      </c>
      <c r="X96" s="91">
        <f>H96/17.5*12</f>
        <v>11289.373714285714</v>
      </c>
      <c r="Y96" s="91">
        <f>H96-X96-W96</f>
        <v>4703.9057142857137</v>
      </c>
      <c r="Z96" s="91"/>
      <c r="AA96" s="149"/>
      <c r="AB96" s="131"/>
      <c r="AC96" s="133">
        <v>27</v>
      </c>
      <c r="AD96" s="116" t="s">
        <v>757</v>
      </c>
      <c r="AE96" s="117"/>
      <c r="AF96" s="117"/>
      <c r="AG96" s="131"/>
      <c r="AH96" s="117"/>
      <c r="AI96" s="117"/>
      <c r="AJ96" s="117"/>
      <c r="AK96" s="117"/>
      <c r="AL96" s="117"/>
      <c r="AM96" s="117" t="s">
        <v>223</v>
      </c>
      <c r="AN96" s="116" t="s">
        <v>758</v>
      </c>
      <c r="AO96" s="117">
        <v>1235</v>
      </c>
      <c r="AP96" s="117" t="s">
        <v>224</v>
      </c>
      <c r="AQ96" s="116" t="s">
        <v>759</v>
      </c>
      <c r="AR96" s="117">
        <v>1</v>
      </c>
      <c r="AS96" s="117"/>
      <c r="AT96" s="117"/>
      <c r="AU96" s="117"/>
      <c r="AV96" s="117"/>
      <c r="AW96" s="117"/>
      <c r="AX96" s="117"/>
      <c r="AY96" s="117"/>
      <c r="AZ96" s="117"/>
      <c r="BA96" s="117"/>
      <c r="BB96" s="117"/>
      <c r="BC96" s="117"/>
      <c r="BD96" s="132"/>
      <c r="BE96" s="57" t="s">
        <v>848</v>
      </c>
      <c r="BF96" s="468" t="str">
        <f>IFERROR(VLOOKUP($A96,'SUT 20210531'!$A$1:$Y$90,5,FALSE),"-")</f>
        <v>Baigtas</v>
      </c>
    </row>
    <row r="97" spans="1:147" s="101" customFormat="1" ht="25.5" customHeight="1" x14ac:dyDescent="0.2">
      <c r="A97" s="92" t="s">
        <v>560</v>
      </c>
      <c r="B97" s="93" t="s">
        <v>561</v>
      </c>
      <c r="C97" s="91">
        <v>17182</v>
      </c>
      <c r="D97" s="91">
        <v>1165.27</v>
      </c>
      <c r="E97" s="91">
        <v>2457.58</v>
      </c>
      <c r="F97" s="91"/>
      <c r="G97" s="91">
        <v>1645.05</v>
      </c>
      <c r="H97" s="91">
        <v>11914.1</v>
      </c>
      <c r="I97" s="468">
        <f>IFERROR(VLOOKUP($A97,'SUT 20210531'!$A$1:$Y$90,15,FALSE),"-")</f>
        <v>19449.150000000001</v>
      </c>
      <c r="J97" s="468">
        <f>IFERROR(VLOOKUP($A97,'SUT 20210531'!$A$1:$Y$90,16,FALSE),"-")</f>
        <v>13486.16</v>
      </c>
      <c r="K97" s="468">
        <f>IFERROR(VLOOKUP($A97,'SUT 20210531'!$A$1:$Y$90,17,FALSE),"-")</f>
        <v>2781.85</v>
      </c>
      <c r="L97" s="468">
        <f>IFERROR(VLOOKUP($A97,'SUT 20210531'!$A$1:$Y$90,18,FALSE),"-")</f>
        <v>3181.14</v>
      </c>
      <c r="M97" s="468">
        <f t="shared" si="4"/>
        <v>-2267.1500000000015</v>
      </c>
      <c r="N97" s="468">
        <f t="shared" si="5"/>
        <v>-1572.0599999999995</v>
      </c>
      <c r="O97" s="468">
        <f t="shared" si="6"/>
        <v>-324.27</v>
      </c>
      <c r="P97" s="468">
        <f t="shared" si="7"/>
        <v>-2015.87</v>
      </c>
      <c r="Q97" s="43">
        <v>43312</v>
      </c>
      <c r="R97" s="44">
        <v>43464</v>
      </c>
      <c r="S97" s="44">
        <v>43554</v>
      </c>
      <c r="T97" s="45">
        <v>43830</v>
      </c>
      <c r="U97" s="91"/>
      <c r="V97" s="91"/>
      <c r="W97" s="91"/>
      <c r="X97" s="91">
        <f>H97</f>
        <v>11914.1</v>
      </c>
      <c r="Y97" s="91"/>
      <c r="Z97" s="91"/>
      <c r="AA97" s="149"/>
      <c r="AB97" s="131"/>
      <c r="AC97" s="133">
        <v>27</v>
      </c>
      <c r="AD97" s="116" t="s">
        <v>757</v>
      </c>
      <c r="AE97" s="117"/>
      <c r="AF97" s="117"/>
      <c r="AG97" s="131"/>
      <c r="AH97" s="117"/>
      <c r="AI97" s="117"/>
      <c r="AJ97" s="117"/>
      <c r="AK97" s="117"/>
      <c r="AL97" s="117"/>
      <c r="AM97" s="117" t="s">
        <v>223</v>
      </c>
      <c r="AN97" s="116" t="s">
        <v>758</v>
      </c>
      <c r="AO97" s="117">
        <v>960</v>
      </c>
      <c r="AP97" s="117" t="s">
        <v>224</v>
      </c>
      <c r="AQ97" s="116" t="s">
        <v>759</v>
      </c>
      <c r="AR97" s="117">
        <v>1</v>
      </c>
      <c r="AS97" s="117"/>
      <c r="AT97" s="117"/>
      <c r="AU97" s="117"/>
      <c r="AV97" s="117"/>
      <c r="AW97" s="117"/>
      <c r="AX97" s="117"/>
      <c r="AY97" s="117"/>
      <c r="AZ97" s="117"/>
      <c r="BA97" s="117"/>
      <c r="BB97" s="117"/>
      <c r="BC97" s="117"/>
      <c r="BD97" s="132"/>
      <c r="BE97" s="57" t="s">
        <v>855</v>
      </c>
      <c r="BF97" s="468" t="str">
        <f>IFERROR(VLOOKUP($A97,'SUT 20210531'!$A$1:$Y$90,5,FALSE),"-")</f>
        <v>Baigtas</v>
      </c>
    </row>
    <row r="98" spans="1:147" s="101" customFormat="1" ht="25.5" hidden="1" customHeight="1" x14ac:dyDescent="0.2">
      <c r="A98" s="92" t="s">
        <v>565</v>
      </c>
      <c r="B98" s="93" t="s">
        <v>566</v>
      </c>
      <c r="C98" s="91">
        <v>258998.59</v>
      </c>
      <c r="D98" s="91">
        <v>19426.18</v>
      </c>
      <c r="E98" s="91">
        <v>19426.16</v>
      </c>
      <c r="F98" s="91"/>
      <c r="G98" s="91"/>
      <c r="H98" s="91">
        <v>220146.25</v>
      </c>
      <c r="I98" s="468">
        <f>IFERROR(VLOOKUP($A98,'SUT 20210531'!$A$1:$Y$90,15,FALSE),"-")</f>
        <v>258995.59</v>
      </c>
      <c r="J98" s="468">
        <f>IFERROR(VLOOKUP($A98,'SUT 20210531'!$A$1:$Y$90,16,FALSE),"-")</f>
        <v>212127.54</v>
      </c>
      <c r="K98" s="468">
        <f>IFERROR(VLOOKUP($A98,'SUT 20210531'!$A$1:$Y$90,17,FALSE),"-")</f>
        <v>27443.38</v>
      </c>
      <c r="L98" s="468">
        <f>IFERROR(VLOOKUP($A98,'SUT 20210531'!$A$1:$Y$90,18,FALSE),"-")</f>
        <v>19424.669999999998</v>
      </c>
      <c r="M98" s="468">
        <f t="shared" si="4"/>
        <v>3</v>
      </c>
      <c r="N98" s="468">
        <f t="shared" si="5"/>
        <v>8018.7099999999919</v>
      </c>
      <c r="O98" s="468">
        <f t="shared" si="6"/>
        <v>-8017.2200000000012</v>
      </c>
      <c r="P98" s="468">
        <f t="shared" si="7"/>
        <v>1.5100000000020373</v>
      </c>
      <c r="Q98" s="43">
        <v>43312</v>
      </c>
      <c r="R98" s="44">
        <v>43363</v>
      </c>
      <c r="S98" s="44">
        <v>43434</v>
      </c>
      <c r="T98" s="45">
        <v>44286</v>
      </c>
      <c r="U98" s="91"/>
      <c r="V98" s="91"/>
      <c r="W98" s="91">
        <f>H98/17*1</f>
        <v>12949.779411764706</v>
      </c>
      <c r="X98" s="91">
        <f>H98/17*12</f>
        <v>155397.35294117648</v>
      </c>
      <c r="Y98" s="91">
        <f>H98-W98-X98</f>
        <v>51799.117647058825</v>
      </c>
      <c r="Z98" s="91"/>
      <c r="AA98" s="149"/>
      <c r="AB98" s="131"/>
      <c r="AC98" s="133">
        <v>27</v>
      </c>
      <c r="AD98" s="116" t="s">
        <v>757</v>
      </c>
      <c r="AE98" s="117"/>
      <c r="AF98" s="117"/>
      <c r="AG98" s="131"/>
      <c r="AH98" s="117"/>
      <c r="AI98" s="117"/>
      <c r="AJ98" s="117"/>
      <c r="AK98" s="117"/>
      <c r="AL98" s="117"/>
      <c r="AM98" s="117" t="s">
        <v>223</v>
      </c>
      <c r="AN98" s="116" t="s">
        <v>758</v>
      </c>
      <c r="AO98" s="117">
        <v>12800</v>
      </c>
      <c r="AP98" s="117" t="s">
        <v>224</v>
      </c>
      <c r="AQ98" s="116" t="s">
        <v>759</v>
      </c>
      <c r="AR98" s="117">
        <v>1</v>
      </c>
      <c r="AS98" s="117"/>
      <c r="AT98" s="117"/>
      <c r="AU98" s="117"/>
      <c r="AV98" s="117"/>
      <c r="AW98" s="117"/>
      <c r="AX98" s="117"/>
      <c r="AY98" s="117"/>
      <c r="AZ98" s="117"/>
      <c r="BA98" s="117"/>
      <c r="BB98" s="117"/>
      <c r="BC98" s="117"/>
      <c r="BD98" s="132"/>
      <c r="BE98" s="57" t="s">
        <v>846</v>
      </c>
      <c r="BF98" s="468" t="str">
        <f>IFERROR(VLOOKUP($A98,'SUT 20210531'!$A$1:$Y$90,5,FALSE),"-")</f>
        <v>Įgyvendinama sutartis</v>
      </c>
    </row>
    <row r="99" spans="1:147" s="101" customFormat="1" ht="25.5" customHeight="1" x14ac:dyDescent="0.2">
      <c r="A99" s="92" t="s">
        <v>571</v>
      </c>
      <c r="B99" s="93" t="s">
        <v>572</v>
      </c>
      <c r="C99" s="91">
        <v>47242</v>
      </c>
      <c r="D99" s="91"/>
      <c r="E99" s="91">
        <v>3543.15</v>
      </c>
      <c r="F99" s="91">
        <v>3543.15</v>
      </c>
      <c r="G99" s="91"/>
      <c r="H99" s="91">
        <v>40155.699999999997</v>
      </c>
      <c r="I99" s="468">
        <f>IFERROR(VLOOKUP($A99,'SUT 20210531'!$A$1:$Y$90,15,FALSE),"-")</f>
        <v>47242</v>
      </c>
      <c r="J99" s="468">
        <f>IFERROR(VLOOKUP($A99,'SUT 20210531'!$A$1:$Y$90,16,FALSE),"-")</f>
        <v>40155.699999999997</v>
      </c>
      <c r="K99" s="468">
        <f>IFERROR(VLOOKUP($A99,'SUT 20210531'!$A$1:$Y$90,17,FALSE),"-")</f>
        <v>3543.15</v>
      </c>
      <c r="L99" s="468">
        <f>IFERROR(VLOOKUP($A99,'SUT 20210531'!$A$1:$Y$90,18,FALSE),"-")</f>
        <v>3543.15</v>
      </c>
      <c r="M99" s="468">
        <f t="shared" si="4"/>
        <v>0</v>
      </c>
      <c r="N99" s="468">
        <f t="shared" si="5"/>
        <v>0</v>
      </c>
      <c r="O99" s="468">
        <f t="shared" si="6"/>
        <v>0</v>
      </c>
      <c r="P99" s="468">
        <f t="shared" si="7"/>
        <v>-3543.15</v>
      </c>
      <c r="Q99" s="43">
        <v>43312</v>
      </c>
      <c r="R99" s="44">
        <v>43332</v>
      </c>
      <c r="S99" s="44">
        <v>43403</v>
      </c>
      <c r="T99" s="45">
        <v>43646</v>
      </c>
      <c r="U99" s="91"/>
      <c r="V99" s="91"/>
      <c r="W99" s="91">
        <f>H99/6*2</f>
        <v>13385.233333333332</v>
      </c>
      <c r="X99" s="91">
        <f>H99-W99</f>
        <v>26770.466666666667</v>
      </c>
      <c r="Y99" s="91"/>
      <c r="Z99" s="91"/>
      <c r="AA99" s="149"/>
      <c r="AB99" s="131"/>
      <c r="AC99" s="133">
        <v>27</v>
      </c>
      <c r="AD99" s="116" t="s">
        <v>757</v>
      </c>
      <c r="AE99" s="117"/>
      <c r="AF99" s="117"/>
      <c r="AG99" s="131"/>
      <c r="AH99" s="117"/>
      <c r="AI99" s="117"/>
      <c r="AJ99" s="117"/>
      <c r="AK99" s="117"/>
      <c r="AL99" s="117"/>
      <c r="AM99" s="117" t="s">
        <v>223</v>
      </c>
      <c r="AN99" s="116" t="s">
        <v>758</v>
      </c>
      <c r="AO99" s="117">
        <v>1600</v>
      </c>
      <c r="AP99" s="117" t="s">
        <v>224</v>
      </c>
      <c r="AQ99" s="116" t="s">
        <v>759</v>
      </c>
      <c r="AR99" s="117">
        <v>1</v>
      </c>
      <c r="AS99" s="117"/>
      <c r="AT99" s="117"/>
      <c r="AU99" s="117"/>
      <c r="AV99" s="117"/>
      <c r="AW99" s="117"/>
      <c r="AX99" s="117"/>
      <c r="AY99" s="117"/>
      <c r="AZ99" s="117"/>
      <c r="BA99" s="117"/>
      <c r="BB99" s="117"/>
      <c r="BC99" s="117"/>
      <c r="BD99" s="132"/>
      <c r="BE99" s="57" t="s">
        <v>839</v>
      </c>
      <c r="BF99" s="468" t="str">
        <f>IFERROR(VLOOKUP($A99,'SUT 20210531'!$A$1:$Y$90,5,FALSE),"-")</f>
        <v>Baigtas</v>
      </c>
    </row>
    <row r="100" spans="1:147" s="101" customFormat="1" ht="25.5" customHeight="1" x14ac:dyDescent="0.2">
      <c r="A100" s="92" t="s">
        <v>576</v>
      </c>
      <c r="B100" s="93" t="s">
        <v>577</v>
      </c>
      <c r="C100" s="91">
        <v>26893</v>
      </c>
      <c r="D100" s="91"/>
      <c r="E100" s="91">
        <v>0</v>
      </c>
      <c r="F100" s="91">
        <v>4948.3</v>
      </c>
      <c r="G100" s="91"/>
      <c r="H100" s="91">
        <v>21944.7</v>
      </c>
      <c r="I100" s="468">
        <f>IFERROR(VLOOKUP($A100,'SUT 20210531'!$A$1:$Y$90,15,FALSE),"-")</f>
        <v>26893</v>
      </c>
      <c r="J100" s="468">
        <f>IFERROR(VLOOKUP($A100,'SUT 20210531'!$A$1:$Y$90,16,FALSE),"-")</f>
        <v>21944.7</v>
      </c>
      <c r="K100" s="468">
        <f>IFERROR(VLOOKUP($A100,'SUT 20210531'!$A$1:$Y$90,17,FALSE),"-")</f>
        <v>0</v>
      </c>
      <c r="L100" s="468">
        <f>IFERROR(VLOOKUP($A100,'SUT 20210531'!$A$1:$Y$90,18,FALSE),"-")</f>
        <v>4948.3</v>
      </c>
      <c r="M100" s="468">
        <f t="shared" si="4"/>
        <v>0</v>
      </c>
      <c r="N100" s="468">
        <f t="shared" si="5"/>
        <v>0</v>
      </c>
      <c r="O100" s="468">
        <f t="shared" si="6"/>
        <v>0</v>
      </c>
      <c r="P100" s="468">
        <f t="shared" si="7"/>
        <v>-4948.3</v>
      </c>
      <c r="Q100" s="43">
        <v>43312</v>
      </c>
      <c r="R100" s="44">
        <v>43348</v>
      </c>
      <c r="S100" s="44">
        <v>43434</v>
      </c>
      <c r="T100" s="45">
        <v>43646</v>
      </c>
      <c r="U100" s="91"/>
      <c r="V100" s="91"/>
      <c r="W100" s="91">
        <f>H100/13</f>
        <v>1688.0538461538463</v>
      </c>
      <c r="X100" s="91">
        <f>H100-W100</f>
        <v>20256.646153846155</v>
      </c>
      <c r="Y100" s="91"/>
      <c r="Z100" s="91"/>
      <c r="AA100" s="149"/>
      <c r="AB100" s="131"/>
      <c r="AC100" s="133">
        <v>27</v>
      </c>
      <c r="AD100" s="116" t="s">
        <v>757</v>
      </c>
      <c r="AE100" s="117"/>
      <c r="AF100" s="117"/>
      <c r="AG100" s="131"/>
      <c r="AH100" s="117"/>
      <c r="AI100" s="117"/>
      <c r="AJ100" s="117"/>
      <c r="AK100" s="117"/>
      <c r="AL100" s="117"/>
      <c r="AM100" s="117" t="s">
        <v>223</v>
      </c>
      <c r="AN100" s="116" t="s">
        <v>758</v>
      </c>
      <c r="AO100" s="117">
        <v>1000</v>
      </c>
      <c r="AP100" s="117" t="s">
        <v>224</v>
      </c>
      <c r="AQ100" s="116" t="s">
        <v>759</v>
      </c>
      <c r="AR100" s="117">
        <v>1</v>
      </c>
      <c r="AS100" s="117"/>
      <c r="AT100" s="117"/>
      <c r="AU100" s="117"/>
      <c r="AV100" s="117"/>
      <c r="AW100" s="117"/>
      <c r="AX100" s="117"/>
      <c r="AY100" s="117"/>
      <c r="AZ100" s="117"/>
      <c r="BA100" s="117"/>
      <c r="BB100" s="117"/>
      <c r="BC100" s="117"/>
      <c r="BD100" s="132"/>
      <c r="BE100" s="57" t="s">
        <v>843</v>
      </c>
      <c r="BF100" s="468" t="str">
        <f>IFERROR(VLOOKUP($A100,'SUT 20210531'!$A$1:$Y$90,5,FALSE),"-")</f>
        <v>Baigtas</v>
      </c>
    </row>
    <row r="101" spans="1:147" s="101" customFormat="1" ht="25.5" customHeight="1" x14ac:dyDescent="0.2">
      <c r="A101" s="92" t="s">
        <v>581</v>
      </c>
      <c r="B101" s="93" t="s">
        <v>582</v>
      </c>
      <c r="C101" s="91">
        <v>103528.96000000001</v>
      </c>
      <c r="D101" s="91"/>
      <c r="E101" s="91">
        <v>7764.67</v>
      </c>
      <c r="F101" s="91">
        <v>7764.67</v>
      </c>
      <c r="G101" s="91"/>
      <c r="H101" s="91">
        <v>87999.62</v>
      </c>
      <c r="I101" s="468">
        <f>IFERROR(VLOOKUP($A101,'SUT 20210531'!$A$1:$Y$90,15,FALSE),"-")</f>
        <v>107171</v>
      </c>
      <c r="J101" s="468">
        <f>IFERROR(VLOOKUP($A101,'SUT 20210531'!$A$1:$Y$90,16,FALSE),"-")</f>
        <v>91095.35</v>
      </c>
      <c r="K101" s="468">
        <f>IFERROR(VLOOKUP($A101,'SUT 20210531'!$A$1:$Y$90,17,FALSE),"-")</f>
        <v>8037.82</v>
      </c>
      <c r="L101" s="468">
        <f>IFERROR(VLOOKUP($A101,'SUT 20210531'!$A$1:$Y$90,18,FALSE),"-")</f>
        <v>8037.83</v>
      </c>
      <c r="M101" s="468">
        <f t="shared" si="4"/>
        <v>-3642.0399999999936</v>
      </c>
      <c r="N101" s="468">
        <f t="shared" si="5"/>
        <v>-3095.7300000000105</v>
      </c>
      <c r="O101" s="468">
        <f t="shared" si="6"/>
        <v>-273.14999999999964</v>
      </c>
      <c r="P101" s="468">
        <f t="shared" si="7"/>
        <v>-8037.83</v>
      </c>
      <c r="Q101" s="43">
        <v>43312</v>
      </c>
      <c r="R101" s="44">
        <v>43353</v>
      </c>
      <c r="S101" s="44">
        <v>43434</v>
      </c>
      <c r="T101" s="45">
        <v>43677</v>
      </c>
      <c r="U101" s="91"/>
      <c r="V101" s="91"/>
      <c r="W101" s="91">
        <f>H101/7</f>
        <v>12571.374285714284</v>
      </c>
      <c r="X101" s="91">
        <f>H101-W101</f>
        <v>75428.245714285717</v>
      </c>
      <c r="Y101" s="91"/>
      <c r="Z101" s="91"/>
      <c r="AA101" s="149"/>
      <c r="AB101" s="131"/>
      <c r="AC101" s="133">
        <v>27</v>
      </c>
      <c r="AD101" s="116" t="s">
        <v>757</v>
      </c>
      <c r="AE101" s="117"/>
      <c r="AF101" s="117"/>
      <c r="AG101" s="131"/>
      <c r="AH101" s="117"/>
      <c r="AI101" s="117"/>
      <c r="AJ101" s="117"/>
      <c r="AK101" s="117"/>
      <c r="AL101" s="117"/>
      <c r="AM101" s="117" t="s">
        <v>223</v>
      </c>
      <c r="AN101" s="116" t="s">
        <v>758</v>
      </c>
      <c r="AO101" s="117">
        <v>5000</v>
      </c>
      <c r="AP101" s="117" t="s">
        <v>224</v>
      </c>
      <c r="AQ101" s="116" t="s">
        <v>759</v>
      </c>
      <c r="AR101" s="117">
        <v>1</v>
      </c>
      <c r="AS101" s="117"/>
      <c r="AT101" s="117"/>
      <c r="AU101" s="117"/>
      <c r="AV101" s="117"/>
      <c r="AW101" s="117"/>
      <c r="AX101" s="117"/>
      <c r="AY101" s="117"/>
      <c r="AZ101" s="117"/>
      <c r="BA101" s="117"/>
      <c r="BB101" s="117"/>
      <c r="BC101" s="117"/>
      <c r="BD101" s="132"/>
      <c r="BE101" s="57" t="s">
        <v>842</v>
      </c>
      <c r="BF101" s="468" t="str">
        <f>IFERROR(VLOOKUP($A101,'SUT 20210531'!$A$1:$Y$90,5,FALSE),"-")</f>
        <v>Baigtas</v>
      </c>
    </row>
    <row r="102" spans="1:147" s="165" customFormat="1" ht="24.75" hidden="1" customHeight="1" thickBot="1" x14ac:dyDescent="0.25">
      <c r="A102" s="79"/>
      <c r="B102" s="79" t="s">
        <v>584</v>
      </c>
      <c r="C102" s="80"/>
      <c r="D102" s="80"/>
      <c r="E102" s="80"/>
      <c r="F102" s="80"/>
      <c r="G102" s="80"/>
      <c r="H102" s="94"/>
      <c r="I102" s="468" t="str">
        <f>IFERROR(VLOOKUP($A102,'SUT 20210531'!$A$1:$Y$90,15,FALSE),"-")</f>
        <v>-</v>
      </c>
      <c r="J102" s="468" t="str">
        <f>IFERROR(VLOOKUP($A102,'SUT 20210531'!$A$1:$Y$90,16,FALSE),"-")</f>
        <v>-</v>
      </c>
      <c r="K102" s="468" t="str">
        <f>IFERROR(VLOOKUP($A102,'SUT 20210531'!$A$1:$Y$90,17,FALSE),"-")</f>
        <v>-</v>
      </c>
      <c r="L102" s="468" t="str">
        <f>IFERROR(VLOOKUP($A102,'SUT 20210531'!$A$1:$Y$90,18,FALSE),"-")</f>
        <v>-</v>
      </c>
      <c r="M102" s="468" t="str">
        <f t="shared" si="4"/>
        <v>-</v>
      </c>
      <c r="N102" s="468" t="str">
        <f t="shared" si="5"/>
        <v>-</v>
      </c>
      <c r="O102" s="468" t="str">
        <f t="shared" si="6"/>
        <v>-</v>
      </c>
      <c r="P102" s="468" t="str">
        <f t="shared" si="7"/>
        <v>-</v>
      </c>
      <c r="Q102" s="81"/>
      <c r="R102" s="82"/>
      <c r="S102" s="82"/>
      <c r="T102" s="83" t="s">
        <v>275</v>
      </c>
      <c r="U102" s="166"/>
      <c r="V102" s="166"/>
      <c r="W102" s="166"/>
      <c r="X102" s="166"/>
      <c r="Y102" s="166"/>
      <c r="Z102" s="166"/>
      <c r="AA102" s="167"/>
      <c r="AB102" s="163"/>
      <c r="AC102" s="168"/>
      <c r="AD102" s="166"/>
      <c r="AE102" s="166"/>
      <c r="AF102" s="166"/>
      <c r="AG102" s="163"/>
      <c r="AH102" s="166"/>
      <c r="AI102" s="166"/>
      <c r="AJ102" s="166"/>
      <c r="AK102" s="166"/>
      <c r="AL102" s="166"/>
      <c r="AM102" s="169"/>
      <c r="AN102" s="169"/>
      <c r="AO102" s="169"/>
      <c r="AP102" s="169"/>
      <c r="AQ102" s="166"/>
      <c r="AR102" s="169"/>
      <c r="AS102" s="169"/>
      <c r="AT102" s="166"/>
      <c r="AU102" s="169"/>
      <c r="AV102" s="169"/>
      <c r="AW102" s="166"/>
      <c r="AX102" s="169"/>
      <c r="AY102" s="169"/>
      <c r="AZ102" s="169"/>
      <c r="BA102" s="169"/>
      <c r="BB102" s="169"/>
      <c r="BC102" s="169"/>
      <c r="BD102" s="368"/>
      <c r="BE102" s="57"/>
      <c r="BF102" s="468" t="str">
        <f>IFERROR(VLOOKUP($A102,'SUT 20210531'!$A$1:$Y$90,5,FALSE),"-")</f>
        <v>-</v>
      </c>
      <c r="BG102" s="101"/>
      <c r="BH102" s="101"/>
      <c r="BI102" s="101"/>
      <c r="BJ102" s="101"/>
      <c r="BK102" s="101"/>
      <c r="BL102" s="101"/>
      <c r="BM102" s="101"/>
      <c r="BN102" s="101"/>
      <c r="BO102" s="101"/>
      <c r="BP102" s="101"/>
      <c r="BQ102" s="101"/>
      <c r="BR102" s="101"/>
      <c r="BS102" s="101"/>
      <c r="BT102" s="101"/>
      <c r="BU102" s="101"/>
      <c r="BV102" s="101"/>
      <c r="BW102" s="101"/>
      <c r="BX102" s="101"/>
      <c r="BY102" s="101"/>
      <c r="BZ102" s="101"/>
      <c r="CA102" s="101"/>
      <c r="CB102" s="101"/>
      <c r="CC102" s="101"/>
      <c r="CD102" s="101"/>
      <c r="CE102" s="101"/>
      <c r="CF102" s="101"/>
      <c r="CG102" s="101"/>
      <c r="CH102" s="101"/>
      <c r="CI102" s="101"/>
      <c r="CJ102" s="101"/>
      <c r="CK102" s="101"/>
      <c r="CL102" s="101"/>
      <c r="CM102" s="101"/>
      <c r="CN102" s="101"/>
      <c r="CO102" s="101"/>
      <c r="CP102" s="101"/>
      <c r="CQ102" s="101"/>
      <c r="CR102" s="101"/>
      <c r="CS102" s="101"/>
      <c r="CT102" s="101"/>
      <c r="CU102" s="101"/>
      <c r="CV102" s="101"/>
      <c r="CW102" s="101"/>
      <c r="CX102" s="101"/>
      <c r="CY102" s="101"/>
      <c r="CZ102" s="101"/>
      <c r="DA102" s="101"/>
      <c r="DB102" s="101"/>
      <c r="DC102" s="101"/>
      <c r="DD102" s="101"/>
      <c r="DE102" s="101"/>
      <c r="DF102" s="101"/>
      <c r="DG102" s="101"/>
      <c r="DH102" s="101"/>
      <c r="DI102" s="101"/>
      <c r="DJ102" s="101"/>
      <c r="DK102" s="101"/>
      <c r="DL102" s="101"/>
      <c r="DM102" s="101"/>
      <c r="DN102" s="101"/>
      <c r="DO102" s="101"/>
      <c r="DP102" s="101"/>
      <c r="DQ102" s="101"/>
      <c r="DR102" s="101"/>
      <c r="DS102" s="101"/>
      <c r="DT102" s="101"/>
      <c r="DU102" s="101"/>
      <c r="DV102" s="101"/>
      <c r="DW102" s="101"/>
      <c r="DX102" s="101"/>
      <c r="DY102" s="101"/>
      <c r="DZ102" s="101"/>
      <c r="EA102" s="101"/>
      <c r="EB102" s="101"/>
      <c r="EC102" s="101"/>
      <c r="ED102" s="101"/>
      <c r="EE102" s="101"/>
      <c r="EF102" s="101"/>
      <c r="EG102" s="101"/>
      <c r="EH102" s="101"/>
      <c r="EI102" s="101"/>
      <c r="EJ102" s="101"/>
      <c r="EK102" s="101"/>
      <c r="EL102" s="101"/>
      <c r="EM102" s="101"/>
      <c r="EN102" s="101"/>
      <c r="EO102" s="101"/>
      <c r="EP102" s="101"/>
      <c r="EQ102" s="101"/>
    </row>
    <row r="103" spans="1:147" s="113" customFormat="1" ht="25.5" hidden="1" customHeight="1" x14ac:dyDescent="0.2">
      <c r="A103" s="21"/>
      <c r="B103" s="37" t="s">
        <v>585</v>
      </c>
      <c r="C103" s="23"/>
      <c r="D103" s="23"/>
      <c r="E103" s="23"/>
      <c r="F103" s="23"/>
      <c r="G103" s="23"/>
      <c r="H103" s="24"/>
      <c r="I103" s="468" t="str">
        <f>IFERROR(VLOOKUP($A103,'SUT 20210531'!$A$1:$Y$90,15,FALSE),"-")</f>
        <v>-</v>
      </c>
      <c r="J103" s="468" t="str">
        <f>IFERROR(VLOOKUP($A103,'SUT 20210531'!$A$1:$Y$90,16,FALSE),"-")</f>
        <v>-</v>
      </c>
      <c r="K103" s="468" t="str">
        <f>IFERROR(VLOOKUP($A103,'SUT 20210531'!$A$1:$Y$90,17,FALSE),"-")</f>
        <v>-</v>
      </c>
      <c r="L103" s="468" t="str">
        <f>IFERROR(VLOOKUP($A103,'SUT 20210531'!$A$1:$Y$90,18,FALSE),"-")</f>
        <v>-</v>
      </c>
      <c r="M103" s="468" t="str">
        <f t="shared" si="4"/>
        <v>-</v>
      </c>
      <c r="N103" s="468" t="str">
        <f t="shared" si="5"/>
        <v>-</v>
      </c>
      <c r="O103" s="468" t="str">
        <f t="shared" si="6"/>
        <v>-</v>
      </c>
      <c r="P103" s="468" t="str">
        <f t="shared" si="7"/>
        <v>-</v>
      </c>
      <c r="Q103" s="25"/>
      <c r="R103" s="38"/>
      <c r="S103" s="38"/>
      <c r="T103" s="28" t="s">
        <v>275</v>
      </c>
      <c r="U103" s="108"/>
      <c r="V103" s="108"/>
      <c r="W103" s="108"/>
      <c r="X103" s="108"/>
      <c r="Y103" s="108"/>
      <c r="Z103" s="108"/>
      <c r="AA103" s="138"/>
      <c r="AB103" s="109"/>
      <c r="AC103" s="112"/>
      <c r="AD103" s="110"/>
      <c r="AE103" s="110"/>
      <c r="AF103" s="111"/>
      <c r="AG103" s="109"/>
      <c r="AH103" s="112"/>
      <c r="AI103" s="110"/>
      <c r="AJ103" s="110"/>
      <c r="AK103" s="110"/>
      <c r="AL103" s="110"/>
      <c r="AM103" s="110"/>
      <c r="AN103" s="110"/>
      <c r="AO103" s="110"/>
      <c r="AP103" s="110"/>
      <c r="AQ103" s="110"/>
      <c r="AR103" s="110"/>
      <c r="AS103" s="110"/>
      <c r="AT103" s="110"/>
      <c r="AU103" s="110"/>
      <c r="AV103" s="110"/>
      <c r="AW103" s="110"/>
      <c r="AX103" s="110"/>
      <c r="AY103" s="110"/>
      <c r="AZ103" s="110"/>
      <c r="BA103" s="110"/>
      <c r="BB103" s="110"/>
      <c r="BC103" s="110"/>
      <c r="BD103" s="111"/>
      <c r="BE103" s="57"/>
      <c r="BF103" s="468" t="str">
        <f>IFERROR(VLOOKUP($A103,'SUT 20210531'!$A$1:$Y$90,5,FALSE),"-")</f>
        <v>-</v>
      </c>
      <c r="BG103" s="101"/>
      <c r="BH103" s="101"/>
      <c r="BI103" s="101"/>
      <c r="BJ103" s="101"/>
      <c r="BK103" s="101"/>
      <c r="BL103" s="101"/>
      <c r="BM103" s="101"/>
      <c r="BN103" s="101"/>
      <c r="BO103" s="101"/>
      <c r="BP103" s="101"/>
      <c r="BQ103" s="101"/>
      <c r="BR103" s="101"/>
      <c r="BS103" s="101"/>
      <c r="BT103" s="101"/>
      <c r="BU103" s="101"/>
      <c r="BV103" s="101"/>
      <c r="BW103" s="101"/>
      <c r="BX103" s="101"/>
      <c r="BY103" s="101"/>
      <c r="BZ103" s="101"/>
      <c r="CA103" s="101"/>
      <c r="CB103" s="101"/>
      <c r="CC103" s="101"/>
      <c r="CD103" s="101"/>
      <c r="CE103" s="101"/>
      <c r="CF103" s="101"/>
      <c r="CG103" s="101"/>
      <c r="CH103" s="101"/>
      <c r="CI103" s="101"/>
      <c r="CJ103" s="101"/>
      <c r="CK103" s="101"/>
      <c r="CL103" s="101"/>
      <c r="CM103" s="101"/>
      <c r="CN103" s="101"/>
      <c r="CO103" s="101"/>
      <c r="CP103" s="101"/>
      <c r="CQ103" s="101"/>
      <c r="CR103" s="101"/>
      <c r="CS103" s="101"/>
      <c r="CT103" s="101"/>
      <c r="CU103" s="101"/>
      <c r="CV103" s="101"/>
      <c r="CW103" s="101"/>
      <c r="CX103" s="101"/>
      <c r="CY103" s="101"/>
      <c r="CZ103" s="101"/>
      <c r="DA103" s="101"/>
      <c r="DB103" s="101"/>
      <c r="DC103" s="101"/>
      <c r="DD103" s="101"/>
      <c r="DE103" s="101"/>
      <c r="DF103" s="101"/>
      <c r="DG103" s="101"/>
      <c r="DH103" s="101"/>
      <c r="DI103" s="101"/>
      <c r="DJ103" s="101"/>
      <c r="DK103" s="101"/>
      <c r="DL103" s="101"/>
      <c r="DM103" s="101"/>
      <c r="DN103" s="101"/>
      <c r="DO103" s="101"/>
      <c r="DP103" s="101"/>
      <c r="DQ103" s="101"/>
      <c r="DR103" s="101"/>
      <c r="DS103" s="101"/>
      <c r="DT103" s="101"/>
      <c r="DU103" s="101"/>
      <c r="DV103" s="101"/>
      <c r="DW103" s="101"/>
      <c r="DX103" s="101"/>
      <c r="DY103" s="101"/>
      <c r="DZ103" s="101"/>
      <c r="EA103" s="101"/>
      <c r="EB103" s="101"/>
      <c r="EC103" s="101"/>
      <c r="ED103" s="101"/>
      <c r="EE103" s="101"/>
      <c r="EF103" s="101"/>
      <c r="EG103" s="101"/>
      <c r="EH103" s="101"/>
      <c r="EI103" s="101"/>
      <c r="EJ103" s="101"/>
      <c r="EK103" s="101"/>
      <c r="EL103" s="101"/>
      <c r="EM103" s="101"/>
      <c r="EN103" s="101"/>
      <c r="EO103" s="101"/>
      <c r="EP103" s="101"/>
      <c r="EQ103" s="101"/>
    </row>
    <row r="104" spans="1:147" ht="45.75" customHeight="1" x14ac:dyDescent="0.25">
      <c r="A104" s="29" t="s">
        <v>587</v>
      </c>
      <c r="B104" s="30" t="s">
        <v>588</v>
      </c>
      <c r="C104" s="33">
        <v>163883.85</v>
      </c>
      <c r="D104" s="33">
        <v>24582.58</v>
      </c>
      <c r="E104" s="33"/>
      <c r="F104" s="33"/>
      <c r="G104" s="33"/>
      <c r="H104" s="33">
        <v>139301.26999999999</v>
      </c>
      <c r="I104" s="468">
        <f>IFERROR(VLOOKUP($A104,'SUT 20210531'!$A$1:$Y$90,15,FALSE),"-")</f>
        <v>169733.46</v>
      </c>
      <c r="J104" s="468">
        <f>IFERROR(VLOOKUP($A104,'SUT 20210531'!$A$1:$Y$90,16,FALSE),"-")</f>
        <v>144273.44</v>
      </c>
      <c r="K104" s="468">
        <f>IFERROR(VLOOKUP($A104,'SUT 20210531'!$A$1:$Y$90,17,FALSE),"-")</f>
        <v>0</v>
      </c>
      <c r="L104" s="468">
        <f>IFERROR(VLOOKUP($A104,'SUT 20210531'!$A$1:$Y$90,18,FALSE),"-")</f>
        <v>25460.02</v>
      </c>
      <c r="M104" s="468">
        <f t="shared" si="4"/>
        <v>-5849.609999999986</v>
      </c>
      <c r="N104" s="468">
        <f t="shared" si="5"/>
        <v>-4972.1700000000128</v>
      </c>
      <c r="O104" s="468">
        <f t="shared" si="6"/>
        <v>0</v>
      </c>
      <c r="P104" s="468">
        <f t="shared" si="7"/>
        <v>-877.43999999999869</v>
      </c>
      <c r="Q104" s="34">
        <v>42644</v>
      </c>
      <c r="R104" s="35">
        <v>42736</v>
      </c>
      <c r="S104" s="35">
        <v>42916</v>
      </c>
      <c r="T104" s="36">
        <v>43404</v>
      </c>
      <c r="U104" s="114">
        <v>0</v>
      </c>
      <c r="V104" s="114">
        <v>54273.440000000002</v>
      </c>
      <c r="W104" s="114">
        <v>90000</v>
      </c>
      <c r="X104" s="114">
        <v>0</v>
      </c>
      <c r="Y104" s="114">
        <v>0</v>
      </c>
      <c r="Z104" s="114"/>
      <c r="AA104" s="139"/>
      <c r="AB104" s="115"/>
      <c r="AC104" s="119">
        <v>27</v>
      </c>
      <c r="AD104" s="129" t="s">
        <v>247</v>
      </c>
      <c r="AE104" s="120"/>
      <c r="AF104" s="135"/>
      <c r="AG104" s="136"/>
      <c r="AH104" s="119"/>
      <c r="AI104" s="120"/>
      <c r="AJ104" s="120"/>
      <c r="AK104" s="120"/>
      <c r="AL104" s="120"/>
      <c r="AM104" s="120" t="s">
        <v>212</v>
      </c>
      <c r="AN104" s="129" t="s">
        <v>760</v>
      </c>
      <c r="AO104" s="120">
        <v>1</v>
      </c>
      <c r="AP104" s="120" t="s">
        <v>213</v>
      </c>
      <c r="AQ104" s="129" t="s">
        <v>761</v>
      </c>
      <c r="AR104" s="120">
        <v>12</v>
      </c>
      <c r="AS104" s="120" t="s">
        <v>214</v>
      </c>
      <c r="AT104" s="144" t="s">
        <v>762</v>
      </c>
      <c r="AU104" s="120">
        <v>11</v>
      </c>
      <c r="AV104" s="120"/>
      <c r="AW104" s="120"/>
      <c r="AX104" s="120"/>
      <c r="AY104" s="120"/>
      <c r="AZ104" s="120"/>
      <c r="BA104" s="120"/>
      <c r="BB104" s="120"/>
      <c r="BC104" s="120"/>
      <c r="BD104" s="135"/>
      <c r="BE104" s="57" t="s">
        <v>833</v>
      </c>
      <c r="BF104" s="468" t="str">
        <f>IFERROR(VLOOKUP($A104,'SUT 20210531'!$A$1:$Y$90,5,FALSE),"-")</f>
        <v>Baigtas</v>
      </c>
      <c r="BG104" s="122"/>
      <c r="BH104" s="122"/>
      <c r="BI104" s="122"/>
      <c r="BJ104" s="122"/>
      <c r="BK104" s="122"/>
    </row>
    <row r="105" spans="1:147" ht="25.5" customHeight="1" x14ac:dyDescent="0.2">
      <c r="A105" s="29" t="s">
        <v>592</v>
      </c>
      <c r="B105" s="30" t="s">
        <v>593</v>
      </c>
      <c r="C105" s="33">
        <v>77491.23</v>
      </c>
      <c r="D105" s="33">
        <v>22331.96</v>
      </c>
      <c r="E105" s="33"/>
      <c r="F105" s="33"/>
      <c r="G105" s="33"/>
      <c r="H105" s="33">
        <v>55159.27</v>
      </c>
      <c r="I105" s="468">
        <f>IFERROR(VLOOKUP($A105,'SUT 20210531'!$A$1:$Y$90,15,FALSE),"-")</f>
        <v>77916.53</v>
      </c>
      <c r="J105" s="468">
        <f>IFERROR(VLOOKUP($A105,'SUT 20210531'!$A$1:$Y$90,16,FALSE),"-")</f>
        <v>55462</v>
      </c>
      <c r="K105" s="468">
        <f>IFERROR(VLOOKUP($A105,'SUT 20210531'!$A$1:$Y$90,17,FALSE),"-")</f>
        <v>0</v>
      </c>
      <c r="L105" s="468">
        <f>IFERROR(VLOOKUP($A105,'SUT 20210531'!$A$1:$Y$90,18,FALSE),"-")</f>
        <v>22454.53</v>
      </c>
      <c r="M105" s="468">
        <f t="shared" si="4"/>
        <v>-425.30000000000291</v>
      </c>
      <c r="N105" s="468">
        <f t="shared" si="5"/>
        <v>-302.7300000000032</v>
      </c>
      <c r="O105" s="468">
        <f t="shared" si="6"/>
        <v>0</v>
      </c>
      <c r="P105" s="468">
        <f t="shared" si="7"/>
        <v>-122.56999999999971</v>
      </c>
      <c r="Q105" s="34">
        <v>42644</v>
      </c>
      <c r="R105" s="35">
        <v>42699</v>
      </c>
      <c r="S105" s="35">
        <v>42794</v>
      </c>
      <c r="T105" s="36">
        <v>43220</v>
      </c>
      <c r="U105" s="114">
        <v>0</v>
      </c>
      <c r="V105" s="114">
        <v>55462</v>
      </c>
      <c r="W105" s="114">
        <v>0</v>
      </c>
      <c r="X105" s="114">
        <v>0</v>
      </c>
      <c r="Y105" s="114">
        <v>0</v>
      </c>
      <c r="Z105" s="114"/>
      <c r="AA105" s="139"/>
      <c r="AB105" s="115"/>
      <c r="AC105" s="119">
        <v>27</v>
      </c>
      <c r="AD105" s="129" t="s">
        <v>247</v>
      </c>
      <c r="AE105" s="120"/>
      <c r="AF105" s="135"/>
      <c r="AG105" s="136"/>
      <c r="AH105" s="119"/>
      <c r="AI105" s="120"/>
      <c r="AJ105" s="120"/>
      <c r="AK105" s="120"/>
      <c r="AL105" s="120"/>
      <c r="AM105" s="120" t="s">
        <v>212</v>
      </c>
      <c r="AN105" s="129" t="s">
        <v>760</v>
      </c>
      <c r="AO105" s="120">
        <v>1</v>
      </c>
      <c r="AP105" s="120" t="s">
        <v>213</v>
      </c>
      <c r="AQ105" s="129" t="s">
        <v>761</v>
      </c>
      <c r="AR105" s="120">
        <v>62</v>
      </c>
      <c r="AS105" s="120" t="s">
        <v>214</v>
      </c>
      <c r="AT105" s="144" t="s">
        <v>762</v>
      </c>
      <c r="AU105" s="120">
        <v>20</v>
      </c>
      <c r="AV105" s="120"/>
      <c r="AW105" s="120"/>
      <c r="AX105" s="120"/>
      <c r="AY105" s="120"/>
      <c r="AZ105" s="120"/>
      <c r="BA105" s="120"/>
      <c r="BB105" s="120"/>
      <c r="BC105" s="120"/>
      <c r="BD105" s="135"/>
      <c r="BE105" s="57" t="s">
        <v>831</v>
      </c>
      <c r="BF105" s="468" t="str">
        <f>IFERROR(VLOOKUP($A105,'SUT 20210531'!$A$1:$Y$90,5,FALSE),"-")</f>
        <v>Baigtas</v>
      </c>
    </row>
    <row r="106" spans="1:147" ht="25.5" customHeight="1" x14ac:dyDescent="0.2">
      <c r="A106" s="29" t="s">
        <v>595</v>
      </c>
      <c r="B106" s="30" t="s">
        <v>596</v>
      </c>
      <c r="C106" s="33">
        <v>184477.95</v>
      </c>
      <c r="D106" s="33">
        <v>27671.7</v>
      </c>
      <c r="E106" s="33"/>
      <c r="F106" s="33"/>
      <c r="G106" s="33"/>
      <c r="H106" s="33">
        <v>156806.25</v>
      </c>
      <c r="I106" s="468">
        <f>IFERROR(VLOOKUP($A106,'SUT 20210531'!$A$1:$Y$90,15,FALSE),"-")</f>
        <v>191806.42</v>
      </c>
      <c r="J106" s="468">
        <f>IFERROR(VLOOKUP($A106,'SUT 20210531'!$A$1:$Y$90,16,FALSE),"-")</f>
        <v>163035.45000000001</v>
      </c>
      <c r="K106" s="468">
        <f>IFERROR(VLOOKUP($A106,'SUT 20210531'!$A$1:$Y$90,17,FALSE),"-")</f>
        <v>0</v>
      </c>
      <c r="L106" s="468">
        <f>IFERROR(VLOOKUP($A106,'SUT 20210531'!$A$1:$Y$90,18,FALSE),"-")</f>
        <v>28770.97</v>
      </c>
      <c r="M106" s="468">
        <f t="shared" si="4"/>
        <v>-7328.4700000000012</v>
      </c>
      <c r="N106" s="468">
        <f t="shared" si="5"/>
        <v>-6229.2000000000116</v>
      </c>
      <c r="O106" s="468">
        <f t="shared" si="6"/>
        <v>0</v>
      </c>
      <c r="P106" s="468">
        <f t="shared" si="7"/>
        <v>-1099.2700000000004</v>
      </c>
      <c r="Q106" s="34">
        <v>42644</v>
      </c>
      <c r="R106" s="35">
        <v>42705</v>
      </c>
      <c r="S106" s="35">
        <v>42825</v>
      </c>
      <c r="T106" s="36">
        <v>43585</v>
      </c>
      <c r="U106" s="114"/>
      <c r="V106" s="114">
        <v>65214.184000000001</v>
      </c>
      <c r="W106" s="114">
        <v>65214.184000000001</v>
      </c>
      <c r="X106" s="114">
        <f>H106-V106-W106</f>
        <v>26377.881999999991</v>
      </c>
      <c r="Y106" s="114"/>
      <c r="Z106" s="114"/>
      <c r="AA106" s="139"/>
      <c r="AB106" s="115"/>
      <c r="AC106" s="119">
        <v>27</v>
      </c>
      <c r="AD106" s="129" t="s">
        <v>247</v>
      </c>
      <c r="AE106" s="120"/>
      <c r="AF106" s="135"/>
      <c r="AG106" s="136"/>
      <c r="AH106" s="119"/>
      <c r="AI106" s="120"/>
      <c r="AJ106" s="120"/>
      <c r="AK106" s="120"/>
      <c r="AL106" s="120"/>
      <c r="AM106" s="120" t="s">
        <v>212</v>
      </c>
      <c r="AN106" s="129" t="s">
        <v>760</v>
      </c>
      <c r="AO106" s="120">
        <v>1</v>
      </c>
      <c r="AP106" s="120" t="s">
        <v>213</v>
      </c>
      <c r="AQ106" s="129" t="s">
        <v>761</v>
      </c>
      <c r="AR106" s="120">
        <v>35</v>
      </c>
      <c r="AS106" s="120" t="s">
        <v>214</v>
      </c>
      <c r="AT106" s="144" t="s">
        <v>762</v>
      </c>
      <c r="AU106" s="120">
        <v>23</v>
      </c>
      <c r="AV106" s="120"/>
      <c r="AW106" s="120"/>
      <c r="AX106" s="120"/>
      <c r="AY106" s="120"/>
      <c r="AZ106" s="120"/>
      <c r="BA106" s="120"/>
      <c r="BB106" s="120"/>
      <c r="BC106" s="120"/>
      <c r="BD106" s="135"/>
      <c r="BE106" s="57" t="s">
        <v>832</v>
      </c>
      <c r="BF106" s="468" t="str">
        <f>IFERROR(VLOOKUP($A106,'SUT 20210531'!$A$1:$Y$90,5,FALSE),"-")</f>
        <v>Baigtas</v>
      </c>
    </row>
    <row r="107" spans="1:147" ht="25.5" customHeight="1" x14ac:dyDescent="0.2">
      <c r="A107" s="29" t="s">
        <v>598</v>
      </c>
      <c r="B107" s="30" t="s">
        <v>599</v>
      </c>
      <c r="C107" s="33">
        <v>416817.53</v>
      </c>
      <c r="D107" s="33">
        <v>179933.32</v>
      </c>
      <c r="E107" s="33"/>
      <c r="F107" s="33"/>
      <c r="G107" s="33"/>
      <c r="H107" s="33">
        <v>236884.21</v>
      </c>
      <c r="I107" s="468">
        <f>IFERROR(VLOOKUP($A107,'SUT 20210531'!$A$1:$Y$90,15,FALSE),"-")</f>
        <v>373431.19</v>
      </c>
      <c r="J107" s="468">
        <f>IFERROR(VLOOKUP($A107,'SUT 20210531'!$A$1:$Y$90,16,FALSE),"-")</f>
        <v>236884.21</v>
      </c>
      <c r="K107" s="468">
        <f>IFERROR(VLOOKUP($A107,'SUT 20210531'!$A$1:$Y$90,17,FALSE),"-")</f>
        <v>0</v>
      </c>
      <c r="L107" s="468">
        <f>IFERROR(VLOOKUP($A107,'SUT 20210531'!$A$1:$Y$90,18,FALSE),"-")</f>
        <v>136546.98000000001</v>
      </c>
      <c r="M107" s="468">
        <f t="shared" si="4"/>
        <v>43386.340000000026</v>
      </c>
      <c r="N107" s="468">
        <f t="shared" si="5"/>
        <v>0</v>
      </c>
      <c r="O107" s="468">
        <f t="shared" si="6"/>
        <v>0</v>
      </c>
      <c r="P107" s="468">
        <f t="shared" si="7"/>
        <v>43386.34</v>
      </c>
      <c r="Q107" s="34">
        <v>42705</v>
      </c>
      <c r="R107" s="35">
        <v>42795</v>
      </c>
      <c r="S107" s="35">
        <v>42916</v>
      </c>
      <c r="T107" s="36">
        <v>43921</v>
      </c>
      <c r="U107" s="114">
        <v>0</v>
      </c>
      <c r="V107" s="114">
        <v>75000</v>
      </c>
      <c r="W107" s="114">
        <v>100000</v>
      </c>
      <c r="X107" s="114">
        <f>H107-V107-W107</f>
        <v>61884.209999999992</v>
      </c>
      <c r="Y107" s="114"/>
      <c r="Z107" s="114"/>
      <c r="AA107" s="139"/>
      <c r="AB107" s="115"/>
      <c r="AC107" s="119">
        <v>27</v>
      </c>
      <c r="AD107" s="129" t="s">
        <v>247</v>
      </c>
      <c r="AE107" s="120"/>
      <c r="AF107" s="135"/>
      <c r="AG107" s="136"/>
      <c r="AH107" s="119"/>
      <c r="AI107" s="120"/>
      <c r="AJ107" s="120"/>
      <c r="AK107" s="120"/>
      <c r="AL107" s="120"/>
      <c r="AM107" s="120" t="s">
        <v>212</v>
      </c>
      <c r="AN107" s="129" t="s">
        <v>760</v>
      </c>
      <c r="AO107" s="120">
        <v>1</v>
      </c>
      <c r="AP107" s="120" t="s">
        <v>213</v>
      </c>
      <c r="AQ107" s="129" t="s">
        <v>761</v>
      </c>
      <c r="AR107" s="120">
        <v>40</v>
      </c>
      <c r="AS107" s="120" t="s">
        <v>214</v>
      </c>
      <c r="AT107" s="144" t="s">
        <v>762</v>
      </c>
      <c r="AU107" s="120">
        <v>20</v>
      </c>
      <c r="AV107" s="120"/>
      <c r="AW107" s="120"/>
      <c r="AX107" s="120"/>
      <c r="AY107" s="120"/>
      <c r="AZ107" s="120"/>
      <c r="BA107" s="120"/>
      <c r="BB107" s="120"/>
      <c r="BC107" s="120"/>
      <c r="BD107" s="135"/>
      <c r="BE107" s="57" t="s">
        <v>834</v>
      </c>
      <c r="BF107" s="468" t="str">
        <f>IFERROR(VLOOKUP($A107,'SUT 20210531'!$A$1:$Y$90,5,FALSE),"-")</f>
        <v>Baigtas</v>
      </c>
    </row>
    <row r="108" spans="1:147" s="113" customFormat="1" ht="25.5" hidden="1" customHeight="1" x14ac:dyDescent="0.2">
      <c r="A108" s="21"/>
      <c r="B108" s="37" t="s">
        <v>158</v>
      </c>
      <c r="C108" s="23"/>
      <c r="D108" s="23"/>
      <c r="E108" s="23"/>
      <c r="F108" s="23"/>
      <c r="G108" s="23"/>
      <c r="H108" s="24"/>
      <c r="I108" s="468" t="str">
        <f>IFERROR(VLOOKUP($A108,'SUT 20210531'!$A$1:$Y$90,15,FALSE),"-")</f>
        <v>-</v>
      </c>
      <c r="J108" s="468" t="str">
        <f>IFERROR(VLOOKUP($A108,'SUT 20210531'!$A$1:$Y$90,16,FALSE),"-")</f>
        <v>-</v>
      </c>
      <c r="K108" s="468" t="str">
        <f>IFERROR(VLOOKUP($A108,'SUT 20210531'!$A$1:$Y$90,17,FALSE),"-")</f>
        <v>-</v>
      </c>
      <c r="L108" s="468" t="str">
        <f>IFERROR(VLOOKUP($A108,'SUT 20210531'!$A$1:$Y$90,18,FALSE),"-")</f>
        <v>-</v>
      </c>
      <c r="M108" s="468" t="str">
        <f t="shared" si="4"/>
        <v>-</v>
      </c>
      <c r="N108" s="468" t="str">
        <f t="shared" si="5"/>
        <v>-</v>
      </c>
      <c r="O108" s="468" t="str">
        <f t="shared" si="6"/>
        <v>-</v>
      </c>
      <c r="P108" s="468" t="str">
        <f t="shared" si="7"/>
        <v>-</v>
      </c>
      <c r="Q108" s="25"/>
      <c r="R108" s="38"/>
      <c r="S108" s="38"/>
      <c r="T108" s="28" t="s">
        <v>275</v>
      </c>
      <c r="U108" s="108"/>
      <c r="V108" s="108"/>
      <c r="W108" s="108"/>
      <c r="X108" s="108"/>
      <c r="Y108" s="108"/>
      <c r="Z108" s="108"/>
      <c r="AA108" s="138"/>
      <c r="AB108" s="109"/>
      <c r="AC108" s="112"/>
      <c r="AD108" s="110"/>
      <c r="AE108" s="110"/>
      <c r="AF108" s="111"/>
      <c r="AG108" s="109"/>
      <c r="AH108" s="112"/>
      <c r="AI108" s="110"/>
      <c r="AJ108" s="110"/>
      <c r="AK108" s="110"/>
      <c r="AL108" s="110"/>
      <c r="AM108" s="110"/>
      <c r="AN108" s="110"/>
      <c r="AO108" s="110"/>
      <c r="AP108" s="110"/>
      <c r="AQ108" s="110"/>
      <c r="AR108" s="110"/>
      <c r="AS108" s="110"/>
      <c r="AT108" s="110"/>
      <c r="AU108" s="110"/>
      <c r="AV108" s="110"/>
      <c r="AW108" s="110"/>
      <c r="AX108" s="110"/>
      <c r="AY108" s="110"/>
      <c r="AZ108" s="110"/>
      <c r="BA108" s="110"/>
      <c r="BB108" s="110"/>
      <c r="BC108" s="110"/>
      <c r="BD108" s="111"/>
      <c r="BE108" s="57"/>
      <c r="BF108" s="468" t="str">
        <f>IFERROR(VLOOKUP($A108,'SUT 20210531'!$A$1:$Y$90,5,FALSE),"-")</f>
        <v>-</v>
      </c>
      <c r="BG108" s="101"/>
      <c r="BH108" s="101"/>
      <c r="BI108" s="101"/>
      <c r="BJ108" s="101"/>
      <c r="BK108" s="101"/>
      <c r="BL108" s="101"/>
      <c r="BM108" s="101"/>
      <c r="BN108" s="101"/>
      <c r="BO108" s="101"/>
      <c r="BP108" s="101"/>
      <c r="BQ108" s="101"/>
      <c r="BR108" s="101"/>
      <c r="BS108" s="101"/>
      <c r="BT108" s="101"/>
      <c r="BU108" s="101"/>
      <c r="BV108" s="101"/>
      <c r="BW108" s="101"/>
      <c r="BX108" s="101"/>
      <c r="BY108" s="101"/>
      <c r="BZ108" s="101"/>
      <c r="CA108" s="101"/>
      <c r="CB108" s="101"/>
      <c r="CC108" s="101"/>
      <c r="CD108" s="101"/>
      <c r="CE108" s="101"/>
      <c r="CF108" s="101"/>
      <c r="CG108" s="101"/>
      <c r="CH108" s="101"/>
      <c r="CI108" s="101"/>
      <c r="CJ108" s="101"/>
      <c r="CK108" s="101"/>
      <c r="CL108" s="101"/>
      <c r="CM108" s="101"/>
      <c r="CN108" s="101"/>
      <c r="CO108" s="101"/>
      <c r="CP108" s="101"/>
      <c r="CQ108" s="101"/>
      <c r="CR108" s="101"/>
      <c r="CS108" s="101"/>
      <c r="CT108" s="101"/>
      <c r="CU108" s="101"/>
      <c r="CV108" s="101"/>
      <c r="CW108" s="101"/>
      <c r="CX108" s="101"/>
      <c r="CY108" s="101"/>
      <c r="CZ108" s="101"/>
      <c r="DA108" s="101"/>
      <c r="DB108" s="101"/>
      <c r="DC108" s="101"/>
      <c r="DD108" s="101"/>
      <c r="DE108" s="101"/>
      <c r="DF108" s="101"/>
      <c r="DG108" s="101"/>
      <c r="DH108" s="101"/>
      <c r="DI108" s="101"/>
      <c r="DJ108" s="101"/>
      <c r="DK108" s="101"/>
      <c r="DL108" s="101"/>
      <c r="DM108" s="101"/>
      <c r="DN108" s="101"/>
      <c r="DO108" s="101"/>
      <c r="DP108" s="101"/>
      <c r="DQ108" s="101"/>
      <c r="DR108" s="101"/>
      <c r="DS108" s="101"/>
      <c r="DT108" s="101"/>
      <c r="DU108" s="101"/>
      <c r="DV108" s="101"/>
      <c r="DW108" s="101"/>
      <c r="DX108" s="101"/>
      <c r="DY108" s="101"/>
      <c r="DZ108" s="101"/>
      <c r="EA108" s="101"/>
      <c r="EB108" s="101"/>
      <c r="EC108" s="101"/>
      <c r="ED108" s="101"/>
      <c r="EE108" s="101"/>
      <c r="EF108" s="101"/>
      <c r="EG108" s="101"/>
      <c r="EH108" s="101"/>
      <c r="EI108" s="101"/>
      <c r="EJ108" s="101"/>
      <c r="EK108" s="101"/>
      <c r="EL108" s="101"/>
      <c r="EM108" s="101"/>
      <c r="EN108" s="101"/>
      <c r="EO108" s="101"/>
      <c r="EP108" s="101"/>
      <c r="EQ108" s="101"/>
    </row>
    <row r="109" spans="1:147" ht="45" hidden="1" customHeight="1" x14ac:dyDescent="0.25">
      <c r="A109" s="29" t="s">
        <v>602</v>
      </c>
      <c r="B109" s="30" t="s">
        <v>603</v>
      </c>
      <c r="C109" s="33">
        <v>557789.41</v>
      </c>
      <c r="D109" s="33">
        <v>83668.41</v>
      </c>
      <c r="E109" s="95"/>
      <c r="F109" s="33"/>
      <c r="G109" s="33"/>
      <c r="H109" s="33">
        <v>474121</v>
      </c>
      <c r="I109" s="468">
        <f>IFERROR(VLOOKUP($A109,'SUT 20210531'!$A$1:$Y$90,15,FALSE),"-")</f>
        <v>557789.41</v>
      </c>
      <c r="J109" s="468">
        <f>IFERROR(VLOOKUP($A109,'SUT 20210531'!$A$1:$Y$90,16,FALSE),"-")</f>
        <v>474120</v>
      </c>
      <c r="K109" s="468">
        <f>IFERROR(VLOOKUP($A109,'SUT 20210531'!$A$1:$Y$90,17,FALSE),"-")</f>
        <v>0</v>
      </c>
      <c r="L109" s="468">
        <f>IFERROR(VLOOKUP($A109,'SUT 20210531'!$A$1:$Y$90,18,FALSE),"-")</f>
        <v>83669.41</v>
      </c>
      <c r="M109" s="468">
        <f t="shared" si="4"/>
        <v>0</v>
      </c>
      <c r="N109" s="468">
        <f t="shared" si="5"/>
        <v>1</v>
      </c>
      <c r="O109" s="468">
        <f t="shared" si="6"/>
        <v>0</v>
      </c>
      <c r="P109" s="468">
        <f t="shared" si="7"/>
        <v>-1</v>
      </c>
      <c r="Q109" s="34">
        <v>42430</v>
      </c>
      <c r="R109" s="35">
        <v>42522</v>
      </c>
      <c r="S109" s="35">
        <v>42735</v>
      </c>
      <c r="T109" s="375">
        <v>44926</v>
      </c>
      <c r="U109" s="114">
        <v>0</v>
      </c>
      <c r="V109" s="114">
        <v>0</v>
      </c>
      <c r="W109" s="114">
        <f>H109*0.45</f>
        <v>213354.45</v>
      </c>
      <c r="X109" s="114">
        <f>H109*0.45</f>
        <v>213354.45</v>
      </c>
      <c r="Y109" s="114">
        <f>H109*0.1</f>
        <v>47412.100000000006</v>
      </c>
      <c r="Z109" s="114"/>
      <c r="AA109" s="139"/>
      <c r="AB109" s="115"/>
      <c r="AC109" s="119">
        <v>26</v>
      </c>
      <c r="AD109" s="129" t="s">
        <v>246</v>
      </c>
      <c r="AE109" s="120"/>
      <c r="AF109" s="135"/>
      <c r="AG109" s="136"/>
      <c r="AH109" s="119"/>
      <c r="AI109" s="120"/>
      <c r="AJ109" s="120"/>
      <c r="AK109" s="120"/>
      <c r="AL109" s="120"/>
      <c r="AM109" s="120" t="s">
        <v>215</v>
      </c>
      <c r="AN109" s="129" t="s">
        <v>763</v>
      </c>
      <c r="AO109" s="129">
        <v>25</v>
      </c>
      <c r="AP109" s="120"/>
      <c r="AQ109" s="120"/>
      <c r="AR109" s="120"/>
      <c r="AS109" s="120"/>
      <c r="AT109" s="120"/>
      <c r="AU109" s="120"/>
      <c r="AV109" s="120"/>
      <c r="AW109" s="120"/>
      <c r="AX109" s="120"/>
      <c r="AY109" s="120"/>
      <c r="AZ109" s="120"/>
      <c r="BA109" s="120"/>
      <c r="BB109" s="120"/>
      <c r="BC109" s="120"/>
      <c r="BD109" s="135"/>
      <c r="BE109" s="57" t="s">
        <v>836</v>
      </c>
      <c r="BF109" s="468" t="str">
        <f>IFERROR(VLOOKUP($A109,'SUT 20210531'!$A$1:$Y$90,5,FALSE),"-")</f>
        <v>Įgyvendinama sutartis</v>
      </c>
      <c r="BG109" s="122"/>
      <c r="BH109" s="122"/>
      <c r="BI109" s="122"/>
      <c r="BJ109" s="122"/>
      <c r="BK109" s="122"/>
    </row>
    <row r="110" spans="1:147" ht="25.5" customHeight="1" x14ac:dyDescent="0.2">
      <c r="A110" s="29" t="s">
        <v>606</v>
      </c>
      <c r="B110" s="30" t="s">
        <v>607</v>
      </c>
      <c r="C110" s="33">
        <v>203981.18</v>
      </c>
      <c r="D110" s="33">
        <v>30597.18</v>
      </c>
      <c r="E110" s="95"/>
      <c r="F110" s="33"/>
      <c r="G110" s="33"/>
      <c r="H110" s="33">
        <v>173384</v>
      </c>
      <c r="I110" s="468">
        <f>IFERROR(VLOOKUP($A110,'SUT 20210531'!$A$1:$Y$90,15,FALSE),"-")</f>
        <v>203981</v>
      </c>
      <c r="J110" s="468">
        <f>IFERROR(VLOOKUP($A110,'SUT 20210531'!$A$1:$Y$90,16,FALSE),"-")</f>
        <v>173383.85</v>
      </c>
      <c r="K110" s="468">
        <f>IFERROR(VLOOKUP($A110,'SUT 20210531'!$A$1:$Y$90,17,FALSE),"-")</f>
        <v>0</v>
      </c>
      <c r="L110" s="468">
        <f>IFERROR(VLOOKUP($A110,'SUT 20210531'!$A$1:$Y$90,18,FALSE),"-")</f>
        <v>30597.15</v>
      </c>
      <c r="M110" s="468">
        <f t="shared" si="4"/>
        <v>0.17999999999301508</v>
      </c>
      <c r="N110" s="468">
        <f t="shared" si="5"/>
        <v>0.14999999999417923</v>
      </c>
      <c r="O110" s="468">
        <f t="shared" si="6"/>
        <v>0</v>
      </c>
      <c r="P110" s="468">
        <f t="shared" si="7"/>
        <v>2.9999999998835847E-2</v>
      </c>
      <c r="Q110" s="34">
        <v>42430</v>
      </c>
      <c r="R110" s="35">
        <v>42522</v>
      </c>
      <c r="S110" s="35">
        <v>42735</v>
      </c>
      <c r="T110" s="36">
        <v>43404</v>
      </c>
      <c r="U110" s="114">
        <f>H110*0.1</f>
        <v>17338.400000000001</v>
      </c>
      <c r="V110" s="114">
        <f>H110*0.45</f>
        <v>78022.8</v>
      </c>
      <c r="W110" s="114">
        <f>H110*0.45</f>
        <v>78022.8</v>
      </c>
      <c r="X110" s="114">
        <v>0</v>
      </c>
      <c r="Y110" s="114">
        <v>0</v>
      </c>
      <c r="Z110" s="114"/>
      <c r="AA110" s="139"/>
      <c r="AB110" s="115"/>
      <c r="AC110" s="119">
        <v>25</v>
      </c>
      <c r="AD110" s="129" t="s">
        <v>245</v>
      </c>
      <c r="AE110" s="120"/>
      <c r="AF110" s="141"/>
      <c r="AG110" s="136"/>
      <c r="AH110" s="119"/>
      <c r="AI110" s="120"/>
      <c r="AJ110" s="120"/>
      <c r="AK110" s="120"/>
      <c r="AL110" s="120"/>
      <c r="AM110" s="120" t="s">
        <v>215</v>
      </c>
      <c r="AN110" s="129" t="s">
        <v>763</v>
      </c>
      <c r="AO110" s="120">
        <v>6</v>
      </c>
      <c r="AP110" s="120"/>
      <c r="AQ110" s="120"/>
      <c r="AR110" s="120"/>
      <c r="AS110" s="120"/>
      <c r="AT110" s="120"/>
      <c r="AU110" s="120"/>
      <c r="AV110" s="120"/>
      <c r="AW110" s="120"/>
      <c r="AX110" s="120"/>
      <c r="AY110" s="120"/>
      <c r="AZ110" s="120"/>
      <c r="BA110" s="120"/>
      <c r="BB110" s="120"/>
      <c r="BC110" s="120"/>
      <c r="BD110" s="135"/>
      <c r="BE110" s="57" t="s">
        <v>838</v>
      </c>
      <c r="BF110" s="468" t="str">
        <f>IFERROR(VLOOKUP($A110,'SUT 20210531'!$A$1:$Y$90,5,FALSE),"-")</f>
        <v>Baigtas</v>
      </c>
    </row>
    <row r="111" spans="1:147" ht="25.5" hidden="1" customHeight="1" x14ac:dyDescent="0.2">
      <c r="A111" s="29" t="s">
        <v>610</v>
      </c>
      <c r="B111" s="30" t="s">
        <v>611</v>
      </c>
      <c r="C111" s="33">
        <v>297848.24</v>
      </c>
      <c r="D111" s="33">
        <v>44677.24</v>
      </c>
      <c r="E111" s="95"/>
      <c r="F111" s="33"/>
      <c r="G111" s="33"/>
      <c r="H111" s="33">
        <v>253171</v>
      </c>
      <c r="I111" s="468">
        <f>IFERROR(VLOOKUP($A111,'SUT 20210531'!$A$1:$Y$90,15,FALSE),"-")</f>
        <v>297849</v>
      </c>
      <c r="J111" s="468">
        <f>IFERROR(VLOOKUP($A111,'SUT 20210531'!$A$1:$Y$90,16,FALSE),"-")</f>
        <v>253171</v>
      </c>
      <c r="K111" s="468">
        <f>IFERROR(VLOOKUP($A111,'SUT 20210531'!$A$1:$Y$90,17,FALSE),"-")</f>
        <v>0</v>
      </c>
      <c r="L111" s="468">
        <f>IFERROR(VLOOKUP($A111,'SUT 20210531'!$A$1:$Y$90,18,FALSE),"-")</f>
        <v>44678</v>
      </c>
      <c r="M111" s="468">
        <f t="shared" si="4"/>
        <v>-0.76000000000931323</v>
      </c>
      <c r="N111" s="468">
        <f t="shared" si="5"/>
        <v>0</v>
      </c>
      <c r="O111" s="468">
        <f t="shared" si="6"/>
        <v>0</v>
      </c>
      <c r="P111" s="468">
        <f t="shared" si="7"/>
        <v>-0.76000000000203727</v>
      </c>
      <c r="Q111" s="34">
        <v>42430</v>
      </c>
      <c r="R111" s="35">
        <v>42522</v>
      </c>
      <c r="S111" s="35">
        <v>42613</v>
      </c>
      <c r="T111" s="375">
        <v>44561</v>
      </c>
      <c r="U111" s="114"/>
      <c r="V111" s="114">
        <v>139244.04999999999</v>
      </c>
      <c r="W111" s="114">
        <f>H111-V111</f>
        <v>113926.95000000001</v>
      </c>
      <c r="X111" s="114">
        <v>0</v>
      </c>
      <c r="Y111" s="114">
        <v>0</v>
      </c>
      <c r="Z111" s="114"/>
      <c r="AA111" s="139"/>
      <c r="AB111" s="115"/>
      <c r="AC111" s="119">
        <v>26</v>
      </c>
      <c r="AD111" s="129" t="s">
        <v>246</v>
      </c>
      <c r="AE111" s="120"/>
      <c r="AF111" s="135"/>
      <c r="AG111" s="136"/>
      <c r="AH111" s="119"/>
      <c r="AI111" s="120"/>
      <c r="AJ111" s="120"/>
      <c r="AK111" s="120"/>
      <c r="AL111" s="120"/>
      <c r="AM111" s="120" t="s">
        <v>215</v>
      </c>
      <c r="AN111" s="129" t="s">
        <v>764</v>
      </c>
      <c r="AO111" s="120">
        <v>16</v>
      </c>
      <c r="AP111" s="120"/>
      <c r="AQ111" s="120"/>
      <c r="AR111" s="120"/>
      <c r="AS111" s="120"/>
      <c r="AT111" s="120"/>
      <c r="AU111" s="120"/>
      <c r="AV111" s="120"/>
      <c r="AW111" s="120"/>
      <c r="AX111" s="120"/>
      <c r="AY111" s="120"/>
      <c r="AZ111" s="120"/>
      <c r="BA111" s="120"/>
      <c r="BB111" s="120"/>
      <c r="BC111" s="120"/>
      <c r="BD111" s="135"/>
      <c r="BE111" s="57" t="s">
        <v>835</v>
      </c>
      <c r="BF111" s="468" t="str">
        <f>IFERROR(VLOOKUP($A111,'SUT 20210531'!$A$1:$Y$90,5,FALSE),"-")</f>
        <v>Įgyvendinama sutartis</v>
      </c>
    </row>
    <row r="112" spans="1:147" ht="25.5" hidden="1" customHeight="1" x14ac:dyDescent="0.2">
      <c r="A112" s="29" t="s">
        <v>613</v>
      </c>
      <c r="B112" s="30" t="s">
        <v>614</v>
      </c>
      <c r="C112" s="33">
        <v>1467581.1764705882</v>
      </c>
      <c r="D112" s="33">
        <v>220137.17647058822</v>
      </c>
      <c r="E112" s="95"/>
      <c r="F112" s="33"/>
      <c r="G112" s="33"/>
      <c r="H112" s="33">
        <v>1247444</v>
      </c>
      <c r="I112" s="468">
        <f>IFERROR(VLOOKUP($A112,'SUT 20210531'!$A$1:$Y$90,15,FALSE),"-")</f>
        <v>1467582</v>
      </c>
      <c r="J112" s="468">
        <f>IFERROR(VLOOKUP($A112,'SUT 20210531'!$A$1:$Y$90,16,FALSE),"-")</f>
        <v>1247444</v>
      </c>
      <c r="K112" s="468">
        <f>IFERROR(VLOOKUP($A112,'SUT 20210531'!$A$1:$Y$90,17,FALSE),"-")</f>
        <v>0</v>
      </c>
      <c r="L112" s="468">
        <f>IFERROR(VLOOKUP($A112,'SUT 20210531'!$A$1:$Y$90,18,FALSE),"-")</f>
        <v>220138</v>
      </c>
      <c r="M112" s="468">
        <f t="shared" si="4"/>
        <v>-0.82352941180579364</v>
      </c>
      <c r="N112" s="468">
        <f t="shared" si="5"/>
        <v>0</v>
      </c>
      <c r="O112" s="468">
        <f t="shared" si="6"/>
        <v>0</v>
      </c>
      <c r="P112" s="468">
        <f t="shared" si="7"/>
        <v>-0.82352941177668981</v>
      </c>
      <c r="Q112" s="34">
        <v>42430</v>
      </c>
      <c r="R112" s="35">
        <v>42522</v>
      </c>
      <c r="S112" s="35">
        <v>42735</v>
      </c>
      <c r="T112" s="375">
        <v>44561</v>
      </c>
      <c r="U112" s="114">
        <f>H112*0.1</f>
        <v>124744.40000000001</v>
      </c>
      <c r="V112" s="114">
        <f>H112*0.4</f>
        <v>498977.60000000003</v>
      </c>
      <c r="W112" s="114">
        <f>H112*0.4</f>
        <v>498977.60000000003</v>
      </c>
      <c r="X112" s="114">
        <f>H112*0.1</f>
        <v>124744.40000000001</v>
      </c>
      <c r="Y112" s="114">
        <v>0</v>
      </c>
      <c r="Z112" s="114"/>
      <c r="AA112" s="139"/>
      <c r="AB112" s="115"/>
      <c r="AC112" s="119">
        <v>26</v>
      </c>
      <c r="AD112" s="129" t="s">
        <v>246</v>
      </c>
      <c r="AE112" s="120"/>
      <c r="AF112" s="141"/>
      <c r="AG112" s="136"/>
      <c r="AH112" s="119"/>
      <c r="AI112" s="120"/>
      <c r="AJ112" s="120"/>
      <c r="AK112" s="120"/>
      <c r="AL112" s="120"/>
      <c r="AM112" s="120" t="s">
        <v>215</v>
      </c>
      <c r="AN112" s="129" t="s">
        <v>765</v>
      </c>
      <c r="AO112" s="120">
        <v>42</v>
      </c>
      <c r="AP112" s="120"/>
      <c r="AQ112" s="120"/>
      <c r="AR112" s="120"/>
      <c r="AS112" s="120"/>
      <c r="AT112" s="120"/>
      <c r="AU112" s="120"/>
      <c r="AV112" s="120"/>
      <c r="AW112" s="120"/>
      <c r="AX112" s="120"/>
      <c r="AY112" s="120"/>
      <c r="AZ112" s="120"/>
      <c r="BA112" s="120"/>
      <c r="BB112" s="120"/>
      <c r="BC112" s="120"/>
      <c r="BD112" s="135"/>
      <c r="BE112" s="57" t="s">
        <v>837</v>
      </c>
      <c r="BF112" s="468" t="str">
        <f>IFERROR(VLOOKUP($A112,'SUT 20210531'!$A$1:$Y$90,5,FALSE),"-")</f>
        <v>Įgyvendinama sutartis</v>
      </c>
    </row>
    <row r="113" spans="1:147" s="165" customFormat="1" ht="24.75" hidden="1" customHeight="1" thickBot="1" x14ac:dyDescent="0.25">
      <c r="A113" s="79"/>
      <c r="B113" s="79" t="s">
        <v>616</v>
      </c>
      <c r="C113" s="80"/>
      <c r="D113" s="80"/>
      <c r="E113" s="80"/>
      <c r="F113" s="80"/>
      <c r="G113" s="80"/>
      <c r="H113" s="80"/>
      <c r="I113" s="468" t="str">
        <f>IFERROR(VLOOKUP($A113,'SUT 20210531'!$A$1:$Y$90,15,FALSE),"-")</f>
        <v>-</v>
      </c>
      <c r="J113" s="468" t="str">
        <f>IFERROR(VLOOKUP($A113,'SUT 20210531'!$A$1:$Y$90,16,FALSE),"-")</f>
        <v>-</v>
      </c>
      <c r="K113" s="468" t="str">
        <f>IFERROR(VLOOKUP($A113,'SUT 20210531'!$A$1:$Y$90,17,FALSE),"-")</f>
        <v>-</v>
      </c>
      <c r="L113" s="468" t="str">
        <f>IFERROR(VLOOKUP($A113,'SUT 20210531'!$A$1:$Y$90,18,FALSE),"-")</f>
        <v>-</v>
      </c>
      <c r="M113" s="468" t="str">
        <f t="shared" si="4"/>
        <v>-</v>
      </c>
      <c r="N113" s="468" t="str">
        <f t="shared" si="5"/>
        <v>-</v>
      </c>
      <c r="O113" s="468" t="str">
        <f t="shared" si="6"/>
        <v>-</v>
      </c>
      <c r="P113" s="468" t="str">
        <f t="shared" si="7"/>
        <v>-</v>
      </c>
      <c r="Q113" s="81"/>
      <c r="R113" s="82"/>
      <c r="S113" s="82"/>
      <c r="T113" s="83" t="s">
        <v>275</v>
      </c>
      <c r="U113" s="80"/>
      <c r="V113" s="80"/>
      <c r="W113" s="80"/>
      <c r="X113" s="80"/>
      <c r="Y113" s="80"/>
      <c r="Z113" s="80"/>
      <c r="AA113" s="80"/>
      <c r="AB113" s="163"/>
      <c r="AC113" s="80"/>
      <c r="AD113" s="80"/>
      <c r="AE113" s="80"/>
      <c r="AF113" s="80"/>
      <c r="AG113" s="163"/>
      <c r="AH113" s="80"/>
      <c r="AI113" s="80"/>
      <c r="AJ113" s="80"/>
      <c r="AK113" s="80"/>
      <c r="AL113" s="80"/>
      <c r="AM113" s="164"/>
      <c r="AN113" s="164"/>
      <c r="AO113" s="164"/>
      <c r="AP113" s="164"/>
      <c r="AQ113" s="80"/>
      <c r="AR113" s="164"/>
      <c r="AS113" s="164"/>
      <c r="AT113" s="80"/>
      <c r="AU113" s="164"/>
      <c r="AV113" s="164"/>
      <c r="AW113" s="80"/>
      <c r="AX113" s="164"/>
      <c r="AY113" s="164"/>
      <c r="AZ113" s="164"/>
      <c r="BA113" s="164"/>
      <c r="BB113" s="164"/>
      <c r="BC113" s="164"/>
      <c r="BD113" s="164"/>
      <c r="BE113" s="57"/>
      <c r="BF113" s="468" t="str">
        <f>IFERROR(VLOOKUP($A113,'SUT 20210531'!$A$1:$Y$90,5,FALSE),"-")</f>
        <v>-</v>
      </c>
      <c r="BG113" s="101"/>
      <c r="BH113" s="101"/>
      <c r="BI113" s="101"/>
      <c r="BJ113" s="101"/>
      <c r="BK113" s="101"/>
      <c r="BL113" s="101"/>
      <c r="BM113" s="101"/>
      <c r="BN113" s="101"/>
      <c r="BO113" s="101"/>
      <c r="BP113" s="101"/>
      <c r="BQ113" s="101"/>
      <c r="BR113" s="101"/>
      <c r="BS113" s="101"/>
      <c r="BT113" s="101"/>
      <c r="BU113" s="101"/>
      <c r="BV113" s="101"/>
      <c r="BW113" s="101"/>
      <c r="BX113" s="101"/>
      <c r="BY113" s="101"/>
      <c r="BZ113" s="101"/>
      <c r="CA113" s="101"/>
      <c r="CB113" s="101"/>
      <c r="CC113" s="101"/>
      <c r="CD113" s="101"/>
      <c r="CE113" s="101"/>
      <c r="CF113" s="101"/>
      <c r="CG113" s="101"/>
      <c r="CH113" s="101"/>
      <c r="CI113" s="101"/>
      <c r="CJ113" s="101"/>
      <c r="CK113" s="101"/>
      <c r="CL113" s="101"/>
      <c r="CM113" s="101"/>
      <c r="CN113" s="101"/>
      <c r="CO113" s="101"/>
      <c r="CP113" s="101"/>
      <c r="CQ113" s="101"/>
      <c r="CR113" s="101"/>
      <c r="CS113" s="101"/>
      <c r="CT113" s="101"/>
      <c r="CU113" s="101"/>
      <c r="CV113" s="101"/>
      <c r="CW113" s="101"/>
      <c r="CX113" s="101"/>
      <c r="CY113" s="101"/>
      <c r="CZ113" s="101"/>
      <c r="DA113" s="101"/>
      <c r="DB113" s="101"/>
      <c r="DC113" s="101"/>
      <c r="DD113" s="101"/>
      <c r="DE113" s="101"/>
      <c r="DF113" s="101"/>
      <c r="DG113" s="101"/>
      <c r="DH113" s="101"/>
      <c r="DI113" s="101"/>
      <c r="DJ113" s="101"/>
      <c r="DK113" s="101"/>
      <c r="DL113" s="101"/>
      <c r="DM113" s="101"/>
      <c r="DN113" s="101"/>
      <c r="DO113" s="101"/>
      <c r="DP113" s="101"/>
      <c r="DQ113" s="101"/>
      <c r="DR113" s="101"/>
      <c r="DS113" s="101"/>
      <c r="DT113" s="101"/>
      <c r="DU113" s="101"/>
      <c r="DV113" s="101"/>
      <c r="DW113" s="101"/>
      <c r="DX113" s="101"/>
      <c r="DY113" s="101"/>
      <c r="DZ113" s="101"/>
      <c r="EA113" s="101"/>
      <c r="EB113" s="101"/>
      <c r="EC113" s="101"/>
      <c r="ED113" s="101"/>
      <c r="EE113" s="101"/>
      <c r="EF113" s="101"/>
      <c r="EG113" s="101"/>
      <c r="EH113" s="101"/>
      <c r="EI113" s="101"/>
      <c r="EJ113" s="101"/>
      <c r="EK113" s="101"/>
      <c r="EL113" s="101"/>
      <c r="EM113" s="101"/>
      <c r="EN113" s="101"/>
      <c r="EO113" s="101"/>
      <c r="EP113" s="101"/>
      <c r="EQ113" s="101"/>
    </row>
    <row r="114" spans="1:147" s="165" customFormat="1" ht="24.75" hidden="1" customHeight="1" thickBot="1" x14ac:dyDescent="0.25">
      <c r="A114" s="79"/>
      <c r="B114" s="79" t="s">
        <v>618</v>
      </c>
      <c r="C114" s="80"/>
      <c r="D114" s="80"/>
      <c r="E114" s="80"/>
      <c r="F114" s="80"/>
      <c r="G114" s="80"/>
      <c r="H114" s="80"/>
      <c r="I114" s="468" t="str">
        <f>IFERROR(VLOOKUP($A114,'SUT 20210531'!$A$1:$Y$90,15,FALSE),"-")</f>
        <v>-</v>
      </c>
      <c r="J114" s="468" t="str">
        <f>IFERROR(VLOOKUP($A114,'SUT 20210531'!$A$1:$Y$90,16,FALSE),"-")</f>
        <v>-</v>
      </c>
      <c r="K114" s="468" t="str">
        <f>IFERROR(VLOOKUP($A114,'SUT 20210531'!$A$1:$Y$90,17,FALSE),"-")</f>
        <v>-</v>
      </c>
      <c r="L114" s="468" t="str">
        <f>IFERROR(VLOOKUP($A114,'SUT 20210531'!$A$1:$Y$90,18,FALSE),"-")</f>
        <v>-</v>
      </c>
      <c r="M114" s="468" t="str">
        <f t="shared" si="4"/>
        <v>-</v>
      </c>
      <c r="N114" s="468" t="str">
        <f t="shared" si="5"/>
        <v>-</v>
      </c>
      <c r="O114" s="468" t="str">
        <f t="shared" si="6"/>
        <v>-</v>
      </c>
      <c r="P114" s="468" t="str">
        <f t="shared" si="7"/>
        <v>-</v>
      </c>
      <c r="Q114" s="81"/>
      <c r="R114" s="82"/>
      <c r="S114" s="82"/>
      <c r="T114" s="83" t="s">
        <v>275</v>
      </c>
      <c r="U114" s="80"/>
      <c r="V114" s="80"/>
      <c r="W114" s="80"/>
      <c r="X114" s="80"/>
      <c r="Y114" s="80"/>
      <c r="Z114" s="80"/>
      <c r="AA114" s="80"/>
      <c r="AB114" s="163"/>
      <c r="AC114" s="80"/>
      <c r="AD114" s="80"/>
      <c r="AE114" s="80"/>
      <c r="AF114" s="80"/>
      <c r="AG114" s="163"/>
      <c r="AH114" s="80"/>
      <c r="AI114" s="80"/>
      <c r="AJ114" s="80"/>
      <c r="AK114" s="80"/>
      <c r="AL114" s="80"/>
      <c r="AM114" s="164"/>
      <c r="AN114" s="164"/>
      <c r="AO114" s="164"/>
      <c r="AP114" s="164"/>
      <c r="AQ114" s="80"/>
      <c r="AR114" s="164"/>
      <c r="AS114" s="164"/>
      <c r="AT114" s="80"/>
      <c r="AU114" s="164"/>
      <c r="AV114" s="164"/>
      <c r="AW114" s="80"/>
      <c r="AX114" s="164"/>
      <c r="AY114" s="164"/>
      <c r="AZ114" s="164"/>
      <c r="BA114" s="164"/>
      <c r="BB114" s="164"/>
      <c r="BC114" s="164"/>
      <c r="BD114" s="164"/>
      <c r="BE114" s="57"/>
      <c r="BF114" s="468" t="str">
        <f>IFERROR(VLOOKUP($A114,'SUT 20210531'!$A$1:$Y$90,5,FALSE),"-")</f>
        <v>-</v>
      </c>
      <c r="BG114" s="101"/>
      <c r="BH114" s="101"/>
      <c r="BI114" s="101"/>
      <c r="BJ114" s="101"/>
      <c r="BK114" s="101"/>
      <c r="BL114" s="101"/>
      <c r="BM114" s="101"/>
      <c r="BN114" s="101"/>
      <c r="BO114" s="101"/>
      <c r="BP114" s="101"/>
      <c r="BQ114" s="101"/>
      <c r="BR114" s="101"/>
      <c r="BS114" s="101"/>
      <c r="BT114" s="101"/>
      <c r="BU114" s="101"/>
      <c r="BV114" s="101"/>
      <c r="BW114" s="101"/>
      <c r="BX114" s="101"/>
      <c r="BY114" s="101"/>
      <c r="BZ114" s="101"/>
      <c r="CA114" s="101"/>
      <c r="CB114" s="101"/>
      <c r="CC114" s="101"/>
      <c r="CD114" s="101"/>
      <c r="CE114" s="101"/>
      <c r="CF114" s="101"/>
      <c r="CG114" s="101"/>
      <c r="CH114" s="101"/>
      <c r="CI114" s="101"/>
      <c r="CJ114" s="101"/>
      <c r="CK114" s="101"/>
      <c r="CL114" s="101"/>
      <c r="CM114" s="101"/>
      <c r="CN114" s="101"/>
      <c r="CO114" s="101"/>
      <c r="CP114" s="101"/>
      <c r="CQ114" s="101"/>
      <c r="CR114" s="101"/>
      <c r="CS114" s="101"/>
      <c r="CT114" s="101"/>
      <c r="CU114" s="101"/>
      <c r="CV114" s="101"/>
      <c r="CW114" s="101"/>
      <c r="CX114" s="101"/>
      <c r="CY114" s="101"/>
      <c r="CZ114" s="101"/>
      <c r="DA114" s="101"/>
      <c r="DB114" s="101"/>
      <c r="DC114" s="101"/>
      <c r="DD114" s="101"/>
      <c r="DE114" s="101"/>
      <c r="DF114" s="101"/>
      <c r="DG114" s="101"/>
      <c r="DH114" s="101"/>
      <c r="DI114" s="101"/>
      <c r="DJ114" s="101"/>
      <c r="DK114" s="101"/>
      <c r="DL114" s="101"/>
      <c r="DM114" s="101"/>
      <c r="DN114" s="101"/>
      <c r="DO114" s="101"/>
      <c r="DP114" s="101"/>
      <c r="DQ114" s="101"/>
      <c r="DR114" s="101"/>
      <c r="DS114" s="101"/>
      <c r="DT114" s="101"/>
      <c r="DU114" s="101"/>
      <c r="DV114" s="101"/>
      <c r="DW114" s="101"/>
      <c r="DX114" s="101"/>
      <c r="DY114" s="101"/>
      <c r="DZ114" s="101"/>
      <c r="EA114" s="101"/>
      <c r="EB114" s="101"/>
      <c r="EC114" s="101"/>
      <c r="ED114" s="101"/>
      <c r="EE114" s="101"/>
      <c r="EF114" s="101"/>
      <c r="EG114" s="101"/>
      <c r="EH114" s="101"/>
      <c r="EI114" s="101"/>
      <c r="EJ114" s="101"/>
      <c r="EK114" s="101"/>
      <c r="EL114" s="101"/>
      <c r="EM114" s="101"/>
      <c r="EN114" s="101"/>
      <c r="EO114" s="101"/>
      <c r="EP114" s="101"/>
      <c r="EQ114" s="101"/>
    </row>
    <row r="115" spans="1:147" s="113" customFormat="1" ht="25.5" hidden="1" customHeight="1" x14ac:dyDescent="0.2">
      <c r="A115" s="21"/>
      <c r="B115" s="22" t="s">
        <v>620</v>
      </c>
      <c r="C115" s="23"/>
      <c r="D115" s="23"/>
      <c r="E115" s="23"/>
      <c r="F115" s="23"/>
      <c r="G115" s="23"/>
      <c r="H115" s="24"/>
      <c r="I115" s="468" t="str">
        <f>IFERROR(VLOOKUP($A115,'SUT 20210531'!$A$1:$Y$90,15,FALSE),"-")</f>
        <v>-</v>
      </c>
      <c r="J115" s="468" t="str">
        <f>IFERROR(VLOOKUP($A115,'SUT 20210531'!$A$1:$Y$90,16,FALSE),"-")</f>
        <v>-</v>
      </c>
      <c r="K115" s="468" t="str">
        <f>IFERROR(VLOOKUP($A115,'SUT 20210531'!$A$1:$Y$90,17,FALSE),"-")</f>
        <v>-</v>
      </c>
      <c r="L115" s="468" t="str">
        <f>IFERROR(VLOOKUP($A115,'SUT 20210531'!$A$1:$Y$90,18,FALSE),"-")</f>
        <v>-</v>
      </c>
      <c r="M115" s="468" t="str">
        <f t="shared" si="4"/>
        <v>-</v>
      </c>
      <c r="N115" s="468" t="str">
        <f t="shared" si="5"/>
        <v>-</v>
      </c>
      <c r="O115" s="468" t="str">
        <f t="shared" si="6"/>
        <v>-</v>
      </c>
      <c r="P115" s="468" t="str">
        <f t="shared" si="7"/>
        <v>-</v>
      </c>
      <c r="Q115" s="25"/>
      <c r="R115" s="38"/>
      <c r="S115" s="38"/>
      <c r="T115" s="28" t="s">
        <v>275</v>
      </c>
      <c r="U115" s="108"/>
      <c r="V115" s="108"/>
      <c r="W115" s="108"/>
      <c r="X115" s="108"/>
      <c r="Y115" s="108"/>
      <c r="Z115" s="108"/>
      <c r="AA115" s="138"/>
      <c r="AB115" s="109"/>
      <c r="AC115" s="112"/>
      <c r="AD115" s="110"/>
      <c r="AE115" s="110"/>
      <c r="AF115" s="111"/>
      <c r="AG115" s="109"/>
      <c r="AH115" s="112"/>
      <c r="AI115" s="110"/>
      <c r="AJ115" s="110"/>
      <c r="AK115" s="110"/>
      <c r="AL115" s="110"/>
      <c r="AM115" s="110"/>
      <c r="AN115" s="110"/>
      <c r="AO115" s="110"/>
      <c r="AP115" s="110"/>
      <c r="AQ115" s="110"/>
      <c r="AR115" s="110"/>
      <c r="AS115" s="110"/>
      <c r="AT115" s="110"/>
      <c r="AU115" s="110"/>
      <c r="AV115" s="110"/>
      <c r="AW115" s="110"/>
      <c r="AX115" s="110"/>
      <c r="AY115" s="110"/>
      <c r="AZ115" s="110"/>
      <c r="BA115" s="110"/>
      <c r="BB115" s="110"/>
      <c r="BC115" s="110"/>
      <c r="BD115" s="111"/>
      <c r="BE115" s="57"/>
      <c r="BF115" s="468" t="str">
        <f>IFERROR(VLOOKUP($A115,'SUT 20210531'!$A$1:$Y$90,5,FALSE),"-")</f>
        <v>-</v>
      </c>
      <c r="BG115" s="101"/>
      <c r="BH115" s="101"/>
      <c r="BI115" s="101"/>
      <c r="BJ115" s="101"/>
      <c r="BK115" s="101"/>
      <c r="BL115" s="101"/>
      <c r="BM115" s="101"/>
      <c r="BN115" s="101"/>
      <c r="BO115" s="101"/>
      <c r="BP115" s="101"/>
      <c r="BQ115" s="101"/>
      <c r="BR115" s="101"/>
      <c r="BS115" s="101"/>
      <c r="BT115" s="101"/>
      <c r="BU115" s="101"/>
      <c r="BV115" s="101"/>
      <c r="BW115" s="101"/>
      <c r="BX115" s="101"/>
      <c r="BY115" s="101"/>
      <c r="BZ115" s="101"/>
      <c r="CA115" s="101"/>
      <c r="CB115" s="101"/>
      <c r="CC115" s="101"/>
      <c r="CD115" s="101"/>
      <c r="CE115" s="101"/>
      <c r="CF115" s="101"/>
      <c r="CG115" s="101"/>
      <c r="CH115" s="101"/>
      <c r="CI115" s="101"/>
      <c r="CJ115" s="101"/>
      <c r="CK115" s="101"/>
      <c r="CL115" s="101"/>
      <c r="CM115" s="101"/>
      <c r="CN115" s="101"/>
      <c r="CO115" s="101"/>
      <c r="CP115" s="101"/>
      <c r="CQ115" s="101"/>
      <c r="CR115" s="101"/>
      <c r="CS115" s="101"/>
      <c r="CT115" s="101"/>
      <c r="CU115" s="101"/>
      <c r="CV115" s="101"/>
      <c r="CW115" s="101"/>
      <c r="CX115" s="101"/>
      <c r="CY115" s="101"/>
      <c r="CZ115" s="101"/>
      <c r="DA115" s="101"/>
      <c r="DB115" s="101"/>
      <c r="DC115" s="101"/>
      <c r="DD115" s="101"/>
      <c r="DE115" s="101"/>
      <c r="DF115" s="101"/>
      <c r="DG115" s="101"/>
      <c r="DH115" s="101"/>
      <c r="DI115" s="101"/>
      <c r="DJ115" s="101"/>
      <c r="DK115" s="101"/>
      <c r="DL115" s="101"/>
      <c r="DM115" s="101"/>
      <c r="DN115" s="101"/>
      <c r="DO115" s="101"/>
      <c r="DP115" s="101"/>
      <c r="DQ115" s="101"/>
      <c r="DR115" s="101"/>
      <c r="DS115" s="101"/>
      <c r="DT115" s="101"/>
      <c r="DU115" s="101"/>
      <c r="DV115" s="101"/>
      <c r="DW115" s="101"/>
      <c r="DX115" s="101"/>
      <c r="DY115" s="101"/>
      <c r="DZ115" s="101"/>
      <c r="EA115" s="101"/>
      <c r="EB115" s="101"/>
      <c r="EC115" s="101"/>
      <c r="ED115" s="101"/>
      <c r="EE115" s="101"/>
      <c r="EF115" s="101"/>
      <c r="EG115" s="101"/>
      <c r="EH115" s="101"/>
      <c r="EI115" s="101"/>
      <c r="EJ115" s="101"/>
      <c r="EK115" s="101"/>
      <c r="EL115" s="101"/>
      <c r="EM115" s="101"/>
      <c r="EN115" s="101"/>
      <c r="EO115" s="101"/>
      <c r="EP115" s="101"/>
      <c r="EQ115" s="101"/>
    </row>
    <row r="116" spans="1:147" ht="25.5" hidden="1" customHeight="1" x14ac:dyDescent="0.2">
      <c r="A116" s="29" t="s">
        <v>623</v>
      </c>
      <c r="B116" s="30" t="s">
        <v>1007</v>
      </c>
      <c r="C116" s="348">
        <v>931508</v>
      </c>
      <c r="D116" s="348">
        <v>139727</v>
      </c>
      <c r="E116" s="42">
        <v>0</v>
      </c>
      <c r="F116" s="42">
        <v>0</v>
      </c>
      <c r="G116" s="42">
        <v>0</v>
      </c>
      <c r="H116" s="348">
        <v>791781</v>
      </c>
      <c r="I116" s="468">
        <f>IFERROR(VLOOKUP($A116,'SUT 20210531'!$A$1:$Y$90,15,FALSE),"-")</f>
        <v>502569.92</v>
      </c>
      <c r="J116" s="468">
        <f>IFERROR(VLOOKUP($A116,'SUT 20210531'!$A$1:$Y$90,16,FALSE),"-")</f>
        <v>427184.43</v>
      </c>
      <c r="K116" s="468">
        <f>IFERROR(VLOOKUP($A116,'SUT 20210531'!$A$1:$Y$90,17,FALSE),"-")</f>
        <v>0</v>
      </c>
      <c r="L116" s="468">
        <f>IFERROR(VLOOKUP($A116,'SUT 20210531'!$A$1:$Y$90,18,FALSE),"-")</f>
        <v>75385.490000000005</v>
      </c>
      <c r="M116" s="468">
        <f t="shared" si="4"/>
        <v>428938.08</v>
      </c>
      <c r="N116" s="468">
        <f t="shared" si="5"/>
        <v>364596.57</v>
      </c>
      <c r="O116" s="468">
        <f t="shared" si="6"/>
        <v>0</v>
      </c>
      <c r="P116" s="468">
        <f t="shared" si="7"/>
        <v>64341.509999999995</v>
      </c>
      <c r="Q116" s="96">
        <v>43040</v>
      </c>
      <c r="R116" s="58">
        <v>43070</v>
      </c>
      <c r="S116" s="58">
        <v>43220</v>
      </c>
      <c r="T116" s="97">
        <v>44296</v>
      </c>
      <c r="U116" s="91"/>
      <c r="V116" s="91">
        <v>0</v>
      </c>
      <c r="W116" s="91">
        <v>333000</v>
      </c>
      <c r="X116" s="91">
        <v>100500</v>
      </c>
      <c r="Y116" s="91">
        <v>0</v>
      </c>
      <c r="Z116" s="91"/>
      <c r="AA116" s="149"/>
      <c r="AB116" s="115"/>
      <c r="AC116" s="133">
        <v>49</v>
      </c>
      <c r="AD116" s="116" t="s">
        <v>257</v>
      </c>
      <c r="AE116" s="117"/>
      <c r="AF116" s="132"/>
      <c r="AG116" s="136"/>
      <c r="AH116" s="133"/>
      <c r="AI116" s="117"/>
      <c r="AJ116" s="117"/>
      <c r="AK116" s="117"/>
      <c r="AL116" s="117"/>
      <c r="AM116" s="117" t="s">
        <v>766</v>
      </c>
      <c r="AN116" s="116" t="s">
        <v>767</v>
      </c>
      <c r="AO116" s="116">
        <v>69</v>
      </c>
      <c r="AP116" s="116" t="s">
        <v>768</v>
      </c>
      <c r="AQ116" s="116" t="s">
        <v>234</v>
      </c>
      <c r="AR116" s="117">
        <v>4</v>
      </c>
      <c r="AS116" s="117" t="s">
        <v>769</v>
      </c>
      <c r="AT116" s="116" t="s">
        <v>235</v>
      </c>
      <c r="AU116" s="117">
        <v>2</v>
      </c>
      <c r="AV116" s="117"/>
      <c r="AW116" s="117"/>
      <c r="AX116" s="117"/>
      <c r="AY116" s="117"/>
      <c r="AZ116" s="117"/>
      <c r="BA116" s="117"/>
      <c r="BB116" s="117"/>
      <c r="BC116" s="117"/>
      <c r="BD116" s="132"/>
      <c r="BE116" s="57" t="s">
        <v>1074</v>
      </c>
      <c r="BF116" s="468" t="str">
        <f>IFERROR(VLOOKUP($A116,'SUT 20210531'!$A$1:$Y$90,5,FALSE),"-")</f>
        <v>Įgyvendinama sutartis</v>
      </c>
    </row>
    <row r="117" spans="1:147" ht="25.5" hidden="1" customHeight="1" x14ac:dyDescent="0.2">
      <c r="A117" s="29"/>
      <c r="B117" s="230" t="s">
        <v>795</v>
      </c>
      <c r="C117" s="231"/>
      <c r="D117" s="231"/>
      <c r="E117" s="42"/>
      <c r="F117" s="42"/>
      <c r="G117" s="42"/>
      <c r="H117" s="231"/>
      <c r="I117" s="468" t="str">
        <f>IFERROR(VLOOKUP($A117,'SUT 20210531'!$A$1:$Y$90,15,FALSE),"-")</f>
        <v>-</v>
      </c>
      <c r="J117" s="468" t="str">
        <f>IFERROR(VLOOKUP($A117,'SUT 20210531'!$A$1:$Y$90,16,FALSE),"-")</f>
        <v>-</v>
      </c>
      <c r="K117" s="468" t="str">
        <f>IFERROR(VLOOKUP($A117,'SUT 20210531'!$A$1:$Y$90,17,FALSE),"-")</f>
        <v>-</v>
      </c>
      <c r="L117" s="468" t="str">
        <f>IFERROR(VLOOKUP($A117,'SUT 20210531'!$A$1:$Y$90,18,FALSE),"-")</f>
        <v>-</v>
      </c>
      <c r="M117" s="468" t="str">
        <f t="shared" si="4"/>
        <v>-</v>
      </c>
      <c r="N117" s="468" t="str">
        <f t="shared" si="5"/>
        <v>-</v>
      </c>
      <c r="O117" s="468" t="str">
        <f t="shared" si="6"/>
        <v>-</v>
      </c>
      <c r="P117" s="468" t="str">
        <f t="shared" si="7"/>
        <v>-</v>
      </c>
      <c r="Q117" s="58"/>
      <c r="R117" s="58"/>
      <c r="S117" s="58"/>
      <c r="T117" s="97"/>
      <c r="U117" s="91"/>
      <c r="V117" s="91"/>
      <c r="W117" s="91"/>
      <c r="X117" s="91"/>
      <c r="Y117" s="91"/>
      <c r="Z117" s="91"/>
      <c r="AA117" s="91"/>
      <c r="AB117" s="115"/>
      <c r="AC117" s="117"/>
      <c r="AD117" s="116"/>
      <c r="AE117" s="117"/>
      <c r="AF117" s="117"/>
      <c r="AG117" s="136"/>
      <c r="AH117" s="117"/>
      <c r="AI117" s="117"/>
      <c r="AJ117" s="117"/>
      <c r="AK117" s="117"/>
      <c r="AL117" s="117"/>
      <c r="AM117" s="117"/>
      <c r="AN117" s="116"/>
      <c r="AO117" s="116"/>
      <c r="AP117" s="116"/>
      <c r="AQ117" s="116"/>
      <c r="AR117" s="117"/>
      <c r="AS117" s="117"/>
      <c r="AT117" s="116"/>
      <c r="AU117" s="117"/>
      <c r="AV117" s="117"/>
      <c r="AW117" s="117"/>
      <c r="AX117" s="117"/>
      <c r="AY117" s="117"/>
      <c r="AZ117" s="117"/>
      <c r="BA117" s="117"/>
      <c r="BB117" s="117"/>
      <c r="BC117" s="117"/>
      <c r="BD117" s="132"/>
      <c r="BE117" s="57"/>
      <c r="BF117" s="468" t="str">
        <f>IFERROR(VLOOKUP($A117,'SUT 20210531'!$A$1:$Y$90,5,FALSE),"-")</f>
        <v>-</v>
      </c>
    </row>
    <row r="118" spans="1:147" s="165" customFormat="1" ht="24.75" hidden="1" customHeight="1" x14ac:dyDescent="0.2">
      <c r="A118" s="232"/>
      <c r="B118" s="232" t="s">
        <v>628</v>
      </c>
      <c r="C118" s="166"/>
      <c r="D118" s="166"/>
      <c r="E118" s="166"/>
      <c r="F118" s="166"/>
      <c r="G118" s="166"/>
      <c r="H118" s="166"/>
      <c r="I118" s="468" t="str">
        <f>IFERROR(VLOOKUP($A118,'SUT 20210531'!$A$1:$Y$90,15,FALSE),"-")</f>
        <v>-</v>
      </c>
      <c r="J118" s="468" t="str">
        <f>IFERROR(VLOOKUP($A118,'SUT 20210531'!$A$1:$Y$90,16,FALSE),"-")</f>
        <v>-</v>
      </c>
      <c r="K118" s="468" t="str">
        <f>IFERROR(VLOOKUP($A118,'SUT 20210531'!$A$1:$Y$90,17,FALSE),"-")</f>
        <v>-</v>
      </c>
      <c r="L118" s="468" t="str">
        <f>IFERROR(VLOOKUP($A118,'SUT 20210531'!$A$1:$Y$90,18,FALSE),"-")</f>
        <v>-</v>
      </c>
      <c r="M118" s="468" t="str">
        <f t="shared" si="4"/>
        <v>-</v>
      </c>
      <c r="N118" s="468" t="str">
        <f t="shared" si="5"/>
        <v>-</v>
      </c>
      <c r="O118" s="468" t="str">
        <f t="shared" si="6"/>
        <v>-</v>
      </c>
      <c r="P118" s="468" t="str">
        <f t="shared" si="7"/>
        <v>-</v>
      </c>
      <c r="Q118" s="82"/>
      <c r="R118" s="82"/>
      <c r="S118" s="82"/>
      <c r="T118" s="83" t="s">
        <v>275</v>
      </c>
      <c r="U118" s="166"/>
      <c r="V118" s="166"/>
      <c r="W118" s="166"/>
      <c r="X118" s="166"/>
      <c r="Y118" s="166"/>
      <c r="Z118" s="166"/>
      <c r="AA118" s="166"/>
      <c r="AB118" s="163"/>
      <c r="AC118" s="166"/>
      <c r="AD118" s="166"/>
      <c r="AE118" s="166"/>
      <c r="AF118" s="166"/>
      <c r="AG118" s="163"/>
      <c r="AH118" s="166"/>
      <c r="AI118" s="166"/>
      <c r="AJ118" s="166"/>
      <c r="AK118" s="166"/>
      <c r="AL118" s="166"/>
      <c r="AM118" s="169"/>
      <c r="AN118" s="169"/>
      <c r="AO118" s="169"/>
      <c r="AP118" s="169"/>
      <c r="AQ118" s="166"/>
      <c r="AR118" s="169"/>
      <c r="AS118" s="169"/>
      <c r="AT118" s="166"/>
      <c r="AU118" s="169"/>
      <c r="AV118" s="169"/>
      <c r="AW118" s="166"/>
      <c r="AX118" s="169"/>
      <c r="AY118" s="169"/>
      <c r="AZ118" s="169"/>
      <c r="BA118" s="169"/>
      <c r="BB118" s="169"/>
      <c r="BC118" s="169"/>
      <c r="BD118" s="368"/>
      <c r="BE118" s="57"/>
      <c r="BF118" s="468" t="str">
        <f>IFERROR(VLOOKUP($A118,'SUT 20210531'!$A$1:$Y$90,5,FALSE),"-")</f>
        <v>-</v>
      </c>
      <c r="BG118" s="101"/>
      <c r="BH118" s="101"/>
      <c r="BI118" s="101"/>
      <c r="BJ118" s="101"/>
      <c r="BK118" s="101"/>
      <c r="BL118" s="101"/>
      <c r="BM118" s="101"/>
      <c r="BN118" s="101"/>
      <c r="BO118" s="101"/>
      <c r="BP118" s="101"/>
      <c r="BQ118" s="101"/>
      <c r="BR118" s="101"/>
      <c r="BS118" s="101"/>
      <c r="BT118" s="101"/>
      <c r="BU118" s="101"/>
      <c r="BV118" s="101"/>
      <c r="BW118" s="101"/>
      <c r="BX118" s="101"/>
      <c r="BY118" s="101"/>
      <c r="BZ118" s="101"/>
      <c r="CA118" s="101"/>
      <c r="CB118" s="101"/>
      <c r="CC118" s="101"/>
      <c r="CD118" s="101"/>
      <c r="CE118" s="101"/>
      <c r="CF118" s="101"/>
      <c r="CG118" s="101"/>
      <c r="CH118" s="101"/>
      <c r="CI118" s="101"/>
      <c r="CJ118" s="101"/>
      <c r="CK118" s="101"/>
      <c r="CL118" s="101"/>
      <c r="CM118" s="101"/>
      <c r="CN118" s="101"/>
      <c r="CO118" s="101"/>
      <c r="CP118" s="101"/>
      <c r="CQ118" s="101"/>
      <c r="CR118" s="101"/>
      <c r="CS118" s="101"/>
      <c r="CT118" s="101"/>
      <c r="CU118" s="101"/>
      <c r="CV118" s="101"/>
      <c r="CW118" s="101"/>
      <c r="CX118" s="101"/>
      <c r="CY118" s="101"/>
      <c r="CZ118" s="101"/>
      <c r="DA118" s="101"/>
      <c r="DB118" s="101"/>
      <c r="DC118" s="101"/>
      <c r="DD118" s="101"/>
      <c r="DE118" s="101"/>
      <c r="DF118" s="101"/>
      <c r="DG118" s="101"/>
      <c r="DH118" s="101"/>
      <c r="DI118" s="101"/>
      <c r="DJ118" s="101"/>
      <c r="DK118" s="101"/>
      <c r="DL118" s="101"/>
      <c r="DM118" s="101"/>
      <c r="DN118" s="101"/>
      <c r="DO118" s="101"/>
      <c r="DP118" s="101"/>
      <c r="DQ118" s="101"/>
      <c r="DR118" s="101"/>
      <c r="DS118" s="101"/>
      <c r="DT118" s="101"/>
      <c r="DU118" s="101"/>
      <c r="DV118" s="101"/>
      <c r="DW118" s="101"/>
      <c r="DX118" s="101"/>
      <c r="DY118" s="101"/>
      <c r="DZ118" s="101"/>
      <c r="EA118" s="101"/>
      <c r="EB118" s="101"/>
      <c r="EC118" s="101"/>
      <c r="ED118" s="101"/>
      <c r="EE118" s="101"/>
      <c r="EF118" s="101"/>
      <c r="EG118" s="101"/>
      <c r="EH118" s="101"/>
      <c r="EI118" s="101"/>
      <c r="EJ118" s="101"/>
      <c r="EK118" s="101"/>
      <c r="EL118" s="101"/>
      <c r="EM118" s="101"/>
      <c r="EN118" s="101"/>
      <c r="EO118" s="101"/>
      <c r="EP118" s="101"/>
      <c r="EQ118" s="101"/>
    </row>
    <row r="119" spans="1:147" s="165" customFormat="1" ht="24.75" hidden="1" customHeight="1" x14ac:dyDescent="0.2">
      <c r="A119" s="232"/>
      <c r="B119" s="232" t="s">
        <v>630</v>
      </c>
      <c r="C119" s="166"/>
      <c r="D119" s="166"/>
      <c r="E119" s="166"/>
      <c r="F119" s="166"/>
      <c r="G119" s="166"/>
      <c r="H119" s="166"/>
      <c r="I119" s="468" t="str">
        <f>IFERROR(VLOOKUP($A119,'SUT 20210531'!$A$1:$Y$90,15,FALSE),"-")</f>
        <v>-</v>
      </c>
      <c r="J119" s="468" t="str">
        <f>IFERROR(VLOOKUP($A119,'SUT 20210531'!$A$1:$Y$90,16,FALSE),"-")</f>
        <v>-</v>
      </c>
      <c r="K119" s="468" t="str">
        <f>IFERROR(VLOOKUP($A119,'SUT 20210531'!$A$1:$Y$90,17,FALSE),"-")</f>
        <v>-</v>
      </c>
      <c r="L119" s="468" t="str">
        <f>IFERROR(VLOOKUP($A119,'SUT 20210531'!$A$1:$Y$90,18,FALSE),"-")</f>
        <v>-</v>
      </c>
      <c r="M119" s="468" t="str">
        <f t="shared" si="4"/>
        <v>-</v>
      </c>
      <c r="N119" s="468" t="str">
        <f t="shared" si="5"/>
        <v>-</v>
      </c>
      <c r="O119" s="468" t="str">
        <f t="shared" si="6"/>
        <v>-</v>
      </c>
      <c r="P119" s="468" t="str">
        <f t="shared" si="7"/>
        <v>-</v>
      </c>
      <c r="Q119" s="82"/>
      <c r="R119" s="82"/>
      <c r="S119" s="82"/>
      <c r="T119" s="83" t="s">
        <v>275</v>
      </c>
      <c r="U119" s="166"/>
      <c r="V119" s="166"/>
      <c r="W119" s="166"/>
      <c r="X119" s="166"/>
      <c r="Y119" s="166"/>
      <c r="Z119" s="166"/>
      <c r="AA119" s="166"/>
      <c r="AB119" s="163"/>
      <c r="AC119" s="166"/>
      <c r="AD119" s="166"/>
      <c r="AE119" s="166"/>
      <c r="AF119" s="166"/>
      <c r="AG119" s="163"/>
      <c r="AH119" s="166"/>
      <c r="AI119" s="166"/>
      <c r="AJ119" s="166"/>
      <c r="AK119" s="166"/>
      <c r="AL119" s="166"/>
      <c r="AM119" s="169"/>
      <c r="AN119" s="169"/>
      <c r="AO119" s="169"/>
      <c r="AP119" s="169"/>
      <c r="AQ119" s="166"/>
      <c r="AR119" s="169"/>
      <c r="AS119" s="169"/>
      <c r="AT119" s="166"/>
      <c r="AU119" s="169"/>
      <c r="AV119" s="169"/>
      <c r="AW119" s="166"/>
      <c r="AX119" s="169"/>
      <c r="AY119" s="169"/>
      <c r="AZ119" s="169"/>
      <c r="BA119" s="169"/>
      <c r="BB119" s="169"/>
      <c r="BC119" s="169"/>
      <c r="BD119" s="368"/>
      <c r="BE119" s="57"/>
      <c r="BF119" s="468" t="str">
        <f>IFERROR(VLOOKUP($A119,'SUT 20210531'!$A$1:$Y$90,5,FALSE),"-")</f>
        <v>-</v>
      </c>
      <c r="BG119" s="101"/>
      <c r="BH119" s="101"/>
      <c r="BI119" s="101"/>
      <c r="BJ119" s="101"/>
      <c r="BK119" s="101"/>
      <c r="BL119" s="101"/>
      <c r="BM119" s="101"/>
      <c r="BN119" s="101"/>
      <c r="BO119" s="101"/>
      <c r="BP119" s="101"/>
      <c r="BQ119" s="101"/>
      <c r="BR119" s="101"/>
      <c r="BS119" s="101"/>
      <c r="BT119" s="101"/>
      <c r="BU119" s="101"/>
      <c r="BV119" s="101"/>
      <c r="BW119" s="101"/>
      <c r="BX119" s="101"/>
      <c r="BY119" s="101"/>
      <c r="BZ119" s="101"/>
      <c r="CA119" s="101"/>
      <c r="CB119" s="101"/>
      <c r="CC119" s="101"/>
      <c r="CD119" s="101"/>
      <c r="CE119" s="101"/>
      <c r="CF119" s="101"/>
      <c r="CG119" s="101"/>
      <c r="CH119" s="101"/>
      <c r="CI119" s="101"/>
      <c r="CJ119" s="101"/>
      <c r="CK119" s="101"/>
      <c r="CL119" s="101"/>
      <c r="CM119" s="101"/>
      <c r="CN119" s="101"/>
      <c r="CO119" s="101"/>
      <c r="CP119" s="101"/>
      <c r="CQ119" s="101"/>
      <c r="CR119" s="101"/>
      <c r="CS119" s="101"/>
      <c r="CT119" s="101"/>
      <c r="CU119" s="101"/>
      <c r="CV119" s="101"/>
      <c r="CW119" s="101"/>
      <c r="CX119" s="101"/>
      <c r="CY119" s="101"/>
      <c r="CZ119" s="101"/>
      <c r="DA119" s="101"/>
      <c r="DB119" s="101"/>
      <c r="DC119" s="101"/>
      <c r="DD119" s="101"/>
      <c r="DE119" s="101"/>
      <c r="DF119" s="101"/>
      <c r="DG119" s="101"/>
      <c r="DH119" s="101"/>
      <c r="DI119" s="101"/>
      <c r="DJ119" s="101"/>
      <c r="DK119" s="101"/>
      <c r="DL119" s="101"/>
      <c r="DM119" s="101"/>
      <c r="DN119" s="101"/>
      <c r="DO119" s="101"/>
      <c r="DP119" s="101"/>
      <c r="DQ119" s="101"/>
      <c r="DR119" s="101"/>
      <c r="DS119" s="101"/>
      <c r="DT119" s="101"/>
      <c r="DU119" s="101"/>
      <c r="DV119" s="101"/>
      <c r="DW119" s="101"/>
      <c r="DX119" s="101"/>
      <c r="DY119" s="101"/>
      <c r="DZ119" s="101"/>
      <c r="EA119" s="101"/>
      <c r="EB119" s="101"/>
      <c r="EC119" s="101"/>
      <c r="ED119" s="101"/>
      <c r="EE119" s="101"/>
      <c r="EF119" s="101"/>
      <c r="EG119" s="101"/>
      <c r="EH119" s="101"/>
      <c r="EI119" s="101"/>
      <c r="EJ119" s="101"/>
      <c r="EK119" s="101"/>
      <c r="EL119" s="101"/>
      <c r="EM119" s="101"/>
      <c r="EN119" s="101"/>
      <c r="EO119" s="101"/>
      <c r="EP119" s="101"/>
      <c r="EQ119" s="101"/>
    </row>
    <row r="120" spans="1:147" s="113" customFormat="1" ht="25.5" hidden="1" customHeight="1" x14ac:dyDescent="0.2">
      <c r="A120" s="218"/>
      <c r="B120" s="219" t="s">
        <v>632</v>
      </c>
      <c r="C120" s="220"/>
      <c r="D120" s="220"/>
      <c r="E120" s="220"/>
      <c r="F120" s="220"/>
      <c r="G120" s="220"/>
      <c r="H120" s="221"/>
      <c r="I120" s="468" t="str">
        <f>IFERROR(VLOOKUP($A120,'SUT 20210531'!$A$1:$Y$90,15,FALSE),"-")</f>
        <v>-</v>
      </c>
      <c r="J120" s="468" t="str">
        <f>IFERROR(VLOOKUP($A120,'SUT 20210531'!$A$1:$Y$90,16,FALSE),"-")</f>
        <v>-</v>
      </c>
      <c r="K120" s="468" t="str">
        <f>IFERROR(VLOOKUP($A120,'SUT 20210531'!$A$1:$Y$90,17,FALSE),"-")</f>
        <v>-</v>
      </c>
      <c r="L120" s="468" t="str">
        <f>IFERROR(VLOOKUP($A120,'SUT 20210531'!$A$1:$Y$90,18,FALSE),"-")</f>
        <v>-</v>
      </c>
      <c r="M120" s="468" t="str">
        <f t="shared" si="4"/>
        <v>-</v>
      </c>
      <c r="N120" s="468" t="str">
        <f t="shared" si="5"/>
        <v>-</v>
      </c>
      <c r="O120" s="468" t="str">
        <f t="shared" si="6"/>
        <v>-</v>
      </c>
      <c r="P120" s="468" t="str">
        <f t="shared" si="7"/>
        <v>-</v>
      </c>
      <c r="Q120" s="222"/>
      <c r="R120" s="223"/>
      <c r="S120" s="223"/>
      <c r="T120" s="224" t="s">
        <v>275</v>
      </c>
      <c r="U120" s="225"/>
      <c r="V120" s="225"/>
      <c r="W120" s="225"/>
      <c r="X120" s="225"/>
      <c r="Y120" s="225"/>
      <c r="Z120" s="225"/>
      <c r="AA120" s="226"/>
      <c r="AB120" s="159"/>
      <c r="AC120" s="227"/>
      <c r="AD120" s="228"/>
      <c r="AE120" s="228"/>
      <c r="AF120" s="229"/>
      <c r="AG120" s="159"/>
      <c r="AH120" s="227"/>
      <c r="AI120" s="228"/>
      <c r="AJ120" s="228"/>
      <c r="AK120" s="228"/>
      <c r="AL120" s="228"/>
      <c r="AM120" s="228"/>
      <c r="AN120" s="228"/>
      <c r="AO120" s="228"/>
      <c r="AP120" s="228"/>
      <c r="AQ120" s="228"/>
      <c r="AR120" s="228"/>
      <c r="AS120" s="228"/>
      <c r="AT120" s="228"/>
      <c r="AU120" s="228"/>
      <c r="AV120" s="228"/>
      <c r="AW120" s="228"/>
      <c r="AX120" s="228"/>
      <c r="AY120" s="228"/>
      <c r="AZ120" s="228"/>
      <c r="BA120" s="228"/>
      <c r="BB120" s="228"/>
      <c r="BC120" s="228"/>
      <c r="BD120" s="229"/>
      <c r="BE120" s="57"/>
      <c r="BF120" s="468" t="str">
        <f>IFERROR(VLOOKUP($A120,'SUT 20210531'!$A$1:$Y$90,5,FALSE),"-")</f>
        <v>-</v>
      </c>
      <c r="BG120" s="101"/>
      <c r="BH120" s="101"/>
      <c r="BI120" s="101"/>
      <c r="BJ120" s="101"/>
      <c r="BK120" s="101"/>
      <c r="BL120" s="101"/>
      <c r="BM120" s="101"/>
      <c r="BN120" s="101"/>
      <c r="BO120" s="101"/>
      <c r="BP120" s="101"/>
      <c r="BQ120" s="101"/>
      <c r="BR120" s="101"/>
      <c r="BS120" s="101"/>
      <c r="BT120" s="101"/>
      <c r="BU120" s="101"/>
      <c r="BV120" s="101"/>
      <c r="BW120" s="101"/>
      <c r="BX120" s="101"/>
      <c r="BY120" s="101"/>
      <c r="BZ120" s="101"/>
      <c r="CA120" s="101"/>
      <c r="CB120" s="101"/>
      <c r="CC120" s="101"/>
      <c r="CD120" s="101"/>
      <c r="CE120" s="101"/>
      <c r="CF120" s="101"/>
      <c r="CG120" s="101"/>
      <c r="CH120" s="101"/>
      <c r="CI120" s="101"/>
      <c r="CJ120" s="101"/>
      <c r="CK120" s="101"/>
      <c r="CL120" s="101"/>
      <c r="CM120" s="101"/>
      <c r="CN120" s="101"/>
      <c r="CO120" s="101"/>
      <c r="CP120" s="101"/>
      <c r="CQ120" s="101"/>
      <c r="CR120" s="101"/>
      <c r="CS120" s="101"/>
      <c r="CT120" s="101"/>
      <c r="CU120" s="101"/>
      <c r="CV120" s="101"/>
      <c r="CW120" s="101"/>
      <c r="CX120" s="101"/>
      <c r="CY120" s="101"/>
      <c r="CZ120" s="101"/>
      <c r="DA120" s="101"/>
      <c r="DB120" s="101"/>
      <c r="DC120" s="101"/>
      <c r="DD120" s="101"/>
      <c r="DE120" s="101"/>
      <c r="DF120" s="101"/>
      <c r="DG120" s="101"/>
      <c r="DH120" s="101"/>
      <c r="DI120" s="101"/>
      <c r="DJ120" s="101"/>
      <c r="DK120" s="101"/>
      <c r="DL120" s="101"/>
      <c r="DM120" s="101"/>
      <c r="DN120" s="101"/>
      <c r="DO120" s="101"/>
      <c r="DP120" s="101"/>
      <c r="DQ120" s="101"/>
      <c r="DR120" s="101"/>
      <c r="DS120" s="101"/>
      <c r="DT120" s="101"/>
      <c r="DU120" s="101"/>
      <c r="DV120" s="101"/>
      <c r="DW120" s="101"/>
      <c r="DX120" s="101"/>
      <c r="DY120" s="101"/>
      <c r="DZ120" s="101"/>
      <c r="EA120" s="101"/>
      <c r="EB120" s="101"/>
      <c r="EC120" s="101"/>
      <c r="ED120" s="101"/>
      <c r="EE120" s="101"/>
      <c r="EF120" s="101"/>
      <c r="EG120" s="101"/>
      <c r="EH120" s="101"/>
      <c r="EI120" s="101"/>
      <c r="EJ120" s="101"/>
      <c r="EK120" s="101"/>
      <c r="EL120" s="101"/>
      <c r="EM120" s="101"/>
      <c r="EN120" s="101"/>
      <c r="EO120" s="101"/>
      <c r="EP120" s="101"/>
      <c r="EQ120" s="101"/>
    </row>
    <row r="121" spans="1:147" ht="25.5" customHeight="1" x14ac:dyDescent="0.25">
      <c r="A121" s="29" t="s">
        <v>635</v>
      </c>
      <c r="B121" s="30" t="s">
        <v>636</v>
      </c>
      <c r="C121" s="33">
        <f>D121+H121</f>
        <v>1538175.43</v>
      </c>
      <c r="D121" s="33">
        <v>350264.18</v>
      </c>
      <c r="E121" s="33"/>
      <c r="F121" s="33"/>
      <c r="G121" s="33"/>
      <c r="H121" s="33">
        <v>1187911.25</v>
      </c>
      <c r="I121" s="468">
        <f>IFERROR(VLOOKUP($A121,'SUT 20210531'!$A$1:$Y$90,15,FALSE),"-")</f>
        <v>1538175.43</v>
      </c>
      <c r="J121" s="468">
        <f>IFERROR(VLOOKUP($A121,'SUT 20210531'!$A$1:$Y$90,16,FALSE),"-")</f>
        <v>1187911.25</v>
      </c>
      <c r="K121" s="468">
        <f>IFERROR(VLOOKUP($A121,'SUT 20210531'!$A$1:$Y$90,17,FALSE),"-")</f>
        <v>0</v>
      </c>
      <c r="L121" s="468">
        <f>IFERROR(VLOOKUP($A121,'SUT 20210531'!$A$1:$Y$90,18,FALSE),"-")</f>
        <v>350264.18</v>
      </c>
      <c r="M121" s="468">
        <f t="shared" si="4"/>
        <v>0</v>
      </c>
      <c r="N121" s="468">
        <f t="shared" si="5"/>
        <v>0</v>
      </c>
      <c r="O121" s="468">
        <f t="shared" si="6"/>
        <v>0</v>
      </c>
      <c r="P121" s="468">
        <f t="shared" si="7"/>
        <v>0</v>
      </c>
      <c r="Q121" s="34">
        <v>42522</v>
      </c>
      <c r="R121" s="35">
        <v>42644</v>
      </c>
      <c r="S121" s="35">
        <v>42735</v>
      </c>
      <c r="T121" s="36">
        <v>43889</v>
      </c>
      <c r="U121" s="114">
        <v>0</v>
      </c>
      <c r="V121" s="114">
        <v>0</v>
      </c>
      <c r="W121" s="114">
        <v>534560</v>
      </c>
      <c r="X121" s="114">
        <v>534560</v>
      </c>
      <c r="Y121" s="114">
        <f>H121-W121-X121</f>
        <v>118791.25</v>
      </c>
      <c r="Z121" s="114"/>
      <c r="AA121" s="139"/>
      <c r="AB121" s="115"/>
      <c r="AC121" s="170">
        <v>7</v>
      </c>
      <c r="AD121" s="116" t="s">
        <v>238</v>
      </c>
      <c r="AE121" s="171">
        <v>6</v>
      </c>
      <c r="AF121" s="134" t="s">
        <v>237</v>
      </c>
      <c r="AG121" s="136"/>
      <c r="AH121" s="119"/>
      <c r="AI121" s="120"/>
      <c r="AJ121" s="120"/>
      <c r="AK121" s="120"/>
      <c r="AL121" s="120"/>
      <c r="AM121" s="120" t="s">
        <v>200</v>
      </c>
      <c r="AN121" s="129" t="s">
        <v>770</v>
      </c>
      <c r="AO121" s="120">
        <v>2.84</v>
      </c>
      <c r="AP121" s="120" t="s">
        <v>201</v>
      </c>
      <c r="AQ121" s="129" t="s">
        <v>771</v>
      </c>
      <c r="AR121" s="120">
        <v>494</v>
      </c>
      <c r="AS121" s="120"/>
      <c r="AT121" s="129"/>
      <c r="AU121" s="120"/>
      <c r="AV121" s="120" t="s">
        <v>198</v>
      </c>
      <c r="AW121" s="129" t="s">
        <v>772</v>
      </c>
      <c r="AX121" s="120">
        <v>526</v>
      </c>
      <c r="AY121" s="120"/>
      <c r="AZ121" s="120"/>
      <c r="BA121" s="120"/>
      <c r="BB121" s="120"/>
      <c r="BC121" s="120"/>
      <c r="BD121" s="135"/>
      <c r="BE121" s="57" t="s">
        <v>807</v>
      </c>
      <c r="BF121" s="468" t="str">
        <f>IFERROR(VLOOKUP($A121,'SUT 20210531'!$A$1:$Y$90,5,FALSE),"-")</f>
        <v>Baigtas</v>
      </c>
      <c r="BG121" s="122"/>
      <c r="BH121" s="122"/>
      <c r="BI121" s="122"/>
      <c r="BJ121" s="122"/>
      <c r="BK121" s="122"/>
    </row>
    <row r="122" spans="1:147" ht="25.5" customHeight="1" x14ac:dyDescent="0.2">
      <c r="A122" s="29" t="s">
        <v>640</v>
      </c>
      <c r="B122" s="40" t="s">
        <v>641</v>
      </c>
      <c r="C122" s="42">
        <v>617660.84</v>
      </c>
      <c r="D122" s="42">
        <v>262385.8</v>
      </c>
      <c r="E122" s="33"/>
      <c r="F122" s="42"/>
      <c r="G122" s="42"/>
      <c r="H122" s="42">
        <v>355275.04</v>
      </c>
      <c r="I122" s="468">
        <f>IFERROR(VLOOKUP($A122,'SUT 20210531'!$A$1:$Y$90,15,FALSE),"-")</f>
        <v>617660.84</v>
      </c>
      <c r="J122" s="468">
        <f>IFERROR(VLOOKUP($A122,'SUT 20210531'!$A$1:$Y$90,16,FALSE),"-")</f>
        <v>355275.04</v>
      </c>
      <c r="K122" s="468">
        <f>IFERROR(VLOOKUP($A122,'SUT 20210531'!$A$1:$Y$90,17,FALSE),"-")</f>
        <v>0</v>
      </c>
      <c r="L122" s="468">
        <f>IFERROR(VLOOKUP($A122,'SUT 20210531'!$A$1:$Y$90,18,FALSE),"-")</f>
        <v>262385.8</v>
      </c>
      <c r="M122" s="468">
        <f t="shared" si="4"/>
        <v>0</v>
      </c>
      <c r="N122" s="468">
        <f t="shared" si="5"/>
        <v>0</v>
      </c>
      <c r="O122" s="468">
        <f t="shared" si="6"/>
        <v>0</v>
      </c>
      <c r="P122" s="468">
        <f t="shared" si="7"/>
        <v>0</v>
      </c>
      <c r="Q122" s="34">
        <v>42522</v>
      </c>
      <c r="R122" s="35">
        <v>42658</v>
      </c>
      <c r="S122" s="35">
        <v>42735</v>
      </c>
      <c r="T122" s="36">
        <v>43676</v>
      </c>
      <c r="U122" s="91">
        <v>0</v>
      </c>
      <c r="V122" s="114">
        <f>H122*0.45</f>
        <v>159873.76799999998</v>
      </c>
      <c r="W122" s="114">
        <f>H122*0.45</f>
        <v>159873.76799999998</v>
      </c>
      <c r="X122" s="114">
        <f>H122*0.1</f>
        <v>35527.504000000001</v>
      </c>
      <c r="Y122" s="91">
        <v>0</v>
      </c>
      <c r="Z122" s="91"/>
      <c r="AA122" s="149"/>
      <c r="AB122" s="115"/>
      <c r="AC122" s="170">
        <v>6</v>
      </c>
      <c r="AD122" s="116" t="s">
        <v>237</v>
      </c>
      <c r="AE122" s="171">
        <v>7</v>
      </c>
      <c r="AF122" s="134" t="s">
        <v>238</v>
      </c>
      <c r="AG122" s="136"/>
      <c r="AH122" s="133"/>
      <c r="AI122" s="117"/>
      <c r="AJ122" s="117"/>
      <c r="AK122" s="117"/>
      <c r="AL122" s="117"/>
      <c r="AM122" s="120" t="s">
        <v>200</v>
      </c>
      <c r="AN122" s="129" t="s">
        <v>770</v>
      </c>
      <c r="AO122" s="117">
        <v>3</v>
      </c>
      <c r="AP122" s="117" t="s">
        <v>201</v>
      </c>
      <c r="AQ122" s="129" t="s">
        <v>771</v>
      </c>
      <c r="AR122" s="117">
        <v>92</v>
      </c>
      <c r="AS122" s="120"/>
      <c r="AT122" s="129"/>
      <c r="AU122" s="117"/>
      <c r="AV122" s="120" t="s">
        <v>198</v>
      </c>
      <c r="AW122" s="129" t="s">
        <v>772</v>
      </c>
      <c r="AX122" s="117">
        <v>60</v>
      </c>
      <c r="AY122" s="117" t="s">
        <v>199</v>
      </c>
      <c r="AZ122" s="116" t="s">
        <v>226</v>
      </c>
      <c r="BA122" s="117">
        <v>406</v>
      </c>
      <c r="BB122" s="117"/>
      <c r="BC122" s="117"/>
      <c r="BD122" s="132"/>
      <c r="BE122" s="57" t="s">
        <v>806</v>
      </c>
      <c r="BF122" s="468" t="str">
        <f>IFERROR(VLOOKUP($A122,'SUT 20210531'!$A$1:$Y$90,5,FALSE),"-")</f>
        <v>Baigtas</v>
      </c>
    </row>
    <row r="123" spans="1:147" ht="25.5" customHeight="1" x14ac:dyDescent="0.2">
      <c r="A123" s="29" t="s">
        <v>645</v>
      </c>
      <c r="B123" s="40" t="s">
        <v>646</v>
      </c>
      <c r="C123" s="42">
        <v>1902679.07</v>
      </c>
      <c r="D123" s="42">
        <v>743921.52</v>
      </c>
      <c r="E123" s="33"/>
      <c r="F123" s="42"/>
      <c r="G123" s="42"/>
      <c r="H123" s="42">
        <v>1158757.55</v>
      </c>
      <c r="I123" s="468">
        <f>IFERROR(VLOOKUP($A123,'SUT 20210531'!$A$1:$Y$90,15,FALSE),"-")</f>
        <v>1902679.07</v>
      </c>
      <c r="J123" s="468">
        <f>IFERROR(VLOOKUP($A123,'SUT 20210531'!$A$1:$Y$90,16,FALSE),"-")</f>
        <v>1158669.95</v>
      </c>
      <c r="K123" s="468">
        <f>IFERROR(VLOOKUP($A123,'SUT 20210531'!$A$1:$Y$90,17,FALSE),"-")</f>
        <v>0</v>
      </c>
      <c r="L123" s="468">
        <f>IFERROR(VLOOKUP($A123,'SUT 20210531'!$A$1:$Y$90,18,FALSE),"-")</f>
        <v>744009.12</v>
      </c>
      <c r="M123" s="468">
        <f t="shared" si="4"/>
        <v>0</v>
      </c>
      <c r="N123" s="468">
        <f t="shared" si="5"/>
        <v>87.600000000093132</v>
      </c>
      <c r="O123" s="468">
        <f t="shared" si="6"/>
        <v>0</v>
      </c>
      <c r="P123" s="468">
        <f t="shared" si="7"/>
        <v>-87.599999999976717</v>
      </c>
      <c r="Q123" s="34">
        <v>42522</v>
      </c>
      <c r="R123" s="35">
        <v>42658</v>
      </c>
      <c r="S123" s="35">
        <v>42735</v>
      </c>
      <c r="T123" s="36">
        <v>43585</v>
      </c>
      <c r="U123" s="91">
        <v>0</v>
      </c>
      <c r="V123" s="114">
        <f>H123*0.4</f>
        <v>463503.02</v>
      </c>
      <c r="W123" s="114">
        <f>H123*0.4</f>
        <v>463503.02</v>
      </c>
      <c r="X123" s="114">
        <f>H123*0.2</f>
        <v>231751.51</v>
      </c>
      <c r="Y123" s="91">
        <v>0</v>
      </c>
      <c r="Z123" s="91"/>
      <c r="AA123" s="149"/>
      <c r="AB123" s="115"/>
      <c r="AC123" s="170">
        <v>7</v>
      </c>
      <c r="AD123" s="116" t="s">
        <v>238</v>
      </c>
      <c r="AE123" s="171">
        <v>6</v>
      </c>
      <c r="AF123" s="134" t="s">
        <v>237</v>
      </c>
      <c r="AG123" s="136"/>
      <c r="AH123" s="133"/>
      <c r="AI123" s="117"/>
      <c r="AJ123" s="117"/>
      <c r="AK123" s="117"/>
      <c r="AL123" s="117"/>
      <c r="AM123" s="120" t="s">
        <v>200</v>
      </c>
      <c r="AN123" s="129" t="s">
        <v>770</v>
      </c>
      <c r="AO123" s="117">
        <v>1</v>
      </c>
      <c r="AP123" s="117" t="s">
        <v>201</v>
      </c>
      <c r="AQ123" s="129" t="s">
        <v>771</v>
      </c>
      <c r="AR123" s="117">
        <v>137</v>
      </c>
      <c r="AS123" s="117" t="s">
        <v>197</v>
      </c>
      <c r="AT123" s="116" t="s">
        <v>773</v>
      </c>
      <c r="AU123" s="117">
        <v>11310</v>
      </c>
      <c r="AV123" s="120" t="s">
        <v>198</v>
      </c>
      <c r="AW123" s="129" t="s">
        <v>772</v>
      </c>
      <c r="AX123" s="117">
        <v>110</v>
      </c>
      <c r="AY123" s="120"/>
      <c r="AZ123" s="129"/>
      <c r="BA123" s="117"/>
      <c r="BB123" s="117"/>
      <c r="BC123" s="117"/>
      <c r="BD123" s="132"/>
      <c r="BE123" s="57" t="s">
        <v>805</v>
      </c>
      <c r="BF123" s="468" t="str">
        <f>IFERROR(VLOOKUP($A123,'SUT 20210531'!$A$1:$Y$90,5,FALSE),"-")</f>
        <v>Baigtas</v>
      </c>
    </row>
    <row r="124" spans="1:147" ht="25.5" hidden="1" customHeight="1" x14ac:dyDescent="0.2">
      <c r="A124" s="29" t="s">
        <v>650</v>
      </c>
      <c r="B124" s="40" t="s">
        <v>651</v>
      </c>
      <c r="C124" s="42">
        <v>2854494.11</v>
      </c>
      <c r="D124" s="42">
        <v>603558.57999999996</v>
      </c>
      <c r="E124" s="33"/>
      <c r="F124" s="42">
        <v>603558.57999999996</v>
      </c>
      <c r="G124" s="42"/>
      <c r="H124" s="42">
        <v>1647376.95</v>
      </c>
      <c r="I124" s="468">
        <f>IFERROR(VLOOKUP($A124,'SUT 20210531'!$A$1:$Y$90,15,FALSE),"-")</f>
        <v>2832610.51</v>
      </c>
      <c r="J124" s="468">
        <f>IFERROR(VLOOKUP($A124,'SUT 20210531'!$A$1:$Y$90,16,FALSE),"-")</f>
        <v>1624873.85</v>
      </c>
      <c r="K124" s="468">
        <f>IFERROR(VLOOKUP($A124,'SUT 20210531'!$A$1:$Y$90,17,FALSE),"-")</f>
        <v>0</v>
      </c>
      <c r="L124" s="468">
        <f>IFERROR(VLOOKUP($A124,'SUT 20210531'!$A$1:$Y$90,18,FALSE),"-")</f>
        <v>1207736.6599999999</v>
      </c>
      <c r="M124" s="468">
        <f t="shared" si="4"/>
        <v>21883.600000000093</v>
      </c>
      <c r="N124" s="468">
        <f t="shared" si="5"/>
        <v>22503.09999999986</v>
      </c>
      <c r="O124" s="468">
        <f t="shared" si="6"/>
        <v>0</v>
      </c>
      <c r="P124" s="468">
        <f t="shared" si="7"/>
        <v>-604178.07999999996</v>
      </c>
      <c r="Q124" s="34">
        <v>42522</v>
      </c>
      <c r="R124" s="35">
        <v>42704</v>
      </c>
      <c r="S124" s="35">
        <v>42735</v>
      </c>
      <c r="T124" s="375">
        <v>44561</v>
      </c>
      <c r="U124" s="91">
        <v>0</v>
      </c>
      <c r="V124" s="91">
        <f>H124/2</f>
        <v>823688.47499999998</v>
      </c>
      <c r="W124" s="91">
        <f>H124/2</f>
        <v>823688.47499999998</v>
      </c>
      <c r="X124" s="91">
        <v>0</v>
      </c>
      <c r="Y124" s="91">
        <v>0</v>
      </c>
      <c r="Z124" s="91"/>
      <c r="AA124" s="149"/>
      <c r="AB124" s="115"/>
      <c r="AC124" s="170">
        <v>6</v>
      </c>
      <c r="AD124" s="116" t="s">
        <v>774</v>
      </c>
      <c r="AE124" s="171">
        <v>7</v>
      </c>
      <c r="AF124" s="134" t="s">
        <v>238</v>
      </c>
      <c r="AG124" s="136"/>
      <c r="AH124" s="133"/>
      <c r="AI124" s="117"/>
      <c r="AJ124" s="117"/>
      <c r="AK124" s="117"/>
      <c r="AL124" s="117"/>
      <c r="AM124" s="117" t="s">
        <v>200</v>
      </c>
      <c r="AN124" s="116" t="s">
        <v>770</v>
      </c>
      <c r="AO124" s="117">
        <v>7.5</v>
      </c>
      <c r="AP124" s="117" t="s">
        <v>201</v>
      </c>
      <c r="AQ124" s="116" t="s">
        <v>771</v>
      </c>
      <c r="AR124" s="117">
        <v>29</v>
      </c>
      <c r="AS124" s="117"/>
      <c r="AT124" s="129"/>
      <c r="AU124" s="117"/>
      <c r="AV124" s="117" t="s">
        <v>198</v>
      </c>
      <c r="AW124" s="129" t="s">
        <v>772</v>
      </c>
      <c r="AX124" s="117">
        <v>398</v>
      </c>
      <c r="AY124" s="117" t="s">
        <v>199</v>
      </c>
      <c r="AZ124" s="116" t="s">
        <v>226</v>
      </c>
      <c r="BA124" s="117">
        <v>862</v>
      </c>
      <c r="BB124" s="117"/>
      <c r="BC124" s="117"/>
      <c r="BD124" s="132"/>
      <c r="BE124" s="57" t="s">
        <v>808</v>
      </c>
      <c r="BF124" s="468" t="str">
        <f>IFERROR(VLOOKUP($A124,'SUT 20210531'!$A$1:$Y$90,5,FALSE),"-")</f>
        <v>Įgyvendinama sutartis</v>
      </c>
    </row>
    <row r="125" spans="1:147" ht="25.5" hidden="1" customHeight="1" x14ac:dyDescent="0.2">
      <c r="A125" s="29" t="s">
        <v>655</v>
      </c>
      <c r="B125" s="40" t="s">
        <v>656</v>
      </c>
      <c r="C125" s="42">
        <f>SUM(D125:H125)</f>
        <v>444870</v>
      </c>
      <c r="D125" s="42">
        <v>320131.20000000001</v>
      </c>
      <c r="E125" s="33"/>
      <c r="F125" s="42"/>
      <c r="G125" s="42"/>
      <c r="H125" s="42">
        <v>124738.8</v>
      </c>
      <c r="I125" s="468">
        <f>IFERROR(VLOOKUP($A125,'SUT 20210531'!$A$1:$Y$90,15,FALSE),"-")</f>
        <v>442782.94</v>
      </c>
      <c r="J125" s="468">
        <f>IFERROR(VLOOKUP($A125,'SUT 20210531'!$A$1:$Y$90,16,FALSE),"-")</f>
        <v>147107.41</v>
      </c>
      <c r="K125" s="468">
        <f>IFERROR(VLOOKUP($A125,'SUT 20210531'!$A$1:$Y$90,17,FALSE),"-")</f>
        <v>0</v>
      </c>
      <c r="L125" s="468">
        <f>IFERROR(VLOOKUP($A125,'SUT 20210531'!$A$1:$Y$90,18,FALSE),"-")</f>
        <v>295675.53000000003</v>
      </c>
      <c r="M125" s="468">
        <f t="shared" si="4"/>
        <v>2087.0599999999977</v>
      </c>
      <c r="N125" s="468">
        <f t="shared" si="5"/>
        <v>-22368.61</v>
      </c>
      <c r="O125" s="468">
        <f t="shared" si="6"/>
        <v>0</v>
      </c>
      <c r="P125" s="468">
        <f t="shared" si="7"/>
        <v>24455.669999999984</v>
      </c>
      <c r="Q125" s="34">
        <v>43250</v>
      </c>
      <c r="R125" s="35">
        <v>43281</v>
      </c>
      <c r="S125" s="35">
        <v>43373</v>
      </c>
      <c r="T125" s="36">
        <v>44286</v>
      </c>
      <c r="U125" s="91"/>
      <c r="V125" s="91"/>
      <c r="W125" s="91">
        <f>H125*0.1</f>
        <v>12473.880000000001</v>
      </c>
      <c r="X125" s="91">
        <f>H125*0.7</f>
        <v>87317.16</v>
      </c>
      <c r="Y125" s="91">
        <f>H125*0.2</f>
        <v>24947.760000000002</v>
      </c>
      <c r="Z125" s="91"/>
      <c r="AA125" s="149"/>
      <c r="AB125" s="115"/>
      <c r="AC125" s="170">
        <v>6</v>
      </c>
      <c r="AD125" s="116" t="s">
        <v>774</v>
      </c>
      <c r="AE125" s="171">
        <v>7</v>
      </c>
      <c r="AF125" s="134" t="s">
        <v>238</v>
      </c>
      <c r="AG125" s="136"/>
      <c r="AH125" s="133"/>
      <c r="AI125" s="117"/>
      <c r="AJ125" s="117"/>
      <c r="AK125" s="117"/>
      <c r="AL125" s="117"/>
      <c r="AM125" s="117"/>
      <c r="AN125" s="129"/>
      <c r="AO125" s="117"/>
      <c r="AP125" s="117"/>
      <c r="AQ125" s="116"/>
      <c r="AR125" s="117"/>
      <c r="AS125" s="117" t="s">
        <v>197</v>
      </c>
      <c r="AT125" s="129" t="s">
        <v>773</v>
      </c>
      <c r="AU125" s="117">
        <v>221</v>
      </c>
      <c r="AV125" s="136"/>
      <c r="AW125" s="136"/>
      <c r="AX125" s="136"/>
      <c r="AY125" s="117" t="s">
        <v>199</v>
      </c>
      <c r="AZ125" s="116" t="s">
        <v>226</v>
      </c>
      <c r="BA125" s="330">
        <v>145</v>
      </c>
      <c r="BB125" s="117"/>
      <c r="BC125" s="117"/>
      <c r="BD125" s="132"/>
      <c r="BE125" s="57" t="s">
        <v>810</v>
      </c>
      <c r="BF125" s="468" t="str">
        <f>IFERROR(VLOOKUP($A125,'SUT 20210531'!$A$1:$Y$90,5,FALSE),"-")</f>
        <v>Įgyvendinama sutartis</v>
      </c>
    </row>
    <row r="126" spans="1:147" ht="25.5" customHeight="1" x14ac:dyDescent="0.2">
      <c r="A126" s="29" t="s">
        <v>659</v>
      </c>
      <c r="B126" s="40" t="s">
        <v>660</v>
      </c>
      <c r="C126" s="42">
        <v>136161.48000000001</v>
      </c>
      <c r="D126" s="42">
        <v>29723.21</v>
      </c>
      <c r="E126" s="33"/>
      <c r="F126" s="42"/>
      <c r="G126" s="42"/>
      <c r="H126" s="42">
        <v>106438.27</v>
      </c>
      <c r="I126" s="468">
        <f>IFERROR(VLOOKUP($A126,'SUT 20210531'!$A$1:$Y$90,15,FALSE),"-")</f>
        <v>136161.48000000001</v>
      </c>
      <c r="J126" s="468">
        <f>IFERROR(VLOOKUP($A126,'SUT 20210531'!$A$1:$Y$90,16,FALSE),"-")</f>
        <v>106438.27</v>
      </c>
      <c r="K126" s="468">
        <f>IFERROR(VLOOKUP($A126,'SUT 20210531'!$A$1:$Y$90,17,FALSE),"-")</f>
        <v>0</v>
      </c>
      <c r="L126" s="468">
        <f>IFERROR(VLOOKUP($A126,'SUT 20210531'!$A$1:$Y$90,18,FALSE),"-")</f>
        <v>29723.21</v>
      </c>
      <c r="M126" s="468">
        <f t="shared" si="4"/>
        <v>0</v>
      </c>
      <c r="N126" s="468">
        <f t="shared" si="5"/>
        <v>0</v>
      </c>
      <c r="O126" s="468">
        <f t="shared" si="6"/>
        <v>0</v>
      </c>
      <c r="P126" s="468">
        <f t="shared" si="7"/>
        <v>0</v>
      </c>
      <c r="Q126" s="34">
        <v>43160</v>
      </c>
      <c r="R126" s="35">
        <v>43191</v>
      </c>
      <c r="S126" s="35">
        <v>43281</v>
      </c>
      <c r="T126" s="375">
        <v>44561</v>
      </c>
      <c r="U126" s="91"/>
      <c r="V126" s="91"/>
      <c r="W126" s="91"/>
      <c r="X126" s="91">
        <v>106438.27</v>
      </c>
      <c r="Y126" s="91"/>
      <c r="Z126" s="91"/>
      <c r="AA126" s="149"/>
      <c r="AB126" s="115"/>
      <c r="AC126" s="170">
        <v>7</v>
      </c>
      <c r="AD126" s="116" t="s">
        <v>238</v>
      </c>
      <c r="AE126" s="171"/>
      <c r="AF126" s="134"/>
      <c r="AG126" s="136"/>
      <c r="AH126" s="133"/>
      <c r="AI126" s="117"/>
      <c r="AJ126" s="117"/>
      <c r="AK126" s="117"/>
      <c r="AL126" s="117"/>
      <c r="AM126" s="117"/>
      <c r="AN126" s="129"/>
      <c r="AO126" s="117"/>
      <c r="AP126" s="117"/>
      <c r="AQ126" s="116"/>
      <c r="AR126" s="117"/>
      <c r="AS126" s="136"/>
      <c r="AT126" s="136"/>
      <c r="AU126" s="136"/>
      <c r="AV126" s="117" t="s">
        <v>198</v>
      </c>
      <c r="AW126" s="129" t="s">
        <v>772</v>
      </c>
      <c r="AX126" s="117">
        <v>50</v>
      </c>
      <c r="AY126" s="117"/>
      <c r="AZ126" s="117"/>
      <c r="BA126" s="117"/>
      <c r="BB126" s="117"/>
      <c r="BC126" s="117"/>
      <c r="BD126" s="132"/>
      <c r="BE126" s="57" t="s">
        <v>809</v>
      </c>
      <c r="BF126" s="468" t="str">
        <f>IFERROR(VLOOKUP($A126,'SUT 20210531'!$A$1:$Y$90,5,FALSE),"-")</f>
        <v>Baigtas</v>
      </c>
    </row>
    <row r="127" spans="1:147" ht="25.5" hidden="1" customHeight="1" x14ac:dyDescent="0.2">
      <c r="A127" s="29" t="s">
        <v>663</v>
      </c>
      <c r="B127" s="40" t="s">
        <v>664</v>
      </c>
      <c r="C127" s="42">
        <v>548947.86</v>
      </c>
      <c r="D127" s="42">
        <v>274473.93</v>
      </c>
      <c r="E127" s="33"/>
      <c r="F127" s="42"/>
      <c r="G127" s="42"/>
      <c r="H127" s="42">
        <v>274473.93</v>
      </c>
      <c r="I127" s="468">
        <f>IFERROR(VLOOKUP($A127,'SUT 20210531'!$A$1:$Y$90,15,FALSE),"-")</f>
        <v>548947.86</v>
      </c>
      <c r="J127" s="468">
        <f>IFERROR(VLOOKUP($A127,'SUT 20210531'!$A$1:$Y$90,16,FALSE),"-")</f>
        <v>274473.93</v>
      </c>
      <c r="K127" s="468">
        <f>IFERROR(VLOOKUP($A127,'SUT 20210531'!$A$1:$Y$90,17,FALSE),"-")</f>
        <v>0</v>
      </c>
      <c r="L127" s="468">
        <f>IFERROR(VLOOKUP($A127,'SUT 20210531'!$A$1:$Y$90,18,FALSE),"-")</f>
        <v>274473.93</v>
      </c>
      <c r="M127" s="468">
        <f t="shared" si="4"/>
        <v>0</v>
      </c>
      <c r="N127" s="468">
        <f t="shared" si="5"/>
        <v>0</v>
      </c>
      <c r="O127" s="468">
        <f t="shared" si="6"/>
        <v>0</v>
      </c>
      <c r="P127" s="468">
        <f t="shared" si="7"/>
        <v>0</v>
      </c>
      <c r="Q127" s="34">
        <v>43311</v>
      </c>
      <c r="R127" s="35">
        <v>43342</v>
      </c>
      <c r="S127" s="35">
        <v>43434</v>
      </c>
      <c r="T127" s="36">
        <v>44205</v>
      </c>
      <c r="U127" s="91"/>
      <c r="V127" s="91"/>
      <c r="W127" s="91">
        <v>40000</v>
      </c>
      <c r="X127" s="91">
        <v>100000</v>
      </c>
      <c r="Y127" s="91">
        <v>58473.93</v>
      </c>
      <c r="Z127" s="91"/>
      <c r="AA127" s="149"/>
      <c r="AB127" s="115"/>
      <c r="AC127" s="170">
        <v>7</v>
      </c>
      <c r="AD127" s="116" t="s">
        <v>238</v>
      </c>
      <c r="AE127" s="170">
        <v>6</v>
      </c>
      <c r="AF127" s="116" t="s">
        <v>774</v>
      </c>
      <c r="AG127" s="120">
        <v>50</v>
      </c>
      <c r="AH127" s="150" t="s">
        <v>775</v>
      </c>
      <c r="AI127" s="117"/>
      <c r="AJ127" s="117"/>
      <c r="AK127" s="117"/>
      <c r="AL127" s="117"/>
      <c r="AM127" s="117" t="s">
        <v>200</v>
      </c>
      <c r="AN127" s="116" t="s">
        <v>770</v>
      </c>
      <c r="AO127" s="117">
        <v>0.22700000000000001</v>
      </c>
      <c r="AP127" s="117" t="s">
        <v>201</v>
      </c>
      <c r="AQ127" s="116" t="s">
        <v>771</v>
      </c>
      <c r="AR127" s="117">
        <v>27</v>
      </c>
      <c r="AS127" s="117"/>
      <c r="AT127" s="129"/>
      <c r="AU127" s="117"/>
      <c r="AV127" s="117" t="s">
        <v>198</v>
      </c>
      <c r="AW127" s="129" t="s">
        <v>772</v>
      </c>
      <c r="AX127" s="117">
        <v>93</v>
      </c>
      <c r="AY127" s="117"/>
      <c r="AZ127" s="117"/>
      <c r="BA127" s="117"/>
      <c r="BB127" s="117"/>
      <c r="BC127" s="117"/>
      <c r="BD127" s="132"/>
      <c r="BE127" s="57" t="s">
        <v>811</v>
      </c>
      <c r="BF127" s="468" t="str">
        <f>IFERROR(VLOOKUP($A127,'SUT 20210531'!$A$1:$Y$90,5,FALSE),"-")</f>
        <v>Įgyvendinama sutartis</v>
      </c>
    </row>
    <row r="128" spans="1:147" ht="38.25" hidden="1" customHeight="1" x14ac:dyDescent="0.2">
      <c r="A128" s="29" t="s">
        <v>667</v>
      </c>
      <c r="B128" s="40" t="s">
        <v>668</v>
      </c>
      <c r="C128" s="42">
        <f>SUM(D128:H128)</f>
        <v>646255.83000000007</v>
      </c>
      <c r="D128" s="42">
        <v>150423.45000000001</v>
      </c>
      <c r="E128" s="33"/>
      <c r="F128" s="42">
        <v>150423.45000000001</v>
      </c>
      <c r="G128" s="42"/>
      <c r="H128" s="42">
        <v>345408.93</v>
      </c>
      <c r="I128" s="468">
        <f>IFERROR(VLOOKUP($A128,'SUT 20210531'!$A$1:$Y$90,15,FALSE),"-")</f>
        <v>627591.48</v>
      </c>
      <c r="J128" s="468">
        <f>IFERROR(VLOOKUP($A128,'SUT 20210531'!$A$1:$Y$90,16,FALSE),"-")</f>
        <v>323127.92</v>
      </c>
      <c r="K128" s="468">
        <f>IFERROR(VLOOKUP($A128,'SUT 20210531'!$A$1:$Y$90,17,FALSE),"-")</f>
        <v>0</v>
      </c>
      <c r="L128" s="468">
        <f>IFERROR(VLOOKUP($A128,'SUT 20210531'!$A$1:$Y$90,18,FALSE),"-")</f>
        <v>304463.56</v>
      </c>
      <c r="M128" s="468">
        <f t="shared" si="4"/>
        <v>18664.350000000093</v>
      </c>
      <c r="N128" s="468">
        <f t="shared" si="5"/>
        <v>22281.010000000009</v>
      </c>
      <c r="O128" s="468">
        <f t="shared" si="6"/>
        <v>0</v>
      </c>
      <c r="P128" s="468">
        <f t="shared" si="7"/>
        <v>-154040.10999999999</v>
      </c>
      <c r="Q128" s="34">
        <v>43368</v>
      </c>
      <c r="R128" s="35">
        <v>43399</v>
      </c>
      <c r="S128" s="35">
        <v>43462</v>
      </c>
      <c r="T128" s="375">
        <v>44561</v>
      </c>
      <c r="U128" s="91"/>
      <c r="V128" s="91"/>
      <c r="W128" s="91">
        <f>H128*0.1</f>
        <v>34540.893000000004</v>
      </c>
      <c r="X128" s="91">
        <f>H128*0.7</f>
        <v>241786.25099999999</v>
      </c>
      <c r="Y128" s="91">
        <f>H128-W128-X128</f>
        <v>69081.786000000022</v>
      </c>
      <c r="Z128" s="91"/>
      <c r="AA128" s="149"/>
      <c r="AB128" s="115"/>
      <c r="AC128" s="170">
        <v>6</v>
      </c>
      <c r="AD128" s="116" t="s">
        <v>774</v>
      </c>
      <c r="AE128" s="171">
        <v>7</v>
      </c>
      <c r="AF128" s="134" t="s">
        <v>238</v>
      </c>
      <c r="AG128" s="120">
        <v>50</v>
      </c>
      <c r="AH128" s="150" t="s">
        <v>775</v>
      </c>
      <c r="AI128" s="117"/>
      <c r="AJ128" s="117"/>
      <c r="AK128" s="117"/>
      <c r="AL128" s="117"/>
      <c r="AM128" s="117" t="s">
        <v>200</v>
      </c>
      <c r="AN128" s="116" t="s">
        <v>770</v>
      </c>
      <c r="AO128" s="117">
        <v>3.45</v>
      </c>
      <c r="AP128" s="117" t="s">
        <v>201</v>
      </c>
      <c r="AQ128" s="116" t="s">
        <v>771</v>
      </c>
      <c r="AR128" s="117">
        <v>17</v>
      </c>
      <c r="AS128" s="117"/>
      <c r="AT128" s="129"/>
      <c r="AU128" s="117"/>
      <c r="AV128" s="117" t="s">
        <v>198</v>
      </c>
      <c r="AW128" s="129" t="s">
        <v>772</v>
      </c>
      <c r="AX128" s="117">
        <v>32</v>
      </c>
      <c r="AY128" s="117"/>
      <c r="AZ128" s="117"/>
      <c r="BA128" s="117"/>
      <c r="BB128" s="117"/>
      <c r="BC128" s="117"/>
      <c r="BD128" s="132"/>
      <c r="BE128" s="57" t="s">
        <v>812</v>
      </c>
      <c r="BF128" s="468" t="str">
        <f>IFERROR(VLOOKUP($A128,'SUT 20210531'!$A$1:$Y$90,5,FALSE),"-")</f>
        <v>Įgyvendinama sutartis</v>
      </c>
    </row>
    <row r="129" spans="1:147" s="113" customFormat="1" ht="25.5" hidden="1" customHeight="1" x14ac:dyDescent="0.2">
      <c r="A129" s="21"/>
      <c r="B129" s="37" t="s">
        <v>670</v>
      </c>
      <c r="C129" s="23"/>
      <c r="D129" s="23"/>
      <c r="E129" s="23"/>
      <c r="F129" s="23"/>
      <c r="G129" s="23"/>
      <c r="H129" s="52"/>
      <c r="I129" s="468" t="str">
        <f>IFERROR(VLOOKUP($A129,'SUT 20210531'!$A$1:$Y$90,15,FALSE),"-")</f>
        <v>-</v>
      </c>
      <c r="J129" s="468" t="str">
        <f>IFERROR(VLOOKUP($A129,'SUT 20210531'!$A$1:$Y$90,16,FALSE),"-")</f>
        <v>-</v>
      </c>
      <c r="K129" s="468" t="str">
        <f>IFERROR(VLOOKUP($A129,'SUT 20210531'!$A$1:$Y$90,17,FALSE),"-")</f>
        <v>-</v>
      </c>
      <c r="L129" s="468" t="str">
        <f>IFERROR(VLOOKUP($A129,'SUT 20210531'!$A$1:$Y$90,18,FALSE),"-")</f>
        <v>-</v>
      </c>
      <c r="M129" s="468" t="str">
        <f t="shared" si="4"/>
        <v>-</v>
      </c>
      <c r="N129" s="468" t="str">
        <f t="shared" si="5"/>
        <v>-</v>
      </c>
      <c r="O129" s="468" t="str">
        <f t="shared" si="6"/>
        <v>-</v>
      </c>
      <c r="P129" s="468" t="str">
        <f t="shared" si="7"/>
        <v>-</v>
      </c>
      <c r="Q129" s="25"/>
      <c r="R129" s="38"/>
      <c r="S129" s="38"/>
      <c r="T129" s="28" t="s">
        <v>275</v>
      </c>
      <c r="U129" s="108"/>
      <c r="V129" s="108"/>
      <c r="W129" s="108"/>
      <c r="X129" s="108"/>
      <c r="Y129" s="108"/>
      <c r="Z129" s="108"/>
      <c r="AA129" s="138"/>
      <c r="AB129" s="109"/>
      <c r="AC129" s="112"/>
      <c r="AD129" s="110"/>
      <c r="AE129" s="110"/>
      <c r="AF129" s="111"/>
      <c r="AG129" s="109"/>
      <c r="AH129" s="112"/>
      <c r="AI129" s="110"/>
      <c r="AJ129" s="110"/>
      <c r="AK129" s="110"/>
      <c r="AL129" s="110"/>
      <c r="AM129" s="110"/>
      <c r="AN129" s="110"/>
      <c r="AO129" s="110"/>
      <c r="AP129" s="110"/>
      <c r="AQ129" s="110"/>
      <c r="AR129" s="110"/>
      <c r="AS129" s="110"/>
      <c r="AT129" s="110"/>
      <c r="AU129" s="110"/>
      <c r="AV129" s="110"/>
      <c r="AW129" s="110"/>
      <c r="AX129" s="110"/>
      <c r="AY129" s="110"/>
      <c r="AZ129" s="110"/>
      <c r="BA129" s="110"/>
      <c r="BB129" s="110"/>
      <c r="BC129" s="110"/>
      <c r="BD129" s="111"/>
      <c r="BE129" s="57"/>
      <c r="BF129" s="468" t="str">
        <f>IFERROR(VLOOKUP($A129,'SUT 20210531'!$A$1:$Y$90,5,FALSE),"-")</f>
        <v>-</v>
      </c>
      <c r="BG129" s="101"/>
      <c r="BH129" s="101"/>
      <c r="BI129" s="101"/>
      <c r="BJ129" s="101"/>
      <c r="BK129" s="101"/>
      <c r="BL129" s="101"/>
      <c r="BM129" s="101"/>
      <c r="BN129" s="101"/>
      <c r="BO129" s="101"/>
      <c r="BP129" s="101"/>
      <c r="BQ129" s="101"/>
      <c r="BR129" s="101"/>
      <c r="BS129" s="101"/>
      <c r="BT129" s="101"/>
      <c r="BU129" s="101"/>
      <c r="BV129" s="101"/>
      <c r="BW129" s="101"/>
      <c r="BX129" s="101"/>
      <c r="BY129" s="101"/>
      <c r="BZ129" s="101"/>
      <c r="CA129" s="101"/>
      <c r="CB129" s="101"/>
      <c r="CC129" s="101"/>
      <c r="CD129" s="101"/>
      <c r="CE129" s="101"/>
      <c r="CF129" s="101"/>
      <c r="CG129" s="101"/>
      <c r="CH129" s="101"/>
      <c r="CI129" s="101"/>
      <c r="CJ129" s="101"/>
      <c r="CK129" s="101"/>
      <c r="CL129" s="101"/>
      <c r="CM129" s="101"/>
      <c r="CN129" s="101"/>
      <c r="CO129" s="101"/>
      <c r="CP129" s="101"/>
      <c r="CQ129" s="101"/>
      <c r="CR129" s="101"/>
      <c r="CS129" s="101"/>
      <c r="CT129" s="101"/>
      <c r="CU129" s="101"/>
      <c r="CV129" s="101"/>
      <c r="CW129" s="101"/>
      <c r="CX129" s="101"/>
      <c r="CY129" s="101"/>
      <c r="CZ129" s="101"/>
      <c r="DA129" s="101"/>
      <c r="DB129" s="101"/>
      <c r="DC129" s="101"/>
      <c r="DD129" s="101"/>
      <c r="DE129" s="101"/>
      <c r="DF129" s="101"/>
      <c r="DG129" s="101"/>
      <c r="DH129" s="101"/>
      <c r="DI129" s="101"/>
      <c r="DJ129" s="101"/>
      <c r="DK129" s="101"/>
      <c r="DL129" s="101"/>
      <c r="DM129" s="101"/>
      <c r="DN129" s="101"/>
      <c r="DO129" s="101"/>
      <c r="DP129" s="101"/>
      <c r="DQ129" s="101"/>
      <c r="DR129" s="101"/>
      <c r="DS129" s="101"/>
      <c r="DT129" s="101"/>
      <c r="DU129" s="101"/>
      <c r="DV129" s="101"/>
      <c r="DW129" s="101"/>
      <c r="DX129" s="101"/>
      <c r="DY129" s="101"/>
      <c r="DZ129" s="101"/>
      <c r="EA129" s="101"/>
      <c r="EB129" s="101"/>
      <c r="EC129" s="101"/>
      <c r="ED129" s="101"/>
      <c r="EE129" s="101"/>
      <c r="EF129" s="101"/>
      <c r="EG129" s="101"/>
      <c r="EH129" s="101"/>
      <c r="EI129" s="101"/>
      <c r="EJ129" s="101"/>
      <c r="EK129" s="101"/>
      <c r="EL129" s="101"/>
      <c r="EM129" s="101"/>
      <c r="EN129" s="101"/>
      <c r="EO129" s="101"/>
      <c r="EP129" s="101"/>
      <c r="EQ129" s="101"/>
    </row>
    <row r="130" spans="1:147" ht="25.5" hidden="1" customHeight="1" x14ac:dyDescent="0.2">
      <c r="A130" s="29" t="s">
        <v>673</v>
      </c>
      <c r="B130" s="30" t="s">
        <v>674</v>
      </c>
      <c r="C130" s="33">
        <v>1800833.49</v>
      </c>
      <c r="D130" s="33">
        <v>371892.95</v>
      </c>
      <c r="E130" s="33">
        <v>0</v>
      </c>
      <c r="F130" s="33">
        <v>0</v>
      </c>
      <c r="G130" s="33">
        <v>0</v>
      </c>
      <c r="H130" s="33">
        <v>1428940.54</v>
      </c>
      <c r="I130" s="468">
        <f>IFERROR(VLOOKUP($A130,'SUT 20210531'!$A$1:$Y$90,15,FALSE),"-")</f>
        <v>1734512.77</v>
      </c>
      <c r="J130" s="468">
        <f>IFERROR(VLOOKUP($A130,'SUT 20210531'!$A$1:$Y$90,16,FALSE),"-")</f>
        <v>1428940.54</v>
      </c>
      <c r="K130" s="468">
        <f>IFERROR(VLOOKUP($A130,'SUT 20210531'!$A$1:$Y$90,17,FALSE),"-")</f>
        <v>0</v>
      </c>
      <c r="L130" s="468">
        <f>IFERROR(VLOOKUP($A130,'SUT 20210531'!$A$1:$Y$90,18,FALSE),"-")</f>
        <v>305572.23</v>
      </c>
      <c r="M130" s="468">
        <f t="shared" si="4"/>
        <v>66320.719999999972</v>
      </c>
      <c r="N130" s="468">
        <f t="shared" si="5"/>
        <v>0</v>
      </c>
      <c r="O130" s="468">
        <f t="shared" si="6"/>
        <v>0</v>
      </c>
      <c r="P130" s="468">
        <f t="shared" si="7"/>
        <v>66320.72000000003</v>
      </c>
      <c r="Q130" s="34">
        <v>42491</v>
      </c>
      <c r="R130" s="35">
        <v>42705</v>
      </c>
      <c r="S130" s="35">
        <v>42794</v>
      </c>
      <c r="T130" s="36">
        <v>44561</v>
      </c>
      <c r="U130" s="114">
        <v>0</v>
      </c>
      <c r="V130" s="114">
        <v>250000</v>
      </c>
      <c r="W130" s="114">
        <v>332000</v>
      </c>
      <c r="X130" s="114">
        <v>641207.01</v>
      </c>
      <c r="Y130" s="114">
        <f>H130-V130-W130-X130</f>
        <v>205733.53000000003</v>
      </c>
      <c r="Z130" s="114"/>
      <c r="AA130" s="139"/>
      <c r="AB130" s="115"/>
      <c r="AC130" s="172">
        <v>8</v>
      </c>
      <c r="AD130" s="129" t="s">
        <v>239</v>
      </c>
      <c r="AE130" s="120"/>
      <c r="AF130" s="135"/>
      <c r="AG130" s="136"/>
      <c r="AH130" s="119"/>
      <c r="AI130" s="120"/>
      <c r="AJ130" s="120"/>
      <c r="AK130" s="120"/>
      <c r="AL130" s="120"/>
      <c r="AM130" s="120" t="s">
        <v>202</v>
      </c>
      <c r="AN130" s="129" t="s">
        <v>203</v>
      </c>
      <c r="AO130" s="120">
        <f>125.34+23+0.66</f>
        <v>149</v>
      </c>
      <c r="AP130" s="120" t="s">
        <v>204</v>
      </c>
      <c r="AQ130" s="129" t="s">
        <v>227</v>
      </c>
      <c r="AR130" s="120">
        <v>68.709999999999994</v>
      </c>
      <c r="AS130" s="120"/>
      <c r="AT130" s="120"/>
      <c r="AU130" s="120"/>
      <c r="AV130" s="120"/>
      <c r="AW130" s="120"/>
      <c r="AX130" s="120"/>
      <c r="AY130" s="120"/>
      <c r="AZ130" s="120"/>
      <c r="BA130" s="120"/>
      <c r="BB130" s="120"/>
      <c r="BC130" s="120"/>
      <c r="BD130" s="135"/>
      <c r="BE130" s="57" t="s">
        <v>803</v>
      </c>
      <c r="BF130" s="468" t="str">
        <f>IFERROR(VLOOKUP($A130,'SUT 20210531'!$A$1:$Y$90,5,FALSE),"-")</f>
        <v>Įgyvendinama sutartis</v>
      </c>
    </row>
    <row r="131" spans="1:147" ht="24.75" hidden="1" customHeight="1" thickBot="1" x14ac:dyDescent="0.25">
      <c r="A131" s="16"/>
      <c r="B131" s="16" t="s">
        <v>676</v>
      </c>
      <c r="C131" s="17"/>
      <c r="D131" s="17"/>
      <c r="E131" s="17"/>
      <c r="F131" s="17"/>
      <c r="G131" s="17"/>
      <c r="H131" s="17"/>
      <c r="I131" s="468" t="str">
        <f>IFERROR(VLOOKUP($A131,'SUT 20210531'!$A$1:$Y$90,15,FALSE),"-")</f>
        <v>-</v>
      </c>
      <c r="J131" s="468" t="str">
        <f>IFERROR(VLOOKUP($A131,'SUT 20210531'!$A$1:$Y$90,16,FALSE),"-")</f>
        <v>-</v>
      </c>
      <c r="K131" s="468" t="str">
        <f>IFERROR(VLOOKUP($A131,'SUT 20210531'!$A$1:$Y$90,17,FALSE),"-")</f>
        <v>-</v>
      </c>
      <c r="L131" s="468" t="str">
        <f>IFERROR(VLOOKUP($A131,'SUT 20210531'!$A$1:$Y$90,18,FALSE),"-")</f>
        <v>-</v>
      </c>
      <c r="M131" s="468" t="str">
        <f t="shared" si="4"/>
        <v>-</v>
      </c>
      <c r="N131" s="468" t="str">
        <f t="shared" si="5"/>
        <v>-</v>
      </c>
      <c r="O131" s="468" t="str">
        <f t="shared" si="6"/>
        <v>-</v>
      </c>
      <c r="P131" s="468" t="str">
        <f t="shared" si="7"/>
        <v>-</v>
      </c>
      <c r="Q131" s="46"/>
      <c r="R131" s="47"/>
      <c r="S131" s="47"/>
      <c r="T131" s="48" t="s">
        <v>275</v>
      </c>
      <c r="U131" s="17"/>
      <c r="V131" s="17"/>
      <c r="W131" s="17"/>
      <c r="X131" s="17"/>
      <c r="Y131" s="17"/>
      <c r="Z131" s="17"/>
      <c r="AA131" s="17"/>
      <c r="AB131" s="115"/>
      <c r="AC131" s="17"/>
      <c r="AD131" s="17"/>
      <c r="AE131" s="17"/>
      <c r="AF131" s="17"/>
      <c r="AG131" s="136"/>
      <c r="AH131" s="17"/>
      <c r="AI131" s="17"/>
      <c r="AJ131" s="17"/>
      <c r="AK131" s="17"/>
      <c r="AL131" s="17"/>
      <c r="AM131" s="107"/>
      <c r="AN131" s="107"/>
      <c r="AO131" s="107"/>
      <c r="AP131" s="107"/>
      <c r="AQ131" s="17"/>
      <c r="AR131" s="107"/>
      <c r="AS131" s="107"/>
      <c r="AT131" s="17"/>
      <c r="AU131" s="107"/>
      <c r="AV131" s="107"/>
      <c r="AW131" s="17"/>
      <c r="AX131" s="107"/>
      <c r="AY131" s="107"/>
      <c r="AZ131" s="107"/>
      <c r="BA131" s="107"/>
      <c r="BB131" s="107"/>
      <c r="BC131" s="107"/>
      <c r="BD131" s="107"/>
      <c r="BE131" s="57"/>
      <c r="BF131" s="468" t="str">
        <f>IFERROR(VLOOKUP($A131,'SUT 20210531'!$A$1:$Y$90,5,FALSE),"-")</f>
        <v>-</v>
      </c>
    </row>
    <row r="132" spans="1:147" s="113" customFormat="1" ht="25.5" hidden="1" customHeight="1" x14ac:dyDescent="0.2">
      <c r="A132" s="21"/>
      <c r="B132" s="22" t="s">
        <v>678</v>
      </c>
      <c r="C132" s="23"/>
      <c r="D132" s="23"/>
      <c r="E132" s="23"/>
      <c r="F132" s="23"/>
      <c r="G132" s="23"/>
      <c r="H132" s="24"/>
      <c r="I132" s="468" t="str">
        <f>IFERROR(VLOOKUP($A132,'SUT 20210531'!$A$1:$Y$90,15,FALSE),"-")</f>
        <v>-</v>
      </c>
      <c r="J132" s="468" t="str">
        <f>IFERROR(VLOOKUP($A132,'SUT 20210531'!$A$1:$Y$90,16,FALSE),"-")</f>
        <v>-</v>
      </c>
      <c r="K132" s="468" t="str">
        <f>IFERROR(VLOOKUP($A132,'SUT 20210531'!$A$1:$Y$90,17,FALSE),"-")</f>
        <v>-</v>
      </c>
      <c r="L132" s="468" t="str">
        <f>IFERROR(VLOOKUP($A132,'SUT 20210531'!$A$1:$Y$90,18,FALSE),"-")</f>
        <v>-</v>
      </c>
      <c r="M132" s="468" t="str">
        <f t="shared" si="4"/>
        <v>-</v>
      </c>
      <c r="N132" s="468" t="str">
        <f t="shared" si="5"/>
        <v>-</v>
      </c>
      <c r="O132" s="468" t="str">
        <f t="shared" si="6"/>
        <v>-</v>
      </c>
      <c r="P132" s="468" t="str">
        <f t="shared" si="7"/>
        <v>-</v>
      </c>
      <c r="Q132" s="25"/>
      <c r="R132" s="38"/>
      <c r="S132" s="38"/>
      <c r="T132" s="28" t="s">
        <v>275</v>
      </c>
      <c r="U132" s="108"/>
      <c r="V132" s="108"/>
      <c r="W132" s="108"/>
      <c r="X132" s="108"/>
      <c r="Y132" s="108"/>
      <c r="Z132" s="108"/>
      <c r="AA132" s="138"/>
      <c r="AB132" s="109"/>
      <c r="AC132" s="112"/>
      <c r="AD132" s="110"/>
      <c r="AE132" s="110"/>
      <c r="AF132" s="111"/>
      <c r="AG132" s="109"/>
      <c r="AH132" s="112"/>
      <c r="AI132" s="110"/>
      <c r="AJ132" s="110"/>
      <c r="AK132" s="110"/>
      <c r="AL132" s="110"/>
      <c r="AM132" s="110"/>
      <c r="AN132" s="110"/>
      <c r="AO132" s="110"/>
      <c r="AP132" s="110"/>
      <c r="AQ132" s="110"/>
      <c r="AR132" s="110"/>
      <c r="AS132" s="110"/>
      <c r="AT132" s="110"/>
      <c r="AU132" s="110"/>
      <c r="AV132" s="110"/>
      <c r="AW132" s="110"/>
      <c r="AX132" s="110"/>
      <c r="AY132" s="110"/>
      <c r="AZ132" s="110"/>
      <c r="BA132" s="110"/>
      <c r="BB132" s="110"/>
      <c r="BC132" s="110"/>
      <c r="BD132" s="111"/>
      <c r="BE132" s="57"/>
      <c r="BF132" s="468" t="str">
        <f>IFERROR(VLOOKUP($A132,'SUT 20210531'!$A$1:$Y$90,5,FALSE),"-")</f>
        <v>-</v>
      </c>
      <c r="BG132" s="101"/>
      <c r="BH132" s="101"/>
      <c r="BI132" s="101"/>
      <c r="BJ132" s="101"/>
      <c r="BK132" s="101"/>
      <c r="BL132" s="101"/>
      <c r="BM132" s="101"/>
      <c r="BN132" s="101"/>
      <c r="BO132" s="101"/>
      <c r="BP132" s="101"/>
      <c r="BQ132" s="101"/>
      <c r="BR132" s="101"/>
      <c r="BS132" s="101"/>
      <c r="BT132" s="101"/>
      <c r="BU132" s="101"/>
      <c r="BV132" s="101"/>
      <c r="BW132" s="101"/>
      <c r="BX132" s="101"/>
      <c r="BY132" s="101"/>
      <c r="BZ132" s="101"/>
      <c r="CA132" s="101"/>
      <c r="CB132" s="101"/>
      <c r="CC132" s="101"/>
      <c r="CD132" s="101"/>
      <c r="CE132" s="101"/>
      <c r="CF132" s="101"/>
      <c r="CG132" s="101"/>
      <c r="CH132" s="101"/>
      <c r="CI132" s="101"/>
      <c r="CJ132" s="101"/>
      <c r="CK132" s="101"/>
      <c r="CL132" s="101"/>
      <c r="CM132" s="101"/>
      <c r="CN132" s="101"/>
      <c r="CO132" s="101"/>
      <c r="CP132" s="101"/>
      <c r="CQ132" s="101"/>
      <c r="CR132" s="101"/>
      <c r="CS132" s="101"/>
      <c r="CT132" s="101"/>
      <c r="CU132" s="101"/>
      <c r="CV132" s="101"/>
      <c r="CW132" s="101"/>
      <c r="CX132" s="101"/>
      <c r="CY132" s="101"/>
      <c r="CZ132" s="101"/>
      <c r="DA132" s="101"/>
      <c r="DB132" s="101"/>
      <c r="DC132" s="101"/>
      <c r="DD132" s="101"/>
      <c r="DE132" s="101"/>
      <c r="DF132" s="101"/>
      <c r="DG132" s="101"/>
      <c r="DH132" s="101"/>
      <c r="DI132" s="101"/>
      <c r="DJ132" s="101"/>
      <c r="DK132" s="101"/>
      <c r="DL132" s="101"/>
      <c r="DM132" s="101"/>
      <c r="DN132" s="101"/>
      <c r="DO132" s="101"/>
      <c r="DP132" s="101"/>
      <c r="DQ132" s="101"/>
      <c r="DR132" s="101"/>
      <c r="DS132" s="101"/>
      <c r="DT132" s="101"/>
      <c r="DU132" s="101"/>
      <c r="DV132" s="101"/>
      <c r="DW132" s="101"/>
      <c r="DX132" s="101"/>
      <c r="DY132" s="101"/>
      <c r="DZ132" s="101"/>
      <c r="EA132" s="101"/>
      <c r="EB132" s="101"/>
      <c r="EC132" s="101"/>
      <c r="ED132" s="101"/>
      <c r="EE132" s="101"/>
      <c r="EF132" s="101"/>
      <c r="EG132" s="101"/>
      <c r="EH132" s="101"/>
      <c r="EI132" s="101"/>
      <c r="EJ132" s="101"/>
      <c r="EK132" s="101"/>
      <c r="EL132" s="101"/>
      <c r="EM132" s="101"/>
      <c r="EN132" s="101"/>
      <c r="EO132" s="101"/>
      <c r="EP132" s="101"/>
      <c r="EQ132" s="101"/>
    </row>
    <row r="133" spans="1:147" ht="25.5" hidden="1" customHeight="1" x14ac:dyDescent="0.2">
      <c r="A133" s="29" t="s">
        <v>681</v>
      </c>
      <c r="B133" s="30" t="s">
        <v>682</v>
      </c>
      <c r="C133" s="33">
        <f>D133+H133</f>
        <v>3020256.02</v>
      </c>
      <c r="D133" s="33">
        <v>453038.4</v>
      </c>
      <c r="E133" s="33"/>
      <c r="F133" s="33"/>
      <c r="H133" s="33">
        <v>2567217.62</v>
      </c>
      <c r="I133" s="468">
        <f>IFERROR(VLOOKUP($A133,'SUT 20210531'!$A$1:$Y$90,15,FALSE),"-")</f>
        <v>3004818.1</v>
      </c>
      <c r="J133" s="468">
        <f>IFERROR(VLOOKUP($A133,'SUT 20210531'!$A$1:$Y$90,16,FALSE),"-")</f>
        <v>2554095.39</v>
      </c>
      <c r="K133" s="468">
        <f>IFERROR(VLOOKUP($A133,'SUT 20210531'!$A$1:$Y$90,17,FALSE),"-")</f>
        <v>0</v>
      </c>
      <c r="L133" s="468">
        <f>IFERROR(VLOOKUP($A133,'SUT 20210531'!$A$1:$Y$90,18,FALSE),"-")</f>
        <v>450722.71</v>
      </c>
      <c r="M133" s="468">
        <f t="shared" si="4"/>
        <v>15437.919999999925</v>
      </c>
      <c r="N133" s="468">
        <f t="shared" si="5"/>
        <v>13122.229999999981</v>
      </c>
      <c r="O133" s="468">
        <f t="shared" si="6"/>
        <v>0</v>
      </c>
      <c r="P133" s="468">
        <f t="shared" si="7"/>
        <v>2315.6900000000023</v>
      </c>
      <c r="Q133" s="34">
        <v>42826</v>
      </c>
      <c r="R133" s="35">
        <v>42856</v>
      </c>
      <c r="S133" s="35">
        <v>42916</v>
      </c>
      <c r="T133" s="36">
        <v>44773</v>
      </c>
      <c r="U133" s="114"/>
      <c r="V133" s="114">
        <f>H133/2</f>
        <v>1283608.81</v>
      </c>
      <c r="W133" s="114">
        <f>H133/2</f>
        <v>1283608.81</v>
      </c>
      <c r="X133" s="114"/>
      <c r="Y133" s="114"/>
      <c r="Z133" s="114"/>
      <c r="AA133" s="139"/>
      <c r="AB133" s="115"/>
      <c r="AC133" s="119">
        <v>5</v>
      </c>
      <c r="AD133" s="173" t="s">
        <v>776</v>
      </c>
      <c r="AE133" s="120"/>
      <c r="AF133" s="174"/>
      <c r="AG133" s="136"/>
      <c r="AH133" s="175"/>
      <c r="AI133" s="120"/>
      <c r="AJ133" s="120"/>
      <c r="AK133" s="120"/>
      <c r="AL133" s="120"/>
      <c r="AM133" s="176" t="s">
        <v>205</v>
      </c>
      <c r="AN133" s="173" t="s">
        <v>777</v>
      </c>
      <c r="AO133" s="177">
        <v>5100</v>
      </c>
      <c r="AP133" s="120"/>
      <c r="AQ133" s="178"/>
      <c r="AR133" s="173"/>
      <c r="AS133" s="120"/>
      <c r="AT133" s="120"/>
      <c r="AU133" s="120"/>
      <c r="AV133" s="120"/>
      <c r="AW133" s="120"/>
      <c r="AX133" s="120"/>
      <c r="AY133" s="120"/>
      <c r="AZ133" s="120"/>
      <c r="BA133" s="120"/>
      <c r="BB133" s="120"/>
      <c r="BC133" s="120"/>
      <c r="BD133" s="135"/>
      <c r="BE133" s="57" t="s">
        <v>804</v>
      </c>
      <c r="BF133" s="468" t="str">
        <f>IFERROR(VLOOKUP($A133,'SUT 20210531'!$A$1:$Y$90,5,FALSE),"-")</f>
        <v>Įgyvendinama sutartis</v>
      </c>
    </row>
    <row r="134" spans="1:147" ht="25.5" hidden="1" customHeight="1" x14ac:dyDescent="0.2">
      <c r="A134" s="29" t="s">
        <v>1310</v>
      </c>
      <c r="B134" s="30" t="s">
        <v>1238</v>
      </c>
      <c r="C134" s="33">
        <v>908823.22</v>
      </c>
      <c r="D134" s="33">
        <f>C134-H134</f>
        <v>136323.47999999998</v>
      </c>
      <c r="E134" s="33"/>
      <c r="F134" s="33"/>
      <c r="G134" s="33"/>
      <c r="H134" s="33">
        <v>772499.74</v>
      </c>
      <c r="I134" s="468">
        <f>IFERROR(VLOOKUP($A134,'SUT 20210531'!$A$1:$Y$90,15,FALSE),"-")</f>
        <v>908823.22</v>
      </c>
      <c r="J134" s="468">
        <f>IFERROR(VLOOKUP($A134,'SUT 20210531'!$A$1:$Y$90,16,FALSE),"-")</f>
        <v>772499.74</v>
      </c>
      <c r="K134" s="468">
        <f>IFERROR(VLOOKUP($A134,'SUT 20210531'!$A$1:$Y$90,17,FALSE),"-")</f>
        <v>0</v>
      </c>
      <c r="L134" s="468">
        <f>IFERROR(VLOOKUP($A134,'SUT 20210531'!$A$1:$Y$90,18,FALSE),"-")</f>
        <v>136323.48000000001</v>
      </c>
      <c r="M134" s="468">
        <f t="shared" si="4"/>
        <v>0</v>
      </c>
      <c r="N134" s="468">
        <f t="shared" si="5"/>
        <v>0</v>
      </c>
      <c r="O134" s="468">
        <f t="shared" si="6"/>
        <v>0</v>
      </c>
      <c r="P134" s="468">
        <f t="shared" si="7"/>
        <v>-2.9103830456733704E-11</v>
      </c>
      <c r="Q134" s="35">
        <v>44134</v>
      </c>
      <c r="R134" s="35">
        <v>44196</v>
      </c>
      <c r="S134" s="35">
        <v>44286</v>
      </c>
      <c r="T134" s="36">
        <v>45170</v>
      </c>
      <c r="U134" s="114"/>
      <c r="V134" s="114"/>
      <c r="W134" s="114"/>
      <c r="X134" s="114"/>
      <c r="Y134" s="114"/>
      <c r="Z134" s="114"/>
      <c r="AA134" s="114"/>
      <c r="AB134" s="115"/>
      <c r="AC134" s="119">
        <v>5</v>
      </c>
      <c r="AD134" s="173" t="s">
        <v>776</v>
      </c>
      <c r="AE134" s="120"/>
      <c r="AF134" s="173"/>
      <c r="AG134" s="136"/>
      <c r="AH134" s="173"/>
      <c r="AI134" s="120"/>
      <c r="AJ134" s="120"/>
      <c r="AK134" s="120"/>
      <c r="AL134" s="120"/>
      <c r="AM134" s="176" t="s">
        <v>1239</v>
      </c>
      <c r="AN134" s="173" t="s">
        <v>1240</v>
      </c>
      <c r="AO134" s="177">
        <v>1183</v>
      </c>
      <c r="AP134" s="120"/>
      <c r="AQ134" s="178"/>
      <c r="AR134" s="173"/>
      <c r="AS134" s="120"/>
      <c r="AT134" s="120"/>
      <c r="AU134" s="120"/>
      <c r="AV134" s="120"/>
      <c r="AW134" s="120"/>
      <c r="AX134" s="120"/>
      <c r="AY134" s="120"/>
      <c r="AZ134" s="120"/>
      <c r="BA134" s="120"/>
      <c r="BB134" s="120"/>
      <c r="BC134" s="120"/>
      <c r="BD134" s="120"/>
      <c r="BE134" s="57" t="s">
        <v>1241</v>
      </c>
      <c r="BF134" s="468" t="str">
        <f>IFERROR(VLOOKUP($A134,'SUT 20210531'!$A$1:$Y$90,5,FALSE),"-")</f>
        <v>Įgyvendinama sutartis</v>
      </c>
    </row>
    <row r="135" spans="1:147" ht="24.75" hidden="1" customHeight="1" thickBot="1" x14ac:dyDescent="0.25">
      <c r="A135" s="16"/>
      <c r="B135" s="16" t="s">
        <v>685</v>
      </c>
      <c r="C135" s="17"/>
      <c r="D135" s="17"/>
      <c r="E135" s="17"/>
      <c r="F135" s="17"/>
      <c r="G135" s="17"/>
      <c r="H135" s="17"/>
      <c r="I135" s="468" t="str">
        <f>IFERROR(VLOOKUP($A135,'SUT 20210531'!$A$1:$Y$90,15,FALSE),"-")</f>
        <v>-</v>
      </c>
      <c r="J135" s="468" t="str">
        <f>IFERROR(VLOOKUP($A135,'SUT 20210531'!$A$1:$Y$90,16,FALSE),"-")</f>
        <v>-</v>
      </c>
      <c r="K135" s="468" t="str">
        <f>IFERROR(VLOOKUP($A135,'SUT 20210531'!$A$1:$Y$90,17,FALSE),"-")</f>
        <v>-</v>
      </c>
      <c r="L135" s="468" t="str">
        <f>IFERROR(VLOOKUP($A135,'SUT 20210531'!$A$1:$Y$90,18,FALSE),"-")</f>
        <v>-</v>
      </c>
      <c r="M135" s="468" t="str">
        <f t="shared" si="4"/>
        <v>-</v>
      </c>
      <c r="N135" s="468" t="str">
        <f t="shared" si="5"/>
        <v>-</v>
      </c>
      <c r="O135" s="468" t="str">
        <f t="shared" si="6"/>
        <v>-</v>
      </c>
      <c r="P135" s="468" t="str">
        <f t="shared" si="7"/>
        <v>-</v>
      </c>
      <c r="Q135" s="46"/>
      <c r="R135" s="213"/>
      <c r="S135" s="213"/>
      <c r="T135" s="214" t="s">
        <v>275</v>
      </c>
      <c r="U135" s="17"/>
      <c r="V135" s="17"/>
      <c r="W135" s="17"/>
      <c r="X135" s="17"/>
      <c r="Y135" s="17"/>
      <c r="Z135" s="17"/>
      <c r="AA135" s="17"/>
      <c r="AB135" s="215"/>
      <c r="AC135" s="17"/>
      <c r="AD135" s="17"/>
      <c r="AE135" s="17"/>
      <c r="AF135" s="17"/>
      <c r="AG135" s="17"/>
      <c r="AH135" s="17"/>
      <c r="AI135" s="17"/>
      <c r="AJ135" s="17"/>
      <c r="AK135" s="17"/>
      <c r="AL135" s="17"/>
      <c r="AM135" s="107"/>
      <c r="AN135" s="107"/>
      <c r="AO135" s="107"/>
      <c r="AP135" s="107"/>
      <c r="AQ135" s="17"/>
      <c r="AR135" s="107"/>
      <c r="AS135" s="107"/>
      <c r="AT135" s="17"/>
      <c r="AU135" s="107"/>
      <c r="AV135" s="107"/>
      <c r="AW135" s="17"/>
      <c r="AX135" s="107"/>
      <c r="AY135" s="107"/>
      <c r="AZ135" s="107"/>
      <c r="BA135" s="107"/>
      <c r="BB135" s="107"/>
      <c r="BC135" s="107"/>
      <c r="BD135" s="107"/>
      <c r="BE135" s="443"/>
      <c r="BF135" s="468" t="str">
        <f>IFERROR(VLOOKUP($A135,'SUT 20210531'!$A$1:$Y$90,5,FALSE),"-")</f>
        <v>-</v>
      </c>
    </row>
    <row r="136" spans="1:147" ht="24.75" hidden="1" customHeight="1" thickBot="1" x14ac:dyDescent="0.25">
      <c r="A136" s="16"/>
      <c r="B136" s="16" t="s">
        <v>687</v>
      </c>
      <c r="C136" s="17"/>
      <c r="D136" s="17"/>
      <c r="E136" s="17"/>
      <c r="F136" s="17"/>
      <c r="G136" s="17"/>
      <c r="H136" s="17"/>
      <c r="I136" s="468" t="str">
        <f>IFERROR(VLOOKUP($A136,'SUT 20210531'!$A$1:$Y$90,15,FALSE),"-")</f>
        <v>-</v>
      </c>
      <c r="J136" s="468" t="str">
        <f>IFERROR(VLOOKUP($A136,'SUT 20210531'!$A$1:$Y$90,16,FALSE),"-")</f>
        <v>-</v>
      </c>
      <c r="K136" s="468" t="str">
        <f>IFERROR(VLOOKUP($A136,'SUT 20210531'!$A$1:$Y$90,17,FALSE),"-")</f>
        <v>-</v>
      </c>
      <c r="L136" s="468" t="str">
        <f>IFERROR(VLOOKUP($A136,'SUT 20210531'!$A$1:$Y$90,18,FALSE),"-")</f>
        <v>-</v>
      </c>
      <c r="M136" s="468" t="str">
        <f t="shared" si="4"/>
        <v>-</v>
      </c>
      <c r="N136" s="468" t="str">
        <f t="shared" si="5"/>
        <v>-</v>
      </c>
      <c r="O136" s="468" t="str">
        <f t="shared" si="6"/>
        <v>-</v>
      </c>
      <c r="P136" s="468" t="str">
        <f t="shared" si="7"/>
        <v>-</v>
      </c>
      <c r="Q136" s="46"/>
      <c r="R136" s="47"/>
      <c r="S136" s="47"/>
      <c r="T136" s="48" t="s">
        <v>275</v>
      </c>
      <c r="U136" s="17"/>
      <c r="V136" s="17"/>
      <c r="W136" s="17"/>
      <c r="X136" s="17"/>
      <c r="Y136" s="17"/>
      <c r="Z136" s="17"/>
      <c r="AA136" s="17"/>
      <c r="AB136" s="115"/>
      <c r="AC136" s="17"/>
      <c r="AD136" s="17"/>
      <c r="AE136" s="17"/>
      <c r="AF136" s="17"/>
      <c r="AG136" s="17"/>
      <c r="AH136" s="17"/>
      <c r="AI136" s="17"/>
      <c r="AJ136" s="17"/>
      <c r="AK136" s="17"/>
      <c r="AL136" s="17"/>
      <c r="AM136" s="107"/>
      <c r="AN136" s="107"/>
      <c r="AO136" s="107"/>
      <c r="AP136" s="107"/>
      <c r="AQ136" s="17"/>
      <c r="AR136" s="107"/>
      <c r="AS136" s="107"/>
      <c r="AT136" s="17"/>
      <c r="AU136" s="107"/>
      <c r="AV136" s="107"/>
      <c r="AW136" s="17"/>
      <c r="AX136" s="107"/>
      <c r="AY136" s="107"/>
      <c r="AZ136" s="107"/>
      <c r="BA136" s="107"/>
      <c r="BB136" s="107"/>
      <c r="BC136" s="107"/>
      <c r="BD136" s="107"/>
      <c r="BE136" s="57"/>
      <c r="BF136" s="468" t="str">
        <f>IFERROR(VLOOKUP($A136,'SUT 20210531'!$A$1:$Y$90,5,FALSE),"-")</f>
        <v>-</v>
      </c>
    </row>
    <row r="137" spans="1:147" s="113" customFormat="1" ht="25.5" hidden="1" customHeight="1" x14ac:dyDescent="0.2">
      <c r="A137" s="21"/>
      <c r="B137" s="37" t="s">
        <v>689</v>
      </c>
      <c r="C137" s="23"/>
      <c r="D137" s="23"/>
      <c r="E137" s="23"/>
      <c r="F137" s="23"/>
      <c r="G137" s="23"/>
      <c r="H137" s="24"/>
      <c r="I137" s="468" t="str">
        <f>IFERROR(VLOOKUP($A137,'SUT 20210531'!$A$1:$Y$90,15,FALSE),"-")</f>
        <v>-</v>
      </c>
      <c r="J137" s="468" t="str">
        <f>IFERROR(VLOOKUP($A137,'SUT 20210531'!$A$1:$Y$90,16,FALSE),"-")</f>
        <v>-</v>
      </c>
      <c r="K137" s="468" t="str">
        <f>IFERROR(VLOOKUP($A137,'SUT 20210531'!$A$1:$Y$90,17,FALSE),"-")</f>
        <v>-</v>
      </c>
      <c r="L137" s="468" t="str">
        <f>IFERROR(VLOOKUP($A137,'SUT 20210531'!$A$1:$Y$90,18,FALSE),"-")</f>
        <v>-</v>
      </c>
      <c r="M137" s="468" t="str">
        <f t="shared" si="4"/>
        <v>-</v>
      </c>
      <c r="N137" s="468" t="str">
        <f t="shared" si="5"/>
        <v>-</v>
      </c>
      <c r="O137" s="468" t="str">
        <f t="shared" si="6"/>
        <v>-</v>
      </c>
      <c r="P137" s="468" t="str">
        <f t="shared" si="7"/>
        <v>-</v>
      </c>
      <c r="Q137" s="25"/>
      <c r="R137" s="38"/>
      <c r="S137" s="38"/>
      <c r="T137" s="28"/>
      <c r="U137" s="108"/>
      <c r="V137" s="108"/>
      <c r="W137" s="108"/>
      <c r="X137" s="108"/>
      <c r="Y137" s="108"/>
      <c r="Z137" s="108"/>
      <c r="AA137" s="138"/>
      <c r="AB137" s="109"/>
      <c r="AC137" s="112"/>
      <c r="AD137" s="110"/>
      <c r="AE137" s="110"/>
      <c r="AF137" s="111"/>
      <c r="AG137" s="109"/>
      <c r="AH137" s="112"/>
      <c r="AI137" s="110"/>
      <c r="AJ137" s="110"/>
      <c r="AK137" s="110"/>
      <c r="AL137" s="110"/>
      <c r="AM137" s="110"/>
      <c r="AN137" s="110"/>
      <c r="AO137" s="110"/>
      <c r="AP137" s="110"/>
      <c r="AQ137" s="110"/>
      <c r="AR137" s="110"/>
      <c r="AS137" s="110"/>
      <c r="AT137" s="110"/>
      <c r="AU137" s="110"/>
      <c r="AV137" s="110"/>
      <c r="AW137" s="110"/>
      <c r="AX137" s="110"/>
      <c r="AY137" s="110"/>
      <c r="AZ137" s="110"/>
      <c r="BA137" s="110"/>
      <c r="BB137" s="110"/>
      <c r="BC137" s="110"/>
      <c r="BD137" s="111"/>
      <c r="BE137" s="57"/>
      <c r="BF137" s="468" t="str">
        <f>IFERROR(VLOOKUP($A137,'SUT 20210531'!$A$1:$Y$90,5,FALSE),"-")</f>
        <v>-</v>
      </c>
      <c r="BG137" s="101"/>
      <c r="BH137" s="101"/>
      <c r="BI137" s="101"/>
      <c r="BJ137" s="101"/>
      <c r="BK137" s="101"/>
      <c r="BL137" s="101"/>
      <c r="BM137" s="101"/>
      <c r="BN137" s="101"/>
      <c r="BO137" s="101"/>
      <c r="BP137" s="101"/>
      <c r="BQ137" s="101"/>
      <c r="BR137" s="101"/>
      <c r="BS137" s="101"/>
      <c r="BT137" s="101"/>
      <c r="BU137" s="101"/>
      <c r="BV137" s="101"/>
      <c r="BW137" s="101"/>
      <c r="BX137" s="101"/>
      <c r="BY137" s="101"/>
      <c r="BZ137" s="101"/>
      <c r="CA137" s="101"/>
      <c r="CB137" s="101"/>
      <c r="CC137" s="101"/>
      <c r="CD137" s="101"/>
      <c r="CE137" s="101"/>
      <c r="CF137" s="101"/>
      <c r="CG137" s="101"/>
      <c r="CH137" s="101"/>
      <c r="CI137" s="101"/>
      <c r="CJ137" s="101"/>
      <c r="CK137" s="101"/>
      <c r="CL137" s="101"/>
      <c r="CM137" s="101"/>
      <c r="CN137" s="101"/>
      <c r="CO137" s="101"/>
      <c r="CP137" s="101"/>
      <c r="CQ137" s="101"/>
      <c r="CR137" s="101"/>
      <c r="CS137" s="101"/>
      <c r="CT137" s="101"/>
      <c r="CU137" s="101"/>
      <c r="CV137" s="101"/>
      <c r="CW137" s="101"/>
      <c r="CX137" s="101"/>
      <c r="CY137" s="101"/>
      <c r="CZ137" s="101"/>
      <c r="DA137" s="101"/>
      <c r="DB137" s="101"/>
      <c r="DC137" s="101"/>
      <c r="DD137" s="101"/>
      <c r="DE137" s="101"/>
      <c r="DF137" s="101"/>
      <c r="DG137" s="101"/>
      <c r="DH137" s="101"/>
      <c r="DI137" s="101"/>
      <c r="DJ137" s="101"/>
      <c r="DK137" s="101"/>
      <c r="DL137" s="101"/>
      <c r="DM137" s="101"/>
      <c r="DN137" s="101"/>
      <c r="DO137" s="101"/>
      <c r="DP137" s="101"/>
      <c r="DQ137" s="101"/>
      <c r="DR137" s="101"/>
      <c r="DS137" s="101"/>
      <c r="DT137" s="101"/>
      <c r="DU137" s="101"/>
      <c r="DV137" s="101"/>
      <c r="DW137" s="101"/>
      <c r="DX137" s="101"/>
      <c r="DY137" s="101"/>
      <c r="DZ137" s="101"/>
      <c r="EA137" s="101"/>
      <c r="EB137" s="101"/>
      <c r="EC137" s="101"/>
      <c r="ED137" s="101"/>
      <c r="EE137" s="101"/>
      <c r="EF137" s="101"/>
      <c r="EG137" s="101"/>
      <c r="EH137" s="101"/>
      <c r="EI137" s="101"/>
      <c r="EJ137" s="101"/>
      <c r="EK137" s="101"/>
      <c r="EL137" s="101"/>
      <c r="EM137" s="101"/>
      <c r="EN137" s="101"/>
      <c r="EO137" s="101"/>
      <c r="EP137" s="101"/>
      <c r="EQ137" s="101"/>
    </row>
    <row r="138" spans="1:147" s="101" customFormat="1" ht="25.5" hidden="1" customHeight="1" x14ac:dyDescent="0.2">
      <c r="A138" s="39" t="s">
        <v>692</v>
      </c>
      <c r="B138" s="40" t="s">
        <v>693</v>
      </c>
      <c r="C138" s="42">
        <v>363047.26</v>
      </c>
      <c r="D138" s="42">
        <v>54457.09</v>
      </c>
      <c r="E138" s="42"/>
      <c r="F138" s="42"/>
      <c r="G138" s="42"/>
      <c r="H138" s="42">
        <v>308590.17</v>
      </c>
      <c r="I138" s="468">
        <f>IFERROR(VLOOKUP($A138,'SUT 20210531'!$A$1:$Y$90,15,FALSE),"-")</f>
        <v>363047.26</v>
      </c>
      <c r="J138" s="468">
        <f>IFERROR(VLOOKUP($A138,'SUT 20210531'!$A$1:$Y$90,16,FALSE),"-")</f>
        <v>308590.17</v>
      </c>
      <c r="K138" s="468">
        <f>IFERROR(VLOOKUP($A138,'SUT 20210531'!$A$1:$Y$90,17,FALSE),"-")</f>
        <v>0</v>
      </c>
      <c r="L138" s="468">
        <f>IFERROR(VLOOKUP($A138,'SUT 20210531'!$A$1:$Y$90,18,FALSE),"-")</f>
        <v>54457.09</v>
      </c>
      <c r="M138" s="468">
        <f t="shared" ref="M138:M146" si="8">IFERROR(C138-I138,"-")</f>
        <v>0</v>
      </c>
      <c r="N138" s="468">
        <f t="shared" ref="N138:N146" si="9">IFERROR(H138-J138,"-")</f>
        <v>0</v>
      </c>
      <c r="O138" s="468">
        <f t="shared" ref="O138:O146" si="10">IFERROR(E138-K138,"-")</f>
        <v>0</v>
      </c>
      <c r="P138" s="468">
        <f t="shared" ref="P138:P146" si="11">IFERROR(D138-L138,"-")</f>
        <v>0</v>
      </c>
      <c r="Q138" s="43">
        <v>42644</v>
      </c>
      <c r="R138" s="44">
        <v>42795</v>
      </c>
      <c r="S138" s="44">
        <v>42916</v>
      </c>
      <c r="T138" s="375">
        <v>44561</v>
      </c>
      <c r="U138" s="91">
        <v>0</v>
      </c>
      <c r="V138" s="91">
        <v>138865.57999999999</v>
      </c>
      <c r="W138" s="91">
        <f>H138-V138</f>
        <v>169724.59</v>
      </c>
      <c r="X138" s="91">
        <v>0</v>
      </c>
      <c r="Y138" s="91">
        <v>0</v>
      </c>
      <c r="Z138" s="91"/>
      <c r="AA138" s="149"/>
      <c r="AB138" s="131"/>
      <c r="AC138" s="133">
        <v>38</v>
      </c>
      <c r="AD138" s="116" t="s">
        <v>253</v>
      </c>
      <c r="AE138" s="117"/>
      <c r="AF138" s="132"/>
      <c r="AG138" s="131"/>
      <c r="AH138" s="133"/>
      <c r="AI138" s="117"/>
      <c r="AJ138" s="117"/>
      <c r="AK138" s="117"/>
      <c r="AL138" s="117"/>
      <c r="AM138" s="117" t="s">
        <v>178</v>
      </c>
      <c r="AN138" s="116" t="s">
        <v>778</v>
      </c>
      <c r="AO138" s="117">
        <v>5.5</v>
      </c>
      <c r="AP138" s="117" t="s">
        <v>228</v>
      </c>
      <c r="AQ138" s="116" t="s">
        <v>779</v>
      </c>
      <c r="AR138" s="117">
        <v>1</v>
      </c>
      <c r="AS138" s="117" t="s">
        <v>181</v>
      </c>
      <c r="AT138" s="57" t="s">
        <v>780</v>
      </c>
      <c r="AU138" s="117">
        <v>2</v>
      </c>
      <c r="AV138" s="117"/>
      <c r="AW138" s="116"/>
      <c r="AX138" s="117"/>
      <c r="AY138" s="117" t="s">
        <v>179</v>
      </c>
      <c r="AZ138" s="116" t="s">
        <v>180</v>
      </c>
      <c r="BA138" s="117">
        <v>2</v>
      </c>
      <c r="BB138" s="117"/>
      <c r="BC138" s="117"/>
      <c r="BD138" s="132"/>
      <c r="BE138" s="57" t="s">
        <v>821</v>
      </c>
      <c r="BF138" s="468" t="str">
        <f>IFERROR(VLOOKUP($A138,'SUT 20210531'!$A$1:$Y$90,5,FALSE),"-")</f>
        <v>Įgyvendinama sutartis</v>
      </c>
    </row>
    <row r="139" spans="1:147" s="101" customFormat="1" ht="25.5" customHeight="1" x14ac:dyDescent="0.2">
      <c r="A139" s="39" t="s">
        <v>697</v>
      </c>
      <c r="B139" s="40" t="s">
        <v>698</v>
      </c>
      <c r="C139" s="42">
        <v>51582.96</v>
      </c>
      <c r="D139" s="42">
        <v>7737.45</v>
      </c>
      <c r="E139" s="42"/>
      <c r="F139" s="42"/>
      <c r="G139" s="42"/>
      <c r="H139" s="42">
        <v>43845.51</v>
      </c>
      <c r="I139" s="468">
        <f>IFERROR(VLOOKUP($A139,'SUT 20210531'!$A$1:$Y$90,15,FALSE),"-")</f>
        <v>53554.71</v>
      </c>
      <c r="J139" s="468">
        <f>IFERROR(VLOOKUP($A139,'SUT 20210531'!$A$1:$Y$90,16,FALSE),"-")</f>
        <v>45521.5</v>
      </c>
      <c r="K139" s="468">
        <f>IFERROR(VLOOKUP($A139,'SUT 20210531'!$A$1:$Y$90,17,FALSE),"-")</f>
        <v>0</v>
      </c>
      <c r="L139" s="468">
        <f>IFERROR(VLOOKUP($A139,'SUT 20210531'!$A$1:$Y$90,18,FALSE),"-")</f>
        <v>8033.21</v>
      </c>
      <c r="M139" s="468">
        <f t="shared" si="8"/>
        <v>-1971.75</v>
      </c>
      <c r="N139" s="468">
        <f t="shared" si="9"/>
        <v>-1675.989999999998</v>
      </c>
      <c r="O139" s="468">
        <f t="shared" si="10"/>
        <v>0</v>
      </c>
      <c r="P139" s="468">
        <f t="shared" si="11"/>
        <v>-295.76000000000022</v>
      </c>
      <c r="Q139" s="43">
        <v>42644</v>
      </c>
      <c r="R139" s="44">
        <v>42705</v>
      </c>
      <c r="S139" s="44">
        <v>42825</v>
      </c>
      <c r="T139" s="45">
        <v>43373</v>
      </c>
      <c r="U139" s="91"/>
      <c r="V139" s="91">
        <v>191237.94</v>
      </c>
      <c r="W139" s="91">
        <v>50000</v>
      </c>
      <c r="X139" s="91"/>
      <c r="Y139" s="91"/>
      <c r="Z139" s="91"/>
      <c r="AA139" s="149"/>
      <c r="AB139" s="131"/>
      <c r="AC139" s="133">
        <v>38</v>
      </c>
      <c r="AD139" s="116" t="s">
        <v>253</v>
      </c>
      <c r="AE139" s="117"/>
      <c r="AF139" s="132"/>
      <c r="AG139" s="131"/>
      <c r="AH139" s="133"/>
      <c r="AI139" s="117"/>
      <c r="AJ139" s="117"/>
      <c r="AK139" s="117"/>
      <c r="AL139" s="117"/>
      <c r="AM139" s="117" t="s">
        <v>178</v>
      </c>
      <c r="AN139" s="116" t="s">
        <v>778</v>
      </c>
      <c r="AO139" s="116">
        <f>0.7-0.18</f>
        <v>0.52</v>
      </c>
      <c r="AP139" s="117"/>
      <c r="AQ139" s="116"/>
      <c r="AR139" s="117"/>
      <c r="AS139" s="117" t="s">
        <v>181</v>
      </c>
      <c r="AT139" s="116" t="s">
        <v>780</v>
      </c>
      <c r="AU139" s="117">
        <v>3</v>
      </c>
      <c r="AV139" s="116"/>
      <c r="AW139" s="116"/>
      <c r="AX139" s="117"/>
      <c r="AY139" s="116"/>
      <c r="AZ139" s="116"/>
      <c r="BA139" s="117"/>
      <c r="BB139" s="117"/>
      <c r="BC139" s="117"/>
      <c r="BD139" s="132"/>
      <c r="BE139" s="57" t="s">
        <v>819</v>
      </c>
      <c r="BF139" s="468" t="str">
        <f>IFERROR(VLOOKUP($A139,'SUT 20210531'!$A$1:$Y$90,5,FALSE),"-")</f>
        <v>Baigtas</v>
      </c>
    </row>
    <row r="140" spans="1:147" s="101" customFormat="1" ht="25.5" hidden="1" customHeight="1" x14ac:dyDescent="0.2">
      <c r="A140" s="39" t="s">
        <v>1010</v>
      </c>
      <c r="B140" s="40" t="s">
        <v>701</v>
      </c>
      <c r="C140" s="42">
        <v>917723.65</v>
      </c>
      <c r="D140" s="42">
        <v>137658.54999999999</v>
      </c>
      <c r="E140" s="42"/>
      <c r="F140" s="42"/>
      <c r="G140" s="42"/>
      <c r="H140" s="42">
        <v>780065.1</v>
      </c>
      <c r="I140" s="468">
        <f>IFERROR(VLOOKUP($A140,'SUT 20210531'!$A$1:$Y$90,15,FALSE),"-")</f>
        <v>917723.65</v>
      </c>
      <c r="J140" s="468">
        <f>IFERROR(VLOOKUP($A140,'SUT 20210531'!$A$1:$Y$90,16,FALSE),"-")</f>
        <v>780065.1</v>
      </c>
      <c r="K140" s="468">
        <f>IFERROR(VLOOKUP($A140,'SUT 20210531'!$A$1:$Y$90,17,FALSE),"-")</f>
        <v>0</v>
      </c>
      <c r="L140" s="468">
        <f>IFERROR(VLOOKUP($A140,'SUT 20210531'!$A$1:$Y$90,18,FALSE),"-")</f>
        <v>137658.54999999999</v>
      </c>
      <c r="M140" s="468">
        <f t="shared" si="8"/>
        <v>0</v>
      </c>
      <c r="N140" s="468">
        <f t="shared" si="9"/>
        <v>0</v>
      </c>
      <c r="O140" s="468">
        <f t="shared" si="10"/>
        <v>0</v>
      </c>
      <c r="P140" s="468">
        <f t="shared" si="11"/>
        <v>0</v>
      </c>
      <c r="Q140" s="43">
        <v>43373</v>
      </c>
      <c r="R140" s="44">
        <v>43585</v>
      </c>
      <c r="S140" s="44">
        <v>43676</v>
      </c>
      <c r="T140" s="45">
        <v>44407</v>
      </c>
      <c r="U140" s="91"/>
      <c r="V140" s="91"/>
      <c r="W140" s="91"/>
      <c r="X140" s="91">
        <f>H140*0.4</f>
        <v>312026.03999999998</v>
      </c>
      <c r="Y140" s="91">
        <f>H140*0.4</f>
        <v>312026.03999999998</v>
      </c>
      <c r="Z140" s="91">
        <f>H140*0.2</f>
        <v>156013.01999999999</v>
      </c>
      <c r="AA140" s="149"/>
      <c r="AB140" s="131"/>
      <c r="AC140" s="133">
        <v>38</v>
      </c>
      <c r="AD140" s="116" t="s">
        <v>253</v>
      </c>
      <c r="AE140" s="117"/>
      <c r="AF140" s="132"/>
      <c r="AG140" s="131"/>
      <c r="AH140" s="133"/>
      <c r="AI140" s="117"/>
      <c r="AJ140" s="117"/>
      <c r="AK140" s="117"/>
      <c r="AL140" s="117"/>
      <c r="AM140" s="117" t="s">
        <v>178</v>
      </c>
      <c r="AN140" s="116" t="s">
        <v>778</v>
      </c>
      <c r="AO140" s="116">
        <f>7.3+0.18</f>
        <v>7.4799999999999995</v>
      </c>
      <c r="AP140" s="117"/>
      <c r="AQ140" s="116"/>
      <c r="AR140" s="117"/>
      <c r="AS140" s="116"/>
      <c r="AT140" s="116"/>
      <c r="AU140" s="117"/>
      <c r="AV140" s="117" t="s">
        <v>182</v>
      </c>
      <c r="AW140" s="116" t="s">
        <v>781</v>
      </c>
      <c r="AX140" s="117">
        <v>2</v>
      </c>
      <c r="AY140" s="116" t="s">
        <v>179</v>
      </c>
      <c r="AZ140" s="116" t="s">
        <v>180</v>
      </c>
      <c r="BA140" s="117">
        <v>1</v>
      </c>
      <c r="BB140" s="131"/>
      <c r="BC140" s="131"/>
      <c r="BD140" s="369"/>
      <c r="BE140" s="57" t="s">
        <v>884</v>
      </c>
      <c r="BF140" s="468" t="str">
        <f>IFERROR(VLOOKUP($A140,'SUT 20210531'!$A$1:$Y$90,5,FALSE),"-")</f>
        <v>Įgyvendinama sutartis</v>
      </c>
    </row>
    <row r="141" spans="1:147" s="101" customFormat="1" ht="25.5" hidden="1" customHeight="1" x14ac:dyDescent="0.2">
      <c r="A141" s="39"/>
      <c r="B141" s="40" t="s">
        <v>704</v>
      </c>
      <c r="C141" s="42">
        <v>296511.84999999998</v>
      </c>
      <c r="D141" s="42">
        <v>44476.78</v>
      </c>
      <c r="E141" s="42"/>
      <c r="F141" s="42"/>
      <c r="G141" s="42"/>
      <c r="H141" s="42">
        <v>252035.07</v>
      </c>
      <c r="I141" s="468" t="str">
        <f>IFERROR(VLOOKUP($A141,'SUT 20210531'!$A$1:$Y$90,15,FALSE),"-")</f>
        <v>-</v>
      </c>
      <c r="J141" s="468" t="str">
        <f>IFERROR(VLOOKUP($A141,'SUT 20210531'!$A$1:$Y$90,16,FALSE),"-")</f>
        <v>-</v>
      </c>
      <c r="K141" s="468" t="str">
        <f>IFERROR(VLOOKUP($A141,'SUT 20210531'!$A$1:$Y$90,17,FALSE),"-")</f>
        <v>-</v>
      </c>
      <c r="L141" s="468" t="str">
        <f>IFERROR(VLOOKUP($A141,'SUT 20210531'!$A$1:$Y$90,18,FALSE),"-")</f>
        <v>-</v>
      </c>
      <c r="M141" s="468" t="str">
        <f t="shared" si="8"/>
        <v>-</v>
      </c>
      <c r="N141" s="468" t="str">
        <f t="shared" si="9"/>
        <v>-</v>
      </c>
      <c r="O141" s="468" t="str">
        <f t="shared" si="10"/>
        <v>-</v>
      </c>
      <c r="P141" s="468" t="str">
        <f t="shared" si="11"/>
        <v>-</v>
      </c>
      <c r="Q141" s="43"/>
      <c r="R141" s="44"/>
      <c r="S141" s="44"/>
      <c r="T141" s="45" t="s">
        <v>275</v>
      </c>
      <c r="U141" s="91"/>
      <c r="V141" s="91"/>
      <c r="W141" s="91"/>
      <c r="X141" s="91"/>
      <c r="Y141" s="91"/>
      <c r="Z141" s="91"/>
      <c r="AA141" s="149"/>
      <c r="AB141" s="131"/>
      <c r="AC141" s="133">
        <v>39</v>
      </c>
      <c r="AD141" s="116" t="s">
        <v>253</v>
      </c>
      <c r="AE141" s="117"/>
      <c r="AF141" s="132"/>
      <c r="AG141" s="131"/>
      <c r="AH141" s="133"/>
      <c r="AI141" s="117"/>
      <c r="AJ141" s="117"/>
      <c r="AK141" s="117"/>
      <c r="AL141" s="117"/>
      <c r="AM141" s="117"/>
      <c r="AN141" s="116"/>
      <c r="AO141" s="117"/>
      <c r="AP141" s="117"/>
      <c r="AQ141" s="117"/>
      <c r="AR141" s="117"/>
      <c r="AS141" s="117"/>
      <c r="AT141" s="117"/>
      <c r="AU141" s="117"/>
      <c r="AV141" s="117"/>
      <c r="AW141" s="117"/>
      <c r="AX141" s="117"/>
      <c r="AY141" s="117"/>
      <c r="AZ141" s="117"/>
      <c r="BA141" s="117"/>
      <c r="BB141" s="117"/>
      <c r="BC141" s="117"/>
      <c r="BD141" s="132"/>
      <c r="BE141" s="57"/>
      <c r="BF141" s="468" t="str">
        <f>IFERROR(VLOOKUP($A141,'SUT 20210531'!$A$1:$Y$90,5,FALSE),"-")</f>
        <v>-</v>
      </c>
    </row>
    <row r="142" spans="1:147" s="101" customFormat="1" ht="25.5" customHeight="1" x14ac:dyDescent="0.2">
      <c r="A142" s="39" t="s">
        <v>707</v>
      </c>
      <c r="B142" s="40" t="s">
        <v>708</v>
      </c>
      <c r="C142" s="42">
        <v>280477.84999999998</v>
      </c>
      <c r="D142" s="42">
        <v>42071.68</v>
      </c>
      <c r="E142" s="42"/>
      <c r="F142" s="42"/>
      <c r="G142" s="42"/>
      <c r="H142" s="42">
        <v>238406.17</v>
      </c>
      <c r="I142" s="468">
        <f>IFERROR(VLOOKUP($A142,'SUT 20210531'!$A$1:$Y$90,15,FALSE),"-")</f>
        <v>280477.84999999998</v>
      </c>
      <c r="J142" s="468">
        <f>IFERROR(VLOOKUP($A142,'SUT 20210531'!$A$1:$Y$90,16,FALSE),"-")</f>
        <v>238406.17</v>
      </c>
      <c r="K142" s="468">
        <f>IFERROR(VLOOKUP($A142,'SUT 20210531'!$A$1:$Y$90,17,FALSE),"-")</f>
        <v>0</v>
      </c>
      <c r="L142" s="468">
        <f>IFERROR(VLOOKUP($A142,'SUT 20210531'!$A$1:$Y$90,18,FALSE),"-")</f>
        <v>42071.68</v>
      </c>
      <c r="M142" s="468">
        <f t="shared" si="8"/>
        <v>0</v>
      </c>
      <c r="N142" s="468">
        <f t="shared" si="9"/>
        <v>0</v>
      </c>
      <c r="O142" s="468">
        <f t="shared" si="10"/>
        <v>0</v>
      </c>
      <c r="P142" s="468">
        <f t="shared" si="11"/>
        <v>0</v>
      </c>
      <c r="Q142" s="43">
        <v>42644</v>
      </c>
      <c r="R142" s="44">
        <v>42705</v>
      </c>
      <c r="S142" s="44">
        <v>42825</v>
      </c>
      <c r="T142" s="45">
        <v>43524</v>
      </c>
      <c r="U142" s="91">
        <v>0</v>
      </c>
      <c r="V142" s="91">
        <v>140000</v>
      </c>
      <c r="W142" s="91">
        <v>140000</v>
      </c>
      <c r="X142" s="91">
        <v>18352.16</v>
      </c>
      <c r="Y142" s="91">
        <v>0</v>
      </c>
      <c r="Z142" s="91"/>
      <c r="AA142" s="149"/>
      <c r="AB142" s="131"/>
      <c r="AC142" s="133">
        <v>38</v>
      </c>
      <c r="AD142" s="116" t="s">
        <v>253</v>
      </c>
      <c r="AE142" s="117"/>
      <c r="AF142" s="132"/>
      <c r="AG142" s="131"/>
      <c r="AH142" s="133"/>
      <c r="AI142" s="117"/>
      <c r="AJ142" s="117"/>
      <c r="AK142" s="117"/>
      <c r="AL142" s="117"/>
      <c r="AM142" s="117" t="s">
        <v>178</v>
      </c>
      <c r="AN142" s="116" t="s">
        <v>782</v>
      </c>
      <c r="AO142" s="117">
        <v>4</v>
      </c>
      <c r="AP142" s="116"/>
      <c r="AQ142" s="116"/>
      <c r="AR142" s="117"/>
      <c r="AS142" s="117"/>
      <c r="AT142" s="117"/>
      <c r="AU142" s="117"/>
      <c r="AV142" s="131"/>
      <c r="AW142" s="131"/>
      <c r="AX142" s="131"/>
      <c r="AY142" s="116" t="s">
        <v>179</v>
      </c>
      <c r="AZ142" s="116" t="s">
        <v>180</v>
      </c>
      <c r="BA142" s="117">
        <v>1</v>
      </c>
      <c r="BB142" s="131"/>
      <c r="BC142" s="131"/>
      <c r="BD142" s="369"/>
      <c r="BE142" s="57" t="s">
        <v>820</v>
      </c>
      <c r="BF142" s="468" t="str">
        <f>IFERROR(VLOOKUP($A142,'SUT 20210531'!$A$1:$Y$90,5,FALSE),"-")</f>
        <v>Baigtas</v>
      </c>
    </row>
    <row r="143" spans="1:147" s="101" customFormat="1" ht="25.5" customHeight="1" x14ac:dyDescent="0.2">
      <c r="A143" s="39" t="s">
        <v>711</v>
      </c>
      <c r="B143" s="40" t="s">
        <v>712</v>
      </c>
      <c r="C143" s="42">
        <v>372156.12</v>
      </c>
      <c r="D143" s="42">
        <v>55823.42</v>
      </c>
      <c r="E143" s="42"/>
      <c r="F143" s="42"/>
      <c r="G143" s="42"/>
      <c r="H143" s="42">
        <v>316332.7</v>
      </c>
      <c r="I143" s="468">
        <f>IFERROR(VLOOKUP($A143,'SUT 20210531'!$A$1:$Y$90,15,FALSE),"-")</f>
        <v>419348</v>
      </c>
      <c r="J143" s="468">
        <f>IFERROR(VLOOKUP($A143,'SUT 20210531'!$A$1:$Y$90,16,FALSE),"-")</f>
        <v>356445.8</v>
      </c>
      <c r="K143" s="468">
        <f>IFERROR(VLOOKUP($A143,'SUT 20210531'!$A$1:$Y$90,17,FALSE),"-")</f>
        <v>0</v>
      </c>
      <c r="L143" s="468">
        <f>IFERROR(VLOOKUP($A143,'SUT 20210531'!$A$1:$Y$90,18,FALSE),"-")</f>
        <v>62902.2</v>
      </c>
      <c r="M143" s="468">
        <f t="shared" si="8"/>
        <v>-47191.880000000005</v>
      </c>
      <c r="N143" s="468">
        <f t="shared" si="9"/>
        <v>-40113.099999999977</v>
      </c>
      <c r="O143" s="468">
        <f t="shared" si="10"/>
        <v>0</v>
      </c>
      <c r="P143" s="468">
        <f t="shared" si="11"/>
        <v>-7078.7799999999988</v>
      </c>
      <c r="Q143" s="43">
        <v>42644</v>
      </c>
      <c r="R143" s="44">
        <v>42705</v>
      </c>
      <c r="S143" s="44">
        <v>42825</v>
      </c>
      <c r="T143" s="45">
        <v>43496</v>
      </c>
      <c r="U143" s="91"/>
      <c r="V143" s="91">
        <v>117700</v>
      </c>
      <c r="W143" s="91">
        <v>147700</v>
      </c>
      <c r="X143" s="91">
        <v>91045.8</v>
      </c>
      <c r="Y143" s="91"/>
      <c r="Z143" s="91"/>
      <c r="AA143" s="149"/>
      <c r="AB143" s="131"/>
      <c r="AC143" s="133">
        <v>38</v>
      </c>
      <c r="AD143" s="116" t="s">
        <v>253</v>
      </c>
      <c r="AE143" s="117"/>
      <c r="AF143" s="132"/>
      <c r="AG143" s="131"/>
      <c r="AH143" s="133"/>
      <c r="AI143" s="117"/>
      <c r="AJ143" s="117"/>
      <c r="AK143" s="117"/>
      <c r="AL143" s="117"/>
      <c r="AM143" s="117" t="s">
        <v>178</v>
      </c>
      <c r="AN143" s="116" t="s">
        <v>782</v>
      </c>
      <c r="AO143" s="116">
        <v>3.47</v>
      </c>
      <c r="AP143" s="116"/>
      <c r="AQ143" s="116"/>
      <c r="AR143" s="117"/>
      <c r="AS143" s="117"/>
      <c r="AT143" s="117"/>
      <c r="AU143" s="117"/>
      <c r="AV143" s="116"/>
      <c r="AW143" s="116"/>
      <c r="AX143" s="117"/>
      <c r="AY143" s="116" t="s">
        <v>179</v>
      </c>
      <c r="AZ143" s="116" t="s">
        <v>180</v>
      </c>
      <c r="BA143" s="117">
        <v>1</v>
      </c>
      <c r="BB143" s="117"/>
      <c r="BC143" s="117"/>
      <c r="BD143" s="132"/>
      <c r="BE143" s="57" t="s">
        <v>818</v>
      </c>
      <c r="BF143" s="468" t="str">
        <f>IFERROR(VLOOKUP($A143,'SUT 20210531'!$A$1:$Y$90,5,FALSE),"-")</f>
        <v>Baigtas</v>
      </c>
    </row>
    <row r="144" spans="1:147" ht="27.75" hidden="1" customHeight="1" x14ac:dyDescent="0.2">
      <c r="A144" s="39" t="s">
        <v>1055</v>
      </c>
      <c r="B144" s="30" t="s">
        <v>715</v>
      </c>
      <c r="C144" s="42">
        <v>31576.66</v>
      </c>
      <c r="D144" s="33">
        <v>4736.66</v>
      </c>
      <c r="E144" s="33"/>
      <c r="F144" s="33"/>
      <c r="G144" s="33"/>
      <c r="H144" s="42">
        <v>26840</v>
      </c>
      <c r="I144" s="468">
        <f>IFERROR(VLOOKUP($A144,'SUT 20210531'!$A$1:$Y$90,15,FALSE),"-")</f>
        <v>31576.66</v>
      </c>
      <c r="J144" s="468">
        <f>IFERROR(VLOOKUP($A144,'SUT 20210531'!$A$1:$Y$90,16,FALSE),"-")</f>
        <v>26840</v>
      </c>
      <c r="K144" s="468">
        <f>IFERROR(VLOOKUP($A144,'SUT 20210531'!$A$1:$Y$90,17,FALSE),"-")</f>
        <v>0</v>
      </c>
      <c r="L144" s="468">
        <f>IFERROR(VLOOKUP($A144,'SUT 20210531'!$A$1:$Y$90,18,FALSE),"-")</f>
        <v>4736.66</v>
      </c>
      <c r="M144" s="468">
        <f t="shared" si="8"/>
        <v>0</v>
      </c>
      <c r="N144" s="468">
        <f t="shared" si="9"/>
        <v>0</v>
      </c>
      <c r="O144" s="468">
        <f t="shared" si="10"/>
        <v>0</v>
      </c>
      <c r="P144" s="468">
        <f t="shared" si="11"/>
        <v>0</v>
      </c>
      <c r="Q144" s="43">
        <v>43373</v>
      </c>
      <c r="R144" s="44">
        <v>43646</v>
      </c>
      <c r="S144" s="44">
        <v>43707</v>
      </c>
      <c r="T144" s="45">
        <v>44377</v>
      </c>
      <c r="U144" s="114"/>
      <c r="V144" s="115"/>
      <c r="W144" s="114">
        <v>0</v>
      </c>
      <c r="X144" s="114">
        <v>25000</v>
      </c>
      <c r="Y144" s="114">
        <v>55000</v>
      </c>
      <c r="Z144" s="114">
        <v>30000</v>
      </c>
      <c r="AA144" s="139"/>
      <c r="AB144" s="115"/>
      <c r="AC144" s="119">
        <v>38</v>
      </c>
      <c r="AD144" s="129" t="s">
        <v>253</v>
      </c>
      <c r="AE144" s="120"/>
      <c r="AF144" s="135"/>
      <c r="AG144" s="136"/>
      <c r="AH144" s="119"/>
      <c r="AI144" s="120"/>
      <c r="AJ144" s="120"/>
      <c r="AK144" s="120"/>
      <c r="AL144" s="120"/>
      <c r="AM144" s="117" t="s">
        <v>178</v>
      </c>
      <c r="AN144" s="116" t="s">
        <v>778</v>
      </c>
      <c r="AO144" s="116">
        <v>0.22</v>
      </c>
      <c r="AP144" s="117" t="s">
        <v>228</v>
      </c>
      <c r="AQ144" s="116" t="s">
        <v>779</v>
      </c>
      <c r="AR144" s="117">
        <v>1</v>
      </c>
      <c r="AS144" s="116" t="s">
        <v>181</v>
      </c>
      <c r="AT144" s="116" t="s">
        <v>780</v>
      </c>
      <c r="AU144" s="116">
        <v>3</v>
      </c>
      <c r="AV144" s="136"/>
      <c r="AW144" s="136"/>
      <c r="AX144" s="136"/>
      <c r="AY144" s="136"/>
      <c r="AZ144" s="136"/>
      <c r="BA144" s="136"/>
      <c r="BB144" s="136"/>
      <c r="BC144" s="136"/>
      <c r="BD144" s="370"/>
      <c r="BE144" s="57" t="s">
        <v>885</v>
      </c>
      <c r="BF144" s="468" t="str">
        <f>IFERROR(VLOOKUP($A144,'SUT 20210531'!$A$1:$Y$90,5,FALSE),"-")</f>
        <v>Įgyvendinama sutartis</v>
      </c>
    </row>
    <row r="145" spans="1:58" ht="27.75" hidden="1" customHeight="1" x14ac:dyDescent="0.2">
      <c r="A145" s="39" t="s">
        <v>1298</v>
      </c>
      <c r="B145" s="30" t="s">
        <v>1177</v>
      </c>
      <c r="C145" s="42">
        <v>200009.7</v>
      </c>
      <c r="D145" s="33">
        <v>76736.600000000006</v>
      </c>
      <c r="E145" s="33"/>
      <c r="F145" s="33"/>
      <c r="G145" s="33"/>
      <c r="H145" s="42">
        <v>123273.1</v>
      </c>
      <c r="I145" s="468">
        <f>IFERROR(VLOOKUP($A145,'SUT 20210531'!$A$1:$Y$90,15,FALSE),"-")</f>
        <v>200009.7</v>
      </c>
      <c r="J145" s="468">
        <f>IFERROR(VLOOKUP($A145,'SUT 20210531'!$A$1:$Y$90,16,FALSE),"-")</f>
        <v>123273.1</v>
      </c>
      <c r="K145" s="468">
        <f>IFERROR(VLOOKUP($A145,'SUT 20210531'!$A$1:$Y$90,17,FALSE),"-")</f>
        <v>0</v>
      </c>
      <c r="L145" s="468">
        <f>IFERROR(VLOOKUP($A145,'SUT 20210531'!$A$1:$Y$90,18,FALSE),"-")</f>
        <v>76736.600000000006</v>
      </c>
      <c r="M145" s="468">
        <f t="shared" si="8"/>
        <v>0</v>
      </c>
      <c r="N145" s="468">
        <f t="shared" si="9"/>
        <v>0</v>
      </c>
      <c r="O145" s="468">
        <f t="shared" si="10"/>
        <v>0</v>
      </c>
      <c r="P145" s="468">
        <f t="shared" si="11"/>
        <v>0</v>
      </c>
      <c r="Q145" s="44">
        <v>43983</v>
      </c>
      <c r="R145" s="44">
        <v>44136</v>
      </c>
      <c r="S145" s="44">
        <v>44196</v>
      </c>
      <c r="T145" s="344">
        <v>45229</v>
      </c>
      <c r="U145" s="345"/>
      <c r="V145" s="201"/>
      <c r="W145" s="345"/>
      <c r="X145" s="345"/>
      <c r="Y145" s="345"/>
      <c r="Z145" s="345"/>
      <c r="AA145" s="345"/>
      <c r="AB145" s="201"/>
      <c r="AC145" s="119">
        <v>38</v>
      </c>
      <c r="AD145" s="129" t="s">
        <v>253</v>
      </c>
      <c r="AE145" s="405"/>
      <c r="AF145" s="405"/>
      <c r="AG145" s="205"/>
      <c r="AH145" s="405"/>
      <c r="AI145" s="405"/>
      <c r="AJ145" s="405"/>
      <c r="AK145" s="405"/>
      <c r="AL145" s="405"/>
      <c r="AM145" s="117" t="s">
        <v>178</v>
      </c>
      <c r="AN145" s="116" t="s">
        <v>778</v>
      </c>
      <c r="AO145" s="116">
        <v>4.5999999999999996</v>
      </c>
      <c r="AP145" s="116"/>
      <c r="AQ145" s="116"/>
      <c r="AR145" s="117"/>
      <c r="AS145" s="116"/>
      <c r="AT145" s="116"/>
      <c r="AU145" s="116"/>
      <c r="AV145" s="136"/>
      <c r="AW145" s="136"/>
      <c r="AX145" s="136"/>
      <c r="AY145" s="116" t="s">
        <v>179</v>
      </c>
      <c r="AZ145" s="116" t="s">
        <v>180</v>
      </c>
      <c r="BA145" s="117">
        <v>1</v>
      </c>
      <c r="BB145" s="136"/>
      <c r="BC145" s="136"/>
      <c r="BD145" s="136"/>
      <c r="BE145" s="57" t="s">
        <v>1178</v>
      </c>
      <c r="BF145" s="468" t="str">
        <f>IFERROR(VLOOKUP($A145,'SUT 20210531'!$A$1:$Y$90,5,FALSE),"-")</f>
        <v>Įgyvendinama sutartis</v>
      </c>
    </row>
    <row r="146" spans="1:58" ht="27.75" hidden="1" customHeight="1" x14ac:dyDescent="0.2">
      <c r="A146" s="39" t="s">
        <v>1297</v>
      </c>
      <c r="B146" s="30" t="s">
        <v>1179</v>
      </c>
      <c r="C146" s="42">
        <v>75505</v>
      </c>
      <c r="D146" s="33">
        <v>11325.75</v>
      </c>
      <c r="E146" s="33"/>
      <c r="F146" s="33"/>
      <c r="G146" s="33"/>
      <c r="H146" s="42">
        <v>64179.25</v>
      </c>
      <c r="I146" s="468">
        <f>IFERROR(VLOOKUP($A146,'SUT 20210531'!$A$1:$Y$90,15,FALSE),"-")</f>
        <v>75505</v>
      </c>
      <c r="J146" s="468">
        <f>IFERROR(VLOOKUP($A146,'SUT 20210531'!$A$1:$Y$90,16,FALSE),"-")</f>
        <v>64179.25</v>
      </c>
      <c r="K146" s="468">
        <f>IFERROR(VLOOKUP($A146,'SUT 20210531'!$A$1:$Y$90,17,FALSE),"-")</f>
        <v>0</v>
      </c>
      <c r="L146" s="468">
        <f>IFERROR(VLOOKUP($A146,'SUT 20210531'!$A$1:$Y$90,18,FALSE),"-")</f>
        <v>11325.75</v>
      </c>
      <c r="M146" s="468">
        <f t="shared" si="8"/>
        <v>0</v>
      </c>
      <c r="N146" s="468">
        <f t="shared" si="9"/>
        <v>0</v>
      </c>
      <c r="O146" s="468">
        <f t="shared" si="10"/>
        <v>0</v>
      </c>
      <c r="P146" s="468">
        <f t="shared" si="11"/>
        <v>0</v>
      </c>
      <c r="Q146" s="44">
        <v>43980</v>
      </c>
      <c r="R146" s="44">
        <v>44134</v>
      </c>
      <c r="S146" s="44">
        <v>44196</v>
      </c>
      <c r="T146" s="344">
        <v>44926</v>
      </c>
      <c r="U146" s="345"/>
      <c r="V146" s="201"/>
      <c r="W146" s="345"/>
      <c r="X146" s="345"/>
      <c r="Y146" s="345"/>
      <c r="Z146" s="345"/>
      <c r="AA146" s="345"/>
      <c r="AB146" s="201"/>
      <c r="AC146" s="119">
        <v>38</v>
      </c>
      <c r="AD146" s="129" t="s">
        <v>253</v>
      </c>
      <c r="AE146" s="405"/>
      <c r="AF146" s="405"/>
      <c r="AG146" s="205"/>
      <c r="AH146" s="405"/>
      <c r="AI146" s="405"/>
      <c r="AJ146" s="405"/>
      <c r="AK146" s="405"/>
      <c r="AL146" s="405"/>
      <c r="AM146" s="117" t="s">
        <v>178</v>
      </c>
      <c r="AN146" s="116" t="s">
        <v>778</v>
      </c>
      <c r="AO146" s="116">
        <v>2</v>
      </c>
      <c r="AP146" s="116"/>
      <c r="AQ146" s="116"/>
      <c r="AR146" s="117"/>
      <c r="AS146" s="116"/>
      <c r="AT146" s="116"/>
      <c r="AU146" s="116"/>
      <c r="AV146" s="136"/>
      <c r="AW146" s="136"/>
      <c r="AX146" s="136"/>
      <c r="AY146" s="116" t="s">
        <v>179</v>
      </c>
      <c r="AZ146" s="116" t="s">
        <v>180</v>
      </c>
      <c r="BA146" s="117">
        <v>1</v>
      </c>
      <c r="BB146" s="136"/>
      <c r="BC146" s="136"/>
      <c r="BD146" s="136"/>
      <c r="BE146" s="57" t="s">
        <v>1180</v>
      </c>
      <c r="BF146" s="468" t="str">
        <f>IFERROR(VLOOKUP($A146,'SUT 20210531'!$A$1:$Y$90,5,FALSE),"-")</f>
        <v>Įgyvendinama sutartis</v>
      </c>
    </row>
    <row r="147" spans="1:58" ht="21.75" hidden="1" customHeight="1" x14ac:dyDescent="0.2">
      <c r="A147" s="179"/>
      <c r="B147" s="180"/>
      <c r="C147" s="182">
        <f t="shared" ref="C147:H147" si="12">SUM(C6:C144)-C141</f>
        <v>95594236.75000003</v>
      </c>
      <c r="D147" s="182">
        <f t="shared" si="12"/>
        <v>11126875.188235292</v>
      </c>
      <c r="E147" s="182">
        <f t="shared" si="12"/>
        <v>1550684.9117647053</v>
      </c>
      <c r="F147" s="182">
        <f t="shared" si="12"/>
        <v>41284669.420000002</v>
      </c>
      <c r="G147" s="182">
        <f t="shared" si="12"/>
        <v>304693.52</v>
      </c>
      <c r="H147" s="182">
        <f t="shared" si="12"/>
        <v>44648675.710000008</v>
      </c>
      <c r="I147" s="469"/>
      <c r="J147" s="469"/>
      <c r="K147" s="469"/>
      <c r="L147" s="469"/>
      <c r="M147" s="469"/>
      <c r="N147" s="469"/>
      <c r="O147" s="469"/>
      <c r="P147" s="469"/>
      <c r="Q147" s="182"/>
      <c r="R147" s="182"/>
      <c r="S147" s="182"/>
      <c r="T147" s="183"/>
      <c r="U147" s="182">
        <f>SUM(W6:W7)-U141</f>
        <v>0</v>
      </c>
      <c r="V147" s="182">
        <f>SUM(X6:X7)-V141</f>
        <v>0</v>
      </c>
      <c r="W147" s="182">
        <f>SUM(Y6:Y7)-W141</f>
        <v>0</v>
      </c>
      <c r="X147" s="182">
        <f>SUM(Z6:Z7)-X141</f>
        <v>0</v>
      </c>
      <c r="Y147" s="182">
        <f>SUM(AA6:AA144)-Y141</f>
        <v>10000</v>
      </c>
      <c r="Z147" s="182">
        <f>SUM(AB6:AB144)-Z141</f>
        <v>0</v>
      </c>
      <c r="AA147" s="182">
        <f>SUM(AC6:AC144)-AA141</f>
        <v>2603</v>
      </c>
      <c r="AB147" s="182">
        <f>SUM(AD6:AD144)-AB141</f>
        <v>0</v>
      </c>
      <c r="AC147" s="182"/>
      <c r="AD147" s="181"/>
      <c r="AE147" s="181"/>
      <c r="AF147" s="181"/>
      <c r="AG147" s="181"/>
      <c r="AH147" s="181"/>
      <c r="AI147" s="181"/>
      <c r="AJ147" s="181"/>
      <c r="AK147" s="181"/>
      <c r="AL147" s="181"/>
      <c r="AM147" s="184"/>
      <c r="AN147" s="184"/>
      <c r="AO147" s="184"/>
      <c r="AP147" s="184"/>
      <c r="AQ147" s="181"/>
      <c r="AR147" s="184"/>
      <c r="AS147" s="184"/>
      <c r="AT147" s="181"/>
      <c r="AU147" s="184"/>
      <c r="AV147" s="184"/>
      <c r="AW147" s="181"/>
      <c r="AX147" s="184"/>
    </row>
    <row r="148" spans="1:58" ht="27.75" customHeight="1" x14ac:dyDescent="0.2">
      <c r="A148" s="185"/>
      <c r="B148" s="185"/>
      <c r="C148" s="17"/>
      <c r="D148" s="17"/>
      <c r="E148" s="17"/>
      <c r="F148" s="17"/>
      <c r="G148" s="17"/>
      <c r="H148" s="189"/>
      <c r="I148" s="469"/>
      <c r="J148" s="469"/>
      <c r="K148" s="469"/>
      <c r="L148" s="469"/>
      <c r="M148" s="469"/>
      <c r="N148" s="469"/>
      <c r="O148" s="469"/>
      <c r="P148" s="469"/>
      <c r="Q148" s="17"/>
      <c r="R148" s="17"/>
      <c r="S148" s="17"/>
      <c r="T148" s="186"/>
      <c r="U148" s="17"/>
      <c r="V148" s="17"/>
      <c r="W148" s="17"/>
      <c r="X148" s="17"/>
      <c r="Y148" s="17"/>
      <c r="Z148" s="17"/>
      <c r="AA148" s="17"/>
      <c r="AB148" s="17"/>
      <c r="AC148" s="17"/>
      <c r="AD148" s="17"/>
      <c r="AE148" s="17"/>
      <c r="AF148" s="17"/>
      <c r="AG148" s="17"/>
      <c r="AH148" s="17"/>
      <c r="AI148" s="17"/>
      <c r="AJ148" s="17"/>
      <c r="AK148" s="17"/>
      <c r="AL148" s="17"/>
      <c r="AM148" s="107"/>
      <c r="AN148" s="107"/>
      <c r="AO148" s="187"/>
      <c r="AP148" s="107"/>
      <c r="AQ148" s="17"/>
      <c r="AR148" s="107"/>
      <c r="AS148" s="107"/>
      <c r="AT148" s="17"/>
      <c r="AU148" s="107"/>
      <c r="AV148" s="107"/>
      <c r="AW148" s="17"/>
      <c r="AX148" s="107"/>
    </row>
    <row r="149" spans="1:58" s="101" customFormat="1" ht="23.25" customHeight="1" x14ac:dyDescent="0.2">
      <c r="A149" s="200"/>
      <c r="B149" s="194"/>
      <c r="C149" s="196"/>
      <c r="E149" s="196"/>
      <c r="H149" s="197"/>
      <c r="I149" s="470"/>
      <c r="J149" s="470"/>
      <c r="K149" s="470"/>
      <c r="L149" s="470"/>
      <c r="M149" s="470"/>
      <c r="N149" s="470"/>
      <c r="O149" s="470"/>
      <c r="P149" s="470"/>
      <c r="Q149" s="195"/>
      <c r="R149" s="195"/>
      <c r="S149" s="195"/>
      <c r="T149" s="195"/>
      <c r="U149" s="195"/>
      <c r="V149" s="195"/>
      <c r="W149" s="195"/>
      <c r="X149" s="195"/>
      <c r="Y149" s="195"/>
      <c r="Z149" s="195"/>
      <c r="AA149" s="195"/>
      <c r="AB149" s="195"/>
      <c r="AC149" s="195"/>
      <c r="AD149" s="198"/>
      <c r="AE149" s="198"/>
      <c r="AF149" s="199"/>
      <c r="AG149" s="199"/>
      <c r="AH149" s="199"/>
      <c r="AI149" s="199"/>
      <c r="AJ149" s="199"/>
      <c r="AK149" s="199"/>
      <c r="AL149" s="199"/>
      <c r="AM149" s="199"/>
      <c r="AN149" s="199"/>
      <c r="AO149" s="199"/>
      <c r="AP149" s="199"/>
      <c r="AQ149" s="199"/>
      <c r="AR149" s="199"/>
      <c r="AS149" s="199"/>
      <c r="AT149" s="199"/>
      <c r="AU149" s="199"/>
      <c r="AV149" s="199"/>
      <c r="AW149" s="199"/>
      <c r="AX149" s="199"/>
      <c r="BE149" s="146"/>
    </row>
    <row r="150" spans="1:58" s="101" customFormat="1" ht="23.25" customHeight="1" x14ac:dyDescent="0.2">
      <c r="A150" s="200"/>
      <c r="B150" s="194"/>
      <c r="C150" s="196"/>
      <c r="E150" s="196"/>
      <c r="H150" s="197"/>
      <c r="I150" s="470"/>
      <c r="J150" s="470"/>
      <c r="K150" s="470"/>
      <c r="L150" s="470"/>
      <c r="M150" s="470"/>
      <c r="N150" s="470"/>
      <c r="O150" s="470"/>
      <c r="P150" s="470"/>
      <c r="Q150" s="195"/>
      <c r="R150" s="195"/>
      <c r="S150" s="195"/>
      <c r="T150" s="195"/>
      <c r="U150" s="195"/>
      <c r="V150" s="195"/>
      <c r="W150" s="195"/>
      <c r="X150" s="195"/>
      <c r="Y150" s="195"/>
      <c r="Z150" s="195"/>
      <c r="AA150" s="195"/>
      <c r="AB150" s="195"/>
      <c r="AC150" s="195"/>
      <c r="AD150" s="198"/>
      <c r="AE150" s="198"/>
      <c r="AF150" s="199"/>
      <c r="AG150" s="199"/>
      <c r="AH150" s="199"/>
      <c r="AI150" s="199"/>
      <c r="AJ150" s="199"/>
      <c r="AK150" s="199"/>
      <c r="AL150" s="199"/>
      <c r="AM150" s="199"/>
      <c r="AN150" s="199"/>
      <c r="AO150" s="199"/>
      <c r="AP150" s="199"/>
      <c r="AQ150" s="199"/>
      <c r="AR150" s="199"/>
      <c r="AS150" s="199"/>
      <c r="AT150" s="199"/>
      <c r="AU150" s="199"/>
      <c r="AV150" s="199"/>
      <c r="AW150" s="199"/>
      <c r="AX150" s="199"/>
      <c r="BE150" s="146"/>
    </row>
    <row r="151" spans="1:58" s="101" customFormat="1" ht="23.25" customHeight="1" x14ac:dyDescent="0.2">
      <c r="A151" s="200"/>
      <c r="B151" s="194"/>
      <c r="C151" s="196"/>
      <c r="E151" s="196"/>
      <c r="H151" s="197"/>
      <c r="I151" s="470"/>
      <c r="J151" s="470"/>
      <c r="K151" s="470"/>
      <c r="L151" s="470"/>
      <c r="M151" s="470"/>
      <c r="N151" s="470"/>
      <c r="O151" s="470"/>
      <c r="P151" s="470"/>
      <c r="Q151" s="195"/>
      <c r="R151" s="195"/>
      <c r="S151" s="195"/>
      <c r="T151" s="195"/>
      <c r="U151" s="195"/>
      <c r="V151" s="195"/>
      <c r="W151" s="195"/>
      <c r="X151" s="195"/>
      <c r="Y151" s="195"/>
      <c r="Z151" s="195"/>
      <c r="AA151" s="195"/>
      <c r="AB151" s="195"/>
      <c r="AC151" s="195"/>
      <c r="AD151" s="198"/>
      <c r="AE151" s="198"/>
      <c r="AF151" s="199"/>
      <c r="AG151" s="199"/>
      <c r="AH151" s="199"/>
      <c r="AI151" s="199"/>
      <c r="AJ151" s="199"/>
      <c r="AK151" s="199"/>
      <c r="AL151" s="199"/>
      <c r="AM151" s="199"/>
      <c r="AN151" s="199"/>
      <c r="AO151" s="199"/>
      <c r="AP151" s="199"/>
      <c r="AQ151" s="199"/>
      <c r="AR151" s="199"/>
      <c r="AS151" s="199"/>
      <c r="AT151" s="199"/>
      <c r="AU151" s="199"/>
      <c r="AV151" s="199"/>
      <c r="AW151" s="199"/>
      <c r="AX151" s="199"/>
      <c r="BE151" s="146"/>
    </row>
    <row r="152" spans="1:58" s="101" customFormat="1" ht="23.25" customHeight="1" x14ac:dyDescent="0.2">
      <c r="A152" s="200"/>
      <c r="B152" s="194"/>
      <c r="C152" s="196"/>
      <c r="E152" s="196"/>
      <c r="H152" s="197"/>
      <c r="I152" s="470"/>
      <c r="J152" s="470"/>
      <c r="K152" s="470"/>
      <c r="L152" s="470"/>
      <c r="M152" s="470"/>
      <c r="N152" s="470"/>
      <c r="O152" s="470"/>
      <c r="P152" s="470"/>
      <c r="Q152" s="195"/>
      <c r="R152" s="195"/>
      <c r="S152" s="195"/>
      <c r="T152" s="195"/>
      <c r="U152" s="195"/>
      <c r="V152" s="195"/>
      <c r="W152" s="195"/>
      <c r="X152" s="195"/>
      <c r="Y152" s="195"/>
      <c r="Z152" s="195"/>
      <c r="AA152" s="195"/>
      <c r="AB152" s="195"/>
      <c r="AC152" s="195"/>
      <c r="AD152" s="198"/>
      <c r="AE152" s="198"/>
      <c r="AF152" s="199"/>
      <c r="AG152" s="199"/>
      <c r="AH152" s="199"/>
      <c r="AI152" s="199"/>
      <c r="AJ152" s="199"/>
      <c r="AK152" s="199"/>
      <c r="AL152" s="199"/>
      <c r="AM152" s="199"/>
      <c r="AN152" s="199"/>
      <c r="AO152" s="199"/>
      <c r="AP152" s="199"/>
      <c r="AQ152" s="199"/>
      <c r="AR152" s="199"/>
      <c r="AS152" s="199"/>
      <c r="AT152" s="199"/>
      <c r="AU152" s="199"/>
      <c r="AV152" s="199"/>
      <c r="AW152" s="199"/>
      <c r="AX152" s="199"/>
      <c r="BE152" s="146"/>
    </row>
    <row r="153" spans="1:58" s="101" customFormat="1" ht="23.25" customHeight="1" x14ac:dyDescent="0.2">
      <c r="A153" s="200"/>
      <c r="B153" s="194"/>
      <c r="C153" s="196"/>
      <c r="E153" s="196"/>
      <c r="H153" s="197"/>
      <c r="I153" s="470"/>
      <c r="J153" s="470"/>
      <c r="K153" s="470"/>
      <c r="L153" s="470"/>
      <c r="M153" s="470"/>
      <c r="N153" s="470"/>
      <c r="O153" s="470"/>
      <c r="P153" s="470"/>
      <c r="Q153" s="195"/>
      <c r="R153" s="195"/>
      <c r="S153" s="195"/>
      <c r="T153" s="195"/>
      <c r="U153" s="195"/>
      <c r="V153" s="195"/>
      <c r="W153" s="195"/>
      <c r="X153" s="195"/>
      <c r="Y153" s="195"/>
      <c r="Z153" s="195"/>
      <c r="AA153" s="195"/>
      <c r="AB153" s="195"/>
      <c r="AC153" s="195"/>
      <c r="AD153" s="198"/>
      <c r="AE153" s="198"/>
      <c r="AF153" s="199"/>
      <c r="AG153" s="199"/>
      <c r="AH153" s="199"/>
      <c r="AI153" s="199"/>
      <c r="AJ153" s="199"/>
      <c r="AK153" s="199"/>
      <c r="AL153" s="199"/>
      <c r="AM153" s="199"/>
      <c r="AN153" s="199"/>
      <c r="AO153" s="199"/>
      <c r="AP153" s="199"/>
      <c r="AQ153" s="199"/>
      <c r="AR153" s="199"/>
      <c r="AS153" s="199"/>
      <c r="AT153" s="199"/>
      <c r="AU153" s="199"/>
      <c r="AV153" s="199"/>
      <c r="AW153" s="199"/>
      <c r="AX153" s="199"/>
      <c r="BE153" s="146"/>
    </row>
    <row r="154" spans="1:58" x14ac:dyDescent="0.2">
      <c r="A154" s="648"/>
      <c r="B154" s="648"/>
      <c r="D154" s="449"/>
      <c r="U154" s="201"/>
      <c r="V154" s="201"/>
      <c r="W154" s="201"/>
      <c r="X154" s="202"/>
      <c r="Y154" s="202"/>
      <c r="Z154" s="202"/>
      <c r="AA154" s="201"/>
      <c r="AB154" s="201"/>
      <c r="AC154" s="201"/>
      <c r="AD154" s="203"/>
      <c r="AE154" s="192"/>
    </row>
    <row r="155" spans="1:58" ht="45.75" customHeight="1" x14ac:dyDescent="0.2">
      <c r="A155" s="648"/>
      <c r="B155" s="648"/>
      <c r="C155" s="204"/>
      <c r="D155" s="204"/>
      <c r="E155" s="204"/>
      <c r="F155" s="204"/>
      <c r="G155" s="204"/>
      <c r="H155" s="204"/>
      <c r="I155" s="471"/>
      <c r="J155" s="471"/>
      <c r="K155" s="471"/>
      <c r="L155" s="471"/>
      <c r="M155" s="471"/>
      <c r="N155" s="471"/>
      <c r="O155" s="471"/>
      <c r="P155" s="471"/>
      <c r="Q155" s="147"/>
      <c r="U155" s="201"/>
      <c r="V155" s="201"/>
      <c r="W155" s="201"/>
      <c r="X155" s="202"/>
      <c r="Y155" s="202"/>
      <c r="Z155" s="202"/>
      <c r="AA155" s="201"/>
      <c r="AB155" s="201"/>
      <c r="AC155" s="201"/>
      <c r="AD155" s="205"/>
    </row>
    <row r="156" spans="1:58" x14ac:dyDescent="0.2">
      <c r="U156" s="201"/>
      <c r="V156" s="201"/>
      <c r="W156" s="201"/>
      <c r="X156" s="201"/>
      <c r="Y156" s="201"/>
      <c r="Z156" s="201"/>
      <c r="AA156" s="201"/>
      <c r="AB156" s="201"/>
      <c r="AC156" s="201"/>
      <c r="AD156" s="205"/>
    </row>
    <row r="157" spans="1:58" x14ac:dyDescent="0.2">
      <c r="H157" s="204"/>
      <c r="I157" s="471"/>
      <c r="J157" s="471"/>
      <c r="K157" s="471"/>
      <c r="L157" s="471"/>
      <c r="M157" s="471"/>
      <c r="N157" s="471"/>
      <c r="O157" s="471"/>
      <c r="P157" s="471"/>
      <c r="U157" s="201"/>
      <c r="V157" s="201"/>
      <c r="W157" s="201"/>
      <c r="X157" s="201"/>
      <c r="Y157" s="201"/>
      <c r="Z157" s="201"/>
      <c r="AA157" s="201"/>
      <c r="AB157" s="201"/>
      <c r="AC157" s="201"/>
      <c r="AD157" s="205"/>
    </row>
    <row r="158" spans="1:58" x14ac:dyDescent="0.2">
      <c r="U158" s="201"/>
      <c r="V158" s="201"/>
      <c r="W158" s="201"/>
      <c r="X158" s="201"/>
      <c r="Y158" s="201"/>
      <c r="Z158" s="201"/>
      <c r="AA158" s="201"/>
      <c r="AB158" s="201"/>
      <c r="AC158" s="201"/>
      <c r="AD158" s="205"/>
    </row>
    <row r="159" spans="1:58" x14ac:dyDescent="0.2">
      <c r="U159" s="201"/>
      <c r="V159" s="201"/>
      <c r="W159" s="206"/>
      <c r="X159" s="206"/>
      <c r="Y159" s="206"/>
      <c r="Z159" s="206"/>
      <c r="AA159" s="206"/>
      <c r="AB159" s="201"/>
      <c r="AC159" s="201"/>
      <c r="AD159" s="205"/>
    </row>
    <row r="160" spans="1:58" x14ac:dyDescent="0.2">
      <c r="U160" s="201"/>
      <c r="V160" s="201"/>
      <c r="W160" s="201"/>
      <c r="X160" s="201"/>
      <c r="Y160" s="201"/>
      <c r="Z160" s="201"/>
      <c r="AA160" s="201"/>
      <c r="AB160" s="201"/>
      <c r="AC160" s="201"/>
      <c r="AD160" s="205"/>
    </row>
    <row r="161" spans="1:30" x14ac:dyDescent="0.2">
      <c r="U161" s="201"/>
      <c r="V161" s="201"/>
      <c r="W161" s="201"/>
      <c r="X161" s="201"/>
      <c r="Y161" s="201"/>
      <c r="Z161" s="201"/>
      <c r="AA161" s="201"/>
      <c r="AB161" s="201"/>
      <c r="AC161" s="201"/>
      <c r="AD161" s="205"/>
    </row>
    <row r="162" spans="1:30" x14ac:dyDescent="0.2">
      <c r="A162" s="207"/>
      <c r="U162" s="201"/>
      <c r="V162" s="201"/>
      <c r="W162" s="201"/>
      <c r="X162" s="206"/>
      <c r="Y162" s="206"/>
      <c r="Z162" s="206"/>
      <c r="AA162" s="206"/>
      <c r="AB162" s="206"/>
      <c r="AC162" s="206"/>
      <c r="AD162" s="208"/>
    </row>
    <row r="163" spans="1:30" x14ac:dyDescent="0.2">
      <c r="A163" s="207"/>
      <c r="U163" s="201"/>
      <c r="V163" s="201"/>
      <c r="W163" s="201"/>
      <c r="X163" s="201"/>
      <c r="Y163" s="201"/>
      <c r="Z163" s="201"/>
      <c r="AA163" s="201"/>
      <c r="AB163" s="201"/>
      <c r="AC163" s="201"/>
      <c r="AD163" s="205"/>
    </row>
    <row r="164" spans="1:30" x14ac:dyDescent="0.2">
      <c r="A164" s="209"/>
      <c r="U164" s="201"/>
      <c r="V164" s="201"/>
      <c r="W164" s="201"/>
      <c r="X164" s="201"/>
      <c r="Y164" s="201"/>
      <c r="Z164" s="201"/>
      <c r="AA164" s="201"/>
      <c r="AB164" s="201"/>
      <c r="AC164" s="201"/>
      <c r="AD164" s="205"/>
    </row>
    <row r="165" spans="1:30" x14ac:dyDescent="0.2">
      <c r="A165" s="207"/>
    </row>
    <row r="166" spans="1:30" x14ac:dyDescent="0.2">
      <c r="A166" s="207"/>
    </row>
    <row r="167" spans="1:30" x14ac:dyDescent="0.2">
      <c r="A167" s="207"/>
    </row>
  </sheetData>
  <autoFilter ref="A4:BF147">
    <filterColumn colId="57">
      <filters>
        <filter val="Baigtas"/>
      </filters>
    </filterColumn>
  </autoFilter>
  <mergeCells count="9">
    <mergeCell ref="U3:AB3"/>
    <mergeCell ref="AC3:AL3"/>
    <mergeCell ref="AM3:BD3"/>
    <mergeCell ref="A154:B154"/>
    <mergeCell ref="A155:B155"/>
    <mergeCell ref="M3:P3"/>
    <mergeCell ref="A3:B3"/>
    <mergeCell ref="C3:H3"/>
    <mergeCell ref="Q3:T3"/>
  </mergeCells>
  <conditionalFormatting sqref="M9:P146">
    <cfRule type="cellIs" dxfId="0" priority="1" operator="notEqual">
      <formula>0</formula>
    </cfRule>
  </conditionalFormatting>
  <pageMargins left="0.7" right="0.7" top="0.75" bottom="0.75" header="0.3" footer="0.3"/>
  <pageSetup paperSize="9" orientation="portrait" verticalDpi="0"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0"/>
  <sheetViews>
    <sheetView topLeftCell="A82" workbookViewId="0">
      <selection activeCell="Y90" sqref="Y90"/>
    </sheetView>
  </sheetViews>
  <sheetFormatPr defaultRowHeight="40.5" customHeight="1" x14ac:dyDescent="0.25"/>
  <cols>
    <col min="1" max="1" width="21.42578125" style="461" customWidth="1"/>
    <col min="2" max="16384" width="9.140625" style="461"/>
  </cols>
  <sheetData>
    <row r="1" spans="1:25" ht="40.5" customHeight="1" x14ac:dyDescent="0.25">
      <c r="A1" s="472" t="s">
        <v>798</v>
      </c>
      <c r="B1" s="473" t="s">
        <v>1318</v>
      </c>
      <c r="C1" s="472" t="s">
        <v>926</v>
      </c>
      <c r="D1" s="474" t="s">
        <v>1015</v>
      </c>
      <c r="E1" s="474" t="s">
        <v>1016</v>
      </c>
      <c r="F1" s="475" t="s">
        <v>1319</v>
      </c>
      <c r="G1" s="476" t="s">
        <v>1320</v>
      </c>
      <c r="H1" s="476" t="s">
        <v>1321</v>
      </c>
      <c r="I1" s="476" t="s">
        <v>1322</v>
      </c>
      <c r="J1" s="476" t="s">
        <v>1323</v>
      </c>
      <c r="K1" s="476" t="s">
        <v>1324</v>
      </c>
      <c r="L1" s="476" t="s">
        <v>1325</v>
      </c>
      <c r="M1" s="472" t="s">
        <v>1326</v>
      </c>
      <c r="N1" s="472" t="s">
        <v>1327</v>
      </c>
      <c r="O1" s="477" t="s">
        <v>1311</v>
      </c>
      <c r="P1" s="472" t="s">
        <v>1312</v>
      </c>
      <c r="Q1" s="472" t="s">
        <v>1313</v>
      </c>
      <c r="R1" s="472" t="s">
        <v>1328</v>
      </c>
      <c r="S1" s="472" t="s">
        <v>1329</v>
      </c>
      <c r="T1" s="472" t="s">
        <v>1330</v>
      </c>
      <c r="U1" s="472" t="s">
        <v>1331</v>
      </c>
      <c r="V1" s="472" t="s">
        <v>1332</v>
      </c>
      <c r="W1" s="472" t="s">
        <v>1333</v>
      </c>
      <c r="X1" s="472" t="s">
        <v>1334</v>
      </c>
      <c r="Y1" s="472" t="s">
        <v>1335</v>
      </c>
    </row>
    <row r="2" spans="1:25" ht="40.5" customHeight="1" x14ac:dyDescent="0.25">
      <c r="A2" s="462" t="s">
        <v>359</v>
      </c>
      <c r="B2" s="478">
        <v>42853</v>
      </c>
      <c r="C2" s="478">
        <v>42921</v>
      </c>
      <c r="D2" s="462" t="s">
        <v>360</v>
      </c>
      <c r="E2" s="462" t="s">
        <v>940</v>
      </c>
      <c r="F2" s="462" t="s">
        <v>799</v>
      </c>
      <c r="G2" s="462" t="s">
        <v>1336</v>
      </c>
      <c r="H2" s="462" t="s">
        <v>938</v>
      </c>
      <c r="I2" s="462" t="s">
        <v>408</v>
      </c>
      <c r="J2" s="462" t="s">
        <v>1337</v>
      </c>
      <c r="K2" s="478">
        <v>42843</v>
      </c>
      <c r="L2" s="478">
        <v>43281</v>
      </c>
      <c r="M2" s="478">
        <v>43312</v>
      </c>
      <c r="N2" s="478">
        <v>43097</v>
      </c>
      <c r="O2" s="479">
        <v>142676.60999999999</v>
      </c>
      <c r="P2" s="479">
        <v>111269</v>
      </c>
      <c r="Q2" s="479">
        <v>0</v>
      </c>
      <c r="R2" s="479">
        <v>31407.61</v>
      </c>
      <c r="S2" s="479">
        <v>31407.61</v>
      </c>
      <c r="T2" s="479">
        <v>0</v>
      </c>
      <c r="U2" s="479">
        <v>31407.61</v>
      </c>
      <c r="V2" s="479">
        <v>0</v>
      </c>
      <c r="W2" s="479">
        <v>0</v>
      </c>
      <c r="X2" s="479">
        <v>0</v>
      </c>
      <c r="Y2" s="479">
        <v>0</v>
      </c>
    </row>
    <row r="3" spans="1:25" ht="40.5" customHeight="1" x14ac:dyDescent="0.25">
      <c r="A3" s="462" t="s">
        <v>352</v>
      </c>
      <c r="B3" s="478">
        <v>43026</v>
      </c>
      <c r="C3" s="478">
        <v>43124</v>
      </c>
      <c r="D3" s="462" t="s">
        <v>353</v>
      </c>
      <c r="E3" s="462" t="s">
        <v>940</v>
      </c>
      <c r="F3" s="462" t="s">
        <v>800</v>
      </c>
      <c r="G3" s="462" t="s">
        <v>1336</v>
      </c>
      <c r="H3" s="462" t="s">
        <v>944</v>
      </c>
      <c r="I3" s="462" t="s">
        <v>408</v>
      </c>
      <c r="J3" s="462" t="s">
        <v>1338</v>
      </c>
      <c r="K3" s="478">
        <v>43048</v>
      </c>
      <c r="L3" s="478">
        <v>43465</v>
      </c>
      <c r="M3" s="478">
        <v>43861</v>
      </c>
      <c r="N3" s="478">
        <v>43735</v>
      </c>
      <c r="O3" s="479">
        <v>69389.47</v>
      </c>
      <c r="P3" s="479">
        <v>27382</v>
      </c>
      <c r="Q3" s="479">
        <v>0</v>
      </c>
      <c r="R3" s="479">
        <v>42007.47</v>
      </c>
      <c r="S3" s="479">
        <v>42007.47</v>
      </c>
      <c r="T3" s="479">
        <v>0</v>
      </c>
      <c r="U3" s="479">
        <v>42007.47</v>
      </c>
      <c r="V3" s="479">
        <v>0</v>
      </c>
      <c r="W3" s="479">
        <v>0</v>
      </c>
      <c r="X3" s="479">
        <v>0</v>
      </c>
      <c r="Y3" s="479">
        <v>0</v>
      </c>
    </row>
    <row r="4" spans="1:25" ht="40.5" customHeight="1" x14ac:dyDescent="0.25">
      <c r="A4" s="462" t="s">
        <v>347</v>
      </c>
      <c r="B4" s="478">
        <v>43084</v>
      </c>
      <c r="C4" s="478">
        <v>43185</v>
      </c>
      <c r="D4" s="462" t="s">
        <v>348</v>
      </c>
      <c r="E4" s="462" t="s">
        <v>940</v>
      </c>
      <c r="F4" s="462" t="s">
        <v>801</v>
      </c>
      <c r="G4" s="462" t="s">
        <v>1336</v>
      </c>
      <c r="H4" s="462" t="s">
        <v>946</v>
      </c>
      <c r="I4" s="462" t="s">
        <v>408</v>
      </c>
      <c r="J4" s="462" t="s">
        <v>1339</v>
      </c>
      <c r="K4" s="478">
        <v>43061</v>
      </c>
      <c r="L4" s="478">
        <v>43404</v>
      </c>
      <c r="M4" s="478">
        <v>43434</v>
      </c>
      <c r="N4" s="478">
        <v>43462</v>
      </c>
      <c r="O4" s="479">
        <v>83796.47</v>
      </c>
      <c r="P4" s="479">
        <v>71227</v>
      </c>
      <c r="Q4" s="479">
        <v>0</v>
      </c>
      <c r="R4" s="479">
        <v>12569.47</v>
      </c>
      <c r="S4" s="479">
        <v>12569.47</v>
      </c>
      <c r="T4" s="479">
        <v>0</v>
      </c>
      <c r="U4" s="479">
        <v>12569.47</v>
      </c>
      <c r="V4" s="479">
        <v>0</v>
      </c>
      <c r="W4" s="479">
        <v>0</v>
      </c>
      <c r="X4" s="479">
        <v>0</v>
      </c>
      <c r="Y4" s="479">
        <v>0</v>
      </c>
    </row>
    <row r="5" spans="1:25" ht="40.5" customHeight="1" x14ac:dyDescent="0.25">
      <c r="A5" s="462" t="s">
        <v>881</v>
      </c>
      <c r="B5" s="478">
        <v>43552</v>
      </c>
      <c r="C5" s="478">
        <v>43630</v>
      </c>
      <c r="D5" s="462" t="s">
        <v>356</v>
      </c>
      <c r="E5" s="462" t="s">
        <v>940</v>
      </c>
      <c r="F5" s="462" t="s">
        <v>1340</v>
      </c>
      <c r="G5" s="462" t="s">
        <v>1336</v>
      </c>
      <c r="H5" s="462" t="s">
        <v>950</v>
      </c>
      <c r="I5" s="462" t="s">
        <v>408</v>
      </c>
      <c r="J5" s="462" t="s">
        <v>1341</v>
      </c>
      <c r="K5" s="478">
        <v>43572</v>
      </c>
      <c r="L5" s="478">
        <v>44012</v>
      </c>
      <c r="M5" s="478">
        <v>44042</v>
      </c>
      <c r="N5" s="478">
        <v>44070</v>
      </c>
      <c r="O5" s="479">
        <v>187680.87</v>
      </c>
      <c r="P5" s="479">
        <v>153316.01</v>
      </c>
      <c r="Q5" s="479">
        <v>0</v>
      </c>
      <c r="R5" s="479">
        <v>34364.86</v>
      </c>
      <c r="S5" s="479">
        <v>34364.86</v>
      </c>
      <c r="T5" s="479">
        <v>0</v>
      </c>
      <c r="U5" s="479">
        <v>34364.86</v>
      </c>
      <c r="V5" s="479">
        <v>0</v>
      </c>
      <c r="W5" s="479">
        <v>0</v>
      </c>
      <c r="X5" s="479">
        <v>0</v>
      </c>
      <c r="Y5" s="479">
        <v>0</v>
      </c>
    </row>
    <row r="6" spans="1:25" ht="40.5" customHeight="1" x14ac:dyDescent="0.25">
      <c r="A6" s="462" t="s">
        <v>1008</v>
      </c>
      <c r="B6" s="478">
        <v>43584</v>
      </c>
      <c r="C6" s="478">
        <v>43899</v>
      </c>
      <c r="D6" s="462" t="s">
        <v>934</v>
      </c>
      <c r="E6" s="462" t="s">
        <v>942</v>
      </c>
      <c r="F6" s="462" t="s">
        <v>1342</v>
      </c>
      <c r="G6" s="462" t="s">
        <v>1336</v>
      </c>
      <c r="H6" s="462" t="s">
        <v>938</v>
      </c>
      <c r="I6" s="462" t="s">
        <v>408</v>
      </c>
      <c r="J6" s="462" t="s">
        <v>1337</v>
      </c>
      <c r="K6" s="478">
        <v>43899</v>
      </c>
      <c r="L6" s="478">
        <v>44620</v>
      </c>
      <c r="M6" s="478">
        <v>44650</v>
      </c>
      <c r="N6" s="480"/>
      <c r="O6" s="479">
        <v>1071668.2</v>
      </c>
      <c r="P6" s="479">
        <v>706204</v>
      </c>
      <c r="Q6" s="479">
        <v>0</v>
      </c>
      <c r="R6" s="479">
        <v>365464.2</v>
      </c>
      <c r="S6" s="479">
        <v>365464.2</v>
      </c>
      <c r="T6" s="479">
        <v>0</v>
      </c>
      <c r="U6" s="479">
        <v>365464.2</v>
      </c>
      <c r="V6" s="479">
        <v>0</v>
      </c>
      <c r="W6" s="479">
        <v>0</v>
      </c>
      <c r="X6" s="479">
        <v>0</v>
      </c>
      <c r="Y6" s="479">
        <v>0</v>
      </c>
    </row>
    <row r="7" spans="1:25" ht="40.5" customHeight="1" x14ac:dyDescent="0.25">
      <c r="A7" s="462" t="s">
        <v>366</v>
      </c>
      <c r="B7" s="478">
        <v>43179</v>
      </c>
      <c r="C7" s="478">
        <v>43236</v>
      </c>
      <c r="D7" s="462" t="s">
        <v>367</v>
      </c>
      <c r="E7" s="462" t="s">
        <v>942</v>
      </c>
      <c r="F7" s="462" t="s">
        <v>802</v>
      </c>
      <c r="G7" s="462" t="s">
        <v>1336</v>
      </c>
      <c r="H7" s="462" t="s">
        <v>938</v>
      </c>
      <c r="I7" s="462" t="s">
        <v>408</v>
      </c>
      <c r="J7" s="462" t="s">
        <v>1337</v>
      </c>
      <c r="K7" s="478">
        <v>42769</v>
      </c>
      <c r="L7" s="478">
        <v>44926</v>
      </c>
      <c r="M7" s="478">
        <v>44957</v>
      </c>
      <c r="N7" s="480"/>
      <c r="O7" s="479">
        <v>2761991</v>
      </c>
      <c r="P7" s="479">
        <v>2332703</v>
      </c>
      <c r="Q7" s="479">
        <v>0</v>
      </c>
      <c r="R7" s="479">
        <v>429288</v>
      </c>
      <c r="S7" s="479">
        <v>429288</v>
      </c>
      <c r="T7" s="479">
        <v>0</v>
      </c>
      <c r="U7" s="479">
        <v>429288</v>
      </c>
      <c r="V7" s="479">
        <v>0</v>
      </c>
      <c r="W7" s="479">
        <v>0</v>
      </c>
      <c r="X7" s="479">
        <v>0</v>
      </c>
      <c r="Y7" s="479">
        <v>0</v>
      </c>
    </row>
    <row r="8" spans="1:25" ht="40.5" customHeight="1" x14ac:dyDescent="0.25">
      <c r="A8" s="462" t="s">
        <v>673</v>
      </c>
      <c r="B8" s="478">
        <v>42704</v>
      </c>
      <c r="C8" s="478">
        <v>42810</v>
      </c>
      <c r="D8" s="462" t="s">
        <v>674</v>
      </c>
      <c r="E8" s="462" t="s">
        <v>942</v>
      </c>
      <c r="F8" s="462" t="s">
        <v>1343</v>
      </c>
      <c r="G8" s="462" t="s">
        <v>1336</v>
      </c>
      <c r="H8" s="462" t="s">
        <v>952</v>
      </c>
      <c r="I8" s="462" t="s">
        <v>408</v>
      </c>
      <c r="J8" s="462" t="s">
        <v>1337</v>
      </c>
      <c r="K8" s="478">
        <v>41640</v>
      </c>
      <c r="L8" s="478">
        <v>44525</v>
      </c>
      <c r="M8" s="478">
        <v>44555</v>
      </c>
      <c r="N8" s="480"/>
      <c r="O8" s="479">
        <v>1734512.77</v>
      </c>
      <c r="P8" s="479">
        <v>1428940.54</v>
      </c>
      <c r="Q8" s="479">
        <v>0</v>
      </c>
      <c r="R8" s="479">
        <v>305572.23</v>
      </c>
      <c r="S8" s="479">
        <v>305572.23</v>
      </c>
      <c r="T8" s="479">
        <v>0</v>
      </c>
      <c r="U8" s="479">
        <v>305572.23</v>
      </c>
      <c r="V8" s="479">
        <v>0</v>
      </c>
      <c r="W8" s="479">
        <v>0</v>
      </c>
      <c r="X8" s="479">
        <v>0</v>
      </c>
      <c r="Y8" s="479">
        <v>0</v>
      </c>
    </row>
    <row r="9" spans="1:25" ht="40.5" customHeight="1" x14ac:dyDescent="0.25">
      <c r="A9" s="462" t="s">
        <v>681</v>
      </c>
      <c r="B9" s="478">
        <v>42916</v>
      </c>
      <c r="C9" s="478">
        <v>42999</v>
      </c>
      <c r="D9" s="462" t="s">
        <v>682</v>
      </c>
      <c r="E9" s="462" t="s">
        <v>942</v>
      </c>
      <c r="F9" s="462" t="s">
        <v>1344</v>
      </c>
      <c r="G9" s="462" t="s">
        <v>1336</v>
      </c>
      <c r="H9" s="462" t="s">
        <v>955</v>
      </c>
      <c r="I9" s="462" t="s">
        <v>408</v>
      </c>
      <c r="J9" s="462" t="s">
        <v>1337</v>
      </c>
      <c r="K9" s="478">
        <v>42373</v>
      </c>
      <c r="L9" s="478">
        <v>44771</v>
      </c>
      <c r="M9" s="478">
        <v>44802</v>
      </c>
      <c r="N9" s="480"/>
      <c r="O9" s="479">
        <v>3004818.1</v>
      </c>
      <c r="P9" s="479">
        <v>2554095.39</v>
      </c>
      <c r="Q9" s="479">
        <v>0</v>
      </c>
      <c r="R9" s="479">
        <v>450722.71</v>
      </c>
      <c r="S9" s="479">
        <v>450722.71</v>
      </c>
      <c r="T9" s="479">
        <v>0</v>
      </c>
      <c r="U9" s="479">
        <v>450722.71</v>
      </c>
      <c r="V9" s="479">
        <v>0</v>
      </c>
      <c r="W9" s="479">
        <v>0</v>
      </c>
      <c r="X9" s="479">
        <v>0</v>
      </c>
      <c r="Y9" s="479">
        <v>0</v>
      </c>
    </row>
    <row r="10" spans="1:25" ht="40.5" customHeight="1" x14ac:dyDescent="0.25">
      <c r="A10" s="462" t="s">
        <v>1310</v>
      </c>
      <c r="B10" s="478">
        <v>44195</v>
      </c>
      <c r="C10" s="478">
        <v>44286</v>
      </c>
      <c r="D10" s="462" t="s">
        <v>1238</v>
      </c>
      <c r="E10" s="462" t="s">
        <v>942</v>
      </c>
      <c r="F10" s="462" t="s">
        <v>1345</v>
      </c>
      <c r="G10" s="462" t="s">
        <v>1336</v>
      </c>
      <c r="H10" s="462" t="s">
        <v>955</v>
      </c>
      <c r="I10" s="462" t="s">
        <v>408</v>
      </c>
      <c r="J10" s="462" t="s">
        <v>1337</v>
      </c>
      <c r="K10" s="478">
        <v>43930</v>
      </c>
      <c r="L10" s="478">
        <v>45107</v>
      </c>
      <c r="M10" s="478">
        <v>45138</v>
      </c>
      <c r="N10" s="480"/>
      <c r="O10" s="479">
        <v>908823.22</v>
      </c>
      <c r="P10" s="479">
        <v>772499.74</v>
      </c>
      <c r="Q10" s="479">
        <v>0</v>
      </c>
      <c r="R10" s="479">
        <v>136323.48000000001</v>
      </c>
      <c r="S10" s="479">
        <v>136323.48000000001</v>
      </c>
      <c r="T10" s="479">
        <v>0</v>
      </c>
      <c r="U10" s="479">
        <v>136323.48000000001</v>
      </c>
      <c r="V10" s="479">
        <v>0</v>
      </c>
      <c r="W10" s="479">
        <v>0</v>
      </c>
      <c r="X10" s="479">
        <v>0</v>
      </c>
      <c r="Y10" s="479">
        <v>0</v>
      </c>
    </row>
    <row r="11" spans="1:25" ht="40.5" customHeight="1" x14ac:dyDescent="0.25">
      <c r="A11" s="462" t="s">
        <v>645</v>
      </c>
      <c r="B11" s="478">
        <v>42646</v>
      </c>
      <c r="C11" s="478">
        <v>42853</v>
      </c>
      <c r="D11" s="462" t="s">
        <v>646</v>
      </c>
      <c r="E11" s="462" t="s">
        <v>940</v>
      </c>
      <c r="F11" s="462" t="s">
        <v>805</v>
      </c>
      <c r="G11" s="462" t="s">
        <v>1336</v>
      </c>
      <c r="H11" s="462" t="s">
        <v>957</v>
      </c>
      <c r="I11" s="462" t="s">
        <v>408</v>
      </c>
      <c r="J11" s="462" t="s">
        <v>1341</v>
      </c>
      <c r="K11" s="478">
        <v>41660</v>
      </c>
      <c r="L11" s="478">
        <v>43707</v>
      </c>
      <c r="M11" s="478">
        <v>43768</v>
      </c>
      <c r="N11" s="478">
        <v>43818</v>
      </c>
      <c r="O11" s="479">
        <v>1902679.07</v>
      </c>
      <c r="P11" s="479">
        <v>1158669.95</v>
      </c>
      <c r="Q11" s="479">
        <v>0</v>
      </c>
      <c r="R11" s="479">
        <v>744009.12</v>
      </c>
      <c r="S11" s="479">
        <v>744009.12</v>
      </c>
      <c r="T11" s="479">
        <v>0</v>
      </c>
      <c r="U11" s="479">
        <v>744009.12</v>
      </c>
      <c r="V11" s="479">
        <v>0</v>
      </c>
      <c r="W11" s="479">
        <v>0</v>
      </c>
      <c r="X11" s="479">
        <v>0</v>
      </c>
      <c r="Y11" s="479">
        <v>0</v>
      </c>
    </row>
    <row r="12" spans="1:25" ht="40.5" customHeight="1" x14ac:dyDescent="0.25">
      <c r="A12" s="462" t="s">
        <v>640</v>
      </c>
      <c r="B12" s="478">
        <v>42650</v>
      </c>
      <c r="C12" s="478">
        <v>42726</v>
      </c>
      <c r="D12" s="462" t="s">
        <v>641</v>
      </c>
      <c r="E12" s="462" t="s">
        <v>940</v>
      </c>
      <c r="F12" s="462" t="s">
        <v>806</v>
      </c>
      <c r="G12" s="462" t="s">
        <v>1336</v>
      </c>
      <c r="H12" s="462" t="s">
        <v>959</v>
      </c>
      <c r="I12" s="462" t="s">
        <v>408</v>
      </c>
      <c r="J12" s="462" t="s">
        <v>1338</v>
      </c>
      <c r="K12" s="478">
        <v>42340</v>
      </c>
      <c r="L12" s="478">
        <v>43676</v>
      </c>
      <c r="M12" s="478">
        <v>43707</v>
      </c>
      <c r="N12" s="478">
        <v>43738</v>
      </c>
      <c r="O12" s="479">
        <v>617660.84</v>
      </c>
      <c r="P12" s="479">
        <v>355275.04</v>
      </c>
      <c r="Q12" s="479">
        <v>0</v>
      </c>
      <c r="R12" s="479">
        <v>262385.8</v>
      </c>
      <c r="S12" s="479">
        <v>262385.8</v>
      </c>
      <c r="T12" s="479">
        <v>0</v>
      </c>
      <c r="U12" s="479">
        <v>262385.8</v>
      </c>
      <c r="V12" s="479">
        <v>0</v>
      </c>
      <c r="W12" s="479">
        <v>0</v>
      </c>
      <c r="X12" s="479">
        <v>0</v>
      </c>
      <c r="Y12" s="479">
        <v>0</v>
      </c>
    </row>
    <row r="13" spans="1:25" ht="40.5" customHeight="1" x14ac:dyDescent="0.25">
      <c r="A13" s="462" t="s">
        <v>635</v>
      </c>
      <c r="B13" s="478">
        <v>42657</v>
      </c>
      <c r="C13" s="478">
        <v>42719</v>
      </c>
      <c r="D13" s="462" t="s">
        <v>636</v>
      </c>
      <c r="E13" s="462" t="s">
        <v>940</v>
      </c>
      <c r="F13" s="462" t="s">
        <v>807</v>
      </c>
      <c r="G13" s="462" t="s">
        <v>1336</v>
      </c>
      <c r="H13" s="462" t="s">
        <v>961</v>
      </c>
      <c r="I13" s="462" t="s">
        <v>408</v>
      </c>
      <c r="J13" s="462" t="s">
        <v>1339</v>
      </c>
      <c r="K13" s="478">
        <v>42375</v>
      </c>
      <c r="L13" s="478">
        <v>43829</v>
      </c>
      <c r="M13" s="478">
        <v>43861</v>
      </c>
      <c r="N13" s="478">
        <v>43913</v>
      </c>
      <c r="O13" s="479">
        <v>1538175.43</v>
      </c>
      <c r="P13" s="479">
        <v>1187911.25</v>
      </c>
      <c r="Q13" s="479">
        <v>0</v>
      </c>
      <c r="R13" s="479">
        <v>350264.18</v>
      </c>
      <c r="S13" s="479">
        <v>350264.18</v>
      </c>
      <c r="T13" s="479">
        <v>0</v>
      </c>
      <c r="U13" s="479">
        <v>350264.18</v>
      </c>
      <c r="V13" s="479">
        <v>0</v>
      </c>
      <c r="W13" s="479">
        <v>0</v>
      </c>
      <c r="X13" s="479">
        <v>0</v>
      </c>
      <c r="Y13" s="479">
        <v>0</v>
      </c>
    </row>
    <row r="14" spans="1:25" ht="40.5" customHeight="1" x14ac:dyDescent="0.25">
      <c r="A14" s="462" t="s">
        <v>650</v>
      </c>
      <c r="B14" s="478">
        <v>42704</v>
      </c>
      <c r="C14" s="478">
        <v>42877</v>
      </c>
      <c r="D14" s="462" t="s">
        <v>651</v>
      </c>
      <c r="E14" s="462" t="s">
        <v>942</v>
      </c>
      <c r="F14" s="462" t="s">
        <v>808</v>
      </c>
      <c r="G14" s="462" t="s">
        <v>1336</v>
      </c>
      <c r="H14" s="462" t="s">
        <v>952</v>
      </c>
      <c r="I14" s="462" t="s">
        <v>408</v>
      </c>
      <c r="J14" s="462" t="s">
        <v>1337</v>
      </c>
      <c r="K14" s="478">
        <v>42031</v>
      </c>
      <c r="L14" s="478">
        <v>44414</v>
      </c>
      <c r="M14" s="478">
        <v>44445</v>
      </c>
      <c r="N14" s="480"/>
      <c r="O14" s="479">
        <v>2832610.51</v>
      </c>
      <c r="P14" s="479">
        <v>1624873.85</v>
      </c>
      <c r="Q14" s="479">
        <v>0</v>
      </c>
      <c r="R14" s="479">
        <v>1207736.6599999999</v>
      </c>
      <c r="S14" s="479">
        <v>603558.57999999996</v>
      </c>
      <c r="T14" s="479">
        <v>0</v>
      </c>
      <c r="U14" s="479">
        <v>603558.57999999996</v>
      </c>
      <c r="V14" s="479">
        <v>0</v>
      </c>
      <c r="W14" s="479">
        <v>604178.07999999996</v>
      </c>
      <c r="X14" s="479">
        <v>0</v>
      </c>
      <c r="Y14" s="479">
        <v>604178.07999999996</v>
      </c>
    </row>
    <row r="15" spans="1:25" ht="40.5" customHeight="1" x14ac:dyDescent="0.25">
      <c r="A15" s="462" t="s">
        <v>659</v>
      </c>
      <c r="B15" s="478">
        <v>43220</v>
      </c>
      <c r="C15" s="478">
        <v>43332</v>
      </c>
      <c r="D15" s="462" t="s">
        <v>660</v>
      </c>
      <c r="E15" s="462" t="s">
        <v>940</v>
      </c>
      <c r="F15" s="462" t="s">
        <v>809</v>
      </c>
      <c r="G15" s="462" t="s">
        <v>1336</v>
      </c>
      <c r="H15" s="462" t="s">
        <v>959</v>
      </c>
      <c r="I15" s="462" t="s">
        <v>408</v>
      </c>
      <c r="J15" s="462" t="s">
        <v>1338</v>
      </c>
      <c r="K15" s="478">
        <v>43112</v>
      </c>
      <c r="L15" s="478">
        <v>44196</v>
      </c>
      <c r="M15" s="478">
        <v>44227</v>
      </c>
      <c r="N15" s="478">
        <v>44152</v>
      </c>
      <c r="O15" s="479">
        <v>136161.48000000001</v>
      </c>
      <c r="P15" s="479">
        <v>106438.27</v>
      </c>
      <c r="Q15" s="479">
        <v>0</v>
      </c>
      <c r="R15" s="479">
        <v>29723.21</v>
      </c>
      <c r="S15" s="479">
        <v>29723.21</v>
      </c>
      <c r="T15" s="479">
        <v>0</v>
      </c>
      <c r="U15" s="479">
        <v>29723.21</v>
      </c>
      <c r="V15" s="479">
        <v>0</v>
      </c>
      <c r="W15" s="479">
        <v>0</v>
      </c>
      <c r="X15" s="479">
        <v>0</v>
      </c>
      <c r="Y15" s="479">
        <v>0</v>
      </c>
    </row>
    <row r="16" spans="1:25" ht="40.5" customHeight="1" x14ac:dyDescent="0.25">
      <c r="A16" s="462" t="s">
        <v>655</v>
      </c>
      <c r="B16" s="478">
        <v>43307</v>
      </c>
      <c r="C16" s="478">
        <v>43342</v>
      </c>
      <c r="D16" s="462" t="s">
        <v>656</v>
      </c>
      <c r="E16" s="462" t="s">
        <v>942</v>
      </c>
      <c r="F16" s="462" t="s">
        <v>1346</v>
      </c>
      <c r="G16" s="462" t="s">
        <v>1336</v>
      </c>
      <c r="H16" s="462" t="s">
        <v>961</v>
      </c>
      <c r="I16" s="462" t="s">
        <v>408</v>
      </c>
      <c r="J16" s="462" t="s">
        <v>1339</v>
      </c>
      <c r="K16" s="478">
        <v>43228</v>
      </c>
      <c r="L16" s="478">
        <v>44286</v>
      </c>
      <c r="M16" s="478">
        <v>44377</v>
      </c>
      <c r="N16" s="480"/>
      <c r="O16" s="479">
        <v>442782.94</v>
      </c>
      <c r="P16" s="479">
        <v>147107.41</v>
      </c>
      <c r="Q16" s="479">
        <v>0</v>
      </c>
      <c r="R16" s="479">
        <v>295675.53000000003</v>
      </c>
      <c r="S16" s="479">
        <v>295675.53000000003</v>
      </c>
      <c r="T16" s="479">
        <v>0</v>
      </c>
      <c r="U16" s="479">
        <v>295675.53000000003</v>
      </c>
      <c r="V16" s="479">
        <v>0</v>
      </c>
      <c r="W16" s="479">
        <v>0</v>
      </c>
      <c r="X16" s="479">
        <v>0</v>
      </c>
      <c r="Y16" s="479">
        <v>0</v>
      </c>
    </row>
    <row r="17" spans="1:25" ht="40.5" customHeight="1" x14ac:dyDescent="0.25">
      <c r="A17" s="462" t="s">
        <v>663</v>
      </c>
      <c r="B17" s="478">
        <v>43388</v>
      </c>
      <c r="C17" s="478">
        <v>43425</v>
      </c>
      <c r="D17" s="462" t="s">
        <v>664</v>
      </c>
      <c r="E17" s="462" t="s">
        <v>942</v>
      </c>
      <c r="F17" s="462" t="s">
        <v>1347</v>
      </c>
      <c r="G17" s="462" t="s">
        <v>1336</v>
      </c>
      <c r="H17" s="462" t="s">
        <v>957</v>
      </c>
      <c r="I17" s="462" t="s">
        <v>408</v>
      </c>
      <c r="J17" s="462" t="s">
        <v>1341</v>
      </c>
      <c r="K17" s="478">
        <v>42775</v>
      </c>
      <c r="L17" s="478">
        <v>44539</v>
      </c>
      <c r="M17" s="478">
        <v>44570</v>
      </c>
      <c r="N17" s="480"/>
      <c r="O17" s="479">
        <v>548947.86</v>
      </c>
      <c r="P17" s="479">
        <v>274473.93</v>
      </c>
      <c r="Q17" s="479">
        <v>0</v>
      </c>
      <c r="R17" s="479">
        <v>274473.93</v>
      </c>
      <c r="S17" s="479">
        <v>274473.93</v>
      </c>
      <c r="T17" s="479">
        <v>0</v>
      </c>
      <c r="U17" s="479">
        <v>274473.93</v>
      </c>
      <c r="V17" s="479">
        <v>0</v>
      </c>
      <c r="W17" s="479">
        <v>0</v>
      </c>
      <c r="X17" s="479">
        <v>0</v>
      </c>
      <c r="Y17" s="479">
        <v>0</v>
      </c>
    </row>
    <row r="18" spans="1:25" ht="40.5" customHeight="1" x14ac:dyDescent="0.25">
      <c r="A18" s="462" t="s">
        <v>667</v>
      </c>
      <c r="B18" s="478">
        <v>43399</v>
      </c>
      <c r="C18" s="478">
        <v>43607</v>
      </c>
      <c r="D18" s="462" t="s">
        <v>668</v>
      </c>
      <c r="E18" s="462" t="s">
        <v>942</v>
      </c>
      <c r="F18" s="462" t="s">
        <v>812</v>
      </c>
      <c r="G18" s="462" t="s">
        <v>1336</v>
      </c>
      <c r="H18" s="462" t="s">
        <v>952</v>
      </c>
      <c r="I18" s="462" t="s">
        <v>408</v>
      </c>
      <c r="J18" s="462" t="s">
        <v>1337</v>
      </c>
      <c r="K18" s="478">
        <v>42873</v>
      </c>
      <c r="L18" s="478">
        <v>44347</v>
      </c>
      <c r="M18" s="478">
        <v>44377</v>
      </c>
      <c r="N18" s="480"/>
      <c r="O18" s="479">
        <v>627591.48</v>
      </c>
      <c r="P18" s="479">
        <v>323127.92</v>
      </c>
      <c r="Q18" s="479">
        <v>0</v>
      </c>
      <c r="R18" s="479">
        <v>304463.56</v>
      </c>
      <c r="S18" s="479">
        <v>152231.78</v>
      </c>
      <c r="T18" s="479">
        <v>0</v>
      </c>
      <c r="U18" s="479">
        <v>152231.78</v>
      </c>
      <c r="V18" s="479">
        <v>0</v>
      </c>
      <c r="W18" s="479">
        <v>152231.78</v>
      </c>
      <c r="X18" s="479">
        <v>152231.78</v>
      </c>
      <c r="Y18" s="479">
        <v>0</v>
      </c>
    </row>
    <row r="19" spans="1:25" ht="40.5" customHeight="1" x14ac:dyDescent="0.25">
      <c r="A19" s="462" t="s">
        <v>406</v>
      </c>
      <c r="B19" s="478">
        <v>42830</v>
      </c>
      <c r="C19" s="478">
        <v>42930</v>
      </c>
      <c r="D19" s="462" t="s">
        <v>407</v>
      </c>
      <c r="E19" s="462" t="s">
        <v>940</v>
      </c>
      <c r="F19" s="462" t="s">
        <v>813</v>
      </c>
      <c r="G19" s="462" t="s">
        <v>1336</v>
      </c>
      <c r="H19" s="462" t="s">
        <v>950</v>
      </c>
      <c r="I19" s="462" t="s">
        <v>408</v>
      </c>
      <c r="J19" s="462" t="s">
        <v>1337</v>
      </c>
      <c r="K19" s="478">
        <v>42930</v>
      </c>
      <c r="L19" s="478">
        <v>44094</v>
      </c>
      <c r="M19" s="478">
        <v>44126</v>
      </c>
      <c r="N19" s="478">
        <v>44162</v>
      </c>
      <c r="O19" s="479">
        <v>465062.52</v>
      </c>
      <c r="P19" s="479">
        <v>395303.14</v>
      </c>
      <c r="Q19" s="479">
        <v>0</v>
      </c>
      <c r="R19" s="479">
        <v>69759.38</v>
      </c>
      <c r="S19" s="479">
        <v>69759.38</v>
      </c>
      <c r="T19" s="479">
        <v>0</v>
      </c>
      <c r="U19" s="479">
        <v>69759.38</v>
      </c>
      <c r="V19" s="479">
        <v>0</v>
      </c>
      <c r="W19" s="479">
        <v>0</v>
      </c>
      <c r="X19" s="479">
        <v>0</v>
      </c>
      <c r="Y19" s="479">
        <v>0</v>
      </c>
    </row>
    <row r="20" spans="1:25" ht="40.5" customHeight="1" x14ac:dyDescent="0.25">
      <c r="A20" s="462" t="s">
        <v>384</v>
      </c>
      <c r="B20" s="478">
        <v>42793</v>
      </c>
      <c r="C20" s="478">
        <v>42908</v>
      </c>
      <c r="D20" s="462" t="s">
        <v>385</v>
      </c>
      <c r="E20" s="462" t="s">
        <v>940</v>
      </c>
      <c r="F20" s="462" t="s">
        <v>814</v>
      </c>
      <c r="G20" s="462" t="s">
        <v>1336</v>
      </c>
      <c r="H20" s="462" t="s">
        <v>938</v>
      </c>
      <c r="I20" s="462" t="s">
        <v>408</v>
      </c>
      <c r="J20" s="462" t="s">
        <v>1337</v>
      </c>
      <c r="K20" s="478">
        <v>42538</v>
      </c>
      <c r="L20" s="478">
        <v>43646</v>
      </c>
      <c r="M20" s="478">
        <v>43676</v>
      </c>
      <c r="N20" s="478">
        <v>43556</v>
      </c>
      <c r="O20" s="479">
        <v>518106.26</v>
      </c>
      <c r="P20" s="479">
        <v>394804</v>
      </c>
      <c r="Q20" s="479">
        <v>0</v>
      </c>
      <c r="R20" s="479">
        <v>123302.26</v>
      </c>
      <c r="S20" s="479">
        <v>123302.26</v>
      </c>
      <c r="T20" s="479">
        <v>0</v>
      </c>
      <c r="U20" s="479">
        <v>123302.26</v>
      </c>
      <c r="V20" s="479">
        <v>0</v>
      </c>
      <c r="W20" s="479">
        <v>0</v>
      </c>
      <c r="X20" s="479">
        <v>0</v>
      </c>
      <c r="Y20" s="479">
        <v>0</v>
      </c>
    </row>
    <row r="21" spans="1:25" ht="40.5" customHeight="1" x14ac:dyDescent="0.25">
      <c r="A21" s="462" t="s">
        <v>393</v>
      </c>
      <c r="B21" s="478">
        <v>42891</v>
      </c>
      <c r="C21" s="478">
        <v>42968</v>
      </c>
      <c r="D21" s="462" t="s">
        <v>394</v>
      </c>
      <c r="E21" s="462" t="s">
        <v>940</v>
      </c>
      <c r="F21" s="462" t="s">
        <v>815</v>
      </c>
      <c r="G21" s="462" t="s">
        <v>1336</v>
      </c>
      <c r="H21" s="462" t="s">
        <v>944</v>
      </c>
      <c r="I21" s="462" t="s">
        <v>408</v>
      </c>
      <c r="J21" s="462" t="s">
        <v>1338</v>
      </c>
      <c r="K21" s="478">
        <v>42536</v>
      </c>
      <c r="L21" s="478">
        <v>43951</v>
      </c>
      <c r="M21" s="478">
        <v>44057</v>
      </c>
      <c r="N21" s="478">
        <v>44173</v>
      </c>
      <c r="O21" s="479">
        <v>129468.93</v>
      </c>
      <c r="P21" s="479">
        <v>97155</v>
      </c>
      <c r="Q21" s="479">
        <v>0</v>
      </c>
      <c r="R21" s="479">
        <v>32313.93</v>
      </c>
      <c r="S21" s="479">
        <v>32313.93</v>
      </c>
      <c r="T21" s="479">
        <v>0</v>
      </c>
      <c r="U21" s="479">
        <v>32313.93</v>
      </c>
      <c r="V21" s="479">
        <v>0</v>
      </c>
      <c r="W21" s="479">
        <v>0</v>
      </c>
      <c r="X21" s="479">
        <v>0</v>
      </c>
      <c r="Y21" s="479">
        <v>0</v>
      </c>
    </row>
    <row r="22" spans="1:25" ht="40.5" customHeight="1" x14ac:dyDescent="0.25">
      <c r="A22" s="462" t="s">
        <v>388</v>
      </c>
      <c r="B22" s="478">
        <v>42919</v>
      </c>
      <c r="C22" s="478">
        <v>43006</v>
      </c>
      <c r="D22" s="462" t="s">
        <v>963</v>
      </c>
      <c r="E22" s="462" t="s">
        <v>940</v>
      </c>
      <c r="F22" s="462" t="s">
        <v>816</v>
      </c>
      <c r="G22" s="462" t="s">
        <v>1336</v>
      </c>
      <c r="H22" s="462" t="s">
        <v>946</v>
      </c>
      <c r="I22" s="462" t="s">
        <v>408</v>
      </c>
      <c r="J22" s="462" t="s">
        <v>1339</v>
      </c>
      <c r="K22" s="478">
        <v>42584</v>
      </c>
      <c r="L22" s="478">
        <v>43496</v>
      </c>
      <c r="M22" s="478">
        <v>43526</v>
      </c>
      <c r="N22" s="478">
        <v>43532</v>
      </c>
      <c r="O22" s="479">
        <v>241370.59</v>
      </c>
      <c r="P22" s="479">
        <v>205165</v>
      </c>
      <c r="Q22" s="479">
        <v>0</v>
      </c>
      <c r="R22" s="479">
        <v>36205.589999999997</v>
      </c>
      <c r="S22" s="479">
        <v>36205.589999999997</v>
      </c>
      <c r="T22" s="479">
        <v>0</v>
      </c>
      <c r="U22" s="479">
        <v>36205.589999999997</v>
      </c>
      <c r="V22" s="479">
        <v>0</v>
      </c>
      <c r="W22" s="479">
        <v>0</v>
      </c>
      <c r="X22" s="479">
        <v>0</v>
      </c>
      <c r="Y22" s="479">
        <v>0</v>
      </c>
    </row>
    <row r="23" spans="1:25" ht="40.5" customHeight="1" x14ac:dyDescent="0.25">
      <c r="A23" s="462" t="s">
        <v>397</v>
      </c>
      <c r="B23" s="478">
        <v>43187</v>
      </c>
      <c r="C23" s="478">
        <v>43305</v>
      </c>
      <c r="D23" s="462" t="s">
        <v>398</v>
      </c>
      <c r="E23" s="462" t="s">
        <v>942</v>
      </c>
      <c r="F23" s="462" t="s">
        <v>817</v>
      </c>
      <c r="G23" s="462" t="s">
        <v>1336</v>
      </c>
      <c r="H23" s="462" t="s">
        <v>950</v>
      </c>
      <c r="I23" s="462" t="s">
        <v>408</v>
      </c>
      <c r="J23" s="462" t="s">
        <v>1341</v>
      </c>
      <c r="K23" s="478">
        <v>43194</v>
      </c>
      <c r="L23" s="478">
        <v>44561</v>
      </c>
      <c r="M23" s="478">
        <v>44592</v>
      </c>
      <c r="N23" s="480"/>
      <c r="O23" s="479">
        <v>547138.23</v>
      </c>
      <c r="P23" s="479">
        <v>436671.02</v>
      </c>
      <c r="Q23" s="479">
        <v>0</v>
      </c>
      <c r="R23" s="479">
        <v>110467.21</v>
      </c>
      <c r="S23" s="479">
        <v>110467.21</v>
      </c>
      <c r="T23" s="479">
        <v>0</v>
      </c>
      <c r="U23" s="479">
        <v>110467.21</v>
      </c>
      <c r="V23" s="479">
        <v>0</v>
      </c>
      <c r="W23" s="479">
        <v>0</v>
      </c>
      <c r="X23" s="479">
        <v>0</v>
      </c>
      <c r="Y23" s="479">
        <v>0</v>
      </c>
    </row>
    <row r="24" spans="1:25" ht="40.5" customHeight="1" x14ac:dyDescent="0.25">
      <c r="A24" s="462" t="s">
        <v>711</v>
      </c>
      <c r="B24" s="478">
        <v>42732</v>
      </c>
      <c r="C24" s="478">
        <v>42845</v>
      </c>
      <c r="D24" s="462" t="s">
        <v>712</v>
      </c>
      <c r="E24" s="462" t="s">
        <v>940</v>
      </c>
      <c r="F24" s="462" t="s">
        <v>818</v>
      </c>
      <c r="G24" s="462" t="s">
        <v>1336</v>
      </c>
      <c r="H24" s="462" t="s">
        <v>946</v>
      </c>
      <c r="I24" s="462" t="s">
        <v>408</v>
      </c>
      <c r="J24" s="462" t="s">
        <v>1339</v>
      </c>
      <c r="K24" s="478">
        <v>42524</v>
      </c>
      <c r="L24" s="478">
        <v>43404</v>
      </c>
      <c r="M24" s="478">
        <v>43434</v>
      </c>
      <c r="N24" s="478">
        <v>43500</v>
      </c>
      <c r="O24" s="479">
        <v>419348</v>
      </c>
      <c r="P24" s="479">
        <v>356445.8</v>
      </c>
      <c r="Q24" s="479">
        <v>0</v>
      </c>
      <c r="R24" s="479">
        <v>62902.2</v>
      </c>
      <c r="S24" s="479">
        <v>62902.2</v>
      </c>
      <c r="T24" s="479">
        <v>0</v>
      </c>
      <c r="U24" s="479">
        <v>62902.2</v>
      </c>
      <c r="V24" s="479">
        <v>0</v>
      </c>
      <c r="W24" s="479">
        <v>0</v>
      </c>
      <c r="X24" s="479">
        <v>0</v>
      </c>
      <c r="Y24" s="479">
        <v>0</v>
      </c>
    </row>
    <row r="25" spans="1:25" ht="40.5" customHeight="1" x14ac:dyDescent="0.25">
      <c r="A25" s="462" t="s">
        <v>697</v>
      </c>
      <c r="B25" s="478">
        <v>42734</v>
      </c>
      <c r="C25" s="478">
        <v>42961</v>
      </c>
      <c r="D25" s="462" t="s">
        <v>698</v>
      </c>
      <c r="E25" s="462" t="s">
        <v>940</v>
      </c>
      <c r="F25" s="462" t="s">
        <v>819</v>
      </c>
      <c r="G25" s="462" t="s">
        <v>1336</v>
      </c>
      <c r="H25" s="462" t="s">
        <v>950</v>
      </c>
      <c r="I25" s="462" t="s">
        <v>408</v>
      </c>
      <c r="J25" s="462" t="s">
        <v>1341</v>
      </c>
      <c r="K25" s="478">
        <v>42954</v>
      </c>
      <c r="L25" s="478">
        <v>43373</v>
      </c>
      <c r="M25" s="478">
        <v>43404</v>
      </c>
      <c r="N25" s="478">
        <v>43272</v>
      </c>
      <c r="O25" s="479">
        <v>53554.71</v>
      </c>
      <c r="P25" s="479">
        <v>45521.5</v>
      </c>
      <c r="Q25" s="479">
        <v>0</v>
      </c>
      <c r="R25" s="479">
        <v>8033.21</v>
      </c>
      <c r="S25" s="479">
        <v>8033.21</v>
      </c>
      <c r="T25" s="479">
        <v>0</v>
      </c>
      <c r="U25" s="479">
        <v>8033.21</v>
      </c>
      <c r="V25" s="479">
        <v>0</v>
      </c>
      <c r="W25" s="479">
        <v>0</v>
      </c>
      <c r="X25" s="479">
        <v>0</v>
      </c>
      <c r="Y25" s="479">
        <v>0</v>
      </c>
    </row>
    <row r="26" spans="1:25" ht="40.5" customHeight="1" x14ac:dyDescent="0.25">
      <c r="A26" s="462" t="s">
        <v>707</v>
      </c>
      <c r="B26" s="478">
        <v>42738</v>
      </c>
      <c r="C26" s="478">
        <v>42835</v>
      </c>
      <c r="D26" s="462" t="s">
        <v>708</v>
      </c>
      <c r="E26" s="462" t="s">
        <v>940</v>
      </c>
      <c r="F26" s="462" t="s">
        <v>820</v>
      </c>
      <c r="G26" s="462" t="s">
        <v>1336</v>
      </c>
      <c r="H26" s="462" t="s">
        <v>938</v>
      </c>
      <c r="I26" s="462" t="s">
        <v>408</v>
      </c>
      <c r="J26" s="462" t="s">
        <v>1337</v>
      </c>
      <c r="K26" s="478">
        <v>42499</v>
      </c>
      <c r="L26" s="478">
        <v>43465</v>
      </c>
      <c r="M26" s="478">
        <v>43496</v>
      </c>
      <c r="N26" s="478">
        <v>43524</v>
      </c>
      <c r="O26" s="479">
        <v>280477.84999999998</v>
      </c>
      <c r="P26" s="479">
        <v>238406.17</v>
      </c>
      <c r="Q26" s="479">
        <v>0</v>
      </c>
      <c r="R26" s="479">
        <v>42071.68</v>
      </c>
      <c r="S26" s="479">
        <v>42071.68</v>
      </c>
      <c r="T26" s="479">
        <v>0</v>
      </c>
      <c r="U26" s="479">
        <v>42071.68</v>
      </c>
      <c r="V26" s="479">
        <v>0</v>
      </c>
      <c r="W26" s="479">
        <v>0</v>
      </c>
      <c r="X26" s="479">
        <v>0</v>
      </c>
      <c r="Y26" s="479">
        <v>0</v>
      </c>
    </row>
    <row r="27" spans="1:25" ht="40.5" customHeight="1" x14ac:dyDescent="0.25">
      <c r="A27" s="462" t="s">
        <v>692</v>
      </c>
      <c r="B27" s="478">
        <v>42796</v>
      </c>
      <c r="C27" s="478">
        <v>42878</v>
      </c>
      <c r="D27" s="462" t="s">
        <v>693</v>
      </c>
      <c r="E27" s="462" t="s">
        <v>942</v>
      </c>
      <c r="F27" s="462" t="s">
        <v>1348</v>
      </c>
      <c r="G27" s="462" t="s">
        <v>1336</v>
      </c>
      <c r="H27" s="462" t="s">
        <v>944</v>
      </c>
      <c r="I27" s="462" t="s">
        <v>408</v>
      </c>
      <c r="J27" s="462" t="s">
        <v>1338</v>
      </c>
      <c r="K27" s="478">
        <v>42536</v>
      </c>
      <c r="L27" s="478">
        <v>44469</v>
      </c>
      <c r="M27" s="478">
        <v>44499</v>
      </c>
      <c r="N27" s="480"/>
      <c r="O27" s="479">
        <v>363047.26</v>
      </c>
      <c r="P27" s="479">
        <v>308590.17</v>
      </c>
      <c r="Q27" s="479">
        <v>0</v>
      </c>
      <c r="R27" s="479">
        <v>54457.09</v>
      </c>
      <c r="S27" s="479">
        <v>54457.09</v>
      </c>
      <c r="T27" s="479">
        <v>0</v>
      </c>
      <c r="U27" s="479">
        <v>54457.09</v>
      </c>
      <c r="V27" s="479">
        <v>0</v>
      </c>
      <c r="W27" s="479">
        <v>0</v>
      </c>
      <c r="X27" s="479">
        <v>0</v>
      </c>
      <c r="Y27" s="479">
        <v>0</v>
      </c>
    </row>
    <row r="28" spans="1:25" ht="40.5" customHeight="1" x14ac:dyDescent="0.25">
      <c r="A28" s="462" t="s">
        <v>1010</v>
      </c>
      <c r="B28" s="478">
        <v>43585</v>
      </c>
      <c r="C28" s="478">
        <v>43693</v>
      </c>
      <c r="D28" s="462" t="s">
        <v>701</v>
      </c>
      <c r="E28" s="462" t="s">
        <v>942</v>
      </c>
      <c r="F28" s="462" t="s">
        <v>884</v>
      </c>
      <c r="G28" s="462" t="s">
        <v>1336</v>
      </c>
      <c r="H28" s="462" t="s">
        <v>950</v>
      </c>
      <c r="I28" s="462" t="s">
        <v>408</v>
      </c>
      <c r="J28" s="462" t="s">
        <v>1341</v>
      </c>
      <c r="K28" s="478">
        <v>43353</v>
      </c>
      <c r="L28" s="478">
        <v>44439</v>
      </c>
      <c r="M28" s="478">
        <v>44469</v>
      </c>
      <c r="N28" s="480"/>
      <c r="O28" s="479">
        <v>917723.65</v>
      </c>
      <c r="P28" s="479">
        <v>780065.1</v>
      </c>
      <c r="Q28" s="479">
        <v>0</v>
      </c>
      <c r="R28" s="479">
        <v>137658.54999999999</v>
      </c>
      <c r="S28" s="479">
        <v>137658.54999999999</v>
      </c>
      <c r="T28" s="479">
        <v>0</v>
      </c>
      <c r="U28" s="479">
        <v>137658.54999999999</v>
      </c>
      <c r="V28" s="479">
        <v>0</v>
      </c>
      <c r="W28" s="479">
        <v>0</v>
      </c>
      <c r="X28" s="479">
        <v>0</v>
      </c>
      <c r="Y28" s="479">
        <v>0</v>
      </c>
    </row>
    <row r="29" spans="1:25" ht="40.5" customHeight="1" x14ac:dyDescent="0.25">
      <c r="A29" s="462" t="s">
        <v>1055</v>
      </c>
      <c r="B29" s="478">
        <v>43643</v>
      </c>
      <c r="C29" s="478">
        <v>43804</v>
      </c>
      <c r="D29" s="462" t="s">
        <v>1314</v>
      </c>
      <c r="E29" s="462" t="s">
        <v>942</v>
      </c>
      <c r="F29" s="462" t="s">
        <v>1349</v>
      </c>
      <c r="G29" s="462" t="s">
        <v>1336</v>
      </c>
      <c r="H29" s="462" t="s">
        <v>946</v>
      </c>
      <c r="I29" s="462" t="s">
        <v>408</v>
      </c>
      <c r="J29" s="462" t="s">
        <v>1339</v>
      </c>
      <c r="K29" s="478">
        <v>43679</v>
      </c>
      <c r="L29" s="478">
        <v>44469</v>
      </c>
      <c r="M29" s="478">
        <v>44500</v>
      </c>
      <c r="N29" s="480"/>
      <c r="O29" s="479">
        <v>31576.66</v>
      </c>
      <c r="P29" s="479">
        <v>26840</v>
      </c>
      <c r="Q29" s="479">
        <v>0</v>
      </c>
      <c r="R29" s="479">
        <v>4736.66</v>
      </c>
      <c r="S29" s="479">
        <v>4736.66</v>
      </c>
      <c r="T29" s="479">
        <v>0</v>
      </c>
      <c r="U29" s="479">
        <v>4736.66</v>
      </c>
      <c r="V29" s="479">
        <v>0</v>
      </c>
      <c r="W29" s="479">
        <v>0</v>
      </c>
      <c r="X29" s="479">
        <v>0</v>
      </c>
      <c r="Y29" s="479">
        <v>0</v>
      </c>
    </row>
    <row r="30" spans="1:25" ht="40.5" customHeight="1" x14ac:dyDescent="0.25">
      <c r="A30" s="462" t="s">
        <v>1297</v>
      </c>
      <c r="B30" s="478">
        <v>44071</v>
      </c>
      <c r="C30" s="478">
        <v>44140</v>
      </c>
      <c r="D30" s="462" t="s">
        <v>1179</v>
      </c>
      <c r="E30" s="462" t="s">
        <v>942</v>
      </c>
      <c r="F30" s="462" t="s">
        <v>1350</v>
      </c>
      <c r="G30" s="462" t="s">
        <v>1336</v>
      </c>
      <c r="H30" s="462" t="s">
        <v>938</v>
      </c>
      <c r="I30" s="462" t="s">
        <v>408</v>
      </c>
      <c r="J30" s="462" t="s">
        <v>1337</v>
      </c>
      <c r="K30" s="478">
        <v>43938</v>
      </c>
      <c r="L30" s="478">
        <v>44681</v>
      </c>
      <c r="M30" s="478">
        <v>44712</v>
      </c>
      <c r="N30" s="480"/>
      <c r="O30" s="479">
        <v>75505</v>
      </c>
      <c r="P30" s="479">
        <v>64179.25</v>
      </c>
      <c r="Q30" s="479">
        <v>0</v>
      </c>
      <c r="R30" s="479">
        <v>11325.75</v>
      </c>
      <c r="S30" s="479">
        <v>11325.75</v>
      </c>
      <c r="T30" s="479">
        <v>0</v>
      </c>
      <c r="U30" s="479">
        <v>11325.75</v>
      </c>
      <c r="V30" s="479">
        <v>0</v>
      </c>
      <c r="W30" s="479">
        <v>0</v>
      </c>
      <c r="X30" s="479">
        <v>0</v>
      </c>
      <c r="Y30" s="479">
        <v>0</v>
      </c>
    </row>
    <row r="31" spans="1:25" ht="40.5" customHeight="1" x14ac:dyDescent="0.25">
      <c r="A31" s="462" t="s">
        <v>1298</v>
      </c>
      <c r="B31" s="478">
        <v>44133</v>
      </c>
      <c r="C31" s="478">
        <v>44170</v>
      </c>
      <c r="D31" s="462" t="s">
        <v>1177</v>
      </c>
      <c r="E31" s="462" t="s">
        <v>942</v>
      </c>
      <c r="F31" s="462" t="s">
        <v>1351</v>
      </c>
      <c r="G31" s="462" t="s">
        <v>1336</v>
      </c>
      <c r="H31" s="462" t="s">
        <v>946</v>
      </c>
      <c r="I31" s="462" t="s">
        <v>408</v>
      </c>
      <c r="J31" s="462" t="s">
        <v>1339</v>
      </c>
      <c r="K31" s="478">
        <v>43944</v>
      </c>
      <c r="L31" s="478">
        <v>44926</v>
      </c>
      <c r="M31" s="478">
        <v>44957</v>
      </c>
      <c r="N31" s="480"/>
      <c r="O31" s="479">
        <v>200009.7</v>
      </c>
      <c r="P31" s="479">
        <v>123273.1</v>
      </c>
      <c r="Q31" s="479">
        <v>0</v>
      </c>
      <c r="R31" s="479">
        <v>76736.600000000006</v>
      </c>
      <c r="S31" s="479">
        <v>76736.600000000006</v>
      </c>
      <c r="T31" s="479">
        <v>0</v>
      </c>
      <c r="U31" s="479">
        <v>76736.600000000006</v>
      </c>
      <c r="V31" s="479">
        <v>0</v>
      </c>
      <c r="W31" s="479">
        <v>0</v>
      </c>
      <c r="X31" s="479">
        <v>0</v>
      </c>
      <c r="Y31" s="479">
        <v>0</v>
      </c>
    </row>
    <row r="32" spans="1:25" ht="40.5" customHeight="1" x14ac:dyDescent="0.25">
      <c r="A32" s="462" t="s">
        <v>332</v>
      </c>
      <c r="B32" s="478">
        <v>42822</v>
      </c>
      <c r="C32" s="478">
        <v>42921</v>
      </c>
      <c r="D32" s="462" t="s">
        <v>333</v>
      </c>
      <c r="E32" s="462" t="s">
        <v>940</v>
      </c>
      <c r="F32" s="462" t="s">
        <v>822</v>
      </c>
      <c r="G32" s="462" t="s">
        <v>1336</v>
      </c>
      <c r="H32" s="462" t="s">
        <v>938</v>
      </c>
      <c r="I32" s="462" t="s">
        <v>408</v>
      </c>
      <c r="J32" s="462" t="s">
        <v>1337</v>
      </c>
      <c r="K32" s="478">
        <v>42814</v>
      </c>
      <c r="L32" s="478">
        <v>44196</v>
      </c>
      <c r="M32" s="478">
        <v>44228</v>
      </c>
      <c r="N32" s="478">
        <v>44033</v>
      </c>
      <c r="O32" s="479">
        <v>1183328.81</v>
      </c>
      <c r="P32" s="479">
        <v>1005829.48</v>
      </c>
      <c r="Q32" s="479">
        <v>0</v>
      </c>
      <c r="R32" s="479">
        <v>177499.33</v>
      </c>
      <c r="S32" s="479">
        <v>177499.33</v>
      </c>
      <c r="T32" s="479">
        <v>0</v>
      </c>
      <c r="U32" s="479">
        <v>177499.33</v>
      </c>
      <c r="V32" s="479">
        <v>0</v>
      </c>
      <c r="W32" s="479">
        <v>0</v>
      </c>
      <c r="X32" s="479">
        <v>0</v>
      </c>
      <c r="Y32" s="479">
        <v>0</v>
      </c>
    </row>
    <row r="33" spans="1:25" ht="40.5" customHeight="1" x14ac:dyDescent="0.25">
      <c r="A33" s="462" t="s">
        <v>314</v>
      </c>
      <c r="B33" s="478">
        <v>42915</v>
      </c>
      <c r="C33" s="478">
        <v>42993</v>
      </c>
      <c r="D33" s="462" t="s">
        <v>315</v>
      </c>
      <c r="E33" s="462" t="s">
        <v>942</v>
      </c>
      <c r="F33" s="462" t="s">
        <v>823</v>
      </c>
      <c r="G33" s="462" t="s">
        <v>1336</v>
      </c>
      <c r="H33" s="462" t="s">
        <v>946</v>
      </c>
      <c r="I33" s="462" t="s">
        <v>408</v>
      </c>
      <c r="J33" s="462" t="s">
        <v>1339</v>
      </c>
      <c r="K33" s="478">
        <v>42349</v>
      </c>
      <c r="L33" s="478">
        <v>44227</v>
      </c>
      <c r="M33" s="478">
        <v>44257</v>
      </c>
      <c r="N33" s="480"/>
      <c r="O33" s="479">
        <v>799037.74</v>
      </c>
      <c r="P33" s="479">
        <v>679182.07</v>
      </c>
      <c r="Q33" s="479">
        <v>0</v>
      </c>
      <c r="R33" s="479">
        <v>119855.67</v>
      </c>
      <c r="S33" s="479">
        <v>119855.67</v>
      </c>
      <c r="T33" s="479">
        <v>0</v>
      </c>
      <c r="U33" s="479">
        <v>119855.67</v>
      </c>
      <c r="V33" s="479">
        <v>0</v>
      </c>
      <c r="W33" s="479">
        <v>0</v>
      </c>
      <c r="X33" s="479">
        <v>0</v>
      </c>
      <c r="Y33" s="479">
        <v>0</v>
      </c>
    </row>
    <row r="34" spans="1:25" ht="40.5" customHeight="1" x14ac:dyDescent="0.25">
      <c r="A34" s="462" t="s">
        <v>324</v>
      </c>
      <c r="B34" s="478">
        <v>42947</v>
      </c>
      <c r="C34" s="478">
        <v>43021</v>
      </c>
      <c r="D34" s="462" t="s">
        <v>325</v>
      </c>
      <c r="E34" s="462" t="s">
        <v>940</v>
      </c>
      <c r="F34" s="462" t="s">
        <v>1352</v>
      </c>
      <c r="G34" s="462" t="s">
        <v>1336</v>
      </c>
      <c r="H34" s="462" t="s">
        <v>950</v>
      </c>
      <c r="I34" s="462" t="s">
        <v>408</v>
      </c>
      <c r="J34" s="462" t="s">
        <v>1341</v>
      </c>
      <c r="K34" s="478">
        <v>42579</v>
      </c>
      <c r="L34" s="478">
        <v>44012</v>
      </c>
      <c r="M34" s="478">
        <v>44043</v>
      </c>
      <c r="N34" s="478">
        <v>44077</v>
      </c>
      <c r="O34" s="479">
        <v>683338.76</v>
      </c>
      <c r="P34" s="479">
        <v>580837.93999999994</v>
      </c>
      <c r="Q34" s="479">
        <v>0</v>
      </c>
      <c r="R34" s="479">
        <v>102500.82</v>
      </c>
      <c r="S34" s="479">
        <v>102500.82</v>
      </c>
      <c r="T34" s="479">
        <v>51250.41</v>
      </c>
      <c r="U34" s="479">
        <v>51250.41</v>
      </c>
      <c r="V34" s="479">
        <v>0</v>
      </c>
      <c r="W34" s="479">
        <v>0</v>
      </c>
      <c r="X34" s="479">
        <v>0</v>
      </c>
      <c r="Y34" s="479">
        <v>0</v>
      </c>
    </row>
    <row r="35" spans="1:25" ht="40.5" customHeight="1" x14ac:dyDescent="0.25">
      <c r="A35" s="462" t="s">
        <v>319</v>
      </c>
      <c r="B35" s="478">
        <v>43026</v>
      </c>
      <c r="C35" s="478">
        <v>43133</v>
      </c>
      <c r="D35" s="462" t="s">
        <v>320</v>
      </c>
      <c r="E35" s="462" t="s">
        <v>940</v>
      </c>
      <c r="F35" s="462" t="s">
        <v>825</v>
      </c>
      <c r="G35" s="462" t="s">
        <v>1336</v>
      </c>
      <c r="H35" s="462" t="s">
        <v>944</v>
      </c>
      <c r="I35" s="462" t="s">
        <v>408</v>
      </c>
      <c r="J35" s="462" t="s">
        <v>1338</v>
      </c>
      <c r="K35" s="478">
        <v>41800</v>
      </c>
      <c r="L35" s="478">
        <v>43496</v>
      </c>
      <c r="M35" s="478">
        <v>43528</v>
      </c>
      <c r="N35" s="478">
        <v>43587</v>
      </c>
      <c r="O35" s="479">
        <v>288232.69</v>
      </c>
      <c r="P35" s="479">
        <v>244997.78</v>
      </c>
      <c r="Q35" s="479">
        <v>0</v>
      </c>
      <c r="R35" s="479">
        <v>43234.91</v>
      </c>
      <c r="S35" s="479">
        <v>43234.91</v>
      </c>
      <c r="T35" s="479">
        <v>0</v>
      </c>
      <c r="U35" s="479">
        <v>43234.91</v>
      </c>
      <c r="V35" s="479">
        <v>0</v>
      </c>
      <c r="W35" s="479">
        <v>0</v>
      </c>
      <c r="X35" s="479">
        <v>0</v>
      </c>
      <c r="Y35" s="479">
        <v>0</v>
      </c>
    </row>
    <row r="36" spans="1:25" ht="40.5" customHeight="1" x14ac:dyDescent="0.25">
      <c r="A36" s="462" t="s">
        <v>1287</v>
      </c>
      <c r="B36" s="478">
        <v>44067</v>
      </c>
      <c r="C36" s="478">
        <v>44175</v>
      </c>
      <c r="D36" s="462" t="s">
        <v>329</v>
      </c>
      <c r="E36" s="462" t="s">
        <v>942</v>
      </c>
      <c r="F36" s="462" t="s">
        <v>1353</v>
      </c>
      <c r="G36" s="462" t="s">
        <v>1336</v>
      </c>
      <c r="H36" s="462" t="s">
        <v>950</v>
      </c>
      <c r="I36" s="462" t="s">
        <v>408</v>
      </c>
      <c r="J36" s="462" t="s">
        <v>1341</v>
      </c>
      <c r="K36" s="478">
        <v>43532</v>
      </c>
      <c r="L36" s="478">
        <v>44742</v>
      </c>
      <c r="M36" s="478">
        <v>44773</v>
      </c>
      <c r="N36" s="480"/>
      <c r="O36" s="479">
        <v>236018.55</v>
      </c>
      <c r="P36" s="479">
        <v>114700</v>
      </c>
      <c r="Q36" s="479">
        <v>0</v>
      </c>
      <c r="R36" s="479">
        <v>121318.55</v>
      </c>
      <c r="S36" s="479">
        <v>121318.55</v>
      </c>
      <c r="T36" s="479">
        <v>0</v>
      </c>
      <c r="U36" s="479">
        <v>121318.55</v>
      </c>
      <c r="V36" s="479">
        <v>0</v>
      </c>
      <c r="W36" s="479">
        <v>0</v>
      </c>
      <c r="X36" s="479">
        <v>0</v>
      </c>
      <c r="Y36" s="479">
        <v>0</v>
      </c>
    </row>
    <row r="37" spans="1:25" ht="40.5" customHeight="1" x14ac:dyDescent="0.25">
      <c r="A37" s="462" t="s">
        <v>1285</v>
      </c>
      <c r="B37" s="478">
        <v>44082</v>
      </c>
      <c r="C37" s="478">
        <v>44154</v>
      </c>
      <c r="D37" s="462" t="s">
        <v>1096</v>
      </c>
      <c r="E37" s="462" t="s">
        <v>942</v>
      </c>
      <c r="F37" s="462" t="s">
        <v>1354</v>
      </c>
      <c r="G37" s="462" t="s">
        <v>1336</v>
      </c>
      <c r="H37" s="462" t="s">
        <v>938</v>
      </c>
      <c r="I37" s="462" t="s">
        <v>408</v>
      </c>
      <c r="J37" s="462" t="s">
        <v>1337</v>
      </c>
      <c r="K37" s="478">
        <v>43563</v>
      </c>
      <c r="L37" s="478">
        <v>44742</v>
      </c>
      <c r="M37" s="478">
        <v>44773</v>
      </c>
      <c r="N37" s="480"/>
      <c r="O37" s="479">
        <v>245063.62</v>
      </c>
      <c r="P37" s="479">
        <v>183123.1</v>
      </c>
      <c r="Q37" s="479">
        <v>0</v>
      </c>
      <c r="R37" s="479">
        <v>61940.52</v>
      </c>
      <c r="S37" s="479">
        <v>61940.52</v>
      </c>
      <c r="T37" s="479">
        <v>0</v>
      </c>
      <c r="U37" s="479">
        <v>61940.52</v>
      </c>
      <c r="V37" s="479">
        <v>0</v>
      </c>
      <c r="W37" s="479">
        <v>0</v>
      </c>
      <c r="X37" s="479">
        <v>0</v>
      </c>
      <c r="Y37" s="479">
        <v>0</v>
      </c>
    </row>
    <row r="38" spans="1:25" ht="40.5" customHeight="1" x14ac:dyDescent="0.25">
      <c r="A38" s="462" t="s">
        <v>1286</v>
      </c>
      <c r="B38" s="478">
        <v>44103</v>
      </c>
      <c r="C38" s="478">
        <v>44179</v>
      </c>
      <c r="D38" s="462" t="s">
        <v>1095</v>
      </c>
      <c r="E38" s="462" t="s">
        <v>942</v>
      </c>
      <c r="F38" s="462" t="s">
        <v>1355</v>
      </c>
      <c r="G38" s="462" t="s">
        <v>1336</v>
      </c>
      <c r="H38" s="462" t="s">
        <v>944</v>
      </c>
      <c r="I38" s="462" t="s">
        <v>408</v>
      </c>
      <c r="J38" s="462" t="s">
        <v>1338</v>
      </c>
      <c r="K38" s="478">
        <v>43929</v>
      </c>
      <c r="L38" s="478">
        <v>44681</v>
      </c>
      <c r="M38" s="478">
        <v>44712</v>
      </c>
      <c r="N38" s="480"/>
      <c r="O38" s="479">
        <v>157752.07</v>
      </c>
      <c r="P38" s="479">
        <v>134089.25</v>
      </c>
      <c r="Q38" s="479">
        <v>0</v>
      </c>
      <c r="R38" s="479">
        <v>23662.82</v>
      </c>
      <c r="S38" s="479">
        <v>23662.82</v>
      </c>
      <c r="T38" s="479">
        <v>11831.41</v>
      </c>
      <c r="U38" s="479">
        <v>11831.41</v>
      </c>
      <c r="V38" s="479">
        <v>0</v>
      </c>
      <c r="W38" s="479">
        <v>0</v>
      </c>
      <c r="X38" s="479">
        <v>0</v>
      </c>
      <c r="Y38" s="479">
        <v>0</v>
      </c>
    </row>
    <row r="39" spans="1:25" ht="40.5" customHeight="1" x14ac:dyDescent="0.25">
      <c r="A39" s="462" t="s">
        <v>284</v>
      </c>
      <c r="B39" s="478">
        <v>42724</v>
      </c>
      <c r="C39" s="478">
        <v>42815</v>
      </c>
      <c r="D39" s="462" t="s">
        <v>285</v>
      </c>
      <c r="E39" s="462" t="s">
        <v>940</v>
      </c>
      <c r="F39" s="462" t="s">
        <v>826</v>
      </c>
      <c r="G39" s="462" t="s">
        <v>1336</v>
      </c>
      <c r="H39" s="462" t="s">
        <v>944</v>
      </c>
      <c r="I39" s="462" t="s">
        <v>408</v>
      </c>
      <c r="J39" s="462" t="s">
        <v>1338</v>
      </c>
      <c r="K39" s="478">
        <v>42321</v>
      </c>
      <c r="L39" s="478">
        <v>43524</v>
      </c>
      <c r="M39" s="478">
        <v>43554</v>
      </c>
      <c r="N39" s="478">
        <v>43439</v>
      </c>
      <c r="O39" s="479">
        <v>351133</v>
      </c>
      <c r="P39" s="479">
        <v>298463.05</v>
      </c>
      <c r="Q39" s="479">
        <v>43891.62</v>
      </c>
      <c r="R39" s="479">
        <v>8778.33</v>
      </c>
      <c r="S39" s="479">
        <v>8778.33</v>
      </c>
      <c r="T39" s="479">
        <v>0</v>
      </c>
      <c r="U39" s="479">
        <v>8778.33</v>
      </c>
      <c r="V39" s="479">
        <v>0</v>
      </c>
      <c r="W39" s="479">
        <v>0</v>
      </c>
      <c r="X39" s="479">
        <v>0</v>
      </c>
      <c r="Y39" s="479">
        <v>0</v>
      </c>
    </row>
    <row r="40" spans="1:25" ht="40.5" customHeight="1" x14ac:dyDescent="0.25">
      <c r="A40" s="462" t="s">
        <v>278</v>
      </c>
      <c r="B40" s="478">
        <v>42761</v>
      </c>
      <c r="C40" s="478">
        <v>42837</v>
      </c>
      <c r="D40" s="462" t="s">
        <v>279</v>
      </c>
      <c r="E40" s="462" t="s">
        <v>940</v>
      </c>
      <c r="F40" s="462" t="s">
        <v>827</v>
      </c>
      <c r="G40" s="462" t="s">
        <v>1336</v>
      </c>
      <c r="H40" s="462" t="s">
        <v>944</v>
      </c>
      <c r="I40" s="462" t="s">
        <v>408</v>
      </c>
      <c r="J40" s="462" t="s">
        <v>1338</v>
      </c>
      <c r="K40" s="478">
        <v>42321</v>
      </c>
      <c r="L40" s="478">
        <v>43465</v>
      </c>
      <c r="M40" s="478">
        <v>43495</v>
      </c>
      <c r="N40" s="478">
        <v>43544</v>
      </c>
      <c r="O40" s="479">
        <v>477665.92</v>
      </c>
      <c r="P40" s="479">
        <v>406016.02</v>
      </c>
      <c r="Q40" s="479">
        <v>59708.24</v>
      </c>
      <c r="R40" s="479">
        <v>11941.66</v>
      </c>
      <c r="S40" s="479">
        <v>11941.66</v>
      </c>
      <c r="T40" s="479">
        <v>0</v>
      </c>
      <c r="U40" s="479">
        <v>11941.66</v>
      </c>
      <c r="V40" s="479">
        <v>0</v>
      </c>
      <c r="W40" s="479">
        <v>0</v>
      </c>
      <c r="X40" s="479">
        <v>0</v>
      </c>
      <c r="Y40" s="479">
        <v>0</v>
      </c>
    </row>
    <row r="41" spans="1:25" ht="40.5" customHeight="1" x14ac:dyDescent="0.25">
      <c r="A41" s="462" t="s">
        <v>295</v>
      </c>
      <c r="B41" s="478">
        <v>42674</v>
      </c>
      <c r="C41" s="478">
        <v>42821</v>
      </c>
      <c r="D41" s="462" t="s">
        <v>296</v>
      </c>
      <c r="E41" s="462" t="s">
        <v>940</v>
      </c>
      <c r="F41" s="462" t="s">
        <v>828</v>
      </c>
      <c r="G41" s="462" t="s">
        <v>1336</v>
      </c>
      <c r="H41" s="462" t="s">
        <v>950</v>
      </c>
      <c r="I41" s="462" t="s">
        <v>408</v>
      </c>
      <c r="J41" s="462" t="s">
        <v>1341</v>
      </c>
      <c r="K41" s="478">
        <v>42821</v>
      </c>
      <c r="L41" s="478">
        <v>43343</v>
      </c>
      <c r="M41" s="478">
        <v>43373</v>
      </c>
      <c r="N41" s="478">
        <v>43391</v>
      </c>
      <c r="O41" s="479">
        <v>364031.13</v>
      </c>
      <c r="P41" s="479">
        <v>309426.46000000002</v>
      </c>
      <c r="Q41" s="479">
        <v>27302.33</v>
      </c>
      <c r="R41" s="479">
        <v>27302.34</v>
      </c>
      <c r="S41" s="479">
        <v>27302.34</v>
      </c>
      <c r="T41" s="479">
        <v>0</v>
      </c>
      <c r="U41" s="479">
        <v>27302.34</v>
      </c>
      <c r="V41" s="479">
        <v>0</v>
      </c>
      <c r="W41" s="479">
        <v>0</v>
      </c>
      <c r="X41" s="479">
        <v>0</v>
      </c>
      <c r="Y41" s="479">
        <v>0</v>
      </c>
    </row>
    <row r="42" spans="1:25" ht="40.5" customHeight="1" x14ac:dyDescent="0.25">
      <c r="A42" s="462" t="s">
        <v>378</v>
      </c>
      <c r="B42" s="478">
        <v>42719</v>
      </c>
      <c r="C42" s="478">
        <v>42809</v>
      </c>
      <c r="D42" s="462" t="s">
        <v>379</v>
      </c>
      <c r="E42" s="462" t="s">
        <v>940</v>
      </c>
      <c r="F42" s="462" t="s">
        <v>829</v>
      </c>
      <c r="G42" s="462" t="s">
        <v>1336</v>
      </c>
      <c r="H42" s="462" t="s">
        <v>950</v>
      </c>
      <c r="I42" s="462" t="s">
        <v>408</v>
      </c>
      <c r="J42" s="462" t="s">
        <v>1341</v>
      </c>
      <c r="K42" s="478">
        <v>42221</v>
      </c>
      <c r="L42" s="478">
        <v>43951</v>
      </c>
      <c r="M42" s="478">
        <v>43981</v>
      </c>
      <c r="N42" s="478">
        <v>43949</v>
      </c>
      <c r="O42" s="479">
        <v>515526.52</v>
      </c>
      <c r="P42" s="479">
        <v>191794.23</v>
      </c>
      <c r="Q42" s="479">
        <v>0</v>
      </c>
      <c r="R42" s="479">
        <v>323732.28999999998</v>
      </c>
      <c r="S42" s="479">
        <v>323732.28999999998</v>
      </c>
      <c r="T42" s="479">
        <v>226000</v>
      </c>
      <c r="U42" s="479">
        <v>97732.29</v>
      </c>
      <c r="V42" s="479">
        <v>0</v>
      </c>
      <c r="W42" s="479">
        <v>0</v>
      </c>
      <c r="X42" s="479">
        <v>0</v>
      </c>
      <c r="Y42" s="479">
        <v>0</v>
      </c>
    </row>
    <row r="43" spans="1:25" ht="40.5" customHeight="1" x14ac:dyDescent="0.25">
      <c r="A43" s="462" t="s">
        <v>374</v>
      </c>
      <c r="B43" s="478">
        <v>42734</v>
      </c>
      <c r="C43" s="478">
        <v>42835</v>
      </c>
      <c r="D43" s="462" t="s">
        <v>375</v>
      </c>
      <c r="E43" s="462" t="s">
        <v>940</v>
      </c>
      <c r="F43" s="462" t="s">
        <v>830</v>
      </c>
      <c r="G43" s="462" t="s">
        <v>1336</v>
      </c>
      <c r="H43" s="462" t="s">
        <v>938</v>
      </c>
      <c r="I43" s="462" t="s">
        <v>408</v>
      </c>
      <c r="J43" s="462" t="s">
        <v>1337</v>
      </c>
      <c r="K43" s="478">
        <v>42430</v>
      </c>
      <c r="L43" s="478">
        <v>43830</v>
      </c>
      <c r="M43" s="478">
        <v>43860</v>
      </c>
      <c r="N43" s="478">
        <v>44126</v>
      </c>
      <c r="O43" s="479">
        <v>728508.61</v>
      </c>
      <c r="P43" s="479">
        <v>500104.16</v>
      </c>
      <c r="Q43" s="479">
        <v>0</v>
      </c>
      <c r="R43" s="479">
        <v>228404.45</v>
      </c>
      <c r="S43" s="479">
        <v>228404.45</v>
      </c>
      <c r="T43" s="479">
        <v>0</v>
      </c>
      <c r="U43" s="479">
        <v>228404.45</v>
      </c>
      <c r="V43" s="479">
        <v>0</v>
      </c>
      <c r="W43" s="479">
        <v>0</v>
      </c>
      <c r="X43" s="479">
        <v>0</v>
      </c>
      <c r="Y43" s="479">
        <v>0</v>
      </c>
    </row>
    <row r="44" spans="1:25" ht="40.5" customHeight="1" x14ac:dyDescent="0.25">
      <c r="A44" s="462" t="s">
        <v>592</v>
      </c>
      <c r="B44" s="478">
        <v>42758</v>
      </c>
      <c r="C44" s="478">
        <v>42853</v>
      </c>
      <c r="D44" s="462" t="s">
        <v>593</v>
      </c>
      <c r="E44" s="462" t="s">
        <v>940</v>
      </c>
      <c r="F44" s="462" t="s">
        <v>831</v>
      </c>
      <c r="G44" s="462" t="s">
        <v>1336</v>
      </c>
      <c r="H44" s="462" t="s">
        <v>944</v>
      </c>
      <c r="I44" s="462" t="s">
        <v>408</v>
      </c>
      <c r="J44" s="462" t="s">
        <v>1338</v>
      </c>
      <c r="K44" s="478">
        <v>42853</v>
      </c>
      <c r="L44" s="478">
        <v>43220</v>
      </c>
      <c r="M44" s="478">
        <v>43250</v>
      </c>
      <c r="N44" s="478">
        <v>43276</v>
      </c>
      <c r="O44" s="479">
        <v>77916.53</v>
      </c>
      <c r="P44" s="479">
        <v>55462</v>
      </c>
      <c r="Q44" s="479">
        <v>0</v>
      </c>
      <c r="R44" s="479">
        <v>22454.53</v>
      </c>
      <c r="S44" s="479">
        <v>22454.53</v>
      </c>
      <c r="T44" s="479">
        <v>0</v>
      </c>
      <c r="U44" s="479">
        <v>22454.53</v>
      </c>
      <c r="V44" s="479">
        <v>0</v>
      </c>
      <c r="W44" s="479">
        <v>0</v>
      </c>
      <c r="X44" s="479">
        <v>0</v>
      </c>
      <c r="Y44" s="479">
        <v>0</v>
      </c>
    </row>
    <row r="45" spans="1:25" ht="40.5" customHeight="1" x14ac:dyDescent="0.25">
      <c r="A45" s="462" t="s">
        <v>595</v>
      </c>
      <c r="B45" s="478">
        <v>42705</v>
      </c>
      <c r="C45" s="478">
        <v>42839</v>
      </c>
      <c r="D45" s="462" t="s">
        <v>596</v>
      </c>
      <c r="E45" s="462" t="s">
        <v>940</v>
      </c>
      <c r="F45" s="462" t="s">
        <v>832</v>
      </c>
      <c r="G45" s="462" t="s">
        <v>1336</v>
      </c>
      <c r="H45" s="462" t="s">
        <v>950</v>
      </c>
      <c r="I45" s="462" t="s">
        <v>408</v>
      </c>
      <c r="J45" s="462" t="s">
        <v>1341</v>
      </c>
      <c r="K45" s="478">
        <v>42839</v>
      </c>
      <c r="L45" s="478">
        <v>43616</v>
      </c>
      <c r="M45" s="478">
        <v>43707</v>
      </c>
      <c r="N45" s="478">
        <v>43759</v>
      </c>
      <c r="O45" s="479">
        <v>191806.42</v>
      </c>
      <c r="P45" s="479">
        <v>163035.45000000001</v>
      </c>
      <c r="Q45" s="479">
        <v>0</v>
      </c>
      <c r="R45" s="479">
        <v>28770.97</v>
      </c>
      <c r="S45" s="479">
        <v>28770.97</v>
      </c>
      <c r="T45" s="479">
        <v>0</v>
      </c>
      <c r="U45" s="479">
        <v>28770.97</v>
      </c>
      <c r="V45" s="479">
        <v>0</v>
      </c>
      <c r="W45" s="479">
        <v>0</v>
      </c>
      <c r="X45" s="479">
        <v>0</v>
      </c>
      <c r="Y45" s="479">
        <v>0</v>
      </c>
    </row>
    <row r="46" spans="1:25" ht="40.5" customHeight="1" x14ac:dyDescent="0.25">
      <c r="A46" s="462" t="s">
        <v>587</v>
      </c>
      <c r="B46" s="478">
        <v>42737</v>
      </c>
      <c r="C46" s="478">
        <v>42845</v>
      </c>
      <c r="D46" s="462" t="s">
        <v>588</v>
      </c>
      <c r="E46" s="462" t="s">
        <v>940</v>
      </c>
      <c r="F46" s="462" t="s">
        <v>833</v>
      </c>
      <c r="G46" s="462" t="s">
        <v>1336</v>
      </c>
      <c r="H46" s="462" t="s">
        <v>946</v>
      </c>
      <c r="I46" s="462" t="s">
        <v>408</v>
      </c>
      <c r="J46" s="462" t="s">
        <v>1339</v>
      </c>
      <c r="K46" s="478">
        <v>42845</v>
      </c>
      <c r="L46" s="478">
        <v>43404</v>
      </c>
      <c r="M46" s="478">
        <v>43434</v>
      </c>
      <c r="N46" s="478">
        <v>43425</v>
      </c>
      <c r="O46" s="479">
        <v>169733.46</v>
      </c>
      <c r="P46" s="479">
        <v>144273.44</v>
      </c>
      <c r="Q46" s="479">
        <v>0</v>
      </c>
      <c r="R46" s="479">
        <v>25460.02</v>
      </c>
      <c r="S46" s="479">
        <v>25460.02</v>
      </c>
      <c r="T46" s="479">
        <v>0</v>
      </c>
      <c r="U46" s="479">
        <v>25460.02</v>
      </c>
      <c r="V46" s="479">
        <v>0</v>
      </c>
      <c r="W46" s="479">
        <v>0</v>
      </c>
      <c r="X46" s="479">
        <v>0</v>
      </c>
      <c r="Y46" s="479">
        <v>0</v>
      </c>
    </row>
    <row r="47" spans="1:25" ht="40.5" customHeight="1" x14ac:dyDescent="0.25">
      <c r="A47" s="462" t="s">
        <v>598</v>
      </c>
      <c r="B47" s="478">
        <v>42797</v>
      </c>
      <c r="C47" s="478">
        <v>42902</v>
      </c>
      <c r="D47" s="462" t="s">
        <v>599</v>
      </c>
      <c r="E47" s="462" t="s">
        <v>940</v>
      </c>
      <c r="F47" s="462" t="s">
        <v>834</v>
      </c>
      <c r="G47" s="462" t="s">
        <v>1336</v>
      </c>
      <c r="H47" s="462" t="s">
        <v>1356</v>
      </c>
      <c r="I47" s="462" t="s">
        <v>408</v>
      </c>
      <c r="J47" s="462" t="s">
        <v>1337</v>
      </c>
      <c r="K47" s="478">
        <v>42902</v>
      </c>
      <c r="L47" s="478">
        <v>43921</v>
      </c>
      <c r="M47" s="478">
        <v>44073</v>
      </c>
      <c r="N47" s="478">
        <v>44147</v>
      </c>
      <c r="O47" s="479">
        <v>373431.19</v>
      </c>
      <c r="P47" s="479">
        <v>236884.21</v>
      </c>
      <c r="Q47" s="479">
        <v>0</v>
      </c>
      <c r="R47" s="479">
        <v>136546.98000000001</v>
      </c>
      <c r="S47" s="479">
        <v>136546.98000000001</v>
      </c>
      <c r="T47" s="479">
        <v>0</v>
      </c>
      <c r="U47" s="479">
        <v>136546.98000000001</v>
      </c>
      <c r="V47" s="479">
        <v>0</v>
      </c>
      <c r="W47" s="479">
        <v>0</v>
      </c>
      <c r="X47" s="479">
        <v>0</v>
      </c>
      <c r="Y47" s="479">
        <v>0</v>
      </c>
    </row>
    <row r="48" spans="1:25" ht="40.5" customHeight="1" x14ac:dyDescent="0.25">
      <c r="A48" s="462" t="s">
        <v>610</v>
      </c>
      <c r="B48" s="478">
        <v>42563</v>
      </c>
      <c r="C48" s="478">
        <v>42607</v>
      </c>
      <c r="D48" s="462" t="s">
        <v>611</v>
      </c>
      <c r="E48" s="462" t="s">
        <v>942</v>
      </c>
      <c r="F48" s="462" t="s">
        <v>835</v>
      </c>
      <c r="G48" s="462" t="s">
        <v>1336</v>
      </c>
      <c r="H48" s="462" t="s">
        <v>950</v>
      </c>
      <c r="I48" s="462" t="s">
        <v>408</v>
      </c>
      <c r="J48" s="462" t="s">
        <v>1341</v>
      </c>
      <c r="K48" s="478">
        <v>42241</v>
      </c>
      <c r="L48" s="478">
        <v>44651</v>
      </c>
      <c r="M48" s="478">
        <v>44681</v>
      </c>
      <c r="N48" s="480"/>
      <c r="O48" s="479">
        <v>297849</v>
      </c>
      <c r="P48" s="479">
        <v>253171</v>
      </c>
      <c r="Q48" s="479">
        <v>0</v>
      </c>
      <c r="R48" s="479">
        <v>44678</v>
      </c>
      <c r="S48" s="479">
        <v>44678</v>
      </c>
      <c r="T48" s="479">
        <v>0</v>
      </c>
      <c r="U48" s="479">
        <v>44678</v>
      </c>
      <c r="V48" s="479">
        <v>0</v>
      </c>
      <c r="W48" s="479">
        <v>0</v>
      </c>
      <c r="X48" s="479">
        <v>0</v>
      </c>
      <c r="Y48" s="479">
        <v>0</v>
      </c>
    </row>
    <row r="49" spans="1:25" ht="40.5" customHeight="1" x14ac:dyDescent="0.25">
      <c r="A49" s="462" t="s">
        <v>602</v>
      </c>
      <c r="B49" s="478">
        <v>42548</v>
      </c>
      <c r="C49" s="478">
        <v>42614</v>
      </c>
      <c r="D49" s="462" t="s">
        <v>603</v>
      </c>
      <c r="E49" s="462" t="s">
        <v>942</v>
      </c>
      <c r="F49" s="462" t="s">
        <v>836</v>
      </c>
      <c r="G49" s="462" t="s">
        <v>1336</v>
      </c>
      <c r="H49" s="462" t="s">
        <v>946</v>
      </c>
      <c r="I49" s="462" t="s">
        <v>408</v>
      </c>
      <c r="J49" s="462" t="s">
        <v>1339</v>
      </c>
      <c r="K49" s="478">
        <v>42349</v>
      </c>
      <c r="L49" s="478">
        <v>44620</v>
      </c>
      <c r="M49" s="478">
        <v>44650</v>
      </c>
      <c r="N49" s="480"/>
      <c r="O49" s="479">
        <v>557789.41</v>
      </c>
      <c r="P49" s="479">
        <v>474120</v>
      </c>
      <c r="Q49" s="479">
        <v>0</v>
      </c>
      <c r="R49" s="479">
        <v>83669.41</v>
      </c>
      <c r="S49" s="479">
        <v>83669.41</v>
      </c>
      <c r="T49" s="479">
        <v>0</v>
      </c>
      <c r="U49" s="479">
        <v>83669.41</v>
      </c>
      <c r="V49" s="479">
        <v>0</v>
      </c>
      <c r="W49" s="479">
        <v>0</v>
      </c>
      <c r="X49" s="479">
        <v>0</v>
      </c>
      <c r="Y49" s="479">
        <v>0</v>
      </c>
    </row>
    <row r="50" spans="1:25" ht="40.5" customHeight="1" x14ac:dyDescent="0.25">
      <c r="A50" s="462" t="s">
        <v>613</v>
      </c>
      <c r="B50" s="478">
        <v>42573</v>
      </c>
      <c r="C50" s="478">
        <v>42643</v>
      </c>
      <c r="D50" s="462" t="s">
        <v>614</v>
      </c>
      <c r="E50" s="462" t="s">
        <v>942</v>
      </c>
      <c r="F50" s="462" t="s">
        <v>1357</v>
      </c>
      <c r="G50" s="462" t="s">
        <v>1336</v>
      </c>
      <c r="H50" s="462" t="s">
        <v>938</v>
      </c>
      <c r="I50" s="462" t="s">
        <v>408</v>
      </c>
      <c r="J50" s="462" t="s">
        <v>1337</v>
      </c>
      <c r="K50" s="478">
        <v>42278</v>
      </c>
      <c r="L50" s="478">
        <v>44469</v>
      </c>
      <c r="M50" s="478">
        <v>44499</v>
      </c>
      <c r="N50" s="480"/>
      <c r="O50" s="479">
        <v>1467582</v>
      </c>
      <c r="P50" s="479">
        <v>1247444</v>
      </c>
      <c r="Q50" s="479">
        <v>0</v>
      </c>
      <c r="R50" s="479">
        <v>220138</v>
      </c>
      <c r="S50" s="479">
        <v>220138</v>
      </c>
      <c r="T50" s="479">
        <v>0</v>
      </c>
      <c r="U50" s="479">
        <v>220138</v>
      </c>
      <c r="V50" s="479">
        <v>0</v>
      </c>
      <c r="W50" s="479">
        <v>0</v>
      </c>
      <c r="X50" s="479">
        <v>0</v>
      </c>
      <c r="Y50" s="479">
        <v>0</v>
      </c>
    </row>
    <row r="51" spans="1:25" ht="40.5" customHeight="1" x14ac:dyDescent="0.25">
      <c r="A51" s="462" t="s">
        <v>606</v>
      </c>
      <c r="B51" s="478">
        <v>42569</v>
      </c>
      <c r="C51" s="478">
        <v>42615</v>
      </c>
      <c r="D51" s="462" t="s">
        <v>607</v>
      </c>
      <c r="E51" s="462" t="s">
        <v>940</v>
      </c>
      <c r="F51" s="462" t="s">
        <v>838</v>
      </c>
      <c r="G51" s="462" t="s">
        <v>1336</v>
      </c>
      <c r="H51" s="462" t="s">
        <v>944</v>
      </c>
      <c r="I51" s="462" t="s">
        <v>408</v>
      </c>
      <c r="J51" s="462" t="s">
        <v>1338</v>
      </c>
      <c r="K51" s="478">
        <v>42503</v>
      </c>
      <c r="L51" s="478">
        <v>43404</v>
      </c>
      <c r="M51" s="478">
        <v>43480</v>
      </c>
      <c r="N51" s="478">
        <v>43690</v>
      </c>
      <c r="O51" s="479">
        <v>203981</v>
      </c>
      <c r="P51" s="479">
        <v>173383.85</v>
      </c>
      <c r="Q51" s="479">
        <v>0</v>
      </c>
      <c r="R51" s="479">
        <v>30597.15</v>
      </c>
      <c r="S51" s="479">
        <v>30597.15</v>
      </c>
      <c r="T51" s="479">
        <v>0</v>
      </c>
      <c r="U51" s="479">
        <v>30597.15</v>
      </c>
      <c r="V51" s="479">
        <v>0</v>
      </c>
      <c r="W51" s="479">
        <v>0</v>
      </c>
      <c r="X51" s="479">
        <v>0</v>
      </c>
      <c r="Y51" s="479">
        <v>0</v>
      </c>
    </row>
    <row r="52" spans="1:25" ht="40.5" customHeight="1" x14ac:dyDescent="0.25">
      <c r="A52" s="462" t="s">
        <v>571</v>
      </c>
      <c r="B52" s="478">
        <v>43315</v>
      </c>
      <c r="C52" s="478">
        <v>43465</v>
      </c>
      <c r="D52" s="462" t="s">
        <v>572</v>
      </c>
      <c r="E52" s="462" t="s">
        <v>940</v>
      </c>
      <c r="F52" s="462" t="s">
        <v>839</v>
      </c>
      <c r="G52" s="462" t="s">
        <v>1336</v>
      </c>
      <c r="H52" s="462" t="s">
        <v>164</v>
      </c>
      <c r="I52" s="462" t="s">
        <v>408</v>
      </c>
      <c r="J52" s="462" t="s">
        <v>1337</v>
      </c>
      <c r="K52" s="478">
        <v>43465</v>
      </c>
      <c r="L52" s="478">
        <v>43646</v>
      </c>
      <c r="M52" s="478">
        <v>43676</v>
      </c>
      <c r="N52" s="478">
        <v>43664</v>
      </c>
      <c r="O52" s="479">
        <v>47242</v>
      </c>
      <c r="P52" s="479">
        <v>40155.699999999997</v>
      </c>
      <c r="Q52" s="479">
        <v>3543.15</v>
      </c>
      <c r="R52" s="479">
        <v>3543.15</v>
      </c>
      <c r="S52" s="479">
        <v>0</v>
      </c>
      <c r="T52" s="479">
        <v>0</v>
      </c>
      <c r="U52" s="479">
        <v>0</v>
      </c>
      <c r="V52" s="479">
        <v>0</v>
      </c>
      <c r="W52" s="479">
        <v>3543.15</v>
      </c>
      <c r="X52" s="479">
        <v>3543.15</v>
      </c>
      <c r="Y52" s="479">
        <v>0</v>
      </c>
    </row>
    <row r="53" spans="1:25" ht="40.5" customHeight="1" x14ac:dyDescent="0.25">
      <c r="A53" s="462" t="s">
        <v>550</v>
      </c>
      <c r="B53" s="478">
        <v>43340</v>
      </c>
      <c r="C53" s="478">
        <v>43465</v>
      </c>
      <c r="D53" s="462" t="s">
        <v>551</v>
      </c>
      <c r="E53" s="462" t="s">
        <v>940</v>
      </c>
      <c r="F53" s="462" t="s">
        <v>840</v>
      </c>
      <c r="G53" s="462" t="s">
        <v>1336</v>
      </c>
      <c r="H53" s="462" t="s">
        <v>552</v>
      </c>
      <c r="I53" s="462" t="s">
        <v>408</v>
      </c>
      <c r="J53" s="462" t="s">
        <v>1339</v>
      </c>
      <c r="K53" s="478">
        <v>43465</v>
      </c>
      <c r="L53" s="478">
        <v>43677</v>
      </c>
      <c r="M53" s="478">
        <v>43707</v>
      </c>
      <c r="N53" s="478">
        <v>43679</v>
      </c>
      <c r="O53" s="479">
        <v>18170.59</v>
      </c>
      <c r="P53" s="479">
        <v>15445</v>
      </c>
      <c r="Q53" s="479">
        <v>1362.79</v>
      </c>
      <c r="R53" s="479">
        <v>1362.8</v>
      </c>
      <c r="S53" s="479">
        <v>1362.8</v>
      </c>
      <c r="T53" s="479">
        <v>0</v>
      </c>
      <c r="U53" s="479">
        <v>1362.8</v>
      </c>
      <c r="V53" s="479">
        <v>0</v>
      </c>
      <c r="W53" s="479">
        <v>0</v>
      </c>
      <c r="X53" s="479">
        <v>0</v>
      </c>
      <c r="Y53" s="479">
        <v>0</v>
      </c>
    </row>
    <row r="54" spans="1:25" ht="40.5" customHeight="1" x14ac:dyDescent="0.25">
      <c r="A54" s="462" t="s">
        <v>504</v>
      </c>
      <c r="B54" s="478">
        <v>43343</v>
      </c>
      <c r="C54" s="478">
        <v>43452</v>
      </c>
      <c r="D54" s="462" t="s">
        <v>505</v>
      </c>
      <c r="E54" s="462" t="s">
        <v>940</v>
      </c>
      <c r="F54" s="462" t="s">
        <v>841</v>
      </c>
      <c r="G54" s="462" t="s">
        <v>1336</v>
      </c>
      <c r="H54" s="462" t="s">
        <v>506</v>
      </c>
      <c r="I54" s="462" t="s">
        <v>408</v>
      </c>
      <c r="J54" s="462" t="s">
        <v>1338</v>
      </c>
      <c r="K54" s="478">
        <v>43452</v>
      </c>
      <c r="L54" s="478">
        <v>43646</v>
      </c>
      <c r="M54" s="478">
        <v>43676</v>
      </c>
      <c r="N54" s="478">
        <v>43682</v>
      </c>
      <c r="O54" s="479">
        <v>34079.07</v>
      </c>
      <c r="P54" s="479">
        <v>28967.21</v>
      </c>
      <c r="Q54" s="479">
        <v>2555.9299999999998</v>
      </c>
      <c r="R54" s="479">
        <v>2555.9299999999998</v>
      </c>
      <c r="S54" s="479">
        <v>0</v>
      </c>
      <c r="T54" s="479">
        <v>0</v>
      </c>
      <c r="U54" s="479">
        <v>0</v>
      </c>
      <c r="V54" s="479">
        <v>0</v>
      </c>
      <c r="W54" s="479">
        <v>2555.9299999999998</v>
      </c>
      <c r="X54" s="479">
        <v>2555.9299999999998</v>
      </c>
      <c r="Y54" s="479">
        <v>0</v>
      </c>
    </row>
    <row r="55" spans="1:25" ht="40.5" customHeight="1" x14ac:dyDescent="0.25">
      <c r="A55" s="462" t="s">
        <v>581</v>
      </c>
      <c r="B55" s="478">
        <v>43346</v>
      </c>
      <c r="C55" s="478">
        <v>43462</v>
      </c>
      <c r="D55" s="462" t="s">
        <v>582</v>
      </c>
      <c r="E55" s="462" t="s">
        <v>940</v>
      </c>
      <c r="F55" s="462" t="s">
        <v>842</v>
      </c>
      <c r="G55" s="462" t="s">
        <v>1336</v>
      </c>
      <c r="H55" s="462" t="s">
        <v>164</v>
      </c>
      <c r="I55" s="462" t="s">
        <v>408</v>
      </c>
      <c r="J55" s="462" t="s">
        <v>1337</v>
      </c>
      <c r="K55" s="478">
        <v>43313</v>
      </c>
      <c r="L55" s="478">
        <v>43677</v>
      </c>
      <c r="M55" s="478">
        <v>43708</v>
      </c>
      <c r="N55" s="478">
        <v>43649</v>
      </c>
      <c r="O55" s="479">
        <v>107171</v>
      </c>
      <c r="P55" s="479">
        <v>91095.35</v>
      </c>
      <c r="Q55" s="479">
        <v>8037.82</v>
      </c>
      <c r="R55" s="479">
        <v>8037.83</v>
      </c>
      <c r="S55" s="479">
        <v>0</v>
      </c>
      <c r="T55" s="479">
        <v>0</v>
      </c>
      <c r="U55" s="479">
        <v>0</v>
      </c>
      <c r="V55" s="479">
        <v>0</v>
      </c>
      <c r="W55" s="479">
        <v>8037.83</v>
      </c>
      <c r="X55" s="479">
        <v>8037.83</v>
      </c>
      <c r="Y55" s="479">
        <v>0</v>
      </c>
    </row>
    <row r="56" spans="1:25" ht="40.5" customHeight="1" x14ac:dyDescent="0.25">
      <c r="A56" s="462" t="s">
        <v>576</v>
      </c>
      <c r="B56" s="478">
        <v>43348</v>
      </c>
      <c r="C56" s="478">
        <v>43461</v>
      </c>
      <c r="D56" s="462" t="s">
        <v>577</v>
      </c>
      <c r="E56" s="462" t="s">
        <v>940</v>
      </c>
      <c r="F56" s="462" t="s">
        <v>843</v>
      </c>
      <c r="G56" s="462" t="s">
        <v>1336</v>
      </c>
      <c r="H56" s="462" t="s">
        <v>972</v>
      </c>
      <c r="I56" s="462" t="s">
        <v>408</v>
      </c>
      <c r="J56" s="462" t="s">
        <v>1337</v>
      </c>
      <c r="K56" s="478">
        <v>43461</v>
      </c>
      <c r="L56" s="478">
        <v>43646</v>
      </c>
      <c r="M56" s="478">
        <v>43676</v>
      </c>
      <c r="N56" s="478">
        <v>43573</v>
      </c>
      <c r="O56" s="479">
        <v>26893</v>
      </c>
      <c r="P56" s="479">
        <v>21944.7</v>
      </c>
      <c r="Q56" s="479">
        <v>0</v>
      </c>
      <c r="R56" s="479">
        <v>4948.3</v>
      </c>
      <c r="S56" s="479">
        <v>0</v>
      </c>
      <c r="T56" s="479">
        <v>0</v>
      </c>
      <c r="U56" s="479">
        <v>0</v>
      </c>
      <c r="V56" s="479">
        <v>0</v>
      </c>
      <c r="W56" s="479">
        <v>4948.3</v>
      </c>
      <c r="X56" s="479">
        <v>4948.3</v>
      </c>
      <c r="Y56" s="479">
        <v>0</v>
      </c>
    </row>
    <row r="57" spans="1:25" ht="40.5" customHeight="1" x14ac:dyDescent="0.25">
      <c r="A57" s="462" t="s">
        <v>535</v>
      </c>
      <c r="B57" s="478">
        <v>43357</v>
      </c>
      <c r="C57" s="478">
        <v>43455</v>
      </c>
      <c r="D57" s="462" t="s">
        <v>536</v>
      </c>
      <c r="E57" s="462" t="s">
        <v>940</v>
      </c>
      <c r="F57" s="462" t="s">
        <v>844</v>
      </c>
      <c r="G57" s="462" t="s">
        <v>1336</v>
      </c>
      <c r="H57" s="462" t="s">
        <v>974</v>
      </c>
      <c r="I57" s="462" t="s">
        <v>408</v>
      </c>
      <c r="J57" s="462" t="s">
        <v>1339</v>
      </c>
      <c r="K57" s="478">
        <v>43455</v>
      </c>
      <c r="L57" s="478">
        <v>43738</v>
      </c>
      <c r="M57" s="478">
        <v>43768</v>
      </c>
      <c r="N57" s="478">
        <v>43725</v>
      </c>
      <c r="O57" s="479">
        <v>100219.43</v>
      </c>
      <c r="P57" s="479">
        <v>85186.52</v>
      </c>
      <c r="Q57" s="479">
        <v>7516.45</v>
      </c>
      <c r="R57" s="479">
        <v>7516.46</v>
      </c>
      <c r="S57" s="479">
        <v>7516.46</v>
      </c>
      <c r="T57" s="479">
        <v>0</v>
      </c>
      <c r="U57" s="479">
        <v>7516.46</v>
      </c>
      <c r="V57" s="479">
        <v>0</v>
      </c>
      <c r="W57" s="479">
        <v>0</v>
      </c>
      <c r="X57" s="479">
        <v>0</v>
      </c>
      <c r="Y57" s="479">
        <v>0</v>
      </c>
    </row>
    <row r="58" spans="1:25" ht="40.5" customHeight="1" x14ac:dyDescent="0.25">
      <c r="A58" s="462" t="s">
        <v>540</v>
      </c>
      <c r="B58" s="478">
        <v>43357</v>
      </c>
      <c r="C58" s="478">
        <v>43462</v>
      </c>
      <c r="D58" s="462" t="s">
        <v>541</v>
      </c>
      <c r="E58" s="462" t="s">
        <v>940</v>
      </c>
      <c r="F58" s="462" t="s">
        <v>845</v>
      </c>
      <c r="G58" s="462" t="s">
        <v>1336</v>
      </c>
      <c r="H58" s="462" t="s">
        <v>976</v>
      </c>
      <c r="I58" s="462" t="s">
        <v>408</v>
      </c>
      <c r="J58" s="462" t="s">
        <v>1339</v>
      </c>
      <c r="K58" s="478">
        <v>43462</v>
      </c>
      <c r="L58" s="478">
        <v>43830</v>
      </c>
      <c r="M58" s="478">
        <v>43860</v>
      </c>
      <c r="N58" s="478">
        <v>43696</v>
      </c>
      <c r="O58" s="479">
        <v>52792.94</v>
      </c>
      <c r="P58" s="479">
        <v>44874</v>
      </c>
      <c r="Q58" s="479">
        <v>3959.47</v>
      </c>
      <c r="R58" s="479">
        <v>3959.47</v>
      </c>
      <c r="S58" s="479">
        <v>0</v>
      </c>
      <c r="T58" s="479">
        <v>0</v>
      </c>
      <c r="U58" s="479">
        <v>0</v>
      </c>
      <c r="V58" s="479">
        <v>0</v>
      </c>
      <c r="W58" s="479">
        <v>3959.47</v>
      </c>
      <c r="X58" s="479">
        <v>3959.47</v>
      </c>
      <c r="Y58" s="479">
        <v>0</v>
      </c>
    </row>
    <row r="59" spans="1:25" ht="40.5" customHeight="1" x14ac:dyDescent="0.25">
      <c r="A59" s="462" t="s">
        <v>565</v>
      </c>
      <c r="B59" s="478">
        <v>43362</v>
      </c>
      <c r="C59" s="478">
        <v>43504</v>
      </c>
      <c r="D59" s="462" t="s">
        <v>566</v>
      </c>
      <c r="E59" s="462" t="s">
        <v>942</v>
      </c>
      <c r="F59" s="462" t="s">
        <v>846</v>
      </c>
      <c r="G59" s="462" t="s">
        <v>1336</v>
      </c>
      <c r="H59" s="462" t="s">
        <v>978</v>
      </c>
      <c r="I59" s="462" t="s">
        <v>408</v>
      </c>
      <c r="J59" s="462" t="s">
        <v>1337</v>
      </c>
      <c r="K59" s="478">
        <v>43409</v>
      </c>
      <c r="L59" s="478">
        <v>44286</v>
      </c>
      <c r="M59" s="478">
        <v>44439</v>
      </c>
      <c r="N59" s="480"/>
      <c r="O59" s="479">
        <v>258995.59</v>
      </c>
      <c r="P59" s="479">
        <v>212127.54</v>
      </c>
      <c r="Q59" s="479">
        <v>27443.38</v>
      </c>
      <c r="R59" s="479">
        <v>19424.669999999998</v>
      </c>
      <c r="S59" s="479">
        <v>19424.669999999998</v>
      </c>
      <c r="T59" s="479">
        <v>0</v>
      </c>
      <c r="U59" s="479">
        <v>19424.669999999998</v>
      </c>
      <c r="V59" s="479">
        <v>0</v>
      </c>
      <c r="W59" s="479">
        <v>0</v>
      </c>
      <c r="X59" s="479">
        <v>0</v>
      </c>
      <c r="Y59" s="479">
        <v>0</v>
      </c>
    </row>
    <row r="60" spans="1:25" ht="40.5" customHeight="1" x14ac:dyDescent="0.25">
      <c r="A60" s="462" t="s">
        <v>545</v>
      </c>
      <c r="B60" s="478">
        <v>43363</v>
      </c>
      <c r="C60" s="478">
        <v>43502</v>
      </c>
      <c r="D60" s="462" t="s">
        <v>546</v>
      </c>
      <c r="E60" s="462" t="s">
        <v>940</v>
      </c>
      <c r="F60" s="462" t="s">
        <v>847</v>
      </c>
      <c r="G60" s="462" t="s">
        <v>1336</v>
      </c>
      <c r="H60" s="462" t="s">
        <v>557</v>
      </c>
      <c r="I60" s="462" t="s">
        <v>408</v>
      </c>
      <c r="J60" s="462" t="s">
        <v>1339</v>
      </c>
      <c r="K60" s="478">
        <v>43502</v>
      </c>
      <c r="L60" s="478">
        <v>43769</v>
      </c>
      <c r="M60" s="478">
        <v>43799</v>
      </c>
      <c r="N60" s="478">
        <v>43684</v>
      </c>
      <c r="O60" s="479">
        <v>21270.58</v>
      </c>
      <c r="P60" s="479">
        <v>18080</v>
      </c>
      <c r="Q60" s="479">
        <v>1595.28</v>
      </c>
      <c r="R60" s="479">
        <v>1595.3</v>
      </c>
      <c r="S60" s="479">
        <v>1595.3</v>
      </c>
      <c r="T60" s="479">
        <v>0</v>
      </c>
      <c r="U60" s="479">
        <v>1595.3</v>
      </c>
      <c r="V60" s="479">
        <v>0</v>
      </c>
      <c r="W60" s="479">
        <v>0</v>
      </c>
      <c r="X60" s="479">
        <v>0</v>
      </c>
      <c r="Y60" s="479">
        <v>0</v>
      </c>
    </row>
    <row r="61" spans="1:25" ht="40.5" customHeight="1" x14ac:dyDescent="0.25">
      <c r="A61" s="462" t="s">
        <v>555</v>
      </c>
      <c r="B61" s="478">
        <v>43364</v>
      </c>
      <c r="C61" s="478">
        <v>43480</v>
      </c>
      <c r="D61" s="462" t="s">
        <v>556</v>
      </c>
      <c r="E61" s="462" t="s">
        <v>940</v>
      </c>
      <c r="F61" s="462" t="s">
        <v>848</v>
      </c>
      <c r="G61" s="462" t="s">
        <v>1336</v>
      </c>
      <c r="H61" s="462" t="s">
        <v>557</v>
      </c>
      <c r="I61" s="462" t="s">
        <v>408</v>
      </c>
      <c r="J61" s="462" t="s">
        <v>1339</v>
      </c>
      <c r="K61" s="478">
        <v>43480</v>
      </c>
      <c r="L61" s="478">
        <v>43769</v>
      </c>
      <c r="M61" s="478">
        <v>43799</v>
      </c>
      <c r="N61" s="478">
        <v>43679</v>
      </c>
      <c r="O61" s="479">
        <v>24982.35</v>
      </c>
      <c r="P61" s="479">
        <v>21235</v>
      </c>
      <c r="Q61" s="479">
        <v>1873.67</v>
      </c>
      <c r="R61" s="479">
        <v>1873.68</v>
      </c>
      <c r="S61" s="479">
        <v>1873.68</v>
      </c>
      <c r="T61" s="479">
        <v>0</v>
      </c>
      <c r="U61" s="479">
        <v>1873.68</v>
      </c>
      <c r="V61" s="479">
        <v>0</v>
      </c>
      <c r="W61" s="479">
        <v>0</v>
      </c>
      <c r="X61" s="479">
        <v>0</v>
      </c>
      <c r="Y61" s="479">
        <v>0</v>
      </c>
    </row>
    <row r="62" spans="1:25" ht="40.5" customHeight="1" x14ac:dyDescent="0.25">
      <c r="A62" s="462" t="s">
        <v>515</v>
      </c>
      <c r="B62" s="478">
        <v>43368</v>
      </c>
      <c r="C62" s="478">
        <v>43489</v>
      </c>
      <c r="D62" s="462" t="s">
        <v>516</v>
      </c>
      <c r="E62" s="462" t="s">
        <v>940</v>
      </c>
      <c r="F62" s="462" t="s">
        <v>849</v>
      </c>
      <c r="G62" s="462" t="s">
        <v>1336</v>
      </c>
      <c r="H62" s="462" t="s">
        <v>982</v>
      </c>
      <c r="I62" s="462" t="s">
        <v>408</v>
      </c>
      <c r="J62" s="462" t="s">
        <v>1341</v>
      </c>
      <c r="K62" s="478">
        <v>43489</v>
      </c>
      <c r="L62" s="478">
        <v>43799</v>
      </c>
      <c r="M62" s="478">
        <v>43829</v>
      </c>
      <c r="N62" s="478">
        <v>43713</v>
      </c>
      <c r="O62" s="479">
        <v>25966.25</v>
      </c>
      <c r="P62" s="479">
        <v>20560.73</v>
      </c>
      <c r="Q62" s="479">
        <v>1814.18</v>
      </c>
      <c r="R62" s="479">
        <v>3591.34</v>
      </c>
      <c r="S62" s="479">
        <v>0</v>
      </c>
      <c r="T62" s="479">
        <v>0</v>
      </c>
      <c r="U62" s="479">
        <v>0</v>
      </c>
      <c r="V62" s="479">
        <v>0</v>
      </c>
      <c r="W62" s="479">
        <v>3591.34</v>
      </c>
      <c r="X62" s="479">
        <v>3591.34</v>
      </c>
      <c r="Y62" s="479">
        <v>0</v>
      </c>
    </row>
    <row r="63" spans="1:25" ht="40.5" customHeight="1" x14ac:dyDescent="0.25">
      <c r="A63" s="462" t="s">
        <v>520</v>
      </c>
      <c r="B63" s="478">
        <v>43369</v>
      </c>
      <c r="C63" s="478">
        <v>43461</v>
      </c>
      <c r="D63" s="462" t="s">
        <v>521</v>
      </c>
      <c r="E63" s="462" t="s">
        <v>940</v>
      </c>
      <c r="F63" s="462" t="s">
        <v>850</v>
      </c>
      <c r="G63" s="462" t="s">
        <v>1336</v>
      </c>
      <c r="H63" s="462" t="s">
        <v>522</v>
      </c>
      <c r="I63" s="462" t="s">
        <v>408</v>
      </c>
      <c r="J63" s="462" t="s">
        <v>1341</v>
      </c>
      <c r="K63" s="478">
        <v>43374</v>
      </c>
      <c r="L63" s="478">
        <v>43646</v>
      </c>
      <c r="M63" s="478">
        <v>43676</v>
      </c>
      <c r="N63" s="478">
        <v>43633</v>
      </c>
      <c r="O63" s="479">
        <v>23626.35</v>
      </c>
      <c r="P63" s="479">
        <v>20082.400000000001</v>
      </c>
      <c r="Q63" s="479">
        <v>1771.97</v>
      </c>
      <c r="R63" s="479">
        <v>1771.98</v>
      </c>
      <c r="S63" s="479">
        <v>0</v>
      </c>
      <c r="T63" s="479">
        <v>0</v>
      </c>
      <c r="U63" s="479">
        <v>0</v>
      </c>
      <c r="V63" s="479">
        <v>0</v>
      </c>
      <c r="W63" s="479">
        <v>1771.98</v>
      </c>
      <c r="X63" s="479">
        <v>1771.98</v>
      </c>
      <c r="Y63" s="479">
        <v>0</v>
      </c>
    </row>
    <row r="64" spans="1:25" ht="40.5" customHeight="1" x14ac:dyDescent="0.25">
      <c r="A64" s="462" t="s">
        <v>509</v>
      </c>
      <c r="B64" s="478">
        <v>43370</v>
      </c>
      <c r="C64" s="478">
        <v>43502</v>
      </c>
      <c r="D64" s="462" t="s">
        <v>510</v>
      </c>
      <c r="E64" s="462" t="s">
        <v>942</v>
      </c>
      <c r="F64" s="462" t="s">
        <v>851</v>
      </c>
      <c r="G64" s="462" t="s">
        <v>1336</v>
      </c>
      <c r="H64" s="462" t="s">
        <v>985</v>
      </c>
      <c r="I64" s="462" t="s">
        <v>408</v>
      </c>
      <c r="J64" s="462" t="s">
        <v>1341</v>
      </c>
      <c r="K64" s="478">
        <v>43502</v>
      </c>
      <c r="L64" s="478">
        <v>44196</v>
      </c>
      <c r="M64" s="478">
        <v>44377</v>
      </c>
      <c r="N64" s="480"/>
      <c r="O64" s="479">
        <v>183575.7</v>
      </c>
      <c r="P64" s="479">
        <v>156039.32999999999</v>
      </c>
      <c r="Q64" s="479">
        <v>13768.17</v>
      </c>
      <c r="R64" s="479">
        <v>13768.2</v>
      </c>
      <c r="S64" s="479">
        <v>13768.2</v>
      </c>
      <c r="T64" s="479">
        <v>0</v>
      </c>
      <c r="U64" s="479">
        <v>13768.2</v>
      </c>
      <c r="V64" s="479">
        <v>0</v>
      </c>
      <c r="W64" s="479">
        <v>0</v>
      </c>
      <c r="X64" s="479">
        <v>0</v>
      </c>
      <c r="Y64" s="479">
        <v>0</v>
      </c>
    </row>
    <row r="65" spans="1:25" ht="40.5" customHeight="1" x14ac:dyDescent="0.25">
      <c r="A65" s="462" t="s">
        <v>501</v>
      </c>
      <c r="B65" s="478">
        <v>43371</v>
      </c>
      <c r="C65" s="478">
        <v>43497</v>
      </c>
      <c r="D65" s="462" t="s">
        <v>502</v>
      </c>
      <c r="E65" s="462" t="s">
        <v>940</v>
      </c>
      <c r="F65" s="462" t="s">
        <v>852</v>
      </c>
      <c r="G65" s="462" t="s">
        <v>1336</v>
      </c>
      <c r="H65" s="462" t="s">
        <v>944</v>
      </c>
      <c r="I65" s="462" t="s">
        <v>408</v>
      </c>
      <c r="J65" s="462" t="s">
        <v>1338</v>
      </c>
      <c r="K65" s="478">
        <v>43497</v>
      </c>
      <c r="L65" s="478">
        <v>44012</v>
      </c>
      <c r="M65" s="478">
        <v>44042</v>
      </c>
      <c r="N65" s="478">
        <v>44088</v>
      </c>
      <c r="O65" s="479">
        <v>33913.86</v>
      </c>
      <c r="P65" s="479">
        <v>28826.77</v>
      </c>
      <c r="Q65" s="479">
        <v>2543.5500000000002</v>
      </c>
      <c r="R65" s="479">
        <v>2543.54</v>
      </c>
      <c r="S65" s="479">
        <v>2543.54</v>
      </c>
      <c r="T65" s="479">
        <v>0</v>
      </c>
      <c r="U65" s="479">
        <v>2543.54</v>
      </c>
      <c r="V65" s="479">
        <v>0</v>
      </c>
      <c r="W65" s="479">
        <v>0</v>
      </c>
      <c r="X65" s="479">
        <v>0</v>
      </c>
      <c r="Y65" s="479">
        <v>0</v>
      </c>
    </row>
    <row r="66" spans="1:25" ht="40.5" customHeight="1" x14ac:dyDescent="0.25">
      <c r="A66" s="462" t="s">
        <v>530</v>
      </c>
      <c r="B66" s="478">
        <v>43371</v>
      </c>
      <c r="C66" s="478">
        <v>43487</v>
      </c>
      <c r="D66" s="462" t="s">
        <v>531</v>
      </c>
      <c r="E66" s="462" t="s">
        <v>940</v>
      </c>
      <c r="F66" s="462" t="s">
        <v>853</v>
      </c>
      <c r="G66" s="462" t="s">
        <v>1336</v>
      </c>
      <c r="H66" s="462" t="s">
        <v>987</v>
      </c>
      <c r="I66" s="462" t="s">
        <v>408</v>
      </c>
      <c r="J66" s="462" t="s">
        <v>1341</v>
      </c>
      <c r="K66" s="478">
        <v>43368</v>
      </c>
      <c r="L66" s="478">
        <v>43830</v>
      </c>
      <c r="M66" s="478">
        <v>43860</v>
      </c>
      <c r="N66" s="478">
        <v>43861</v>
      </c>
      <c r="O66" s="479">
        <v>21476.83</v>
      </c>
      <c r="P66" s="479">
        <v>18255.310000000001</v>
      </c>
      <c r="Q66" s="479">
        <v>1610.75</v>
      </c>
      <c r="R66" s="479">
        <v>1610.77</v>
      </c>
      <c r="S66" s="479">
        <v>0</v>
      </c>
      <c r="T66" s="479">
        <v>0</v>
      </c>
      <c r="U66" s="479">
        <v>0</v>
      </c>
      <c r="V66" s="479">
        <v>0</v>
      </c>
      <c r="W66" s="479">
        <v>1610.77</v>
      </c>
      <c r="X66" s="479">
        <v>1610.77</v>
      </c>
      <c r="Y66" s="479">
        <v>0</v>
      </c>
    </row>
    <row r="67" spans="1:25" ht="40.5" customHeight="1" x14ac:dyDescent="0.25">
      <c r="A67" s="462" t="s">
        <v>525</v>
      </c>
      <c r="B67" s="478">
        <v>43371</v>
      </c>
      <c r="C67" s="478">
        <v>43477</v>
      </c>
      <c r="D67" s="462" t="s">
        <v>526</v>
      </c>
      <c r="E67" s="462" t="s">
        <v>940</v>
      </c>
      <c r="F67" s="462" t="s">
        <v>854</v>
      </c>
      <c r="G67" s="462" t="s">
        <v>1336</v>
      </c>
      <c r="H67" s="462" t="s">
        <v>527</v>
      </c>
      <c r="I67" s="462" t="s">
        <v>408</v>
      </c>
      <c r="J67" s="462" t="s">
        <v>1341</v>
      </c>
      <c r="K67" s="478">
        <v>43477</v>
      </c>
      <c r="L67" s="478">
        <v>43646</v>
      </c>
      <c r="M67" s="478">
        <v>43676</v>
      </c>
      <c r="N67" s="478">
        <v>43696</v>
      </c>
      <c r="O67" s="479">
        <v>14262.54</v>
      </c>
      <c r="P67" s="479">
        <v>12123.16</v>
      </c>
      <c r="Q67" s="479">
        <v>1069.68</v>
      </c>
      <c r="R67" s="479">
        <v>1069.7</v>
      </c>
      <c r="S67" s="479">
        <v>0</v>
      </c>
      <c r="T67" s="479">
        <v>0</v>
      </c>
      <c r="U67" s="479">
        <v>0</v>
      </c>
      <c r="V67" s="479">
        <v>0</v>
      </c>
      <c r="W67" s="479">
        <v>1069.7</v>
      </c>
      <c r="X67" s="479">
        <v>1069.7</v>
      </c>
      <c r="Y67" s="479">
        <v>0</v>
      </c>
    </row>
    <row r="68" spans="1:25" ht="40.5" customHeight="1" x14ac:dyDescent="0.25">
      <c r="A68" s="462" t="s">
        <v>560</v>
      </c>
      <c r="B68" s="478">
        <v>43409</v>
      </c>
      <c r="C68" s="478">
        <v>43508</v>
      </c>
      <c r="D68" s="462" t="s">
        <v>561</v>
      </c>
      <c r="E68" s="462" t="s">
        <v>940</v>
      </c>
      <c r="F68" s="462" t="s">
        <v>855</v>
      </c>
      <c r="G68" s="462" t="s">
        <v>1336</v>
      </c>
      <c r="H68" s="462" t="s">
        <v>990</v>
      </c>
      <c r="I68" s="462" t="s">
        <v>408</v>
      </c>
      <c r="J68" s="462" t="s">
        <v>1339</v>
      </c>
      <c r="K68" s="478">
        <v>43508</v>
      </c>
      <c r="L68" s="478">
        <v>43769</v>
      </c>
      <c r="M68" s="478">
        <v>43799</v>
      </c>
      <c r="N68" s="478">
        <v>43753</v>
      </c>
      <c r="O68" s="479">
        <v>19449.150000000001</v>
      </c>
      <c r="P68" s="479">
        <v>13486.16</v>
      </c>
      <c r="Q68" s="479">
        <v>2781.85</v>
      </c>
      <c r="R68" s="479">
        <v>3181.14</v>
      </c>
      <c r="S68" s="479">
        <v>3181.14</v>
      </c>
      <c r="T68" s="479">
        <v>0</v>
      </c>
      <c r="U68" s="479">
        <v>1319.03</v>
      </c>
      <c r="V68" s="479">
        <v>1862.11</v>
      </c>
      <c r="W68" s="479">
        <v>0</v>
      </c>
      <c r="X68" s="479">
        <v>0</v>
      </c>
      <c r="Y68" s="479">
        <v>0</v>
      </c>
    </row>
    <row r="69" spans="1:25" ht="40.5" customHeight="1" x14ac:dyDescent="0.25">
      <c r="A69" s="462" t="s">
        <v>270</v>
      </c>
      <c r="B69" s="478">
        <v>42765</v>
      </c>
      <c r="C69" s="478">
        <v>42870</v>
      </c>
      <c r="D69" s="462" t="s">
        <v>271</v>
      </c>
      <c r="E69" s="462" t="s">
        <v>940</v>
      </c>
      <c r="F69" s="462" t="s">
        <v>856</v>
      </c>
      <c r="G69" s="462" t="s">
        <v>1336</v>
      </c>
      <c r="H69" s="462" t="s">
        <v>938</v>
      </c>
      <c r="I69" s="462" t="s">
        <v>408</v>
      </c>
      <c r="J69" s="462" t="s">
        <v>1337</v>
      </c>
      <c r="K69" s="478">
        <v>41675</v>
      </c>
      <c r="L69" s="478">
        <v>43585</v>
      </c>
      <c r="M69" s="478">
        <v>43615</v>
      </c>
      <c r="N69" s="478">
        <v>43643</v>
      </c>
      <c r="O69" s="479">
        <v>865441.34</v>
      </c>
      <c r="P69" s="479">
        <v>735625.13</v>
      </c>
      <c r="Q69" s="479">
        <v>64908.1</v>
      </c>
      <c r="R69" s="479">
        <v>64908.11</v>
      </c>
      <c r="S69" s="479">
        <v>64908.11</v>
      </c>
      <c r="T69" s="479">
        <v>0</v>
      </c>
      <c r="U69" s="479">
        <v>64908.11</v>
      </c>
      <c r="V69" s="479">
        <v>0</v>
      </c>
      <c r="W69" s="479">
        <v>0</v>
      </c>
      <c r="X69" s="479">
        <v>0</v>
      </c>
      <c r="Y69" s="479">
        <v>0</v>
      </c>
    </row>
    <row r="70" spans="1:25" ht="40.5" customHeight="1" x14ac:dyDescent="0.25">
      <c r="A70" s="462" t="s">
        <v>264</v>
      </c>
      <c r="B70" s="478">
        <v>43007</v>
      </c>
      <c r="C70" s="478">
        <v>43104</v>
      </c>
      <c r="D70" s="462" t="s">
        <v>265</v>
      </c>
      <c r="E70" s="462" t="s">
        <v>942</v>
      </c>
      <c r="F70" s="462" t="s">
        <v>857</v>
      </c>
      <c r="G70" s="462" t="s">
        <v>1336</v>
      </c>
      <c r="H70" s="462" t="s">
        <v>946</v>
      </c>
      <c r="I70" s="462" t="s">
        <v>408</v>
      </c>
      <c r="J70" s="462" t="s">
        <v>1339</v>
      </c>
      <c r="K70" s="478">
        <v>42419</v>
      </c>
      <c r="L70" s="478">
        <v>44135</v>
      </c>
      <c r="M70" s="478">
        <v>44408</v>
      </c>
      <c r="N70" s="480"/>
      <c r="O70" s="479">
        <v>975848.52</v>
      </c>
      <c r="P70" s="479">
        <v>829471.24</v>
      </c>
      <c r="Q70" s="479">
        <v>73188.639999999999</v>
      </c>
      <c r="R70" s="479">
        <v>73188.639999999999</v>
      </c>
      <c r="S70" s="479">
        <v>73188.639999999999</v>
      </c>
      <c r="T70" s="479">
        <v>0</v>
      </c>
      <c r="U70" s="479">
        <v>73188.639999999999</v>
      </c>
      <c r="V70" s="479">
        <v>0</v>
      </c>
      <c r="W70" s="479">
        <v>0</v>
      </c>
      <c r="X70" s="479">
        <v>0</v>
      </c>
      <c r="Y70" s="479">
        <v>0</v>
      </c>
    </row>
    <row r="71" spans="1:25" ht="40.5" customHeight="1" x14ac:dyDescent="0.25">
      <c r="A71" s="462" t="s">
        <v>466</v>
      </c>
      <c r="B71" s="478">
        <v>43203</v>
      </c>
      <c r="C71" s="478">
        <v>43286</v>
      </c>
      <c r="D71" s="462" t="s">
        <v>467</v>
      </c>
      <c r="E71" s="462" t="s">
        <v>942</v>
      </c>
      <c r="F71" s="462" t="s">
        <v>858</v>
      </c>
      <c r="G71" s="462" t="s">
        <v>1336</v>
      </c>
      <c r="H71" s="462" t="s">
        <v>999</v>
      </c>
      <c r="I71" s="462" t="s">
        <v>408</v>
      </c>
      <c r="J71" s="462" t="s">
        <v>1337</v>
      </c>
      <c r="K71" s="478">
        <v>43286</v>
      </c>
      <c r="L71" s="478">
        <v>44382</v>
      </c>
      <c r="M71" s="478">
        <v>44442</v>
      </c>
      <c r="N71" s="480"/>
      <c r="O71" s="479">
        <v>190492.94</v>
      </c>
      <c r="P71" s="479">
        <v>161919</v>
      </c>
      <c r="Q71" s="479">
        <v>14286.97</v>
      </c>
      <c r="R71" s="479">
        <v>14286.97</v>
      </c>
      <c r="S71" s="479">
        <v>14286.97</v>
      </c>
      <c r="T71" s="479">
        <v>0</v>
      </c>
      <c r="U71" s="479">
        <v>14286.97</v>
      </c>
      <c r="V71" s="479">
        <v>0</v>
      </c>
      <c r="W71" s="479">
        <v>0</v>
      </c>
      <c r="X71" s="479">
        <v>0</v>
      </c>
      <c r="Y71" s="479">
        <v>0</v>
      </c>
    </row>
    <row r="72" spans="1:25" ht="40.5" customHeight="1" x14ac:dyDescent="0.25">
      <c r="A72" s="462" t="s">
        <v>461</v>
      </c>
      <c r="B72" s="478">
        <v>43208</v>
      </c>
      <c r="C72" s="478">
        <v>43259</v>
      </c>
      <c r="D72" s="462" t="s">
        <v>462</v>
      </c>
      <c r="E72" s="462" t="s">
        <v>942</v>
      </c>
      <c r="F72" s="462" t="s">
        <v>859</v>
      </c>
      <c r="G72" s="462" t="s">
        <v>1336</v>
      </c>
      <c r="H72" s="462" t="s">
        <v>1001</v>
      </c>
      <c r="I72" s="462" t="s">
        <v>408</v>
      </c>
      <c r="J72" s="462" t="s">
        <v>1341</v>
      </c>
      <c r="K72" s="478">
        <v>43259</v>
      </c>
      <c r="L72" s="478">
        <v>44537</v>
      </c>
      <c r="M72" s="478">
        <v>44597</v>
      </c>
      <c r="N72" s="480"/>
      <c r="O72" s="479">
        <v>137798.82</v>
      </c>
      <c r="P72" s="479">
        <v>117129</v>
      </c>
      <c r="Q72" s="479">
        <v>10334.91</v>
      </c>
      <c r="R72" s="479">
        <v>10334.91</v>
      </c>
      <c r="S72" s="479">
        <v>10334.91</v>
      </c>
      <c r="T72" s="479">
        <v>0</v>
      </c>
      <c r="U72" s="479">
        <v>10334.91</v>
      </c>
      <c r="V72" s="479">
        <v>0</v>
      </c>
      <c r="W72" s="479">
        <v>0</v>
      </c>
      <c r="X72" s="479">
        <v>0</v>
      </c>
      <c r="Y72" s="479">
        <v>0</v>
      </c>
    </row>
    <row r="73" spans="1:25" ht="40.5" customHeight="1" x14ac:dyDescent="0.25">
      <c r="A73" s="462" t="s">
        <v>472</v>
      </c>
      <c r="B73" s="478">
        <v>43216</v>
      </c>
      <c r="C73" s="478">
        <v>43285</v>
      </c>
      <c r="D73" s="462" t="s">
        <v>473</v>
      </c>
      <c r="E73" s="462" t="s">
        <v>942</v>
      </c>
      <c r="F73" s="462" t="s">
        <v>860</v>
      </c>
      <c r="G73" s="462" t="s">
        <v>1336</v>
      </c>
      <c r="H73" s="462" t="s">
        <v>1003</v>
      </c>
      <c r="I73" s="462" t="s">
        <v>408</v>
      </c>
      <c r="J73" s="462" t="s">
        <v>1339</v>
      </c>
      <c r="K73" s="478">
        <v>43285</v>
      </c>
      <c r="L73" s="478">
        <v>44381</v>
      </c>
      <c r="M73" s="478">
        <v>44441</v>
      </c>
      <c r="N73" s="480"/>
      <c r="O73" s="479">
        <v>121941.18</v>
      </c>
      <c r="P73" s="479">
        <v>103650</v>
      </c>
      <c r="Q73" s="479">
        <v>9145.59</v>
      </c>
      <c r="R73" s="479">
        <v>9145.59</v>
      </c>
      <c r="S73" s="479">
        <v>9145.59</v>
      </c>
      <c r="T73" s="479">
        <v>0</v>
      </c>
      <c r="U73" s="479">
        <v>9145.59</v>
      </c>
      <c r="V73" s="479">
        <v>0</v>
      </c>
      <c r="W73" s="479">
        <v>0</v>
      </c>
      <c r="X73" s="479">
        <v>0</v>
      </c>
      <c r="Y73" s="479">
        <v>0</v>
      </c>
    </row>
    <row r="74" spans="1:25" ht="40.5" customHeight="1" x14ac:dyDescent="0.25">
      <c r="A74" s="462" t="s">
        <v>456</v>
      </c>
      <c r="B74" s="478">
        <v>43220</v>
      </c>
      <c r="C74" s="478">
        <v>43284</v>
      </c>
      <c r="D74" s="462" t="s">
        <v>457</v>
      </c>
      <c r="E74" s="462" t="s">
        <v>942</v>
      </c>
      <c r="F74" s="462" t="s">
        <v>861</v>
      </c>
      <c r="G74" s="462" t="s">
        <v>1336</v>
      </c>
      <c r="H74" s="462" t="s">
        <v>944</v>
      </c>
      <c r="I74" s="462" t="s">
        <v>408</v>
      </c>
      <c r="J74" s="462" t="s">
        <v>1338</v>
      </c>
      <c r="K74" s="478">
        <v>43284</v>
      </c>
      <c r="L74" s="478">
        <v>44469</v>
      </c>
      <c r="M74" s="478">
        <v>44529</v>
      </c>
      <c r="N74" s="480"/>
      <c r="O74" s="479">
        <v>46877.65</v>
      </c>
      <c r="P74" s="479">
        <v>39846</v>
      </c>
      <c r="Q74" s="479">
        <v>3515.82</v>
      </c>
      <c r="R74" s="479">
        <v>3515.83</v>
      </c>
      <c r="S74" s="479">
        <v>3515.83</v>
      </c>
      <c r="T74" s="479">
        <v>0</v>
      </c>
      <c r="U74" s="479">
        <v>3515.83</v>
      </c>
      <c r="V74" s="479">
        <v>0</v>
      </c>
      <c r="W74" s="479">
        <v>0</v>
      </c>
      <c r="X74" s="479">
        <v>0</v>
      </c>
      <c r="Y74" s="479">
        <v>0</v>
      </c>
    </row>
    <row r="75" spans="1:25" ht="40.5" customHeight="1" x14ac:dyDescent="0.25">
      <c r="A75" s="462" t="s">
        <v>490</v>
      </c>
      <c r="B75" s="478">
        <v>43216</v>
      </c>
      <c r="C75" s="478">
        <v>43285</v>
      </c>
      <c r="D75" s="462" t="s">
        <v>491</v>
      </c>
      <c r="E75" s="462" t="s">
        <v>942</v>
      </c>
      <c r="F75" s="462" t="s">
        <v>862</v>
      </c>
      <c r="G75" s="462" t="s">
        <v>1336</v>
      </c>
      <c r="H75" s="462" t="s">
        <v>974</v>
      </c>
      <c r="I75" s="462" t="s">
        <v>408</v>
      </c>
      <c r="J75" s="462" t="s">
        <v>1339</v>
      </c>
      <c r="K75" s="478">
        <v>43285</v>
      </c>
      <c r="L75" s="478">
        <v>45139</v>
      </c>
      <c r="M75" s="478">
        <v>45199</v>
      </c>
      <c r="N75" s="480"/>
      <c r="O75" s="479">
        <v>10980</v>
      </c>
      <c r="P75" s="479">
        <v>9333</v>
      </c>
      <c r="Q75" s="479">
        <v>823.5</v>
      </c>
      <c r="R75" s="479">
        <v>823.5</v>
      </c>
      <c r="S75" s="479">
        <v>823.5</v>
      </c>
      <c r="T75" s="479">
        <v>0</v>
      </c>
      <c r="U75" s="479">
        <v>823.5</v>
      </c>
      <c r="V75" s="479">
        <v>0</v>
      </c>
      <c r="W75" s="479">
        <v>0</v>
      </c>
      <c r="X75" s="479">
        <v>0</v>
      </c>
      <c r="Y75" s="479">
        <v>0</v>
      </c>
    </row>
    <row r="76" spans="1:25" ht="40.5" customHeight="1" x14ac:dyDescent="0.25">
      <c r="A76" s="462" t="s">
        <v>485</v>
      </c>
      <c r="B76" s="478">
        <v>43220</v>
      </c>
      <c r="C76" s="478">
        <v>43285</v>
      </c>
      <c r="D76" s="462" t="s">
        <v>486</v>
      </c>
      <c r="E76" s="462" t="s">
        <v>942</v>
      </c>
      <c r="F76" s="462" t="s">
        <v>863</v>
      </c>
      <c r="G76" s="462" t="s">
        <v>1336</v>
      </c>
      <c r="H76" s="462" t="s">
        <v>944</v>
      </c>
      <c r="I76" s="462" t="s">
        <v>408</v>
      </c>
      <c r="J76" s="462" t="s">
        <v>1338</v>
      </c>
      <c r="K76" s="478">
        <v>43285</v>
      </c>
      <c r="L76" s="478">
        <v>44381</v>
      </c>
      <c r="M76" s="478">
        <v>44441</v>
      </c>
      <c r="N76" s="480"/>
      <c r="O76" s="479">
        <v>4317</v>
      </c>
      <c r="P76" s="479">
        <v>3669.6</v>
      </c>
      <c r="Q76" s="479">
        <v>323.7</v>
      </c>
      <c r="R76" s="479">
        <v>323.7</v>
      </c>
      <c r="S76" s="479">
        <v>323.7</v>
      </c>
      <c r="T76" s="479">
        <v>0</v>
      </c>
      <c r="U76" s="479">
        <v>323.7</v>
      </c>
      <c r="V76" s="479">
        <v>0</v>
      </c>
      <c r="W76" s="479">
        <v>0</v>
      </c>
      <c r="X76" s="479">
        <v>0</v>
      </c>
      <c r="Y76" s="479">
        <v>0</v>
      </c>
    </row>
    <row r="77" spans="1:25" ht="40.5" customHeight="1" x14ac:dyDescent="0.25">
      <c r="A77" s="462" t="s">
        <v>479</v>
      </c>
      <c r="B77" s="478">
        <v>43248</v>
      </c>
      <c r="C77" s="478">
        <v>43313</v>
      </c>
      <c r="D77" s="462" t="s">
        <v>480</v>
      </c>
      <c r="E77" s="462" t="s">
        <v>942</v>
      </c>
      <c r="F77" s="462" t="s">
        <v>864</v>
      </c>
      <c r="G77" s="462" t="s">
        <v>1336</v>
      </c>
      <c r="H77" s="462" t="s">
        <v>985</v>
      </c>
      <c r="I77" s="462" t="s">
        <v>408</v>
      </c>
      <c r="J77" s="462" t="s">
        <v>1341</v>
      </c>
      <c r="K77" s="478">
        <v>43313</v>
      </c>
      <c r="L77" s="478">
        <v>44408</v>
      </c>
      <c r="M77" s="478">
        <v>44468</v>
      </c>
      <c r="N77" s="480"/>
      <c r="O77" s="479">
        <v>12312.24</v>
      </c>
      <c r="P77" s="479">
        <v>10465.4</v>
      </c>
      <c r="Q77" s="479">
        <v>923.42</v>
      </c>
      <c r="R77" s="479">
        <v>923.42</v>
      </c>
      <c r="S77" s="479">
        <v>923.42</v>
      </c>
      <c r="T77" s="479">
        <v>0</v>
      </c>
      <c r="U77" s="479">
        <v>923.42</v>
      </c>
      <c r="V77" s="479">
        <v>0</v>
      </c>
      <c r="W77" s="479">
        <v>0</v>
      </c>
      <c r="X77" s="479">
        <v>0</v>
      </c>
      <c r="Y77" s="479">
        <v>0</v>
      </c>
    </row>
    <row r="78" spans="1:25" ht="40.5" customHeight="1" x14ac:dyDescent="0.25">
      <c r="A78" s="462" t="s">
        <v>496</v>
      </c>
      <c r="B78" s="478">
        <v>43326</v>
      </c>
      <c r="C78" s="478">
        <v>43396</v>
      </c>
      <c r="D78" s="462" t="s">
        <v>497</v>
      </c>
      <c r="E78" s="462" t="s">
        <v>942</v>
      </c>
      <c r="F78" s="462" t="s">
        <v>865</v>
      </c>
      <c r="G78" s="462" t="s">
        <v>1336</v>
      </c>
      <c r="H78" s="462" t="s">
        <v>978</v>
      </c>
      <c r="I78" s="462" t="s">
        <v>408</v>
      </c>
      <c r="J78" s="462" t="s">
        <v>1337</v>
      </c>
      <c r="K78" s="478">
        <v>43396</v>
      </c>
      <c r="L78" s="478">
        <v>44615</v>
      </c>
      <c r="M78" s="478">
        <v>44675</v>
      </c>
      <c r="N78" s="480"/>
      <c r="O78" s="479">
        <v>17152.939999999999</v>
      </c>
      <c r="P78" s="479">
        <v>14580</v>
      </c>
      <c r="Q78" s="479">
        <v>1286.46</v>
      </c>
      <c r="R78" s="479">
        <v>1286.48</v>
      </c>
      <c r="S78" s="479">
        <v>1286.48</v>
      </c>
      <c r="T78" s="479">
        <v>0</v>
      </c>
      <c r="U78" s="479">
        <v>1286.48</v>
      </c>
      <c r="V78" s="479">
        <v>0</v>
      </c>
      <c r="W78" s="479">
        <v>0</v>
      </c>
      <c r="X78" s="479">
        <v>0</v>
      </c>
      <c r="Y78" s="479">
        <v>0</v>
      </c>
    </row>
    <row r="79" spans="1:25" ht="40.5" customHeight="1" x14ac:dyDescent="0.25">
      <c r="A79" s="462" t="s">
        <v>450</v>
      </c>
      <c r="B79" s="478">
        <v>43073</v>
      </c>
      <c r="C79" s="478">
        <v>43182</v>
      </c>
      <c r="D79" s="462" t="s">
        <v>451</v>
      </c>
      <c r="E79" s="462" t="s">
        <v>940</v>
      </c>
      <c r="F79" s="462" t="s">
        <v>866</v>
      </c>
      <c r="G79" s="462" t="s">
        <v>1336</v>
      </c>
      <c r="H79" s="462" t="s">
        <v>938</v>
      </c>
      <c r="I79" s="462" t="s">
        <v>408</v>
      </c>
      <c r="J79" s="462" t="s">
        <v>1337</v>
      </c>
      <c r="K79" s="478">
        <v>43182</v>
      </c>
      <c r="L79" s="478">
        <v>43921</v>
      </c>
      <c r="M79" s="478">
        <v>43981</v>
      </c>
      <c r="N79" s="478">
        <v>44053</v>
      </c>
      <c r="O79" s="479">
        <v>312531.76</v>
      </c>
      <c r="P79" s="479">
        <v>265652</v>
      </c>
      <c r="Q79" s="479">
        <v>23439.87</v>
      </c>
      <c r="R79" s="479">
        <v>23439.89</v>
      </c>
      <c r="S79" s="479">
        <v>23439.89</v>
      </c>
      <c r="T79" s="479">
        <v>0</v>
      </c>
      <c r="U79" s="479">
        <v>23439.89</v>
      </c>
      <c r="V79" s="479">
        <v>0</v>
      </c>
      <c r="W79" s="479">
        <v>0</v>
      </c>
      <c r="X79" s="479">
        <v>0</v>
      </c>
      <c r="Y79" s="479">
        <v>0</v>
      </c>
    </row>
    <row r="80" spans="1:25" ht="40.5" customHeight="1" x14ac:dyDescent="0.25">
      <c r="A80" s="462" t="s">
        <v>443</v>
      </c>
      <c r="B80" s="478">
        <v>43075</v>
      </c>
      <c r="C80" s="478">
        <v>43178</v>
      </c>
      <c r="D80" s="462" t="s">
        <v>444</v>
      </c>
      <c r="E80" s="462" t="s">
        <v>940</v>
      </c>
      <c r="F80" s="462" t="s">
        <v>867</v>
      </c>
      <c r="G80" s="462" t="s">
        <v>1336</v>
      </c>
      <c r="H80" s="462" t="s">
        <v>946</v>
      </c>
      <c r="I80" s="462" t="s">
        <v>408</v>
      </c>
      <c r="J80" s="462" t="s">
        <v>1339</v>
      </c>
      <c r="K80" s="478">
        <v>42349</v>
      </c>
      <c r="L80" s="478">
        <v>43982</v>
      </c>
      <c r="M80" s="478">
        <v>44012</v>
      </c>
      <c r="N80" s="478">
        <v>44055</v>
      </c>
      <c r="O80" s="479">
        <v>723024.1</v>
      </c>
      <c r="P80" s="479">
        <v>364671</v>
      </c>
      <c r="Q80" s="479">
        <v>32176.85</v>
      </c>
      <c r="R80" s="479">
        <v>326176.25</v>
      </c>
      <c r="S80" s="479">
        <v>326176.25</v>
      </c>
      <c r="T80" s="479">
        <v>0</v>
      </c>
      <c r="U80" s="479">
        <v>326176.25</v>
      </c>
      <c r="V80" s="479">
        <v>0</v>
      </c>
      <c r="W80" s="479">
        <v>0</v>
      </c>
      <c r="X80" s="479">
        <v>0</v>
      </c>
      <c r="Y80" s="479">
        <v>0</v>
      </c>
    </row>
    <row r="81" spans="1:25" ht="40.5" customHeight="1" x14ac:dyDescent="0.25">
      <c r="A81" s="462" t="s">
        <v>446</v>
      </c>
      <c r="B81" s="478">
        <v>43077</v>
      </c>
      <c r="C81" s="478">
        <v>43173</v>
      </c>
      <c r="D81" s="462" t="s">
        <v>447</v>
      </c>
      <c r="E81" s="462" t="s">
        <v>942</v>
      </c>
      <c r="F81" s="462" t="s">
        <v>868</v>
      </c>
      <c r="G81" s="462" t="s">
        <v>1336</v>
      </c>
      <c r="H81" s="462" t="s">
        <v>950</v>
      </c>
      <c r="I81" s="462" t="s">
        <v>408</v>
      </c>
      <c r="J81" s="462" t="s">
        <v>1341</v>
      </c>
      <c r="K81" s="478">
        <v>42977</v>
      </c>
      <c r="L81" s="478">
        <v>43951</v>
      </c>
      <c r="M81" s="478">
        <v>44316</v>
      </c>
      <c r="N81" s="480"/>
      <c r="O81" s="479">
        <v>258030.9</v>
      </c>
      <c r="P81" s="479">
        <v>204684.44</v>
      </c>
      <c r="Q81" s="479">
        <v>18060.39</v>
      </c>
      <c r="R81" s="479">
        <v>35286.07</v>
      </c>
      <c r="S81" s="479">
        <v>35286.07</v>
      </c>
      <c r="T81" s="479">
        <v>0</v>
      </c>
      <c r="U81" s="479">
        <v>35286.07</v>
      </c>
      <c r="V81" s="479">
        <v>0</v>
      </c>
      <c r="W81" s="479">
        <v>0</v>
      </c>
      <c r="X81" s="479">
        <v>0</v>
      </c>
      <c r="Y81" s="479">
        <v>0</v>
      </c>
    </row>
    <row r="82" spans="1:25" ht="40.5" customHeight="1" x14ac:dyDescent="0.25">
      <c r="A82" s="462" t="s">
        <v>419</v>
      </c>
      <c r="B82" s="478">
        <v>42972</v>
      </c>
      <c r="C82" s="478">
        <v>43132</v>
      </c>
      <c r="D82" s="462" t="s">
        <v>420</v>
      </c>
      <c r="E82" s="462" t="s">
        <v>940</v>
      </c>
      <c r="F82" s="462" t="s">
        <v>869</v>
      </c>
      <c r="G82" s="462" t="s">
        <v>1336</v>
      </c>
      <c r="H82" s="462" t="s">
        <v>944</v>
      </c>
      <c r="I82" s="462" t="s">
        <v>408</v>
      </c>
      <c r="J82" s="462" t="s">
        <v>1338</v>
      </c>
      <c r="K82" s="478">
        <v>43132</v>
      </c>
      <c r="L82" s="478">
        <v>43799</v>
      </c>
      <c r="M82" s="478">
        <v>43829</v>
      </c>
      <c r="N82" s="478">
        <v>43826</v>
      </c>
      <c r="O82" s="479">
        <v>134057.64000000001</v>
      </c>
      <c r="P82" s="479">
        <v>113949</v>
      </c>
      <c r="Q82" s="479">
        <v>10054.32</v>
      </c>
      <c r="R82" s="479">
        <v>10054.32</v>
      </c>
      <c r="S82" s="479">
        <v>10054.32</v>
      </c>
      <c r="T82" s="479">
        <v>0</v>
      </c>
      <c r="U82" s="479">
        <v>10054.32</v>
      </c>
      <c r="V82" s="479">
        <v>0</v>
      </c>
      <c r="W82" s="479">
        <v>0</v>
      </c>
      <c r="X82" s="479">
        <v>0</v>
      </c>
      <c r="Y82" s="479">
        <v>0</v>
      </c>
    </row>
    <row r="83" spans="1:25" ht="40.5" customHeight="1" x14ac:dyDescent="0.25">
      <c r="A83" s="462" t="s">
        <v>425</v>
      </c>
      <c r="B83" s="478">
        <v>42985</v>
      </c>
      <c r="C83" s="478">
        <v>43132</v>
      </c>
      <c r="D83" s="462" t="s">
        <v>426</v>
      </c>
      <c r="E83" s="462" t="s">
        <v>942</v>
      </c>
      <c r="F83" s="462" t="s">
        <v>870</v>
      </c>
      <c r="G83" s="462" t="s">
        <v>1336</v>
      </c>
      <c r="H83" s="462" t="s">
        <v>938</v>
      </c>
      <c r="I83" s="462" t="s">
        <v>408</v>
      </c>
      <c r="J83" s="462" t="s">
        <v>1337</v>
      </c>
      <c r="K83" s="478">
        <v>43132</v>
      </c>
      <c r="L83" s="478">
        <v>44255</v>
      </c>
      <c r="M83" s="478">
        <v>44377</v>
      </c>
      <c r="N83" s="480"/>
      <c r="O83" s="479">
        <v>957867.29</v>
      </c>
      <c r="P83" s="479">
        <v>628239.98</v>
      </c>
      <c r="Q83" s="479">
        <v>55432.93</v>
      </c>
      <c r="R83" s="479">
        <v>274194.38</v>
      </c>
      <c r="S83" s="479">
        <v>274194.38</v>
      </c>
      <c r="T83" s="479">
        <v>0</v>
      </c>
      <c r="U83" s="479">
        <v>274194.38</v>
      </c>
      <c r="V83" s="479">
        <v>0</v>
      </c>
      <c r="W83" s="479">
        <v>0</v>
      </c>
      <c r="X83" s="479">
        <v>0</v>
      </c>
      <c r="Y83" s="479">
        <v>0</v>
      </c>
    </row>
    <row r="84" spans="1:25" ht="40.5" customHeight="1" x14ac:dyDescent="0.25">
      <c r="A84" s="462" t="s">
        <v>415</v>
      </c>
      <c r="B84" s="478">
        <v>42992</v>
      </c>
      <c r="C84" s="478">
        <v>43132</v>
      </c>
      <c r="D84" s="462" t="s">
        <v>416</v>
      </c>
      <c r="E84" s="462" t="s">
        <v>940</v>
      </c>
      <c r="F84" s="462" t="s">
        <v>871</v>
      </c>
      <c r="G84" s="462" t="s">
        <v>1336</v>
      </c>
      <c r="H84" s="462" t="s">
        <v>946</v>
      </c>
      <c r="I84" s="462" t="s">
        <v>408</v>
      </c>
      <c r="J84" s="462" t="s">
        <v>1339</v>
      </c>
      <c r="K84" s="478">
        <v>43132</v>
      </c>
      <c r="L84" s="478">
        <v>43646</v>
      </c>
      <c r="M84" s="478">
        <v>43676</v>
      </c>
      <c r="N84" s="478">
        <v>43696</v>
      </c>
      <c r="O84" s="479">
        <v>348722.37</v>
      </c>
      <c r="P84" s="479">
        <v>296414</v>
      </c>
      <c r="Q84" s="479">
        <v>26154.18</v>
      </c>
      <c r="R84" s="479">
        <v>26154.19</v>
      </c>
      <c r="S84" s="479">
        <v>26154.19</v>
      </c>
      <c r="T84" s="479">
        <v>0</v>
      </c>
      <c r="U84" s="479">
        <v>26154.19</v>
      </c>
      <c r="V84" s="479">
        <v>0</v>
      </c>
      <c r="W84" s="479">
        <v>0</v>
      </c>
      <c r="X84" s="479">
        <v>0</v>
      </c>
      <c r="Y84" s="479">
        <v>0</v>
      </c>
    </row>
    <row r="85" spans="1:25" ht="40.5" customHeight="1" x14ac:dyDescent="0.25">
      <c r="A85" s="462" t="s">
        <v>422</v>
      </c>
      <c r="B85" s="478">
        <v>43006</v>
      </c>
      <c r="C85" s="478">
        <v>43138</v>
      </c>
      <c r="D85" s="462" t="s">
        <v>423</v>
      </c>
      <c r="E85" s="462" t="s">
        <v>942</v>
      </c>
      <c r="F85" s="462" t="s">
        <v>872</v>
      </c>
      <c r="G85" s="462" t="s">
        <v>1336</v>
      </c>
      <c r="H85" s="462" t="s">
        <v>950</v>
      </c>
      <c r="I85" s="462" t="s">
        <v>408</v>
      </c>
      <c r="J85" s="462" t="s">
        <v>1341</v>
      </c>
      <c r="K85" s="478">
        <v>42639</v>
      </c>
      <c r="L85" s="478">
        <v>44135</v>
      </c>
      <c r="M85" s="478">
        <v>44439</v>
      </c>
      <c r="N85" s="480"/>
      <c r="O85" s="479">
        <v>349590.09</v>
      </c>
      <c r="P85" s="479">
        <v>297151.57</v>
      </c>
      <c r="Q85" s="479">
        <v>26219.26</v>
      </c>
      <c r="R85" s="479">
        <v>26219.26</v>
      </c>
      <c r="S85" s="479">
        <v>26219.26</v>
      </c>
      <c r="T85" s="479">
        <v>0</v>
      </c>
      <c r="U85" s="479">
        <v>26219.26</v>
      </c>
      <c r="V85" s="479">
        <v>0</v>
      </c>
      <c r="W85" s="479">
        <v>0</v>
      </c>
      <c r="X85" s="479">
        <v>0</v>
      </c>
      <c r="Y85" s="479">
        <v>0</v>
      </c>
    </row>
    <row r="86" spans="1:25" ht="40.5" customHeight="1" x14ac:dyDescent="0.25">
      <c r="A86" s="462" t="s">
        <v>438</v>
      </c>
      <c r="B86" s="478">
        <v>42916</v>
      </c>
      <c r="C86" s="478">
        <v>43045</v>
      </c>
      <c r="D86" s="462" t="s">
        <v>439</v>
      </c>
      <c r="E86" s="462" t="s">
        <v>940</v>
      </c>
      <c r="F86" s="462" t="s">
        <v>1358</v>
      </c>
      <c r="G86" s="462" t="s">
        <v>1336</v>
      </c>
      <c r="H86" s="462" t="s">
        <v>440</v>
      </c>
      <c r="I86" s="462" t="s">
        <v>408</v>
      </c>
      <c r="J86" s="462" t="s">
        <v>1339</v>
      </c>
      <c r="K86" s="478">
        <v>43045</v>
      </c>
      <c r="L86" s="478">
        <v>43585</v>
      </c>
      <c r="M86" s="478">
        <v>43615</v>
      </c>
      <c r="N86" s="478">
        <v>43643</v>
      </c>
      <c r="O86" s="479">
        <v>92842.82</v>
      </c>
      <c r="P86" s="479">
        <v>64411</v>
      </c>
      <c r="Q86" s="479">
        <v>0</v>
      </c>
      <c r="R86" s="479">
        <v>28431.82</v>
      </c>
      <c r="S86" s="479">
        <v>28431.82</v>
      </c>
      <c r="T86" s="479">
        <v>0</v>
      </c>
      <c r="U86" s="479">
        <v>28431.82</v>
      </c>
      <c r="V86" s="479">
        <v>0</v>
      </c>
      <c r="W86" s="479">
        <v>0</v>
      </c>
      <c r="X86" s="479">
        <v>0</v>
      </c>
      <c r="Y86" s="479">
        <v>0</v>
      </c>
    </row>
    <row r="87" spans="1:25" ht="40.5" customHeight="1" x14ac:dyDescent="0.25">
      <c r="A87" s="462" t="s">
        <v>429</v>
      </c>
      <c r="B87" s="478">
        <v>42983</v>
      </c>
      <c r="C87" s="478">
        <v>43084</v>
      </c>
      <c r="D87" s="462" t="s">
        <v>430</v>
      </c>
      <c r="E87" s="462" t="s">
        <v>940</v>
      </c>
      <c r="F87" s="462" t="s">
        <v>874</v>
      </c>
      <c r="G87" s="462" t="s">
        <v>1336</v>
      </c>
      <c r="H87" s="462" t="s">
        <v>944</v>
      </c>
      <c r="I87" s="462" t="s">
        <v>408</v>
      </c>
      <c r="J87" s="462" t="s">
        <v>1338</v>
      </c>
      <c r="K87" s="478">
        <v>43084</v>
      </c>
      <c r="L87" s="478">
        <v>43646</v>
      </c>
      <c r="M87" s="478">
        <v>43676</v>
      </c>
      <c r="N87" s="478">
        <v>43829</v>
      </c>
      <c r="O87" s="479">
        <v>148515.76</v>
      </c>
      <c r="P87" s="479">
        <v>124118</v>
      </c>
      <c r="Q87" s="479">
        <v>0</v>
      </c>
      <c r="R87" s="479">
        <v>24397.759999999998</v>
      </c>
      <c r="S87" s="479">
        <v>24397.759999999998</v>
      </c>
      <c r="T87" s="479">
        <v>0</v>
      </c>
      <c r="U87" s="479">
        <v>24397.759999999998</v>
      </c>
      <c r="V87" s="479">
        <v>0</v>
      </c>
      <c r="W87" s="479">
        <v>0</v>
      </c>
      <c r="X87" s="479">
        <v>0</v>
      </c>
      <c r="Y87" s="479">
        <v>0</v>
      </c>
    </row>
    <row r="88" spans="1:25" ht="40.5" customHeight="1" x14ac:dyDescent="0.25">
      <c r="A88" s="462" t="s">
        <v>432</v>
      </c>
      <c r="B88" s="478">
        <v>43007</v>
      </c>
      <c r="C88" s="478">
        <v>43091</v>
      </c>
      <c r="D88" s="462" t="s">
        <v>433</v>
      </c>
      <c r="E88" s="462" t="s">
        <v>940</v>
      </c>
      <c r="F88" s="462" t="s">
        <v>875</v>
      </c>
      <c r="G88" s="462" t="s">
        <v>1336</v>
      </c>
      <c r="H88" s="462" t="s">
        <v>950</v>
      </c>
      <c r="I88" s="462" t="s">
        <v>408</v>
      </c>
      <c r="J88" s="462" t="s">
        <v>1341</v>
      </c>
      <c r="K88" s="478">
        <v>43091</v>
      </c>
      <c r="L88" s="478">
        <v>43830</v>
      </c>
      <c r="M88" s="478">
        <v>44042</v>
      </c>
      <c r="N88" s="478">
        <v>44131</v>
      </c>
      <c r="O88" s="479">
        <v>179893.5</v>
      </c>
      <c r="P88" s="479">
        <v>152909.46</v>
      </c>
      <c r="Q88" s="479">
        <v>0</v>
      </c>
      <c r="R88" s="479">
        <v>26984.04</v>
      </c>
      <c r="S88" s="479">
        <v>26984.04</v>
      </c>
      <c r="T88" s="479">
        <v>0</v>
      </c>
      <c r="U88" s="479">
        <v>26984.04</v>
      </c>
      <c r="V88" s="479">
        <v>0</v>
      </c>
      <c r="W88" s="479">
        <v>0</v>
      </c>
      <c r="X88" s="479">
        <v>0</v>
      </c>
      <c r="Y88" s="479">
        <v>0</v>
      </c>
    </row>
    <row r="89" spans="1:25" ht="40.5" customHeight="1" x14ac:dyDescent="0.25">
      <c r="A89" s="462" t="s">
        <v>435</v>
      </c>
      <c r="B89" s="478">
        <v>43096</v>
      </c>
      <c r="C89" s="478">
        <v>43234</v>
      </c>
      <c r="D89" s="462" t="s">
        <v>1006</v>
      </c>
      <c r="E89" s="462" t="s">
        <v>942</v>
      </c>
      <c r="F89" s="462" t="s">
        <v>876</v>
      </c>
      <c r="G89" s="462" t="s">
        <v>1336</v>
      </c>
      <c r="H89" s="462" t="s">
        <v>938</v>
      </c>
      <c r="I89" s="462" t="s">
        <v>408</v>
      </c>
      <c r="J89" s="462" t="s">
        <v>1337</v>
      </c>
      <c r="K89" s="478">
        <v>42664</v>
      </c>
      <c r="L89" s="478">
        <v>44469</v>
      </c>
      <c r="M89" s="478">
        <v>44499</v>
      </c>
      <c r="N89" s="480"/>
      <c r="O89" s="479">
        <v>324610.48</v>
      </c>
      <c r="P89" s="479">
        <v>217493.22</v>
      </c>
      <c r="Q89" s="479">
        <v>0</v>
      </c>
      <c r="R89" s="479">
        <v>107117.26</v>
      </c>
      <c r="S89" s="479">
        <v>107117.26</v>
      </c>
      <c r="T89" s="479">
        <v>0</v>
      </c>
      <c r="U89" s="479">
        <v>107117.26</v>
      </c>
      <c r="V89" s="479">
        <v>0</v>
      </c>
      <c r="W89" s="479">
        <v>0</v>
      </c>
      <c r="X89" s="479">
        <v>0</v>
      </c>
      <c r="Y89" s="479">
        <v>0</v>
      </c>
    </row>
    <row r="90" spans="1:25" ht="40.5" customHeight="1" x14ac:dyDescent="0.25">
      <c r="A90" s="462" t="s">
        <v>623</v>
      </c>
      <c r="B90" s="478">
        <v>43102</v>
      </c>
      <c r="C90" s="478">
        <v>43200</v>
      </c>
      <c r="D90" s="462" t="s">
        <v>1007</v>
      </c>
      <c r="E90" s="462" t="s">
        <v>942</v>
      </c>
      <c r="F90" s="462" t="s">
        <v>877</v>
      </c>
      <c r="G90" s="462" t="s">
        <v>1336</v>
      </c>
      <c r="H90" s="462" t="s">
        <v>944</v>
      </c>
      <c r="I90" s="462" t="s">
        <v>408</v>
      </c>
      <c r="J90" s="462" t="s">
        <v>1338</v>
      </c>
      <c r="K90" s="478">
        <v>42717</v>
      </c>
      <c r="L90" s="478">
        <v>44449</v>
      </c>
      <c r="M90" s="478">
        <v>44509</v>
      </c>
      <c r="N90" s="480"/>
      <c r="O90" s="479">
        <v>502569.92</v>
      </c>
      <c r="P90" s="479">
        <v>427184.43</v>
      </c>
      <c r="Q90" s="479">
        <v>0</v>
      </c>
      <c r="R90" s="479">
        <v>75385.490000000005</v>
      </c>
      <c r="S90" s="479">
        <v>75385.490000000005</v>
      </c>
      <c r="T90" s="479">
        <v>0</v>
      </c>
      <c r="U90" s="479">
        <v>75385.490000000005</v>
      </c>
      <c r="V90" s="479">
        <v>0</v>
      </c>
      <c r="W90" s="479">
        <v>0</v>
      </c>
      <c r="X90" s="479">
        <v>0</v>
      </c>
      <c r="Y90" s="479">
        <v>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2:ET397"/>
  <sheetViews>
    <sheetView topLeftCell="A4" workbookViewId="0">
      <pane xSplit="4" ySplit="1" topLeftCell="E5" activePane="bottomRight" state="frozen"/>
      <selection activeCell="A4" sqref="A4"/>
      <selection pane="topRight" activeCell="E4" sqref="E4"/>
      <selection pane="bottomLeft" activeCell="A5" sqref="A5"/>
      <selection pane="bottomRight" activeCell="N132" sqref="N132:S138"/>
    </sheetView>
  </sheetViews>
  <sheetFormatPr defaultRowHeight="12.75" x14ac:dyDescent="0.2"/>
  <cols>
    <col min="1" max="1" width="8.42578125" style="98" customWidth="1"/>
    <col min="2" max="2" width="17.42578125" style="98" customWidth="1"/>
    <col min="3" max="3" width="21.85546875" style="98" customWidth="1"/>
    <col min="4" max="4" width="47.5703125" style="99" customWidth="1"/>
    <col min="5" max="5" width="7" style="99" customWidth="1"/>
    <col min="6" max="6" width="6.42578125" style="99" customWidth="1"/>
    <col min="7" max="7" width="8.7109375" style="99" customWidth="1"/>
    <col min="8" max="8" width="6.5703125" style="99" customWidth="1"/>
    <col min="9" max="9" width="3.7109375" style="99" customWidth="1"/>
    <col min="10" max="12" width="4.85546875" style="99" customWidth="1"/>
    <col min="13" max="13" width="4.140625" style="99" customWidth="1"/>
    <col min="14" max="14" width="15" style="99" customWidth="1"/>
    <col min="15" max="15" width="13.42578125" style="99" customWidth="1"/>
    <col min="16" max="16" width="14.140625" style="99" customWidth="1"/>
    <col min="17" max="18" width="12.85546875" style="99" customWidth="1"/>
    <col min="19" max="19" width="13.7109375" style="99" customWidth="1"/>
    <col min="20" max="20" width="8" style="99" customWidth="1"/>
    <col min="21" max="21" width="8.7109375" style="99" customWidth="1"/>
    <col min="22" max="22" width="8.28515625" style="99" customWidth="1"/>
    <col min="23" max="23" width="9.5703125" style="99" customWidth="1"/>
    <col min="24" max="31" width="12.28515625" style="99" hidden="1" customWidth="1"/>
    <col min="32" max="32" width="12.28515625" style="99" customWidth="1"/>
    <col min="33" max="33" width="9.140625" style="100" customWidth="1"/>
    <col min="34" max="41" width="9.140625" style="100" hidden="1" customWidth="1"/>
    <col min="42" max="42" width="9.140625" style="100"/>
    <col min="43" max="43" width="16.28515625" style="100" customWidth="1"/>
    <col min="44" max="53" width="9.140625" style="100"/>
    <col min="54" max="59" width="9.140625" style="101"/>
    <col min="60" max="60" width="17.7109375" style="146" customWidth="1"/>
    <col min="61" max="61" width="18.85546875" style="101" customWidth="1"/>
    <col min="62" max="150" width="9.140625" style="101"/>
    <col min="151" max="16384" width="9.140625" style="99"/>
  </cols>
  <sheetData>
    <row r="2" spans="1:150" ht="13.5" thickBot="1" x14ac:dyDescent="0.25"/>
    <row r="3" spans="1:150" ht="42" customHeight="1" thickBot="1" x14ac:dyDescent="0.25">
      <c r="A3" s="649" t="s">
        <v>99</v>
      </c>
      <c r="B3" s="650"/>
      <c r="C3" s="650"/>
      <c r="D3" s="650"/>
      <c r="E3" s="650"/>
      <c r="F3" s="650"/>
      <c r="G3" s="650"/>
      <c r="H3" s="650"/>
      <c r="I3" s="650"/>
      <c r="J3" s="650"/>
      <c r="K3" s="650"/>
      <c r="L3" s="650"/>
      <c r="M3" s="651"/>
      <c r="N3" s="649" t="s">
        <v>100</v>
      </c>
      <c r="O3" s="650"/>
      <c r="P3" s="650"/>
      <c r="Q3" s="650"/>
      <c r="R3" s="650"/>
      <c r="S3" s="651"/>
      <c r="T3" s="652" t="s">
        <v>101</v>
      </c>
      <c r="U3" s="652"/>
      <c r="V3" s="652"/>
      <c r="W3" s="652"/>
      <c r="X3" s="649" t="s">
        <v>716</v>
      </c>
      <c r="Y3" s="650"/>
      <c r="Z3" s="650"/>
      <c r="AA3" s="650"/>
      <c r="AB3" s="650"/>
      <c r="AC3" s="650"/>
      <c r="AD3" s="650"/>
      <c r="AE3" s="651"/>
      <c r="AF3" s="642" t="s">
        <v>717</v>
      </c>
      <c r="AG3" s="643"/>
      <c r="AH3" s="643"/>
      <c r="AI3" s="643"/>
      <c r="AJ3" s="643"/>
      <c r="AK3" s="643"/>
      <c r="AL3" s="643"/>
      <c r="AM3" s="643"/>
      <c r="AN3" s="643"/>
      <c r="AO3" s="644"/>
      <c r="AP3" s="645" t="s">
        <v>718</v>
      </c>
      <c r="AQ3" s="646"/>
      <c r="AR3" s="646"/>
      <c r="AS3" s="646"/>
      <c r="AT3" s="646"/>
      <c r="AU3" s="646"/>
      <c r="AV3" s="646"/>
      <c r="AW3" s="646"/>
      <c r="AX3" s="646"/>
      <c r="AY3" s="646"/>
      <c r="AZ3" s="646"/>
      <c r="BA3" s="646"/>
      <c r="BB3" s="646"/>
      <c r="BC3" s="646"/>
      <c r="BD3" s="646"/>
      <c r="BE3" s="646"/>
      <c r="BF3" s="646"/>
      <c r="BG3" s="646"/>
    </row>
    <row r="4" spans="1:150" ht="123.75" customHeight="1" thickBot="1" x14ac:dyDescent="0.25">
      <c r="A4" s="102" t="s">
        <v>79</v>
      </c>
      <c r="B4" s="326" t="s">
        <v>17</v>
      </c>
      <c r="C4" s="326" t="s">
        <v>259</v>
      </c>
      <c r="D4" s="326" t="s">
        <v>102</v>
      </c>
      <c r="E4" s="103" t="s">
        <v>103</v>
      </c>
      <c r="F4" s="103" t="s">
        <v>719</v>
      </c>
      <c r="G4" s="103" t="s">
        <v>2</v>
      </c>
      <c r="H4" s="103" t="s">
        <v>720</v>
      </c>
      <c r="I4" s="103" t="s">
        <v>721</v>
      </c>
      <c r="J4" s="103" t="s">
        <v>722</v>
      </c>
      <c r="K4" s="103" t="s">
        <v>36</v>
      </c>
      <c r="L4" s="103" t="s">
        <v>37</v>
      </c>
      <c r="M4" s="103" t="s">
        <v>723</v>
      </c>
      <c r="N4" s="103" t="s">
        <v>104</v>
      </c>
      <c r="O4" s="103" t="s">
        <v>105</v>
      </c>
      <c r="P4" s="103" t="s">
        <v>106</v>
      </c>
      <c r="Q4" s="103" t="s">
        <v>107</v>
      </c>
      <c r="R4" s="103" t="s">
        <v>108</v>
      </c>
      <c r="S4" s="103" t="s">
        <v>81</v>
      </c>
      <c r="T4" s="104" t="s">
        <v>724</v>
      </c>
      <c r="U4" s="104" t="s">
        <v>725</v>
      </c>
      <c r="V4" s="105" t="s">
        <v>726</v>
      </c>
      <c r="W4" s="104" t="s">
        <v>109</v>
      </c>
      <c r="X4" s="104" t="s">
        <v>74</v>
      </c>
      <c r="Y4" s="104" t="s">
        <v>75</v>
      </c>
      <c r="Z4" s="104" t="s">
        <v>76</v>
      </c>
      <c r="AA4" s="104" t="s">
        <v>77</v>
      </c>
      <c r="AB4" s="104" t="s">
        <v>78</v>
      </c>
      <c r="AC4" s="104" t="s">
        <v>727</v>
      </c>
      <c r="AD4" s="104" t="s">
        <v>728</v>
      </c>
      <c r="AE4" s="104" t="s">
        <v>729</v>
      </c>
      <c r="AF4" s="104" t="s">
        <v>225</v>
      </c>
      <c r="AG4" s="104" t="s">
        <v>730</v>
      </c>
      <c r="AH4" s="104" t="s">
        <v>731</v>
      </c>
      <c r="AI4" s="104" t="s">
        <v>732</v>
      </c>
      <c r="AJ4" s="104" t="s">
        <v>69</v>
      </c>
      <c r="AK4" s="104" t="s">
        <v>733</v>
      </c>
      <c r="AL4" s="104" t="s">
        <v>70</v>
      </c>
      <c r="AM4" s="104" t="s">
        <v>734</v>
      </c>
      <c r="AN4" s="104" t="s">
        <v>71</v>
      </c>
      <c r="AO4" s="104" t="s">
        <v>735</v>
      </c>
      <c r="AP4" s="106" t="s">
        <v>736</v>
      </c>
      <c r="AQ4" s="106" t="s">
        <v>166</v>
      </c>
      <c r="AR4" s="106" t="s">
        <v>48</v>
      </c>
      <c r="AS4" s="106" t="s">
        <v>69</v>
      </c>
      <c r="AT4" s="104" t="s">
        <v>167</v>
      </c>
      <c r="AU4" s="106" t="s">
        <v>49</v>
      </c>
      <c r="AV4" s="106" t="s">
        <v>70</v>
      </c>
      <c r="AW4" s="104" t="s">
        <v>168</v>
      </c>
      <c r="AX4" s="106" t="s">
        <v>50</v>
      </c>
      <c r="AY4" s="106" t="s">
        <v>71</v>
      </c>
      <c r="AZ4" s="104" t="s">
        <v>169</v>
      </c>
      <c r="BA4" s="106" t="s">
        <v>51</v>
      </c>
      <c r="BB4" s="106" t="s">
        <v>72</v>
      </c>
      <c r="BC4" s="104" t="s">
        <v>170</v>
      </c>
      <c r="BD4" s="106" t="s">
        <v>52</v>
      </c>
      <c r="BE4" s="106" t="s">
        <v>73</v>
      </c>
      <c r="BF4" s="104" t="s">
        <v>796</v>
      </c>
      <c r="BG4" s="106" t="s">
        <v>53</v>
      </c>
      <c r="BH4" s="257" t="s">
        <v>797</v>
      </c>
      <c r="BI4" s="146" t="s">
        <v>1013</v>
      </c>
    </row>
    <row r="5" spans="1:150" ht="24.75" hidden="1" customHeight="1" thickBot="1" x14ac:dyDescent="0.25">
      <c r="A5" s="212" t="s">
        <v>791</v>
      </c>
      <c r="B5" s="210"/>
      <c r="C5" s="210"/>
      <c r="D5" s="211" t="s">
        <v>792</v>
      </c>
      <c r="E5" s="17"/>
      <c r="F5" s="17"/>
      <c r="G5" s="17"/>
      <c r="H5" s="17"/>
      <c r="I5" s="17"/>
      <c r="J5" s="17"/>
      <c r="K5" s="17"/>
      <c r="L5" s="17"/>
      <c r="M5" s="17"/>
      <c r="N5" s="17"/>
      <c r="O5" s="17"/>
      <c r="P5" s="17"/>
      <c r="Q5" s="17"/>
      <c r="R5" s="17"/>
      <c r="S5" s="17"/>
      <c r="T5" s="17"/>
      <c r="U5" s="17"/>
      <c r="V5" s="107"/>
      <c r="W5" s="17"/>
      <c r="X5" s="17"/>
      <c r="Y5" s="17"/>
      <c r="Z5" s="17"/>
      <c r="AA5" s="17"/>
      <c r="AB5" s="17"/>
      <c r="AC5" s="17"/>
      <c r="AD5" s="17"/>
      <c r="AE5" s="17"/>
      <c r="AF5" s="17"/>
      <c r="AG5" s="17"/>
      <c r="AH5" s="17"/>
      <c r="AI5" s="17"/>
      <c r="AJ5" s="17"/>
      <c r="AK5" s="17"/>
      <c r="AL5" s="17"/>
      <c r="AM5" s="17"/>
      <c r="AN5" s="17"/>
      <c r="AO5" s="17"/>
      <c r="AP5" s="107"/>
      <c r="AQ5" s="107"/>
      <c r="AR5" s="107"/>
      <c r="AS5" s="107"/>
      <c r="AT5" s="17"/>
      <c r="AU5" s="107"/>
      <c r="AV5" s="107"/>
      <c r="AW5" s="17"/>
      <c r="AX5" s="107"/>
      <c r="AY5" s="107"/>
      <c r="AZ5" s="17"/>
      <c r="BA5" s="107"/>
    </row>
    <row r="6" spans="1:150" ht="24.75" hidden="1" customHeight="1" thickBot="1" x14ac:dyDescent="0.25">
      <c r="A6" s="15" t="s">
        <v>82</v>
      </c>
      <c r="B6" s="16" t="s">
        <v>83</v>
      </c>
      <c r="C6" s="16"/>
      <c r="D6" s="16" t="s">
        <v>260</v>
      </c>
      <c r="E6" s="17"/>
      <c r="F6" s="17"/>
      <c r="G6" s="17"/>
      <c r="H6" s="17"/>
      <c r="I6" s="17"/>
      <c r="J6" s="17"/>
      <c r="K6" s="17"/>
      <c r="L6" s="17"/>
      <c r="M6" s="17"/>
      <c r="N6" s="17"/>
      <c r="O6" s="17"/>
      <c r="P6" s="17"/>
      <c r="Q6" s="17"/>
      <c r="R6" s="17"/>
      <c r="S6" s="17"/>
      <c r="T6" s="17"/>
      <c r="U6" s="17"/>
      <c r="V6" s="18"/>
      <c r="W6" s="19"/>
      <c r="X6" s="17"/>
      <c r="Y6" s="17"/>
      <c r="Z6" s="17"/>
      <c r="AA6" s="17"/>
      <c r="AB6" s="17"/>
      <c r="AC6" s="17"/>
      <c r="AD6" s="17"/>
      <c r="AE6" s="17"/>
      <c r="AF6" s="17"/>
      <c r="AG6" s="17"/>
      <c r="AH6" s="17"/>
      <c r="AI6" s="17"/>
      <c r="AK6" s="17"/>
      <c r="AL6" s="17"/>
      <c r="AM6" s="17"/>
      <c r="AN6" s="17"/>
      <c r="AO6" s="17"/>
      <c r="AP6" s="107"/>
      <c r="AQ6" s="107"/>
      <c r="AR6" s="107"/>
      <c r="AS6" s="107"/>
      <c r="AT6" s="17"/>
      <c r="AU6" s="107"/>
      <c r="AV6" s="107"/>
      <c r="AW6" s="17"/>
      <c r="AX6" s="107"/>
      <c r="AY6" s="107"/>
      <c r="AZ6" s="17"/>
      <c r="BA6" s="107"/>
    </row>
    <row r="7" spans="1:150" ht="24.75" hidden="1" customHeight="1" thickBot="1" x14ac:dyDescent="0.25">
      <c r="A7" s="15" t="s">
        <v>84</v>
      </c>
      <c r="B7" s="16" t="s">
        <v>83</v>
      </c>
      <c r="C7" s="16"/>
      <c r="D7" s="16" t="s">
        <v>261</v>
      </c>
      <c r="E7" s="17"/>
      <c r="F7" s="17"/>
      <c r="G7" s="17"/>
      <c r="H7" s="17"/>
      <c r="I7" s="17"/>
      <c r="J7" s="17"/>
      <c r="K7" s="17"/>
      <c r="L7" s="17"/>
      <c r="M7" s="17"/>
      <c r="N7" s="17"/>
      <c r="O7" s="17"/>
      <c r="P7" s="17"/>
      <c r="Q7" s="17"/>
      <c r="R7" s="17"/>
      <c r="S7" s="17"/>
      <c r="T7" s="17"/>
      <c r="U7" s="17"/>
      <c r="V7" s="18"/>
      <c r="W7" s="19"/>
      <c r="X7" s="17"/>
      <c r="Y7" s="17"/>
      <c r="Z7" s="17"/>
      <c r="AA7" s="17"/>
      <c r="AB7" s="17"/>
      <c r="AC7" s="17"/>
      <c r="AD7" s="17"/>
      <c r="AE7" s="17"/>
      <c r="AF7" s="17"/>
      <c r="AG7" s="17"/>
      <c r="AH7" s="17"/>
      <c r="AI7" s="17"/>
      <c r="AK7" s="17"/>
      <c r="AL7" s="17"/>
      <c r="AM7" s="17"/>
      <c r="AN7" s="17"/>
      <c r="AO7" s="17"/>
      <c r="AP7" s="107"/>
      <c r="AQ7" s="107"/>
      <c r="AR7" s="107"/>
      <c r="AS7" s="107"/>
      <c r="AT7" s="17"/>
      <c r="AU7" s="107"/>
      <c r="AV7" s="107"/>
      <c r="AW7" s="17"/>
      <c r="AX7" s="107"/>
      <c r="AY7" s="107"/>
      <c r="AZ7" s="17"/>
      <c r="BA7" s="107"/>
    </row>
    <row r="8" spans="1:150" s="113" customFormat="1" ht="25.5" hidden="1" customHeight="1" x14ac:dyDescent="0.2">
      <c r="A8" s="20" t="s">
        <v>85</v>
      </c>
      <c r="B8" s="21" t="s">
        <v>83</v>
      </c>
      <c r="C8" s="21"/>
      <c r="D8" s="22" t="s">
        <v>262</v>
      </c>
      <c r="E8" s="23"/>
      <c r="F8" s="23"/>
      <c r="G8" s="23"/>
      <c r="H8" s="23"/>
      <c r="I8" s="23"/>
      <c r="J8" s="23"/>
      <c r="K8" s="23"/>
      <c r="L8" s="23"/>
      <c r="M8" s="23"/>
      <c r="N8" s="23"/>
      <c r="O8" s="23"/>
      <c r="P8" s="23"/>
      <c r="Q8" s="23"/>
      <c r="R8" s="23"/>
      <c r="S8" s="24"/>
      <c r="T8" s="25"/>
      <c r="U8" s="26"/>
      <c r="V8" s="27"/>
      <c r="W8" s="28"/>
      <c r="X8" s="108"/>
      <c r="Y8" s="108"/>
      <c r="Z8" s="108"/>
      <c r="AA8" s="108"/>
      <c r="AB8" s="108"/>
      <c r="AC8" s="108"/>
      <c r="AD8" s="108"/>
      <c r="AE8" s="109"/>
      <c r="AF8" s="110"/>
      <c r="AG8" s="110"/>
      <c r="AH8" s="110"/>
      <c r="AI8" s="111"/>
      <c r="AJ8" s="109"/>
      <c r="AK8" s="112"/>
      <c r="AL8" s="110"/>
      <c r="AM8" s="110"/>
      <c r="AN8" s="110"/>
      <c r="AO8" s="110"/>
      <c r="AP8" s="110"/>
      <c r="AQ8" s="110"/>
      <c r="AR8" s="110"/>
      <c r="AS8" s="110"/>
      <c r="AT8" s="110"/>
      <c r="AU8" s="110"/>
      <c r="AV8" s="110"/>
      <c r="AW8" s="110"/>
      <c r="AX8" s="110"/>
      <c r="AY8" s="110"/>
      <c r="AZ8" s="110"/>
      <c r="BA8" s="110"/>
      <c r="BB8" s="110"/>
      <c r="BC8" s="110"/>
      <c r="BD8" s="110"/>
      <c r="BE8" s="110"/>
      <c r="BF8" s="110"/>
      <c r="BG8" s="110"/>
      <c r="BH8" s="258"/>
      <c r="BI8" s="10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1"/>
      <c r="DQ8" s="101"/>
      <c r="DR8" s="101"/>
      <c r="DS8" s="101"/>
      <c r="DT8" s="101"/>
      <c r="DU8" s="101"/>
      <c r="DV8" s="101"/>
      <c r="DW8" s="101"/>
      <c r="DX8" s="101"/>
      <c r="DY8" s="101"/>
      <c r="DZ8" s="101"/>
      <c r="EA8" s="101"/>
      <c r="EB8" s="101"/>
      <c r="EC8" s="101"/>
      <c r="ED8" s="101"/>
      <c r="EE8" s="101"/>
      <c r="EF8" s="101"/>
      <c r="EG8" s="101"/>
      <c r="EH8" s="101"/>
      <c r="EI8" s="101"/>
      <c r="EJ8" s="101"/>
      <c r="EK8" s="101"/>
      <c r="EL8" s="101"/>
      <c r="EM8" s="101"/>
      <c r="EN8" s="101"/>
      <c r="EO8" s="101"/>
      <c r="EP8" s="101"/>
      <c r="EQ8" s="101"/>
      <c r="ER8" s="101"/>
      <c r="ES8" s="101"/>
      <c r="ET8" s="101"/>
    </row>
    <row r="9" spans="1:150" ht="25.5" hidden="1" customHeight="1" x14ac:dyDescent="0.25">
      <c r="A9" s="29" t="s">
        <v>110</v>
      </c>
      <c r="B9" s="29" t="s">
        <v>263</v>
      </c>
      <c r="C9" s="29" t="s">
        <v>264</v>
      </c>
      <c r="D9" s="30" t="s">
        <v>265</v>
      </c>
      <c r="E9" s="31" t="s">
        <v>266</v>
      </c>
      <c r="F9" s="32" t="str">
        <f>Lyginamasis!J5&amp;" "</f>
        <v xml:space="preserve"> </v>
      </c>
      <c r="G9" s="32" t="s">
        <v>267</v>
      </c>
      <c r="H9" s="32" t="s">
        <v>119</v>
      </c>
      <c r="I9" s="32" t="s">
        <v>115</v>
      </c>
      <c r="J9" s="32"/>
      <c r="K9" s="32"/>
      <c r="L9" s="32"/>
      <c r="M9" s="32"/>
      <c r="N9" s="33">
        <v>996471.76</v>
      </c>
      <c r="O9" s="33">
        <v>74735.38</v>
      </c>
      <c r="P9" s="33">
        <v>74735.38</v>
      </c>
      <c r="Q9" s="33"/>
      <c r="R9" s="33"/>
      <c r="S9" s="33">
        <v>847001</v>
      </c>
      <c r="T9" s="34">
        <v>42705</v>
      </c>
      <c r="U9" s="35">
        <v>42767</v>
      </c>
      <c r="V9" s="35">
        <v>42883</v>
      </c>
      <c r="W9" s="36">
        <v>43616</v>
      </c>
      <c r="Y9" s="114">
        <v>169400.2</v>
      </c>
      <c r="Z9" s="114">
        <v>338800.4</v>
      </c>
      <c r="AA9" s="114">
        <v>338800.4</v>
      </c>
      <c r="AB9" s="114"/>
      <c r="AC9" s="114"/>
      <c r="AD9" s="114"/>
      <c r="AE9" s="115"/>
      <c r="AF9" s="116">
        <v>29</v>
      </c>
      <c r="AG9" s="116" t="s">
        <v>249</v>
      </c>
      <c r="AH9" s="117">
        <v>30</v>
      </c>
      <c r="AI9" s="116" t="s">
        <v>250</v>
      </c>
      <c r="AJ9" s="118">
        <v>34</v>
      </c>
      <c r="AK9" s="118" t="s">
        <v>252</v>
      </c>
      <c r="AL9" s="119"/>
      <c r="AM9" s="120"/>
      <c r="AN9" s="120"/>
      <c r="AO9" s="120"/>
      <c r="AP9" s="117" t="s">
        <v>174</v>
      </c>
      <c r="AQ9" s="116" t="s">
        <v>737</v>
      </c>
      <c r="AR9" s="117">
        <v>36000</v>
      </c>
      <c r="AS9" s="116" t="s">
        <v>175</v>
      </c>
      <c r="AT9" s="121" t="s">
        <v>738</v>
      </c>
      <c r="AU9" s="117">
        <v>700</v>
      </c>
      <c r="AV9" s="120"/>
      <c r="AW9" s="120"/>
      <c r="AX9" s="120"/>
      <c r="AY9" s="120"/>
      <c r="AZ9" s="120"/>
      <c r="BA9" s="120"/>
      <c r="BB9" s="120"/>
      <c r="BC9" s="120"/>
      <c r="BD9" s="120"/>
      <c r="BE9" s="120"/>
      <c r="BF9" s="120"/>
      <c r="BG9" s="120"/>
      <c r="BH9" s="146" t="s">
        <v>857</v>
      </c>
      <c r="BI9" s="122" t="s">
        <v>941</v>
      </c>
      <c r="BJ9" s="122"/>
      <c r="BK9" s="122"/>
      <c r="BL9" s="122"/>
      <c r="BM9" s="122"/>
      <c r="BN9" s="122"/>
    </row>
    <row r="10" spans="1:150" ht="25.5" hidden="1" customHeight="1" x14ac:dyDescent="0.25">
      <c r="A10" s="29" t="s">
        <v>268</v>
      </c>
      <c r="B10" s="29" t="s">
        <v>269</v>
      </c>
      <c r="C10" s="29" t="s">
        <v>270</v>
      </c>
      <c r="D10" s="30" t="s">
        <v>271</v>
      </c>
      <c r="E10" s="31" t="s">
        <v>272</v>
      </c>
      <c r="F10" s="32" t="s">
        <v>114</v>
      </c>
      <c r="G10" s="32" t="s">
        <v>273</v>
      </c>
      <c r="H10" s="32" t="s">
        <v>119</v>
      </c>
      <c r="I10" s="32" t="s">
        <v>115</v>
      </c>
      <c r="J10" s="32"/>
      <c r="K10" s="32"/>
      <c r="L10" s="32"/>
      <c r="M10" s="32"/>
      <c r="N10" s="33">
        <v>870553</v>
      </c>
      <c r="O10" s="33">
        <v>65292</v>
      </c>
      <c r="P10" s="33">
        <v>65291</v>
      </c>
      <c r="Q10" s="33">
        <v>0</v>
      </c>
      <c r="R10" s="33">
        <v>0</v>
      </c>
      <c r="S10" s="33">
        <v>739970</v>
      </c>
      <c r="T10" s="34">
        <v>42583</v>
      </c>
      <c r="U10" s="35">
        <v>42614</v>
      </c>
      <c r="V10" s="35">
        <v>42704</v>
      </c>
      <c r="W10" s="36">
        <v>43465</v>
      </c>
      <c r="X10" s="114">
        <v>147994</v>
      </c>
      <c r="Y10" s="114">
        <v>295988</v>
      </c>
      <c r="Z10" s="114">
        <v>295988</v>
      </c>
      <c r="AA10" s="114">
        <v>0</v>
      </c>
      <c r="AB10" s="114">
        <v>0</v>
      </c>
      <c r="AC10" s="123"/>
      <c r="AD10" s="123"/>
      <c r="AE10" s="115"/>
      <c r="AF10" s="124">
        <v>29</v>
      </c>
      <c r="AG10" s="124" t="s">
        <v>249</v>
      </c>
      <c r="AH10" s="125">
        <v>30</v>
      </c>
      <c r="AI10" s="126" t="s">
        <v>250</v>
      </c>
      <c r="AJ10" s="127"/>
      <c r="AK10" s="128"/>
      <c r="AL10" s="120"/>
      <c r="AM10" s="120"/>
      <c r="AN10" s="120"/>
      <c r="AO10" s="120"/>
      <c r="AP10" s="120" t="s">
        <v>174</v>
      </c>
      <c r="AQ10" s="129" t="s">
        <v>737</v>
      </c>
      <c r="AR10" s="129">
        <v>34600</v>
      </c>
      <c r="AS10" s="129"/>
      <c r="AT10" s="129"/>
      <c r="AU10" s="120"/>
      <c r="AV10" s="120"/>
      <c r="AW10" s="120"/>
      <c r="AX10" s="120"/>
      <c r="AY10" s="120"/>
      <c r="AZ10" s="120"/>
      <c r="BA10" s="120"/>
      <c r="BB10" s="120"/>
      <c r="BC10" s="120"/>
      <c r="BD10" s="120"/>
      <c r="BE10" s="120"/>
      <c r="BF10" s="120"/>
      <c r="BG10" s="120"/>
      <c r="BH10" s="146" t="s">
        <v>856</v>
      </c>
      <c r="BI10" s="122" t="s">
        <v>941</v>
      </c>
    </row>
    <row r="11" spans="1:150" s="113" customFormat="1" ht="25.5" hidden="1" customHeight="1" x14ac:dyDescent="0.25">
      <c r="A11" s="20" t="s">
        <v>86</v>
      </c>
      <c r="B11" s="21" t="s">
        <v>83</v>
      </c>
      <c r="C11" s="21"/>
      <c r="D11" s="37" t="s">
        <v>274</v>
      </c>
      <c r="E11" s="23"/>
      <c r="F11" s="23"/>
      <c r="G11" s="23"/>
      <c r="H11" s="23"/>
      <c r="I11" s="23"/>
      <c r="J11" s="23"/>
      <c r="K11" s="23"/>
      <c r="L11" s="23"/>
      <c r="M11" s="23"/>
      <c r="N11" s="23"/>
      <c r="O11" s="23"/>
      <c r="P11" s="23"/>
      <c r="Q11" s="23"/>
      <c r="R11" s="23"/>
      <c r="S11" s="24"/>
      <c r="T11" s="25"/>
      <c r="U11" s="38"/>
      <c r="V11" s="38"/>
      <c r="W11" s="28" t="s">
        <v>275</v>
      </c>
      <c r="X11" s="108"/>
      <c r="Y11" s="108"/>
      <c r="Z11" s="108"/>
      <c r="AA11" s="108"/>
      <c r="AB11" s="108"/>
      <c r="AC11" s="108"/>
      <c r="AD11" s="108"/>
      <c r="AE11" s="109"/>
      <c r="AF11" s="110"/>
      <c r="AG11" s="110"/>
      <c r="AH11" s="110"/>
      <c r="AI11" s="111"/>
      <c r="AJ11" s="109"/>
      <c r="AK11" s="112"/>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46"/>
      <c r="BI11" s="122" t="s">
        <v>275</v>
      </c>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1"/>
      <c r="DV11" s="101"/>
      <c r="DW11" s="101"/>
      <c r="DX11" s="101"/>
      <c r="DY11" s="101"/>
      <c r="DZ11" s="101"/>
      <c r="EA11" s="101"/>
      <c r="EB11" s="101"/>
      <c r="EC11" s="101"/>
      <c r="ED11" s="101"/>
      <c r="EE11" s="101"/>
      <c r="EF11" s="101"/>
      <c r="EG11" s="101"/>
      <c r="EH11" s="101"/>
      <c r="EI11" s="101"/>
      <c r="EJ11" s="101"/>
      <c r="EK11" s="101"/>
      <c r="EL11" s="101"/>
      <c r="EM11" s="101"/>
      <c r="EN11" s="101"/>
      <c r="EO11" s="101"/>
      <c r="EP11" s="101"/>
      <c r="EQ11" s="101"/>
      <c r="ER11" s="101"/>
      <c r="ES11" s="101"/>
      <c r="ET11" s="101"/>
    </row>
    <row r="12" spans="1:150" s="101" customFormat="1" ht="25.5" hidden="1" customHeight="1" x14ac:dyDescent="0.25">
      <c r="A12" s="39" t="s">
        <v>276</v>
      </c>
      <c r="B12" s="39" t="s">
        <v>277</v>
      </c>
      <c r="C12" s="29" t="s">
        <v>278</v>
      </c>
      <c r="D12" s="40" t="s">
        <v>279</v>
      </c>
      <c r="E12" s="41" t="s">
        <v>280</v>
      </c>
      <c r="F12" s="41" t="s">
        <v>114</v>
      </c>
      <c r="G12" s="41" t="s">
        <v>281</v>
      </c>
      <c r="H12" s="41" t="s">
        <v>282</v>
      </c>
      <c r="I12" s="41" t="s">
        <v>115</v>
      </c>
      <c r="J12" s="41" t="s">
        <v>112</v>
      </c>
      <c r="K12" s="41"/>
      <c r="L12" s="41"/>
      <c r="M12" s="41"/>
      <c r="N12" s="42">
        <v>613921.55000000005</v>
      </c>
      <c r="O12" s="42">
        <v>128382.2</v>
      </c>
      <c r="P12" s="42">
        <v>51109.41</v>
      </c>
      <c r="Q12" s="42"/>
      <c r="R12" s="42"/>
      <c r="S12" s="42">
        <v>434429.94</v>
      </c>
      <c r="T12" s="43">
        <v>42675</v>
      </c>
      <c r="U12" s="44">
        <v>42705</v>
      </c>
      <c r="V12" s="44">
        <v>42824</v>
      </c>
      <c r="W12" s="45">
        <v>43496</v>
      </c>
      <c r="X12" s="91">
        <v>0</v>
      </c>
      <c r="Y12" s="91">
        <v>227566.4</v>
      </c>
      <c r="Z12" s="130">
        <v>135621.20000000001</v>
      </c>
      <c r="AA12" s="130">
        <v>71242.399999999994</v>
      </c>
      <c r="AB12" s="130">
        <v>0</v>
      </c>
      <c r="AC12" s="130"/>
      <c r="AD12" s="130"/>
      <c r="AE12" s="131"/>
      <c r="AF12" s="117">
        <v>29</v>
      </c>
      <c r="AG12" s="116" t="s">
        <v>249</v>
      </c>
      <c r="AH12" s="117"/>
      <c r="AI12" s="132"/>
      <c r="AJ12" s="131"/>
      <c r="AK12" s="133"/>
      <c r="AL12" s="117"/>
      <c r="AM12" s="117"/>
      <c r="AN12" s="117"/>
      <c r="AO12" s="117"/>
      <c r="AP12" s="117" t="s">
        <v>171</v>
      </c>
      <c r="AQ12" s="116" t="s">
        <v>739</v>
      </c>
      <c r="AR12" s="116">
        <v>8583.42</v>
      </c>
      <c r="AS12" s="117" t="s">
        <v>172</v>
      </c>
      <c r="AT12" s="116" t="s">
        <v>740</v>
      </c>
      <c r="AU12" s="116">
        <v>423.58</v>
      </c>
      <c r="AV12" s="117"/>
      <c r="AW12" s="117"/>
      <c r="AX12" s="117"/>
      <c r="AY12" s="117"/>
      <c r="AZ12" s="117"/>
      <c r="BA12" s="117"/>
      <c r="BB12" s="117"/>
      <c r="BC12" s="117"/>
      <c r="BD12" s="117"/>
      <c r="BE12" s="117"/>
      <c r="BF12" s="117"/>
      <c r="BG12" s="117"/>
      <c r="BH12" s="146" t="s">
        <v>827</v>
      </c>
      <c r="BI12" s="122" t="s">
        <v>939</v>
      </c>
    </row>
    <row r="13" spans="1:150" s="101" customFormat="1" ht="25.5" hidden="1" customHeight="1" x14ac:dyDescent="0.25">
      <c r="A13" s="39" t="s">
        <v>113</v>
      </c>
      <c r="B13" s="39" t="s">
        <v>283</v>
      </c>
      <c r="C13" s="39" t="s">
        <v>284</v>
      </c>
      <c r="D13" s="40" t="s">
        <v>285</v>
      </c>
      <c r="E13" s="41" t="s">
        <v>280</v>
      </c>
      <c r="F13" s="41" t="str">
        <f>Lyginamasis!J9&amp;" "</f>
        <v xml:space="preserve"> </v>
      </c>
      <c r="G13" s="41" t="s">
        <v>281</v>
      </c>
      <c r="H13" s="41" t="s">
        <v>282</v>
      </c>
      <c r="I13" s="41" t="s">
        <v>115</v>
      </c>
      <c r="J13" s="41" t="s">
        <v>112</v>
      </c>
      <c r="K13" s="41"/>
      <c r="L13" s="41"/>
      <c r="M13" s="41"/>
      <c r="N13" s="42">
        <v>351133</v>
      </c>
      <c r="O13" s="42">
        <v>17556.650000000001</v>
      </c>
      <c r="P13" s="42">
        <v>35113.300000000003</v>
      </c>
      <c r="Q13" s="42"/>
      <c r="R13" s="42"/>
      <c r="S13" s="42">
        <v>298463.05</v>
      </c>
      <c r="T13" s="43">
        <v>42675</v>
      </c>
      <c r="U13" s="44">
        <v>42705</v>
      </c>
      <c r="V13" s="44">
        <v>42824</v>
      </c>
      <c r="W13" s="45">
        <v>43524</v>
      </c>
      <c r="X13" s="91">
        <v>0</v>
      </c>
      <c r="Y13" s="130">
        <v>118377.60000000001</v>
      </c>
      <c r="Z13" s="130">
        <v>121184.9</v>
      </c>
      <c r="AA13" s="130">
        <v>105926.5</v>
      </c>
      <c r="AB13" s="130">
        <v>0</v>
      </c>
      <c r="AC13" s="130"/>
      <c r="AD13" s="130"/>
      <c r="AE13" s="131"/>
      <c r="AF13" s="117">
        <v>28</v>
      </c>
      <c r="AG13" s="116" t="s">
        <v>248</v>
      </c>
      <c r="AH13" s="117"/>
      <c r="AI13" s="134"/>
      <c r="AJ13" s="131"/>
      <c r="AK13" s="133"/>
      <c r="AL13" s="117"/>
      <c r="AM13" s="117"/>
      <c r="AN13" s="117"/>
      <c r="AO13" s="117"/>
      <c r="AP13" s="117" t="s">
        <v>171</v>
      </c>
      <c r="AQ13" s="116" t="s">
        <v>739</v>
      </c>
      <c r="AR13" s="116">
        <v>33516</v>
      </c>
      <c r="AS13" s="116"/>
      <c r="AT13" s="116"/>
      <c r="AU13" s="117"/>
      <c r="AV13" s="117"/>
      <c r="AW13" s="117"/>
      <c r="AX13" s="117"/>
      <c r="AY13" s="117"/>
      <c r="AZ13" s="117"/>
      <c r="BA13" s="117"/>
      <c r="BB13" s="117"/>
      <c r="BC13" s="117"/>
      <c r="BD13" s="117"/>
      <c r="BE13" s="117"/>
      <c r="BF13" s="117"/>
      <c r="BG13" s="117"/>
      <c r="BH13" s="146" t="s">
        <v>826</v>
      </c>
      <c r="BI13" s="122" t="s">
        <v>939</v>
      </c>
    </row>
    <row r="14" spans="1:150" s="113" customFormat="1" ht="25.5" hidden="1" customHeight="1" x14ac:dyDescent="0.25">
      <c r="A14" s="20" t="s">
        <v>87</v>
      </c>
      <c r="B14" s="21" t="s">
        <v>83</v>
      </c>
      <c r="C14" s="21"/>
      <c r="D14" s="22" t="s">
        <v>286</v>
      </c>
      <c r="E14" s="23"/>
      <c r="F14" s="23"/>
      <c r="G14" s="23"/>
      <c r="H14" s="23"/>
      <c r="I14" s="23"/>
      <c r="J14" s="23"/>
      <c r="K14" s="23"/>
      <c r="L14" s="23"/>
      <c r="M14" s="23"/>
      <c r="N14" s="23"/>
      <c r="O14" s="23"/>
      <c r="P14" s="23"/>
      <c r="Q14" s="23"/>
      <c r="R14" s="23"/>
      <c r="S14" s="24"/>
      <c r="T14" s="25"/>
      <c r="U14" s="38"/>
      <c r="V14" s="38"/>
      <c r="W14" s="28" t="s">
        <v>275</v>
      </c>
      <c r="X14" s="108"/>
      <c r="Y14" s="108"/>
      <c r="Z14" s="108"/>
      <c r="AA14" s="108"/>
      <c r="AB14" s="108"/>
      <c r="AC14" s="108"/>
      <c r="AD14" s="108"/>
      <c r="AE14" s="109"/>
      <c r="AF14" s="110"/>
      <c r="AG14" s="110"/>
      <c r="AH14" s="110"/>
      <c r="AI14" s="111"/>
      <c r="AJ14" s="109"/>
      <c r="AK14" s="112"/>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46"/>
      <c r="BI14" s="122" t="s">
        <v>275</v>
      </c>
      <c r="BJ14" s="101"/>
      <c r="BK14" s="101"/>
      <c r="BL14" s="101"/>
      <c r="BM14" s="101"/>
      <c r="BN14" s="101"/>
      <c r="BO14" s="101"/>
      <c r="BP14" s="101"/>
      <c r="BQ14" s="101"/>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row>
    <row r="15" spans="1:150" ht="47.25" hidden="1" customHeight="1" x14ac:dyDescent="0.25">
      <c r="A15" s="29" t="s">
        <v>116</v>
      </c>
      <c r="B15" s="29" t="s">
        <v>287</v>
      </c>
      <c r="C15" s="29" t="s">
        <v>288</v>
      </c>
      <c r="D15" s="30" t="s">
        <v>289</v>
      </c>
      <c r="E15" s="31" t="s">
        <v>272</v>
      </c>
      <c r="F15" s="32" t="s">
        <v>114</v>
      </c>
      <c r="G15" s="32" t="s">
        <v>290</v>
      </c>
      <c r="H15" s="32" t="s">
        <v>291</v>
      </c>
      <c r="I15" s="32" t="s">
        <v>111</v>
      </c>
      <c r="J15" s="32" t="s">
        <v>112</v>
      </c>
      <c r="K15" s="32"/>
      <c r="L15" s="32"/>
      <c r="M15" s="32"/>
      <c r="N15" s="33">
        <v>1436769.54</v>
      </c>
      <c r="O15" s="33">
        <v>76668</v>
      </c>
      <c r="P15" s="33">
        <v>491201.54</v>
      </c>
      <c r="Q15" s="33">
        <v>0</v>
      </c>
      <c r="R15" s="33">
        <v>0</v>
      </c>
      <c r="S15" s="33">
        <v>868900</v>
      </c>
      <c r="T15" s="34">
        <v>42309</v>
      </c>
      <c r="U15" s="35">
        <v>42491</v>
      </c>
      <c r="V15" s="35">
        <v>42673</v>
      </c>
      <c r="W15" s="36">
        <v>43339</v>
      </c>
      <c r="X15" s="114">
        <v>600000</v>
      </c>
      <c r="Y15" s="114">
        <v>268900</v>
      </c>
      <c r="Z15" s="114">
        <v>0</v>
      </c>
      <c r="AA15" s="114">
        <v>0</v>
      </c>
      <c r="AB15" s="114">
        <v>0</v>
      </c>
      <c r="AC15" s="114"/>
      <c r="AD15" s="114"/>
      <c r="AE15" s="115"/>
      <c r="AF15" s="120">
        <v>34</v>
      </c>
      <c r="AG15" s="129" t="s">
        <v>741</v>
      </c>
      <c r="AH15" s="120"/>
      <c r="AI15" s="135"/>
      <c r="AJ15" s="136"/>
      <c r="AK15" s="119"/>
      <c r="AL15" s="120"/>
      <c r="AM15" s="120"/>
      <c r="AN15" s="120"/>
      <c r="AO15" s="120"/>
      <c r="AP15" s="120" t="s">
        <v>171</v>
      </c>
      <c r="AQ15" s="129" t="s">
        <v>739</v>
      </c>
      <c r="AR15" s="129">
        <v>4719.5</v>
      </c>
      <c r="AS15" s="129" t="s">
        <v>172</v>
      </c>
      <c r="AT15" s="129" t="s">
        <v>740</v>
      </c>
      <c r="AU15" s="120">
        <v>1757.57</v>
      </c>
      <c r="AV15" s="120"/>
      <c r="AW15" s="120"/>
      <c r="AX15" s="120"/>
      <c r="AY15" s="120"/>
      <c r="AZ15" s="120"/>
      <c r="BA15" s="120"/>
      <c r="BB15" s="120"/>
      <c r="BC15" s="120"/>
      <c r="BD15" s="120"/>
      <c r="BE15" s="120"/>
      <c r="BF15" s="120"/>
      <c r="BG15" s="120"/>
      <c r="BH15" s="146" t="s">
        <v>878</v>
      </c>
      <c r="BI15" s="122" t="s">
        <v>939</v>
      </c>
    </row>
    <row r="16" spans="1:150" s="113" customFormat="1" ht="25.5" hidden="1" customHeight="1" x14ac:dyDescent="0.25">
      <c r="A16" s="20" t="s">
        <v>88</v>
      </c>
      <c r="B16" s="21" t="s">
        <v>83</v>
      </c>
      <c r="C16" s="21"/>
      <c r="D16" s="22" t="s">
        <v>292</v>
      </c>
      <c r="E16" s="23"/>
      <c r="F16" s="23"/>
      <c r="G16" s="23"/>
      <c r="H16" s="23"/>
      <c r="I16" s="23"/>
      <c r="J16" s="23"/>
      <c r="K16" s="23"/>
      <c r="L16" s="23"/>
      <c r="M16" s="23"/>
      <c r="N16" s="23"/>
      <c r="O16" s="23"/>
      <c r="P16" s="23"/>
      <c r="Q16" s="23"/>
      <c r="R16" s="23"/>
      <c r="S16" s="24"/>
      <c r="T16" s="25"/>
      <c r="U16" s="38"/>
      <c r="V16" s="38"/>
      <c r="W16" s="28" t="s">
        <v>275</v>
      </c>
      <c r="X16" s="108"/>
      <c r="Y16" s="108"/>
      <c r="Z16" s="108"/>
      <c r="AA16" s="108"/>
      <c r="AB16" s="108"/>
      <c r="AC16" s="108"/>
      <c r="AD16" s="108"/>
      <c r="AE16" s="109"/>
      <c r="AF16" s="110"/>
      <c r="AG16" s="110"/>
      <c r="AH16" s="110"/>
      <c r="AI16" s="111"/>
      <c r="AJ16" s="109"/>
      <c r="AK16" s="112"/>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46"/>
      <c r="BI16" s="122" t="s">
        <v>275</v>
      </c>
      <c r="BJ16" s="101"/>
      <c r="BK16" s="101"/>
      <c r="BL16" s="101"/>
      <c r="BM16" s="101"/>
      <c r="BN16" s="101"/>
      <c r="BO16" s="101"/>
      <c r="BP16" s="101"/>
      <c r="BQ16" s="101"/>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1"/>
      <c r="DQ16" s="101"/>
      <c r="DR16" s="101"/>
      <c r="DS16" s="101"/>
      <c r="DT16" s="101"/>
      <c r="DU16" s="101"/>
      <c r="DV16" s="101"/>
      <c r="DW16" s="101"/>
      <c r="DX16" s="101"/>
      <c r="DY16" s="101"/>
      <c r="DZ16" s="101"/>
      <c r="EA16" s="101"/>
      <c r="EB16" s="101"/>
      <c r="EC16" s="101"/>
      <c r="ED16" s="101"/>
      <c r="EE16" s="101"/>
      <c r="EF16" s="101"/>
      <c r="EG16" s="101"/>
      <c r="EH16" s="101"/>
      <c r="EI16" s="101"/>
      <c r="EJ16" s="101"/>
      <c r="EK16" s="101"/>
      <c r="EL16" s="101"/>
      <c r="EM16" s="101"/>
      <c r="EN16" s="101"/>
      <c r="EO16" s="101"/>
      <c r="EP16" s="101"/>
      <c r="EQ16" s="101"/>
      <c r="ER16" s="101"/>
      <c r="ES16" s="101"/>
      <c r="ET16" s="101"/>
    </row>
    <row r="17" spans="1:150" ht="25.5" hidden="1" customHeight="1" x14ac:dyDescent="0.25">
      <c r="A17" s="29" t="s">
        <v>293</v>
      </c>
      <c r="B17" s="29" t="s">
        <v>294</v>
      </c>
      <c r="C17" s="29" t="s">
        <v>295</v>
      </c>
      <c r="D17" s="30" t="s">
        <v>296</v>
      </c>
      <c r="E17" s="31" t="s">
        <v>297</v>
      </c>
      <c r="F17" s="32" t="s">
        <v>114</v>
      </c>
      <c r="G17" s="32" t="s">
        <v>298</v>
      </c>
      <c r="H17" s="32" t="s">
        <v>299</v>
      </c>
      <c r="I17" s="32" t="s">
        <v>115</v>
      </c>
      <c r="J17" s="32" t="s">
        <v>112</v>
      </c>
      <c r="K17" s="32"/>
      <c r="L17" s="32"/>
      <c r="M17" s="32"/>
      <c r="N17" s="33">
        <v>364031.13</v>
      </c>
      <c r="O17" s="33">
        <v>27302.34</v>
      </c>
      <c r="P17" s="33">
        <v>27302.33</v>
      </c>
      <c r="Q17" s="33"/>
      <c r="R17" s="33"/>
      <c r="S17" s="33">
        <v>309426.46000000002</v>
      </c>
      <c r="T17" s="34">
        <v>42491</v>
      </c>
      <c r="U17" s="35">
        <v>42644</v>
      </c>
      <c r="V17" s="35">
        <v>42735</v>
      </c>
      <c r="W17" s="36">
        <v>43524</v>
      </c>
      <c r="X17" s="114"/>
      <c r="Y17" s="114">
        <v>196253.5</v>
      </c>
      <c r="Z17" s="114">
        <v>117752.09999999999</v>
      </c>
      <c r="AA17" s="114">
        <v>78501.400000000009</v>
      </c>
      <c r="AB17" s="114"/>
      <c r="AC17" s="114"/>
      <c r="AD17" s="114"/>
      <c r="AE17" s="115"/>
      <c r="AF17" s="120">
        <v>30</v>
      </c>
      <c r="AG17" s="129" t="s">
        <v>250</v>
      </c>
      <c r="AH17" s="120"/>
      <c r="AI17" s="135"/>
      <c r="AJ17" s="136"/>
      <c r="AK17" s="119"/>
      <c r="AL17" s="120"/>
      <c r="AM17" s="120"/>
      <c r="AN17" s="120"/>
      <c r="AO17" s="120"/>
      <c r="AP17" s="120" t="s">
        <v>171</v>
      </c>
      <c r="AQ17" s="129" t="s">
        <v>739</v>
      </c>
      <c r="AR17" s="129">
        <v>8001</v>
      </c>
      <c r="AS17" s="129"/>
      <c r="AT17" s="129"/>
      <c r="AU17" s="120"/>
      <c r="AV17" s="120"/>
      <c r="AW17" s="120"/>
      <c r="AX17" s="120"/>
      <c r="AY17" s="120"/>
      <c r="AZ17" s="120"/>
      <c r="BA17" s="120"/>
      <c r="BB17" s="120"/>
      <c r="BC17" s="120"/>
      <c r="BD17" s="120"/>
      <c r="BE17" s="120"/>
      <c r="BF17" s="120"/>
      <c r="BG17" s="120"/>
      <c r="BH17" s="146" t="s">
        <v>828</v>
      </c>
      <c r="BI17" s="122" t="s">
        <v>939</v>
      </c>
    </row>
    <row r="18" spans="1:150" ht="24.75" hidden="1" customHeight="1" thickBot="1" x14ac:dyDescent="0.3">
      <c r="A18" s="15" t="s">
        <v>300</v>
      </c>
      <c r="B18" s="16" t="s">
        <v>83</v>
      </c>
      <c r="C18" s="16"/>
      <c r="D18" s="16" t="s">
        <v>301</v>
      </c>
      <c r="E18" s="17"/>
      <c r="F18" s="17"/>
      <c r="G18" s="17"/>
      <c r="H18" s="17"/>
      <c r="I18" s="17"/>
      <c r="J18" s="17"/>
      <c r="K18" s="17"/>
      <c r="L18" s="17"/>
      <c r="M18" s="17"/>
      <c r="N18" s="17"/>
      <c r="O18" s="17"/>
      <c r="P18" s="17"/>
      <c r="Q18" s="17"/>
      <c r="R18" s="17"/>
      <c r="S18" s="17"/>
      <c r="T18" s="46"/>
      <c r="U18" s="47"/>
      <c r="V18" s="47"/>
      <c r="W18" s="48" t="s">
        <v>275</v>
      </c>
      <c r="X18" s="17"/>
      <c r="Y18" s="17"/>
      <c r="Z18" s="17"/>
      <c r="AA18" s="17"/>
      <c r="AB18" s="17"/>
      <c r="AC18" s="17"/>
      <c r="AD18" s="17"/>
      <c r="AF18" s="17"/>
      <c r="AG18" s="17"/>
      <c r="AH18" s="17"/>
      <c r="AI18" s="17"/>
      <c r="AJ18" s="136"/>
      <c r="AK18" s="17"/>
      <c r="AL18" s="17"/>
      <c r="AM18" s="17"/>
      <c r="AN18" s="17"/>
      <c r="AO18" s="17"/>
      <c r="AP18" s="107"/>
      <c r="AQ18" s="107"/>
      <c r="AR18" s="107"/>
      <c r="AS18" s="107"/>
      <c r="AT18" s="17"/>
      <c r="AU18" s="107"/>
      <c r="AV18" s="107"/>
      <c r="AW18" s="17"/>
      <c r="AX18" s="107"/>
      <c r="AY18" s="107"/>
      <c r="AZ18" s="17"/>
      <c r="BA18" s="107"/>
      <c r="BB18" s="107"/>
      <c r="BC18" s="107"/>
      <c r="BD18" s="107"/>
      <c r="BE18" s="107"/>
      <c r="BF18" s="107"/>
      <c r="BG18" s="107"/>
      <c r="BI18" s="122" t="s">
        <v>275</v>
      </c>
    </row>
    <row r="19" spans="1:150" s="113" customFormat="1" ht="25.5" hidden="1" customHeight="1" x14ac:dyDescent="0.25">
      <c r="A19" s="20" t="s">
        <v>89</v>
      </c>
      <c r="B19" s="21" t="s">
        <v>83</v>
      </c>
      <c r="C19" s="21"/>
      <c r="D19" s="22" t="s">
        <v>302</v>
      </c>
      <c r="E19" s="23" t="s">
        <v>303</v>
      </c>
      <c r="F19" s="23" t="s">
        <v>122</v>
      </c>
      <c r="G19" s="23" t="s">
        <v>304</v>
      </c>
      <c r="H19" s="23" t="s">
        <v>305</v>
      </c>
      <c r="I19" s="23" t="s">
        <v>115</v>
      </c>
      <c r="J19" s="23"/>
      <c r="K19" s="23"/>
      <c r="L19" s="23"/>
      <c r="M19" s="23"/>
      <c r="N19" s="49"/>
      <c r="O19" s="49"/>
      <c r="P19" s="23"/>
      <c r="Q19" s="23"/>
      <c r="R19" s="23"/>
      <c r="S19" s="50">
        <v>3321362</v>
      </c>
      <c r="T19" s="25">
        <v>42826</v>
      </c>
      <c r="U19" s="38"/>
      <c r="V19" s="38">
        <v>42917</v>
      </c>
      <c r="W19" s="28">
        <v>45291</v>
      </c>
      <c r="X19" s="108"/>
      <c r="Y19" s="108"/>
      <c r="Z19" s="108"/>
      <c r="AA19" s="108"/>
      <c r="AB19" s="108"/>
      <c r="AC19" s="108"/>
      <c r="AD19" s="108"/>
      <c r="AE19" s="109"/>
      <c r="AF19" s="110">
        <v>50</v>
      </c>
      <c r="AG19" s="137" t="s">
        <v>258</v>
      </c>
      <c r="AH19" s="110"/>
      <c r="AI19" s="111"/>
      <c r="AJ19" s="109"/>
      <c r="AK19" s="112"/>
      <c r="AL19" s="110"/>
      <c r="AM19" s="110"/>
      <c r="AN19" s="110"/>
      <c r="AO19" s="110"/>
      <c r="AP19" s="110"/>
      <c r="AQ19" s="110"/>
      <c r="AR19" s="110"/>
      <c r="AS19" s="110"/>
      <c r="AT19" s="110"/>
      <c r="AU19" s="110"/>
      <c r="AV19" s="110"/>
      <c r="AW19" s="110"/>
      <c r="AX19" s="110"/>
      <c r="AY19" s="110"/>
      <c r="AZ19" s="110"/>
      <c r="BA19" s="110"/>
      <c r="BB19" s="110"/>
      <c r="BC19" s="110"/>
      <c r="BD19" s="110"/>
      <c r="BE19" s="110"/>
      <c r="BF19" s="110"/>
      <c r="BG19" s="110"/>
      <c r="BH19" s="146"/>
      <c r="BI19" s="122" t="s">
        <v>275</v>
      </c>
      <c r="BJ19" s="101"/>
      <c r="BK19" s="101"/>
      <c r="BL19" s="101"/>
      <c r="BM19" s="101"/>
      <c r="BN19" s="101"/>
      <c r="BO19" s="101"/>
      <c r="BP19" s="101"/>
      <c r="BQ19" s="101"/>
      <c r="BR19" s="101"/>
      <c r="BS19" s="101"/>
      <c r="BT19" s="101"/>
      <c r="BU19" s="101"/>
      <c r="BV19" s="101"/>
      <c r="BW19" s="101"/>
      <c r="BX19" s="101"/>
      <c r="BY19" s="101"/>
      <c r="BZ19" s="101"/>
      <c r="CA19" s="101"/>
      <c r="CB19" s="101"/>
      <c r="CC19" s="101"/>
      <c r="CD19" s="101"/>
      <c r="CE19" s="101"/>
      <c r="CF19" s="101"/>
      <c r="CG19" s="10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1"/>
      <c r="DQ19" s="101"/>
      <c r="DR19" s="101"/>
      <c r="DS19" s="101"/>
      <c r="DT19" s="101"/>
      <c r="DU19" s="101"/>
      <c r="DV19" s="101"/>
      <c r="DW19" s="101"/>
      <c r="DX19" s="101"/>
      <c r="DY19" s="101"/>
      <c r="DZ19" s="101"/>
      <c r="EA19" s="101"/>
      <c r="EB19" s="101"/>
      <c r="EC19" s="101"/>
      <c r="ED19" s="101"/>
      <c r="EE19" s="101"/>
      <c r="EF19" s="101"/>
      <c r="EG19" s="101"/>
      <c r="EH19" s="101"/>
      <c r="EI19" s="101"/>
      <c r="EJ19" s="101"/>
      <c r="EK19" s="101"/>
      <c r="EL19" s="101"/>
      <c r="EM19" s="101"/>
      <c r="EN19" s="101"/>
      <c r="EO19" s="101"/>
      <c r="EP19" s="101"/>
      <c r="EQ19" s="101"/>
      <c r="ER19" s="101"/>
      <c r="ES19" s="101"/>
      <c r="ET19" s="101"/>
    </row>
    <row r="20" spans="1:150" ht="24.75" hidden="1" customHeight="1" thickBot="1" x14ac:dyDescent="0.3">
      <c r="A20" s="15" t="s">
        <v>306</v>
      </c>
      <c r="B20" s="16" t="s">
        <v>83</v>
      </c>
      <c r="C20" s="16"/>
      <c r="D20" s="16" t="s">
        <v>307</v>
      </c>
      <c r="E20" s="17"/>
      <c r="F20" s="17"/>
      <c r="G20" s="17"/>
      <c r="H20" s="17"/>
      <c r="I20" s="17"/>
      <c r="J20" s="17"/>
      <c r="K20" s="17"/>
      <c r="L20" s="17"/>
      <c r="M20" s="17"/>
      <c r="N20" s="17"/>
      <c r="O20" s="17"/>
      <c r="P20" s="17"/>
      <c r="Q20" s="17"/>
      <c r="R20" s="17"/>
      <c r="S20" s="17"/>
      <c r="T20" s="46"/>
      <c r="U20" s="47"/>
      <c r="V20" s="47"/>
      <c r="W20" s="48" t="s">
        <v>275</v>
      </c>
      <c r="X20" s="17"/>
      <c r="Y20" s="17"/>
      <c r="Z20" s="17"/>
      <c r="AA20" s="17"/>
      <c r="AB20" s="17"/>
      <c r="AC20" s="17"/>
      <c r="AD20" s="17"/>
      <c r="AF20" s="17"/>
      <c r="AG20" s="17"/>
      <c r="AH20" s="17"/>
      <c r="AI20" s="17"/>
      <c r="AJ20" s="136"/>
      <c r="AK20" s="17"/>
      <c r="AL20" s="17"/>
      <c r="AM20" s="17"/>
      <c r="AN20" s="17"/>
      <c r="AO20" s="17"/>
      <c r="AP20" s="107"/>
      <c r="AQ20" s="107"/>
      <c r="AR20" s="107"/>
      <c r="AS20" s="107"/>
      <c r="AT20" s="17"/>
      <c r="AU20" s="107"/>
      <c r="AV20" s="107"/>
      <c r="AW20" s="17"/>
      <c r="AX20" s="107"/>
      <c r="AY20" s="107"/>
      <c r="AZ20" s="17"/>
      <c r="BA20" s="107"/>
      <c r="BB20" s="107"/>
      <c r="BC20" s="107"/>
      <c r="BD20" s="107"/>
      <c r="BE20" s="107"/>
      <c r="BF20" s="107"/>
      <c r="BG20" s="107"/>
      <c r="BI20" s="122" t="s">
        <v>275</v>
      </c>
    </row>
    <row r="21" spans="1:150" ht="24.75" hidden="1" customHeight="1" thickBot="1" x14ac:dyDescent="0.3">
      <c r="A21" s="15" t="s">
        <v>308</v>
      </c>
      <c r="B21" s="16" t="s">
        <v>83</v>
      </c>
      <c r="C21" s="16"/>
      <c r="D21" s="16" t="s">
        <v>309</v>
      </c>
      <c r="E21" s="17"/>
      <c r="F21" s="17"/>
      <c r="G21" s="17"/>
      <c r="H21" s="17"/>
      <c r="I21" s="17"/>
      <c r="J21" s="17"/>
      <c r="K21" s="17"/>
      <c r="L21" s="17"/>
      <c r="M21" s="17"/>
      <c r="N21" s="17"/>
      <c r="O21" s="17"/>
      <c r="P21" s="17"/>
      <c r="Q21" s="17"/>
      <c r="R21" s="17"/>
      <c r="S21" s="17"/>
      <c r="T21" s="46"/>
      <c r="U21" s="47"/>
      <c r="V21" s="47"/>
      <c r="W21" s="48" t="s">
        <v>275</v>
      </c>
      <c r="X21" s="17"/>
      <c r="Y21" s="17"/>
      <c r="Z21" s="17"/>
      <c r="AA21" s="17"/>
      <c r="AB21" s="17"/>
      <c r="AC21" s="17"/>
      <c r="AD21" s="17"/>
      <c r="AF21" s="17"/>
      <c r="AG21" s="17"/>
      <c r="AH21" s="17"/>
      <c r="AI21" s="17"/>
      <c r="AJ21" s="136"/>
      <c r="AK21" s="17"/>
      <c r="AL21" s="17"/>
      <c r="AM21" s="17"/>
      <c r="AN21" s="17"/>
      <c r="AO21" s="17"/>
      <c r="AP21" s="107"/>
      <c r="AQ21" s="107"/>
      <c r="AR21" s="107"/>
      <c r="AS21" s="107"/>
      <c r="AT21" s="17"/>
      <c r="AU21" s="107"/>
      <c r="AV21" s="107"/>
      <c r="AW21" s="17"/>
      <c r="AX21" s="107"/>
      <c r="AY21" s="107"/>
      <c r="AZ21" s="17"/>
      <c r="BA21" s="107"/>
      <c r="BB21" s="107"/>
      <c r="BC21" s="107"/>
      <c r="BD21" s="107"/>
      <c r="BE21" s="107"/>
      <c r="BF21" s="107"/>
      <c r="BG21" s="107"/>
      <c r="BI21" s="122" t="s">
        <v>275</v>
      </c>
    </row>
    <row r="22" spans="1:150" s="113" customFormat="1" ht="25.5" hidden="1" customHeight="1" x14ac:dyDescent="0.25">
      <c r="A22" s="20" t="s">
        <v>310</v>
      </c>
      <c r="B22" s="21" t="s">
        <v>83</v>
      </c>
      <c r="C22" s="21"/>
      <c r="D22" s="22" t="s">
        <v>311</v>
      </c>
      <c r="E22" s="23"/>
      <c r="F22" s="23"/>
      <c r="G22" s="23"/>
      <c r="H22" s="23"/>
      <c r="I22" s="23"/>
      <c r="J22" s="23"/>
      <c r="K22" s="23"/>
      <c r="L22" s="23"/>
      <c r="M22" s="23"/>
      <c r="N22" s="23"/>
      <c r="O22" s="23"/>
      <c r="P22" s="23"/>
      <c r="Q22" s="23"/>
      <c r="R22" s="23"/>
      <c r="S22" s="24"/>
      <c r="T22" s="25"/>
      <c r="U22" s="38"/>
      <c r="V22" s="38"/>
      <c r="W22" s="28"/>
      <c r="X22" s="108"/>
      <c r="Y22" s="108"/>
      <c r="Z22" s="108"/>
      <c r="AA22" s="108"/>
      <c r="AB22" s="108"/>
      <c r="AC22" s="108"/>
      <c r="AD22" s="138"/>
      <c r="AE22" s="109"/>
      <c r="AF22" s="112"/>
      <c r="AG22" s="110"/>
      <c r="AH22" s="110"/>
      <c r="AI22" s="111"/>
      <c r="AJ22" s="109"/>
      <c r="AK22" s="112"/>
      <c r="AL22" s="110"/>
      <c r="AM22" s="110"/>
      <c r="AN22" s="110"/>
      <c r="AO22" s="110"/>
      <c r="AP22" s="110"/>
      <c r="AQ22" s="110"/>
      <c r="AR22" s="110"/>
      <c r="AS22" s="110"/>
      <c r="AT22" s="110"/>
      <c r="AU22" s="110"/>
      <c r="AV22" s="110"/>
      <c r="AW22" s="110"/>
      <c r="AX22" s="110"/>
      <c r="AY22" s="110"/>
      <c r="AZ22" s="110"/>
      <c r="BA22" s="110"/>
      <c r="BB22" s="110"/>
      <c r="BC22" s="110"/>
      <c r="BD22" s="110"/>
      <c r="BE22" s="110"/>
      <c r="BF22" s="110"/>
      <c r="BG22" s="110"/>
      <c r="BH22" s="146"/>
      <c r="BI22" s="122" t="s">
        <v>275</v>
      </c>
      <c r="BJ22" s="101"/>
      <c r="BK22" s="101"/>
      <c r="BL22" s="101"/>
      <c r="BM22" s="101"/>
      <c r="BN22" s="101"/>
      <c r="BO22" s="101"/>
      <c r="BP22" s="101"/>
      <c r="BQ22" s="101"/>
      <c r="BR22" s="101"/>
      <c r="BS22" s="101"/>
      <c r="BT22" s="101"/>
      <c r="BU22" s="101"/>
      <c r="BV22" s="101"/>
      <c r="BW22" s="101"/>
      <c r="BX22" s="101"/>
      <c r="BY22" s="101"/>
      <c r="BZ22" s="101"/>
      <c r="CA22" s="101"/>
      <c r="CB22" s="101"/>
      <c r="CC22" s="101"/>
      <c r="CD22" s="101"/>
      <c r="CE22" s="101"/>
      <c r="CF22" s="101"/>
      <c r="CG22" s="101"/>
      <c r="CH22" s="101"/>
      <c r="CI22" s="101"/>
      <c r="CJ22" s="101"/>
      <c r="CK22" s="101"/>
      <c r="CL22" s="101"/>
      <c r="CM22" s="101"/>
      <c r="CN22" s="101"/>
      <c r="CO22" s="101"/>
      <c r="CP22" s="101"/>
      <c r="CQ22" s="101"/>
      <c r="CR22" s="101"/>
      <c r="CS22" s="101"/>
      <c r="CT22" s="101"/>
      <c r="CU22" s="101"/>
      <c r="CV22" s="101"/>
      <c r="CW22" s="101"/>
      <c r="CX22" s="101"/>
      <c r="CY22" s="101"/>
      <c r="CZ22" s="101"/>
      <c r="DA22" s="101"/>
      <c r="DB22" s="101"/>
      <c r="DC22" s="101"/>
      <c r="DD22" s="101"/>
      <c r="DE22" s="101"/>
      <c r="DF22" s="101"/>
      <c r="DG22" s="101"/>
      <c r="DH22" s="101"/>
      <c r="DI22" s="101"/>
      <c r="DJ22" s="101"/>
      <c r="DK22" s="101"/>
      <c r="DL22" s="101"/>
      <c r="DM22" s="101"/>
      <c r="DN22" s="101"/>
      <c r="DO22" s="101"/>
      <c r="DP22" s="101"/>
      <c r="DQ22" s="101"/>
      <c r="DR22" s="101"/>
      <c r="DS22" s="101"/>
      <c r="DT22" s="101"/>
      <c r="DU22" s="101"/>
      <c r="DV22" s="101"/>
      <c r="DW22" s="101"/>
      <c r="DX22" s="101"/>
      <c r="DY22" s="101"/>
      <c r="DZ22" s="101"/>
      <c r="EA22" s="101"/>
      <c r="EB22" s="101"/>
      <c r="EC22" s="101"/>
      <c r="ED22" s="101"/>
      <c r="EE22" s="101"/>
      <c r="EF22" s="101"/>
      <c r="EG22" s="101"/>
      <c r="EH22" s="101"/>
      <c r="EI22" s="101"/>
      <c r="EJ22" s="101"/>
      <c r="EK22" s="101"/>
      <c r="EL22" s="101"/>
      <c r="EM22" s="101"/>
      <c r="EN22" s="101"/>
      <c r="EO22" s="101"/>
      <c r="EP22" s="101"/>
      <c r="EQ22" s="101"/>
      <c r="ER22" s="101"/>
      <c r="ES22" s="101"/>
      <c r="ET22" s="101"/>
    </row>
    <row r="23" spans="1:150" ht="25.5" hidden="1" customHeight="1" x14ac:dyDescent="0.25">
      <c r="A23" s="29" t="s">
        <v>312</v>
      </c>
      <c r="B23" s="29" t="s">
        <v>313</v>
      </c>
      <c r="C23" s="29" t="s">
        <v>314</v>
      </c>
      <c r="D23" s="30" t="s">
        <v>315</v>
      </c>
      <c r="E23" s="31" t="s">
        <v>266</v>
      </c>
      <c r="F23" s="32" t="s">
        <v>130</v>
      </c>
      <c r="G23" s="32" t="s">
        <v>316</v>
      </c>
      <c r="H23" s="32" t="s">
        <v>131</v>
      </c>
      <c r="I23" s="32" t="s">
        <v>115</v>
      </c>
      <c r="J23" s="32"/>
      <c r="K23" s="32"/>
      <c r="L23" s="32"/>
      <c r="M23" s="32"/>
      <c r="N23" s="33">
        <v>822057.65</v>
      </c>
      <c r="O23" s="33">
        <v>123308.65</v>
      </c>
      <c r="P23" s="33"/>
      <c r="Q23" s="33"/>
      <c r="R23" s="33"/>
      <c r="S23" s="33">
        <v>698749</v>
      </c>
      <c r="T23" s="34">
        <v>42675</v>
      </c>
      <c r="U23" s="35">
        <v>42826</v>
      </c>
      <c r="V23" s="35">
        <v>42947</v>
      </c>
      <c r="W23" s="36">
        <v>43677</v>
      </c>
      <c r="X23" s="114"/>
      <c r="Y23" s="114">
        <v>150000</v>
      </c>
      <c r="Z23" s="114">
        <v>300000</v>
      </c>
      <c r="AA23" s="114">
        <v>248749</v>
      </c>
      <c r="AB23" s="114"/>
      <c r="AC23" s="114"/>
      <c r="AD23" s="139"/>
      <c r="AE23" s="115"/>
      <c r="AF23" s="119">
        <v>19</v>
      </c>
      <c r="AG23" s="129" t="s">
        <v>742</v>
      </c>
      <c r="AH23" s="120"/>
      <c r="AI23" s="135"/>
      <c r="AJ23" s="136"/>
      <c r="AK23" s="119"/>
      <c r="AL23" s="120"/>
      <c r="AM23" s="120"/>
      <c r="AN23" s="120"/>
      <c r="AO23" s="120"/>
      <c r="AP23" s="140" t="s">
        <v>185</v>
      </c>
      <c r="AQ23" s="140" t="s">
        <v>186</v>
      </c>
      <c r="AR23" s="120">
        <v>5</v>
      </c>
      <c r="AS23" s="120"/>
      <c r="AT23" s="120"/>
      <c r="AU23" s="120"/>
      <c r="AV23" s="120"/>
      <c r="AW23" s="120"/>
      <c r="AX23" s="120"/>
      <c r="AY23" s="120"/>
      <c r="AZ23" s="120"/>
      <c r="BA23" s="120"/>
      <c r="BB23" s="120"/>
      <c r="BC23" s="120"/>
      <c r="BD23" s="120"/>
      <c r="BE23" s="120"/>
      <c r="BF23" s="120"/>
      <c r="BG23" s="120"/>
      <c r="BH23" s="146" t="s">
        <v>823</v>
      </c>
      <c r="BI23" s="122" t="s">
        <v>941</v>
      </c>
      <c r="BJ23" s="122"/>
      <c r="BK23" s="122"/>
      <c r="BL23" s="122"/>
      <c r="BM23" s="122"/>
      <c r="BN23" s="122"/>
    </row>
    <row r="24" spans="1:150" ht="25.5" hidden="1" customHeight="1" x14ac:dyDescent="0.25">
      <c r="A24" s="29" t="s">
        <v>317</v>
      </c>
      <c r="B24" s="29" t="s">
        <v>318</v>
      </c>
      <c r="C24" s="29" t="s">
        <v>319</v>
      </c>
      <c r="D24" s="30" t="s">
        <v>320</v>
      </c>
      <c r="E24" s="31" t="s">
        <v>280</v>
      </c>
      <c r="F24" s="32" t="s">
        <v>130</v>
      </c>
      <c r="G24" s="32" t="s">
        <v>321</v>
      </c>
      <c r="H24" s="32" t="s">
        <v>131</v>
      </c>
      <c r="I24" s="32" t="s">
        <v>115</v>
      </c>
      <c r="J24" s="32" t="s">
        <v>112</v>
      </c>
      <c r="K24" s="32"/>
      <c r="L24" s="32"/>
      <c r="M24" s="32"/>
      <c r="N24" s="33">
        <v>288232.7</v>
      </c>
      <c r="O24" s="33">
        <v>43234.91</v>
      </c>
      <c r="P24" s="33"/>
      <c r="Q24" s="33"/>
      <c r="R24" s="33">
        <v>0</v>
      </c>
      <c r="S24" s="33">
        <v>244997.79</v>
      </c>
      <c r="T24" s="34">
        <v>42675</v>
      </c>
      <c r="U24" s="35">
        <v>42736</v>
      </c>
      <c r="V24" s="35">
        <v>42855</v>
      </c>
      <c r="W24" s="36">
        <v>43496</v>
      </c>
      <c r="X24" s="114"/>
      <c r="Y24" s="114">
        <v>200000</v>
      </c>
      <c r="Z24" s="114">
        <v>68617</v>
      </c>
      <c r="AA24" s="114"/>
      <c r="AB24" s="114"/>
      <c r="AC24" s="114"/>
      <c r="AD24" s="139"/>
      <c r="AE24" s="115"/>
      <c r="AF24" s="119">
        <v>12</v>
      </c>
      <c r="AG24" s="129" t="s">
        <v>241</v>
      </c>
      <c r="AH24" s="120"/>
      <c r="AI24" s="135"/>
      <c r="AJ24" s="136"/>
      <c r="AK24" s="119"/>
      <c r="AL24" s="120"/>
      <c r="AM24" s="120"/>
      <c r="AN24" s="120"/>
      <c r="AO24" s="120"/>
      <c r="AP24" s="120" t="s">
        <v>184</v>
      </c>
      <c r="AQ24" s="129" t="s">
        <v>232</v>
      </c>
      <c r="AR24" s="120">
        <v>0.21</v>
      </c>
      <c r="AS24" s="120" t="s">
        <v>187</v>
      </c>
      <c r="AT24" s="129" t="s">
        <v>233</v>
      </c>
      <c r="AU24" s="120">
        <v>0.51</v>
      </c>
      <c r="AV24" s="120"/>
      <c r="AW24" s="120"/>
      <c r="AX24" s="120"/>
      <c r="AY24" s="120"/>
      <c r="AZ24" s="120"/>
      <c r="BA24" s="120"/>
      <c r="BB24" s="120"/>
      <c r="BC24" s="120"/>
      <c r="BD24" s="120"/>
      <c r="BE24" s="120"/>
      <c r="BF24" s="120"/>
      <c r="BG24" s="120"/>
      <c r="BH24" s="146" t="s">
        <v>825</v>
      </c>
      <c r="BI24" s="122" t="s">
        <v>939</v>
      </c>
    </row>
    <row r="25" spans="1:150" ht="25.5" hidden="1" customHeight="1" x14ac:dyDescent="0.25">
      <c r="A25" s="29" t="s">
        <v>322</v>
      </c>
      <c r="B25" s="29" t="s">
        <v>323</v>
      </c>
      <c r="C25" s="29" t="s">
        <v>324</v>
      </c>
      <c r="D25" s="30" t="s">
        <v>325</v>
      </c>
      <c r="E25" s="31" t="s">
        <v>297</v>
      </c>
      <c r="F25" s="32" t="s">
        <v>130</v>
      </c>
      <c r="G25" s="32" t="s">
        <v>326</v>
      </c>
      <c r="H25" s="32" t="s">
        <v>131</v>
      </c>
      <c r="I25" s="32" t="s">
        <v>115</v>
      </c>
      <c r="J25" s="32" t="s">
        <v>112</v>
      </c>
      <c r="K25" s="32"/>
      <c r="L25" s="32"/>
      <c r="M25" s="32"/>
      <c r="N25" s="33">
        <v>794019</v>
      </c>
      <c r="O25" s="33">
        <v>59552</v>
      </c>
      <c r="P25" s="33"/>
      <c r="Q25" s="33"/>
      <c r="R25" s="33">
        <v>59551</v>
      </c>
      <c r="S25" s="33">
        <v>674916</v>
      </c>
      <c r="T25" s="34">
        <v>42675</v>
      </c>
      <c r="U25" s="35">
        <v>42917</v>
      </c>
      <c r="V25" s="35">
        <v>43008</v>
      </c>
      <c r="W25" s="36">
        <v>43677</v>
      </c>
      <c r="X25" s="114"/>
      <c r="Y25" s="114">
        <v>134983</v>
      </c>
      <c r="Z25" s="114">
        <v>404950</v>
      </c>
      <c r="AA25" s="114">
        <v>134983</v>
      </c>
      <c r="AB25" s="114"/>
      <c r="AC25" s="114"/>
      <c r="AD25" s="139"/>
      <c r="AE25" s="115"/>
      <c r="AF25" s="119">
        <v>12</v>
      </c>
      <c r="AG25" s="129" t="s">
        <v>241</v>
      </c>
      <c r="AH25" s="120"/>
      <c r="AI25" s="135"/>
      <c r="AJ25" s="136"/>
      <c r="AK25" s="119"/>
      <c r="AL25" s="120"/>
      <c r="AM25" s="120"/>
      <c r="AN25" s="120"/>
      <c r="AO25" s="120"/>
      <c r="AP25" s="120" t="s">
        <v>184</v>
      </c>
      <c r="AQ25" s="129" t="s">
        <v>232</v>
      </c>
      <c r="AR25" s="129">
        <v>2.09</v>
      </c>
      <c r="AS25" s="120"/>
      <c r="AT25" s="120"/>
      <c r="AU25" s="120"/>
      <c r="AV25" s="120"/>
      <c r="AW25" s="120"/>
      <c r="AX25" s="120"/>
      <c r="AY25" s="120"/>
      <c r="AZ25" s="120"/>
      <c r="BA25" s="120"/>
      <c r="BB25" s="120"/>
      <c r="BC25" s="120"/>
      <c r="BD25" s="120"/>
      <c r="BE25" s="120"/>
      <c r="BF25" s="120"/>
      <c r="BG25" s="120"/>
      <c r="BH25" s="146" t="s">
        <v>824</v>
      </c>
      <c r="BI25" s="122" t="s">
        <v>941</v>
      </c>
    </row>
    <row r="26" spans="1:150" ht="40.5" hidden="1" customHeight="1" x14ac:dyDescent="0.25">
      <c r="A26" s="29" t="s">
        <v>327</v>
      </c>
      <c r="B26" s="29" t="s">
        <v>328</v>
      </c>
      <c r="C26" s="29"/>
      <c r="D26" s="30" t="s">
        <v>329</v>
      </c>
      <c r="E26" s="31" t="s">
        <v>297</v>
      </c>
      <c r="F26" s="32" t="s">
        <v>130</v>
      </c>
      <c r="G26" s="32" t="s">
        <v>326</v>
      </c>
      <c r="H26" s="32" t="s">
        <v>131</v>
      </c>
      <c r="I26" s="32" t="s">
        <v>115</v>
      </c>
      <c r="J26" s="32" t="s">
        <v>112</v>
      </c>
      <c r="K26" s="32"/>
      <c r="L26" s="32"/>
      <c r="M26" s="32"/>
      <c r="N26" s="33">
        <v>194118</v>
      </c>
      <c r="O26" s="33">
        <f>N26-S26</f>
        <v>79418</v>
      </c>
      <c r="P26" s="33"/>
      <c r="Q26" s="33"/>
      <c r="R26" s="33"/>
      <c r="S26" s="33">
        <v>114700</v>
      </c>
      <c r="T26" s="34">
        <v>42675</v>
      </c>
      <c r="U26" s="35">
        <v>43768</v>
      </c>
      <c r="V26" s="35">
        <v>43829</v>
      </c>
      <c r="W26" s="36">
        <v>44377</v>
      </c>
      <c r="X26" s="114"/>
      <c r="Y26" s="114"/>
      <c r="AA26" s="114">
        <v>0</v>
      </c>
      <c r="AB26" s="114">
        <v>60290</v>
      </c>
      <c r="AC26" s="114">
        <v>54410</v>
      </c>
      <c r="AD26" s="139"/>
      <c r="AE26" s="115"/>
      <c r="AF26" s="119">
        <v>19</v>
      </c>
      <c r="AG26" s="129" t="s">
        <v>742</v>
      </c>
      <c r="AH26" s="120"/>
      <c r="AI26" s="135"/>
      <c r="AJ26" s="136"/>
      <c r="AK26" s="119"/>
      <c r="AL26" s="120"/>
      <c r="AM26" s="120"/>
      <c r="AN26" s="120"/>
      <c r="AO26" s="120"/>
      <c r="AP26" s="140" t="s">
        <v>185</v>
      </c>
      <c r="AQ26" s="140" t="s">
        <v>186</v>
      </c>
      <c r="AR26" s="120">
        <v>1</v>
      </c>
      <c r="AS26" s="120"/>
      <c r="AT26" s="120"/>
      <c r="AU26" s="120"/>
      <c r="AV26" s="120"/>
      <c r="AW26" s="120"/>
      <c r="AX26" s="120"/>
      <c r="AY26" s="120"/>
      <c r="AZ26" s="120"/>
      <c r="BA26" s="120"/>
      <c r="BB26" s="120"/>
      <c r="BC26" s="120"/>
      <c r="BD26" s="120"/>
      <c r="BE26" s="120"/>
      <c r="BF26" s="120"/>
      <c r="BG26" s="120"/>
      <c r="BH26" s="256" t="s">
        <v>1012</v>
      </c>
      <c r="BI26" s="122" t="s">
        <v>1014</v>
      </c>
    </row>
    <row r="27" spans="1:150" ht="25.5" hidden="1" customHeight="1" x14ac:dyDescent="0.25">
      <c r="A27" s="29" t="s">
        <v>330</v>
      </c>
      <c r="B27" s="29" t="s">
        <v>331</v>
      </c>
      <c r="C27" s="29" t="s">
        <v>332</v>
      </c>
      <c r="D27" s="30" t="s">
        <v>333</v>
      </c>
      <c r="E27" s="31" t="s">
        <v>272</v>
      </c>
      <c r="F27" s="32" t="s">
        <v>130</v>
      </c>
      <c r="G27" s="32" t="s">
        <v>290</v>
      </c>
      <c r="H27" s="32" t="s">
        <v>131</v>
      </c>
      <c r="I27" s="32" t="s">
        <v>115</v>
      </c>
      <c r="J27" s="32" t="s">
        <v>112</v>
      </c>
      <c r="K27" s="32"/>
      <c r="L27" s="32"/>
      <c r="M27" s="32"/>
      <c r="N27" s="33">
        <v>1284188.24</v>
      </c>
      <c r="O27" s="33">
        <v>192628.24</v>
      </c>
      <c r="P27" s="33"/>
      <c r="Q27" s="33"/>
      <c r="R27" s="51"/>
      <c r="S27" s="33">
        <v>1091560</v>
      </c>
      <c r="T27" s="34">
        <v>42675</v>
      </c>
      <c r="U27" s="35">
        <v>42795</v>
      </c>
      <c r="V27" s="35">
        <v>42916</v>
      </c>
      <c r="W27" s="36">
        <v>44196</v>
      </c>
      <c r="X27" s="114"/>
      <c r="Y27" s="114">
        <v>127500</v>
      </c>
      <c r="Z27" s="114">
        <v>545780</v>
      </c>
      <c r="AA27" s="114">
        <v>218280</v>
      </c>
      <c r="AB27" s="114">
        <v>200000</v>
      </c>
      <c r="AC27" s="114"/>
      <c r="AD27" s="139"/>
      <c r="AE27" s="115"/>
      <c r="AF27" s="119">
        <v>12</v>
      </c>
      <c r="AG27" s="129" t="s">
        <v>241</v>
      </c>
      <c r="AH27" s="120"/>
      <c r="AI27" s="135"/>
      <c r="AJ27" s="136"/>
      <c r="AK27" s="119"/>
      <c r="AL27" s="120"/>
      <c r="AM27" s="120"/>
      <c r="AN27" s="120"/>
      <c r="AO27" s="120"/>
      <c r="AP27" s="120" t="s">
        <v>184</v>
      </c>
      <c r="AQ27" s="129" t="s">
        <v>232</v>
      </c>
      <c r="AR27" s="129">
        <v>1.65</v>
      </c>
      <c r="AS27" s="140" t="s">
        <v>185</v>
      </c>
      <c r="AT27" s="140" t="s">
        <v>186</v>
      </c>
      <c r="AU27" s="120">
        <v>2</v>
      </c>
      <c r="AV27" s="120"/>
      <c r="AW27" s="120"/>
      <c r="AX27" s="120"/>
      <c r="AY27" s="120"/>
      <c r="AZ27" s="120"/>
      <c r="BA27" s="120"/>
      <c r="BB27" s="120"/>
      <c r="BC27" s="120"/>
      <c r="BD27" s="120"/>
      <c r="BE27" s="120"/>
      <c r="BF27" s="120"/>
      <c r="BG27" s="120"/>
      <c r="BH27" s="146" t="s">
        <v>822</v>
      </c>
      <c r="BI27" s="122" t="s">
        <v>941</v>
      </c>
    </row>
    <row r="28" spans="1:150" s="113" customFormat="1" ht="25.5" hidden="1" customHeight="1" x14ac:dyDescent="0.25">
      <c r="A28" s="20" t="s">
        <v>334</v>
      </c>
      <c r="B28" s="21" t="s">
        <v>83</v>
      </c>
      <c r="C28" s="21"/>
      <c r="D28" s="37" t="s">
        <v>335</v>
      </c>
      <c r="E28" s="23"/>
      <c r="F28" s="23"/>
      <c r="G28" s="23"/>
      <c r="H28" s="23"/>
      <c r="I28" s="23"/>
      <c r="J28" s="23"/>
      <c r="K28" s="23"/>
      <c r="L28" s="23"/>
      <c r="M28" s="23"/>
      <c r="N28" s="23"/>
      <c r="O28" s="23"/>
      <c r="P28" s="23"/>
      <c r="Q28" s="23"/>
      <c r="R28" s="23"/>
      <c r="S28" s="24"/>
      <c r="T28" s="25"/>
      <c r="U28" s="38"/>
      <c r="V28" s="38"/>
      <c r="W28" s="28" t="s">
        <v>275</v>
      </c>
      <c r="X28" s="108"/>
      <c r="Y28" s="108"/>
      <c r="Z28" s="108"/>
      <c r="AA28" s="108"/>
      <c r="AB28" s="108"/>
      <c r="AC28" s="108"/>
      <c r="AD28" s="138"/>
      <c r="AE28" s="109"/>
      <c r="AF28" s="112"/>
      <c r="AG28" s="110"/>
      <c r="AH28" s="110"/>
      <c r="AI28" s="111"/>
      <c r="AJ28" s="109"/>
      <c r="AK28" s="112"/>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46"/>
      <c r="BI28" s="122" t="s">
        <v>275</v>
      </c>
      <c r="BJ28" s="101"/>
      <c r="BK28" s="101"/>
      <c r="BL28" s="101"/>
      <c r="BM28" s="101"/>
      <c r="BN28" s="101"/>
      <c r="BO28" s="101"/>
      <c r="BP28" s="101"/>
      <c r="BQ28" s="101"/>
      <c r="BR28" s="101"/>
      <c r="BS28" s="101"/>
      <c r="BT28" s="101"/>
      <c r="BU28" s="101"/>
      <c r="BV28" s="101"/>
      <c r="BW28" s="101"/>
      <c r="BX28" s="101"/>
      <c r="BY28" s="101"/>
      <c r="BZ28" s="101"/>
      <c r="CA28" s="101"/>
      <c r="CB28" s="101"/>
      <c r="CC28" s="101"/>
      <c r="CD28" s="101"/>
      <c r="CE28" s="101"/>
      <c r="CF28" s="101"/>
      <c r="CG28" s="10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1"/>
      <c r="DQ28" s="101"/>
      <c r="DR28" s="101"/>
      <c r="DS28" s="101"/>
      <c r="DT28" s="101"/>
      <c r="DU28" s="101"/>
      <c r="DV28" s="101"/>
      <c r="DW28" s="101"/>
      <c r="DX28" s="101"/>
      <c r="DY28" s="101"/>
      <c r="DZ28" s="101"/>
      <c r="EA28" s="101"/>
      <c r="EB28" s="101"/>
      <c r="EC28" s="101"/>
      <c r="ED28" s="101"/>
      <c r="EE28" s="101"/>
      <c r="EF28" s="101"/>
      <c r="EG28" s="101"/>
      <c r="EH28" s="101"/>
      <c r="EI28" s="101"/>
      <c r="EJ28" s="101"/>
      <c r="EK28" s="101"/>
      <c r="EL28" s="101"/>
      <c r="EM28" s="101"/>
      <c r="EN28" s="101"/>
      <c r="EO28" s="101"/>
      <c r="EP28" s="101"/>
      <c r="EQ28" s="101"/>
      <c r="ER28" s="101"/>
      <c r="ES28" s="101"/>
      <c r="ET28" s="101"/>
    </row>
    <row r="29" spans="1:150" ht="25.5" hidden="1" customHeight="1" x14ac:dyDescent="0.25">
      <c r="A29" s="29" t="s">
        <v>336</v>
      </c>
      <c r="B29" s="29" t="s">
        <v>337</v>
      </c>
      <c r="C29" s="29" t="s">
        <v>1008</v>
      </c>
      <c r="D29" s="30" t="s">
        <v>338</v>
      </c>
      <c r="E29" s="31" t="s">
        <v>272</v>
      </c>
      <c r="F29" s="32" t="s">
        <v>130</v>
      </c>
      <c r="G29" s="32" t="s">
        <v>290</v>
      </c>
      <c r="H29" s="32" t="s">
        <v>134</v>
      </c>
      <c r="I29" s="32" t="s">
        <v>115</v>
      </c>
      <c r="J29" s="32" t="s">
        <v>112</v>
      </c>
      <c r="K29" s="32"/>
      <c r="L29" s="32"/>
      <c r="M29" s="32"/>
      <c r="N29" s="33">
        <f>O29+S29</f>
        <v>772237</v>
      </c>
      <c r="O29" s="33">
        <v>115836</v>
      </c>
      <c r="P29" s="33"/>
      <c r="Q29" s="33">
        <v>0</v>
      </c>
      <c r="R29" s="33">
        <v>0</v>
      </c>
      <c r="S29" s="33">
        <v>656401</v>
      </c>
      <c r="T29" s="34">
        <v>43344</v>
      </c>
      <c r="U29" s="35">
        <v>43584</v>
      </c>
      <c r="V29" s="35">
        <v>43676</v>
      </c>
      <c r="W29" s="36">
        <v>44773</v>
      </c>
      <c r="X29" s="114">
        <v>0</v>
      </c>
      <c r="Y29" s="114">
        <v>0</v>
      </c>
      <c r="Z29" s="114">
        <v>0</v>
      </c>
      <c r="AA29" s="91">
        <f>196920+32821</f>
        <v>229741</v>
      </c>
      <c r="AB29" s="91">
        <f>196920+131280</f>
        <v>328200</v>
      </c>
      <c r="AC29" s="91">
        <f>S29-AA29-AB29</f>
        <v>98460</v>
      </c>
      <c r="AD29" s="139">
        <v>0</v>
      </c>
      <c r="AE29" s="115"/>
      <c r="AF29" s="119">
        <v>19</v>
      </c>
      <c r="AG29" s="129" t="s">
        <v>743</v>
      </c>
      <c r="AH29" s="120">
        <v>18</v>
      </c>
      <c r="AI29" s="141" t="s">
        <v>242</v>
      </c>
      <c r="AJ29" s="136"/>
      <c r="AK29" s="119"/>
      <c r="AL29" s="120"/>
      <c r="AM29" s="120"/>
      <c r="AN29" s="120"/>
      <c r="AO29" s="120"/>
      <c r="AP29" s="120" t="s">
        <v>192</v>
      </c>
      <c r="AQ29" s="129" t="s">
        <v>744</v>
      </c>
      <c r="AR29" s="120">
        <v>1</v>
      </c>
      <c r="AS29" s="120" t="s">
        <v>193</v>
      </c>
      <c r="AT29" s="129" t="s">
        <v>194</v>
      </c>
      <c r="AU29" s="117">
        <v>1</v>
      </c>
      <c r="AV29" s="120"/>
      <c r="AW29" s="120"/>
      <c r="AX29" s="120"/>
      <c r="AY29" s="120"/>
      <c r="AZ29" s="120"/>
      <c r="BA29" s="120"/>
      <c r="BB29" s="120"/>
      <c r="BC29" s="120"/>
      <c r="BD29" s="120"/>
      <c r="BE29" s="120"/>
      <c r="BF29" s="120"/>
      <c r="BG29" s="120"/>
      <c r="BH29" s="146" t="s">
        <v>879</v>
      </c>
      <c r="BI29" s="122" t="s">
        <v>947</v>
      </c>
    </row>
    <row r="30" spans="1:150" ht="25.5" hidden="1" customHeight="1" x14ac:dyDescent="0.25">
      <c r="A30" s="29" t="s">
        <v>339</v>
      </c>
      <c r="B30" s="29" t="s">
        <v>340</v>
      </c>
      <c r="C30" s="29" t="s">
        <v>341</v>
      </c>
      <c r="D30" s="30" t="s">
        <v>342</v>
      </c>
      <c r="E30" s="31" t="s">
        <v>272</v>
      </c>
      <c r="F30" s="32" t="s">
        <v>130</v>
      </c>
      <c r="G30" s="32" t="s">
        <v>290</v>
      </c>
      <c r="H30" s="32" t="s">
        <v>133</v>
      </c>
      <c r="I30" s="32" t="s">
        <v>111</v>
      </c>
      <c r="J30" s="32" t="s">
        <v>112</v>
      </c>
      <c r="K30" s="32"/>
      <c r="L30" s="32"/>
      <c r="M30" s="32"/>
      <c r="N30" s="33">
        <v>11900</v>
      </c>
      <c r="O30" s="33">
        <v>1785</v>
      </c>
      <c r="P30" s="33"/>
      <c r="Q30" s="33"/>
      <c r="R30" s="33"/>
      <c r="S30" s="33">
        <v>10115</v>
      </c>
      <c r="T30" s="34">
        <v>42644</v>
      </c>
      <c r="U30" s="35">
        <v>42705</v>
      </c>
      <c r="V30" s="35">
        <v>42735</v>
      </c>
      <c r="W30" s="36">
        <v>42766</v>
      </c>
      <c r="X30" s="114"/>
      <c r="Y30" s="114">
        <v>10115</v>
      </c>
      <c r="Z30" s="114"/>
      <c r="AA30" s="114"/>
      <c r="AB30" s="114"/>
      <c r="AC30" s="114"/>
      <c r="AD30" s="139"/>
      <c r="AE30" s="115"/>
      <c r="AF30" s="119">
        <v>50</v>
      </c>
      <c r="AG30" s="129" t="s">
        <v>258</v>
      </c>
      <c r="AH30" s="120"/>
      <c r="AI30" s="135"/>
      <c r="AJ30" s="136"/>
      <c r="AK30" s="119"/>
      <c r="AL30" s="120"/>
      <c r="AM30" s="120"/>
      <c r="AN30" s="120"/>
      <c r="AO30" s="120"/>
      <c r="AP30" s="120" t="s">
        <v>195</v>
      </c>
      <c r="AQ30" s="129" t="s">
        <v>196</v>
      </c>
      <c r="AR30" s="120">
        <v>1</v>
      </c>
      <c r="AS30" s="120"/>
      <c r="AT30" s="120"/>
      <c r="AU30" s="120"/>
      <c r="AV30" s="120"/>
      <c r="AW30" s="120"/>
      <c r="AX30" s="120"/>
      <c r="AY30" s="120"/>
      <c r="AZ30" s="120"/>
      <c r="BA30" s="120"/>
      <c r="BB30" s="120"/>
      <c r="BC30" s="120"/>
      <c r="BD30" s="120"/>
      <c r="BE30" s="120"/>
      <c r="BF30" s="120"/>
      <c r="BG30" s="120"/>
      <c r="BH30" s="146" t="s">
        <v>880</v>
      </c>
      <c r="BI30" s="122" t="s">
        <v>939</v>
      </c>
    </row>
    <row r="31" spans="1:150" s="113" customFormat="1" ht="25.5" hidden="1" customHeight="1" x14ac:dyDescent="0.25">
      <c r="A31" s="20" t="s">
        <v>343</v>
      </c>
      <c r="B31" s="21" t="s">
        <v>83</v>
      </c>
      <c r="C31" s="21"/>
      <c r="D31" s="22" t="s">
        <v>344</v>
      </c>
      <c r="E31" s="23"/>
      <c r="F31" s="23"/>
      <c r="G31" s="23"/>
      <c r="H31" s="23"/>
      <c r="I31" s="23"/>
      <c r="J31" s="23"/>
      <c r="K31" s="23"/>
      <c r="L31" s="23"/>
      <c r="M31" s="23"/>
      <c r="N31" s="23"/>
      <c r="O31" s="23"/>
      <c r="P31" s="23"/>
      <c r="Q31" s="23"/>
      <c r="R31" s="23"/>
      <c r="S31" s="52"/>
      <c r="T31" s="25"/>
      <c r="U31" s="38"/>
      <c r="V31" s="38"/>
      <c r="W31" s="28" t="s">
        <v>275</v>
      </c>
      <c r="X31" s="108"/>
      <c r="Y31" s="108"/>
      <c r="Z31" s="108"/>
      <c r="AA31" s="108"/>
      <c r="AB31" s="108"/>
      <c r="AC31" s="108"/>
      <c r="AD31" s="138"/>
      <c r="AE31" s="109"/>
      <c r="AF31" s="112"/>
      <c r="AG31" s="110"/>
      <c r="AH31" s="110"/>
      <c r="AI31" s="111"/>
      <c r="AJ31" s="109"/>
      <c r="AK31" s="112"/>
      <c r="AL31" s="110"/>
      <c r="AM31" s="110"/>
      <c r="AN31" s="110"/>
      <c r="AO31" s="110"/>
      <c r="AP31" s="110"/>
      <c r="AQ31" s="110"/>
      <c r="AR31" s="110"/>
      <c r="AS31" s="110"/>
      <c r="AT31" s="110"/>
      <c r="AU31" s="110"/>
      <c r="AV31" s="110"/>
      <c r="AW31" s="110"/>
      <c r="AX31" s="110"/>
      <c r="AY31" s="110"/>
      <c r="AZ31" s="110"/>
      <c r="BA31" s="110"/>
      <c r="BB31" s="110"/>
      <c r="BC31" s="110"/>
      <c r="BD31" s="110"/>
      <c r="BE31" s="110"/>
      <c r="BF31" s="110"/>
      <c r="BG31" s="110"/>
      <c r="BH31" s="146"/>
      <c r="BI31" s="122" t="s">
        <v>275</v>
      </c>
      <c r="BJ31" s="101"/>
      <c r="BK31" s="101"/>
      <c r="BL31" s="101"/>
      <c r="BM31" s="101"/>
      <c r="BN31" s="101"/>
      <c r="BO31" s="101"/>
      <c r="BP31" s="101"/>
      <c r="BQ31" s="101"/>
      <c r="BR31" s="101"/>
      <c r="BS31" s="101"/>
      <c r="BT31" s="101"/>
      <c r="BU31" s="101"/>
      <c r="BV31" s="101"/>
      <c r="BW31" s="101"/>
      <c r="BX31" s="101"/>
      <c r="BY31" s="101"/>
      <c r="BZ31" s="101"/>
      <c r="CA31" s="101"/>
      <c r="CB31" s="101"/>
      <c r="CC31" s="101"/>
      <c r="CD31" s="101"/>
      <c r="CE31" s="101"/>
      <c r="CF31" s="101"/>
      <c r="CG31" s="101"/>
      <c r="CH31" s="101"/>
      <c r="CI31" s="101"/>
      <c r="CJ31" s="101"/>
      <c r="CK31" s="101"/>
      <c r="CL31" s="101"/>
      <c r="CM31" s="101"/>
      <c r="CN31" s="101"/>
      <c r="CO31" s="101"/>
      <c r="CP31" s="101"/>
      <c r="CQ31" s="101"/>
      <c r="CR31" s="101"/>
      <c r="CS31" s="101"/>
      <c r="CT31" s="101"/>
      <c r="CU31" s="101"/>
      <c r="CV31" s="101"/>
      <c r="CW31" s="101"/>
      <c r="CX31" s="101"/>
      <c r="CY31" s="101"/>
      <c r="CZ31" s="101"/>
      <c r="DA31" s="101"/>
      <c r="DB31" s="101"/>
      <c r="DC31" s="101"/>
      <c r="DD31" s="101"/>
      <c r="DE31" s="101"/>
      <c r="DF31" s="101"/>
      <c r="DG31" s="101"/>
      <c r="DH31" s="101"/>
      <c r="DI31" s="101"/>
      <c r="DJ31" s="101"/>
      <c r="DK31" s="101"/>
      <c r="DL31" s="101"/>
      <c r="DM31" s="101"/>
      <c r="DN31" s="101"/>
      <c r="DO31" s="101"/>
      <c r="DP31" s="101"/>
      <c r="DQ31" s="101"/>
      <c r="DR31" s="101"/>
      <c r="DS31" s="101"/>
      <c r="DT31" s="101"/>
      <c r="DU31" s="101"/>
      <c r="DV31" s="101"/>
      <c r="DW31" s="101"/>
      <c r="DX31" s="101"/>
      <c r="DY31" s="101"/>
      <c r="DZ31" s="101"/>
      <c r="EA31" s="101"/>
      <c r="EB31" s="101"/>
      <c r="EC31" s="101"/>
      <c r="ED31" s="101"/>
      <c r="EE31" s="101"/>
      <c r="EF31" s="101"/>
      <c r="EG31" s="101"/>
      <c r="EH31" s="101"/>
      <c r="EI31" s="101"/>
      <c r="EJ31" s="101"/>
      <c r="EK31" s="101"/>
      <c r="EL31" s="101"/>
      <c r="EM31" s="101"/>
      <c r="EN31" s="101"/>
      <c r="EO31" s="101"/>
      <c r="EP31" s="101"/>
      <c r="EQ31" s="101"/>
      <c r="ER31" s="101"/>
      <c r="ES31" s="101"/>
      <c r="ET31" s="101"/>
    </row>
    <row r="32" spans="1:150" ht="25.5" hidden="1" customHeight="1" x14ac:dyDescent="0.25">
      <c r="A32" s="29" t="s">
        <v>345</v>
      </c>
      <c r="B32" s="29" t="s">
        <v>346</v>
      </c>
      <c r="C32" s="29" t="s">
        <v>347</v>
      </c>
      <c r="D32" s="30" t="s">
        <v>348</v>
      </c>
      <c r="E32" s="31" t="s">
        <v>266</v>
      </c>
      <c r="F32" s="32" t="s">
        <v>130</v>
      </c>
      <c r="G32" s="32" t="s">
        <v>349</v>
      </c>
      <c r="H32" s="32" t="s">
        <v>190</v>
      </c>
      <c r="I32" s="32" t="s">
        <v>115</v>
      </c>
      <c r="J32" s="32"/>
      <c r="K32" s="32"/>
      <c r="L32" s="32"/>
      <c r="M32" s="32"/>
      <c r="N32" s="33">
        <v>83796.47</v>
      </c>
      <c r="O32" s="33">
        <v>12569.47</v>
      </c>
      <c r="P32" s="33"/>
      <c r="Q32" s="33"/>
      <c r="R32" s="33"/>
      <c r="S32" s="33">
        <v>71227</v>
      </c>
      <c r="T32" s="34">
        <v>42795</v>
      </c>
      <c r="U32" s="35">
        <v>42948</v>
      </c>
      <c r="V32" s="35">
        <v>43069</v>
      </c>
      <c r="W32" s="36">
        <v>43404</v>
      </c>
      <c r="X32" s="114"/>
      <c r="Y32" s="114">
        <v>10000</v>
      </c>
      <c r="Z32" s="114">
        <v>61227</v>
      </c>
      <c r="AA32" s="114"/>
      <c r="AB32" s="114"/>
      <c r="AC32" s="114"/>
      <c r="AD32" s="139"/>
      <c r="AE32" s="115"/>
      <c r="AF32" s="119">
        <v>19</v>
      </c>
      <c r="AG32" s="129" t="s">
        <v>742</v>
      </c>
      <c r="AH32" s="120"/>
      <c r="AI32" s="142"/>
      <c r="AJ32" s="136"/>
      <c r="AK32" s="119"/>
      <c r="AL32" s="120"/>
      <c r="AM32" s="120"/>
      <c r="AN32" s="120"/>
      <c r="AO32" s="120"/>
      <c r="AP32" s="116" t="s">
        <v>189</v>
      </c>
      <c r="AQ32" s="116" t="s">
        <v>745</v>
      </c>
      <c r="AR32" s="143">
        <v>1</v>
      </c>
      <c r="AS32" s="120"/>
      <c r="AT32" s="120"/>
      <c r="AU32" s="120"/>
      <c r="AV32" s="120"/>
      <c r="AW32" s="120"/>
      <c r="AX32" s="120"/>
      <c r="AY32" s="120"/>
      <c r="AZ32" s="120"/>
      <c r="BA32" s="120"/>
      <c r="BB32" s="120"/>
      <c r="BC32" s="120"/>
      <c r="BD32" s="120"/>
      <c r="BE32" s="120"/>
      <c r="BF32" s="120"/>
      <c r="BG32" s="120"/>
      <c r="BH32" s="146" t="s">
        <v>801</v>
      </c>
      <c r="BI32" s="122" t="s">
        <v>939</v>
      </c>
      <c r="BJ32" s="122"/>
      <c r="BK32" s="122"/>
      <c r="BL32" s="122"/>
      <c r="BM32" s="122"/>
      <c r="BN32" s="122"/>
    </row>
    <row r="33" spans="1:150" ht="25.5" hidden="1" customHeight="1" x14ac:dyDescent="0.25">
      <c r="A33" s="29" t="s">
        <v>350</v>
      </c>
      <c r="B33" s="29" t="s">
        <v>351</v>
      </c>
      <c r="C33" s="29" t="s">
        <v>352</v>
      </c>
      <c r="D33" s="30" t="s">
        <v>353</v>
      </c>
      <c r="E33" s="31" t="s">
        <v>280</v>
      </c>
      <c r="F33" s="32" t="s">
        <v>130</v>
      </c>
      <c r="G33" s="32" t="s">
        <v>321</v>
      </c>
      <c r="H33" s="32" t="s">
        <v>190</v>
      </c>
      <c r="I33" s="32" t="s">
        <v>115</v>
      </c>
      <c r="J33" s="32" t="s">
        <v>112</v>
      </c>
      <c r="K33" s="32"/>
      <c r="L33" s="32"/>
      <c r="M33" s="32"/>
      <c r="N33" s="33">
        <v>69389.47</v>
      </c>
      <c r="O33" s="33">
        <v>42007.47</v>
      </c>
      <c r="P33" s="33"/>
      <c r="Q33" s="33"/>
      <c r="R33" s="33"/>
      <c r="S33" s="33">
        <v>27382</v>
      </c>
      <c r="T33" s="34">
        <v>42675</v>
      </c>
      <c r="U33" s="35">
        <v>42886</v>
      </c>
      <c r="V33" s="35">
        <v>42947</v>
      </c>
      <c r="W33" s="36">
        <v>43524</v>
      </c>
      <c r="X33" s="114"/>
      <c r="Y33" s="114">
        <v>27382</v>
      </c>
      <c r="Z33" s="114">
        <v>0</v>
      </c>
      <c r="AA33" s="114"/>
      <c r="AB33" s="114"/>
      <c r="AC33" s="114"/>
      <c r="AD33" s="139"/>
      <c r="AE33" s="115"/>
      <c r="AF33" s="119">
        <v>19</v>
      </c>
      <c r="AG33" s="129" t="s">
        <v>742</v>
      </c>
      <c r="AH33" s="120"/>
      <c r="AI33" s="142"/>
      <c r="AJ33" s="136"/>
      <c r="AK33" s="119"/>
      <c r="AL33" s="120"/>
      <c r="AM33" s="120"/>
      <c r="AN33" s="120"/>
      <c r="AO33" s="120"/>
      <c r="AP33" s="117" t="s">
        <v>188</v>
      </c>
      <c r="AQ33" s="116" t="s">
        <v>231</v>
      </c>
      <c r="AR33" s="117">
        <v>0.51</v>
      </c>
      <c r="AS33" s="120"/>
      <c r="AT33" s="120"/>
      <c r="AU33" s="120"/>
      <c r="AV33" s="120"/>
      <c r="AW33" s="120"/>
      <c r="AX33" s="120"/>
      <c r="AY33" s="120"/>
      <c r="AZ33" s="120"/>
      <c r="BA33" s="120"/>
      <c r="BB33" s="120"/>
      <c r="BC33" s="120"/>
      <c r="BD33" s="120"/>
      <c r="BE33" s="120"/>
      <c r="BF33" s="120"/>
      <c r="BG33" s="120"/>
      <c r="BH33" s="146" t="s">
        <v>800</v>
      </c>
      <c r="BI33" s="122" t="s">
        <v>941</v>
      </c>
    </row>
    <row r="34" spans="1:150" ht="25.5" hidden="1" customHeight="1" x14ac:dyDescent="0.25">
      <c r="A34" s="29" t="s">
        <v>354</v>
      </c>
      <c r="B34" s="29" t="s">
        <v>355</v>
      </c>
      <c r="C34" s="29" t="s">
        <v>881</v>
      </c>
      <c r="D34" s="30" t="s">
        <v>356</v>
      </c>
      <c r="E34" s="31" t="s">
        <v>297</v>
      </c>
      <c r="F34" s="32" t="s">
        <v>130</v>
      </c>
      <c r="G34" s="32" t="s">
        <v>326</v>
      </c>
      <c r="H34" s="32" t="s">
        <v>190</v>
      </c>
      <c r="I34" s="32" t="s">
        <v>115</v>
      </c>
      <c r="J34" s="32" t="s">
        <v>112</v>
      </c>
      <c r="K34" s="32"/>
      <c r="L34" s="32"/>
      <c r="M34" s="32"/>
      <c r="N34" s="33">
        <f>O34+S34</f>
        <v>100770</v>
      </c>
      <c r="O34" s="33">
        <v>20280</v>
      </c>
      <c r="P34" s="33"/>
      <c r="Q34" s="33"/>
      <c r="R34" s="33"/>
      <c r="S34" s="33">
        <v>80490</v>
      </c>
      <c r="T34" s="34">
        <v>42979</v>
      </c>
      <c r="U34" s="35">
        <v>43554</v>
      </c>
      <c r="V34" s="35">
        <v>43616</v>
      </c>
      <c r="W34" s="36">
        <v>44196</v>
      </c>
      <c r="X34" s="114"/>
      <c r="Y34" s="114"/>
      <c r="Z34" s="114">
        <v>0</v>
      </c>
      <c r="AA34" s="114">
        <v>40245</v>
      </c>
      <c r="AB34" s="114">
        <v>40245</v>
      </c>
      <c r="AC34" s="114"/>
      <c r="AD34" s="139"/>
      <c r="AE34" s="115"/>
      <c r="AF34" s="119">
        <v>19</v>
      </c>
      <c r="AG34" s="129" t="s">
        <v>742</v>
      </c>
      <c r="AH34" s="120"/>
      <c r="AI34" s="142"/>
      <c r="AJ34" s="136"/>
      <c r="AK34" s="119"/>
      <c r="AL34" s="120"/>
      <c r="AM34" s="120"/>
      <c r="AN34" s="120"/>
      <c r="AO34" s="120"/>
      <c r="AP34" s="117" t="s">
        <v>188</v>
      </c>
      <c r="AQ34" s="116" t="s">
        <v>231</v>
      </c>
      <c r="AR34" s="117">
        <v>0.55000000000000004</v>
      </c>
      <c r="AS34" s="120"/>
      <c r="AT34" s="120"/>
      <c r="AU34" s="120"/>
      <c r="AV34" s="120"/>
      <c r="AW34" s="120"/>
      <c r="AX34" s="120"/>
      <c r="AY34" s="120"/>
      <c r="AZ34" s="120"/>
      <c r="BA34" s="120"/>
      <c r="BB34" s="120"/>
      <c r="BC34" s="120"/>
      <c r="BD34" s="120"/>
      <c r="BE34" s="120"/>
      <c r="BF34" s="120"/>
      <c r="BG34" s="120"/>
      <c r="BH34" s="146" t="s">
        <v>882</v>
      </c>
      <c r="BI34" s="122" t="s">
        <v>947</v>
      </c>
    </row>
    <row r="35" spans="1:150" ht="25.5" hidden="1" customHeight="1" x14ac:dyDescent="0.25">
      <c r="A35" s="29" t="s">
        <v>357</v>
      </c>
      <c r="B35" s="29" t="s">
        <v>358</v>
      </c>
      <c r="C35" s="29" t="s">
        <v>359</v>
      </c>
      <c r="D35" s="30" t="s">
        <v>360</v>
      </c>
      <c r="E35" s="31" t="s">
        <v>272</v>
      </c>
      <c r="F35" s="32" t="s">
        <v>130</v>
      </c>
      <c r="G35" s="32" t="s">
        <v>361</v>
      </c>
      <c r="H35" s="32" t="s">
        <v>190</v>
      </c>
      <c r="I35" s="32" t="s">
        <v>115</v>
      </c>
      <c r="J35" s="32"/>
      <c r="K35" s="32"/>
      <c r="L35" s="32"/>
      <c r="M35" s="32"/>
      <c r="N35" s="33">
        <v>139304.47</v>
      </c>
      <c r="O35" s="33">
        <v>28035.47</v>
      </c>
      <c r="P35" s="33"/>
      <c r="Q35" s="33"/>
      <c r="R35" s="33"/>
      <c r="S35" s="33">
        <v>111269</v>
      </c>
      <c r="T35" s="34">
        <v>42705</v>
      </c>
      <c r="U35" s="35">
        <v>42886</v>
      </c>
      <c r="V35" s="35">
        <v>42978</v>
      </c>
      <c r="W35" s="36">
        <v>43830</v>
      </c>
      <c r="X35" s="114"/>
      <c r="Y35" s="114">
        <v>40223.72</v>
      </c>
      <c r="Z35" s="114">
        <v>51045.279999999999</v>
      </c>
      <c r="AA35" s="114">
        <v>20000</v>
      </c>
      <c r="AB35" s="114"/>
      <c r="AC35" s="114"/>
      <c r="AD35" s="139"/>
      <c r="AE35" s="115"/>
      <c r="AF35" s="119">
        <v>19</v>
      </c>
      <c r="AG35" s="129" t="s">
        <v>742</v>
      </c>
      <c r="AH35" s="120"/>
      <c r="AI35" s="142"/>
      <c r="AJ35" s="136"/>
      <c r="AK35" s="119"/>
      <c r="AL35" s="120"/>
      <c r="AM35" s="120"/>
      <c r="AN35" s="120"/>
      <c r="AO35" s="120"/>
      <c r="AP35" s="117" t="s">
        <v>188</v>
      </c>
      <c r="AQ35" s="116" t="s">
        <v>231</v>
      </c>
      <c r="AR35" s="117">
        <v>1</v>
      </c>
      <c r="AS35" s="120"/>
      <c r="AT35" s="120"/>
      <c r="AU35" s="120"/>
      <c r="AV35" s="120"/>
      <c r="AW35" s="120"/>
      <c r="AX35" s="120"/>
      <c r="AY35" s="120"/>
      <c r="AZ35" s="120"/>
      <c r="BA35" s="120"/>
      <c r="BB35" s="120"/>
      <c r="BC35" s="120"/>
      <c r="BD35" s="120"/>
      <c r="BE35" s="120"/>
      <c r="BF35" s="120"/>
      <c r="BG35" s="120"/>
      <c r="BH35" s="146" t="s">
        <v>799</v>
      </c>
      <c r="BI35" s="122" t="s">
        <v>939</v>
      </c>
    </row>
    <row r="36" spans="1:150" s="113" customFormat="1" ht="25.5" hidden="1" customHeight="1" x14ac:dyDescent="0.25">
      <c r="A36" s="20" t="s">
        <v>362</v>
      </c>
      <c r="B36" s="21" t="s">
        <v>83</v>
      </c>
      <c r="C36" s="21"/>
      <c r="D36" s="22" t="s">
        <v>363</v>
      </c>
      <c r="E36" s="23"/>
      <c r="F36" s="23"/>
      <c r="G36" s="23"/>
      <c r="H36" s="23"/>
      <c r="I36" s="23"/>
      <c r="J36" s="23"/>
      <c r="K36" s="23"/>
      <c r="L36" s="23"/>
      <c r="M36" s="23"/>
      <c r="N36" s="23"/>
      <c r="O36" s="23"/>
      <c r="P36" s="23"/>
      <c r="Q36" s="23"/>
      <c r="R36" s="23"/>
      <c r="S36" s="24"/>
      <c r="T36" s="25"/>
      <c r="U36" s="38"/>
      <c r="V36" s="38"/>
      <c r="W36" s="28" t="s">
        <v>275</v>
      </c>
      <c r="X36" s="108"/>
      <c r="Y36" s="108"/>
      <c r="Z36" s="108"/>
      <c r="AA36" s="108"/>
      <c r="AB36" s="108"/>
      <c r="AC36" s="108"/>
      <c r="AD36" s="138"/>
      <c r="AE36" s="109"/>
      <c r="AF36" s="112"/>
      <c r="AG36" s="110"/>
      <c r="AH36" s="110"/>
      <c r="AI36" s="111"/>
      <c r="AJ36" s="109"/>
      <c r="AK36" s="112"/>
      <c r="AL36" s="110"/>
      <c r="AM36" s="110"/>
      <c r="AN36" s="110"/>
      <c r="AO36" s="110"/>
      <c r="AP36" s="110"/>
      <c r="AQ36" s="110"/>
      <c r="AR36" s="110"/>
      <c r="AS36" s="110"/>
      <c r="AT36" s="110"/>
      <c r="AU36" s="110"/>
      <c r="AV36" s="110"/>
      <c r="AW36" s="110"/>
      <c r="AX36" s="110"/>
      <c r="AY36" s="110"/>
      <c r="AZ36" s="110"/>
      <c r="BA36" s="110"/>
      <c r="BB36" s="110"/>
      <c r="BC36" s="110"/>
      <c r="BD36" s="110"/>
      <c r="BE36" s="110"/>
      <c r="BF36" s="110"/>
      <c r="BG36" s="110"/>
      <c r="BH36" s="146"/>
      <c r="BI36" s="122" t="s">
        <v>275</v>
      </c>
      <c r="BJ36" s="101"/>
      <c r="BK36" s="101"/>
      <c r="BL36" s="101"/>
      <c r="BM36" s="101"/>
      <c r="BN36" s="101"/>
      <c r="BO36" s="101"/>
      <c r="BP36" s="101"/>
      <c r="BQ36" s="101"/>
      <c r="BR36" s="101"/>
      <c r="BS36" s="101"/>
      <c r="BT36" s="101"/>
      <c r="BU36" s="101"/>
      <c r="BV36" s="101"/>
      <c r="BW36" s="101"/>
      <c r="BX36" s="101"/>
      <c r="BY36" s="101"/>
      <c r="BZ36" s="101"/>
      <c r="CA36" s="101"/>
      <c r="CB36" s="101"/>
      <c r="CC36" s="101"/>
      <c r="CD36" s="101"/>
      <c r="CE36" s="101"/>
      <c r="CF36" s="101"/>
      <c r="CG36" s="10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1"/>
      <c r="DQ36" s="101"/>
      <c r="DR36" s="101"/>
      <c r="DS36" s="101"/>
      <c r="DT36" s="101"/>
      <c r="DU36" s="101"/>
      <c r="DV36" s="101"/>
      <c r="DW36" s="101"/>
      <c r="DX36" s="101"/>
      <c r="DY36" s="101"/>
      <c r="DZ36" s="101"/>
      <c r="EA36" s="101"/>
      <c r="EB36" s="101"/>
      <c r="EC36" s="101"/>
      <c r="ED36" s="101"/>
      <c r="EE36" s="101"/>
      <c r="EF36" s="101"/>
      <c r="EG36" s="101"/>
      <c r="EH36" s="101"/>
      <c r="EI36" s="101"/>
      <c r="EJ36" s="101"/>
      <c r="EK36" s="101"/>
      <c r="EL36" s="101"/>
      <c r="EM36" s="101"/>
      <c r="EN36" s="101"/>
      <c r="EO36" s="101"/>
      <c r="EP36" s="101"/>
      <c r="EQ36" s="101"/>
      <c r="ER36" s="101"/>
      <c r="ES36" s="101"/>
      <c r="ET36" s="101"/>
    </row>
    <row r="37" spans="1:150" ht="25.5" hidden="1" customHeight="1" x14ac:dyDescent="0.25">
      <c r="A37" s="29" t="s">
        <v>364</v>
      </c>
      <c r="B37" s="29" t="s">
        <v>365</v>
      </c>
      <c r="C37" s="29" t="s">
        <v>366</v>
      </c>
      <c r="D37" s="30" t="s">
        <v>367</v>
      </c>
      <c r="E37" s="31" t="s">
        <v>272</v>
      </c>
      <c r="F37" s="32" t="s">
        <v>130</v>
      </c>
      <c r="G37" s="32" t="s">
        <v>290</v>
      </c>
      <c r="H37" s="32" t="s">
        <v>132</v>
      </c>
      <c r="I37" s="32" t="s">
        <v>115</v>
      </c>
      <c r="J37" s="32" t="s">
        <v>112</v>
      </c>
      <c r="K37" s="32"/>
      <c r="L37" s="32"/>
      <c r="M37" s="32"/>
      <c r="N37" s="33">
        <f>O37+S37</f>
        <v>798964</v>
      </c>
      <c r="O37" s="33">
        <v>119845</v>
      </c>
      <c r="P37" s="33"/>
      <c r="Q37" s="33">
        <v>0</v>
      </c>
      <c r="R37" s="33">
        <v>0</v>
      </c>
      <c r="S37" s="33">
        <v>679119</v>
      </c>
      <c r="T37" s="34">
        <v>42887</v>
      </c>
      <c r="U37" s="35">
        <v>42979</v>
      </c>
      <c r="V37" s="35">
        <v>43100</v>
      </c>
      <c r="W37" s="36">
        <v>43951</v>
      </c>
      <c r="X37" s="114">
        <v>0</v>
      </c>
      <c r="Y37" s="114">
        <v>0</v>
      </c>
      <c r="Z37" s="114">
        <f>S37</f>
        <v>679119</v>
      </c>
      <c r="AA37" s="114">
        <v>0</v>
      </c>
      <c r="AB37" s="114">
        <v>0</v>
      </c>
      <c r="AC37" s="114"/>
      <c r="AD37" s="139"/>
      <c r="AE37" s="115"/>
      <c r="AF37" s="119">
        <v>10</v>
      </c>
      <c r="AG37" s="129" t="s">
        <v>240</v>
      </c>
      <c r="AH37" s="120"/>
      <c r="AI37" s="135"/>
      <c r="AJ37" s="136"/>
      <c r="AK37" s="119"/>
      <c r="AL37" s="120"/>
      <c r="AM37" s="120"/>
      <c r="AN37" s="120"/>
      <c r="AO37" s="120"/>
      <c r="AP37" s="120" t="s">
        <v>746</v>
      </c>
      <c r="AQ37" s="129" t="s">
        <v>191</v>
      </c>
      <c r="AR37" s="129">
        <v>3</v>
      </c>
      <c r="AS37" s="120"/>
      <c r="AT37" s="120"/>
      <c r="AU37" s="120"/>
      <c r="AV37" s="120"/>
      <c r="AW37" s="120"/>
      <c r="AX37" s="120"/>
      <c r="AY37" s="120"/>
      <c r="AZ37" s="120"/>
      <c r="BA37" s="120"/>
      <c r="BB37" s="120"/>
      <c r="BC37" s="120"/>
      <c r="BD37" s="120"/>
      <c r="BE37" s="120"/>
      <c r="BF37" s="120"/>
      <c r="BG37" s="120"/>
      <c r="BH37" s="146" t="s">
        <v>802</v>
      </c>
      <c r="BI37" s="122" t="s">
        <v>941</v>
      </c>
    </row>
    <row r="38" spans="1:150" ht="24.75" hidden="1" customHeight="1" thickBot="1" x14ac:dyDescent="0.3">
      <c r="A38" s="15" t="s">
        <v>368</v>
      </c>
      <c r="B38" s="16" t="s">
        <v>83</v>
      </c>
      <c r="C38" s="16"/>
      <c r="D38" s="16" t="s">
        <v>369</v>
      </c>
      <c r="E38" s="17"/>
      <c r="F38" s="17"/>
      <c r="G38" s="17"/>
      <c r="H38" s="17"/>
      <c r="I38" s="17"/>
      <c r="J38" s="17"/>
      <c r="K38" s="17"/>
      <c r="L38" s="17"/>
      <c r="M38" s="17"/>
      <c r="N38" s="17"/>
      <c r="O38" s="17"/>
      <c r="P38" s="17"/>
      <c r="Q38" s="17"/>
      <c r="R38" s="17"/>
      <c r="S38" s="17"/>
      <c r="T38" s="46"/>
      <c r="U38" s="47"/>
      <c r="V38" s="47"/>
      <c r="W38" s="48" t="s">
        <v>275</v>
      </c>
      <c r="X38" s="17"/>
      <c r="Y38" s="17"/>
      <c r="Z38" s="17"/>
      <c r="AA38" s="17"/>
      <c r="AB38" s="17"/>
      <c r="AC38" s="17"/>
      <c r="AD38" s="17"/>
      <c r="AE38" s="115"/>
      <c r="AF38" s="17"/>
      <c r="AG38" s="17"/>
      <c r="AH38" s="17"/>
      <c r="AI38" s="17"/>
      <c r="AJ38" s="136"/>
      <c r="AK38" s="17"/>
      <c r="AL38" s="17"/>
      <c r="AM38" s="17"/>
      <c r="AN38" s="17"/>
      <c r="AO38" s="17"/>
      <c r="AP38" s="107"/>
      <c r="AQ38" s="107"/>
      <c r="AR38" s="107"/>
      <c r="AS38" s="107"/>
      <c r="AT38" s="17"/>
      <c r="AU38" s="107"/>
      <c r="AV38" s="107"/>
      <c r="AW38" s="17"/>
      <c r="AX38" s="107"/>
      <c r="AY38" s="107"/>
      <c r="AZ38" s="17"/>
      <c r="BA38" s="107"/>
      <c r="BB38" s="107"/>
      <c r="BC38" s="107"/>
      <c r="BD38" s="107"/>
      <c r="BE38" s="107"/>
      <c r="BF38" s="107"/>
      <c r="BG38" s="107"/>
      <c r="BI38" s="122" t="s">
        <v>275</v>
      </c>
    </row>
    <row r="39" spans="1:150" s="113" customFormat="1" ht="25.5" hidden="1" customHeight="1" x14ac:dyDescent="0.25">
      <c r="A39" s="20" t="s">
        <v>370</v>
      </c>
      <c r="B39" s="21" t="s">
        <v>83</v>
      </c>
      <c r="C39" s="21"/>
      <c r="D39" s="22" t="s">
        <v>371</v>
      </c>
      <c r="E39" s="23"/>
      <c r="F39" s="23"/>
      <c r="G39" s="23"/>
      <c r="H39" s="23"/>
      <c r="I39" s="23"/>
      <c r="J39" s="23"/>
      <c r="K39" s="23"/>
      <c r="L39" s="23"/>
      <c r="M39" s="23"/>
      <c r="N39" s="23"/>
      <c r="O39" s="23"/>
      <c r="P39" s="23"/>
      <c r="Q39" s="23"/>
      <c r="R39" s="23"/>
      <c r="S39" s="24"/>
      <c r="T39" s="25"/>
      <c r="U39" s="38"/>
      <c r="V39" s="38"/>
      <c r="W39" s="28" t="s">
        <v>275</v>
      </c>
      <c r="X39" s="108"/>
      <c r="Y39" s="108"/>
      <c r="Z39" s="108"/>
      <c r="AA39" s="108"/>
      <c r="AB39" s="108"/>
      <c r="AC39" s="108"/>
      <c r="AD39" s="138"/>
      <c r="AE39" s="109"/>
      <c r="AF39" s="112"/>
      <c r="AG39" s="110"/>
      <c r="AH39" s="110"/>
      <c r="AI39" s="111"/>
      <c r="AJ39" s="109"/>
      <c r="AK39" s="112"/>
      <c r="AL39" s="110"/>
      <c r="AM39" s="110"/>
      <c r="AN39" s="110"/>
      <c r="AO39" s="110"/>
      <c r="AP39" s="110"/>
      <c r="AQ39" s="110"/>
      <c r="AR39" s="110"/>
      <c r="AS39" s="110"/>
      <c r="AT39" s="110"/>
      <c r="AU39" s="110"/>
      <c r="AV39" s="110"/>
      <c r="AW39" s="110"/>
      <c r="AX39" s="110"/>
      <c r="AY39" s="110"/>
      <c r="AZ39" s="110"/>
      <c r="BA39" s="110"/>
      <c r="BB39" s="110"/>
      <c r="BC39" s="110"/>
      <c r="BD39" s="110"/>
      <c r="BE39" s="110"/>
      <c r="BF39" s="110"/>
      <c r="BG39" s="110"/>
      <c r="BH39" s="146"/>
      <c r="BI39" s="122" t="s">
        <v>275</v>
      </c>
      <c r="BJ39" s="101"/>
      <c r="BK39" s="101"/>
      <c r="BL39" s="101"/>
      <c r="BM39" s="101"/>
      <c r="BN39" s="101"/>
      <c r="BO39" s="101"/>
      <c r="BP39" s="101"/>
      <c r="BQ39" s="101"/>
      <c r="BR39" s="101"/>
      <c r="BS39" s="101"/>
      <c r="BT39" s="101"/>
      <c r="BU39" s="101"/>
      <c r="BV39" s="101"/>
      <c r="BW39" s="101"/>
      <c r="BX39" s="101"/>
      <c r="BY39" s="101"/>
      <c r="BZ39" s="101"/>
      <c r="CA39" s="101"/>
      <c r="CB39" s="101"/>
      <c r="CC39" s="101"/>
      <c r="CD39" s="101"/>
      <c r="CE39" s="101"/>
      <c r="CF39" s="101"/>
      <c r="CG39" s="101"/>
      <c r="CH39" s="101"/>
      <c r="CI39" s="101"/>
      <c r="CJ39" s="101"/>
      <c r="CK39" s="101"/>
      <c r="CL39" s="101"/>
      <c r="CM39" s="101"/>
      <c r="CN39" s="101"/>
      <c r="CO39" s="101"/>
      <c r="CP39" s="101"/>
      <c r="CQ39" s="101"/>
      <c r="CR39" s="101"/>
      <c r="CS39" s="101"/>
      <c r="CT39" s="101"/>
      <c r="CU39" s="101"/>
      <c r="CV39" s="101"/>
      <c r="CW39" s="101"/>
      <c r="CX39" s="101"/>
      <c r="CY39" s="101"/>
      <c r="CZ39" s="101"/>
      <c r="DA39" s="101"/>
      <c r="DB39" s="101"/>
      <c r="DC39" s="101"/>
      <c r="DD39" s="101"/>
      <c r="DE39" s="101"/>
      <c r="DF39" s="101"/>
      <c r="DG39" s="101"/>
      <c r="DH39" s="101"/>
      <c r="DI39" s="101"/>
      <c r="DJ39" s="101"/>
      <c r="DK39" s="101"/>
      <c r="DL39" s="101"/>
      <c r="DM39" s="101"/>
      <c r="DN39" s="101"/>
      <c r="DO39" s="101"/>
      <c r="DP39" s="101"/>
      <c r="DQ39" s="101"/>
      <c r="DR39" s="101"/>
      <c r="DS39" s="101"/>
      <c r="DT39" s="101"/>
      <c r="DU39" s="101"/>
      <c r="DV39" s="101"/>
      <c r="DW39" s="101"/>
      <c r="DX39" s="101"/>
      <c r="DY39" s="101"/>
      <c r="DZ39" s="101"/>
      <c r="EA39" s="101"/>
      <c r="EB39" s="101"/>
      <c r="EC39" s="101"/>
      <c r="ED39" s="101"/>
      <c r="EE39" s="101"/>
      <c r="EF39" s="101"/>
      <c r="EG39" s="101"/>
      <c r="EH39" s="101"/>
      <c r="EI39" s="101"/>
      <c r="EJ39" s="101"/>
      <c r="EK39" s="101"/>
      <c r="EL39" s="101"/>
      <c r="EM39" s="101"/>
      <c r="EN39" s="101"/>
      <c r="EO39" s="101"/>
      <c r="EP39" s="101"/>
      <c r="EQ39" s="101"/>
      <c r="ER39" s="101"/>
      <c r="ES39" s="101"/>
      <c r="ET39" s="101"/>
    </row>
    <row r="40" spans="1:150" s="147" customFormat="1" ht="25.5" hidden="1" customHeight="1" x14ac:dyDescent="0.25">
      <c r="A40" s="53" t="s">
        <v>372</v>
      </c>
      <c r="B40" s="53" t="s">
        <v>373</v>
      </c>
      <c r="C40" s="53" t="s">
        <v>374</v>
      </c>
      <c r="D40" s="53" t="s">
        <v>375</v>
      </c>
      <c r="E40" s="32" t="s">
        <v>272</v>
      </c>
      <c r="F40" s="32" t="s">
        <v>118</v>
      </c>
      <c r="G40" s="32" t="s">
        <v>290</v>
      </c>
      <c r="H40" s="54" t="s">
        <v>123</v>
      </c>
      <c r="I40" s="32" t="s">
        <v>115</v>
      </c>
      <c r="J40" s="32" t="s">
        <v>112</v>
      </c>
      <c r="K40" s="32"/>
      <c r="L40" s="32"/>
      <c r="M40" s="32"/>
      <c r="N40" s="33">
        <v>728508.61</v>
      </c>
      <c r="O40" s="33">
        <v>228404.45</v>
      </c>
      <c r="P40" s="33">
        <v>0</v>
      </c>
      <c r="Q40" s="33">
        <v>0</v>
      </c>
      <c r="R40" s="33">
        <v>0</v>
      </c>
      <c r="S40" s="33">
        <v>500104.16</v>
      </c>
      <c r="T40" s="34">
        <v>42644</v>
      </c>
      <c r="U40" s="55">
        <v>42705</v>
      </c>
      <c r="V40" s="35">
        <v>42825</v>
      </c>
      <c r="W40" s="36">
        <v>43677</v>
      </c>
      <c r="X40" s="114">
        <v>0</v>
      </c>
      <c r="Y40" s="114">
        <v>200000</v>
      </c>
      <c r="Z40" s="114">
        <v>200104.15999999997</v>
      </c>
      <c r="AA40" s="114">
        <v>100000</v>
      </c>
      <c r="AB40" s="114">
        <v>0</v>
      </c>
      <c r="AC40" s="114"/>
      <c r="AD40" s="139"/>
      <c r="AE40" s="144"/>
      <c r="AF40" s="145">
        <v>33</v>
      </c>
      <c r="AG40" s="129" t="s">
        <v>251</v>
      </c>
      <c r="AH40" s="129"/>
      <c r="AI40" s="141"/>
      <c r="AJ40" s="144"/>
      <c r="AK40" s="145"/>
      <c r="AL40" s="129"/>
      <c r="AM40" s="129"/>
      <c r="AN40" s="129"/>
      <c r="AO40" s="129"/>
      <c r="AP40" s="129" t="s">
        <v>173</v>
      </c>
      <c r="AQ40" s="129" t="s">
        <v>230</v>
      </c>
      <c r="AR40" s="129">
        <v>1</v>
      </c>
      <c r="AS40" s="129"/>
      <c r="AT40" s="129"/>
      <c r="AU40" s="129"/>
      <c r="AV40" s="129"/>
      <c r="AW40" s="129"/>
      <c r="AX40" s="129"/>
      <c r="AY40" s="129"/>
      <c r="AZ40" s="129"/>
      <c r="BA40" s="129"/>
      <c r="BB40" s="129"/>
      <c r="BC40" s="129"/>
      <c r="BD40" s="129"/>
      <c r="BE40" s="129"/>
      <c r="BF40" s="129"/>
      <c r="BG40" s="129"/>
      <c r="BH40" s="146" t="s">
        <v>830</v>
      </c>
      <c r="BI40" s="122" t="s">
        <v>941</v>
      </c>
      <c r="BJ40" s="146"/>
      <c r="BK40" s="146"/>
      <c r="BL40" s="146"/>
      <c r="BM40" s="146"/>
      <c r="BN40" s="146"/>
      <c r="BO40" s="146"/>
      <c r="BP40" s="146"/>
      <c r="BQ40" s="146"/>
      <c r="BR40" s="146"/>
      <c r="BS40" s="146"/>
      <c r="BT40" s="146"/>
      <c r="BU40" s="146"/>
      <c r="BV40" s="146"/>
      <c r="BW40" s="146"/>
      <c r="BX40" s="146"/>
      <c r="BY40" s="146"/>
      <c r="BZ40" s="146"/>
      <c r="CA40" s="146"/>
      <c r="CB40" s="146"/>
      <c r="CC40" s="146"/>
      <c r="CD40" s="146"/>
      <c r="CE40" s="146"/>
      <c r="CF40" s="146"/>
      <c r="CG40" s="146"/>
      <c r="CH40" s="146"/>
      <c r="CI40" s="146"/>
      <c r="CJ40" s="146"/>
      <c r="CK40" s="146"/>
      <c r="CL40" s="146"/>
      <c r="CM40" s="146"/>
      <c r="CN40" s="146"/>
      <c r="CO40" s="146"/>
      <c r="CP40" s="146"/>
      <c r="CQ40" s="146"/>
      <c r="CR40" s="146"/>
      <c r="CS40" s="146"/>
      <c r="CT40" s="146"/>
      <c r="CU40" s="146"/>
      <c r="CV40" s="146"/>
      <c r="CW40" s="146"/>
      <c r="CX40" s="146"/>
      <c r="CY40" s="146"/>
      <c r="CZ40" s="146"/>
      <c r="DA40" s="146"/>
      <c r="DB40" s="146"/>
      <c r="DC40" s="146"/>
      <c r="DD40" s="146"/>
      <c r="DE40" s="146"/>
      <c r="DF40" s="146"/>
      <c r="DG40" s="146"/>
      <c r="DH40" s="146"/>
      <c r="DI40" s="146"/>
      <c r="DJ40" s="146"/>
      <c r="DK40" s="146"/>
      <c r="DL40" s="146"/>
      <c r="DM40" s="146"/>
      <c r="DN40" s="146"/>
      <c r="DO40" s="146"/>
      <c r="DP40" s="146"/>
      <c r="DQ40" s="146"/>
      <c r="DR40" s="146"/>
      <c r="DS40" s="146"/>
      <c r="DT40" s="146"/>
      <c r="DU40" s="146"/>
      <c r="DV40" s="146"/>
      <c r="DW40" s="146"/>
      <c r="DX40" s="146"/>
      <c r="DY40" s="146"/>
      <c r="DZ40" s="146"/>
      <c r="EA40" s="146"/>
      <c r="EB40" s="146"/>
      <c r="EC40" s="146"/>
      <c r="ED40" s="146"/>
      <c r="EE40" s="146"/>
      <c r="EF40" s="146"/>
      <c r="EG40" s="146"/>
      <c r="EH40" s="146"/>
      <c r="EI40" s="146"/>
      <c r="EJ40" s="146"/>
      <c r="EK40" s="146"/>
      <c r="EL40" s="146"/>
      <c r="EM40" s="146"/>
      <c r="EN40" s="146"/>
      <c r="EO40" s="146"/>
      <c r="EP40" s="146"/>
      <c r="EQ40" s="146"/>
      <c r="ER40" s="146"/>
      <c r="ES40" s="146"/>
      <c r="ET40" s="146"/>
    </row>
    <row r="41" spans="1:150" s="146" customFormat="1" ht="25.5" hidden="1" customHeight="1" x14ac:dyDescent="0.25">
      <c r="A41" s="56" t="s">
        <v>376</v>
      </c>
      <c r="B41" s="56" t="s">
        <v>377</v>
      </c>
      <c r="C41" s="56" t="s">
        <v>378</v>
      </c>
      <c r="D41" s="41" t="s">
        <v>379</v>
      </c>
      <c r="E41" s="41" t="s">
        <v>297</v>
      </c>
      <c r="F41" s="41" t="s">
        <v>118</v>
      </c>
      <c r="G41" s="41" t="s">
        <v>326</v>
      </c>
      <c r="H41" s="57" t="s">
        <v>123</v>
      </c>
      <c r="I41" s="41" t="s">
        <v>115</v>
      </c>
      <c r="J41" s="41" t="s">
        <v>112</v>
      </c>
      <c r="K41" s="41"/>
      <c r="L41" s="41"/>
      <c r="M41" s="41"/>
      <c r="N41" s="42">
        <f>SUM(O41:S41)</f>
        <v>515526.52</v>
      </c>
      <c r="O41" s="42">
        <v>97732.29</v>
      </c>
      <c r="P41" s="42">
        <v>0</v>
      </c>
      <c r="Q41" s="42">
        <v>0</v>
      </c>
      <c r="R41" s="42">
        <v>226000</v>
      </c>
      <c r="S41" s="42">
        <v>191794.23</v>
      </c>
      <c r="T41" s="43">
        <v>42675</v>
      </c>
      <c r="U41" s="58">
        <v>42705</v>
      </c>
      <c r="V41" s="44">
        <v>42825</v>
      </c>
      <c r="W41" s="45">
        <v>43524</v>
      </c>
      <c r="X41" s="148"/>
      <c r="Y41" s="91">
        <v>150094.23000000001</v>
      </c>
      <c r="Z41" s="91">
        <f>S41-Y41</f>
        <v>41700</v>
      </c>
      <c r="AA41" s="91"/>
      <c r="AB41" s="91"/>
      <c r="AC41" s="91"/>
      <c r="AD41" s="149"/>
      <c r="AE41" s="57"/>
      <c r="AF41" s="150">
        <v>33</v>
      </c>
      <c r="AG41" s="116" t="s">
        <v>251</v>
      </c>
      <c r="AH41" s="116"/>
      <c r="AI41" s="134"/>
      <c r="AJ41" s="57"/>
      <c r="AK41" s="150"/>
      <c r="AL41" s="116"/>
      <c r="AM41" s="116"/>
      <c r="AN41" s="116"/>
      <c r="AO41" s="116"/>
      <c r="AP41" s="116" t="s">
        <v>173</v>
      </c>
      <c r="AQ41" s="116" t="s">
        <v>230</v>
      </c>
      <c r="AR41" s="116">
        <v>1</v>
      </c>
      <c r="AS41" s="116"/>
      <c r="AT41" s="116"/>
      <c r="AU41" s="116"/>
      <c r="AV41" s="116"/>
      <c r="AW41" s="116"/>
      <c r="AX41" s="116"/>
      <c r="AY41" s="116"/>
      <c r="AZ41" s="116"/>
      <c r="BA41" s="116"/>
      <c r="BB41" s="116"/>
      <c r="BC41" s="116"/>
      <c r="BD41" s="116"/>
      <c r="BE41" s="116"/>
      <c r="BF41" s="116"/>
      <c r="BG41" s="116"/>
      <c r="BH41" s="146" t="s">
        <v>829</v>
      </c>
      <c r="BI41" s="122" t="s">
        <v>941</v>
      </c>
    </row>
    <row r="42" spans="1:150" s="113" customFormat="1" ht="25.5" hidden="1" customHeight="1" x14ac:dyDescent="0.25">
      <c r="A42" s="20" t="s">
        <v>380</v>
      </c>
      <c r="B42" s="21" t="s">
        <v>83</v>
      </c>
      <c r="C42" s="21"/>
      <c r="D42" s="22" t="s">
        <v>381</v>
      </c>
      <c r="E42" s="23"/>
      <c r="F42" s="23"/>
      <c r="G42" s="23"/>
      <c r="H42" s="23"/>
      <c r="I42" s="23"/>
      <c r="J42" s="23"/>
      <c r="K42" s="23"/>
      <c r="L42" s="23"/>
      <c r="M42" s="23"/>
      <c r="N42" s="59"/>
      <c r="O42" s="23"/>
      <c r="P42" s="59"/>
      <c r="Q42" s="23"/>
      <c r="R42" s="23"/>
      <c r="S42" s="24"/>
      <c r="T42" s="25"/>
      <c r="U42" s="38"/>
      <c r="V42" s="38"/>
      <c r="W42" s="28" t="s">
        <v>275</v>
      </c>
      <c r="X42" s="108"/>
      <c r="Y42" s="108"/>
      <c r="Z42" s="108"/>
      <c r="AA42" s="108"/>
      <c r="AB42" s="108"/>
      <c r="AC42" s="108"/>
      <c r="AD42" s="138"/>
      <c r="AE42" s="109"/>
      <c r="AF42" s="112"/>
      <c r="AG42" s="110"/>
      <c r="AH42" s="110"/>
      <c r="AI42" s="111"/>
      <c r="AJ42" s="109"/>
      <c r="AK42" s="112"/>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46"/>
      <c r="BI42" s="122" t="s">
        <v>275</v>
      </c>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row>
    <row r="43" spans="1:150" s="154" customFormat="1" ht="43.5" hidden="1" customHeight="1" x14ac:dyDescent="0.25">
      <c r="A43" s="60" t="s">
        <v>382</v>
      </c>
      <c r="B43" s="60" t="s">
        <v>383</v>
      </c>
      <c r="C43" s="60" t="s">
        <v>384</v>
      </c>
      <c r="D43" s="31" t="s">
        <v>385</v>
      </c>
      <c r="E43" s="31" t="s">
        <v>272</v>
      </c>
      <c r="F43" s="31" t="s">
        <v>118</v>
      </c>
      <c r="G43" s="31" t="s">
        <v>290</v>
      </c>
      <c r="H43" s="32" t="s">
        <v>120</v>
      </c>
      <c r="I43" s="31" t="s">
        <v>115</v>
      </c>
      <c r="J43" s="31" t="s">
        <v>112</v>
      </c>
      <c r="K43" s="31"/>
      <c r="L43" s="31"/>
      <c r="M43" s="31"/>
      <c r="N43" s="61">
        <v>427519.54</v>
      </c>
      <c r="O43" s="61">
        <v>101743.85</v>
      </c>
      <c r="P43" s="61">
        <v>0</v>
      </c>
      <c r="Q43" s="61">
        <v>0</v>
      </c>
      <c r="R43" s="61">
        <v>0</v>
      </c>
      <c r="S43" s="61">
        <v>325775.69</v>
      </c>
      <c r="T43" s="62">
        <v>42644</v>
      </c>
      <c r="U43" s="63">
        <v>42767</v>
      </c>
      <c r="V43" s="63">
        <v>42885</v>
      </c>
      <c r="W43" s="64">
        <v>43646</v>
      </c>
      <c r="X43" s="151"/>
      <c r="Y43" s="151">
        <v>100000</v>
      </c>
      <c r="Z43" s="151">
        <v>194804</v>
      </c>
      <c r="AA43" s="151">
        <v>100000</v>
      </c>
      <c r="AB43" s="151"/>
      <c r="AC43" s="151"/>
      <c r="AD43" s="152"/>
      <c r="AE43" s="54"/>
      <c r="AF43" s="145">
        <v>44</v>
      </c>
      <c r="AG43" s="129" t="s">
        <v>255</v>
      </c>
      <c r="AH43" s="129"/>
      <c r="AI43" s="141"/>
      <c r="AJ43" s="54"/>
      <c r="AK43" s="145"/>
      <c r="AL43" s="129"/>
      <c r="AM43" s="129"/>
      <c r="AN43" s="129"/>
      <c r="AO43" s="129"/>
      <c r="AP43" s="129" t="s">
        <v>176</v>
      </c>
      <c r="AQ43" s="129" t="s">
        <v>747</v>
      </c>
      <c r="AR43" s="129">
        <v>1</v>
      </c>
      <c r="AS43" s="129" t="s">
        <v>177</v>
      </c>
      <c r="AT43" s="129" t="s">
        <v>748</v>
      </c>
      <c r="AU43" s="153">
        <v>7600</v>
      </c>
      <c r="AV43" s="129"/>
      <c r="AW43" s="129"/>
      <c r="AX43" s="129"/>
      <c r="AY43" s="129"/>
      <c r="AZ43" s="129"/>
      <c r="BA43" s="129"/>
      <c r="BB43" s="129"/>
      <c r="BC43" s="129"/>
      <c r="BD43" s="129"/>
      <c r="BE43" s="129"/>
      <c r="BF43" s="129"/>
      <c r="BG43" s="129"/>
      <c r="BH43" s="146" t="s">
        <v>814</v>
      </c>
      <c r="BI43" s="122" t="s">
        <v>939</v>
      </c>
      <c r="BJ43" s="146"/>
      <c r="BK43" s="146"/>
      <c r="BL43" s="146"/>
      <c r="BM43" s="146"/>
      <c r="BN43" s="146"/>
      <c r="BO43" s="146"/>
      <c r="BP43" s="146"/>
      <c r="BQ43" s="146"/>
      <c r="BR43" s="146"/>
      <c r="BS43" s="146"/>
      <c r="BT43" s="146"/>
      <c r="BU43" s="146"/>
      <c r="BV43" s="146"/>
      <c r="BW43" s="146"/>
      <c r="BX43" s="146"/>
      <c r="BY43" s="146"/>
      <c r="BZ43" s="146"/>
      <c r="CA43" s="146"/>
      <c r="CB43" s="146"/>
      <c r="CC43" s="146"/>
      <c r="CD43" s="146"/>
      <c r="CE43" s="146"/>
      <c r="CF43" s="146"/>
      <c r="CG43" s="146"/>
      <c r="CH43" s="146"/>
      <c r="CI43" s="146"/>
      <c r="CJ43" s="146"/>
      <c r="CK43" s="146"/>
      <c r="CL43" s="146"/>
      <c r="CM43" s="146"/>
      <c r="CN43" s="146"/>
      <c r="CO43" s="146"/>
      <c r="CP43" s="146"/>
      <c r="CQ43" s="146"/>
      <c r="CR43" s="146"/>
      <c r="CS43" s="146"/>
      <c r="CT43" s="146"/>
      <c r="CU43" s="146"/>
      <c r="CV43" s="146"/>
      <c r="CW43" s="146"/>
      <c r="CX43" s="146"/>
      <c r="CY43" s="146"/>
      <c r="CZ43" s="146"/>
      <c r="DA43" s="146"/>
      <c r="DB43" s="146"/>
      <c r="DC43" s="146"/>
      <c r="DD43" s="146"/>
      <c r="DE43" s="146"/>
      <c r="DF43" s="146"/>
      <c r="DG43" s="146"/>
      <c r="DH43" s="146"/>
      <c r="DI43" s="146"/>
      <c r="DJ43" s="146"/>
      <c r="DK43" s="146"/>
      <c r="DL43" s="146"/>
      <c r="DM43" s="146"/>
      <c r="DN43" s="146"/>
      <c r="DO43" s="146"/>
      <c r="DP43" s="146"/>
      <c r="DQ43" s="146"/>
      <c r="DR43" s="146"/>
      <c r="DS43" s="146"/>
      <c r="DT43" s="146"/>
      <c r="DU43" s="146"/>
      <c r="DV43" s="146"/>
      <c r="DW43" s="146"/>
      <c r="DX43" s="146"/>
      <c r="DY43" s="146"/>
      <c r="DZ43" s="146"/>
      <c r="EA43" s="146"/>
      <c r="EB43" s="146"/>
      <c r="EC43" s="146"/>
      <c r="ED43" s="146"/>
      <c r="EE43" s="146"/>
      <c r="EF43" s="146"/>
      <c r="EG43" s="146"/>
      <c r="EH43" s="146"/>
      <c r="EI43" s="146"/>
      <c r="EJ43" s="146"/>
      <c r="EK43" s="146"/>
      <c r="EL43" s="146"/>
      <c r="EM43" s="146"/>
      <c r="EN43" s="146"/>
      <c r="EO43" s="146"/>
      <c r="EP43" s="146"/>
      <c r="EQ43" s="146"/>
      <c r="ER43" s="146"/>
      <c r="ES43" s="146"/>
      <c r="ET43" s="146"/>
    </row>
    <row r="44" spans="1:150" s="147" customFormat="1" ht="25.5" hidden="1" customHeight="1" x14ac:dyDescent="0.25">
      <c r="A44" s="60" t="s">
        <v>386</v>
      </c>
      <c r="B44" s="60" t="s">
        <v>387</v>
      </c>
      <c r="C44" s="60" t="s">
        <v>388</v>
      </c>
      <c r="D44" s="32" t="s">
        <v>389</v>
      </c>
      <c r="E44" s="32" t="s">
        <v>266</v>
      </c>
      <c r="F44" s="32" t="s">
        <v>118</v>
      </c>
      <c r="G44" s="32" t="s">
        <v>390</v>
      </c>
      <c r="H44" s="32" t="s">
        <v>120</v>
      </c>
      <c r="I44" s="32" t="s">
        <v>115</v>
      </c>
      <c r="J44" s="32"/>
      <c r="K44" s="32"/>
      <c r="L44" s="32"/>
      <c r="M44" s="32"/>
      <c r="N44" s="33">
        <v>192777.09</v>
      </c>
      <c r="O44" s="33">
        <v>28916.560000000001</v>
      </c>
      <c r="P44" s="33">
        <v>0</v>
      </c>
      <c r="Q44" s="33">
        <v>0</v>
      </c>
      <c r="R44" s="33">
        <v>0</v>
      </c>
      <c r="S44" s="33">
        <v>163860.53</v>
      </c>
      <c r="T44" s="34">
        <v>42705</v>
      </c>
      <c r="U44" s="35">
        <v>42795</v>
      </c>
      <c r="V44" s="35">
        <v>42916</v>
      </c>
      <c r="W44" s="36">
        <v>43496</v>
      </c>
      <c r="X44" s="114"/>
      <c r="Y44" s="114">
        <v>30000</v>
      </c>
      <c r="Z44" s="114">
        <v>180000</v>
      </c>
      <c r="AA44" s="114">
        <v>42728.06</v>
      </c>
      <c r="AB44" s="114"/>
      <c r="AC44" s="114"/>
      <c r="AD44" s="139"/>
      <c r="AE44" s="144"/>
      <c r="AF44" s="145">
        <v>44</v>
      </c>
      <c r="AG44" s="129" t="s">
        <v>255</v>
      </c>
      <c r="AH44" s="129"/>
      <c r="AI44" s="141"/>
      <c r="AJ44" s="144"/>
      <c r="AK44" s="145"/>
      <c r="AL44" s="129"/>
      <c r="AM44" s="129"/>
      <c r="AN44" s="129"/>
      <c r="AO44" s="129"/>
      <c r="AP44" s="129" t="s">
        <v>176</v>
      </c>
      <c r="AQ44" s="129" t="s">
        <v>747</v>
      </c>
      <c r="AR44" s="129">
        <v>1</v>
      </c>
      <c r="AS44" s="129" t="s">
        <v>177</v>
      </c>
      <c r="AT44" s="129" t="s">
        <v>748</v>
      </c>
      <c r="AU44" s="129">
        <v>150</v>
      </c>
      <c r="AV44" s="129"/>
      <c r="AW44" s="129"/>
      <c r="AX44" s="129"/>
      <c r="AY44" s="129"/>
      <c r="AZ44" s="129"/>
      <c r="BA44" s="129"/>
      <c r="BB44" s="129"/>
      <c r="BC44" s="129"/>
      <c r="BD44" s="129"/>
      <c r="BE44" s="129"/>
      <c r="BF44" s="129"/>
      <c r="BG44" s="129"/>
      <c r="BH44" s="146" t="s">
        <v>816</v>
      </c>
      <c r="BI44" s="122" t="s">
        <v>939</v>
      </c>
      <c r="BJ44" s="146"/>
      <c r="BK44" s="146"/>
      <c r="BL44" s="146"/>
      <c r="BM44" s="146"/>
      <c r="BN44" s="146"/>
      <c r="BO44" s="146"/>
      <c r="BP44" s="146"/>
      <c r="BQ44" s="146"/>
      <c r="BR44" s="146"/>
      <c r="BS44" s="146"/>
      <c r="BT44" s="146"/>
      <c r="BU44" s="146"/>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146"/>
      <c r="CX44" s="146"/>
      <c r="CY44" s="146"/>
      <c r="CZ44" s="146"/>
      <c r="DA44" s="146"/>
      <c r="DB44" s="146"/>
      <c r="DC44" s="146"/>
      <c r="DD44" s="146"/>
      <c r="DE44" s="146"/>
      <c r="DF44" s="146"/>
      <c r="DG44" s="146"/>
      <c r="DH44" s="146"/>
      <c r="DI44" s="146"/>
      <c r="DJ44" s="146"/>
      <c r="DK44" s="146"/>
      <c r="DL44" s="146"/>
      <c r="DM44" s="146"/>
      <c r="DN44" s="146"/>
      <c r="DO44" s="146"/>
      <c r="DP44" s="146"/>
      <c r="DQ44" s="146"/>
      <c r="DR44" s="146"/>
      <c r="DS44" s="146"/>
      <c r="DT44" s="146"/>
      <c r="DU44" s="146"/>
      <c r="DV44" s="146"/>
      <c r="DW44" s="146"/>
      <c r="DX44" s="146"/>
      <c r="DY44" s="146"/>
      <c r="DZ44" s="146"/>
      <c r="EA44" s="146"/>
      <c r="EB44" s="146"/>
      <c r="EC44" s="146"/>
      <c r="ED44" s="146"/>
      <c r="EE44" s="146"/>
      <c r="EF44" s="146"/>
      <c r="EG44" s="146"/>
      <c r="EH44" s="146"/>
      <c r="EI44" s="146"/>
      <c r="EJ44" s="146"/>
      <c r="EK44" s="146"/>
      <c r="EL44" s="146"/>
      <c r="EM44" s="146"/>
      <c r="EN44" s="146"/>
      <c r="EO44" s="146"/>
      <c r="EP44" s="146"/>
      <c r="EQ44" s="146"/>
      <c r="ER44" s="146"/>
      <c r="ES44" s="146"/>
      <c r="ET44" s="146"/>
    </row>
    <row r="45" spans="1:150" s="147" customFormat="1" ht="25.5" hidden="1" customHeight="1" x14ac:dyDescent="0.25">
      <c r="A45" s="60" t="s">
        <v>391</v>
      </c>
      <c r="B45" s="60" t="s">
        <v>392</v>
      </c>
      <c r="C45" s="60" t="s">
        <v>393</v>
      </c>
      <c r="D45" s="32" t="s">
        <v>394</v>
      </c>
      <c r="E45" s="32" t="s">
        <v>280</v>
      </c>
      <c r="F45" s="32" t="s">
        <v>118</v>
      </c>
      <c r="G45" s="32" t="s">
        <v>281</v>
      </c>
      <c r="H45" s="32" t="s">
        <v>120</v>
      </c>
      <c r="I45" s="32" t="s">
        <v>115</v>
      </c>
      <c r="J45" s="32" t="s">
        <v>112</v>
      </c>
      <c r="K45" s="32"/>
      <c r="L45" s="32"/>
      <c r="M45" s="32"/>
      <c r="N45" s="33">
        <v>129468.93</v>
      </c>
      <c r="O45" s="33">
        <v>19420.34</v>
      </c>
      <c r="P45" s="33">
        <v>0</v>
      </c>
      <c r="Q45" s="33">
        <v>0</v>
      </c>
      <c r="R45" s="33">
        <v>0</v>
      </c>
      <c r="S45" s="33">
        <v>110048.59</v>
      </c>
      <c r="T45" s="34">
        <v>42644</v>
      </c>
      <c r="U45" s="55">
        <v>42767</v>
      </c>
      <c r="V45" s="35">
        <v>42855</v>
      </c>
      <c r="W45" s="36">
        <v>43616</v>
      </c>
      <c r="Y45" s="155">
        <v>54435.8</v>
      </c>
      <c r="Z45" s="114">
        <v>42719.199999999997</v>
      </c>
      <c r="AA45" s="114"/>
      <c r="AB45" s="114"/>
      <c r="AC45" s="114"/>
      <c r="AD45" s="139"/>
      <c r="AE45" s="144"/>
      <c r="AF45" s="145">
        <v>44</v>
      </c>
      <c r="AG45" s="129" t="s">
        <v>749</v>
      </c>
      <c r="AH45" s="129"/>
      <c r="AI45" s="141"/>
      <c r="AJ45" s="144"/>
      <c r="AK45" s="145"/>
      <c r="AL45" s="129"/>
      <c r="AM45" s="129"/>
      <c r="AN45" s="129"/>
      <c r="AO45" s="129"/>
      <c r="AP45" s="129" t="s">
        <v>176</v>
      </c>
      <c r="AQ45" s="129" t="s">
        <v>747</v>
      </c>
      <c r="AR45" s="129">
        <v>1</v>
      </c>
      <c r="AS45" s="129" t="s">
        <v>177</v>
      </c>
      <c r="AT45" s="129" t="s">
        <v>748</v>
      </c>
      <c r="AU45" s="116">
        <v>100</v>
      </c>
      <c r="AV45" s="129"/>
      <c r="AW45" s="129"/>
      <c r="AX45" s="129"/>
      <c r="AY45" s="129"/>
      <c r="AZ45" s="129"/>
      <c r="BA45" s="129"/>
      <c r="BB45" s="129"/>
      <c r="BC45" s="129"/>
      <c r="BD45" s="129"/>
      <c r="BE45" s="129"/>
      <c r="BF45" s="129"/>
      <c r="BG45" s="129"/>
      <c r="BH45" s="146" t="s">
        <v>815</v>
      </c>
      <c r="BI45" s="122" t="s">
        <v>941</v>
      </c>
      <c r="BJ45" s="146"/>
      <c r="BK45" s="146"/>
      <c r="BL45" s="146"/>
      <c r="BM45" s="146"/>
      <c r="BN45" s="146"/>
      <c r="BO45" s="146"/>
      <c r="BP45" s="146"/>
      <c r="BQ45" s="146"/>
      <c r="BR45" s="146"/>
      <c r="BS45" s="146"/>
      <c r="BT45" s="146"/>
      <c r="BU45" s="146"/>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c r="CR45" s="146"/>
      <c r="CS45" s="146"/>
      <c r="CT45" s="146"/>
      <c r="CU45" s="146"/>
      <c r="CV45" s="146"/>
      <c r="CW45" s="146"/>
      <c r="CX45" s="146"/>
      <c r="CY45" s="146"/>
      <c r="CZ45" s="146"/>
      <c r="DA45" s="146"/>
      <c r="DB45" s="146"/>
      <c r="DC45" s="146"/>
      <c r="DD45" s="146"/>
      <c r="DE45" s="146"/>
      <c r="DF45" s="146"/>
      <c r="DG45" s="146"/>
      <c r="DH45" s="146"/>
      <c r="DI45" s="146"/>
      <c r="DJ45" s="146"/>
      <c r="DK45" s="146"/>
      <c r="DL45" s="146"/>
      <c r="DM45" s="146"/>
      <c r="DN45" s="146"/>
      <c r="DO45" s="146"/>
      <c r="DP45" s="146"/>
      <c r="DQ45" s="146"/>
      <c r="DR45" s="146"/>
      <c r="DS45" s="146"/>
      <c r="DT45" s="146"/>
      <c r="DU45" s="146"/>
      <c r="DV45" s="146"/>
      <c r="DW45" s="146"/>
      <c r="DX45" s="146"/>
      <c r="DY45" s="146"/>
      <c r="DZ45" s="146"/>
      <c r="EA45" s="146"/>
      <c r="EB45" s="146"/>
      <c r="EC45" s="146"/>
      <c r="ED45" s="146"/>
      <c r="EE45" s="146"/>
      <c r="EF45" s="146"/>
      <c r="EG45" s="146"/>
      <c r="EH45" s="146"/>
      <c r="EI45" s="146"/>
      <c r="EJ45" s="146"/>
      <c r="EK45" s="146"/>
      <c r="EL45" s="146"/>
      <c r="EM45" s="146"/>
      <c r="EN45" s="146"/>
      <c r="EO45" s="146"/>
      <c r="EP45" s="146"/>
      <c r="EQ45" s="146"/>
      <c r="ER45" s="146"/>
      <c r="ES45" s="146"/>
      <c r="ET45" s="146"/>
    </row>
    <row r="46" spans="1:150" s="147" customFormat="1" ht="25.5" hidden="1" customHeight="1" x14ac:dyDescent="0.25">
      <c r="A46" s="60" t="s">
        <v>395</v>
      </c>
      <c r="B46" s="60" t="s">
        <v>396</v>
      </c>
      <c r="C46" s="60" t="s">
        <v>397</v>
      </c>
      <c r="D46" s="53" t="s">
        <v>398</v>
      </c>
      <c r="E46" s="32" t="s">
        <v>297</v>
      </c>
      <c r="F46" s="32" t="s">
        <v>118</v>
      </c>
      <c r="G46" s="32" t="s">
        <v>399</v>
      </c>
      <c r="H46" s="32" t="s">
        <v>120</v>
      </c>
      <c r="I46" s="32" t="s">
        <v>115</v>
      </c>
      <c r="J46" s="32"/>
      <c r="K46" s="32"/>
      <c r="L46" s="32"/>
      <c r="M46" s="32"/>
      <c r="N46" s="33">
        <v>357846.76</v>
      </c>
      <c r="O46" s="33">
        <v>53677.02</v>
      </c>
      <c r="P46" s="33">
        <v>0</v>
      </c>
      <c r="Q46" s="33">
        <v>0</v>
      </c>
      <c r="R46" s="33">
        <v>0</v>
      </c>
      <c r="S46" s="42">
        <v>304169.74</v>
      </c>
      <c r="T46" s="34">
        <v>42675</v>
      </c>
      <c r="U46" s="55">
        <v>43189</v>
      </c>
      <c r="V46" s="35">
        <v>43281</v>
      </c>
      <c r="W46" s="36">
        <v>43677</v>
      </c>
      <c r="X46" s="114"/>
      <c r="Y46" s="114">
        <v>0</v>
      </c>
      <c r="Z46" s="114">
        <v>114237.62</v>
      </c>
      <c r="AA46" s="114">
        <f>S46-Z46</f>
        <v>189932.12</v>
      </c>
      <c r="AB46" s="114"/>
      <c r="AC46" s="114"/>
      <c r="AD46" s="139"/>
      <c r="AE46" s="144"/>
      <c r="AF46" s="145">
        <v>44</v>
      </c>
      <c r="AG46" s="129" t="s">
        <v>255</v>
      </c>
      <c r="AH46" s="129"/>
      <c r="AI46" s="141"/>
      <c r="AJ46" s="144"/>
      <c r="AK46" s="145"/>
      <c r="AL46" s="129"/>
      <c r="AM46" s="129"/>
      <c r="AN46" s="129"/>
      <c r="AO46" s="129"/>
      <c r="AP46" s="129" t="s">
        <v>176</v>
      </c>
      <c r="AQ46" s="129" t="s">
        <v>747</v>
      </c>
      <c r="AR46" s="129">
        <v>1</v>
      </c>
      <c r="AS46" s="129" t="s">
        <v>177</v>
      </c>
      <c r="AT46" s="129" t="s">
        <v>748</v>
      </c>
      <c r="AU46" s="116">
        <v>1000</v>
      </c>
      <c r="AV46" s="129"/>
      <c r="AW46" s="129"/>
      <c r="AX46" s="129"/>
      <c r="AY46" s="129"/>
      <c r="AZ46" s="129"/>
      <c r="BA46" s="129"/>
      <c r="BB46" s="129"/>
      <c r="BC46" s="129"/>
      <c r="BD46" s="129"/>
      <c r="BE46" s="129"/>
      <c r="BF46" s="129"/>
      <c r="BG46" s="129"/>
      <c r="BH46" s="146" t="s">
        <v>817</v>
      </c>
      <c r="BI46" s="122" t="s">
        <v>941</v>
      </c>
      <c r="BJ46" s="146"/>
      <c r="BK46" s="146"/>
      <c r="BL46" s="146"/>
      <c r="BM46" s="146"/>
      <c r="BN46" s="146"/>
      <c r="BO46" s="146"/>
      <c r="BP46" s="146"/>
      <c r="BQ46" s="146"/>
      <c r="BR46" s="146"/>
      <c r="BS46" s="146"/>
      <c r="BT46" s="146"/>
      <c r="BU46" s="146"/>
      <c r="BV46" s="146"/>
      <c r="BW46" s="146"/>
      <c r="BX46" s="146"/>
      <c r="BY46" s="146"/>
      <c r="BZ46" s="146"/>
      <c r="CA46" s="146"/>
      <c r="CB46" s="146"/>
      <c r="CC46" s="146"/>
      <c r="CD46" s="146"/>
      <c r="CE46" s="146"/>
      <c r="CF46" s="146"/>
      <c r="CG46" s="146"/>
      <c r="CH46" s="146"/>
      <c r="CI46" s="146"/>
      <c r="CJ46" s="146"/>
      <c r="CK46" s="146"/>
      <c r="CL46" s="146"/>
      <c r="CM46" s="146"/>
      <c r="CN46" s="146"/>
      <c r="CO46" s="146"/>
      <c r="CP46" s="146"/>
      <c r="CQ46" s="146"/>
      <c r="CR46" s="146"/>
      <c r="CS46" s="146"/>
      <c r="CT46" s="146"/>
      <c r="CU46" s="146"/>
      <c r="CV46" s="146"/>
      <c r="CW46" s="146"/>
      <c r="CX46" s="146"/>
      <c r="CY46" s="146"/>
      <c r="CZ46" s="146"/>
      <c r="DA46" s="146"/>
      <c r="DB46" s="146"/>
      <c r="DC46" s="146"/>
      <c r="DD46" s="146"/>
      <c r="DE46" s="146"/>
      <c r="DF46" s="146"/>
      <c r="DG46" s="146"/>
      <c r="DH46" s="146"/>
      <c r="DI46" s="146"/>
      <c r="DJ46" s="146"/>
      <c r="DK46" s="146"/>
      <c r="DL46" s="146"/>
      <c r="DM46" s="146"/>
      <c r="DN46" s="146"/>
      <c r="DO46" s="146"/>
      <c r="DP46" s="146"/>
      <c r="DQ46" s="146"/>
      <c r="DR46" s="146"/>
      <c r="DS46" s="146"/>
      <c r="DT46" s="146"/>
      <c r="DU46" s="146"/>
      <c r="DV46" s="146"/>
      <c r="DW46" s="146"/>
      <c r="DX46" s="146"/>
      <c r="DY46" s="146"/>
      <c r="DZ46" s="146"/>
      <c r="EA46" s="146"/>
      <c r="EB46" s="146"/>
      <c r="EC46" s="146"/>
      <c r="ED46" s="146"/>
      <c r="EE46" s="146"/>
      <c r="EF46" s="146"/>
      <c r="EG46" s="146"/>
      <c r="EH46" s="146"/>
      <c r="EI46" s="146"/>
      <c r="EJ46" s="146"/>
      <c r="EK46" s="146"/>
      <c r="EL46" s="146"/>
      <c r="EM46" s="146"/>
      <c r="EN46" s="146"/>
      <c r="EO46" s="146"/>
      <c r="EP46" s="146"/>
      <c r="EQ46" s="146"/>
      <c r="ER46" s="146"/>
      <c r="ES46" s="146"/>
      <c r="ET46" s="146"/>
    </row>
    <row r="47" spans="1:150" ht="24.75" hidden="1" customHeight="1" thickBot="1" x14ac:dyDescent="0.3">
      <c r="A47" s="15" t="s">
        <v>400</v>
      </c>
      <c r="B47" s="16" t="s">
        <v>83</v>
      </c>
      <c r="C47" s="16"/>
      <c r="D47" s="16" t="s">
        <v>401</v>
      </c>
      <c r="E47" s="17"/>
      <c r="F47" s="17"/>
      <c r="G47" s="17"/>
      <c r="H47" s="17"/>
      <c r="I47" s="17"/>
      <c r="J47" s="17"/>
      <c r="K47" s="17"/>
      <c r="L47" s="17"/>
      <c r="M47" s="17"/>
      <c r="N47" s="17"/>
      <c r="O47" s="17"/>
      <c r="P47" s="17"/>
      <c r="Q47" s="17"/>
      <c r="R47" s="17"/>
      <c r="S47" s="17"/>
      <c r="T47" s="46"/>
      <c r="U47" s="47"/>
      <c r="V47" s="47"/>
      <c r="W47" s="48" t="s">
        <v>275</v>
      </c>
      <c r="X47" s="17"/>
      <c r="Y47" s="17"/>
      <c r="Z47" s="17"/>
      <c r="AA47" s="17"/>
      <c r="AB47" s="17"/>
      <c r="AC47" s="17"/>
      <c r="AD47" s="17"/>
      <c r="AE47" s="115"/>
      <c r="AF47" s="17"/>
      <c r="AG47" s="17"/>
      <c r="AH47" s="17"/>
      <c r="AI47" s="17"/>
      <c r="AJ47" s="115"/>
      <c r="AK47" s="17"/>
      <c r="AL47" s="17"/>
      <c r="AM47" s="17"/>
      <c r="AN47" s="17"/>
      <c r="AO47" s="17"/>
      <c r="AP47" s="107"/>
      <c r="AQ47" s="107"/>
      <c r="AR47" s="107"/>
      <c r="AS47" s="107"/>
      <c r="AT47" s="17"/>
      <c r="AU47" s="107"/>
      <c r="AV47" s="107"/>
      <c r="AW47" s="17"/>
      <c r="AX47" s="107"/>
      <c r="AY47" s="107"/>
      <c r="AZ47" s="17"/>
      <c r="BA47" s="107"/>
      <c r="BB47" s="107"/>
      <c r="BC47" s="107"/>
      <c r="BD47" s="107"/>
      <c r="BE47" s="107"/>
      <c r="BF47" s="107"/>
      <c r="BG47" s="107"/>
      <c r="BI47" s="122" t="s">
        <v>275</v>
      </c>
    </row>
    <row r="48" spans="1:150" s="113" customFormat="1" ht="25.5" hidden="1" customHeight="1" x14ac:dyDescent="0.25">
      <c r="A48" s="65" t="s">
        <v>402</v>
      </c>
      <c r="B48" s="65" t="s">
        <v>83</v>
      </c>
      <c r="C48" s="65"/>
      <c r="D48" s="66" t="s">
        <v>403</v>
      </c>
      <c r="E48" s="67"/>
      <c r="F48" s="67"/>
      <c r="G48" s="67"/>
      <c r="H48" s="67"/>
      <c r="I48" s="67"/>
      <c r="J48" s="67"/>
      <c r="K48" s="67"/>
      <c r="L48" s="67"/>
      <c r="M48" s="67"/>
      <c r="N48" s="67"/>
      <c r="O48" s="67"/>
      <c r="P48" s="67"/>
      <c r="Q48" s="67"/>
      <c r="R48" s="67"/>
      <c r="S48" s="67"/>
      <c r="T48" s="68"/>
      <c r="U48" s="69"/>
      <c r="V48" s="69"/>
      <c r="W48" s="70" t="s">
        <v>275</v>
      </c>
      <c r="X48" s="156"/>
      <c r="Y48" s="156"/>
      <c r="Z48" s="156"/>
      <c r="AA48" s="156"/>
      <c r="AB48" s="156"/>
      <c r="AC48" s="156"/>
      <c r="AD48" s="157"/>
      <c r="AE48" s="109"/>
      <c r="AF48" s="158"/>
      <c r="AG48" s="159"/>
      <c r="AH48" s="159"/>
      <c r="AI48" s="160"/>
      <c r="AJ48" s="109"/>
      <c r="AK48" s="158"/>
      <c r="AL48" s="159"/>
      <c r="AM48" s="159"/>
      <c r="AN48" s="159"/>
      <c r="AO48" s="159"/>
      <c r="AP48" s="159"/>
      <c r="AQ48" s="159"/>
      <c r="AR48" s="159"/>
      <c r="AS48" s="159"/>
      <c r="AT48" s="159"/>
      <c r="AU48" s="159"/>
      <c r="AV48" s="159"/>
      <c r="AW48" s="159"/>
      <c r="AX48" s="159"/>
      <c r="AY48" s="159"/>
      <c r="AZ48" s="159"/>
      <c r="BA48" s="159"/>
      <c r="BB48" s="159"/>
      <c r="BC48" s="159"/>
      <c r="BD48" s="159"/>
      <c r="BE48" s="159"/>
      <c r="BF48" s="159"/>
      <c r="BG48" s="159"/>
      <c r="BH48" s="146"/>
      <c r="BI48" s="122" t="s">
        <v>275</v>
      </c>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row>
    <row r="49" spans="1:150" ht="25.5" hidden="1" customHeight="1" x14ac:dyDescent="0.25">
      <c r="A49" s="60" t="s">
        <v>404</v>
      </c>
      <c r="B49" s="60" t="s">
        <v>405</v>
      </c>
      <c r="C49" s="60" t="s">
        <v>406</v>
      </c>
      <c r="D49" s="71" t="s">
        <v>407</v>
      </c>
      <c r="E49" s="31" t="s">
        <v>297</v>
      </c>
      <c r="F49" s="31" t="s">
        <v>124</v>
      </c>
      <c r="G49" s="31" t="s">
        <v>408</v>
      </c>
      <c r="H49" s="31" t="s">
        <v>125</v>
      </c>
      <c r="I49" s="31" t="s">
        <v>115</v>
      </c>
      <c r="J49" s="31"/>
      <c r="K49" s="31"/>
      <c r="L49" s="31"/>
      <c r="M49" s="31"/>
      <c r="N49" s="61">
        <v>466925.52</v>
      </c>
      <c r="O49" s="61">
        <v>70038.83</v>
      </c>
      <c r="P49" s="33">
        <v>0</v>
      </c>
      <c r="Q49" s="33">
        <v>0</v>
      </c>
      <c r="R49" s="33">
        <v>0</v>
      </c>
      <c r="S49" s="61">
        <v>396886.69</v>
      </c>
      <c r="T49" s="43">
        <v>42675</v>
      </c>
      <c r="U49" s="44">
        <v>42826</v>
      </c>
      <c r="V49" s="44">
        <v>42946</v>
      </c>
      <c r="W49" s="45">
        <v>43659</v>
      </c>
      <c r="X49" s="151"/>
      <c r="Y49" s="151">
        <v>79766</v>
      </c>
      <c r="Z49" s="151">
        <v>159531</v>
      </c>
      <c r="AA49" s="151">
        <v>157589.69</v>
      </c>
      <c r="AB49" s="151"/>
      <c r="AC49" s="151"/>
      <c r="AD49" s="152"/>
      <c r="AE49" s="115"/>
      <c r="AF49" s="119">
        <v>42</v>
      </c>
      <c r="AG49" s="129" t="s">
        <v>254</v>
      </c>
      <c r="AH49" s="120"/>
      <c r="AI49" s="135"/>
      <c r="AJ49" s="136"/>
      <c r="AK49" s="119"/>
      <c r="AL49" s="120"/>
      <c r="AM49" s="120"/>
      <c r="AN49" s="120"/>
      <c r="AO49" s="120"/>
      <c r="AP49" s="120" t="s">
        <v>229</v>
      </c>
      <c r="AQ49" s="129" t="s">
        <v>183</v>
      </c>
      <c r="AR49" s="120">
        <v>80</v>
      </c>
      <c r="AS49" s="120"/>
      <c r="AT49" s="120"/>
      <c r="AU49" s="120"/>
      <c r="AV49" s="120"/>
      <c r="AW49" s="120"/>
      <c r="AX49" s="120"/>
      <c r="AY49" s="120"/>
      <c r="AZ49" s="120"/>
      <c r="BA49" s="120"/>
      <c r="BB49" s="120"/>
      <c r="BC49" s="120"/>
      <c r="BD49" s="120"/>
      <c r="BE49" s="120"/>
      <c r="BF49" s="120"/>
      <c r="BG49" s="120"/>
      <c r="BH49" s="146" t="s">
        <v>813</v>
      </c>
      <c r="BI49" s="122" t="s">
        <v>941</v>
      </c>
    </row>
    <row r="50" spans="1:150" ht="25.5" hidden="1" customHeight="1" x14ac:dyDescent="0.25">
      <c r="A50" s="216" t="s">
        <v>90</v>
      </c>
      <c r="B50" s="60"/>
      <c r="C50" s="60"/>
      <c r="D50" s="217" t="s">
        <v>793</v>
      </c>
      <c r="E50" s="31"/>
      <c r="F50" s="31"/>
      <c r="G50" s="31"/>
      <c r="H50" s="31"/>
      <c r="I50" s="31"/>
      <c r="J50" s="31"/>
      <c r="K50" s="31"/>
      <c r="L50" s="31"/>
      <c r="M50" s="31"/>
      <c r="N50" s="61"/>
      <c r="O50" s="61"/>
      <c r="P50" s="33"/>
      <c r="Q50" s="33"/>
      <c r="R50" s="33"/>
      <c r="S50" s="61"/>
      <c r="T50" s="44"/>
      <c r="U50" s="44"/>
      <c r="V50" s="44"/>
      <c r="W50" s="45"/>
      <c r="X50" s="151"/>
      <c r="Y50" s="151"/>
      <c r="Z50" s="151"/>
      <c r="AA50" s="151"/>
      <c r="AB50" s="151"/>
      <c r="AC50" s="151"/>
      <c r="AD50" s="151"/>
      <c r="AE50" s="115"/>
      <c r="AF50" s="120"/>
      <c r="AG50" s="129"/>
      <c r="AH50" s="120"/>
      <c r="AI50" s="120"/>
      <c r="AJ50" s="136"/>
      <c r="AK50" s="120"/>
      <c r="AL50" s="120"/>
      <c r="AM50" s="120"/>
      <c r="AN50" s="120"/>
      <c r="AO50" s="120"/>
      <c r="AP50" s="120"/>
      <c r="AQ50" s="129"/>
      <c r="AR50" s="120"/>
      <c r="AS50" s="120"/>
      <c r="AT50" s="120"/>
      <c r="AU50" s="120"/>
      <c r="AV50" s="120"/>
      <c r="AW50" s="120"/>
      <c r="AX50" s="120"/>
      <c r="AY50" s="120"/>
      <c r="AZ50" s="120"/>
      <c r="BA50" s="120"/>
      <c r="BB50" s="120"/>
      <c r="BC50" s="120"/>
      <c r="BD50" s="120"/>
      <c r="BE50" s="120"/>
      <c r="BF50" s="120"/>
      <c r="BG50" s="120"/>
      <c r="BI50" s="122" t="s">
        <v>275</v>
      </c>
    </row>
    <row r="51" spans="1:150" ht="24.75" hidden="1" customHeight="1" thickBot="1" x14ac:dyDescent="0.3">
      <c r="A51" s="15" t="s">
        <v>409</v>
      </c>
      <c r="B51" s="16" t="s">
        <v>83</v>
      </c>
      <c r="C51" s="16"/>
      <c r="D51" s="16" t="s">
        <v>410</v>
      </c>
      <c r="E51" s="17"/>
      <c r="F51" s="17"/>
      <c r="G51" s="17"/>
      <c r="H51" s="17"/>
      <c r="I51" s="17"/>
      <c r="J51" s="17"/>
      <c r="K51" s="17"/>
      <c r="L51" s="17"/>
      <c r="M51" s="17"/>
      <c r="N51" s="17"/>
      <c r="O51" s="17"/>
      <c r="P51" s="17"/>
      <c r="Q51" s="17"/>
      <c r="R51" s="17"/>
      <c r="S51" s="17"/>
      <c r="T51" s="46"/>
      <c r="U51" s="213"/>
      <c r="V51" s="213"/>
      <c r="W51" s="214" t="s">
        <v>275</v>
      </c>
      <c r="X51" s="17"/>
      <c r="Y51" s="17"/>
      <c r="Z51" s="17"/>
      <c r="AA51" s="17"/>
      <c r="AB51" s="17"/>
      <c r="AC51" s="17"/>
      <c r="AD51" s="17"/>
      <c r="AE51" s="215"/>
      <c r="AF51" s="17"/>
      <c r="AG51" s="17"/>
      <c r="AH51" s="17"/>
      <c r="AI51" s="17"/>
      <c r="AJ51" s="215"/>
      <c r="AK51" s="17"/>
      <c r="AL51" s="17"/>
      <c r="AM51" s="17"/>
      <c r="AN51" s="17"/>
      <c r="AO51" s="17"/>
      <c r="AP51" s="107"/>
      <c r="AQ51" s="107"/>
      <c r="AR51" s="107"/>
      <c r="AS51" s="107"/>
      <c r="AT51" s="17"/>
      <c r="AU51" s="107"/>
      <c r="AV51" s="107"/>
      <c r="AW51" s="17"/>
      <c r="AX51" s="107"/>
      <c r="AY51" s="107"/>
      <c r="AZ51" s="17"/>
      <c r="BA51" s="107"/>
      <c r="BB51" s="107"/>
      <c r="BC51" s="107"/>
      <c r="BD51" s="107"/>
      <c r="BE51" s="107"/>
      <c r="BF51" s="107"/>
      <c r="BG51" s="107"/>
      <c r="BI51" s="122" t="s">
        <v>275</v>
      </c>
    </row>
    <row r="52" spans="1:150" ht="24.75" hidden="1" customHeight="1" thickBot="1" x14ac:dyDescent="0.3">
      <c r="A52" s="15" t="s">
        <v>411</v>
      </c>
      <c r="B52" s="16" t="s">
        <v>83</v>
      </c>
      <c r="C52" s="16"/>
      <c r="D52" s="16" t="s">
        <v>412</v>
      </c>
      <c r="E52" s="17"/>
      <c r="F52" s="17"/>
      <c r="G52" s="17"/>
      <c r="H52" s="17"/>
      <c r="I52" s="17"/>
      <c r="J52" s="17"/>
      <c r="K52" s="17"/>
      <c r="L52" s="17"/>
      <c r="M52" s="17"/>
      <c r="N52" s="17"/>
      <c r="O52" s="17"/>
      <c r="P52" s="17"/>
      <c r="Q52" s="17"/>
      <c r="R52" s="17"/>
      <c r="S52" s="17"/>
      <c r="T52" s="46"/>
      <c r="U52" s="47"/>
      <c r="V52" s="47"/>
      <c r="W52" s="48" t="s">
        <v>275</v>
      </c>
      <c r="X52" s="17"/>
      <c r="Y52" s="17"/>
      <c r="Z52" s="17"/>
      <c r="AA52" s="17"/>
      <c r="AB52" s="17"/>
      <c r="AC52" s="17"/>
      <c r="AD52" s="17"/>
      <c r="AE52" s="115"/>
      <c r="AF52" s="17"/>
      <c r="AG52" s="17"/>
      <c r="AH52" s="17"/>
      <c r="AI52" s="17"/>
      <c r="AJ52" s="115"/>
      <c r="AK52" s="17"/>
      <c r="AL52" s="17"/>
      <c r="AM52" s="17"/>
      <c r="AN52" s="17"/>
      <c r="AO52" s="17"/>
      <c r="AP52" s="107"/>
      <c r="AQ52" s="107"/>
      <c r="AR52" s="107"/>
      <c r="AS52" s="107"/>
      <c r="AT52" s="17"/>
      <c r="AU52" s="107"/>
      <c r="AV52" s="107"/>
      <c r="AW52" s="17"/>
      <c r="AX52" s="107"/>
      <c r="AY52" s="107"/>
      <c r="AZ52" s="17"/>
      <c r="BA52" s="107"/>
      <c r="BB52" s="107"/>
      <c r="BC52" s="107"/>
      <c r="BD52" s="107"/>
      <c r="BE52" s="107"/>
      <c r="BF52" s="107"/>
      <c r="BG52" s="107"/>
      <c r="BI52" s="122" t="s">
        <v>275</v>
      </c>
    </row>
    <row r="53" spans="1:150" s="113" customFormat="1" ht="25.5" hidden="1" customHeight="1" x14ac:dyDescent="0.25">
      <c r="A53" s="72" t="s">
        <v>91</v>
      </c>
      <c r="B53" s="73" t="s">
        <v>83</v>
      </c>
      <c r="C53" s="73"/>
      <c r="D53" s="22" t="s">
        <v>413</v>
      </c>
      <c r="E53" s="23"/>
      <c r="F53" s="23"/>
      <c r="G53" s="23"/>
      <c r="H53" s="23"/>
      <c r="I53" s="23"/>
      <c r="J53" s="23"/>
      <c r="K53" s="23"/>
      <c r="L53" s="23"/>
      <c r="M53" s="23"/>
      <c r="N53" s="23"/>
      <c r="O53" s="23"/>
      <c r="P53" s="23"/>
      <c r="Q53" s="23"/>
      <c r="R53" s="23"/>
      <c r="S53" s="24"/>
      <c r="T53" s="25"/>
      <c r="U53" s="38"/>
      <c r="V53" s="38"/>
      <c r="W53" s="28" t="s">
        <v>275</v>
      </c>
      <c r="X53" s="108"/>
      <c r="Y53" s="108"/>
      <c r="Z53" s="108"/>
      <c r="AA53" s="108"/>
      <c r="AB53" s="108"/>
      <c r="AC53" s="108"/>
      <c r="AD53" s="138"/>
      <c r="AE53" s="109"/>
      <c r="AF53" s="112"/>
      <c r="AG53" s="110"/>
      <c r="AH53" s="110"/>
      <c r="AI53" s="111"/>
      <c r="AJ53" s="109"/>
      <c r="AK53" s="112"/>
      <c r="AL53" s="110"/>
      <c r="AM53" s="110"/>
      <c r="AN53" s="110"/>
      <c r="AO53" s="110"/>
      <c r="AP53" s="110"/>
      <c r="AQ53" s="110"/>
      <c r="AR53" s="110"/>
      <c r="AS53" s="110"/>
      <c r="AT53" s="110"/>
      <c r="AU53" s="110"/>
      <c r="AV53" s="110"/>
      <c r="AW53" s="110"/>
      <c r="AX53" s="110"/>
      <c r="AY53" s="110"/>
      <c r="AZ53" s="110"/>
      <c r="BA53" s="110"/>
      <c r="BB53" s="110"/>
      <c r="BC53" s="110"/>
      <c r="BD53" s="110"/>
      <c r="BE53" s="110"/>
      <c r="BF53" s="110"/>
      <c r="BG53" s="110"/>
      <c r="BH53" s="146"/>
      <c r="BI53" s="122" t="s">
        <v>275</v>
      </c>
      <c r="BJ53" s="101"/>
      <c r="BK53" s="101"/>
      <c r="BL53" s="101"/>
      <c r="BM53" s="101"/>
      <c r="BN53" s="101"/>
      <c r="BO53" s="101"/>
      <c r="BP53" s="101"/>
      <c r="BQ53" s="101"/>
      <c r="BR53" s="101"/>
      <c r="BS53" s="101"/>
      <c r="BT53" s="101"/>
      <c r="BU53" s="101"/>
      <c r="BV53" s="101"/>
      <c r="BW53" s="101"/>
      <c r="BX53" s="101"/>
      <c r="BY53" s="101"/>
      <c r="BZ53" s="101"/>
      <c r="CA53" s="101"/>
      <c r="CB53" s="101"/>
      <c r="CC53" s="101"/>
      <c r="CD53" s="101"/>
      <c r="CE53" s="101"/>
      <c r="CF53" s="101"/>
      <c r="CG53" s="101"/>
      <c r="CH53" s="101"/>
      <c r="CI53" s="101"/>
      <c r="CJ53" s="101"/>
      <c r="CK53" s="101"/>
      <c r="CL53" s="101"/>
      <c r="CM53" s="101"/>
      <c r="CN53" s="101"/>
      <c r="CO53" s="101"/>
      <c r="CP53" s="101"/>
      <c r="CQ53" s="101"/>
      <c r="CR53" s="101"/>
      <c r="CS53" s="101"/>
      <c r="CT53" s="101"/>
      <c r="CU53" s="101"/>
      <c r="CV53" s="101"/>
      <c r="CW53" s="101"/>
      <c r="CX53" s="101"/>
      <c r="CY53" s="101"/>
      <c r="CZ53" s="101"/>
      <c r="DA53" s="101"/>
      <c r="DB53" s="101"/>
      <c r="DC53" s="101"/>
      <c r="DD53" s="101"/>
      <c r="DE53" s="101"/>
      <c r="DF53" s="101"/>
      <c r="DG53" s="101"/>
      <c r="DH53" s="101"/>
      <c r="DI53" s="101"/>
      <c r="DJ53" s="101"/>
      <c r="DK53" s="101"/>
      <c r="DL53" s="101"/>
      <c r="DM53" s="101"/>
      <c r="DN53" s="101"/>
      <c r="DO53" s="101"/>
      <c r="DP53" s="101"/>
      <c r="DQ53" s="101"/>
      <c r="DR53" s="101"/>
      <c r="DS53" s="101"/>
      <c r="DT53" s="101"/>
      <c r="DU53" s="101"/>
      <c r="DV53" s="101"/>
      <c r="DW53" s="101"/>
      <c r="DX53" s="101"/>
      <c r="DY53" s="101"/>
      <c r="DZ53" s="101"/>
      <c r="EA53" s="101"/>
      <c r="EB53" s="101"/>
      <c r="EC53" s="101"/>
      <c r="ED53" s="101"/>
      <c r="EE53" s="101"/>
      <c r="EF53" s="101"/>
      <c r="EG53" s="101"/>
      <c r="EH53" s="101"/>
      <c r="EI53" s="101"/>
      <c r="EJ53" s="101"/>
      <c r="EK53" s="101"/>
      <c r="EL53" s="101"/>
      <c r="EM53" s="101"/>
      <c r="EN53" s="101"/>
      <c r="EO53" s="101"/>
      <c r="EP53" s="101"/>
      <c r="EQ53" s="101"/>
      <c r="ER53" s="101"/>
      <c r="ES53" s="101"/>
      <c r="ET53" s="101"/>
    </row>
    <row r="54" spans="1:150" s="147" customFormat="1" ht="25.5" hidden="1" customHeight="1" x14ac:dyDescent="0.25">
      <c r="A54" s="53" t="s">
        <v>126</v>
      </c>
      <c r="B54" s="53" t="s">
        <v>414</v>
      </c>
      <c r="C54" s="53" t="s">
        <v>415</v>
      </c>
      <c r="D54" s="41" t="s">
        <v>416</v>
      </c>
      <c r="E54" s="32" t="s">
        <v>266</v>
      </c>
      <c r="F54" s="32" t="s">
        <v>148</v>
      </c>
      <c r="G54" s="32" t="s">
        <v>417</v>
      </c>
      <c r="H54" s="31" t="s">
        <v>161</v>
      </c>
      <c r="I54" s="32" t="s">
        <v>115</v>
      </c>
      <c r="J54" s="32"/>
      <c r="K54" s="32"/>
      <c r="L54" s="32"/>
      <c r="M54" s="32"/>
      <c r="N54" s="42">
        <f>O54+P54+S54</f>
        <v>348722.37</v>
      </c>
      <c r="O54" s="42">
        <v>26154.19</v>
      </c>
      <c r="P54" s="42">
        <v>26154.18</v>
      </c>
      <c r="Q54" s="74">
        <v>0</v>
      </c>
      <c r="R54" s="33">
        <v>0</v>
      </c>
      <c r="S54" s="33">
        <v>296414</v>
      </c>
      <c r="T54" s="34">
        <v>42916</v>
      </c>
      <c r="U54" s="35">
        <v>43008</v>
      </c>
      <c r="V54" s="35">
        <v>43100</v>
      </c>
      <c r="W54" s="36">
        <v>43646</v>
      </c>
      <c r="X54" s="114">
        <v>0</v>
      </c>
      <c r="Y54" s="114">
        <v>0</v>
      </c>
      <c r="Z54" s="114">
        <v>150000</v>
      </c>
      <c r="AA54" s="114">
        <f>S54-Z54</f>
        <v>146414</v>
      </c>
      <c r="AB54" s="114">
        <v>0</v>
      </c>
      <c r="AC54" s="114"/>
      <c r="AD54" s="139"/>
      <c r="AE54" s="144"/>
      <c r="AF54" s="145">
        <v>22</v>
      </c>
      <c r="AG54" s="129" t="s">
        <v>243</v>
      </c>
      <c r="AH54" s="129"/>
      <c r="AI54" s="141"/>
      <c r="AJ54" s="144"/>
      <c r="AK54" s="145"/>
      <c r="AL54" s="129"/>
      <c r="AM54" s="129"/>
      <c r="AN54" s="129"/>
      <c r="AO54" s="129"/>
      <c r="AP54" s="129" t="s">
        <v>216</v>
      </c>
      <c r="AQ54" s="129" t="s">
        <v>750</v>
      </c>
      <c r="AR54" s="129">
        <v>480</v>
      </c>
      <c r="AS54" s="129" t="s">
        <v>218</v>
      </c>
      <c r="AT54" s="129" t="s">
        <v>751</v>
      </c>
      <c r="AU54" s="129">
        <v>1</v>
      </c>
      <c r="AV54" s="144"/>
      <c r="AW54" s="144"/>
      <c r="AX54" s="144"/>
      <c r="AY54" s="129"/>
      <c r="AZ54" s="129"/>
      <c r="BA54" s="129"/>
      <c r="BB54" s="129"/>
      <c r="BC54" s="129"/>
      <c r="BD54" s="129"/>
      <c r="BE54" s="129"/>
      <c r="BF54" s="129"/>
      <c r="BG54" s="129"/>
      <c r="BH54" s="146" t="s">
        <v>871</v>
      </c>
      <c r="BI54" s="122" t="s">
        <v>941</v>
      </c>
      <c r="BJ54" s="146"/>
      <c r="BK54" s="146"/>
      <c r="BL54" s="146"/>
      <c r="BM54" s="146"/>
      <c r="BN54" s="146"/>
      <c r="BO54" s="146"/>
      <c r="BP54" s="146"/>
      <c r="BQ54" s="146"/>
      <c r="BR54" s="146"/>
      <c r="BS54" s="146"/>
      <c r="BT54" s="146"/>
      <c r="BU54" s="146"/>
      <c r="BV54" s="146"/>
      <c r="BW54" s="146"/>
      <c r="BX54" s="146"/>
      <c r="BY54" s="146"/>
      <c r="BZ54" s="146"/>
      <c r="CA54" s="146"/>
      <c r="CB54" s="146"/>
      <c r="CC54" s="146"/>
      <c r="CD54" s="146"/>
      <c r="CE54" s="146"/>
      <c r="CF54" s="146"/>
      <c r="CG54" s="146"/>
      <c r="CH54" s="146"/>
      <c r="CI54" s="146"/>
      <c r="CJ54" s="146"/>
      <c r="CK54" s="146"/>
      <c r="CL54" s="146"/>
      <c r="CM54" s="146"/>
      <c r="CN54" s="146"/>
      <c r="CO54" s="146"/>
      <c r="CP54" s="146"/>
      <c r="CQ54" s="146"/>
      <c r="CR54" s="146"/>
      <c r="CS54" s="146"/>
      <c r="CT54" s="146"/>
      <c r="CU54" s="146"/>
      <c r="CV54" s="146"/>
      <c r="CW54" s="146"/>
      <c r="CX54" s="146"/>
      <c r="CY54" s="146"/>
      <c r="CZ54" s="146"/>
      <c r="DA54" s="146"/>
      <c r="DB54" s="146"/>
      <c r="DC54" s="146"/>
      <c r="DD54" s="146"/>
      <c r="DE54" s="146"/>
      <c r="DF54" s="146"/>
      <c r="DG54" s="146"/>
      <c r="DH54" s="146"/>
      <c r="DI54" s="146"/>
      <c r="DJ54" s="146"/>
      <c r="DK54" s="146"/>
      <c r="DL54" s="146"/>
      <c r="DM54" s="146"/>
      <c r="DN54" s="146"/>
      <c r="DO54" s="146"/>
      <c r="DP54" s="146"/>
      <c r="DQ54" s="146"/>
      <c r="DR54" s="146"/>
      <c r="DS54" s="146"/>
      <c r="DT54" s="146"/>
      <c r="DU54" s="146"/>
      <c r="DV54" s="146"/>
      <c r="DW54" s="146"/>
      <c r="DX54" s="146"/>
      <c r="DY54" s="146"/>
      <c r="DZ54" s="146"/>
      <c r="EA54" s="146"/>
      <c r="EB54" s="146"/>
      <c r="EC54" s="146"/>
      <c r="ED54" s="146"/>
      <c r="EE54" s="146"/>
      <c r="EF54" s="146"/>
      <c r="EG54" s="146"/>
      <c r="EH54" s="146"/>
      <c r="EI54" s="146"/>
      <c r="EJ54" s="146"/>
      <c r="EK54" s="146"/>
      <c r="EL54" s="146"/>
      <c r="EM54" s="146"/>
      <c r="EN54" s="146"/>
      <c r="EO54" s="146"/>
      <c r="EP54" s="146"/>
      <c r="EQ54" s="146"/>
      <c r="ER54" s="146"/>
      <c r="ES54" s="146"/>
      <c r="ET54" s="146"/>
    </row>
    <row r="55" spans="1:150" s="147" customFormat="1" ht="24.75" hidden="1" customHeight="1" x14ac:dyDescent="0.25">
      <c r="A55" s="53" t="s">
        <v>127</v>
      </c>
      <c r="B55" s="53" t="s">
        <v>418</v>
      </c>
      <c r="C55" s="53" t="s">
        <v>419</v>
      </c>
      <c r="D55" s="41" t="s">
        <v>420</v>
      </c>
      <c r="E55" s="32" t="s">
        <v>280</v>
      </c>
      <c r="F55" s="32" t="s">
        <v>148</v>
      </c>
      <c r="G55" s="32" t="s">
        <v>321</v>
      </c>
      <c r="H55" s="31" t="s">
        <v>161</v>
      </c>
      <c r="I55" s="32" t="s">
        <v>115</v>
      </c>
      <c r="J55" s="32"/>
      <c r="K55" s="32"/>
      <c r="L55" s="32"/>
      <c r="M55" s="32"/>
      <c r="N55" s="42">
        <f>O55+P55+S55</f>
        <v>134057.64705882352</v>
      </c>
      <c r="O55" s="42">
        <f>S55*15/85/2</f>
        <v>10054.323529411764</v>
      </c>
      <c r="P55" s="42">
        <f>O55</f>
        <v>10054.323529411764</v>
      </c>
      <c r="Q55" s="74">
        <v>0</v>
      </c>
      <c r="R55" s="33">
        <v>0</v>
      </c>
      <c r="S55" s="33">
        <v>113949</v>
      </c>
      <c r="T55" s="34">
        <v>42887</v>
      </c>
      <c r="U55" s="35">
        <v>42979</v>
      </c>
      <c r="V55" s="35">
        <v>43100</v>
      </c>
      <c r="W55" s="36">
        <v>43646</v>
      </c>
      <c r="X55" s="114">
        <v>0</v>
      </c>
      <c r="Y55" s="114">
        <v>0</v>
      </c>
      <c r="Z55" s="114">
        <v>100000</v>
      </c>
      <c r="AA55" s="114">
        <f>S55-Z55</f>
        <v>13949</v>
      </c>
      <c r="AB55" s="114">
        <v>0</v>
      </c>
      <c r="AC55" s="114"/>
      <c r="AD55" s="139"/>
      <c r="AE55" s="144"/>
      <c r="AF55" s="145">
        <v>22</v>
      </c>
      <c r="AG55" s="129" t="s">
        <v>243</v>
      </c>
      <c r="AH55" s="129"/>
      <c r="AI55" s="141"/>
      <c r="AJ55" s="144"/>
      <c r="AK55" s="145"/>
      <c r="AL55" s="129"/>
      <c r="AM55" s="129"/>
      <c r="AN55" s="129"/>
      <c r="AO55" s="129"/>
      <c r="AP55" s="129" t="s">
        <v>216</v>
      </c>
      <c r="AQ55" s="129" t="s">
        <v>750</v>
      </c>
      <c r="AR55" s="129">
        <v>344</v>
      </c>
      <c r="AS55" s="129" t="s">
        <v>218</v>
      </c>
      <c r="AT55" s="129" t="s">
        <v>751</v>
      </c>
      <c r="AU55" s="129">
        <v>1</v>
      </c>
      <c r="AV55" s="144"/>
      <c r="AW55" s="144"/>
      <c r="AX55" s="144"/>
      <c r="AY55" s="129"/>
      <c r="AZ55" s="129"/>
      <c r="BA55" s="129"/>
      <c r="BB55" s="129"/>
      <c r="BC55" s="129"/>
      <c r="BD55" s="129"/>
      <c r="BE55" s="129"/>
      <c r="BF55" s="129"/>
      <c r="BG55" s="129"/>
      <c r="BH55" s="146" t="s">
        <v>869</v>
      </c>
      <c r="BI55" s="122" t="s">
        <v>941</v>
      </c>
      <c r="BJ55" s="146"/>
      <c r="BK55" s="146"/>
      <c r="BL55" s="146"/>
      <c r="BM55" s="146"/>
      <c r="BN55" s="146"/>
      <c r="BO55" s="146"/>
      <c r="BP55" s="146"/>
      <c r="BQ55" s="146"/>
      <c r="BR55" s="146"/>
      <c r="BS55" s="146"/>
      <c r="BT55" s="146"/>
      <c r="BU55" s="146"/>
      <c r="BV55" s="146"/>
      <c r="BW55" s="146"/>
      <c r="BX55" s="146"/>
      <c r="BY55" s="146"/>
      <c r="BZ55" s="146"/>
      <c r="CA55" s="146"/>
      <c r="CB55" s="146"/>
      <c r="CC55" s="146"/>
      <c r="CD55" s="146"/>
      <c r="CE55" s="146"/>
      <c r="CF55" s="146"/>
      <c r="CG55" s="146"/>
      <c r="CH55" s="146"/>
      <c r="CI55" s="146"/>
      <c r="CJ55" s="146"/>
      <c r="CK55" s="146"/>
      <c r="CL55" s="146"/>
      <c r="CM55" s="146"/>
      <c r="CN55" s="146"/>
      <c r="CO55" s="146"/>
      <c r="CP55" s="146"/>
      <c r="CQ55" s="146"/>
      <c r="CR55" s="146"/>
      <c r="CS55" s="146"/>
      <c r="CT55" s="146"/>
      <c r="CU55" s="146"/>
      <c r="CV55" s="146"/>
      <c r="CW55" s="146"/>
      <c r="CX55" s="146"/>
      <c r="CY55" s="146"/>
      <c r="CZ55" s="146"/>
      <c r="DA55" s="146"/>
      <c r="DB55" s="146"/>
      <c r="DC55" s="146"/>
      <c r="DD55" s="146"/>
      <c r="DE55" s="146"/>
      <c r="DF55" s="146"/>
      <c r="DG55" s="146"/>
      <c r="DH55" s="146"/>
      <c r="DI55" s="146"/>
      <c r="DJ55" s="146"/>
      <c r="DK55" s="146"/>
      <c r="DL55" s="146"/>
      <c r="DM55" s="146"/>
      <c r="DN55" s="146"/>
      <c r="DO55" s="146"/>
      <c r="DP55" s="146"/>
      <c r="DQ55" s="146"/>
      <c r="DR55" s="146"/>
      <c r="DS55" s="146"/>
      <c r="DT55" s="146"/>
      <c r="DU55" s="146"/>
      <c r="DV55" s="146"/>
      <c r="DW55" s="146"/>
      <c r="DX55" s="146"/>
      <c r="DY55" s="146"/>
      <c r="DZ55" s="146"/>
      <c r="EA55" s="146"/>
      <c r="EB55" s="146"/>
      <c r="EC55" s="146"/>
      <c r="ED55" s="146"/>
      <c r="EE55" s="146"/>
      <c r="EF55" s="146"/>
      <c r="EG55" s="146"/>
      <c r="EH55" s="146"/>
      <c r="EI55" s="146"/>
      <c r="EJ55" s="146"/>
      <c r="EK55" s="146"/>
      <c r="EL55" s="146"/>
      <c r="EM55" s="146"/>
      <c r="EN55" s="146"/>
      <c r="EO55" s="146"/>
      <c r="EP55" s="146"/>
      <c r="EQ55" s="146"/>
      <c r="ER55" s="146"/>
      <c r="ES55" s="146"/>
      <c r="ET55" s="146"/>
    </row>
    <row r="56" spans="1:150" s="147" customFormat="1" ht="26.25" hidden="1" customHeight="1" x14ac:dyDescent="0.25">
      <c r="A56" s="53" t="s">
        <v>128</v>
      </c>
      <c r="B56" s="53" t="s">
        <v>421</v>
      </c>
      <c r="C56" s="53" t="s">
        <v>422</v>
      </c>
      <c r="D56" s="41" t="s">
        <v>423</v>
      </c>
      <c r="E56" s="32" t="s">
        <v>297</v>
      </c>
      <c r="F56" s="32" t="s">
        <v>148</v>
      </c>
      <c r="G56" s="32" t="s">
        <v>326</v>
      </c>
      <c r="H56" s="31" t="s">
        <v>161</v>
      </c>
      <c r="I56" s="32" t="s">
        <v>115</v>
      </c>
      <c r="J56" s="32"/>
      <c r="K56" s="32"/>
      <c r="L56" s="32"/>
      <c r="M56" s="32"/>
      <c r="N56" s="42">
        <f>O56+P56+S56</f>
        <v>394072</v>
      </c>
      <c r="O56" s="42">
        <v>29556</v>
      </c>
      <c r="P56" s="42">
        <v>29555</v>
      </c>
      <c r="Q56" s="33">
        <v>0</v>
      </c>
      <c r="R56" s="33">
        <v>0</v>
      </c>
      <c r="S56" s="33">
        <v>334961</v>
      </c>
      <c r="T56" s="34">
        <v>42917</v>
      </c>
      <c r="U56" s="35">
        <v>42979</v>
      </c>
      <c r="V56" s="35">
        <v>43100</v>
      </c>
      <c r="W56" s="36">
        <v>43890</v>
      </c>
      <c r="X56" s="114">
        <v>0</v>
      </c>
      <c r="Y56" s="114">
        <v>0</v>
      </c>
      <c r="Z56" s="114">
        <v>100000</v>
      </c>
      <c r="AA56" s="114">
        <f>S56-Z56</f>
        <v>234961</v>
      </c>
      <c r="AB56" s="114">
        <v>0</v>
      </c>
      <c r="AC56" s="114"/>
      <c r="AD56" s="139"/>
      <c r="AE56" s="144"/>
      <c r="AF56" s="145">
        <v>22</v>
      </c>
      <c r="AG56" s="129" t="s">
        <v>243</v>
      </c>
      <c r="AH56" s="129"/>
      <c r="AI56" s="141"/>
      <c r="AJ56" s="144"/>
      <c r="AK56" s="145"/>
      <c r="AL56" s="129"/>
      <c r="AM56" s="129"/>
      <c r="AN56" s="129"/>
      <c r="AO56" s="129"/>
      <c r="AP56" s="129" t="s">
        <v>216</v>
      </c>
      <c r="AQ56" s="161" t="s">
        <v>750</v>
      </c>
      <c r="AR56" s="118">
        <v>250</v>
      </c>
      <c r="AS56" s="129" t="s">
        <v>218</v>
      </c>
      <c r="AT56" s="161" t="s">
        <v>751</v>
      </c>
      <c r="AU56" s="129">
        <v>1</v>
      </c>
      <c r="AV56" s="129" t="s">
        <v>206</v>
      </c>
      <c r="AW56" s="161" t="s">
        <v>207</v>
      </c>
      <c r="AX56" s="129">
        <v>20</v>
      </c>
      <c r="AY56" s="144"/>
      <c r="AZ56" s="144"/>
      <c r="BA56" s="144"/>
      <c r="BB56" s="144"/>
      <c r="BC56" s="144"/>
      <c r="BD56" s="144"/>
      <c r="BE56" s="144"/>
      <c r="BF56" s="144"/>
      <c r="BG56" s="144"/>
      <c r="BH56" s="146" t="s">
        <v>872</v>
      </c>
      <c r="BI56" s="122" t="s">
        <v>941</v>
      </c>
      <c r="BJ56" s="146"/>
      <c r="BK56" s="146"/>
      <c r="BL56" s="146"/>
      <c r="BM56" s="146"/>
      <c r="BN56" s="146"/>
      <c r="BO56" s="146"/>
      <c r="BP56" s="146"/>
      <c r="BQ56" s="146"/>
      <c r="BR56" s="146"/>
      <c r="BS56" s="146"/>
      <c r="BT56" s="146"/>
      <c r="BU56" s="146"/>
      <c r="BV56" s="146"/>
      <c r="BW56" s="146"/>
      <c r="BX56" s="146"/>
      <c r="BY56" s="146"/>
      <c r="BZ56" s="146"/>
      <c r="CA56" s="146"/>
      <c r="CB56" s="146"/>
      <c r="CC56" s="146"/>
      <c r="CD56" s="146"/>
      <c r="CE56" s="146"/>
      <c r="CF56" s="146"/>
      <c r="CG56" s="146"/>
      <c r="CH56" s="146"/>
      <c r="CI56" s="146"/>
      <c r="CJ56" s="146"/>
      <c r="CK56" s="146"/>
      <c r="CL56" s="146"/>
      <c r="CM56" s="146"/>
      <c r="CN56" s="146"/>
      <c r="CO56" s="146"/>
      <c r="CP56" s="146"/>
      <c r="CQ56" s="146"/>
      <c r="CR56" s="146"/>
      <c r="CS56" s="146"/>
      <c r="CT56" s="146"/>
      <c r="CU56" s="146"/>
      <c r="CV56" s="146"/>
      <c r="CW56" s="146"/>
      <c r="CX56" s="146"/>
      <c r="CY56" s="146"/>
      <c r="CZ56" s="146"/>
      <c r="DA56" s="146"/>
      <c r="DB56" s="146"/>
      <c r="DC56" s="146"/>
      <c r="DD56" s="146"/>
      <c r="DE56" s="146"/>
      <c r="DF56" s="146"/>
      <c r="DG56" s="146"/>
      <c r="DH56" s="146"/>
      <c r="DI56" s="146"/>
      <c r="DJ56" s="146"/>
      <c r="DK56" s="146"/>
      <c r="DL56" s="146"/>
      <c r="DM56" s="146"/>
      <c r="DN56" s="146"/>
      <c r="DO56" s="146"/>
      <c r="DP56" s="146"/>
      <c r="DQ56" s="146"/>
      <c r="DR56" s="146"/>
      <c r="DS56" s="146"/>
      <c r="DT56" s="146"/>
      <c r="DU56" s="146"/>
      <c r="DV56" s="146"/>
      <c r="DW56" s="146"/>
      <c r="DX56" s="146"/>
      <c r="DY56" s="146"/>
      <c r="DZ56" s="146"/>
      <c r="EA56" s="146"/>
      <c r="EB56" s="146"/>
      <c r="EC56" s="146"/>
      <c r="ED56" s="146"/>
      <c r="EE56" s="146"/>
      <c r="EF56" s="146"/>
      <c r="EG56" s="146"/>
      <c r="EH56" s="146"/>
      <c r="EI56" s="146"/>
      <c r="EJ56" s="146"/>
      <c r="EK56" s="146"/>
      <c r="EL56" s="146"/>
      <c r="EM56" s="146"/>
      <c r="EN56" s="146"/>
      <c r="EO56" s="146"/>
      <c r="EP56" s="146"/>
      <c r="EQ56" s="146"/>
      <c r="ER56" s="146"/>
      <c r="ES56" s="146"/>
      <c r="ET56" s="146"/>
    </row>
    <row r="57" spans="1:150" s="147" customFormat="1" ht="25.5" hidden="1" customHeight="1" x14ac:dyDescent="0.25">
      <c r="A57" s="53" t="s">
        <v>129</v>
      </c>
      <c r="B57" s="53" t="s">
        <v>424</v>
      </c>
      <c r="C57" s="53" t="s">
        <v>425</v>
      </c>
      <c r="D57" s="41" t="s">
        <v>426</v>
      </c>
      <c r="E57" s="32" t="s">
        <v>272</v>
      </c>
      <c r="F57" s="32" t="s">
        <v>148</v>
      </c>
      <c r="G57" s="32" t="s">
        <v>290</v>
      </c>
      <c r="H57" s="31" t="s">
        <v>161</v>
      </c>
      <c r="I57" s="32" t="s">
        <v>115</v>
      </c>
      <c r="J57" s="32"/>
      <c r="K57" s="32"/>
      <c r="L57" s="32"/>
      <c r="M57" s="32"/>
      <c r="N57" s="42">
        <f>O57+P57+S57</f>
        <v>544762.36</v>
      </c>
      <c r="O57" s="42">
        <v>40857.18</v>
      </c>
      <c r="P57" s="42">
        <v>40857.18</v>
      </c>
      <c r="Q57" s="75">
        <v>0</v>
      </c>
      <c r="R57" s="33">
        <v>0</v>
      </c>
      <c r="S57" s="33">
        <v>463048</v>
      </c>
      <c r="T57" s="34">
        <v>42947</v>
      </c>
      <c r="U57" s="35">
        <v>43008</v>
      </c>
      <c r="V57" s="35">
        <v>43100</v>
      </c>
      <c r="W57" s="36">
        <v>44255</v>
      </c>
      <c r="X57" s="114">
        <v>0</v>
      </c>
      <c r="Y57" s="114">
        <v>0</v>
      </c>
      <c r="Z57" s="114">
        <v>150000</v>
      </c>
      <c r="AA57" s="114">
        <v>250000</v>
      </c>
      <c r="AB57" s="114">
        <f>S57-Z57-AA57</f>
        <v>63048</v>
      </c>
      <c r="AC57" s="114"/>
      <c r="AD57" s="139"/>
      <c r="AE57" s="144"/>
      <c r="AF57" s="145">
        <v>22</v>
      </c>
      <c r="AG57" s="129" t="s">
        <v>243</v>
      </c>
      <c r="AH57" s="129"/>
      <c r="AI57" s="141"/>
      <c r="AJ57" s="144"/>
      <c r="AK57" s="145"/>
      <c r="AL57" s="129"/>
      <c r="AM57" s="129"/>
      <c r="AN57" s="129"/>
      <c r="AO57" s="129"/>
      <c r="AP57" s="129" t="s">
        <v>216</v>
      </c>
      <c r="AQ57" s="129" t="s">
        <v>750</v>
      </c>
      <c r="AR57" s="118">
        <v>550</v>
      </c>
      <c r="AS57" s="129" t="s">
        <v>218</v>
      </c>
      <c r="AT57" s="129" t="s">
        <v>751</v>
      </c>
      <c r="AU57" s="129">
        <v>1</v>
      </c>
      <c r="AV57" s="144"/>
      <c r="AW57" s="144"/>
      <c r="AX57" s="144"/>
      <c r="AY57" s="129"/>
      <c r="AZ57" s="129"/>
      <c r="BA57" s="129"/>
      <c r="BB57" s="129"/>
      <c r="BC57" s="129"/>
      <c r="BD57" s="129"/>
      <c r="BE57" s="129"/>
      <c r="BF57" s="129"/>
      <c r="BG57" s="129"/>
      <c r="BH57" s="146" t="s">
        <v>870</v>
      </c>
      <c r="BI57" s="122" t="s">
        <v>941</v>
      </c>
      <c r="BJ57" s="146"/>
      <c r="BK57" s="146"/>
      <c r="BL57" s="146"/>
      <c r="BM57" s="146"/>
      <c r="BN57" s="146"/>
      <c r="BO57" s="146"/>
      <c r="BP57" s="146"/>
      <c r="BQ57" s="146"/>
      <c r="BR57" s="146"/>
      <c r="BS57" s="146"/>
      <c r="BT57" s="146"/>
      <c r="BU57" s="146"/>
      <c r="BV57" s="146"/>
      <c r="BW57" s="146"/>
      <c r="BX57" s="146"/>
      <c r="BY57" s="146"/>
      <c r="BZ57" s="146"/>
      <c r="CA57" s="146"/>
      <c r="CB57" s="146"/>
      <c r="CC57" s="146"/>
      <c r="CD57" s="146"/>
      <c r="CE57" s="146"/>
      <c r="CF57" s="146"/>
      <c r="CG57" s="146"/>
      <c r="CH57" s="146"/>
      <c r="CI57" s="146"/>
      <c r="CJ57" s="146"/>
      <c r="CK57" s="146"/>
      <c r="CL57" s="146"/>
      <c r="CM57" s="146"/>
      <c r="CN57" s="146"/>
      <c r="CO57" s="146"/>
      <c r="CP57" s="146"/>
      <c r="CQ57" s="146"/>
      <c r="CR57" s="146"/>
      <c r="CS57" s="146"/>
      <c r="CT57" s="146"/>
      <c r="CU57" s="146"/>
      <c r="CV57" s="146"/>
      <c r="CW57" s="146"/>
      <c r="CX57" s="146"/>
      <c r="CY57" s="146"/>
      <c r="CZ57" s="146"/>
      <c r="DA57" s="146"/>
      <c r="DB57" s="146"/>
      <c r="DC57" s="146"/>
      <c r="DD57" s="146"/>
      <c r="DE57" s="146"/>
      <c r="DF57" s="146"/>
      <c r="DG57" s="146"/>
      <c r="DH57" s="146"/>
      <c r="DI57" s="146"/>
      <c r="DJ57" s="146"/>
      <c r="DK57" s="146"/>
      <c r="DL57" s="146"/>
      <c r="DM57" s="146"/>
      <c r="DN57" s="146"/>
      <c r="DO57" s="146"/>
      <c r="DP57" s="146"/>
      <c r="DQ57" s="146"/>
      <c r="DR57" s="146"/>
      <c r="DS57" s="146"/>
      <c r="DT57" s="146"/>
      <c r="DU57" s="146"/>
      <c r="DV57" s="146"/>
      <c r="DW57" s="146"/>
      <c r="DX57" s="146"/>
      <c r="DY57" s="146"/>
      <c r="DZ57" s="146"/>
      <c r="EA57" s="146"/>
      <c r="EB57" s="146"/>
      <c r="EC57" s="146"/>
      <c r="ED57" s="146"/>
      <c r="EE57" s="146"/>
      <c r="EF57" s="146"/>
      <c r="EG57" s="146"/>
      <c r="EH57" s="146"/>
      <c r="EI57" s="146"/>
      <c r="EJ57" s="146"/>
      <c r="EK57" s="146"/>
      <c r="EL57" s="146"/>
      <c r="EM57" s="146"/>
      <c r="EN57" s="146"/>
      <c r="EO57" s="146"/>
      <c r="EP57" s="146"/>
      <c r="EQ57" s="146"/>
      <c r="ER57" s="146"/>
      <c r="ES57" s="146"/>
      <c r="ET57" s="146"/>
    </row>
    <row r="58" spans="1:150" s="113" customFormat="1" ht="25.5" hidden="1" customHeight="1" x14ac:dyDescent="0.25">
      <c r="A58" s="72" t="s">
        <v>92</v>
      </c>
      <c r="B58" s="73" t="s">
        <v>83</v>
      </c>
      <c r="C58" s="73"/>
      <c r="D58" s="22" t="s">
        <v>427</v>
      </c>
      <c r="E58" s="23"/>
      <c r="F58" s="23"/>
      <c r="G58" s="23"/>
      <c r="H58" s="23"/>
      <c r="I58" s="23"/>
      <c r="J58" s="23"/>
      <c r="K58" s="23"/>
      <c r="L58" s="23"/>
      <c r="M58" s="23"/>
      <c r="N58" s="23"/>
      <c r="O58" s="23"/>
      <c r="P58" s="23"/>
      <c r="Q58" s="23"/>
      <c r="R58" s="23"/>
      <c r="S58" s="24"/>
      <c r="T58" s="25"/>
      <c r="U58" s="38"/>
      <c r="V58" s="38"/>
      <c r="W58" s="28" t="s">
        <v>275</v>
      </c>
      <c r="X58" s="108"/>
      <c r="Y58" s="108"/>
      <c r="Z58" s="108"/>
      <c r="AA58" s="108"/>
      <c r="AB58" s="108"/>
      <c r="AC58" s="108"/>
      <c r="AD58" s="138"/>
      <c r="AE58" s="109"/>
      <c r="AF58" s="112"/>
      <c r="AG58" s="110"/>
      <c r="AH58" s="110"/>
      <c r="AI58" s="111"/>
      <c r="AJ58" s="109"/>
      <c r="AK58" s="112"/>
      <c r="AL58" s="110"/>
      <c r="AM58" s="110"/>
      <c r="AN58" s="110"/>
      <c r="AO58" s="110"/>
      <c r="AP58" s="110"/>
      <c r="AQ58" s="110"/>
      <c r="AR58" s="110"/>
      <c r="AS58" s="110"/>
      <c r="AT58" s="110"/>
      <c r="AU58" s="110"/>
      <c r="AV58" s="110"/>
      <c r="AW58" s="110"/>
      <c r="AX58" s="110"/>
      <c r="AY58" s="110"/>
      <c r="AZ58" s="110"/>
      <c r="BA58" s="110"/>
      <c r="BB58" s="110"/>
      <c r="BC58" s="110"/>
      <c r="BD58" s="110"/>
      <c r="BE58" s="110"/>
      <c r="BF58" s="110"/>
      <c r="BG58" s="110"/>
      <c r="BH58" s="146"/>
      <c r="BI58" s="122" t="s">
        <v>275</v>
      </c>
      <c r="BJ58" s="101"/>
      <c r="BK58" s="101"/>
      <c r="BL58" s="101"/>
      <c r="BM58" s="101"/>
      <c r="BN58" s="101"/>
      <c r="BO58" s="101"/>
      <c r="BP58" s="101"/>
      <c r="BQ58" s="101"/>
      <c r="BR58" s="101"/>
      <c r="BS58" s="101"/>
      <c r="BT58" s="101"/>
      <c r="BU58" s="101"/>
      <c r="BV58" s="101"/>
      <c r="BW58" s="101"/>
      <c r="BX58" s="101"/>
      <c r="BY58" s="101"/>
      <c r="BZ58" s="101"/>
      <c r="CA58" s="101"/>
      <c r="CB58" s="101"/>
      <c r="CC58" s="101"/>
      <c r="CD58" s="101"/>
      <c r="CE58" s="101"/>
      <c r="CF58" s="101"/>
      <c r="CG58" s="101"/>
      <c r="CH58" s="101"/>
      <c r="CI58" s="101"/>
      <c r="CJ58" s="101"/>
      <c r="CK58" s="101"/>
      <c r="CL58" s="101"/>
      <c r="CM58" s="101"/>
      <c r="CN58" s="101"/>
      <c r="CO58" s="101"/>
      <c r="CP58" s="101"/>
      <c r="CQ58" s="101"/>
      <c r="CR58" s="101"/>
      <c r="CS58" s="101"/>
      <c r="CT58" s="101"/>
      <c r="CU58" s="101"/>
      <c r="CV58" s="101"/>
      <c r="CW58" s="101"/>
      <c r="CX58" s="101"/>
      <c r="CY58" s="101"/>
      <c r="CZ58" s="101"/>
      <c r="DA58" s="101"/>
      <c r="DB58" s="101"/>
      <c r="DC58" s="101"/>
      <c r="DD58" s="101"/>
      <c r="DE58" s="101"/>
      <c r="DF58" s="101"/>
      <c r="DG58" s="101"/>
      <c r="DH58" s="101"/>
      <c r="DI58" s="101"/>
      <c r="DJ58" s="101"/>
      <c r="DK58" s="101"/>
      <c r="DL58" s="101"/>
      <c r="DM58" s="101"/>
      <c r="DN58" s="101"/>
      <c r="DO58" s="101"/>
      <c r="DP58" s="101"/>
      <c r="DQ58" s="101"/>
      <c r="DR58" s="101"/>
      <c r="DS58" s="101"/>
      <c r="DT58" s="101"/>
      <c r="DU58" s="101"/>
      <c r="DV58" s="101"/>
      <c r="DW58" s="101"/>
      <c r="DX58" s="101"/>
      <c r="DY58" s="101"/>
      <c r="DZ58" s="101"/>
      <c r="EA58" s="101"/>
      <c r="EB58" s="101"/>
      <c r="EC58" s="101"/>
      <c r="ED58" s="101"/>
      <c r="EE58" s="101"/>
      <c r="EF58" s="101"/>
      <c r="EG58" s="101"/>
      <c r="EH58" s="101"/>
      <c r="EI58" s="101"/>
      <c r="EJ58" s="101"/>
      <c r="EK58" s="101"/>
      <c r="EL58" s="101"/>
      <c r="EM58" s="101"/>
      <c r="EN58" s="101"/>
      <c r="EO58" s="101"/>
      <c r="EP58" s="101"/>
      <c r="EQ58" s="101"/>
      <c r="ER58" s="101"/>
      <c r="ES58" s="101"/>
      <c r="ET58" s="101"/>
    </row>
    <row r="59" spans="1:150" s="147" customFormat="1" ht="25.5" hidden="1" customHeight="1" x14ac:dyDescent="0.25">
      <c r="A59" s="53" t="s">
        <v>135</v>
      </c>
      <c r="B59" s="53" t="s">
        <v>428</v>
      </c>
      <c r="C59" s="53" t="s">
        <v>429</v>
      </c>
      <c r="D59" s="32" t="s">
        <v>430</v>
      </c>
      <c r="E59" s="32" t="s">
        <v>280</v>
      </c>
      <c r="F59" s="32" t="s">
        <v>148</v>
      </c>
      <c r="G59" s="76" t="s">
        <v>321</v>
      </c>
      <c r="H59" s="32" t="s">
        <v>160</v>
      </c>
      <c r="I59" s="32" t="s">
        <v>115</v>
      </c>
      <c r="J59" s="32"/>
      <c r="K59" s="32"/>
      <c r="L59" s="32"/>
      <c r="M59" s="32"/>
      <c r="N59" s="33">
        <f>O59+S59</f>
        <v>148515.76</v>
      </c>
      <c r="O59" s="33">
        <v>24397.759999999998</v>
      </c>
      <c r="P59" s="33">
        <v>0</v>
      </c>
      <c r="Q59" s="33">
        <v>0</v>
      </c>
      <c r="R59" s="33">
        <v>0</v>
      </c>
      <c r="S59" s="33">
        <v>124118</v>
      </c>
      <c r="T59" s="34">
        <v>42887</v>
      </c>
      <c r="U59" s="35">
        <v>42979</v>
      </c>
      <c r="V59" s="35">
        <v>43100</v>
      </c>
      <c r="W59" s="36">
        <v>43585</v>
      </c>
      <c r="X59" s="114">
        <v>0</v>
      </c>
      <c r="Y59" s="114">
        <v>0</v>
      </c>
      <c r="Z59" s="114">
        <v>100000</v>
      </c>
      <c r="AA59" s="114">
        <f>S59-Z59</f>
        <v>24118</v>
      </c>
      <c r="AB59" s="114">
        <v>0</v>
      </c>
      <c r="AC59" s="114"/>
      <c r="AD59" s="139"/>
      <c r="AE59" s="144"/>
      <c r="AF59" s="145">
        <v>24</v>
      </c>
      <c r="AG59" s="129" t="s">
        <v>244</v>
      </c>
      <c r="AH59" s="129"/>
      <c r="AI59" s="141"/>
      <c r="AJ59" s="144"/>
      <c r="AK59" s="145"/>
      <c r="AL59" s="129"/>
      <c r="AM59" s="129"/>
      <c r="AN59" s="129"/>
      <c r="AO59" s="129"/>
      <c r="AP59" s="129" t="s">
        <v>217</v>
      </c>
      <c r="AQ59" s="129" t="s">
        <v>752</v>
      </c>
      <c r="AR59" s="116">
        <v>1</v>
      </c>
      <c r="AS59" s="129" t="s">
        <v>216</v>
      </c>
      <c r="AT59" s="129" t="s">
        <v>750</v>
      </c>
      <c r="AU59" s="118">
        <v>342</v>
      </c>
      <c r="AV59" s="129"/>
      <c r="AW59" s="129"/>
      <c r="AX59" s="118"/>
      <c r="AY59" s="129"/>
      <c r="AZ59" s="129"/>
      <c r="BA59" s="129"/>
      <c r="BB59" s="129"/>
      <c r="BC59" s="129"/>
      <c r="BD59" s="129"/>
      <c r="BE59" s="129"/>
      <c r="BF59" s="129"/>
      <c r="BG59" s="129"/>
      <c r="BH59" s="146" t="s">
        <v>874</v>
      </c>
      <c r="BI59" s="122" t="s">
        <v>941</v>
      </c>
      <c r="BJ59" s="146"/>
      <c r="BK59" s="146"/>
      <c r="BL59" s="146"/>
      <c r="BM59" s="146"/>
      <c r="BN59" s="146"/>
      <c r="BO59" s="146"/>
      <c r="BP59" s="146"/>
      <c r="BQ59" s="146"/>
      <c r="BR59" s="146"/>
      <c r="BS59" s="146"/>
      <c r="BT59" s="146"/>
      <c r="BU59" s="146"/>
      <c r="BV59" s="146"/>
      <c r="BW59" s="146"/>
      <c r="BX59" s="146"/>
      <c r="BY59" s="146"/>
      <c r="BZ59" s="146"/>
      <c r="CA59" s="146"/>
      <c r="CB59" s="146"/>
      <c r="CC59" s="146"/>
      <c r="CD59" s="146"/>
      <c r="CE59" s="146"/>
      <c r="CF59" s="146"/>
      <c r="CG59" s="146"/>
      <c r="CH59" s="146"/>
      <c r="CI59" s="146"/>
      <c r="CJ59" s="146"/>
      <c r="CK59" s="146"/>
      <c r="CL59" s="146"/>
      <c r="CM59" s="146"/>
      <c r="CN59" s="146"/>
      <c r="CO59" s="146"/>
      <c r="CP59" s="146"/>
      <c r="CQ59" s="146"/>
      <c r="CR59" s="146"/>
      <c r="CS59" s="146"/>
      <c r="CT59" s="146"/>
      <c r="CU59" s="146"/>
      <c r="CV59" s="146"/>
      <c r="CW59" s="146"/>
      <c r="CX59" s="146"/>
      <c r="CY59" s="146"/>
      <c r="CZ59" s="146"/>
      <c r="DA59" s="146"/>
      <c r="DB59" s="146"/>
      <c r="DC59" s="146"/>
      <c r="DD59" s="146"/>
      <c r="DE59" s="146"/>
      <c r="DF59" s="146"/>
      <c r="DG59" s="146"/>
      <c r="DH59" s="146"/>
      <c r="DI59" s="146"/>
      <c r="DJ59" s="146"/>
      <c r="DK59" s="146"/>
      <c r="DL59" s="146"/>
      <c r="DM59" s="146"/>
      <c r="DN59" s="146"/>
      <c r="DO59" s="146"/>
      <c r="DP59" s="146"/>
      <c r="DQ59" s="146"/>
      <c r="DR59" s="146"/>
      <c r="DS59" s="146"/>
      <c r="DT59" s="146"/>
      <c r="DU59" s="146"/>
      <c r="DV59" s="146"/>
      <c r="DW59" s="146"/>
      <c r="DX59" s="146"/>
      <c r="DY59" s="146"/>
      <c r="DZ59" s="146"/>
      <c r="EA59" s="146"/>
      <c r="EB59" s="146"/>
      <c r="EC59" s="146"/>
      <c r="ED59" s="146"/>
      <c r="EE59" s="146"/>
      <c r="EF59" s="146"/>
      <c r="EG59" s="146"/>
      <c r="EH59" s="146"/>
      <c r="EI59" s="146"/>
      <c r="EJ59" s="146"/>
      <c r="EK59" s="146"/>
      <c r="EL59" s="146"/>
      <c r="EM59" s="146"/>
      <c r="EN59" s="146"/>
      <c r="EO59" s="146"/>
      <c r="EP59" s="146"/>
      <c r="EQ59" s="146"/>
      <c r="ER59" s="146"/>
      <c r="ES59" s="146"/>
      <c r="ET59" s="146"/>
    </row>
    <row r="60" spans="1:150" s="147" customFormat="1" ht="25.5" hidden="1" customHeight="1" x14ac:dyDescent="0.25">
      <c r="A60" s="53" t="s">
        <v>137</v>
      </c>
      <c r="B60" s="53" t="s">
        <v>431</v>
      </c>
      <c r="C60" s="53" t="s">
        <v>432</v>
      </c>
      <c r="D60" s="32" t="s">
        <v>433</v>
      </c>
      <c r="E60" s="32" t="s">
        <v>297</v>
      </c>
      <c r="F60" s="32" t="s">
        <v>148</v>
      </c>
      <c r="G60" s="32" t="s">
        <v>326</v>
      </c>
      <c r="H60" s="32" t="s">
        <v>160</v>
      </c>
      <c r="I60" s="32" t="s">
        <v>115</v>
      </c>
      <c r="J60" s="32"/>
      <c r="K60" s="32"/>
      <c r="L60" s="32"/>
      <c r="M60" s="32"/>
      <c r="N60" s="33">
        <f>O60+S60</f>
        <v>181044</v>
      </c>
      <c r="O60" s="33">
        <v>27157</v>
      </c>
      <c r="P60" s="33">
        <v>0</v>
      </c>
      <c r="Q60" s="33">
        <v>0</v>
      </c>
      <c r="R60" s="33">
        <v>0</v>
      </c>
      <c r="S60" s="33">
        <v>153887</v>
      </c>
      <c r="T60" s="34">
        <v>42887</v>
      </c>
      <c r="U60" s="35">
        <v>43009</v>
      </c>
      <c r="V60" s="35">
        <v>43100</v>
      </c>
      <c r="W60" s="36">
        <v>43585</v>
      </c>
      <c r="X60" s="114">
        <v>0</v>
      </c>
      <c r="Y60" s="114">
        <v>0</v>
      </c>
      <c r="Z60" s="114">
        <v>100000</v>
      </c>
      <c r="AA60" s="114">
        <v>53887</v>
      </c>
      <c r="AB60" s="114">
        <v>0</v>
      </c>
      <c r="AC60" s="114"/>
      <c r="AD60" s="139"/>
      <c r="AE60" s="144"/>
      <c r="AF60" s="145">
        <v>24</v>
      </c>
      <c r="AG60" s="129" t="s">
        <v>244</v>
      </c>
      <c r="AH60" s="129"/>
      <c r="AI60" s="141"/>
      <c r="AJ60" s="144"/>
      <c r="AK60" s="145"/>
      <c r="AL60" s="129"/>
      <c r="AM60" s="129"/>
      <c r="AN60" s="129"/>
      <c r="AO60" s="129"/>
      <c r="AP60" s="129" t="s">
        <v>217</v>
      </c>
      <c r="AQ60" s="129" t="s">
        <v>752</v>
      </c>
      <c r="AR60" s="129">
        <v>1</v>
      </c>
      <c r="AS60" s="129" t="s">
        <v>216</v>
      </c>
      <c r="AT60" s="129" t="s">
        <v>750</v>
      </c>
      <c r="AU60" s="118">
        <v>269</v>
      </c>
      <c r="AV60" s="129"/>
      <c r="AW60" s="129"/>
      <c r="AX60" s="118"/>
      <c r="AY60" s="129"/>
      <c r="AZ60" s="129"/>
      <c r="BA60" s="129"/>
      <c r="BB60" s="129"/>
      <c r="BC60" s="129"/>
      <c r="BD60" s="129"/>
      <c r="BE60" s="129"/>
      <c r="BF60" s="129"/>
      <c r="BG60" s="129"/>
      <c r="BH60" s="146" t="s">
        <v>875</v>
      </c>
      <c r="BI60" s="122" t="s">
        <v>941</v>
      </c>
      <c r="BJ60" s="146"/>
      <c r="BK60" s="146"/>
      <c r="BL60" s="146"/>
      <c r="BM60" s="146"/>
      <c r="BN60" s="146"/>
      <c r="BO60" s="146"/>
      <c r="BP60" s="146"/>
      <c r="BQ60" s="146"/>
      <c r="BR60" s="146"/>
      <c r="BS60" s="146"/>
      <c r="BT60" s="146"/>
      <c r="BU60" s="146"/>
      <c r="BV60" s="146"/>
      <c r="BW60" s="146"/>
      <c r="BX60" s="146"/>
      <c r="BY60" s="146"/>
      <c r="BZ60" s="146"/>
      <c r="CA60" s="146"/>
      <c r="CB60" s="146"/>
      <c r="CC60" s="146"/>
      <c r="CD60" s="146"/>
      <c r="CE60" s="146"/>
      <c r="CF60" s="146"/>
      <c r="CG60" s="146"/>
      <c r="CH60" s="146"/>
      <c r="CI60" s="146"/>
      <c r="CJ60" s="146"/>
      <c r="CK60" s="146"/>
      <c r="CL60" s="146"/>
      <c r="CM60" s="146"/>
      <c r="CN60" s="146"/>
      <c r="CO60" s="146"/>
      <c r="CP60" s="146"/>
      <c r="CQ60" s="146"/>
      <c r="CR60" s="146"/>
      <c r="CS60" s="146"/>
      <c r="CT60" s="146"/>
      <c r="CU60" s="146"/>
      <c r="CV60" s="146"/>
      <c r="CW60" s="146"/>
      <c r="CX60" s="146"/>
      <c r="CY60" s="146"/>
      <c r="CZ60" s="146"/>
      <c r="DA60" s="146"/>
      <c r="DB60" s="146"/>
      <c r="DC60" s="146"/>
      <c r="DD60" s="146"/>
      <c r="DE60" s="146"/>
      <c r="DF60" s="146"/>
      <c r="DG60" s="146"/>
      <c r="DH60" s="146"/>
      <c r="DI60" s="146"/>
      <c r="DJ60" s="146"/>
      <c r="DK60" s="146"/>
      <c r="DL60" s="146"/>
      <c r="DM60" s="146"/>
      <c r="DN60" s="146"/>
      <c r="DO60" s="146"/>
      <c r="DP60" s="146"/>
      <c r="DQ60" s="146"/>
      <c r="DR60" s="146"/>
      <c r="DS60" s="146"/>
      <c r="DT60" s="146"/>
      <c r="DU60" s="146"/>
      <c r="DV60" s="146"/>
      <c r="DW60" s="146"/>
      <c r="DX60" s="146"/>
      <c r="DY60" s="146"/>
      <c r="DZ60" s="146"/>
      <c r="EA60" s="146"/>
      <c r="EB60" s="146"/>
      <c r="EC60" s="146"/>
      <c r="ED60" s="146"/>
      <c r="EE60" s="146"/>
      <c r="EF60" s="146"/>
      <c r="EG60" s="146"/>
      <c r="EH60" s="146"/>
      <c r="EI60" s="146"/>
      <c r="EJ60" s="146"/>
      <c r="EK60" s="146"/>
      <c r="EL60" s="146"/>
      <c r="EM60" s="146"/>
      <c r="EN60" s="146"/>
      <c r="EO60" s="146"/>
      <c r="EP60" s="146"/>
      <c r="EQ60" s="146"/>
      <c r="ER60" s="146"/>
      <c r="ES60" s="146"/>
      <c r="ET60" s="146"/>
    </row>
    <row r="61" spans="1:150" s="147" customFormat="1" ht="25.5" hidden="1" customHeight="1" x14ac:dyDescent="0.25">
      <c r="A61" s="53" t="s">
        <v>138</v>
      </c>
      <c r="B61" s="53" t="s">
        <v>434</v>
      </c>
      <c r="C61" s="53" t="s">
        <v>435</v>
      </c>
      <c r="D61" s="32" t="s">
        <v>436</v>
      </c>
      <c r="E61" s="32" t="s">
        <v>272</v>
      </c>
      <c r="F61" s="32" t="s">
        <v>148</v>
      </c>
      <c r="G61" s="32" t="s">
        <v>290</v>
      </c>
      <c r="H61" s="32" t="s">
        <v>160</v>
      </c>
      <c r="I61" s="32" t="s">
        <v>115</v>
      </c>
      <c r="J61" s="32"/>
      <c r="K61" s="32"/>
      <c r="L61" s="32"/>
      <c r="M61" s="32"/>
      <c r="N61" s="33">
        <f>O61+S61</f>
        <v>250274.11</v>
      </c>
      <c r="O61" s="33">
        <v>37541.11</v>
      </c>
      <c r="P61" s="33">
        <v>0</v>
      </c>
      <c r="Q61" s="33">
        <v>0</v>
      </c>
      <c r="R61" s="33">
        <v>0</v>
      </c>
      <c r="S61" s="33">
        <v>212733</v>
      </c>
      <c r="T61" s="34">
        <v>42887</v>
      </c>
      <c r="U61" s="35">
        <v>43098</v>
      </c>
      <c r="V61" s="35">
        <v>43190</v>
      </c>
      <c r="W61" s="36">
        <v>43889</v>
      </c>
      <c r="X61" s="114">
        <v>0</v>
      </c>
      <c r="Y61" s="114">
        <v>0</v>
      </c>
      <c r="Z61" s="114">
        <v>88000</v>
      </c>
      <c r="AA61" s="114">
        <v>100000</v>
      </c>
      <c r="AB61" s="114">
        <v>24733</v>
      </c>
      <c r="AC61" s="114"/>
      <c r="AD61" s="139"/>
      <c r="AE61" s="144"/>
      <c r="AF61" s="145">
        <v>24</v>
      </c>
      <c r="AG61" s="129" t="s">
        <v>244</v>
      </c>
      <c r="AH61" s="129"/>
      <c r="AI61" s="141"/>
      <c r="AJ61" s="144"/>
      <c r="AK61" s="145"/>
      <c r="AL61" s="129"/>
      <c r="AM61" s="129"/>
      <c r="AN61" s="129"/>
      <c r="AO61" s="129"/>
      <c r="AP61" s="129" t="s">
        <v>217</v>
      </c>
      <c r="AQ61" s="129" t="s">
        <v>752</v>
      </c>
      <c r="AR61" s="129">
        <v>1</v>
      </c>
      <c r="AS61" s="129" t="s">
        <v>216</v>
      </c>
      <c r="AT61" s="129" t="s">
        <v>750</v>
      </c>
      <c r="AU61" s="118">
        <v>1000</v>
      </c>
      <c r="AV61" s="129"/>
      <c r="AW61" s="129"/>
      <c r="AX61" s="118"/>
      <c r="AY61" s="129"/>
      <c r="AZ61" s="129"/>
      <c r="BA61" s="129"/>
      <c r="BB61" s="129"/>
      <c r="BC61" s="129"/>
      <c r="BD61" s="129"/>
      <c r="BE61" s="129"/>
      <c r="BF61" s="129"/>
      <c r="BG61" s="129"/>
      <c r="BH61" s="146" t="s">
        <v>876</v>
      </c>
      <c r="BI61" s="122" t="s">
        <v>941</v>
      </c>
      <c r="BJ61" s="146"/>
      <c r="BK61" s="146"/>
      <c r="BL61" s="146"/>
      <c r="BM61" s="146"/>
      <c r="BN61" s="146"/>
      <c r="BO61" s="146"/>
      <c r="BP61" s="146"/>
      <c r="BQ61" s="146"/>
      <c r="BR61" s="146"/>
      <c r="BS61" s="146"/>
      <c r="BT61" s="146"/>
      <c r="BU61" s="146"/>
      <c r="BV61" s="146"/>
      <c r="BW61" s="146"/>
      <c r="BX61" s="146"/>
      <c r="BY61" s="146"/>
      <c r="BZ61" s="146"/>
      <c r="CA61" s="146"/>
      <c r="CB61" s="146"/>
      <c r="CC61" s="146"/>
      <c r="CD61" s="146"/>
      <c r="CE61" s="146"/>
      <c r="CF61" s="146"/>
      <c r="CG61" s="146"/>
      <c r="CH61" s="146"/>
      <c r="CI61" s="146"/>
      <c r="CJ61" s="146"/>
      <c r="CK61" s="146"/>
      <c r="CL61" s="146"/>
      <c r="CM61" s="146"/>
      <c r="CN61" s="146"/>
      <c r="CO61" s="146"/>
      <c r="CP61" s="146"/>
      <c r="CQ61" s="146"/>
      <c r="CR61" s="146"/>
      <c r="CS61" s="146"/>
      <c r="CT61" s="146"/>
      <c r="CU61" s="146"/>
      <c r="CV61" s="146"/>
      <c r="CW61" s="146"/>
      <c r="CX61" s="146"/>
      <c r="CY61" s="146"/>
      <c r="CZ61" s="146"/>
      <c r="DA61" s="146"/>
      <c r="DB61" s="146"/>
      <c r="DC61" s="146"/>
      <c r="DD61" s="146"/>
      <c r="DE61" s="146"/>
      <c r="DF61" s="146"/>
      <c r="DG61" s="146"/>
      <c r="DH61" s="146"/>
      <c r="DI61" s="146"/>
      <c r="DJ61" s="146"/>
      <c r="DK61" s="146"/>
      <c r="DL61" s="146"/>
      <c r="DM61" s="146"/>
      <c r="DN61" s="146"/>
      <c r="DO61" s="146"/>
      <c r="DP61" s="146"/>
      <c r="DQ61" s="146"/>
      <c r="DR61" s="146"/>
      <c r="DS61" s="146"/>
      <c r="DT61" s="146"/>
      <c r="DU61" s="146"/>
      <c r="DV61" s="146"/>
      <c r="DW61" s="146"/>
      <c r="DX61" s="146"/>
      <c r="DY61" s="146"/>
      <c r="DZ61" s="146"/>
      <c r="EA61" s="146"/>
      <c r="EB61" s="146"/>
      <c r="EC61" s="146"/>
      <c r="ED61" s="146"/>
      <c r="EE61" s="146"/>
      <c r="EF61" s="146"/>
      <c r="EG61" s="146"/>
      <c r="EH61" s="146"/>
      <c r="EI61" s="146"/>
      <c r="EJ61" s="146"/>
      <c r="EK61" s="146"/>
      <c r="EL61" s="146"/>
      <c r="EM61" s="146"/>
      <c r="EN61" s="146"/>
      <c r="EO61" s="146"/>
      <c r="EP61" s="146"/>
      <c r="EQ61" s="146"/>
      <c r="ER61" s="146"/>
      <c r="ES61" s="146"/>
      <c r="ET61" s="146"/>
    </row>
    <row r="62" spans="1:150" s="147" customFormat="1" ht="25.5" hidden="1" customHeight="1" x14ac:dyDescent="0.25">
      <c r="A62" s="53" t="s">
        <v>139</v>
      </c>
      <c r="B62" s="53" t="s">
        <v>437</v>
      </c>
      <c r="C62" s="53" t="s">
        <v>438</v>
      </c>
      <c r="D62" s="32" t="s">
        <v>439</v>
      </c>
      <c r="E62" s="32" t="s">
        <v>440</v>
      </c>
      <c r="F62" s="32" t="s">
        <v>148</v>
      </c>
      <c r="G62" s="32" t="s">
        <v>417</v>
      </c>
      <c r="H62" s="32" t="s">
        <v>160</v>
      </c>
      <c r="I62" s="32" t="s">
        <v>115</v>
      </c>
      <c r="J62" s="32"/>
      <c r="K62" s="32"/>
      <c r="L62" s="32"/>
      <c r="M62" s="32"/>
      <c r="N62" s="33">
        <f>O62+S62</f>
        <v>92842.82</v>
      </c>
      <c r="O62" s="33">
        <v>28431.82</v>
      </c>
      <c r="P62" s="33">
        <v>0</v>
      </c>
      <c r="Q62" s="33">
        <v>0</v>
      </c>
      <c r="R62" s="33">
        <v>0</v>
      </c>
      <c r="S62" s="33">
        <v>64411</v>
      </c>
      <c r="T62" s="34">
        <v>42887</v>
      </c>
      <c r="U62" s="35">
        <v>42948</v>
      </c>
      <c r="V62" s="35">
        <v>43100</v>
      </c>
      <c r="W62" s="36">
        <v>43585</v>
      </c>
      <c r="X62" s="114">
        <v>0</v>
      </c>
      <c r="Y62" s="114">
        <v>0</v>
      </c>
      <c r="Z62" s="114">
        <v>42000</v>
      </c>
      <c r="AA62" s="114">
        <v>22411</v>
      </c>
      <c r="AB62" s="114">
        <v>0</v>
      </c>
      <c r="AC62" s="114"/>
      <c r="AD62" s="139"/>
      <c r="AE62" s="144"/>
      <c r="AF62" s="145">
        <v>24</v>
      </c>
      <c r="AG62" s="129" t="s">
        <v>244</v>
      </c>
      <c r="AH62" s="129"/>
      <c r="AI62" s="141"/>
      <c r="AJ62" s="144"/>
      <c r="AK62" s="145"/>
      <c r="AL62" s="129"/>
      <c r="AM62" s="129"/>
      <c r="AN62" s="129"/>
      <c r="AO62" s="129"/>
      <c r="AP62" s="129" t="s">
        <v>217</v>
      </c>
      <c r="AQ62" s="129" t="s">
        <v>752</v>
      </c>
      <c r="AR62" s="129">
        <v>1</v>
      </c>
      <c r="AS62" s="129" t="s">
        <v>216</v>
      </c>
      <c r="AT62" s="129" t="s">
        <v>750</v>
      </c>
      <c r="AU62" s="118">
        <v>60</v>
      </c>
      <c r="AV62" s="129"/>
      <c r="AW62" s="129"/>
      <c r="AX62" s="118"/>
      <c r="AY62" s="129"/>
      <c r="AZ62" s="129"/>
      <c r="BA62" s="129"/>
      <c r="BB62" s="129"/>
      <c r="BC62" s="129"/>
      <c r="BD62" s="129"/>
      <c r="BE62" s="129"/>
      <c r="BF62" s="129"/>
      <c r="BG62" s="129"/>
      <c r="BH62" s="146" t="s">
        <v>873</v>
      </c>
      <c r="BI62" s="122" t="s">
        <v>941</v>
      </c>
      <c r="BJ62" s="146"/>
      <c r="BK62" s="146"/>
      <c r="BL62" s="146"/>
      <c r="BM62" s="146"/>
      <c r="BN62" s="146"/>
      <c r="BO62" s="146"/>
      <c r="BP62" s="146"/>
      <c r="BQ62" s="146"/>
      <c r="BR62" s="146"/>
      <c r="BS62" s="146"/>
      <c r="BT62" s="146"/>
      <c r="BU62" s="146"/>
      <c r="BV62" s="146"/>
      <c r="BW62" s="146"/>
      <c r="BX62" s="146"/>
      <c r="BY62" s="146"/>
      <c r="BZ62" s="146"/>
      <c r="CA62" s="146"/>
      <c r="CB62" s="146"/>
      <c r="CC62" s="146"/>
      <c r="CD62" s="146"/>
      <c r="CE62" s="146"/>
      <c r="CF62" s="146"/>
      <c r="CG62" s="146"/>
      <c r="CH62" s="146"/>
      <c r="CI62" s="146"/>
      <c r="CJ62" s="146"/>
      <c r="CK62" s="146"/>
      <c r="CL62" s="146"/>
      <c r="CM62" s="146"/>
      <c r="CN62" s="146"/>
      <c r="CO62" s="146"/>
      <c r="CP62" s="146"/>
      <c r="CQ62" s="146"/>
      <c r="CR62" s="146"/>
      <c r="CS62" s="146"/>
      <c r="CT62" s="146"/>
      <c r="CU62" s="146"/>
      <c r="CV62" s="146"/>
      <c r="CW62" s="146"/>
      <c r="CX62" s="146"/>
      <c r="CY62" s="146"/>
      <c r="CZ62" s="146"/>
      <c r="DA62" s="146"/>
      <c r="DB62" s="146"/>
      <c r="DC62" s="146"/>
      <c r="DD62" s="146"/>
      <c r="DE62" s="146"/>
      <c r="DF62" s="146"/>
      <c r="DG62" s="146"/>
      <c r="DH62" s="146"/>
      <c r="DI62" s="146"/>
      <c r="DJ62" s="146"/>
      <c r="DK62" s="146"/>
      <c r="DL62" s="146"/>
      <c r="DM62" s="146"/>
      <c r="DN62" s="146"/>
      <c r="DO62" s="146"/>
      <c r="DP62" s="146"/>
      <c r="DQ62" s="146"/>
      <c r="DR62" s="146"/>
      <c r="DS62" s="146"/>
      <c r="DT62" s="146"/>
      <c r="DU62" s="146"/>
      <c r="DV62" s="146"/>
      <c r="DW62" s="146"/>
      <c r="DX62" s="146"/>
      <c r="DY62" s="146"/>
      <c r="DZ62" s="146"/>
      <c r="EA62" s="146"/>
      <c r="EB62" s="146"/>
      <c r="EC62" s="146"/>
      <c r="ED62" s="146"/>
      <c r="EE62" s="146"/>
      <c r="EF62" s="146"/>
      <c r="EG62" s="146"/>
      <c r="EH62" s="146"/>
      <c r="EI62" s="146"/>
      <c r="EJ62" s="146"/>
      <c r="EK62" s="146"/>
      <c r="EL62" s="146"/>
      <c r="EM62" s="146"/>
      <c r="EN62" s="146"/>
      <c r="EO62" s="146"/>
      <c r="EP62" s="146"/>
      <c r="EQ62" s="146"/>
      <c r="ER62" s="146"/>
      <c r="ES62" s="146"/>
      <c r="ET62" s="146"/>
    </row>
    <row r="63" spans="1:150" s="113" customFormat="1" ht="25.5" hidden="1" customHeight="1" x14ac:dyDescent="0.25">
      <c r="A63" s="20" t="s">
        <v>93</v>
      </c>
      <c r="B63" s="21" t="s">
        <v>83</v>
      </c>
      <c r="C63" s="21"/>
      <c r="D63" s="22" t="s">
        <v>441</v>
      </c>
      <c r="E63" s="23"/>
      <c r="F63" s="23"/>
      <c r="G63" s="23"/>
      <c r="H63" s="23"/>
      <c r="I63" s="23"/>
      <c r="J63" s="23"/>
      <c r="K63" s="23"/>
      <c r="L63" s="23"/>
      <c r="M63" s="23"/>
      <c r="N63" s="23"/>
      <c r="O63" s="23"/>
      <c r="P63" s="23"/>
      <c r="Q63" s="23"/>
      <c r="R63" s="23"/>
      <c r="S63" s="24"/>
      <c r="T63" s="25"/>
      <c r="U63" s="38"/>
      <c r="V63" s="38"/>
      <c r="W63" s="28" t="s">
        <v>275</v>
      </c>
      <c r="X63" s="108"/>
      <c r="Y63" s="108"/>
      <c r="Z63" s="108"/>
      <c r="AA63" s="108"/>
      <c r="AB63" s="108"/>
      <c r="AC63" s="108"/>
      <c r="AD63" s="138"/>
      <c r="AE63" s="109"/>
      <c r="AF63" s="112"/>
      <c r="AG63" s="110"/>
      <c r="AH63" s="110"/>
      <c r="AI63" s="111"/>
      <c r="AJ63" s="109"/>
      <c r="AK63" s="112"/>
      <c r="AL63" s="110"/>
      <c r="AM63" s="110"/>
      <c r="AN63" s="110"/>
      <c r="AO63" s="110"/>
      <c r="AP63" s="110"/>
      <c r="AQ63" s="110"/>
      <c r="AR63" s="110"/>
      <c r="AS63" s="110"/>
      <c r="AT63" s="110"/>
      <c r="AU63" s="110"/>
      <c r="AV63" s="110"/>
      <c r="AW63" s="110"/>
      <c r="AX63" s="110"/>
      <c r="AY63" s="110"/>
      <c r="AZ63" s="110"/>
      <c r="BA63" s="110"/>
      <c r="BB63" s="110"/>
      <c r="BC63" s="110"/>
      <c r="BD63" s="110"/>
      <c r="BE63" s="110"/>
      <c r="BF63" s="110"/>
      <c r="BG63" s="110"/>
      <c r="BH63" s="146"/>
      <c r="BI63" s="122" t="s">
        <v>275</v>
      </c>
      <c r="BJ63" s="101"/>
      <c r="BK63" s="101"/>
      <c r="BL63" s="101"/>
      <c r="BM63" s="101"/>
      <c r="BN63" s="101"/>
      <c r="BO63" s="101"/>
      <c r="BP63" s="101"/>
      <c r="BQ63" s="101"/>
      <c r="BR63" s="101"/>
      <c r="BS63" s="101"/>
      <c r="BT63" s="101"/>
      <c r="BU63" s="101"/>
      <c r="BV63" s="101"/>
      <c r="BW63" s="101"/>
      <c r="BX63" s="101"/>
      <c r="BY63" s="101"/>
      <c r="BZ63" s="101"/>
      <c r="CA63" s="101"/>
      <c r="CB63" s="101"/>
      <c r="CC63" s="101"/>
      <c r="CD63" s="101"/>
      <c r="CE63" s="101"/>
      <c r="CF63" s="101"/>
      <c r="CG63" s="101"/>
      <c r="CH63" s="101"/>
      <c r="CI63" s="101"/>
      <c r="CJ63" s="101"/>
      <c r="CK63" s="101"/>
      <c r="CL63" s="101"/>
      <c r="CM63" s="101"/>
      <c r="CN63" s="101"/>
      <c r="CO63" s="101"/>
      <c r="CP63" s="101"/>
      <c r="CQ63" s="101"/>
      <c r="CR63" s="101"/>
      <c r="CS63" s="101"/>
      <c r="CT63" s="101"/>
      <c r="CU63" s="101"/>
      <c r="CV63" s="101"/>
      <c r="CW63" s="101"/>
      <c r="CX63" s="101"/>
      <c r="CY63" s="101"/>
      <c r="CZ63" s="101"/>
      <c r="DA63" s="101"/>
      <c r="DB63" s="101"/>
      <c r="DC63" s="101"/>
      <c r="DD63" s="101"/>
      <c r="DE63" s="101"/>
      <c r="DF63" s="101"/>
      <c r="DG63" s="101"/>
      <c r="DH63" s="101"/>
      <c r="DI63" s="101"/>
      <c r="DJ63" s="101"/>
      <c r="DK63" s="101"/>
      <c r="DL63" s="101"/>
      <c r="DM63" s="101"/>
      <c r="DN63" s="101"/>
      <c r="DO63" s="101"/>
      <c r="DP63" s="101"/>
      <c r="DQ63" s="101"/>
      <c r="DR63" s="101"/>
      <c r="DS63" s="101"/>
      <c r="DT63" s="101"/>
      <c r="DU63" s="101"/>
      <c r="DV63" s="101"/>
      <c r="DW63" s="101"/>
      <c r="DX63" s="101"/>
      <c r="DY63" s="101"/>
      <c r="DZ63" s="101"/>
      <c r="EA63" s="101"/>
      <c r="EB63" s="101"/>
      <c r="EC63" s="101"/>
      <c r="ED63" s="101"/>
      <c r="EE63" s="101"/>
      <c r="EF63" s="101"/>
      <c r="EG63" s="101"/>
      <c r="EH63" s="101"/>
      <c r="EI63" s="101"/>
      <c r="EJ63" s="101"/>
      <c r="EK63" s="101"/>
      <c r="EL63" s="101"/>
      <c r="EM63" s="101"/>
      <c r="EN63" s="101"/>
      <c r="EO63" s="101"/>
      <c r="EP63" s="101"/>
      <c r="EQ63" s="101"/>
      <c r="ER63" s="101"/>
      <c r="ES63" s="101"/>
      <c r="ET63" s="101"/>
    </row>
    <row r="64" spans="1:150" ht="25.5" hidden="1" customHeight="1" x14ac:dyDescent="0.25">
      <c r="A64" s="53" t="s">
        <v>141</v>
      </c>
      <c r="B64" s="53" t="s">
        <v>442</v>
      </c>
      <c r="C64" s="53" t="s">
        <v>443</v>
      </c>
      <c r="D64" s="77" t="s">
        <v>444</v>
      </c>
      <c r="E64" s="31" t="s">
        <v>266</v>
      </c>
      <c r="F64" s="32" t="s">
        <v>148</v>
      </c>
      <c r="G64" s="32" t="s">
        <v>417</v>
      </c>
      <c r="H64" s="32" t="s">
        <v>149</v>
      </c>
      <c r="I64" s="32" t="s">
        <v>115</v>
      </c>
      <c r="J64" s="32"/>
      <c r="K64" s="32"/>
      <c r="L64" s="32"/>
      <c r="M64" s="32"/>
      <c r="N64" s="33">
        <f>SUM(O64:S64)</f>
        <v>809630.41999999993</v>
      </c>
      <c r="O64" s="33">
        <v>553430.44999999995</v>
      </c>
      <c r="P64" s="33">
        <v>20772.97</v>
      </c>
      <c r="Q64" s="33"/>
      <c r="R64" s="33"/>
      <c r="S64" s="33">
        <v>235427</v>
      </c>
      <c r="T64" s="34">
        <v>43009</v>
      </c>
      <c r="U64" s="35">
        <v>43070</v>
      </c>
      <c r="V64" s="35">
        <v>43190</v>
      </c>
      <c r="W64" s="36">
        <v>43799</v>
      </c>
      <c r="X64" s="114">
        <v>0</v>
      </c>
      <c r="Y64" s="114">
        <v>0</v>
      </c>
      <c r="Z64" s="114">
        <v>135427</v>
      </c>
      <c r="AA64" s="114">
        <f>S64-Z64</f>
        <v>100000</v>
      </c>
      <c r="AB64" s="114">
        <v>0</v>
      </c>
      <c r="AC64" s="114"/>
      <c r="AD64" s="139"/>
      <c r="AE64" s="115"/>
      <c r="AF64" s="119">
        <v>23</v>
      </c>
      <c r="AG64" s="129" t="s">
        <v>753</v>
      </c>
      <c r="AH64" s="120"/>
      <c r="AI64" s="135"/>
      <c r="AJ64" s="136"/>
      <c r="AK64" s="119"/>
      <c r="AL64" s="120"/>
      <c r="AM64" s="120"/>
      <c r="AN64" s="120"/>
      <c r="AO64" s="120"/>
      <c r="AP64" s="120" t="s">
        <v>216</v>
      </c>
      <c r="AQ64" s="162" t="s">
        <v>750</v>
      </c>
      <c r="AR64" s="120">
        <v>261</v>
      </c>
      <c r="AS64" s="120" t="s">
        <v>206</v>
      </c>
      <c r="AT64" s="140" t="s">
        <v>207</v>
      </c>
      <c r="AU64" s="120">
        <v>100</v>
      </c>
      <c r="AV64" s="120" t="s">
        <v>208</v>
      </c>
      <c r="AW64" s="129" t="s">
        <v>209</v>
      </c>
      <c r="AX64" s="120">
        <v>1</v>
      </c>
      <c r="AY64" s="115"/>
      <c r="AZ64" s="115"/>
      <c r="BA64" s="115"/>
      <c r="BB64" s="115"/>
      <c r="BC64" s="115"/>
      <c r="BD64" s="115"/>
      <c r="BE64" s="115"/>
      <c r="BF64" s="115"/>
      <c r="BG64" s="115"/>
      <c r="BH64" s="146" t="s">
        <v>867</v>
      </c>
      <c r="BI64" s="122" t="s">
        <v>941</v>
      </c>
      <c r="BJ64" s="122"/>
      <c r="BK64" s="122"/>
      <c r="BL64" s="122"/>
      <c r="BM64" s="122"/>
      <c r="BN64" s="122"/>
    </row>
    <row r="65" spans="1:150" ht="41.25" hidden="1" customHeight="1" x14ac:dyDescent="0.25">
      <c r="A65" s="53" t="s">
        <v>142</v>
      </c>
      <c r="B65" s="53" t="s">
        <v>445</v>
      </c>
      <c r="C65" s="53" t="s">
        <v>446</v>
      </c>
      <c r="D65" s="77" t="s">
        <v>447</v>
      </c>
      <c r="E65" s="31" t="s">
        <v>297</v>
      </c>
      <c r="F65" s="32" t="s">
        <v>148</v>
      </c>
      <c r="G65" s="32" t="s">
        <v>399</v>
      </c>
      <c r="H65" s="32" t="s">
        <v>149</v>
      </c>
      <c r="I65" s="32" t="s">
        <v>115</v>
      </c>
      <c r="J65" s="32"/>
      <c r="K65" s="32"/>
      <c r="L65" s="32"/>
      <c r="M65" s="32"/>
      <c r="N65" s="33">
        <f>SUM(O65:S65)</f>
        <v>226080</v>
      </c>
      <c r="O65" s="33">
        <v>16956</v>
      </c>
      <c r="P65" s="33">
        <v>16956</v>
      </c>
      <c r="Q65" s="33">
        <v>0</v>
      </c>
      <c r="R65" s="33">
        <v>0</v>
      </c>
      <c r="S65" s="33">
        <v>192168</v>
      </c>
      <c r="T65" s="34">
        <v>43009</v>
      </c>
      <c r="U65" s="35">
        <v>43070</v>
      </c>
      <c r="V65" s="35">
        <v>43159</v>
      </c>
      <c r="W65" s="36">
        <v>43861</v>
      </c>
      <c r="X65" s="114"/>
      <c r="Y65" s="114">
        <v>0</v>
      </c>
      <c r="Z65" s="114">
        <v>60000</v>
      </c>
      <c r="AA65" s="114">
        <v>117168</v>
      </c>
      <c r="AB65" s="114">
        <v>15000</v>
      </c>
      <c r="AC65" s="114"/>
      <c r="AD65" s="139"/>
      <c r="AE65" s="115"/>
      <c r="AF65" s="119">
        <v>23</v>
      </c>
      <c r="AG65" s="129" t="s">
        <v>753</v>
      </c>
      <c r="AH65" s="120"/>
      <c r="AI65" s="135"/>
      <c r="AJ65" s="136"/>
      <c r="AK65" s="119"/>
      <c r="AL65" s="120"/>
      <c r="AM65" s="120"/>
      <c r="AN65" s="120"/>
      <c r="AO65" s="120"/>
      <c r="AP65" s="120" t="s">
        <v>216</v>
      </c>
      <c r="AQ65" s="162" t="s">
        <v>750</v>
      </c>
      <c r="AR65" s="120">
        <v>34</v>
      </c>
      <c r="AS65" s="120" t="s">
        <v>208</v>
      </c>
      <c r="AT65" s="129" t="s">
        <v>209</v>
      </c>
      <c r="AU65" s="120">
        <v>1</v>
      </c>
      <c r="AV65" s="118" t="s">
        <v>210</v>
      </c>
      <c r="AW65" s="118" t="s">
        <v>211</v>
      </c>
      <c r="AX65" s="118">
        <v>2</v>
      </c>
      <c r="AY65" s="118"/>
      <c r="AZ65" s="118"/>
      <c r="BA65" s="118"/>
      <c r="BB65" s="118"/>
      <c r="BC65" s="118"/>
      <c r="BD65" s="118"/>
      <c r="BE65" s="118"/>
      <c r="BF65" s="118"/>
      <c r="BG65" s="118"/>
      <c r="BH65" s="146" t="s">
        <v>868</v>
      </c>
      <c r="BI65" s="122" t="s">
        <v>941</v>
      </c>
      <c r="BJ65" s="122"/>
      <c r="BK65" s="122"/>
      <c r="BL65" s="122"/>
      <c r="BM65" s="122"/>
      <c r="BN65" s="122"/>
    </row>
    <row r="66" spans="1:150" ht="44.25" hidden="1" customHeight="1" x14ac:dyDescent="0.25">
      <c r="A66" s="53" t="s">
        <v>448</v>
      </c>
      <c r="B66" s="53" t="s">
        <v>449</v>
      </c>
      <c r="C66" s="53" t="s">
        <v>450</v>
      </c>
      <c r="D66" s="77" t="s">
        <v>451</v>
      </c>
      <c r="E66" s="31" t="s">
        <v>272</v>
      </c>
      <c r="F66" s="32" t="s">
        <v>148</v>
      </c>
      <c r="G66" s="32" t="s">
        <v>290</v>
      </c>
      <c r="H66" s="32" t="s">
        <v>149</v>
      </c>
      <c r="I66" s="32" t="s">
        <v>115</v>
      </c>
      <c r="J66" s="32"/>
      <c r="K66" s="32"/>
      <c r="L66" s="32"/>
      <c r="M66" s="32"/>
      <c r="N66" s="33">
        <f>O66+P66+S66</f>
        <v>312531.76470588235</v>
      </c>
      <c r="O66" s="33">
        <f>S66*15/85/2</f>
        <v>23439.882352941175</v>
      </c>
      <c r="P66" s="33">
        <f>O66</f>
        <v>23439.882352941175</v>
      </c>
      <c r="Q66" s="33">
        <v>0</v>
      </c>
      <c r="R66" s="33">
        <v>0</v>
      </c>
      <c r="S66" s="33">
        <v>265652</v>
      </c>
      <c r="T66" s="34">
        <v>43009</v>
      </c>
      <c r="U66" s="35">
        <v>43070</v>
      </c>
      <c r="V66" s="35">
        <v>43159</v>
      </c>
      <c r="W66" s="36">
        <v>43921</v>
      </c>
      <c r="X66" s="114">
        <v>0</v>
      </c>
      <c r="Y66" s="114">
        <v>0</v>
      </c>
      <c r="Z66" s="114">
        <v>125000</v>
      </c>
      <c r="AA66" s="114">
        <v>125000</v>
      </c>
      <c r="AB66" s="114">
        <f>S66-Z66-AA66</f>
        <v>15652</v>
      </c>
      <c r="AC66" s="114"/>
      <c r="AD66" s="139"/>
      <c r="AE66" s="115"/>
      <c r="AF66" s="119">
        <v>23</v>
      </c>
      <c r="AG66" s="129" t="s">
        <v>753</v>
      </c>
      <c r="AH66" s="120"/>
      <c r="AI66" s="135"/>
      <c r="AJ66" s="136"/>
      <c r="AK66" s="119"/>
      <c r="AL66" s="120"/>
      <c r="AM66" s="120"/>
      <c r="AN66" s="120"/>
      <c r="AO66" s="120"/>
      <c r="AP66" s="120" t="s">
        <v>216</v>
      </c>
      <c r="AQ66" s="162" t="s">
        <v>750</v>
      </c>
      <c r="AR66" s="120">
        <v>245</v>
      </c>
      <c r="AS66" s="120" t="s">
        <v>208</v>
      </c>
      <c r="AT66" s="129" t="s">
        <v>209</v>
      </c>
      <c r="AU66" s="120">
        <v>1</v>
      </c>
      <c r="AV66" s="118" t="s">
        <v>210</v>
      </c>
      <c r="AW66" s="118" t="s">
        <v>211</v>
      </c>
      <c r="AX66" s="118">
        <v>6</v>
      </c>
      <c r="AY66" s="118"/>
      <c r="AZ66" s="118"/>
      <c r="BA66" s="118"/>
      <c r="BB66" s="118"/>
      <c r="BC66" s="118"/>
      <c r="BD66" s="118"/>
      <c r="BE66" s="118"/>
      <c r="BF66" s="118"/>
      <c r="BG66" s="118"/>
      <c r="BH66" s="146" t="s">
        <v>866</v>
      </c>
      <c r="BI66" s="122" t="s">
        <v>941</v>
      </c>
      <c r="BJ66" s="122"/>
      <c r="BK66" s="122"/>
      <c r="BL66" s="122"/>
      <c r="BM66" s="122"/>
      <c r="BN66" s="122"/>
    </row>
    <row r="67" spans="1:150" s="165" customFormat="1" ht="24.75" hidden="1" customHeight="1" thickBot="1" x14ac:dyDescent="0.3">
      <c r="A67" s="78" t="s">
        <v>452</v>
      </c>
      <c r="B67" s="79" t="s">
        <v>83</v>
      </c>
      <c r="C67" s="79"/>
      <c r="D67" s="79" t="s">
        <v>453</v>
      </c>
      <c r="E67" s="80"/>
      <c r="F67" s="80"/>
      <c r="G67" s="80"/>
      <c r="H67" s="80"/>
      <c r="I67" s="80"/>
      <c r="J67" s="80"/>
      <c r="K67" s="80"/>
      <c r="L67" s="80"/>
      <c r="M67" s="80"/>
      <c r="N67" s="80"/>
      <c r="O67" s="80"/>
      <c r="P67" s="80"/>
      <c r="Q67" s="80"/>
      <c r="R67" s="80"/>
      <c r="S67" s="80"/>
      <c r="T67" s="81"/>
      <c r="U67" s="82"/>
      <c r="V67" s="82"/>
      <c r="W67" s="83" t="s">
        <v>275</v>
      </c>
      <c r="X67" s="80"/>
      <c r="Y67" s="80"/>
      <c r="Z67" s="80"/>
      <c r="AA67" s="80"/>
      <c r="AB67" s="80"/>
      <c r="AC67" s="80"/>
      <c r="AD67" s="80"/>
      <c r="AE67" s="163"/>
      <c r="AF67" s="80"/>
      <c r="AG67" s="80"/>
      <c r="AH67" s="80"/>
      <c r="AI67" s="80"/>
      <c r="AJ67" s="163"/>
      <c r="AK67" s="80"/>
      <c r="AL67" s="80"/>
      <c r="AM67" s="80"/>
      <c r="AN67" s="80"/>
      <c r="AO67" s="80"/>
      <c r="AP67" s="164"/>
      <c r="AQ67" s="164"/>
      <c r="AR67" s="164"/>
      <c r="AS67" s="164"/>
      <c r="AT67" s="80"/>
      <c r="AU67" s="164"/>
      <c r="AV67" s="164"/>
      <c r="AW67" s="80"/>
      <c r="AX67" s="164"/>
      <c r="AY67" s="164"/>
      <c r="AZ67" s="80"/>
      <c r="BA67" s="164"/>
      <c r="BB67" s="164"/>
      <c r="BC67" s="164"/>
      <c r="BD67" s="164"/>
      <c r="BE67" s="164"/>
      <c r="BF67" s="164"/>
      <c r="BG67" s="164"/>
      <c r="BH67" s="146"/>
      <c r="BI67" s="122" t="s">
        <v>275</v>
      </c>
      <c r="BJ67" s="101"/>
      <c r="BK67" s="101"/>
      <c r="BL67" s="101"/>
      <c r="BM67" s="101"/>
      <c r="BN67" s="101"/>
      <c r="BO67" s="101"/>
      <c r="BP67" s="101"/>
      <c r="BQ67" s="101"/>
      <c r="BR67" s="101"/>
      <c r="BS67" s="101"/>
      <c r="BT67" s="101"/>
      <c r="BU67" s="101"/>
      <c r="BV67" s="101"/>
      <c r="BW67" s="101"/>
      <c r="BX67" s="101"/>
      <c r="BY67" s="101"/>
      <c r="BZ67" s="101"/>
      <c r="CA67" s="101"/>
      <c r="CB67" s="101"/>
      <c r="CC67" s="101"/>
      <c r="CD67" s="101"/>
      <c r="CE67" s="101"/>
      <c r="CF67" s="101"/>
      <c r="CG67" s="101"/>
      <c r="CH67" s="101"/>
      <c r="CI67" s="101"/>
      <c r="CJ67" s="101"/>
      <c r="CK67" s="101"/>
      <c r="CL67" s="101"/>
      <c r="CM67" s="101"/>
      <c r="CN67" s="101"/>
      <c r="CO67" s="101"/>
      <c r="CP67" s="101"/>
      <c r="CQ67" s="101"/>
      <c r="CR67" s="101"/>
      <c r="CS67" s="101"/>
      <c r="CT67" s="101"/>
      <c r="CU67" s="101"/>
      <c r="CV67" s="101"/>
      <c r="CW67" s="101"/>
      <c r="CX67" s="101"/>
      <c r="CY67" s="101"/>
      <c r="CZ67" s="101"/>
      <c r="DA67" s="101"/>
      <c r="DB67" s="101"/>
      <c r="DC67" s="101"/>
      <c r="DD67" s="101"/>
      <c r="DE67" s="101"/>
      <c r="DF67" s="101"/>
      <c r="DG67" s="101"/>
      <c r="DH67" s="101"/>
      <c r="DI67" s="101"/>
      <c r="DJ67" s="101"/>
      <c r="DK67" s="101"/>
      <c r="DL67" s="101"/>
      <c r="DM67" s="101"/>
      <c r="DN67" s="101"/>
      <c r="DO67" s="101"/>
      <c r="DP67" s="101"/>
      <c r="DQ67" s="101"/>
      <c r="DR67" s="101"/>
      <c r="DS67" s="101"/>
      <c r="DT67" s="101"/>
      <c r="DU67" s="101"/>
      <c r="DV67" s="101"/>
      <c r="DW67" s="101"/>
      <c r="DX67" s="101"/>
      <c r="DY67" s="101"/>
      <c r="DZ67" s="101"/>
      <c r="EA67" s="101"/>
      <c r="EB67" s="101"/>
      <c r="EC67" s="101"/>
      <c r="ED67" s="101"/>
      <c r="EE67" s="101"/>
      <c r="EF67" s="101"/>
      <c r="EG67" s="101"/>
      <c r="EH67" s="101"/>
      <c r="EI67" s="101"/>
      <c r="EJ67" s="101"/>
      <c r="EK67" s="101"/>
      <c r="EL67" s="101"/>
      <c r="EM67" s="101"/>
      <c r="EN67" s="101"/>
      <c r="EO67" s="101"/>
      <c r="EP67" s="101"/>
      <c r="EQ67" s="101"/>
      <c r="ER67" s="101"/>
      <c r="ES67" s="101"/>
      <c r="ET67" s="101"/>
    </row>
    <row r="68" spans="1:150" s="113" customFormat="1" ht="25.5" hidden="1" customHeight="1" x14ac:dyDescent="0.25">
      <c r="A68" s="20" t="s">
        <v>94</v>
      </c>
      <c r="B68" s="21" t="s">
        <v>83</v>
      </c>
      <c r="C68" s="21"/>
      <c r="D68" s="22" t="s">
        <v>454</v>
      </c>
      <c r="E68" s="23"/>
      <c r="F68" s="23"/>
      <c r="G68" s="23"/>
      <c r="H68" s="23"/>
      <c r="I68" s="23"/>
      <c r="J68" s="23"/>
      <c r="K68" s="23"/>
      <c r="L68" s="23"/>
      <c r="M68" s="23"/>
      <c r="N68" s="23"/>
      <c r="O68" s="23"/>
      <c r="P68" s="23"/>
      <c r="Q68" s="23"/>
      <c r="R68" s="23"/>
      <c r="S68" s="24"/>
      <c r="T68" s="25"/>
      <c r="U68" s="38"/>
      <c r="V68" s="38"/>
      <c r="W68" s="28" t="s">
        <v>275</v>
      </c>
      <c r="X68" s="108"/>
      <c r="Y68" s="108"/>
      <c r="Z68" s="108"/>
      <c r="AA68" s="108"/>
      <c r="AB68" s="108"/>
      <c r="AC68" s="108"/>
      <c r="AD68" s="138"/>
      <c r="AE68" s="109"/>
      <c r="AF68" s="112"/>
      <c r="AG68" s="110"/>
      <c r="AH68" s="110"/>
      <c r="AI68" s="111"/>
      <c r="AJ68" s="109"/>
      <c r="AK68" s="112"/>
      <c r="AL68" s="110"/>
      <c r="AM68" s="110"/>
      <c r="AN68" s="110"/>
      <c r="AO68" s="110"/>
      <c r="AP68" s="110"/>
      <c r="AQ68" s="110"/>
      <c r="AR68" s="110"/>
      <c r="AS68" s="110"/>
      <c r="AT68" s="110"/>
      <c r="AU68" s="110"/>
      <c r="AV68" s="110"/>
      <c r="AW68" s="110"/>
      <c r="AX68" s="110"/>
      <c r="AY68" s="110"/>
      <c r="AZ68" s="110"/>
      <c r="BA68" s="110"/>
      <c r="BB68" s="110"/>
      <c r="BC68" s="110"/>
      <c r="BD68" s="110"/>
      <c r="BE68" s="110"/>
      <c r="BF68" s="110"/>
      <c r="BG68" s="110"/>
      <c r="BH68" s="146"/>
      <c r="BI68" s="122" t="s">
        <v>275</v>
      </c>
      <c r="BJ68" s="101"/>
      <c r="BK68" s="101"/>
      <c r="BL68" s="101"/>
      <c r="BM68" s="101"/>
      <c r="BN68" s="101"/>
      <c r="BO68" s="101"/>
      <c r="BP68" s="101"/>
      <c r="BQ68" s="101"/>
      <c r="BR68" s="101"/>
      <c r="BS68" s="101"/>
      <c r="BT68" s="101"/>
      <c r="BU68" s="101"/>
      <c r="BV68" s="101"/>
      <c r="BW68" s="101"/>
      <c r="BX68" s="101"/>
      <c r="BY68" s="101"/>
      <c r="BZ68" s="101"/>
      <c r="CA68" s="101"/>
      <c r="CB68" s="101"/>
      <c r="CC68" s="101"/>
      <c r="CD68" s="101"/>
      <c r="CE68" s="101"/>
      <c r="CF68" s="101"/>
      <c r="CG68" s="101"/>
      <c r="CH68" s="101"/>
      <c r="CI68" s="101"/>
      <c r="CJ68" s="101"/>
      <c r="CK68" s="101"/>
      <c r="CL68" s="101"/>
      <c r="CM68" s="101"/>
      <c r="CN68" s="101"/>
      <c r="CO68" s="101"/>
      <c r="CP68" s="101"/>
      <c r="CQ68" s="101"/>
      <c r="CR68" s="101"/>
      <c r="CS68" s="101"/>
      <c r="CT68" s="101"/>
      <c r="CU68" s="101"/>
      <c r="CV68" s="101"/>
      <c r="CW68" s="101"/>
      <c r="CX68" s="101"/>
      <c r="CY68" s="101"/>
      <c r="CZ68" s="101"/>
      <c r="DA68" s="101"/>
      <c r="DB68" s="101"/>
      <c r="DC68" s="101"/>
      <c r="DD68" s="101"/>
      <c r="DE68" s="101"/>
      <c r="DF68" s="101"/>
      <c r="DG68" s="101"/>
      <c r="DH68" s="101"/>
      <c r="DI68" s="101"/>
      <c r="DJ68" s="101"/>
      <c r="DK68" s="101"/>
      <c r="DL68" s="101"/>
      <c r="DM68" s="101"/>
      <c r="DN68" s="101"/>
      <c r="DO68" s="101"/>
      <c r="DP68" s="101"/>
      <c r="DQ68" s="101"/>
      <c r="DR68" s="101"/>
      <c r="DS68" s="101"/>
      <c r="DT68" s="101"/>
      <c r="DU68" s="101"/>
      <c r="DV68" s="101"/>
      <c r="DW68" s="101"/>
      <c r="DX68" s="101"/>
      <c r="DY68" s="101"/>
      <c r="DZ68" s="101"/>
      <c r="EA68" s="101"/>
      <c r="EB68" s="101"/>
      <c r="EC68" s="101"/>
      <c r="ED68" s="101"/>
      <c r="EE68" s="101"/>
      <c r="EF68" s="101"/>
      <c r="EG68" s="101"/>
      <c r="EH68" s="101"/>
      <c r="EI68" s="101"/>
      <c r="EJ68" s="101"/>
      <c r="EK68" s="101"/>
      <c r="EL68" s="101"/>
      <c r="EM68" s="101"/>
      <c r="EN68" s="101"/>
      <c r="EO68" s="101"/>
      <c r="EP68" s="101"/>
      <c r="EQ68" s="101"/>
      <c r="ER68" s="101"/>
      <c r="ES68" s="101"/>
      <c r="ET68" s="101"/>
    </row>
    <row r="69" spans="1:150" ht="25.5" hidden="1" customHeight="1" x14ac:dyDescent="0.25">
      <c r="A69" s="29" t="s">
        <v>144</v>
      </c>
      <c r="B69" s="29" t="s">
        <v>455</v>
      </c>
      <c r="C69" s="29" t="s">
        <v>456</v>
      </c>
      <c r="D69" s="30" t="s">
        <v>457</v>
      </c>
      <c r="E69" s="31" t="s">
        <v>280</v>
      </c>
      <c r="F69" s="32" t="s">
        <v>162</v>
      </c>
      <c r="G69" s="32" t="s">
        <v>458</v>
      </c>
      <c r="H69" s="84" t="s">
        <v>163</v>
      </c>
      <c r="I69" s="32" t="s">
        <v>115</v>
      </c>
      <c r="J69" s="32"/>
      <c r="K69" s="32"/>
      <c r="L69" s="32"/>
      <c r="M69" s="32"/>
      <c r="N69" s="33">
        <f>O69+P69+S69</f>
        <v>46877.647058823532</v>
      </c>
      <c r="O69" s="33">
        <f>P69</f>
        <v>3515.8235294117649</v>
      </c>
      <c r="P69" s="33">
        <f>7.5*S69/85</f>
        <v>3515.8235294117649</v>
      </c>
      <c r="Q69" s="33"/>
      <c r="R69" s="33"/>
      <c r="S69" s="33">
        <v>39846</v>
      </c>
      <c r="T69" s="34">
        <v>43159</v>
      </c>
      <c r="U69" s="35">
        <v>43205</v>
      </c>
      <c r="V69" s="35">
        <v>43281</v>
      </c>
      <c r="W69" s="36">
        <v>44230</v>
      </c>
      <c r="X69" s="114"/>
      <c r="Y69" s="114"/>
      <c r="Z69" s="114">
        <v>8396.0025000000005</v>
      </c>
      <c r="AA69" s="114">
        <v>10200</v>
      </c>
      <c r="AB69" s="114">
        <v>12750</v>
      </c>
      <c r="AC69" s="114">
        <v>8500</v>
      </c>
      <c r="AD69" s="139"/>
      <c r="AE69" s="115"/>
      <c r="AF69" s="145">
        <v>47</v>
      </c>
      <c r="AG69" s="129" t="s">
        <v>256</v>
      </c>
      <c r="AH69" s="120"/>
      <c r="AI69" s="135"/>
      <c r="AJ69" s="136"/>
      <c r="AK69" s="119"/>
      <c r="AL69" s="120"/>
      <c r="AM69" s="120"/>
      <c r="AN69" s="120"/>
      <c r="AO69" s="120"/>
      <c r="AP69" s="120" t="s">
        <v>219</v>
      </c>
      <c r="AQ69" s="129" t="s">
        <v>754</v>
      </c>
      <c r="AR69" s="117">
        <v>431</v>
      </c>
      <c r="AS69" s="129"/>
      <c r="AT69" s="129"/>
      <c r="AU69" s="120"/>
      <c r="AV69" s="120"/>
      <c r="AW69" s="129"/>
      <c r="AX69" s="120"/>
      <c r="AY69" s="120"/>
      <c r="AZ69" s="120"/>
      <c r="BA69" s="120"/>
      <c r="BB69" s="120"/>
      <c r="BC69" s="120"/>
      <c r="BD69" s="120"/>
      <c r="BE69" s="120"/>
      <c r="BF69" s="120"/>
      <c r="BG69" s="120"/>
      <c r="BH69" s="146" t="s">
        <v>861</v>
      </c>
      <c r="BI69" s="122" t="s">
        <v>941</v>
      </c>
    </row>
    <row r="70" spans="1:150" ht="25.5" hidden="1" customHeight="1" x14ac:dyDescent="0.25">
      <c r="A70" s="29" t="s">
        <v>459</v>
      </c>
      <c r="B70" s="29" t="s">
        <v>460</v>
      </c>
      <c r="C70" s="29" t="s">
        <v>461</v>
      </c>
      <c r="D70" s="30" t="s">
        <v>462</v>
      </c>
      <c r="E70" s="31" t="s">
        <v>463</v>
      </c>
      <c r="F70" s="32" t="s">
        <v>162</v>
      </c>
      <c r="G70" s="32" t="s">
        <v>399</v>
      </c>
      <c r="H70" s="84" t="s">
        <v>163</v>
      </c>
      <c r="I70" s="32" t="s">
        <v>115</v>
      </c>
      <c r="J70" s="32"/>
      <c r="K70" s="32"/>
      <c r="L70" s="32"/>
      <c r="M70" s="32"/>
      <c r="N70" s="33">
        <f>O70+P70+S70</f>
        <v>137798.82352941178</v>
      </c>
      <c r="O70" s="33">
        <f>P70</f>
        <v>10334.911764705883</v>
      </c>
      <c r="P70" s="33">
        <f>7.5*S70/85</f>
        <v>10334.911764705883</v>
      </c>
      <c r="Q70" s="33"/>
      <c r="R70" s="33"/>
      <c r="S70" s="33">
        <v>117129</v>
      </c>
      <c r="T70" s="34">
        <v>43159</v>
      </c>
      <c r="U70" s="35">
        <v>43205</v>
      </c>
      <c r="V70" s="35">
        <v>43281</v>
      </c>
      <c r="W70" s="36">
        <v>44355</v>
      </c>
      <c r="X70" s="114"/>
      <c r="Y70" s="114"/>
      <c r="Z70" s="114">
        <v>39000</v>
      </c>
      <c r="AA70" s="114">
        <v>26000</v>
      </c>
      <c r="AB70" s="114">
        <v>26000</v>
      </c>
      <c r="AC70" s="114">
        <v>26129</v>
      </c>
      <c r="AD70" s="139"/>
      <c r="AE70" s="115"/>
      <c r="AF70" s="145">
        <v>47</v>
      </c>
      <c r="AG70" s="129" t="s">
        <v>256</v>
      </c>
      <c r="AH70" s="120"/>
      <c r="AI70" s="135"/>
      <c r="AJ70" s="136"/>
      <c r="AK70" s="119"/>
      <c r="AL70" s="120"/>
      <c r="AM70" s="120"/>
      <c r="AN70" s="120"/>
      <c r="AP70" s="120" t="s">
        <v>219</v>
      </c>
      <c r="AQ70" s="129" t="s">
        <v>754</v>
      </c>
      <c r="AR70" s="129">
        <v>1177</v>
      </c>
      <c r="AS70" s="129" t="s">
        <v>221</v>
      </c>
      <c r="AT70" s="129" t="s">
        <v>222</v>
      </c>
      <c r="AU70" s="129">
        <v>1</v>
      </c>
      <c r="AV70" s="120"/>
      <c r="AW70" s="129"/>
      <c r="AX70" s="120"/>
      <c r="AY70" s="120"/>
      <c r="AZ70" s="120"/>
      <c r="BA70" s="120"/>
      <c r="BB70" s="120"/>
      <c r="BC70" s="120"/>
      <c r="BD70" s="120"/>
      <c r="BE70" s="120"/>
      <c r="BF70" s="120"/>
      <c r="BG70" s="120"/>
      <c r="BH70" s="146" t="s">
        <v>859</v>
      </c>
      <c r="BI70" s="122" t="s">
        <v>941</v>
      </c>
    </row>
    <row r="71" spans="1:150" ht="25.5" hidden="1" customHeight="1" x14ac:dyDescent="0.25">
      <c r="A71" s="29" t="s">
        <v>464</v>
      </c>
      <c r="B71" s="29" t="s">
        <v>465</v>
      </c>
      <c r="C71" s="29" t="s">
        <v>466</v>
      </c>
      <c r="D71" s="30" t="s">
        <v>467</v>
      </c>
      <c r="E71" s="31" t="s">
        <v>468</v>
      </c>
      <c r="F71" s="32" t="s">
        <v>162</v>
      </c>
      <c r="G71" s="32" t="s">
        <v>469</v>
      </c>
      <c r="H71" s="84" t="s">
        <v>163</v>
      </c>
      <c r="I71" s="32" t="s">
        <v>115</v>
      </c>
      <c r="J71" s="32"/>
      <c r="K71" s="32"/>
      <c r="L71" s="32"/>
      <c r="M71" s="32"/>
      <c r="N71" s="33">
        <f>O71+P71+S71</f>
        <v>190492.9411764706</v>
      </c>
      <c r="O71" s="33">
        <f>P71</f>
        <v>14286.970588235294</v>
      </c>
      <c r="P71" s="33">
        <f>7.5*S71/85</f>
        <v>14286.970588235294</v>
      </c>
      <c r="Q71" s="33"/>
      <c r="R71" s="33"/>
      <c r="S71" s="33">
        <v>161919</v>
      </c>
      <c r="T71" s="34">
        <v>43159</v>
      </c>
      <c r="U71" s="35">
        <v>43205</v>
      </c>
      <c r="V71" s="35">
        <v>43281</v>
      </c>
      <c r="W71" s="36">
        <v>44382</v>
      </c>
      <c r="X71" s="114"/>
      <c r="Y71" s="114"/>
      <c r="Z71" s="114">
        <v>25000</v>
      </c>
      <c r="AA71" s="114">
        <v>60000</v>
      </c>
      <c r="AB71" s="114">
        <v>60000</v>
      </c>
      <c r="AC71" s="114">
        <v>16919</v>
      </c>
      <c r="AD71" s="139"/>
      <c r="AE71" s="115"/>
      <c r="AF71" s="145">
        <v>47</v>
      </c>
      <c r="AG71" s="129" t="s">
        <v>256</v>
      </c>
      <c r="AH71" s="120"/>
      <c r="AI71" s="135"/>
      <c r="AJ71" s="136"/>
      <c r="AK71" s="119"/>
      <c r="AL71" s="120"/>
      <c r="AM71" s="120"/>
      <c r="AN71" s="120"/>
      <c r="AO71" s="120"/>
      <c r="AP71" s="120" t="s">
        <v>219</v>
      </c>
      <c r="AQ71" s="129" t="s">
        <v>220</v>
      </c>
      <c r="AR71" s="120">
        <v>1615</v>
      </c>
      <c r="AS71" s="120"/>
      <c r="AT71" s="129"/>
      <c r="AU71" s="120"/>
      <c r="AV71" s="120"/>
      <c r="AW71" s="129"/>
      <c r="AX71" s="120"/>
      <c r="AY71" s="120"/>
      <c r="AZ71" s="120"/>
      <c r="BA71" s="120"/>
      <c r="BB71" s="120"/>
      <c r="BC71" s="120"/>
      <c r="BD71" s="120"/>
      <c r="BE71" s="120"/>
      <c r="BF71" s="120"/>
      <c r="BG71" s="120"/>
      <c r="BH71" s="146" t="s">
        <v>858</v>
      </c>
      <c r="BI71" s="122" t="s">
        <v>941</v>
      </c>
    </row>
    <row r="72" spans="1:150" ht="25.5" hidden="1" customHeight="1" x14ac:dyDescent="0.25">
      <c r="A72" s="29" t="s">
        <v>470</v>
      </c>
      <c r="B72" s="29" t="s">
        <v>471</v>
      </c>
      <c r="C72" s="29" t="s">
        <v>472</v>
      </c>
      <c r="D72" s="30" t="s">
        <v>473</v>
      </c>
      <c r="E72" s="31" t="s">
        <v>474</v>
      </c>
      <c r="F72" s="32" t="s">
        <v>162</v>
      </c>
      <c r="G72" s="32" t="s">
        <v>475</v>
      </c>
      <c r="H72" s="84" t="s">
        <v>163</v>
      </c>
      <c r="I72" s="32" t="s">
        <v>115</v>
      </c>
      <c r="J72" s="32"/>
      <c r="K72" s="32"/>
      <c r="L72" s="32"/>
      <c r="M72" s="32"/>
      <c r="N72" s="33">
        <f>O72+P72+S72</f>
        <v>121941.17647058824</v>
      </c>
      <c r="O72" s="33">
        <f>P72</f>
        <v>9145.5882352941171</v>
      </c>
      <c r="P72" s="33">
        <f>7.5*S72/85</f>
        <v>9145.5882352941171</v>
      </c>
      <c r="Q72" s="33"/>
      <c r="R72" s="33"/>
      <c r="S72" s="33">
        <v>103650</v>
      </c>
      <c r="T72" s="34">
        <v>43159</v>
      </c>
      <c r="U72" s="35">
        <v>43205</v>
      </c>
      <c r="V72" s="35">
        <v>43281</v>
      </c>
      <c r="W72" s="36">
        <v>44624</v>
      </c>
      <c r="X72" s="114"/>
      <c r="Y72" s="114"/>
      <c r="Z72" s="114">
        <v>10000</v>
      </c>
      <c r="AA72" s="114">
        <v>40000</v>
      </c>
      <c r="AB72" s="114">
        <v>23650</v>
      </c>
      <c r="AC72" s="114">
        <v>20000</v>
      </c>
      <c r="AD72" s="139">
        <v>10000</v>
      </c>
      <c r="AE72" s="115"/>
      <c r="AF72" s="145">
        <v>47</v>
      </c>
      <c r="AG72" s="129" t="s">
        <v>256</v>
      </c>
      <c r="AI72" s="135"/>
      <c r="AJ72" s="136"/>
      <c r="AK72" s="119"/>
      <c r="AL72" s="120"/>
      <c r="AM72" s="120"/>
      <c r="AN72" s="120"/>
      <c r="AO72" s="120"/>
      <c r="AP72" s="129" t="s">
        <v>219</v>
      </c>
      <c r="AQ72" s="129" t="s">
        <v>755</v>
      </c>
      <c r="AR72" s="120">
        <v>1024</v>
      </c>
      <c r="AS72" s="136"/>
      <c r="AT72" s="129"/>
      <c r="AU72" s="120"/>
      <c r="AV72" s="120"/>
      <c r="AW72" s="129"/>
      <c r="AX72" s="120"/>
      <c r="AY72" s="120"/>
      <c r="AZ72" s="120"/>
      <c r="BA72" s="120"/>
      <c r="BB72" s="120"/>
      <c r="BC72" s="120"/>
      <c r="BD72" s="120"/>
      <c r="BE72" s="120"/>
      <c r="BF72" s="120"/>
      <c r="BG72" s="120"/>
      <c r="BH72" s="146" t="s">
        <v>860</v>
      </c>
      <c r="BI72" s="122" t="s">
        <v>941</v>
      </c>
    </row>
    <row r="73" spans="1:150" s="113" customFormat="1" ht="25.5" hidden="1" customHeight="1" x14ac:dyDescent="0.25">
      <c r="A73" s="20" t="s">
        <v>95</v>
      </c>
      <c r="B73" s="21" t="s">
        <v>83</v>
      </c>
      <c r="C73" s="21"/>
      <c r="D73" s="22" t="s">
        <v>476</v>
      </c>
      <c r="E73" s="23"/>
      <c r="F73" s="23"/>
      <c r="G73" s="23"/>
      <c r="H73" s="23"/>
      <c r="I73" s="23"/>
      <c r="J73" s="23"/>
      <c r="K73" s="23"/>
      <c r="L73" s="23"/>
      <c r="M73" s="23"/>
      <c r="N73" s="23"/>
      <c r="O73" s="23"/>
      <c r="P73" s="23"/>
      <c r="Q73" s="23"/>
      <c r="R73" s="23"/>
      <c r="S73" s="24"/>
      <c r="T73" s="25"/>
      <c r="U73" s="38"/>
      <c r="V73" s="38"/>
      <c r="W73" s="28" t="s">
        <v>275</v>
      </c>
      <c r="X73" s="108"/>
      <c r="Y73" s="108"/>
      <c r="Z73" s="108"/>
      <c r="AA73" s="108"/>
      <c r="AB73" s="108"/>
      <c r="AC73" s="108"/>
      <c r="AD73" s="138"/>
      <c r="AE73" s="109"/>
      <c r="AF73" s="112"/>
      <c r="AG73" s="110"/>
      <c r="AH73" s="110"/>
      <c r="AI73" s="111"/>
      <c r="AJ73" s="109"/>
      <c r="AK73" s="112"/>
      <c r="AL73" s="110"/>
      <c r="AM73" s="110"/>
      <c r="AN73" s="110"/>
      <c r="AO73" s="110"/>
      <c r="AP73" s="110"/>
      <c r="AQ73" s="110"/>
      <c r="AR73" s="110"/>
      <c r="AS73" s="110"/>
      <c r="AT73" s="110"/>
      <c r="AU73" s="110"/>
      <c r="AV73" s="110"/>
      <c r="AW73" s="110"/>
      <c r="AX73" s="110"/>
      <c r="AY73" s="110"/>
      <c r="AZ73" s="110"/>
      <c r="BA73" s="110"/>
      <c r="BB73" s="110"/>
      <c r="BC73" s="110"/>
      <c r="BD73" s="110"/>
      <c r="BE73" s="110"/>
      <c r="BF73" s="110"/>
      <c r="BG73" s="110"/>
      <c r="BH73" s="146"/>
      <c r="BI73" s="122" t="s">
        <v>275</v>
      </c>
      <c r="BJ73" s="101"/>
      <c r="BK73" s="101"/>
      <c r="BL73" s="101"/>
      <c r="BM73" s="101"/>
      <c r="BN73" s="101"/>
      <c r="BO73" s="101"/>
      <c r="BP73" s="101"/>
      <c r="BQ73" s="101"/>
      <c r="BR73" s="101"/>
      <c r="BS73" s="101"/>
      <c r="BT73" s="101"/>
      <c r="BU73" s="101"/>
      <c r="BV73" s="101"/>
      <c r="BW73" s="101"/>
      <c r="BX73" s="101"/>
      <c r="BY73" s="101"/>
      <c r="BZ73" s="101"/>
      <c r="CA73" s="101"/>
      <c r="CB73" s="101"/>
      <c r="CC73" s="101"/>
      <c r="CD73" s="101"/>
      <c r="CE73" s="101"/>
      <c r="CF73" s="101"/>
      <c r="CG73" s="101"/>
      <c r="CH73" s="101"/>
      <c r="CI73" s="101"/>
      <c r="CJ73" s="101"/>
      <c r="CK73" s="101"/>
      <c r="CL73" s="101"/>
      <c r="CM73" s="101"/>
      <c r="CN73" s="101"/>
      <c r="CO73" s="101"/>
      <c r="CP73" s="101"/>
      <c r="CQ73" s="101"/>
      <c r="CR73" s="101"/>
      <c r="CS73" s="101"/>
      <c r="CT73" s="101"/>
      <c r="CU73" s="101"/>
      <c r="CV73" s="101"/>
      <c r="CW73" s="101"/>
      <c r="CX73" s="101"/>
      <c r="CY73" s="101"/>
      <c r="CZ73" s="101"/>
      <c r="DA73" s="101"/>
      <c r="DB73" s="101"/>
      <c r="DC73" s="101"/>
      <c r="DD73" s="101"/>
      <c r="DE73" s="101"/>
      <c r="DF73" s="101"/>
      <c r="DG73" s="101"/>
      <c r="DH73" s="101"/>
      <c r="DI73" s="101"/>
      <c r="DJ73" s="101"/>
      <c r="DK73" s="101"/>
      <c r="DL73" s="101"/>
      <c r="DM73" s="101"/>
      <c r="DN73" s="101"/>
      <c r="DO73" s="101"/>
      <c r="DP73" s="101"/>
      <c r="DQ73" s="101"/>
      <c r="DR73" s="101"/>
      <c r="DS73" s="101"/>
      <c r="DT73" s="101"/>
      <c r="DU73" s="101"/>
      <c r="DV73" s="101"/>
      <c r="DW73" s="101"/>
      <c r="DX73" s="101"/>
      <c r="DY73" s="101"/>
      <c r="DZ73" s="101"/>
      <c r="EA73" s="101"/>
      <c r="EB73" s="101"/>
      <c r="EC73" s="101"/>
      <c r="ED73" s="101"/>
      <c r="EE73" s="101"/>
      <c r="EF73" s="101"/>
      <c r="EG73" s="101"/>
      <c r="EH73" s="101"/>
      <c r="EI73" s="101"/>
      <c r="EJ73" s="101"/>
      <c r="EK73" s="101"/>
      <c r="EL73" s="101"/>
      <c r="EM73" s="101"/>
      <c r="EN73" s="101"/>
      <c r="EO73" s="101"/>
      <c r="EP73" s="101"/>
      <c r="EQ73" s="101"/>
      <c r="ER73" s="101"/>
      <c r="ES73" s="101"/>
      <c r="ET73" s="101"/>
    </row>
    <row r="74" spans="1:150" ht="25.5" hidden="1" customHeight="1" x14ac:dyDescent="0.25">
      <c r="A74" s="29" t="s">
        <v>477</v>
      </c>
      <c r="B74" s="29" t="s">
        <v>478</v>
      </c>
      <c r="C74" s="29" t="s">
        <v>479</v>
      </c>
      <c r="D74" s="30" t="s">
        <v>480</v>
      </c>
      <c r="E74" s="31" t="s">
        <v>481</v>
      </c>
      <c r="F74" s="32" t="s">
        <v>162</v>
      </c>
      <c r="G74" s="32" t="s">
        <v>399</v>
      </c>
      <c r="H74" s="84" t="s">
        <v>482</v>
      </c>
      <c r="I74" s="32" t="s">
        <v>115</v>
      </c>
      <c r="J74" s="32"/>
      <c r="K74" s="32"/>
      <c r="L74" s="32"/>
      <c r="M74" s="32"/>
      <c r="N74" s="33">
        <v>12312.235294117647</v>
      </c>
      <c r="O74" s="33">
        <v>923.4176470588236</v>
      </c>
      <c r="P74" s="33">
        <v>923.4176470588236</v>
      </c>
      <c r="Q74" s="33">
        <v>0</v>
      </c>
      <c r="R74" s="33">
        <v>0</v>
      </c>
      <c r="S74" s="33">
        <v>10465.4</v>
      </c>
      <c r="T74" s="34">
        <v>43190</v>
      </c>
      <c r="U74" s="35">
        <v>43221</v>
      </c>
      <c r="V74" s="35">
        <v>43312</v>
      </c>
      <c r="W74" s="36">
        <v>44408</v>
      </c>
      <c r="X74" s="114"/>
      <c r="Y74" s="114"/>
      <c r="Z74" s="114">
        <v>1500</v>
      </c>
      <c r="AA74" s="114">
        <v>2500</v>
      </c>
      <c r="AB74" s="114">
        <v>2500</v>
      </c>
      <c r="AC74" s="114">
        <v>1032.33</v>
      </c>
      <c r="AD74" s="139">
        <v>0</v>
      </c>
      <c r="AE74" s="115"/>
      <c r="AF74" s="145">
        <v>47</v>
      </c>
      <c r="AG74" s="129" t="s">
        <v>256</v>
      </c>
      <c r="AH74" s="136"/>
      <c r="AI74" s="120"/>
      <c r="AJ74" s="136"/>
      <c r="AK74" s="120"/>
      <c r="AL74" s="120"/>
      <c r="AM74" s="120"/>
      <c r="AN74" s="120"/>
      <c r="AO74" s="120"/>
      <c r="AP74" s="129" t="s">
        <v>236</v>
      </c>
      <c r="AQ74" s="129" t="s">
        <v>756</v>
      </c>
      <c r="AR74" s="120">
        <v>28</v>
      </c>
      <c r="AS74" s="136"/>
      <c r="AT74" s="129"/>
      <c r="AU74" s="120"/>
      <c r="AV74" s="120"/>
      <c r="AW74" s="129"/>
      <c r="AX74" s="120"/>
      <c r="AY74" s="120"/>
      <c r="AZ74" s="120"/>
      <c r="BA74" s="120"/>
      <c r="BB74" s="120"/>
      <c r="BC74" s="120"/>
      <c r="BD74" s="120"/>
      <c r="BE74" s="120"/>
      <c r="BF74" s="120"/>
      <c r="BG74" s="120"/>
      <c r="BH74" s="146" t="s">
        <v>864</v>
      </c>
      <c r="BI74" s="122" t="s">
        <v>941</v>
      </c>
    </row>
    <row r="75" spans="1:150" ht="25.5" hidden="1" customHeight="1" x14ac:dyDescent="0.25">
      <c r="A75" s="29" t="s">
        <v>483</v>
      </c>
      <c r="B75" s="29" t="s">
        <v>484</v>
      </c>
      <c r="C75" s="29" t="s">
        <v>485</v>
      </c>
      <c r="D75" s="30" t="s">
        <v>486</v>
      </c>
      <c r="E75" s="31" t="s">
        <v>280</v>
      </c>
      <c r="F75" s="32" t="s">
        <v>162</v>
      </c>
      <c r="G75" s="32" t="s">
        <v>487</v>
      </c>
      <c r="H75" s="84" t="s">
        <v>482</v>
      </c>
      <c r="I75" s="32" t="s">
        <v>115</v>
      </c>
      <c r="J75" s="32"/>
      <c r="K75" s="32"/>
      <c r="L75" s="32"/>
      <c r="M75" s="32"/>
      <c r="N75" s="33">
        <v>4317</v>
      </c>
      <c r="O75" s="33">
        <v>323.7</v>
      </c>
      <c r="P75" s="33">
        <v>323.7</v>
      </c>
      <c r="Q75" s="33">
        <v>0</v>
      </c>
      <c r="R75" s="33">
        <v>0</v>
      </c>
      <c r="S75" s="33">
        <v>3669.6</v>
      </c>
      <c r="T75" s="34">
        <v>43190</v>
      </c>
      <c r="U75" s="35">
        <v>43252</v>
      </c>
      <c r="V75" s="35">
        <v>43373</v>
      </c>
      <c r="W75" s="36">
        <v>44381</v>
      </c>
      <c r="X75" s="114"/>
      <c r="Y75" s="114"/>
      <c r="Z75" s="114">
        <v>641</v>
      </c>
      <c r="AA75" s="114">
        <v>1225</v>
      </c>
      <c r="AB75" s="114">
        <v>1700</v>
      </c>
      <c r="AC75" s="114">
        <v>751</v>
      </c>
      <c r="AD75" s="139">
        <v>0</v>
      </c>
      <c r="AE75" s="115"/>
      <c r="AF75" s="145">
        <v>47</v>
      </c>
      <c r="AG75" s="129" t="s">
        <v>256</v>
      </c>
      <c r="AH75" s="136"/>
      <c r="AI75" s="120"/>
      <c r="AJ75" s="136"/>
      <c r="AK75" s="120"/>
      <c r="AL75" s="120"/>
      <c r="AM75" s="120"/>
      <c r="AN75" s="120"/>
      <c r="AO75" s="120"/>
      <c r="AP75" s="129" t="s">
        <v>236</v>
      </c>
      <c r="AQ75" s="129" t="s">
        <v>756</v>
      </c>
      <c r="AR75" s="120">
        <v>9</v>
      </c>
      <c r="AS75" s="136"/>
      <c r="AT75" s="129"/>
      <c r="AU75" s="120"/>
      <c r="AV75" s="120"/>
      <c r="AW75" s="129"/>
      <c r="AX75" s="120"/>
      <c r="AY75" s="120"/>
      <c r="AZ75" s="120"/>
      <c r="BA75" s="120"/>
      <c r="BB75" s="120"/>
      <c r="BC75" s="120"/>
      <c r="BD75" s="120"/>
      <c r="BE75" s="120"/>
      <c r="BF75" s="120"/>
      <c r="BG75" s="120"/>
      <c r="BH75" s="146" t="s">
        <v>863</v>
      </c>
      <c r="BI75" s="122" t="s">
        <v>941</v>
      </c>
    </row>
    <row r="76" spans="1:150" ht="25.5" hidden="1" customHeight="1" x14ac:dyDescent="0.25">
      <c r="A76" s="29" t="s">
        <v>488</v>
      </c>
      <c r="B76" s="29" t="s">
        <v>489</v>
      </c>
      <c r="C76" s="29" t="s">
        <v>490</v>
      </c>
      <c r="D76" s="30" t="s">
        <v>491</v>
      </c>
      <c r="E76" s="31" t="s">
        <v>492</v>
      </c>
      <c r="F76" s="32" t="s">
        <v>162</v>
      </c>
      <c r="G76" s="32" t="s">
        <v>493</v>
      </c>
      <c r="H76" s="84" t="s">
        <v>482</v>
      </c>
      <c r="I76" s="32" t="s">
        <v>115</v>
      </c>
      <c r="J76" s="32"/>
      <c r="K76" s="32"/>
      <c r="L76" s="32"/>
      <c r="M76" s="32"/>
      <c r="N76" s="33">
        <v>10980</v>
      </c>
      <c r="O76" s="33">
        <v>823.5</v>
      </c>
      <c r="P76" s="33">
        <v>823.5</v>
      </c>
      <c r="Q76" s="33">
        <v>0</v>
      </c>
      <c r="R76" s="33">
        <v>0</v>
      </c>
      <c r="S76" s="33">
        <v>9333</v>
      </c>
      <c r="T76" s="34">
        <v>43190</v>
      </c>
      <c r="U76" s="35">
        <v>43252</v>
      </c>
      <c r="V76" s="35">
        <v>43373</v>
      </c>
      <c r="W76" s="36">
        <v>44381</v>
      </c>
      <c r="X76" s="114"/>
      <c r="Y76" s="114"/>
      <c r="Z76" s="114">
        <v>3000</v>
      </c>
      <c r="AA76" s="114">
        <v>6333</v>
      </c>
      <c r="AB76" s="114"/>
      <c r="AC76" s="114"/>
      <c r="AD76" s="139"/>
      <c r="AE76" s="115"/>
      <c r="AF76" s="145">
        <v>47</v>
      </c>
      <c r="AG76" s="129" t="s">
        <v>256</v>
      </c>
      <c r="AH76" s="136"/>
      <c r="AI76" s="120"/>
      <c r="AJ76" s="136"/>
      <c r="AK76" s="120"/>
      <c r="AL76" s="120"/>
      <c r="AM76" s="120"/>
      <c r="AN76" s="120"/>
      <c r="AO76" s="120"/>
      <c r="AP76" s="129" t="s">
        <v>236</v>
      </c>
      <c r="AQ76" s="129" t="s">
        <v>756</v>
      </c>
      <c r="AR76" s="120">
        <v>25</v>
      </c>
      <c r="AS76" s="136"/>
      <c r="AT76" s="129"/>
      <c r="AU76" s="120"/>
      <c r="AV76" s="120"/>
      <c r="AW76" s="129"/>
      <c r="AX76" s="120"/>
      <c r="AY76" s="120"/>
      <c r="AZ76" s="120"/>
      <c r="BA76" s="120"/>
      <c r="BB76" s="120"/>
      <c r="BC76" s="120"/>
      <c r="BD76" s="120"/>
      <c r="BE76" s="120"/>
      <c r="BF76" s="120"/>
      <c r="BG76" s="120"/>
      <c r="BH76" s="146" t="s">
        <v>862</v>
      </c>
      <c r="BI76" s="122" t="s">
        <v>941</v>
      </c>
    </row>
    <row r="77" spans="1:150" ht="25.5" hidden="1" customHeight="1" x14ac:dyDescent="0.25">
      <c r="A77" s="29" t="s">
        <v>494</v>
      </c>
      <c r="B77" s="29" t="s">
        <v>495</v>
      </c>
      <c r="C77" s="29" t="s">
        <v>496</v>
      </c>
      <c r="D77" s="30" t="s">
        <v>497</v>
      </c>
      <c r="E77" s="31" t="s">
        <v>498</v>
      </c>
      <c r="F77" s="32" t="s">
        <v>162</v>
      </c>
      <c r="G77" s="32" t="s">
        <v>361</v>
      </c>
      <c r="H77" s="84" t="s">
        <v>482</v>
      </c>
      <c r="I77" s="32" t="s">
        <v>115</v>
      </c>
      <c r="J77" s="32"/>
      <c r="K77" s="32"/>
      <c r="L77" s="32"/>
      <c r="M77" s="32"/>
      <c r="N77" s="33">
        <v>17152.939999999999</v>
      </c>
      <c r="O77" s="33">
        <v>1286.47</v>
      </c>
      <c r="P77" s="33">
        <v>1286.47</v>
      </c>
      <c r="Q77" s="33">
        <v>0</v>
      </c>
      <c r="R77" s="33">
        <v>0</v>
      </c>
      <c r="S77" s="33">
        <v>14580</v>
      </c>
      <c r="T77" s="34">
        <v>43190</v>
      </c>
      <c r="U77" s="35">
        <v>43344</v>
      </c>
      <c r="V77" s="35">
        <v>43465</v>
      </c>
      <c r="W77" s="36">
        <v>44615</v>
      </c>
      <c r="X77" s="114"/>
      <c r="Y77" s="114"/>
      <c r="Z77" s="114"/>
      <c r="AA77" s="114">
        <v>4860</v>
      </c>
      <c r="AB77" s="114">
        <v>4860</v>
      </c>
      <c r="AC77" s="114">
        <v>4860</v>
      </c>
      <c r="AD77" s="139"/>
      <c r="AE77" s="115"/>
      <c r="AF77" s="145">
        <v>47</v>
      </c>
      <c r="AG77" s="129" t="s">
        <v>256</v>
      </c>
      <c r="AH77" s="136"/>
      <c r="AI77" s="120"/>
      <c r="AJ77" s="136"/>
      <c r="AK77" s="120"/>
      <c r="AL77" s="120"/>
      <c r="AM77" s="120"/>
      <c r="AN77" s="120"/>
      <c r="AO77" s="120"/>
      <c r="AP77" s="129" t="s">
        <v>236</v>
      </c>
      <c r="AQ77" s="129" t="s">
        <v>756</v>
      </c>
      <c r="AR77" s="120">
        <v>38</v>
      </c>
      <c r="AS77" s="136"/>
      <c r="AT77" s="129"/>
      <c r="AU77" s="120"/>
      <c r="AV77" s="120"/>
      <c r="AW77" s="129"/>
      <c r="AX77" s="120"/>
      <c r="AY77" s="120"/>
      <c r="AZ77" s="120"/>
      <c r="BA77" s="120"/>
      <c r="BB77" s="120"/>
      <c r="BC77" s="120"/>
      <c r="BD77" s="120"/>
      <c r="BE77" s="120"/>
      <c r="BF77" s="120"/>
      <c r="BG77" s="120"/>
      <c r="BH77" s="146" t="s">
        <v>865</v>
      </c>
      <c r="BI77" s="122" t="s">
        <v>941</v>
      </c>
    </row>
    <row r="78" spans="1:150" s="113" customFormat="1" ht="25.5" hidden="1" customHeight="1" x14ac:dyDescent="0.25">
      <c r="A78" s="20" t="s">
        <v>96</v>
      </c>
      <c r="B78" s="20"/>
      <c r="C78" s="20"/>
      <c r="D78" s="85" t="s">
        <v>499</v>
      </c>
      <c r="E78" s="86"/>
      <c r="F78" s="86"/>
      <c r="G78" s="86"/>
      <c r="H78" s="86"/>
      <c r="I78" s="86"/>
      <c r="J78" s="86"/>
      <c r="K78" s="86"/>
      <c r="L78" s="86"/>
      <c r="M78" s="86"/>
      <c r="N78" s="86"/>
      <c r="O78" s="86"/>
      <c r="P78" s="86"/>
      <c r="Q78" s="86"/>
      <c r="R78" s="86"/>
      <c r="S78" s="86"/>
      <c r="T78" s="25"/>
      <c r="U78" s="38"/>
      <c r="V78" s="38"/>
      <c r="W78" s="28" t="s">
        <v>275</v>
      </c>
      <c r="X78" s="108"/>
      <c r="Y78" s="108"/>
      <c r="Z78" s="108"/>
      <c r="AA78" s="108"/>
      <c r="AB78" s="108"/>
      <c r="AC78" s="108"/>
      <c r="AD78" s="138"/>
      <c r="AE78" s="109"/>
      <c r="AF78" s="112"/>
      <c r="AG78" s="110"/>
      <c r="AH78" s="110"/>
      <c r="AI78" s="110"/>
      <c r="AJ78" s="109"/>
      <c r="AK78" s="110"/>
      <c r="AL78" s="110"/>
      <c r="AM78" s="110"/>
      <c r="AN78" s="110"/>
      <c r="AO78" s="110"/>
      <c r="AP78" s="110"/>
      <c r="AQ78" s="110"/>
      <c r="AR78" s="110"/>
      <c r="AS78" s="110"/>
      <c r="AT78" s="110"/>
      <c r="AU78" s="110"/>
      <c r="AV78" s="110"/>
      <c r="AW78" s="110"/>
      <c r="AX78" s="110"/>
      <c r="AY78" s="110"/>
      <c r="AZ78" s="110"/>
      <c r="BA78" s="110"/>
      <c r="BB78" s="110"/>
      <c r="BC78" s="110"/>
      <c r="BD78" s="110"/>
      <c r="BE78" s="110"/>
      <c r="BF78" s="110"/>
      <c r="BG78" s="110"/>
      <c r="BH78" s="146"/>
      <c r="BI78" s="122" t="s">
        <v>275</v>
      </c>
      <c r="BJ78" s="101"/>
      <c r="BK78" s="101"/>
      <c r="BL78" s="101"/>
      <c r="BM78" s="101"/>
      <c r="BN78" s="101"/>
      <c r="BO78" s="101"/>
      <c r="BP78" s="101"/>
      <c r="BQ78" s="101"/>
      <c r="BR78" s="101"/>
      <c r="BS78" s="101"/>
      <c r="BT78" s="101"/>
      <c r="BU78" s="101"/>
      <c r="BV78" s="101"/>
      <c r="BW78" s="101"/>
      <c r="BX78" s="101"/>
      <c r="BY78" s="101"/>
      <c r="BZ78" s="101"/>
      <c r="CA78" s="101"/>
      <c r="CB78" s="101"/>
      <c r="CC78" s="101"/>
      <c r="CD78" s="101"/>
      <c r="CE78" s="101"/>
      <c r="CF78" s="101"/>
      <c r="CG78" s="101"/>
      <c r="CH78" s="101"/>
      <c r="CI78" s="101"/>
      <c r="CJ78" s="101"/>
      <c r="CK78" s="101"/>
      <c r="CL78" s="101"/>
      <c r="CM78" s="101"/>
      <c r="CN78" s="101"/>
      <c r="CO78" s="101"/>
      <c r="CP78" s="101"/>
      <c r="CQ78" s="101"/>
      <c r="CR78" s="101"/>
      <c r="CS78" s="101"/>
      <c r="CT78" s="101"/>
      <c r="CU78" s="101"/>
      <c r="CV78" s="101"/>
      <c r="CW78" s="101"/>
      <c r="CX78" s="101"/>
      <c r="CY78" s="101"/>
      <c r="CZ78" s="101"/>
      <c r="DA78" s="101"/>
      <c r="DB78" s="101"/>
      <c r="DC78" s="101"/>
      <c r="DD78" s="101"/>
      <c r="DE78" s="101"/>
      <c r="DF78" s="101"/>
      <c r="DG78" s="101"/>
      <c r="DH78" s="101"/>
      <c r="DI78" s="101"/>
      <c r="DJ78" s="101"/>
      <c r="DK78" s="101"/>
      <c r="DL78" s="101"/>
      <c r="DM78" s="101"/>
      <c r="DN78" s="101"/>
      <c r="DO78" s="101"/>
      <c r="DP78" s="101"/>
      <c r="DQ78" s="101"/>
      <c r="DR78" s="101"/>
      <c r="DS78" s="101"/>
      <c r="DT78" s="101"/>
      <c r="DU78" s="101"/>
      <c r="DV78" s="101"/>
      <c r="DW78" s="101"/>
      <c r="DX78" s="101"/>
      <c r="DY78" s="101"/>
      <c r="DZ78" s="101"/>
      <c r="EA78" s="101"/>
      <c r="EB78" s="101"/>
      <c r="EC78" s="101"/>
      <c r="ED78" s="101"/>
      <c r="EE78" s="101"/>
      <c r="EF78" s="101"/>
      <c r="EG78" s="101"/>
      <c r="EH78" s="101"/>
      <c r="EI78" s="101"/>
      <c r="EJ78" s="101"/>
      <c r="EK78" s="101"/>
      <c r="EL78" s="101"/>
      <c r="EM78" s="101"/>
      <c r="EN78" s="101"/>
      <c r="EO78" s="101"/>
      <c r="EP78" s="101"/>
      <c r="EQ78" s="101"/>
      <c r="ER78" s="101"/>
      <c r="ES78" s="101"/>
      <c r="ET78" s="101"/>
    </row>
    <row r="79" spans="1:150" s="101" customFormat="1" ht="25.5" hidden="1" customHeight="1" x14ac:dyDescent="0.25">
      <c r="A79" s="39" t="s">
        <v>145</v>
      </c>
      <c r="B79" s="87" t="s">
        <v>500</v>
      </c>
      <c r="C79" s="88" t="s">
        <v>501</v>
      </c>
      <c r="D79" s="89" t="s">
        <v>502</v>
      </c>
      <c r="E79" s="90" t="s">
        <v>280</v>
      </c>
      <c r="F79" s="90" t="s">
        <v>162</v>
      </c>
      <c r="G79" s="90" t="s">
        <v>487</v>
      </c>
      <c r="H79" s="90" t="s">
        <v>165</v>
      </c>
      <c r="I79" s="90" t="s">
        <v>115</v>
      </c>
      <c r="J79" s="90"/>
      <c r="K79" s="90"/>
      <c r="L79" s="90"/>
      <c r="M79" s="90"/>
      <c r="N79" s="91">
        <f>SUM(O79:S79)</f>
        <v>33913.85</v>
      </c>
      <c r="O79" s="91">
        <v>2543.5300000000002</v>
      </c>
      <c r="P79" s="91">
        <v>2543.5300000000002</v>
      </c>
      <c r="Q79" s="91">
        <v>0</v>
      </c>
      <c r="R79" s="91">
        <v>0</v>
      </c>
      <c r="S79" s="91">
        <v>28826.79</v>
      </c>
      <c r="T79" s="43">
        <v>43312</v>
      </c>
      <c r="U79" s="44">
        <v>43374</v>
      </c>
      <c r="V79" s="44">
        <v>43465</v>
      </c>
      <c r="W79" s="45">
        <v>43889</v>
      </c>
      <c r="X79" s="91"/>
      <c r="Y79" s="91"/>
      <c r="Z79" s="91"/>
      <c r="AA79" s="91">
        <f>S79/17*12</f>
        <v>20348.322352941177</v>
      </c>
      <c r="AB79" s="91">
        <f>S79-AA79</f>
        <v>8478.4676470588238</v>
      </c>
      <c r="AC79" s="91"/>
      <c r="AD79" s="149"/>
      <c r="AE79" s="131"/>
      <c r="AF79" s="133">
        <v>27</v>
      </c>
      <c r="AG79" s="116" t="s">
        <v>757</v>
      </c>
      <c r="AH79" s="117"/>
      <c r="AI79" s="117"/>
      <c r="AJ79" s="131"/>
      <c r="AK79" s="117"/>
      <c r="AL79" s="117"/>
      <c r="AM79" s="117"/>
      <c r="AN79" s="117"/>
      <c r="AO79" s="117"/>
      <c r="AP79" s="117" t="s">
        <v>223</v>
      </c>
      <c r="AQ79" s="116" t="s">
        <v>758</v>
      </c>
      <c r="AR79" s="117">
        <v>2500</v>
      </c>
      <c r="AS79" s="117" t="s">
        <v>224</v>
      </c>
      <c r="AT79" s="116" t="s">
        <v>759</v>
      </c>
      <c r="AU79" s="117">
        <v>1</v>
      </c>
      <c r="AV79" s="117"/>
      <c r="AW79" s="117"/>
      <c r="AX79" s="117"/>
      <c r="AY79" s="117"/>
      <c r="AZ79" s="117"/>
      <c r="BA79" s="117"/>
      <c r="BB79" s="117"/>
      <c r="BC79" s="117"/>
      <c r="BD79" s="117"/>
      <c r="BE79" s="117"/>
      <c r="BF79" s="117"/>
      <c r="BG79" s="117"/>
      <c r="BH79" s="146" t="s">
        <v>852</v>
      </c>
      <c r="BI79" s="122" t="s">
        <v>941</v>
      </c>
    </row>
    <row r="80" spans="1:150" s="101" customFormat="1" ht="25.5" hidden="1" customHeight="1" x14ac:dyDescent="0.25">
      <c r="A80" s="39" t="s">
        <v>146</v>
      </c>
      <c r="B80" s="87" t="s">
        <v>503</v>
      </c>
      <c r="C80" s="92" t="s">
        <v>504</v>
      </c>
      <c r="D80" s="93" t="s">
        <v>505</v>
      </c>
      <c r="E80" s="90" t="s">
        <v>506</v>
      </c>
      <c r="F80" s="90" t="s">
        <v>162</v>
      </c>
      <c r="G80" s="90" t="s">
        <v>487</v>
      </c>
      <c r="H80" s="90" t="s">
        <v>165</v>
      </c>
      <c r="I80" s="90" t="s">
        <v>115</v>
      </c>
      <c r="J80" s="90"/>
      <c r="K80" s="90"/>
      <c r="L80" s="90"/>
      <c r="M80" s="90"/>
      <c r="N80" s="91">
        <f t="shared" ref="N80:N95" si="0">SUM(O80:S80)</f>
        <v>34079.07</v>
      </c>
      <c r="O80" s="91"/>
      <c r="P80" s="91">
        <v>2555.9299999999998</v>
      </c>
      <c r="Q80" s="91">
        <v>2555.9299999999998</v>
      </c>
      <c r="R80" s="91"/>
      <c r="S80" s="91">
        <v>28967.21</v>
      </c>
      <c r="T80" s="43">
        <v>43312</v>
      </c>
      <c r="U80" s="44">
        <v>43344</v>
      </c>
      <c r="V80" s="44">
        <v>43434</v>
      </c>
      <c r="W80" s="45">
        <v>43646</v>
      </c>
      <c r="X80" s="91"/>
      <c r="Y80" s="91"/>
      <c r="Z80" s="91">
        <f>S80/6</f>
        <v>4827.8683333333329</v>
      </c>
      <c r="AA80" s="91">
        <f>S80-Z80</f>
        <v>24139.341666666667</v>
      </c>
      <c r="AB80" s="91"/>
      <c r="AC80" s="91"/>
      <c r="AD80" s="149"/>
      <c r="AE80" s="131"/>
      <c r="AF80" s="133">
        <v>27</v>
      </c>
      <c r="AG80" s="116" t="s">
        <v>757</v>
      </c>
      <c r="AH80" s="117"/>
      <c r="AI80" s="117"/>
      <c r="AJ80" s="131"/>
      <c r="AK80" s="117"/>
      <c r="AL80" s="117"/>
      <c r="AM80" s="117"/>
      <c r="AN80" s="117"/>
      <c r="AO80" s="117"/>
      <c r="AP80" s="117" t="s">
        <v>223</v>
      </c>
      <c r="AQ80" s="116" t="s">
        <v>758</v>
      </c>
      <c r="AR80" s="117">
        <v>3700</v>
      </c>
      <c r="AS80" s="117" t="s">
        <v>224</v>
      </c>
      <c r="AT80" s="116" t="s">
        <v>759</v>
      </c>
      <c r="AU80" s="117">
        <v>1</v>
      </c>
      <c r="AV80" s="117"/>
      <c r="AW80" s="117"/>
      <c r="AX80" s="117"/>
      <c r="AY80" s="117"/>
      <c r="AZ80" s="117"/>
      <c r="BA80" s="117"/>
      <c r="BB80" s="117"/>
      <c r="BC80" s="117"/>
      <c r="BD80" s="117"/>
      <c r="BE80" s="117"/>
      <c r="BF80" s="117"/>
      <c r="BG80" s="117"/>
      <c r="BH80" s="146" t="s">
        <v>841</v>
      </c>
      <c r="BI80" s="122" t="s">
        <v>941</v>
      </c>
    </row>
    <row r="81" spans="1:150" s="101" customFormat="1" ht="25.5" hidden="1" customHeight="1" x14ac:dyDescent="0.25">
      <c r="A81" s="39" t="s">
        <v>507</v>
      </c>
      <c r="B81" s="87" t="s">
        <v>508</v>
      </c>
      <c r="C81" s="92" t="s">
        <v>509</v>
      </c>
      <c r="D81" s="93" t="s">
        <v>510</v>
      </c>
      <c r="E81" s="90" t="s">
        <v>511</v>
      </c>
      <c r="F81" s="90" t="s">
        <v>162</v>
      </c>
      <c r="G81" s="90" t="s">
        <v>512</v>
      </c>
      <c r="H81" s="90" t="s">
        <v>165</v>
      </c>
      <c r="I81" s="90" t="s">
        <v>115</v>
      </c>
      <c r="J81" s="90"/>
      <c r="K81" s="90"/>
      <c r="L81" s="90"/>
      <c r="M81" s="90"/>
      <c r="N81" s="91">
        <f t="shared" si="0"/>
        <v>178381.68000000002</v>
      </c>
      <c r="O81" s="91">
        <v>13378.64</v>
      </c>
      <c r="P81" s="91">
        <v>13378.62</v>
      </c>
      <c r="Q81" s="91"/>
      <c r="R81" s="91"/>
      <c r="S81" s="91">
        <v>151624.42000000001</v>
      </c>
      <c r="T81" s="43">
        <v>43312</v>
      </c>
      <c r="U81" s="44">
        <v>43371</v>
      </c>
      <c r="V81" s="44">
        <v>43434</v>
      </c>
      <c r="W81" s="45">
        <v>43889</v>
      </c>
      <c r="X81" s="91"/>
      <c r="Y81" s="91"/>
      <c r="Z81" s="91">
        <f>S81/24</f>
        <v>6317.6841666666669</v>
      </c>
      <c r="AA81" s="91">
        <f>Z81*12</f>
        <v>75812.210000000006</v>
      </c>
      <c r="AB81" s="91">
        <f>S81-Z81-AA81</f>
        <v>69494.525833333333</v>
      </c>
      <c r="AC81" s="91"/>
      <c r="AD81" s="149"/>
      <c r="AE81" s="131"/>
      <c r="AF81" s="133">
        <v>27</v>
      </c>
      <c r="AG81" s="116" t="s">
        <v>757</v>
      </c>
      <c r="AH81" s="117"/>
      <c r="AI81" s="117"/>
      <c r="AJ81" s="131"/>
      <c r="AK81" s="117"/>
      <c r="AL81" s="117"/>
      <c r="AM81" s="117"/>
      <c r="AN81" s="117"/>
      <c r="AO81" s="117"/>
      <c r="AP81" s="117" t="s">
        <v>223</v>
      </c>
      <c r="AQ81" s="116" t="s">
        <v>758</v>
      </c>
      <c r="AR81" s="117">
        <v>16488</v>
      </c>
      <c r="AS81" s="117" t="s">
        <v>224</v>
      </c>
      <c r="AT81" s="116" t="s">
        <v>759</v>
      </c>
      <c r="AU81" s="117">
        <v>5</v>
      </c>
      <c r="AV81" s="117"/>
      <c r="AW81" s="117"/>
      <c r="AX81" s="117"/>
      <c r="AY81" s="117"/>
      <c r="AZ81" s="117"/>
      <c r="BA81" s="117"/>
      <c r="BB81" s="117"/>
      <c r="BC81" s="117"/>
      <c r="BD81" s="117"/>
      <c r="BE81" s="117"/>
      <c r="BF81" s="117"/>
      <c r="BG81" s="117"/>
      <c r="BH81" s="146" t="s">
        <v>851</v>
      </c>
      <c r="BI81" s="122" t="s">
        <v>941</v>
      </c>
    </row>
    <row r="82" spans="1:150" s="101" customFormat="1" ht="25.5" hidden="1" customHeight="1" x14ac:dyDescent="0.25">
      <c r="A82" s="39" t="s">
        <v>513</v>
      </c>
      <c r="B82" s="87" t="s">
        <v>514</v>
      </c>
      <c r="C82" s="92" t="s">
        <v>515</v>
      </c>
      <c r="D82" s="93" t="s">
        <v>516</v>
      </c>
      <c r="E82" s="90" t="s">
        <v>517</v>
      </c>
      <c r="F82" s="90" t="s">
        <v>162</v>
      </c>
      <c r="G82" s="90" t="s">
        <v>512</v>
      </c>
      <c r="H82" s="90" t="s">
        <v>165</v>
      </c>
      <c r="I82" s="90" t="s">
        <v>115</v>
      </c>
      <c r="J82" s="90"/>
      <c r="K82" s="90"/>
      <c r="L82" s="90"/>
      <c r="M82" s="90"/>
      <c r="N82" s="91">
        <f t="shared" si="0"/>
        <v>24189.1</v>
      </c>
      <c r="O82" s="91"/>
      <c r="P82" s="91">
        <v>1814.18</v>
      </c>
      <c r="Q82" s="91">
        <v>1814.19</v>
      </c>
      <c r="R82" s="91"/>
      <c r="S82" s="91">
        <v>20560.73</v>
      </c>
      <c r="T82" s="43">
        <v>43312</v>
      </c>
      <c r="U82" s="44">
        <v>43371</v>
      </c>
      <c r="V82" s="44">
        <v>43434</v>
      </c>
      <c r="W82" s="45">
        <v>43829</v>
      </c>
      <c r="X82" s="91"/>
      <c r="Y82" s="91"/>
      <c r="Z82" s="91">
        <f>S82/12</f>
        <v>1713.3941666666667</v>
      </c>
      <c r="AA82" s="91">
        <f>S82-Z82</f>
        <v>18847.335833333334</v>
      </c>
      <c r="AB82" s="91"/>
      <c r="AC82" s="91"/>
      <c r="AD82" s="149"/>
      <c r="AE82" s="131"/>
      <c r="AF82" s="133">
        <v>27</v>
      </c>
      <c r="AG82" s="116" t="s">
        <v>757</v>
      </c>
      <c r="AH82" s="117"/>
      <c r="AI82" s="117"/>
      <c r="AJ82" s="131"/>
      <c r="AK82" s="117"/>
      <c r="AL82" s="117"/>
      <c r="AM82" s="117"/>
      <c r="AN82" s="117"/>
      <c r="AO82" s="117"/>
      <c r="AP82" s="117" t="s">
        <v>223</v>
      </c>
      <c r="AQ82" s="116" t="s">
        <v>758</v>
      </c>
      <c r="AR82" s="117">
        <v>2513</v>
      </c>
      <c r="AS82" s="117" t="s">
        <v>224</v>
      </c>
      <c r="AT82" s="116" t="s">
        <v>759</v>
      </c>
      <c r="AU82" s="117">
        <v>1</v>
      </c>
      <c r="AV82" s="117"/>
      <c r="AW82" s="117"/>
      <c r="AX82" s="117"/>
      <c r="AY82" s="117"/>
      <c r="AZ82" s="117"/>
      <c r="BA82" s="117"/>
      <c r="BB82" s="117"/>
      <c r="BC82" s="117"/>
      <c r="BD82" s="117"/>
      <c r="BE82" s="117"/>
      <c r="BF82" s="117"/>
      <c r="BG82" s="117"/>
      <c r="BH82" s="146" t="s">
        <v>849</v>
      </c>
      <c r="BI82" s="122" t="s">
        <v>941</v>
      </c>
    </row>
    <row r="83" spans="1:150" s="101" customFormat="1" ht="25.5" hidden="1" customHeight="1" x14ac:dyDescent="0.25">
      <c r="A83" s="39" t="s">
        <v>518</v>
      </c>
      <c r="B83" s="87" t="s">
        <v>519</v>
      </c>
      <c r="C83" s="92" t="s">
        <v>520</v>
      </c>
      <c r="D83" s="93" t="s">
        <v>521</v>
      </c>
      <c r="E83" s="90" t="s">
        <v>522</v>
      </c>
      <c r="F83" s="90" t="s">
        <v>162</v>
      </c>
      <c r="G83" s="90" t="s">
        <v>512</v>
      </c>
      <c r="H83" s="90" t="s">
        <v>165</v>
      </c>
      <c r="I83" s="90" t="s">
        <v>115</v>
      </c>
      <c r="J83" s="90"/>
      <c r="K83" s="90"/>
      <c r="L83" s="90"/>
      <c r="M83" s="90"/>
      <c r="N83" s="91">
        <f t="shared" si="0"/>
        <v>23626.350000000002</v>
      </c>
      <c r="O83" s="91"/>
      <c r="P83" s="91">
        <v>1771.97</v>
      </c>
      <c r="Q83" s="91">
        <v>1771.98</v>
      </c>
      <c r="R83" s="91"/>
      <c r="S83" s="91">
        <v>20082.400000000001</v>
      </c>
      <c r="T83" s="43">
        <v>43312</v>
      </c>
      <c r="U83" s="44">
        <v>43371</v>
      </c>
      <c r="V83" s="44">
        <v>43434</v>
      </c>
      <c r="W83" s="45">
        <v>43830</v>
      </c>
      <c r="X83" s="91"/>
      <c r="Y83" s="91"/>
      <c r="Z83" s="91">
        <f>S83/12</f>
        <v>1673.5333333333335</v>
      </c>
      <c r="AA83" s="91">
        <f>S83-Z83</f>
        <v>18408.866666666669</v>
      </c>
      <c r="AB83" s="91"/>
      <c r="AC83" s="91"/>
      <c r="AD83" s="149"/>
      <c r="AE83" s="131"/>
      <c r="AF83" s="133">
        <v>27</v>
      </c>
      <c r="AG83" s="116" t="s">
        <v>757</v>
      </c>
      <c r="AH83" s="117"/>
      <c r="AI83" s="117"/>
      <c r="AJ83" s="131"/>
      <c r="AK83" s="117"/>
      <c r="AL83" s="117"/>
      <c r="AM83" s="117"/>
      <c r="AN83" s="117"/>
      <c r="AO83" s="117"/>
      <c r="AP83" s="117" t="s">
        <v>223</v>
      </c>
      <c r="AQ83" s="116" t="s">
        <v>758</v>
      </c>
      <c r="AR83" s="117">
        <v>2472</v>
      </c>
      <c r="AS83" s="117" t="s">
        <v>224</v>
      </c>
      <c r="AT83" s="116" t="s">
        <v>759</v>
      </c>
      <c r="AU83" s="117">
        <v>1</v>
      </c>
      <c r="AV83" s="117"/>
      <c r="AW83" s="117"/>
      <c r="AX83" s="117"/>
      <c r="AY83" s="117"/>
      <c r="AZ83" s="117"/>
      <c r="BA83" s="117"/>
      <c r="BB83" s="117"/>
      <c r="BC83" s="117"/>
      <c r="BD83" s="117"/>
      <c r="BE83" s="117"/>
      <c r="BF83" s="117"/>
      <c r="BG83" s="117"/>
      <c r="BH83" s="146" t="s">
        <v>850</v>
      </c>
      <c r="BI83" s="122" t="s">
        <v>941</v>
      </c>
    </row>
    <row r="84" spans="1:150" s="101" customFormat="1" ht="25.5" hidden="1" customHeight="1" x14ac:dyDescent="0.25">
      <c r="A84" s="39" t="s">
        <v>523</v>
      </c>
      <c r="B84" s="87" t="s">
        <v>524</v>
      </c>
      <c r="C84" s="92" t="s">
        <v>525</v>
      </c>
      <c r="D84" s="93" t="s">
        <v>526</v>
      </c>
      <c r="E84" s="90" t="s">
        <v>527</v>
      </c>
      <c r="F84" s="90" t="s">
        <v>162</v>
      </c>
      <c r="G84" s="90" t="s">
        <v>512</v>
      </c>
      <c r="H84" s="90" t="s">
        <v>165</v>
      </c>
      <c r="I84" s="90" t="s">
        <v>115</v>
      </c>
      <c r="J84" s="90"/>
      <c r="K84" s="90"/>
      <c r="L84" s="90"/>
      <c r="M84" s="90"/>
      <c r="N84" s="91">
        <f t="shared" si="0"/>
        <v>14262.54</v>
      </c>
      <c r="O84" s="91"/>
      <c r="P84" s="91">
        <v>1069.69</v>
      </c>
      <c r="Q84" s="91">
        <v>1069.7</v>
      </c>
      <c r="R84" s="91"/>
      <c r="S84" s="91">
        <v>12123.15</v>
      </c>
      <c r="T84" s="43">
        <v>43312</v>
      </c>
      <c r="U84" s="44">
        <v>43371</v>
      </c>
      <c r="V84" s="44">
        <v>43434</v>
      </c>
      <c r="W84" s="45">
        <v>43830</v>
      </c>
      <c r="X84" s="91"/>
      <c r="Y84" s="91"/>
      <c r="Z84" s="91">
        <f>S84/12</f>
        <v>1010.2624999999999</v>
      </c>
      <c r="AA84" s="91">
        <f>S84-Z84</f>
        <v>11112.887499999999</v>
      </c>
      <c r="AB84" s="91"/>
      <c r="AC84" s="91"/>
      <c r="AD84" s="149"/>
      <c r="AE84" s="131"/>
      <c r="AF84" s="133">
        <v>27</v>
      </c>
      <c r="AG84" s="116" t="s">
        <v>757</v>
      </c>
      <c r="AH84" s="117"/>
      <c r="AI84" s="117"/>
      <c r="AJ84" s="131"/>
      <c r="AK84" s="117"/>
      <c r="AL84" s="117"/>
      <c r="AM84" s="117"/>
      <c r="AN84" s="117"/>
      <c r="AO84" s="117"/>
      <c r="AP84" s="117" t="s">
        <v>223</v>
      </c>
      <c r="AQ84" s="116" t="s">
        <v>758</v>
      </c>
      <c r="AR84" s="117">
        <v>1409</v>
      </c>
      <c r="AS84" s="117" t="s">
        <v>224</v>
      </c>
      <c r="AT84" s="116" t="s">
        <v>759</v>
      </c>
      <c r="AU84" s="117">
        <v>1</v>
      </c>
      <c r="AV84" s="117"/>
      <c r="AW84" s="117"/>
      <c r="AX84" s="117"/>
      <c r="AY84" s="117"/>
      <c r="AZ84" s="117"/>
      <c r="BA84" s="117"/>
      <c r="BB84" s="117"/>
      <c r="BC84" s="117"/>
      <c r="BD84" s="117"/>
      <c r="BE84" s="117"/>
      <c r="BF84" s="117"/>
      <c r="BG84" s="117"/>
      <c r="BH84" s="146" t="s">
        <v>854</v>
      </c>
      <c r="BI84" s="122" t="s">
        <v>941</v>
      </c>
    </row>
    <row r="85" spans="1:150" s="101" customFormat="1" ht="25.5" hidden="1" customHeight="1" x14ac:dyDescent="0.25">
      <c r="A85" s="39" t="s">
        <v>528</v>
      </c>
      <c r="B85" s="87" t="s">
        <v>529</v>
      </c>
      <c r="C85" s="92" t="s">
        <v>530</v>
      </c>
      <c r="D85" s="93" t="s">
        <v>531</v>
      </c>
      <c r="E85" s="90" t="s">
        <v>532</v>
      </c>
      <c r="F85" s="90" t="s">
        <v>162</v>
      </c>
      <c r="G85" s="90" t="s">
        <v>512</v>
      </c>
      <c r="H85" s="90" t="s">
        <v>165</v>
      </c>
      <c r="I85" s="90" t="s">
        <v>115</v>
      </c>
      <c r="J85" s="90"/>
      <c r="K85" s="90"/>
      <c r="L85" s="90"/>
      <c r="M85" s="90"/>
      <c r="N85" s="91">
        <f t="shared" si="0"/>
        <v>21476.829999999998</v>
      </c>
      <c r="O85" s="91"/>
      <c r="P85" s="91">
        <v>1610.76</v>
      </c>
      <c r="Q85" s="91">
        <v>1610.77</v>
      </c>
      <c r="R85" s="91"/>
      <c r="S85" s="91">
        <v>18255.3</v>
      </c>
      <c r="T85" s="43">
        <v>43312</v>
      </c>
      <c r="U85" s="44">
        <v>43371</v>
      </c>
      <c r="V85" s="44">
        <v>43434</v>
      </c>
      <c r="W85" s="45">
        <v>43830</v>
      </c>
      <c r="X85" s="91"/>
      <c r="Y85" s="91"/>
      <c r="Z85" s="91">
        <f>S85/12</f>
        <v>1521.2749999999999</v>
      </c>
      <c r="AA85" s="91">
        <f>S85-Z85</f>
        <v>16734.024999999998</v>
      </c>
      <c r="AB85" s="91"/>
      <c r="AC85" s="91"/>
      <c r="AD85" s="149"/>
      <c r="AE85" s="131"/>
      <c r="AF85" s="133">
        <v>27</v>
      </c>
      <c r="AG85" s="116" t="s">
        <v>757</v>
      </c>
      <c r="AH85" s="117"/>
      <c r="AI85" s="117"/>
      <c r="AJ85" s="131"/>
      <c r="AK85" s="117"/>
      <c r="AL85" s="117"/>
      <c r="AM85" s="117"/>
      <c r="AN85" s="117"/>
      <c r="AO85" s="117"/>
      <c r="AP85" s="117" t="s">
        <v>223</v>
      </c>
      <c r="AQ85" s="116" t="s">
        <v>758</v>
      </c>
      <c r="AR85" s="117">
        <v>2354</v>
      </c>
      <c r="AS85" s="117" t="s">
        <v>224</v>
      </c>
      <c r="AT85" s="116" t="s">
        <v>759</v>
      </c>
      <c r="AU85" s="117">
        <v>1</v>
      </c>
      <c r="AV85" s="117"/>
      <c r="AW85" s="117"/>
      <c r="AX85" s="117"/>
      <c r="AY85" s="117"/>
      <c r="AZ85" s="117"/>
      <c r="BA85" s="117"/>
      <c r="BB85" s="117"/>
      <c r="BC85" s="117"/>
      <c r="BD85" s="117"/>
      <c r="BE85" s="117"/>
      <c r="BF85" s="117"/>
      <c r="BG85" s="117"/>
      <c r="BH85" s="146" t="s">
        <v>853</v>
      </c>
      <c r="BI85" s="122" t="s">
        <v>941</v>
      </c>
    </row>
    <row r="86" spans="1:150" s="101" customFormat="1" ht="25.5" hidden="1" customHeight="1" x14ac:dyDescent="0.25">
      <c r="A86" s="39" t="s">
        <v>533</v>
      </c>
      <c r="B86" s="87" t="s">
        <v>534</v>
      </c>
      <c r="C86" s="92" t="s">
        <v>535</v>
      </c>
      <c r="D86" s="93" t="s">
        <v>536</v>
      </c>
      <c r="E86" s="90" t="s">
        <v>537</v>
      </c>
      <c r="F86" s="90" t="s">
        <v>162</v>
      </c>
      <c r="G86" s="90" t="s">
        <v>316</v>
      </c>
      <c r="H86" s="90" t="s">
        <v>165</v>
      </c>
      <c r="I86" s="90" t="s">
        <v>115</v>
      </c>
      <c r="J86" s="90"/>
      <c r="K86" s="90"/>
      <c r="L86" s="90"/>
      <c r="M86" s="90"/>
      <c r="N86" s="91">
        <f t="shared" si="0"/>
        <v>100228.23</v>
      </c>
      <c r="O86" s="91">
        <v>7517.12</v>
      </c>
      <c r="P86" s="91">
        <v>7517.11</v>
      </c>
      <c r="Q86" s="91"/>
      <c r="R86" s="91"/>
      <c r="S86" s="91">
        <v>85194</v>
      </c>
      <c r="T86" s="43">
        <v>43312</v>
      </c>
      <c r="U86" s="44">
        <v>43358</v>
      </c>
      <c r="V86" s="44">
        <v>43465</v>
      </c>
      <c r="W86" s="45">
        <v>43920</v>
      </c>
      <c r="X86" s="91"/>
      <c r="Y86" s="91"/>
      <c r="Z86" s="91"/>
      <c r="AA86" s="91">
        <f>S86/21*12</f>
        <v>48682.28571428571</v>
      </c>
      <c r="AB86" s="91">
        <f>S86-AA86</f>
        <v>36511.71428571429</v>
      </c>
      <c r="AC86" s="91"/>
      <c r="AD86" s="149"/>
      <c r="AE86" s="131"/>
      <c r="AF86" s="133">
        <v>27</v>
      </c>
      <c r="AG86" s="116" t="s">
        <v>757</v>
      </c>
      <c r="AH86" s="117"/>
      <c r="AI86" s="117"/>
      <c r="AJ86" s="131"/>
      <c r="AK86" s="117"/>
      <c r="AL86" s="117"/>
      <c r="AM86" s="117"/>
      <c r="AN86" s="117"/>
      <c r="AO86" s="117"/>
      <c r="AP86" s="117" t="s">
        <v>223</v>
      </c>
      <c r="AQ86" s="116" t="s">
        <v>758</v>
      </c>
      <c r="AR86" s="117">
        <v>6018</v>
      </c>
      <c r="AS86" s="117" t="s">
        <v>224</v>
      </c>
      <c r="AT86" s="116" t="s">
        <v>759</v>
      </c>
      <c r="AU86" s="117">
        <v>1</v>
      </c>
      <c r="AV86" s="117"/>
      <c r="AW86" s="117"/>
      <c r="AX86" s="117"/>
      <c r="AY86" s="117"/>
      <c r="AZ86" s="117"/>
      <c r="BA86" s="117"/>
      <c r="BB86" s="117"/>
      <c r="BC86" s="117"/>
      <c r="BD86" s="117"/>
      <c r="BE86" s="117"/>
      <c r="BF86" s="117"/>
      <c r="BG86" s="117"/>
      <c r="BH86" s="146" t="s">
        <v>844</v>
      </c>
      <c r="BI86" s="122" t="s">
        <v>941</v>
      </c>
    </row>
    <row r="87" spans="1:150" s="101" customFormat="1" ht="25.5" hidden="1" customHeight="1" x14ac:dyDescent="0.25">
      <c r="A87" s="39" t="s">
        <v>538</v>
      </c>
      <c r="B87" s="87" t="s">
        <v>539</v>
      </c>
      <c r="C87" s="92" t="s">
        <v>540</v>
      </c>
      <c r="D87" s="93" t="s">
        <v>541</v>
      </c>
      <c r="E87" s="90" t="s">
        <v>542</v>
      </c>
      <c r="F87" s="90" t="s">
        <v>162</v>
      </c>
      <c r="G87" s="90" t="s">
        <v>316</v>
      </c>
      <c r="H87" s="90" t="s">
        <v>165</v>
      </c>
      <c r="I87" s="90" t="s">
        <v>115</v>
      </c>
      <c r="J87" s="90"/>
      <c r="K87" s="90"/>
      <c r="L87" s="90"/>
      <c r="M87" s="90"/>
      <c r="N87" s="91">
        <f t="shared" si="0"/>
        <v>52792.94</v>
      </c>
      <c r="O87" s="91"/>
      <c r="P87" s="91">
        <v>3959.47</v>
      </c>
      <c r="Q87" s="91">
        <v>3959.47</v>
      </c>
      <c r="R87" s="91"/>
      <c r="S87" s="91">
        <v>44874</v>
      </c>
      <c r="T87" s="43">
        <v>43312</v>
      </c>
      <c r="U87" s="44">
        <v>43358</v>
      </c>
      <c r="V87" s="44">
        <v>43465</v>
      </c>
      <c r="W87" s="45">
        <v>43889</v>
      </c>
      <c r="X87" s="91"/>
      <c r="Y87" s="91"/>
      <c r="Z87" s="91">
        <f>S87/16.5*0.5</f>
        <v>1359.8181818181818</v>
      </c>
      <c r="AA87" s="91">
        <f>S87/16.5*12</f>
        <v>32635.63636363636</v>
      </c>
      <c r="AB87" s="91">
        <f>S87-AA87-Z87</f>
        <v>10878.545454545458</v>
      </c>
      <c r="AC87" s="91"/>
      <c r="AD87" s="149"/>
      <c r="AE87" s="131"/>
      <c r="AF87" s="133">
        <v>27</v>
      </c>
      <c r="AG87" s="116" t="s">
        <v>757</v>
      </c>
      <c r="AH87" s="117"/>
      <c r="AI87" s="117"/>
      <c r="AJ87" s="131"/>
      <c r="AK87" s="117"/>
      <c r="AL87" s="117"/>
      <c r="AM87" s="117"/>
      <c r="AN87" s="117"/>
      <c r="AO87" s="117"/>
      <c r="AP87" s="117" t="s">
        <v>223</v>
      </c>
      <c r="AQ87" s="116" t="s">
        <v>758</v>
      </c>
      <c r="AR87" s="117">
        <v>2231</v>
      </c>
      <c r="AS87" s="117" t="s">
        <v>224</v>
      </c>
      <c r="AT87" s="116" t="s">
        <v>759</v>
      </c>
      <c r="AU87" s="117">
        <v>3</v>
      </c>
      <c r="AV87" s="117"/>
      <c r="AW87" s="117"/>
      <c r="AX87" s="117"/>
      <c r="AY87" s="117"/>
      <c r="AZ87" s="117"/>
      <c r="BA87" s="117"/>
      <c r="BB87" s="117"/>
      <c r="BC87" s="117"/>
      <c r="BD87" s="117"/>
      <c r="BE87" s="117"/>
      <c r="BF87" s="117"/>
      <c r="BG87" s="117"/>
      <c r="BH87" s="146" t="s">
        <v>845</v>
      </c>
      <c r="BI87" s="122" t="s">
        <v>941</v>
      </c>
    </row>
    <row r="88" spans="1:150" s="101" customFormat="1" ht="25.5" hidden="1" customHeight="1" x14ac:dyDescent="0.25">
      <c r="A88" s="39" t="s">
        <v>543</v>
      </c>
      <c r="B88" s="87" t="s">
        <v>544</v>
      </c>
      <c r="C88" s="92" t="s">
        <v>545</v>
      </c>
      <c r="D88" s="93" t="s">
        <v>546</v>
      </c>
      <c r="E88" s="90" t="s">
        <v>547</v>
      </c>
      <c r="F88" s="90" t="s">
        <v>162</v>
      </c>
      <c r="G88" s="90" t="s">
        <v>316</v>
      </c>
      <c r="H88" s="90" t="s">
        <v>165</v>
      </c>
      <c r="I88" s="90" t="s">
        <v>115</v>
      </c>
      <c r="J88" s="90"/>
      <c r="K88" s="90"/>
      <c r="L88" s="90"/>
      <c r="M88" s="90"/>
      <c r="N88" s="91">
        <f t="shared" si="0"/>
        <v>21270.58</v>
      </c>
      <c r="O88" s="91">
        <v>1595.29</v>
      </c>
      <c r="P88" s="91">
        <v>1595.29</v>
      </c>
      <c r="Q88" s="91"/>
      <c r="R88" s="91"/>
      <c r="S88" s="91">
        <v>18080</v>
      </c>
      <c r="T88" s="43">
        <v>43312</v>
      </c>
      <c r="U88" s="44">
        <v>43358</v>
      </c>
      <c r="V88" s="44">
        <v>43465</v>
      </c>
      <c r="W88" s="45">
        <v>43889</v>
      </c>
      <c r="X88" s="91"/>
      <c r="Y88" s="91"/>
      <c r="Z88" s="91">
        <f>S88/17.5*0.5</f>
        <v>516.57142857142856</v>
      </c>
      <c r="AA88" s="91">
        <f>S88/17.5*12</f>
        <v>12397.714285714286</v>
      </c>
      <c r="AB88" s="91">
        <f>S88-AA88-Z88</f>
        <v>5165.7142857142853</v>
      </c>
      <c r="AC88" s="91"/>
      <c r="AD88" s="149"/>
      <c r="AE88" s="131"/>
      <c r="AF88" s="133">
        <v>27</v>
      </c>
      <c r="AG88" s="116" t="s">
        <v>757</v>
      </c>
      <c r="AH88" s="117"/>
      <c r="AI88" s="117"/>
      <c r="AJ88" s="131"/>
      <c r="AK88" s="117"/>
      <c r="AL88" s="117"/>
      <c r="AM88" s="117"/>
      <c r="AN88" s="117"/>
      <c r="AO88" s="117"/>
      <c r="AP88" s="117" t="s">
        <v>223</v>
      </c>
      <c r="AQ88" s="116" t="s">
        <v>758</v>
      </c>
      <c r="AR88" s="117">
        <v>1137</v>
      </c>
      <c r="AS88" s="117" t="s">
        <v>224</v>
      </c>
      <c r="AT88" s="116" t="s">
        <v>759</v>
      </c>
      <c r="AU88" s="117">
        <v>1</v>
      </c>
      <c r="AV88" s="117"/>
      <c r="AW88" s="117"/>
      <c r="AX88" s="117"/>
      <c r="AY88" s="117"/>
      <c r="AZ88" s="117"/>
      <c r="BA88" s="117"/>
      <c r="BB88" s="117"/>
      <c r="BC88" s="117"/>
      <c r="BD88" s="117"/>
      <c r="BE88" s="117"/>
      <c r="BF88" s="117"/>
      <c r="BG88" s="117"/>
      <c r="BH88" s="146" t="s">
        <v>847</v>
      </c>
      <c r="BI88" s="122" t="s">
        <v>941</v>
      </c>
    </row>
    <row r="89" spans="1:150" s="101" customFormat="1" ht="25.5" hidden="1" customHeight="1" x14ac:dyDescent="0.25">
      <c r="A89" s="39" t="s">
        <v>548</v>
      </c>
      <c r="B89" s="87" t="s">
        <v>549</v>
      </c>
      <c r="C89" s="92" t="s">
        <v>550</v>
      </c>
      <c r="D89" s="93" t="s">
        <v>551</v>
      </c>
      <c r="E89" s="90" t="s">
        <v>552</v>
      </c>
      <c r="F89" s="90" t="s">
        <v>162</v>
      </c>
      <c r="G89" s="90" t="s">
        <v>316</v>
      </c>
      <c r="H89" s="90" t="s">
        <v>165</v>
      </c>
      <c r="I89" s="90" t="s">
        <v>115</v>
      </c>
      <c r="J89" s="90"/>
      <c r="K89" s="90"/>
      <c r="L89" s="90"/>
      <c r="M89" s="90"/>
      <c r="N89" s="91">
        <f t="shared" si="0"/>
        <v>18170.59</v>
      </c>
      <c r="O89" s="91">
        <v>1362.8</v>
      </c>
      <c r="P89" s="91">
        <v>1362.79</v>
      </c>
      <c r="Q89" s="91"/>
      <c r="R89" s="91"/>
      <c r="S89" s="91">
        <v>15445</v>
      </c>
      <c r="T89" s="43">
        <v>43312</v>
      </c>
      <c r="U89" s="44">
        <v>43373</v>
      </c>
      <c r="V89" s="44">
        <v>43465</v>
      </c>
      <c r="W89" s="45">
        <v>43889</v>
      </c>
      <c r="X89" s="91"/>
      <c r="Y89" s="91"/>
      <c r="Z89" s="91"/>
      <c r="AA89" s="91">
        <f>S89/16*12</f>
        <v>11583.75</v>
      </c>
      <c r="AB89" s="91">
        <f>S89-AA89</f>
        <v>3861.25</v>
      </c>
      <c r="AC89" s="91"/>
      <c r="AD89" s="149"/>
      <c r="AE89" s="131"/>
      <c r="AF89" s="133">
        <v>27</v>
      </c>
      <c r="AG89" s="116" t="s">
        <v>757</v>
      </c>
      <c r="AH89" s="117"/>
      <c r="AI89" s="117"/>
      <c r="AJ89" s="131"/>
      <c r="AK89" s="117"/>
      <c r="AL89" s="117"/>
      <c r="AM89" s="117"/>
      <c r="AN89" s="117"/>
      <c r="AO89" s="117"/>
      <c r="AP89" s="117" t="s">
        <v>223</v>
      </c>
      <c r="AQ89" s="116" t="s">
        <v>758</v>
      </c>
      <c r="AR89" s="117">
        <v>1141</v>
      </c>
      <c r="AS89" s="117" t="s">
        <v>224</v>
      </c>
      <c r="AT89" s="116" t="s">
        <v>759</v>
      </c>
      <c r="AU89" s="117">
        <v>1</v>
      </c>
      <c r="AV89" s="117"/>
      <c r="AW89" s="117"/>
      <c r="AX89" s="117"/>
      <c r="AY89" s="117"/>
      <c r="AZ89" s="117"/>
      <c r="BA89" s="117"/>
      <c r="BB89" s="117"/>
      <c r="BC89" s="117"/>
      <c r="BD89" s="117"/>
      <c r="BE89" s="117"/>
      <c r="BF89" s="117"/>
      <c r="BG89" s="117"/>
      <c r="BH89" s="146" t="s">
        <v>840</v>
      </c>
      <c r="BI89" s="122" t="s">
        <v>941</v>
      </c>
    </row>
    <row r="90" spans="1:150" s="101" customFormat="1" ht="25.5" hidden="1" customHeight="1" x14ac:dyDescent="0.25">
      <c r="A90" s="39" t="s">
        <v>553</v>
      </c>
      <c r="B90" s="87" t="s">
        <v>554</v>
      </c>
      <c r="C90" s="92" t="s">
        <v>555</v>
      </c>
      <c r="D90" s="93" t="s">
        <v>556</v>
      </c>
      <c r="E90" s="90" t="s">
        <v>557</v>
      </c>
      <c r="F90" s="90" t="s">
        <v>162</v>
      </c>
      <c r="G90" s="90" t="s">
        <v>316</v>
      </c>
      <c r="H90" s="90" t="s">
        <v>165</v>
      </c>
      <c r="I90" s="90" t="s">
        <v>115</v>
      </c>
      <c r="J90" s="90"/>
      <c r="K90" s="90"/>
      <c r="L90" s="90"/>
      <c r="M90" s="90"/>
      <c r="N90" s="91">
        <f t="shared" si="0"/>
        <v>24982.35</v>
      </c>
      <c r="O90" s="91">
        <v>1873.68</v>
      </c>
      <c r="P90" s="91">
        <v>1873.67</v>
      </c>
      <c r="Q90" s="91"/>
      <c r="R90" s="91"/>
      <c r="S90" s="91">
        <v>21235</v>
      </c>
      <c r="T90" s="43">
        <v>43312</v>
      </c>
      <c r="U90" s="44">
        <v>43358</v>
      </c>
      <c r="V90" s="44">
        <v>43465</v>
      </c>
      <c r="W90" s="45">
        <v>43889</v>
      </c>
      <c r="X90" s="91"/>
      <c r="Y90" s="91"/>
      <c r="Z90" s="91">
        <f>S90/17.5*0.5</f>
        <v>606.71428571428567</v>
      </c>
      <c r="AA90" s="91">
        <f>S90/17.5*12</f>
        <v>14561.142857142855</v>
      </c>
      <c r="AB90" s="91">
        <f>S90-AA90-Z90</f>
        <v>6067.1428571428596</v>
      </c>
      <c r="AC90" s="91"/>
      <c r="AD90" s="149"/>
      <c r="AE90" s="131"/>
      <c r="AF90" s="133">
        <v>27</v>
      </c>
      <c r="AG90" s="116" t="s">
        <v>757</v>
      </c>
      <c r="AH90" s="117"/>
      <c r="AI90" s="117"/>
      <c r="AJ90" s="131"/>
      <c r="AK90" s="117"/>
      <c r="AL90" s="117"/>
      <c r="AM90" s="117"/>
      <c r="AN90" s="117"/>
      <c r="AO90" s="117"/>
      <c r="AP90" s="117" t="s">
        <v>223</v>
      </c>
      <c r="AQ90" s="116" t="s">
        <v>758</v>
      </c>
      <c r="AR90" s="117">
        <v>1235</v>
      </c>
      <c r="AS90" s="117" t="s">
        <v>224</v>
      </c>
      <c r="AT90" s="116" t="s">
        <v>759</v>
      </c>
      <c r="AU90" s="117">
        <v>1</v>
      </c>
      <c r="AV90" s="117"/>
      <c r="AW90" s="117"/>
      <c r="AX90" s="117"/>
      <c r="AY90" s="117"/>
      <c r="AZ90" s="117"/>
      <c r="BA90" s="117"/>
      <c r="BB90" s="117"/>
      <c r="BC90" s="117"/>
      <c r="BD90" s="117"/>
      <c r="BE90" s="117"/>
      <c r="BF90" s="117"/>
      <c r="BG90" s="117"/>
      <c r="BH90" s="146" t="s">
        <v>848</v>
      </c>
      <c r="BI90" s="122" t="s">
        <v>941</v>
      </c>
    </row>
    <row r="91" spans="1:150" s="101" customFormat="1" ht="25.5" hidden="1" customHeight="1" x14ac:dyDescent="0.25">
      <c r="A91" s="39" t="s">
        <v>558</v>
      </c>
      <c r="B91" s="87" t="s">
        <v>559</v>
      </c>
      <c r="C91" s="92" t="s">
        <v>560</v>
      </c>
      <c r="D91" s="93" t="s">
        <v>561</v>
      </c>
      <c r="E91" s="90" t="s">
        <v>562</v>
      </c>
      <c r="F91" s="90" t="s">
        <v>162</v>
      </c>
      <c r="G91" s="90" t="s">
        <v>316</v>
      </c>
      <c r="H91" s="90" t="s">
        <v>165</v>
      </c>
      <c r="I91" s="90" t="s">
        <v>115</v>
      </c>
      <c r="J91" s="90"/>
      <c r="K91" s="90"/>
      <c r="L91" s="90"/>
      <c r="M91" s="90"/>
      <c r="N91" s="91">
        <f t="shared" si="0"/>
        <v>17587.04</v>
      </c>
      <c r="O91" s="91">
        <v>1319.02</v>
      </c>
      <c r="P91" s="91">
        <v>1319.02</v>
      </c>
      <c r="Q91" s="91"/>
      <c r="R91" s="91"/>
      <c r="S91" s="91">
        <v>14949</v>
      </c>
      <c r="T91" s="43">
        <v>43312</v>
      </c>
      <c r="U91" s="44">
        <v>43464</v>
      </c>
      <c r="V91" s="44">
        <v>43554</v>
      </c>
      <c r="W91" s="45">
        <v>43830</v>
      </c>
      <c r="X91" s="91"/>
      <c r="Y91" s="91"/>
      <c r="Z91" s="91"/>
      <c r="AA91" s="91">
        <f>S91</f>
        <v>14949</v>
      </c>
      <c r="AB91" s="91"/>
      <c r="AC91" s="91"/>
      <c r="AD91" s="149"/>
      <c r="AE91" s="131"/>
      <c r="AF91" s="133">
        <v>27</v>
      </c>
      <c r="AG91" s="116" t="s">
        <v>757</v>
      </c>
      <c r="AH91" s="117"/>
      <c r="AI91" s="117"/>
      <c r="AJ91" s="131"/>
      <c r="AK91" s="117"/>
      <c r="AL91" s="117"/>
      <c r="AM91" s="117"/>
      <c r="AN91" s="117"/>
      <c r="AO91" s="117"/>
      <c r="AP91" s="117" t="s">
        <v>223</v>
      </c>
      <c r="AQ91" s="116" t="s">
        <v>758</v>
      </c>
      <c r="AR91" s="117">
        <v>960</v>
      </c>
      <c r="AS91" s="117" t="s">
        <v>224</v>
      </c>
      <c r="AT91" s="116" t="s">
        <v>759</v>
      </c>
      <c r="AU91" s="117">
        <v>1</v>
      </c>
      <c r="AV91" s="117"/>
      <c r="AW91" s="117"/>
      <c r="AX91" s="117"/>
      <c r="AY91" s="117"/>
      <c r="AZ91" s="117"/>
      <c r="BA91" s="117"/>
      <c r="BB91" s="117"/>
      <c r="BC91" s="117"/>
      <c r="BD91" s="117"/>
      <c r="BE91" s="117"/>
      <c r="BF91" s="117"/>
      <c r="BG91" s="117"/>
      <c r="BH91" s="146" t="s">
        <v>855</v>
      </c>
      <c r="BI91" s="122" t="s">
        <v>941</v>
      </c>
    </row>
    <row r="92" spans="1:150" s="101" customFormat="1" ht="25.5" hidden="1" customHeight="1" x14ac:dyDescent="0.25">
      <c r="A92" s="39" t="s">
        <v>563</v>
      </c>
      <c r="B92" s="87" t="s">
        <v>564</v>
      </c>
      <c r="C92" s="92" t="s">
        <v>565</v>
      </c>
      <c r="D92" s="93" t="s">
        <v>566</v>
      </c>
      <c r="E92" s="90" t="s">
        <v>567</v>
      </c>
      <c r="F92" s="90" t="s">
        <v>162</v>
      </c>
      <c r="G92" s="90" t="s">
        <v>568</v>
      </c>
      <c r="H92" s="90" t="s">
        <v>165</v>
      </c>
      <c r="I92" s="90" t="s">
        <v>115</v>
      </c>
      <c r="J92" s="90"/>
      <c r="K92" s="90"/>
      <c r="L92" s="90"/>
      <c r="M92" s="90"/>
      <c r="N92" s="91">
        <f t="shared" si="0"/>
        <v>240523</v>
      </c>
      <c r="O92" s="91">
        <v>18039.23</v>
      </c>
      <c r="P92" s="91">
        <v>18039.22</v>
      </c>
      <c r="Q92" s="91"/>
      <c r="R92" s="91"/>
      <c r="S92" s="91">
        <v>204444.55</v>
      </c>
      <c r="T92" s="43">
        <v>43312</v>
      </c>
      <c r="U92" s="44">
        <v>43363</v>
      </c>
      <c r="V92" s="44">
        <v>43434</v>
      </c>
      <c r="W92" s="45">
        <v>43889</v>
      </c>
      <c r="X92" s="91"/>
      <c r="Y92" s="91"/>
      <c r="Z92" s="91">
        <f>S92/17*1</f>
        <v>12026.15</v>
      </c>
      <c r="AA92" s="91">
        <f>S92/17*12</f>
        <v>144313.79999999999</v>
      </c>
      <c r="AB92" s="91">
        <f>S92-Z92-AA92</f>
        <v>48104.600000000006</v>
      </c>
      <c r="AC92" s="91"/>
      <c r="AD92" s="149"/>
      <c r="AE92" s="131"/>
      <c r="AF92" s="133">
        <v>27</v>
      </c>
      <c r="AG92" s="116" t="s">
        <v>757</v>
      </c>
      <c r="AH92" s="117"/>
      <c r="AI92" s="117"/>
      <c r="AJ92" s="131"/>
      <c r="AK92" s="117"/>
      <c r="AL92" s="117"/>
      <c r="AM92" s="117"/>
      <c r="AN92" s="117"/>
      <c r="AO92" s="117"/>
      <c r="AP92" s="117" t="s">
        <v>223</v>
      </c>
      <c r="AQ92" s="116" t="s">
        <v>758</v>
      </c>
      <c r="AR92" s="117">
        <v>12800</v>
      </c>
      <c r="AS92" s="117" t="s">
        <v>224</v>
      </c>
      <c r="AT92" s="116" t="s">
        <v>759</v>
      </c>
      <c r="AU92" s="117">
        <v>1</v>
      </c>
      <c r="AV92" s="117"/>
      <c r="AW92" s="117"/>
      <c r="AX92" s="117"/>
      <c r="AY92" s="117"/>
      <c r="AZ92" s="117"/>
      <c r="BA92" s="117"/>
      <c r="BB92" s="117"/>
      <c r="BC92" s="117"/>
      <c r="BD92" s="117"/>
      <c r="BE92" s="117"/>
      <c r="BF92" s="117"/>
      <c r="BG92" s="117"/>
      <c r="BH92" s="146" t="s">
        <v>846</v>
      </c>
      <c r="BI92" s="122" t="s">
        <v>941</v>
      </c>
    </row>
    <row r="93" spans="1:150" s="101" customFormat="1" ht="25.5" hidden="1" customHeight="1" x14ac:dyDescent="0.25">
      <c r="A93" s="39" t="s">
        <v>569</v>
      </c>
      <c r="B93" s="87" t="s">
        <v>570</v>
      </c>
      <c r="C93" s="92" t="s">
        <v>571</v>
      </c>
      <c r="D93" s="93" t="s">
        <v>572</v>
      </c>
      <c r="E93" s="90" t="s">
        <v>573</v>
      </c>
      <c r="F93" s="90" t="s">
        <v>162</v>
      </c>
      <c r="G93" s="90" t="s">
        <v>568</v>
      </c>
      <c r="H93" s="90" t="s">
        <v>165</v>
      </c>
      <c r="I93" s="90" t="s">
        <v>115</v>
      </c>
      <c r="J93" s="90"/>
      <c r="K93" s="90"/>
      <c r="L93" s="90"/>
      <c r="M93" s="90"/>
      <c r="N93" s="91">
        <f>SUM(O93:S93)</f>
        <v>47242</v>
      </c>
      <c r="O93" s="91"/>
      <c r="P93" s="91">
        <v>3543.15</v>
      </c>
      <c r="Q93" s="91">
        <v>3543.15</v>
      </c>
      <c r="R93" s="91"/>
      <c r="S93" s="91">
        <v>40155.699999999997</v>
      </c>
      <c r="T93" s="43">
        <v>43312</v>
      </c>
      <c r="U93" s="44">
        <v>43332</v>
      </c>
      <c r="V93" s="44">
        <v>43403</v>
      </c>
      <c r="W93" s="45">
        <v>43646</v>
      </c>
      <c r="X93" s="91"/>
      <c r="Y93" s="91"/>
      <c r="Z93" s="91">
        <f>S93/6*2</f>
        <v>13385.233333333332</v>
      </c>
      <c r="AA93" s="91">
        <f>S93-Z93</f>
        <v>26770.466666666667</v>
      </c>
      <c r="AB93" s="91"/>
      <c r="AC93" s="91"/>
      <c r="AD93" s="149"/>
      <c r="AE93" s="131"/>
      <c r="AF93" s="133">
        <v>27</v>
      </c>
      <c r="AG93" s="116" t="s">
        <v>757</v>
      </c>
      <c r="AH93" s="117"/>
      <c r="AI93" s="117"/>
      <c r="AJ93" s="131"/>
      <c r="AK93" s="117"/>
      <c r="AL93" s="117"/>
      <c r="AM93" s="117"/>
      <c r="AN93" s="117"/>
      <c r="AO93" s="117"/>
      <c r="AP93" s="117" t="s">
        <v>223</v>
      </c>
      <c r="AQ93" s="116" t="s">
        <v>758</v>
      </c>
      <c r="AR93" s="117">
        <v>1600</v>
      </c>
      <c r="AS93" s="117" t="s">
        <v>224</v>
      </c>
      <c r="AT93" s="116" t="s">
        <v>759</v>
      </c>
      <c r="AU93" s="117">
        <v>1</v>
      </c>
      <c r="AV93" s="117"/>
      <c r="AW93" s="117"/>
      <c r="AX93" s="117"/>
      <c r="AY93" s="117"/>
      <c r="AZ93" s="117"/>
      <c r="BA93" s="117"/>
      <c r="BB93" s="117"/>
      <c r="BC93" s="117"/>
      <c r="BD93" s="117"/>
      <c r="BE93" s="117"/>
      <c r="BF93" s="117"/>
      <c r="BG93" s="117"/>
      <c r="BH93" s="146" t="s">
        <v>839</v>
      </c>
      <c r="BI93" s="122" t="s">
        <v>941</v>
      </c>
    </row>
    <row r="94" spans="1:150" s="101" customFormat="1" ht="25.5" hidden="1" customHeight="1" x14ac:dyDescent="0.25">
      <c r="A94" s="39" t="s">
        <v>574</v>
      </c>
      <c r="B94" s="87" t="s">
        <v>575</v>
      </c>
      <c r="C94" s="92" t="s">
        <v>576</v>
      </c>
      <c r="D94" s="93" t="s">
        <v>577</v>
      </c>
      <c r="E94" s="90" t="s">
        <v>578</v>
      </c>
      <c r="F94" s="90" t="s">
        <v>162</v>
      </c>
      <c r="G94" s="90" t="s">
        <v>568</v>
      </c>
      <c r="H94" s="90" t="s">
        <v>165</v>
      </c>
      <c r="I94" s="90" t="s">
        <v>115</v>
      </c>
      <c r="J94" s="90"/>
      <c r="K94" s="90"/>
      <c r="L94" s="90"/>
      <c r="M94" s="90"/>
      <c r="N94" s="91">
        <f t="shared" si="0"/>
        <v>23724</v>
      </c>
      <c r="O94" s="91"/>
      <c r="P94" s="91">
        <v>1779.3</v>
      </c>
      <c r="Q94" s="91">
        <v>1779.3</v>
      </c>
      <c r="R94" s="91"/>
      <c r="S94" s="91">
        <v>20165.400000000001</v>
      </c>
      <c r="T94" s="43">
        <v>43312</v>
      </c>
      <c r="U94" s="44">
        <v>43348</v>
      </c>
      <c r="V94" s="44">
        <v>43434</v>
      </c>
      <c r="W94" s="45">
        <v>43646</v>
      </c>
      <c r="X94" s="91"/>
      <c r="Y94" s="91"/>
      <c r="Z94" s="91">
        <f>S94/13</f>
        <v>1551.1846153846154</v>
      </c>
      <c r="AA94" s="91">
        <f>S94-Z94</f>
        <v>18614.215384615385</v>
      </c>
      <c r="AB94" s="91"/>
      <c r="AC94" s="91"/>
      <c r="AD94" s="149"/>
      <c r="AE94" s="131"/>
      <c r="AF94" s="133">
        <v>27</v>
      </c>
      <c r="AG94" s="116" t="s">
        <v>757</v>
      </c>
      <c r="AH94" s="117"/>
      <c r="AI94" s="117"/>
      <c r="AJ94" s="131"/>
      <c r="AK94" s="117"/>
      <c r="AL94" s="117"/>
      <c r="AM94" s="117"/>
      <c r="AN94" s="117"/>
      <c r="AO94" s="117"/>
      <c r="AP94" s="117" t="s">
        <v>223</v>
      </c>
      <c r="AQ94" s="116" t="s">
        <v>758</v>
      </c>
      <c r="AR94" s="117">
        <v>1000</v>
      </c>
      <c r="AS94" s="117" t="s">
        <v>224</v>
      </c>
      <c r="AT94" s="116" t="s">
        <v>759</v>
      </c>
      <c r="AU94" s="117">
        <v>1</v>
      </c>
      <c r="AV94" s="117"/>
      <c r="AW94" s="117"/>
      <c r="AX94" s="117"/>
      <c r="AY94" s="117"/>
      <c r="AZ94" s="117"/>
      <c r="BA94" s="117"/>
      <c r="BB94" s="117"/>
      <c r="BC94" s="117"/>
      <c r="BD94" s="117"/>
      <c r="BE94" s="117"/>
      <c r="BF94" s="117"/>
      <c r="BG94" s="117"/>
      <c r="BH94" s="146" t="s">
        <v>843</v>
      </c>
      <c r="BI94" s="122" t="s">
        <v>939</v>
      </c>
    </row>
    <row r="95" spans="1:150" s="101" customFormat="1" ht="25.5" hidden="1" customHeight="1" x14ac:dyDescent="0.25">
      <c r="A95" s="39" t="s">
        <v>579</v>
      </c>
      <c r="B95" s="87" t="s">
        <v>580</v>
      </c>
      <c r="C95" s="92" t="s">
        <v>581</v>
      </c>
      <c r="D95" s="93" t="s">
        <v>582</v>
      </c>
      <c r="E95" s="90" t="s">
        <v>164</v>
      </c>
      <c r="F95" s="90" t="s">
        <v>162</v>
      </c>
      <c r="G95" s="90" t="s">
        <v>568</v>
      </c>
      <c r="H95" s="90" t="s">
        <v>165</v>
      </c>
      <c r="I95" s="90" t="s">
        <v>115</v>
      </c>
      <c r="J95" s="90"/>
      <c r="K95" s="90"/>
      <c r="L95" s="90"/>
      <c r="M95" s="90"/>
      <c r="N95" s="91">
        <f t="shared" si="0"/>
        <v>107171</v>
      </c>
      <c r="O95" s="91"/>
      <c r="P95" s="91">
        <v>8037.82</v>
      </c>
      <c r="Q95" s="91">
        <v>8037.83</v>
      </c>
      <c r="R95" s="91"/>
      <c r="S95" s="91">
        <v>91095.35</v>
      </c>
      <c r="T95" s="43">
        <v>43312</v>
      </c>
      <c r="U95" s="44">
        <v>43353</v>
      </c>
      <c r="V95" s="44">
        <v>43434</v>
      </c>
      <c r="W95" s="45">
        <v>43677</v>
      </c>
      <c r="X95" s="91"/>
      <c r="Y95" s="91"/>
      <c r="Z95" s="91">
        <f>S95/7</f>
        <v>13013.621428571429</v>
      </c>
      <c r="AA95" s="91">
        <f>S95-Z95</f>
        <v>78081.728571428583</v>
      </c>
      <c r="AB95" s="91"/>
      <c r="AC95" s="91"/>
      <c r="AD95" s="149"/>
      <c r="AE95" s="131"/>
      <c r="AF95" s="133">
        <v>27</v>
      </c>
      <c r="AG95" s="116" t="s">
        <v>757</v>
      </c>
      <c r="AH95" s="117"/>
      <c r="AI95" s="117"/>
      <c r="AJ95" s="131"/>
      <c r="AK95" s="117"/>
      <c r="AL95" s="117"/>
      <c r="AM95" s="117"/>
      <c r="AN95" s="117"/>
      <c r="AO95" s="117"/>
      <c r="AP95" s="117" t="s">
        <v>223</v>
      </c>
      <c r="AQ95" s="116" t="s">
        <v>758</v>
      </c>
      <c r="AR95" s="117">
        <v>5000</v>
      </c>
      <c r="AS95" s="117" t="s">
        <v>224</v>
      </c>
      <c r="AT95" s="116" t="s">
        <v>759</v>
      </c>
      <c r="AU95" s="117">
        <v>1</v>
      </c>
      <c r="AV95" s="117"/>
      <c r="AW95" s="117"/>
      <c r="AX95" s="117"/>
      <c r="AY95" s="117"/>
      <c r="AZ95" s="117"/>
      <c r="BA95" s="117"/>
      <c r="BB95" s="117"/>
      <c r="BC95" s="117"/>
      <c r="BD95" s="117"/>
      <c r="BE95" s="117"/>
      <c r="BF95" s="117"/>
      <c r="BG95" s="117"/>
      <c r="BH95" s="146" t="s">
        <v>842</v>
      </c>
      <c r="BI95" s="122" t="s">
        <v>941</v>
      </c>
    </row>
    <row r="96" spans="1:150" s="165" customFormat="1" ht="24.75" hidden="1" customHeight="1" thickBot="1" x14ac:dyDescent="0.3">
      <c r="A96" s="78" t="s">
        <v>583</v>
      </c>
      <c r="B96" s="79"/>
      <c r="C96" s="79"/>
      <c r="D96" s="79" t="s">
        <v>584</v>
      </c>
      <c r="E96" s="80"/>
      <c r="F96" s="80"/>
      <c r="G96" s="80"/>
      <c r="H96" s="80"/>
      <c r="I96" s="80"/>
      <c r="J96" s="80"/>
      <c r="K96" s="80"/>
      <c r="L96" s="80"/>
      <c r="M96" s="80"/>
      <c r="N96" s="80"/>
      <c r="O96" s="80"/>
      <c r="P96" s="80"/>
      <c r="Q96" s="80"/>
      <c r="R96" s="80"/>
      <c r="S96" s="94"/>
      <c r="T96" s="81"/>
      <c r="U96" s="82"/>
      <c r="V96" s="82"/>
      <c r="W96" s="83" t="s">
        <v>275</v>
      </c>
      <c r="X96" s="166"/>
      <c r="Y96" s="166"/>
      <c r="Z96" s="166"/>
      <c r="AA96" s="166"/>
      <c r="AB96" s="166"/>
      <c r="AC96" s="166"/>
      <c r="AD96" s="167"/>
      <c r="AE96" s="163"/>
      <c r="AF96" s="168"/>
      <c r="AG96" s="166"/>
      <c r="AH96" s="166"/>
      <c r="AI96" s="166"/>
      <c r="AJ96" s="163"/>
      <c r="AK96" s="166"/>
      <c r="AL96" s="166"/>
      <c r="AM96" s="166"/>
      <c r="AN96" s="166"/>
      <c r="AO96" s="166"/>
      <c r="AP96" s="169"/>
      <c r="AQ96" s="169"/>
      <c r="AR96" s="169"/>
      <c r="AS96" s="169"/>
      <c r="AT96" s="166"/>
      <c r="AU96" s="169"/>
      <c r="AV96" s="169"/>
      <c r="AW96" s="166"/>
      <c r="AX96" s="169"/>
      <c r="AY96" s="169"/>
      <c r="AZ96" s="166"/>
      <c r="BA96" s="169"/>
      <c r="BB96" s="169"/>
      <c r="BC96" s="169"/>
      <c r="BD96" s="169"/>
      <c r="BE96" s="169"/>
      <c r="BF96" s="169"/>
      <c r="BG96" s="169"/>
      <c r="BH96" s="146"/>
      <c r="BI96" s="122" t="s">
        <v>275</v>
      </c>
      <c r="BJ96" s="101"/>
      <c r="BK96" s="101"/>
      <c r="BL96" s="101"/>
      <c r="BM96" s="101"/>
      <c r="BN96" s="101"/>
      <c r="BO96" s="101"/>
      <c r="BP96" s="101"/>
      <c r="BQ96" s="101"/>
      <c r="BR96" s="101"/>
      <c r="BS96" s="101"/>
      <c r="BT96" s="101"/>
      <c r="BU96" s="101"/>
      <c r="BV96" s="101"/>
      <c r="BW96" s="101"/>
      <c r="BX96" s="101"/>
      <c r="BY96" s="101"/>
      <c r="BZ96" s="101"/>
      <c r="CA96" s="101"/>
      <c r="CB96" s="101"/>
      <c r="CC96" s="101"/>
      <c r="CD96" s="101"/>
      <c r="CE96" s="101"/>
      <c r="CF96" s="101"/>
      <c r="CG96" s="101"/>
      <c r="CH96" s="101"/>
      <c r="CI96" s="101"/>
      <c r="CJ96" s="101"/>
      <c r="CK96" s="101"/>
      <c r="CL96" s="101"/>
      <c r="CM96" s="101"/>
      <c r="CN96" s="101"/>
      <c r="CO96" s="101"/>
      <c r="CP96" s="101"/>
      <c r="CQ96" s="101"/>
      <c r="CR96" s="101"/>
      <c r="CS96" s="101"/>
      <c r="CT96" s="101"/>
      <c r="CU96" s="101"/>
      <c r="CV96" s="101"/>
      <c r="CW96" s="101"/>
      <c r="CX96" s="101"/>
      <c r="CY96" s="101"/>
      <c r="CZ96" s="101"/>
      <c r="DA96" s="101"/>
      <c r="DB96" s="101"/>
      <c r="DC96" s="101"/>
      <c r="DD96" s="101"/>
      <c r="DE96" s="101"/>
      <c r="DF96" s="101"/>
      <c r="DG96" s="101"/>
      <c r="DH96" s="101"/>
      <c r="DI96" s="101"/>
      <c r="DJ96" s="101"/>
      <c r="DK96" s="101"/>
      <c r="DL96" s="101"/>
      <c r="DM96" s="101"/>
      <c r="DN96" s="101"/>
      <c r="DO96" s="101"/>
      <c r="DP96" s="101"/>
      <c r="DQ96" s="101"/>
      <c r="DR96" s="101"/>
      <c r="DS96" s="101"/>
      <c r="DT96" s="101"/>
      <c r="DU96" s="101"/>
      <c r="DV96" s="101"/>
      <c r="DW96" s="101"/>
      <c r="DX96" s="101"/>
      <c r="DY96" s="101"/>
      <c r="DZ96" s="101"/>
      <c r="EA96" s="101"/>
      <c r="EB96" s="101"/>
      <c r="EC96" s="101"/>
      <c r="ED96" s="101"/>
      <c r="EE96" s="101"/>
      <c r="EF96" s="101"/>
      <c r="EG96" s="101"/>
      <c r="EH96" s="101"/>
      <c r="EI96" s="101"/>
      <c r="EJ96" s="101"/>
      <c r="EK96" s="101"/>
      <c r="EL96" s="101"/>
      <c r="EM96" s="101"/>
      <c r="EN96" s="101"/>
      <c r="EO96" s="101"/>
      <c r="EP96" s="101"/>
      <c r="EQ96" s="101"/>
      <c r="ER96" s="101"/>
      <c r="ES96" s="101"/>
      <c r="ET96" s="101"/>
    </row>
    <row r="97" spans="1:150" s="113" customFormat="1" ht="25.5" hidden="1" customHeight="1" x14ac:dyDescent="0.25">
      <c r="A97" s="20" t="s">
        <v>97</v>
      </c>
      <c r="B97" s="21"/>
      <c r="C97" s="21"/>
      <c r="D97" s="37" t="s">
        <v>585</v>
      </c>
      <c r="E97" s="23"/>
      <c r="F97" s="23"/>
      <c r="G97" s="23"/>
      <c r="H97" s="23"/>
      <c r="I97" s="23"/>
      <c r="J97" s="23"/>
      <c r="K97" s="23"/>
      <c r="L97" s="23"/>
      <c r="M97" s="23"/>
      <c r="N97" s="23"/>
      <c r="O97" s="23"/>
      <c r="P97" s="23"/>
      <c r="Q97" s="23"/>
      <c r="R97" s="23"/>
      <c r="S97" s="24"/>
      <c r="T97" s="25"/>
      <c r="U97" s="38"/>
      <c r="V97" s="38"/>
      <c r="W97" s="28" t="s">
        <v>275</v>
      </c>
      <c r="X97" s="108"/>
      <c r="Y97" s="108"/>
      <c r="Z97" s="108"/>
      <c r="AA97" s="108"/>
      <c r="AB97" s="108"/>
      <c r="AC97" s="108"/>
      <c r="AD97" s="138"/>
      <c r="AE97" s="109"/>
      <c r="AF97" s="112"/>
      <c r="AG97" s="110"/>
      <c r="AH97" s="110"/>
      <c r="AI97" s="111"/>
      <c r="AJ97" s="109"/>
      <c r="AK97" s="112"/>
      <c r="AL97" s="110"/>
      <c r="AM97" s="110"/>
      <c r="AN97" s="110"/>
      <c r="AO97" s="110"/>
      <c r="AP97" s="110"/>
      <c r="AQ97" s="110"/>
      <c r="AR97" s="110"/>
      <c r="AS97" s="110"/>
      <c r="AT97" s="110"/>
      <c r="AU97" s="110"/>
      <c r="AV97" s="110"/>
      <c r="AW97" s="110"/>
      <c r="AX97" s="110"/>
      <c r="AY97" s="110"/>
      <c r="AZ97" s="110"/>
      <c r="BA97" s="110"/>
      <c r="BB97" s="110"/>
      <c r="BC97" s="110"/>
      <c r="BD97" s="110"/>
      <c r="BE97" s="110"/>
      <c r="BF97" s="110"/>
      <c r="BG97" s="110"/>
      <c r="BH97" s="146"/>
      <c r="BI97" s="122" t="s">
        <v>275</v>
      </c>
      <c r="BJ97" s="101"/>
      <c r="BK97" s="101"/>
      <c r="BL97" s="101"/>
      <c r="BM97" s="101"/>
      <c r="BN97" s="101"/>
      <c r="BO97" s="101"/>
      <c r="BP97" s="101"/>
      <c r="BQ97" s="101"/>
      <c r="BR97" s="101"/>
      <c r="BS97" s="101"/>
      <c r="BT97" s="101"/>
      <c r="BU97" s="101"/>
      <c r="BV97" s="101"/>
      <c r="BW97" s="101"/>
      <c r="BX97" s="101"/>
      <c r="BY97" s="101"/>
      <c r="BZ97" s="101"/>
      <c r="CA97" s="101"/>
      <c r="CB97" s="101"/>
      <c r="CC97" s="101"/>
      <c r="CD97" s="101"/>
      <c r="CE97" s="101"/>
      <c r="CF97" s="101"/>
      <c r="CG97" s="101"/>
      <c r="CH97" s="101"/>
      <c r="CI97" s="101"/>
      <c r="CJ97" s="101"/>
      <c r="CK97" s="101"/>
      <c r="CL97" s="101"/>
      <c r="CM97" s="101"/>
      <c r="CN97" s="101"/>
      <c r="CO97" s="101"/>
      <c r="CP97" s="101"/>
      <c r="CQ97" s="101"/>
      <c r="CR97" s="101"/>
      <c r="CS97" s="101"/>
      <c r="CT97" s="101"/>
      <c r="CU97" s="101"/>
      <c r="CV97" s="101"/>
      <c r="CW97" s="101"/>
      <c r="CX97" s="101"/>
      <c r="CY97" s="101"/>
      <c r="CZ97" s="101"/>
      <c r="DA97" s="101"/>
      <c r="DB97" s="101"/>
      <c r="DC97" s="101"/>
      <c r="DD97" s="101"/>
      <c r="DE97" s="101"/>
      <c r="DF97" s="101"/>
      <c r="DG97" s="101"/>
      <c r="DH97" s="101"/>
      <c r="DI97" s="101"/>
      <c r="DJ97" s="101"/>
      <c r="DK97" s="101"/>
      <c r="DL97" s="101"/>
      <c r="DM97" s="101"/>
      <c r="DN97" s="101"/>
      <c r="DO97" s="101"/>
      <c r="DP97" s="101"/>
      <c r="DQ97" s="101"/>
      <c r="DR97" s="101"/>
      <c r="DS97" s="101"/>
      <c r="DT97" s="101"/>
      <c r="DU97" s="101"/>
      <c r="DV97" s="101"/>
      <c r="DW97" s="101"/>
      <c r="DX97" s="101"/>
      <c r="DY97" s="101"/>
      <c r="DZ97" s="101"/>
      <c r="EA97" s="101"/>
      <c r="EB97" s="101"/>
      <c r="EC97" s="101"/>
      <c r="ED97" s="101"/>
      <c r="EE97" s="101"/>
      <c r="EF97" s="101"/>
      <c r="EG97" s="101"/>
      <c r="EH97" s="101"/>
      <c r="EI97" s="101"/>
      <c r="EJ97" s="101"/>
      <c r="EK97" s="101"/>
      <c r="EL97" s="101"/>
      <c r="EM97" s="101"/>
      <c r="EN97" s="101"/>
      <c r="EO97" s="101"/>
      <c r="EP97" s="101"/>
      <c r="EQ97" s="101"/>
      <c r="ER97" s="101"/>
      <c r="ES97" s="101"/>
      <c r="ET97" s="101"/>
    </row>
    <row r="98" spans="1:150" ht="45.75" hidden="1" customHeight="1" x14ac:dyDescent="0.25">
      <c r="A98" s="29" t="s">
        <v>147</v>
      </c>
      <c r="B98" s="29" t="s">
        <v>586</v>
      </c>
      <c r="C98" s="29" t="s">
        <v>587</v>
      </c>
      <c r="D98" s="30" t="s">
        <v>588</v>
      </c>
      <c r="E98" s="31" t="s">
        <v>266</v>
      </c>
      <c r="F98" s="32" t="s">
        <v>154</v>
      </c>
      <c r="G98" s="32" t="s">
        <v>589</v>
      </c>
      <c r="H98" s="32" t="s">
        <v>590</v>
      </c>
      <c r="I98" s="32" t="s">
        <v>115</v>
      </c>
      <c r="J98" s="32"/>
      <c r="K98" s="32"/>
      <c r="L98" s="32"/>
      <c r="M98" s="32"/>
      <c r="N98" s="33">
        <v>169733.46</v>
      </c>
      <c r="O98" s="33">
        <v>25460.02</v>
      </c>
      <c r="P98" s="33"/>
      <c r="Q98" s="33"/>
      <c r="R98" s="33"/>
      <c r="S98" s="33">
        <v>144273.44</v>
      </c>
      <c r="T98" s="34">
        <v>42644</v>
      </c>
      <c r="U98" s="35">
        <v>42736</v>
      </c>
      <c r="V98" s="35">
        <v>42916</v>
      </c>
      <c r="W98" s="36">
        <v>43404</v>
      </c>
      <c r="X98" s="114">
        <v>0</v>
      </c>
      <c r="Y98" s="114">
        <v>54273.440000000002</v>
      </c>
      <c r="Z98" s="114">
        <v>90000</v>
      </c>
      <c r="AA98" s="114">
        <v>0</v>
      </c>
      <c r="AB98" s="114">
        <v>0</v>
      </c>
      <c r="AC98" s="114"/>
      <c r="AD98" s="139"/>
      <c r="AE98" s="115"/>
      <c r="AF98" s="119">
        <v>27</v>
      </c>
      <c r="AG98" s="129" t="s">
        <v>247</v>
      </c>
      <c r="AH98" s="120"/>
      <c r="AI98" s="135"/>
      <c r="AJ98" s="136"/>
      <c r="AK98" s="119"/>
      <c r="AL98" s="120"/>
      <c r="AM98" s="120"/>
      <c r="AN98" s="120"/>
      <c r="AO98" s="120"/>
      <c r="AP98" s="120" t="s">
        <v>212</v>
      </c>
      <c r="AQ98" s="129" t="s">
        <v>760</v>
      </c>
      <c r="AR98" s="120">
        <v>1</v>
      </c>
      <c r="AS98" s="120" t="s">
        <v>213</v>
      </c>
      <c r="AT98" s="129" t="s">
        <v>761</v>
      </c>
      <c r="AU98" s="120">
        <v>12</v>
      </c>
      <c r="AV98" s="120" t="s">
        <v>214</v>
      </c>
      <c r="AW98" s="144" t="s">
        <v>762</v>
      </c>
      <c r="AX98" s="120">
        <v>11</v>
      </c>
      <c r="AY98" s="120"/>
      <c r="AZ98" s="120"/>
      <c r="BA98" s="120"/>
      <c r="BB98" s="120"/>
      <c r="BC98" s="120"/>
      <c r="BD98" s="120"/>
      <c r="BE98" s="120"/>
      <c r="BF98" s="120"/>
      <c r="BG98" s="120"/>
      <c r="BH98" s="146" t="s">
        <v>833</v>
      </c>
      <c r="BI98" s="122" t="s">
        <v>939</v>
      </c>
      <c r="BJ98" s="122"/>
      <c r="BK98" s="122"/>
      <c r="BL98" s="122"/>
      <c r="BM98" s="122"/>
      <c r="BN98" s="122"/>
    </row>
    <row r="99" spans="1:150" ht="25.5" hidden="1" customHeight="1" x14ac:dyDescent="0.25">
      <c r="A99" s="29" t="s">
        <v>150</v>
      </c>
      <c r="B99" s="29" t="s">
        <v>591</v>
      </c>
      <c r="C99" s="29" t="s">
        <v>592</v>
      </c>
      <c r="D99" s="30" t="s">
        <v>593</v>
      </c>
      <c r="E99" s="31" t="s">
        <v>280</v>
      </c>
      <c r="F99" s="32" t="s">
        <v>154</v>
      </c>
      <c r="G99" s="32" t="s">
        <v>321</v>
      </c>
      <c r="H99" s="32" t="s">
        <v>590</v>
      </c>
      <c r="I99" s="32" t="s">
        <v>115</v>
      </c>
      <c r="J99" s="32"/>
      <c r="K99" s="32"/>
      <c r="L99" s="32"/>
      <c r="M99" s="32"/>
      <c r="N99" s="33">
        <f>SUM(O99:S99)</f>
        <v>65250</v>
      </c>
      <c r="O99" s="33">
        <v>9788</v>
      </c>
      <c r="P99" s="33"/>
      <c r="Q99" s="33"/>
      <c r="R99" s="33"/>
      <c r="S99" s="33">
        <v>55462</v>
      </c>
      <c r="T99" s="34">
        <v>42644</v>
      </c>
      <c r="U99" s="35">
        <v>42699</v>
      </c>
      <c r="V99" s="35">
        <v>42794</v>
      </c>
      <c r="W99" s="36">
        <v>43220</v>
      </c>
      <c r="X99" s="114">
        <v>0</v>
      </c>
      <c r="Y99" s="114">
        <v>55462</v>
      </c>
      <c r="Z99" s="114">
        <v>0</v>
      </c>
      <c r="AA99" s="114">
        <v>0</v>
      </c>
      <c r="AB99" s="114">
        <v>0</v>
      </c>
      <c r="AC99" s="114"/>
      <c r="AD99" s="139"/>
      <c r="AE99" s="115"/>
      <c r="AF99" s="119">
        <v>27</v>
      </c>
      <c r="AG99" s="129" t="s">
        <v>247</v>
      </c>
      <c r="AH99" s="120"/>
      <c r="AI99" s="135"/>
      <c r="AJ99" s="136"/>
      <c r="AK99" s="119"/>
      <c r="AL99" s="120"/>
      <c r="AM99" s="120"/>
      <c r="AN99" s="120"/>
      <c r="AO99" s="120"/>
      <c r="AP99" s="120" t="s">
        <v>212</v>
      </c>
      <c r="AQ99" s="129" t="s">
        <v>760</v>
      </c>
      <c r="AR99" s="120">
        <v>1</v>
      </c>
      <c r="AS99" s="120" t="s">
        <v>213</v>
      </c>
      <c r="AT99" s="129" t="s">
        <v>761</v>
      </c>
      <c r="AU99" s="120">
        <v>62</v>
      </c>
      <c r="AV99" s="120" t="s">
        <v>214</v>
      </c>
      <c r="AW99" s="144" t="s">
        <v>762</v>
      </c>
      <c r="AX99" s="120">
        <v>20</v>
      </c>
      <c r="AY99" s="120"/>
      <c r="AZ99" s="120"/>
      <c r="BA99" s="120"/>
      <c r="BB99" s="120"/>
      <c r="BC99" s="120"/>
      <c r="BD99" s="120"/>
      <c r="BE99" s="120"/>
      <c r="BF99" s="120"/>
      <c r="BG99" s="120"/>
      <c r="BH99" s="146" t="s">
        <v>831</v>
      </c>
      <c r="BI99" s="122" t="s">
        <v>939</v>
      </c>
    </row>
    <row r="100" spans="1:150" ht="25.5" hidden="1" customHeight="1" x14ac:dyDescent="0.25">
      <c r="A100" s="29" t="s">
        <v>151</v>
      </c>
      <c r="B100" s="29" t="s">
        <v>594</v>
      </c>
      <c r="C100" s="29" t="s">
        <v>595</v>
      </c>
      <c r="D100" s="30" t="s">
        <v>596</v>
      </c>
      <c r="E100" s="31" t="s">
        <v>297</v>
      </c>
      <c r="F100" s="32" t="s">
        <v>154</v>
      </c>
      <c r="G100" s="32" t="s">
        <v>399</v>
      </c>
      <c r="H100" s="32" t="s">
        <v>590</v>
      </c>
      <c r="I100" s="32" t="s">
        <v>115</v>
      </c>
      <c r="J100" s="32"/>
      <c r="K100" s="32"/>
      <c r="L100" s="32"/>
      <c r="M100" s="32"/>
      <c r="N100" s="33">
        <f>O100+S100</f>
        <v>191806.42</v>
      </c>
      <c r="O100" s="33">
        <v>28770.97</v>
      </c>
      <c r="P100" s="33"/>
      <c r="Q100" s="33"/>
      <c r="R100" s="33"/>
      <c r="S100" s="33">
        <v>163035.45000000001</v>
      </c>
      <c r="T100" s="34">
        <v>42644</v>
      </c>
      <c r="U100" s="35">
        <v>42705</v>
      </c>
      <c r="V100" s="35">
        <v>42825</v>
      </c>
      <c r="W100" s="36">
        <v>43585</v>
      </c>
      <c r="X100" s="114"/>
      <c r="Y100" s="114">
        <v>65214.184000000001</v>
      </c>
      <c r="Z100" s="114">
        <v>65214.184000000001</v>
      </c>
      <c r="AA100" s="114">
        <f>S100-Y100-Z100</f>
        <v>32607.082000000002</v>
      </c>
      <c r="AB100" s="114"/>
      <c r="AC100" s="114"/>
      <c r="AD100" s="139"/>
      <c r="AE100" s="115"/>
      <c r="AF100" s="119">
        <v>27</v>
      </c>
      <c r="AG100" s="129" t="s">
        <v>247</v>
      </c>
      <c r="AH100" s="120"/>
      <c r="AI100" s="135"/>
      <c r="AJ100" s="136"/>
      <c r="AK100" s="119"/>
      <c r="AL100" s="120"/>
      <c r="AM100" s="120"/>
      <c r="AN100" s="120"/>
      <c r="AO100" s="120"/>
      <c r="AP100" s="120" t="s">
        <v>212</v>
      </c>
      <c r="AQ100" s="129" t="s">
        <v>760</v>
      </c>
      <c r="AR100" s="120">
        <v>1</v>
      </c>
      <c r="AS100" s="120" t="s">
        <v>213</v>
      </c>
      <c r="AT100" s="129" t="s">
        <v>761</v>
      </c>
      <c r="AU100" s="120">
        <v>35</v>
      </c>
      <c r="AV100" s="120" t="s">
        <v>214</v>
      </c>
      <c r="AW100" s="144" t="s">
        <v>762</v>
      </c>
      <c r="AX100" s="120">
        <v>23</v>
      </c>
      <c r="AY100" s="120"/>
      <c r="AZ100" s="120"/>
      <c r="BA100" s="120"/>
      <c r="BB100" s="120"/>
      <c r="BC100" s="120"/>
      <c r="BD100" s="120"/>
      <c r="BE100" s="120"/>
      <c r="BF100" s="120"/>
      <c r="BG100" s="120"/>
      <c r="BH100" s="146" t="s">
        <v>832</v>
      </c>
      <c r="BI100" s="122" t="s">
        <v>941</v>
      </c>
    </row>
    <row r="101" spans="1:150" ht="25.5" hidden="1" customHeight="1" x14ac:dyDescent="0.25">
      <c r="A101" s="29" t="s">
        <v>152</v>
      </c>
      <c r="B101" s="29" t="s">
        <v>597</v>
      </c>
      <c r="C101" s="29" t="s">
        <v>598</v>
      </c>
      <c r="D101" s="30" t="s">
        <v>599</v>
      </c>
      <c r="E101" s="31" t="s">
        <v>600</v>
      </c>
      <c r="F101" s="32" t="s">
        <v>154</v>
      </c>
      <c r="G101" s="32" t="s">
        <v>361</v>
      </c>
      <c r="H101" s="32" t="s">
        <v>590</v>
      </c>
      <c r="I101" s="32" t="s">
        <v>115</v>
      </c>
      <c r="J101" s="32"/>
      <c r="K101" s="32"/>
      <c r="L101" s="32"/>
      <c r="M101" s="32"/>
      <c r="N101" s="33">
        <v>905836.09</v>
      </c>
      <c r="O101" s="33">
        <f>N101-S101</f>
        <v>680455.98</v>
      </c>
      <c r="P101" s="33"/>
      <c r="Q101" s="33"/>
      <c r="R101" s="33"/>
      <c r="S101" s="33">
        <f>225379.46+0.65</f>
        <v>225380.11</v>
      </c>
      <c r="T101" s="34">
        <v>42705</v>
      </c>
      <c r="U101" s="35">
        <v>42795</v>
      </c>
      <c r="V101" s="35">
        <v>42916</v>
      </c>
      <c r="W101" s="36">
        <v>43585</v>
      </c>
      <c r="X101" s="114">
        <v>0</v>
      </c>
      <c r="Y101" s="114">
        <v>75000</v>
      </c>
      <c r="Z101" s="114">
        <v>100000</v>
      </c>
      <c r="AA101" s="114">
        <f>S101-Y101-Z101</f>
        <v>50380.109999999986</v>
      </c>
      <c r="AB101" s="114"/>
      <c r="AC101" s="114"/>
      <c r="AD101" s="139"/>
      <c r="AE101" s="115"/>
      <c r="AF101" s="119">
        <v>27</v>
      </c>
      <c r="AG101" s="129" t="s">
        <v>247</v>
      </c>
      <c r="AH101" s="120"/>
      <c r="AI101" s="135"/>
      <c r="AJ101" s="136"/>
      <c r="AK101" s="119"/>
      <c r="AL101" s="120"/>
      <c r="AM101" s="120"/>
      <c r="AN101" s="120"/>
      <c r="AO101" s="120"/>
      <c r="AP101" s="120" t="s">
        <v>212</v>
      </c>
      <c r="AQ101" s="129" t="s">
        <v>760</v>
      </c>
      <c r="AR101" s="120">
        <v>1</v>
      </c>
      <c r="AS101" s="120" t="s">
        <v>213</v>
      </c>
      <c r="AT101" s="129" t="s">
        <v>761</v>
      </c>
      <c r="AU101" s="120">
        <v>40</v>
      </c>
      <c r="AV101" s="120" t="s">
        <v>214</v>
      </c>
      <c r="AW101" s="144" t="s">
        <v>762</v>
      </c>
      <c r="AX101" s="120">
        <v>20</v>
      </c>
      <c r="AY101" s="120"/>
      <c r="AZ101" s="120"/>
      <c r="BA101" s="120"/>
      <c r="BB101" s="120"/>
      <c r="BC101" s="120"/>
      <c r="BD101" s="120"/>
      <c r="BE101" s="120"/>
      <c r="BF101" s="120"/>
      <c r="BG101" s="120"/>
      <c r="BH101" s="146" t="s">
        <v>834</v>
      </c>
      <c r="BI101" s="122" t="s">
        <v>941</v>
      </c>
    </row>
    <row r="102" spans="1:150" s="113" customFormat="1" ht="25.5" hidden="1" customHeight="1" x14ac:dyDescent="0.25">
      <c r="A102" s="20" t="s">
        <v>98</v>
      </c>
      <c r="B102" s="21" t="s">
        <v>83</v>
      </c>
      <c r="C102" s="21"/>
      <c r="D102" s="37" t="s">
        <v>158</v>
      </c>
      <c r="E102" s="23"/>
      <c r="F102" s="23"/>
      <c r="G102" s="23"/>
      <c r="H102" s="23"/>
      <c r="I102" s="23"/>
      <c r="J102" s="23"/>
      <c r="K102" s="23"/>
      <c r="L102" s="23"/>
      <c r="M102" s="23"/>
      <c r="N102" s="23"/>
      <c r="O102" s="23"/>
      <c r="P102" s="23"/>
      <c r="Q102" s="23"/>
      <c r="R102" s="23"/>
      <c r="S102" s="24"/>
      <c r="T102" s="25"/>
      <c r="U102" s="38"/>
      <c r="V102" s="38"/>
      <c r="W102" s="28" t="s">
        <v>275</v>
      </c>
      <c r="X102" s="108"/>
      <c r="Y102" s="108"/>
      <c r="Z102" s="108"/>
      <c r="AA102" s="108"/>
      <c r="AB102" s="108"/>
      <c r="AC102" s="108"/>
      <c r="AD102" s="138"/>
      <c r="AE102" s="109"/>
      <c r="AF102" s="112"/>
      <c r="AG102" s="110"/>
      <c r="AH102" s="110"/>
      <c r="AI102" s="111"/>
      <c r="AJ102" s="109"/>
      <c r="AK102" s="112"/>
      <c r="AL102" s="110"/>
      <c r="AM102" s="110"/>
      <c r="AN102" s="110"/>
      <c r="AO102" s="110"/>
      <c r="AP102" s="110"/>
      <c r="AQ102" s="110"/>
      <c r="AR102" s="110"/>
      <c r="AS102" s="110"/>
      <c r="AT102" s="110"/>
      <c r="AU102" s="110"/>
      <c r="AV102" s="110"/>
      <c r="AW102" s="110"/>
      <c r="AX102" s="110"/>
      <c r="AY102" s="110"/>
      <c r="AZ102" s="110"/>
      <c r="BA102" s="110"/>
      <c r="BB102" s="110"/>
      <c r="BC102" s="110"/>
      <c r="BD102" s="110"/>
      <c r="BE102" s="110"/>
      <c r="BF102" s="110"/>
      <c r="BG102" s="110"/>
      <c r="BH102" s="146"/>
      <c r="BI102" s="122" t="s">
        <v>275</v>
      </c>
      <c r="BJ102" s="101"/>
      <c r="BK102" s="101"/>
      <c r="BL102" s="101"/>
      <c r="BM102" s="101"/>
      <c r="BN102" s="101"/>
      <c r="BO102" s="101"/>
      <c r="BP102" s="101"/>
      <c r="BQ102" s="101"/>
      <c r="BR102" s="101"/>
      <c r="BS102" s="101"/>
      <c r="BT102" s="101"/>
      <c r="BU102" s="101"/>
      <c r="BV102" s="101"/>
      <c r="BW102" s="101"/>
      <c r="BX102" s="101"/>
      <c r="BY102" s="101"/>
      <c r="BZ102" s="101"/>
      <c r="CA102" s="101"/>
      <c r="CB102" s="101"/>
      <c r="CC102" s="101"/>
      <c r="CD102" s="101"/>
      <c r="CE102" s="101"/>
      <c r="CF102" s="101"/>
      <c r="CG102" s="101"/>
      <c r="CH102" s="101"/>
      <c r="CI102" s="101"/>
      <c r="CJ102" s="101"/>
      <c r="CK102" s="101"/>
      <c r="CL102" s="101"/>
      <c r="CM102" s="101"/>
      <c r="CN102" s="101"/>
      <c r="CO102" s="101"/>
      <c r="CP102" s="101"/>
      <c r="CQ102" s="101"/>
      <c r="CR102" s="101"/>
      <c r="CS102" s="101"/>
      <c r="CT102" s="101"/>
      <c r="CU102" s="101"/>
      <c r="CV102" s="101"/>
      <c r="CW102" s="101"/>
      <c r="CX102" s="101"/>
      <c r="CY102" s="101"/>
      <c r="CZ102" s="101"/>
      <c r="DA102" s="101"/>
      <c r="DB102" s="101"/>
      <c r="DC102" s="101"/>
      <c r="DD102" s="101"/>
      <c r="DE102" s="101"/>
      <c r="DF102" s="101"/>
      <c r="DG102" s="101"/>
      <c r="DH102" s="101"/>
      <c r="DI102" s="101"/>
      <c r="DJ102" s="101"/>
      <c r="DK102" s="101"/>
      <c r="DL102" s="101"/>
      <c r="DM102" s="101"/>
      <c r="DN102" s="101"/>
      <c r="DO102" s="101"/>
      <c r="DP102" s="101"/>
      <c r="DQ102" s="101"/>
      <c r="DR102" s="101"/>
      <c r="DS102" s="101"/>
      <c r="DT102" s="101"/>
      <c r="DU102" s="101"/>
      <c r="DV102" s="101"/>
      <c r="DW102" s="101"/>
      <c r="DX102" s="101"/>
      <c r="DY102" s="101"/>
      <c r="DZ102" s="101"/>
      <c r="EA102" s="101"/>
      <c r="EB102" s="101"/>
      <c r="EC102" s="101"/>
      <c r="ED102" s="101"/>
      <c r="EE102" s="101"/>
      <c r="EF102" s="101"/>
      <c r="EG102" s="101"/>
      <c r="EH102" s="101"/>
      <c r="EI102" s="101"/>
      <c r="EJ102" s="101"/>
      <c r="EK102" s="101"/>
      <c r="EL102" s="101"/>
      <c r="EM102" s="101"/>
      <c r="EN102" s="101"/>
      <c r="EO102" s="101"/>
      <c r="EP102" s="101"/>
      <c r="EQ102" s="101"/>
      <c r="ER102" s="101"/>
      <c r="ES102" s="101"/>
      <c r="ET102" s="101"/>
    </row>
    <row r="103" spans="1:150" ht="45" hidden="1" customHeight="1" x14ac:dyDescent="0.25">
      <c r="A103" s="29" t="s">
        <v>153</v>
      </c>
      <c r="B103" s="29" t="s">
        <v>601</v>
      </c>
      <c r="C103" s="29" t="s">
        <v>602</v>
      </c>
      <c r="D103" s="30" t="s">
        <v>603</v>
      </c>
      <c r="E103" s="31" t="s">
        <v>266</v>
      </c>
      <c r="F103" s="32" t="s">
        <v>154</v>
      </c>
      <c r="G103" s="32" t="s">
        <v>604</v>
      </c>
      <c r="H103" s="32" t="s">
        <v>159</v>
      </c>
      <c r="I103" s="32" t="s">
        <v>115</v>
      </c>
      <c r="J103" s="32"/>
      <c r="K103" s="32"/>
      <c r="L103" s="32"/>
      <c r="M103" s="32"/>
      <c r="N103" s="33">
        <v>557789.41</v>
      </c>
      <c r="O103" s="33">
        <v>83668.41</v>
      </c>
      <c r="P103" s="95"/>
      <c r="Q103" s="33"/>
      <c r="R103" s="33"/>
      <c r="S103" s="33">
        <v>474121</v>
      </c>
      <c r="T103" s="34">
        <v>42430</v>
      </c>
      <c r="U103" s="35">
        <v>42522</v>
      </c>
      <c r="V103" s="35">
        <v>42735</v>
      </c>
      <c r="W103" s="36">
        <v>44074</v>
      </c>
      <c r="X103" s="114">
        <v>0</v>
      </c>
      <c r="Y103" s="114">
        <v>0</v>
      </c>
      <c r="Z103" s="114">
        <f>S103*0.45</f>
        <v>213354.45</v>
      </c>
      <c r="AA103" s="114">
        <f>S103*0.45</f>
        <v>213354.45</v>
      </c>
      <c r="AB103" s="114">
        <f>S103*0.1</f>
        <v>47412.100000000006</v>
      </c>
      <c r="AC103" s="114"/>
      <c r="AD103" s="139"/>
      <c r="AE103" s="115"/>
      <c r="AF103" s="119">
        <v>26</v>
      </c>
      <c r="AG103" s="129" t="s">
        <v>246</v>
      </c>
      <c r="AH103" s="120"/>
      <c r="AI103" s="135"/>
      <c r="AJ103" s="136"/>
      <c r="AK103" s="119"/>
      <c r="AL103" s="120"/>
      <c r="AM103" s="120"/>
      <c r="AN103" s="120"/>
      <c r="AO103" s="120"/>
      <c r="AP103" s="120" t="s">
        <v>215</v>
      </c>
      <c r="AQ103" s="129" t="s">
        <v>763</v>
      </c>
      <c r="AR103" s="129">
        <v>25</v>
      </c>
      <c r="AS103" s="120"/>
      <c r="AT103" s="120"/>
      <c r="AU103" s="120"/>
      <c r="AV103" s="120"/>
      <c r="AW103" s="120"/>
      <c r="AX103" s="120"/>
      <c r="AY103" s="120"/>
      <c r="AZ103" s="120"/>
      <c r="BA103" s="120"/>
      <c r="BB103" s="120"/>
      <c r="BC103" s="120"/>
      <c r="BD103" s="120"/>
      <c r="BE103" s="120"/>
      <c r="BF103" s="120"/>
      <c r="BG103" s="120"/>
      <c r="BH103" s="146" t="s">
        <v>836</v>
      </c>
      <c r="BI103" s="122" t="s">
        <v>941</v>
      </c>
      <c r="BJ103" s="122"/>
      <c r="BK103" s="122"/>
      <c r="BL103" s="122"/>
      <c r="BM103" s="122"/>
      <c r="BN103" s="122"/>
    </row>
    <row r="104" spans="1:150" ht="25.5" hidden="1" customHeight="1" x14ac:dyDescent="0.25">
      <c r="A104" s="29" t="s">
        <v>155</v>
      </c>
      <c r="B104" s="29" t="s">
        <v>605</v>
      </c>
      <c r="C104" s="29" t="s">
        <v>606</v>
      </c>
      <c r="D104" s="30" t="s">
        <v>607</v>
      </c>
      <c r="E104" s="31" t="s">
        <v>280</v>
      </c>
      <c r="F104" s="32" t="s">
        <v>154</v>
      </c>
      <c r="G104" s="32" t="s">
        <v>608</v>
      </c>
      <c r="H104" s="32" t="s">
        <v>159</v>
      </c>
      <c r="I104" s="32" t="s">
        <v>115</v>
      </c>
      <c r="J104" s="32"/>
      <c r="K104" s="32"/>
      <c r="L104" s="32"/>
      <c r="M104" s="32"/>
      <c r="N104" s="33">
        <v>203981.18</v>
      </c>
      <c r="O104" s="33">
        <v>30597.18</v>
      </c>
      <c r="P104" s="95"/>
      <c r="Q104" s="33"/>
      <c r="R104" s="33"/>
      <c r="S104" s="33">
        <v>173384</v>
      </c>
      <c r="T104" s="34">
        <v>42430</v>
      </c>
      <c r="U104" s="35">
        <v>42522</v>
      </c>
      <c r="V104" s="35">
        <v>42735</v>
      </c>
      <c r="W104" s="36">
        <v>43404</v>
      </c>
      <c r="X104" s="114">
        <f>S104*0.1</f>
        <v>17338.400000000001</v>
      </c>
      <c r="Y104" s="114">
        <f>S104*0.45</f>
        <v>78022.8</v>
      </c>
      <c r="Z104" s="114">
        <f>S104*0.45</f>
        <v>78022.8</v>
      </c>
      <c r="AA104" s="114">
        <v>0</v>
      </c>
      <c r="AB104" s="114">
        <v>0</v>
      </c>
      <c r="AC104" s="114"/>
      <c r="AD104" s="139"/>
      <c r="AE104" s="115"/>
      <c r="AF104" s="119">
        <v>25</v>
      </c>
      <c r="AG104" s="129" t="s">
        <v>245</v>
      </c>
      <c r="AH104" s="120"/>
      <c r="AI104" s="141"/>
      <c r="AJ104" s="136"/>
      <c r="AK104" s="119"/>
      <c r="AL104" s="120"/>
      <c r="AM104" s="120"/>
      <c r="AN104" s="120"/>
      <c r="AO104" s="120"/>
      <c r="AP104" s="120" t="s">
        <v>215</v>
      </c>
      <c r="AQ104" s="129" t="s">
        <v>763</v>
      </c>
      <c r="AR104" s="120">
        <v>6</v>
      </c>
      <c r="AS104" s="120"/>
      <c r="AT104" s="120"/>
      <c r="AU104" s="120"/>
      <c r="AV104" s="120"/>
      <c r="AW104" s="120"/>
      <c r="AX104" s="120"/>
      <c r="AY104" s="120"/>
      <c r="AZ104" s="120"/>
      <c r="BA104" s="120"/>
      <c r="BB104" s="120"/>
      <c r="BC104" s="120"/>
      <c r="BD104" s="120"/>
      <c r="BE104" s="120"/>
      <c r="BF104" s="120"/>
      <c r="BG104" s="120"/>
      <c r="BH104" s="146" t="s">
        <v>838</v>
      </c>
      <c r="BI104" s="122" t="s">
        <v>941</v>
      </c>
    </row>
    <row r="105" spans="1:150" ht="25.5" hidden="1" customHeight="1" x14ac:dyDescent="0.25">
      <c r="A105" s="29" t="s">
        <v>156</v>
      </c>
      <c r="B105" s="29" t="s">
        <v>609</v>
      </c>
      <c r="C105" s="29" t="s">
        <v>610</v>
      </c>
      <c r="D105" s="30" t="s">
        <v>611</v>
      </c>
      <c r="E105" s="31" t="s">
        <v>297</v>
      </c>
      <c r="F105" s="32" t="s">
        <v>154</v>
      </c>
      <c r="G105" s="32" t="s">
        <v>326</v>
      </c>
      <c r="H105" s="32" t="s">
        <v>159</v>
      </c>
      <c r="I105" s="32" t="s">
        <v>115</v>
      </c>
      <c r="J105" s="32"/>
      <c r="K105" s="32"/>
      <c r="L105" s="32"/>
      <c r="M105" s="32"/>
      <c r="N105" s="33">
        <v>297848.24</v>
      </c>
      <c r="O105" s="33">
        <v>44677.24</v>
      </c>
      <c r="P105" s="95"/>
      <c r="Q105" s="33"/>
      <c r="R105" s="33"/>
      <c r="S105" s="33">
        <v>253171</v>
      </c>
      <c r="T105" s="34">
        <v>42430</v>
      </c>
      <c r="U105" s="35">
        <v>42522</v>
      </c>
      <c r="V105" s="35">
        <v>42613</v>
      </c>
      <c r="W105" s="36">
        <v>43921</v>
      </c>
      <c r="X105" s="114"/>
      <c r="Y105" s="114">
        <v>139244.04999999999</v>
      </c>
      <c r="Z105" s="114">
        <f>S105-Y105</f>
        <v>113926.95000000001</v>
      </c>
      <c r="AA105" s="114">
        <v>0</v>
      </c>
      <c r="AB105" s="114">
        <v>0</v>
      </c>
      <c r="AC105" s="114"/>
      <c r="AD105" s="139"/>
      <c r="AE105" s="115"/>
      <c r="AF105" s="119">
        <v>26</v>
      </c>
      <c r="AG105" s="129" t="s">
        <v>246</v>
      </c>
      <c r="AH105" s="120"/>
      <c r="AI105" s="135"/>
      <c r="AJ105" s="136"/>
      <c r="AK105" s="119"/>
      <c r="AL105" s="120"/>
      <c r="AM105" s="120"/>
      <c r="AN105" s="120"/>
      <c r="AO105" s="120"/>
      <c r="AP105" s="120" t="s">
        <v>215</v>
      </c>
      <c r="AQ105" s="129" t="s">
        <v>764</v>
      </c>
      <c r="AR105" s="120">
        <v>16</v>
      </c>
      <c r="AS105" s="120"/>
      <c r="AT105" s="120"/>
      <c r="AU105" s="120"/>
      <c r="AV105" s="120"/>
      <c r="AW105" s="120"/>
      <c r="AX105" s="120"/>
      <c r="AY105" s="120"/>
      <c r="AZ105" s="120"/>
      <c r="BA105" s="120"/>
      <c r="BB105" s="120"/>
      <c r="BC105" s="120"/>
      <c r="BD105" s="120"/>
      <c r="BE105" s="120"/>
      <c r="BF105" s="120"/>
      <c r="BG105" s="120"/>
      <c r="BH105" s="146" t="s">
        <v>835</v>
      </c>
      <c r="BI105" s="122" t="s">
        <v>941</v>
      </c>
    </row>
    <row r="106" spans="1:150" ht="25.5" hidden="1" customHeight="1" x14ac:dyDescent="0.25">
      <c r="A106" s="29" t="s">
        <v>157</v>
      </c>
      <c r="B106" s="29" t="s">
        <v>612</v>
      </c>
      <c r="C106" s="29" t="s">
        <v>613</v>
      </c>
      <c r="D106" s="30" t="s">
        <v>614</v>
      </c>
      <c r="E106" s="31" t="s">
        <v>272</v>
      </c>
      <c r="F106" s="32" t="s">
        <v>154</v>
      </c>
      <c r="G106" s="32" t="s">
        <v>361</v>
      </c>
      <c r="H106" s="32" t="s">
        <v>159</v>
      </c>
      <c r="I106" s="32" t="s">
        <v>115</v>
      </c>
      <c r="J106" s="32"/>
      <c r="K106" s="32"/>
      <c r="L106" s="32"/>
      <c r="M106" s="32"/>
      <c r="N106" s="33">
        <v>1467581.1764705882</v>
      </c>
      <c r="O106" s="33">
        <v>220137.17647058822</v>
      </c>
      <c r="P106" s="95"/>
      <c r="Q106" s="33"/>
      <c r="R106" s="33"/>
      <c r="S106" s="33">
        <v>1247444</v>
      </c>
      <c r="T106" s="34">
        <v>42430</v>
      </c>
      <c r="U106" s="35">
        <v>42522</v>
      </c>
      <c r="V106" s="35">
        <v>42735</v>
      </c>
      <c r="W106" s="36">
        <v>43738</v>
      </c>
      <c r="X106" s="114">
        <f>S106*0.1</f>
        <v>124744.40000000001</v>
      </c>
      <c r="Y106" s="114">
        <f>S106*0.4</f>
        <v>498977.60000000003</v>
      </c>
      <c r="Z106" s="114">
        <f>S106*0.4</f>
        <v>498977.60000000003</v>
      </c>
      <c r="AA106" s="114">
        <f>S106*0.1</f>
        <v>124744.40000000001</v>
      </c>
      <c r="AB106" s="114">
        <v>0</v>
      </c>
      <c r="AC106" s="114"/>
      <c r="AD106" s="139"/>
      <c r="AE106" s="115"/>
      <c r="AF106" s="119">
        <v>26</v>
      </c>
      <c r="AG106" s="129" t="s">
        <v>246</v>
      </c>
      <c r="AH106" s="120"/>
      <c r="AI106" s="141"/>
      <c r="AJ106" s="136"/>
      <c r="AK106" s="119"/>
      <c r="AL106" s="120"/>
      <c r="AM106" s="120"/>
      <c r="AN106" s="120"/>
      <c r="AO106" s="120"/>
      <c r="AP106" s="120" t="s">
        <v>215</v>
      </c>
      <c r="AQ106" s="129" t="s">
        <v>765</v>
      </c>
      <c r="AR106" s="120">
        <v>42</v>
      </c>
      <c r="AS106" s="120"/>
      <c r="AT106" s="120"/>
      <c r="AU106" s="120"/>
      <c r="AV106" s="120"/>
      <c r="AW106" s="120"/>
      <c r="AX106" s="120"/>
      <c r="AY106" s="120"/>
      <c r="AZ106" s="120"/>
      <c r="BA106" s="120"/>
      <c r="BB106" s="120"/>
      <c r="BC106" s="120"/>
      <c r="BD106" s="120"/>
      <c r="BE106" s="120"/>
      <c r="BF106" s="120"/>
      <c r="BG106" s="120"/>
      <c r="BH106" s="146" t="s">
        <v>837</v>
      </c>
      <c r="BI106" s="122" t="s">
        <v>941</v>
      </c>
    </row>
    <row r="107" spans="1:150" s="165" customFormat="1" ht="24.75" hidden="1" customHeight="1" thickBot="1" x14ac:dyDescent="0.3">
      <c r="A107" s="78" t="s">
        <v>615</v>
      </c>
      <c r="B107" s="79" t="s">
        <v>83</v>
      </c>
      <c r="C107" s="79"/>
      <c r="D107" s="79" t="s">
        <v>616</v>
      </c>
      <c r="E107" s="80"/>
      <c r="F107" s="80"/>
      <c r="G107" s="80"/>
      <c r="H107" s="80"/>
      <c r="I107" s="80"/>
      <c r="J107" s="80"/>
      <c r="K107" s="80"/>
      <c r="L107" s="80"/>
      <c r="M107" s="80"/>
      <c r="N107" s="80"/>
      <c r="O107" s="80"/>
      <c r="P107" s="80"/>
      <c r="Q107" s="80"/>
      <c r="R107" s="80"/>
      <c r="S107" s="80"/>
      <c r="T107" s="81"/>
      <c r="U107" s="82"/>
      <c r="V107" s="82"/>
      <c r="W107" s="83" t="s">
        <v>275</v>
      </c>
      <c r="X107" s="80"/>
      <c r="Y107" s="80"/>
      <c r="Z107" s="80"/>
      <c r="AA107" s="80"/>
      <c r="AB107" s="80"/>
      <c r="AC107" s="80"/>
      <c r="AD107" s="80"/>
      <c r="AE107" s="163"/>
      <c r="AF107" s="80"/>
      <c r="AG107" s="80"/>
      <c r="AH107" s="80"/>
      <c r="AI107" s="80"/>
      <c r="AJ107" s="163"/>
      <c r="AK107" s="80"/>
      <c r="AL107" s="80"/>
      <c r="AM107" s="80"/>
      <c r="AN107" s="80"/>
      <c r="AO107" s="80"/>
      <c r="AP107" s="164"/>
      <c r="AQ107" s="164"/>
      <c r="AR107" s="164"/>
      <c r="AS107" s="164"/>
      <c r="AT107" s="80"/>
      <c r="AU107" s="164"/>
      <c r="AV107" s="164"/>
      <c r="AW107" s="80"/>
      <c r="AX107" s="164"/>
      <c r="AY107" s="164"/>
      <c r="AZ107" s="80"/>
      <c r="BA107" s="164"/>
      <c r="BB107" s="164"/>
      <c r="BC107" s="164"/>
      <c r="BD107" s="164"/>
      <c r="BE107" s="164"/>
      <c r="BF107" s="164"/>
      <c r="BG107" s="164"/>
      <c r="BH107" s="146"/>
      <c r="BI107" s="122" t="s">
        <v>275</v>
      </c>
      <c r="BJ107" s="101"/>
      <c r="BK107" s="101"/>
      <c r="BL107" s="101"/>
      <c r="BM107" s="101"/>
      <c r="BN107" s="101"/>
      <c r="BO107" s="101"/>
      <c r="BP107" s="101"/>
      <c r="BQ107" s="101"/>
      <c r="BR107" s="101"/>
      <c r="BS107" s="101"/>
      <c r="BT107" s="101"/>
      <c r="BU107" s="101"/>
      <c r="BV107" s="101"/>
      <c r="BW107" s="101"/>
      <c r="BX107" s="101"/>
      <c r="BY107" s="101"/>
      <c r="BZ107" s="101"/>
      <c r="CA107" s="101"/>
      <c r="CB107" s="101"/>
      <c r="CC107" s="101"/>
      <c r="CD107" s="101"/>
      <c r="CE107" s="101"/>
      <c r="CF107" s="101"/>
      <c r="CG107" s="101"/>
      <c r="CH107" s="101"/>
      <c r="CI107" s="101"/>
      <c r="CJ107" s="101"/>
      <c r="CK107" s="101"/>
      <c r="CL107" s="101"/>
      <c r="CM107" s="101"/>
      <c r="CN107" s="101"/>
      <c r="CO107" s="101"/>
      <c r="CP107" s="101"/>
      <c r="CQ107" s="101"/>
      <c r="CR107" s="101"/>
      <c r="CS107" s="101"/>
      <c r="CT107" s="101"/>
      <c r="CU107" s="101"/>
      <c r="CV107" s="101"/>
      <c r="CW107" s="101"/>
      <c r="CX107" s="101"/>
      <c r="CY107" s="101"/>
      <c r="CZ107" s="101"/>
      <c r="DA107" s="101"/>
      <c r="DB107" s="101"/>
      <c r="DC107" s="101"/>
      <c r="DD107" s="101"/>
      <c r="DE107" s="101"/>
      <c r="DF107" s="101"/>
      <c r="DG107" s="101"/>
      <c r="DH107" s="101"/>
      <c r="DI107" s="101"/>
      <c r="DJ107" s="101"/>
      <c r="DK107" s="101"/>
      <c r="DL107" s="101"/>
      <c r="DM107" s="101"/>
      <c r="DN107" s="101"/>
      <c r="DO107" s="101"/>
      <c r="DP107" s="101"/>
      <c r="DQ107" s="101"/>
      <c r="DR107" s="101"/>
      <c r="DS107" s="101"/>
      <c r="DT107" s="101"/>
      <c r="DU107" s="101"/>
      <c r="DV107" s="101"/>
      <c r="DW107" s="101"/>
      <c r="DX107" s="101"/>
      <c r="DY107" s="101"/>
      <c r="DZ107" s="101"/>
      <c r="EA107" s="101"/>
      <c r="EB107" s="101"/>
      <c r="EC107" s="101"/>
      <c r="ED107" s="101"/>
      <c r="EE107" s="101"/>
      <c r="EF107" s="101"/>
      <c r="EG107" s="101"/>
      <c r="EH107" s="101"/>
      <c r="EI107" s="101"/>
      <c r="EJ107" s="101"/>
      <c r="EK107" s="101"/>
      <c r="EL107" s="101"/>
      <c r="EM107" s="101"/>
      <c r="EN107" s="101"/>
      <c r="EO107" s="101"/>
      <c r="EP107" s="101"/>
      <c r="EQ107" s="101"/>
      <c r="ER107" s="101"/>
      <c r="ES107" s="101"/>
      <c r="ET107" s="101"/>
    </row>
    <row r="108" spans="1:150" s="165" customFormat="1" ht="24.75" hidden="1" customHeight="1" thickBot="1" x14ac:dyDescent="0.3">
      <c r="A108" s="78" t="s">
        <v>617</v>
      </c>
      <c r="B108" s="79" t="s">
        <v>83</v>
      </c>
      <c r="C108" s="79"/>
      <c r="D108" s="79" t="s">
        <v>618</v>
      </c>
      <c r="E108" s="80"/>
      <c r="F108" s="80"/>
      <c r="G108" s="80"/>
      <c r="H108" s="80"/>
      <c r="I108" s="80"/>
      <c r="J108" s="80"/>
      <c r="K108" s="80"/>
      <c r="L108" s="80"/>
      <c r="M108" s="80"/>
      <c r="N108" s="80"/>
      <c r="O108" s="80"/>
      <c r="P108" s="80"/>
      <c r="Q108" s="80"/>
      <c r="R108" s="80"/>
      <c r="S108" s="80"/>
      <c r="T108" s="81"/>
      <c r="U108" s="82"/>
      <c r="V108" s="82"/>
      <c r="W108" s="83" t="s">
        <v>275</v>
      </c>
      <c r="X108" s="80"/>
      <c r="Y108" s="80"/>
      <c r="Z108" s="80"/>
      <c r="AA108" s="80"/>
      <c r="AB108" s="80"/>
      <c r="AC108" s="80"/>
      <c r="AD108" s="80"/>
      <c r="AE108" s="163"/>
      <c r="AF108" s="80"/>
      <c r="AG108" s="80"/>
      <c r="AH108" s="80"/>
      <c r="AI108" s="80"/>
      <c r="AJ108" s="163"/>
      <c r="AK108" s="80"/>
      <c r="AL108" s="80"/>
      <c r="AM108" s="80"/>
      <c r="AN108" s="80"/>
      <c r="AO108" s="80"/>
      <c r="AP108" s="164"/>
      <c r="AQ108" s="164"/>
      <c r="AR108" s="164"/>
      <c r="AS108" s="164"/>
      <c r="AT108" s="80"/>
      <c r="AU108" s="164"/>
      <c r="AV108" s="164"/>
      <c r="AW108" s="80"/>
      <c r="AX108" s="164"/>
      <c r="AY108" s="164"/>
      <c r="AZ108" s="80"/>
      <c r="BA108" s="164"/>
      <c r="BB108" s="164"/>
      <c r="BC108" s="164"/>
      <c r="BD108" s="164"/>
      <c r="BE108" s="164"/>
      <c r="BF108" s="164"/>
      <c r="BG108" s="164"/>
      <c r="BH108" s="146"/>
      <c r="BI108" s="122" t="s">
        <v>275</v>
      </c>
      <c r="BJ108" s="101"/>
      <c r="BK108" s="101"/>
      <c r="BL108" s="101"/>
      <c r="BM108" s="101"/>
      <c r="BN108" s="101"/>
      <c r="BO108" s="101"/>
      <c r="BP108" s="101"/>
      <c r="BQ108" s="101"/>
      <c r="BR108" s="101"/>
      <c r="BS108" s="101"/>
      <c r="BT108" s="101"/>
      <c r="BU108" s="101"/>
      <c r="BV108" s="101"/>
      <c r="BW108" s="101"/>
      <c r="BX108" s="101"/>
      <c r="BY108" s="101"/>
      <c r="BZ108" s="101"/>
      <c r="CA108" s="101"/>
      <c r="CB108" s="101"/>
      <c r="CC108" s="101"/>
      <c r="CD108" s="101"/>
      <c r="CE108" s="101"/>
      <c r="CF108" s="101"/>
      <c r="CG108" s="101"/>
      <c r="CH108" s="101"/>
      <c r="CI108" s="101"/>
      <c r="CJ108" s="101"/>
      <c r="CK108" s="101"/>
      <c r="CL108" s="101"/>
      <c r="CM108" s="101"/>
      <c r="CN108" s="101"/>
      <c r="CO108" s="101"/>
      <c r="CP108" s="101"/>
      <c r="CQ108" s="101"/>
      <c r="CR108" s="101"/>
      <c r="CS108" s="101"/>
      <c r="CT108" s="101"/>
      <c r="CU108" s="101"/>
      <c r="CV108" s="101"/>
      <c r="CW108" s="101"/>
      <c r="CX108" s="101"/>
      <c r="CY108" s="101"/>
      <c r="CZ108" s="101"/>
      <c r="DA108" s="101"/>
      <c r="DB108" s="101"/>
      <c r="DC108" s="101"/>
      <c r="DD108" s="101"/>
      <c r="DE108" s="101"/>
      <c r="DF108" s="101"/>
      <c r="DG108" s="101"/>
      <c r="DH108" s="101"/>
      <c r="DI108" s="101"/>
      <c r="DJ108" s="101"/>
      <c r="DK108" s="101"/>
      <c r="DL108" s="101"/>
      <c r="DM108" s="101"/>
      <c r="DN108" s="101"/>
      <c r="DO108" s="101"/>
      <c r="DP108" s="101"/>
      <c r="DQ108" s="101"/>
      <c r="DR108" s="101"/>
      <c r="DS108" s="101"/>
      <c r="DT108" s="101"/>
      <c r="DU108" s="101"/>
      <c r="DV108" s="101"/>
      <c r="DW108" s="101"/>
      <c r="DX108" s="101"/>
      <c r="DY108" s="101"/>
      <c r="DZ108" s="101"/>
      <c r="EA108" s="101"/>
      <c r="EB108" s="101"/>
      <c r="EC108" s="101"/>
      <c r="ED108" s="101"/>
      <c r="EE108" s="101"/>
      <c r="EF108" s="101"/>
      <c r="EG108" s="101"/>
      <c r="EH108" s="101"/>
      <c r="EI108" s="101"/>
      <c r="EJ108" s="101"/>
      <c r="EK108" s="101"/>
      <c r="EL108" s="101"/>
      <c r="EM108" s="101"/>
      <c r="EN108" s="101"/>
      <c r="EO108" s="101"/>
      <c r="EP108" s="101"/>
      <c r="EQ108" s="101"/>
      <c r="ER108" s="101"/>
      <c r="ES108" s="101"/>
      <c r="ET108" s="101"/>
    </row>
    <row r="109" spans="1:150" s="113" customFormat="1" ht="25.5" customHeight="1" x14ac:dyDescent="0.25">
      <c r="A109" s="20" t="s">
        <v>619</v>
      </c>
      <c r="B109" s="21" t="s">
        <v>83</v>
      </c>
      <c r="C109" s="21"/>
      <c r="D109" s="22" t="s">
        <v>620</v>
      </c>
      <c r="E109" s="23"/>
      <c r="F109" s="23"/>
      <c r="G109" s="23"/>
      <c r="H109" s="23"/>
      <c r="I109" s="23"/>
      <c r="J109" s="23"/>
      <c r="K109" s="23"/>
      <c r="L109" s="23"/>
      <c r="M109" s="23"/>
      <c r="N109" s="23"/>
      <c r="O109" s="23"/>
      <c r="P109" s="23"/>
      <c r="Q109" s="23"/>
      <c r="R109" s="23"/>
      <c r="S109" s="24"/>
      <c r="T109" s="25"/>
      <c r="U109" s="38"/>
      <c r="V109" s="38"/>
      <c r="W109" s="28" t="s">
        <v>275</v>
      </c>
      <c r="X109" s="108"/>
      <c r="Y109" s="108"/>
      <c r="Z109" s="108"/>
      <c r="AA109" s="108"/>
      <c r="AB109" s="108"/>
      <c r="AC109" s="108"/>
      <c r="AD109" s="138"/>
      <c r="AE109" s="109"/>
      <c r="AF109" s="112"/>
      <c r="AG109" s="110"/>
      <c r="AH109" s="110"/>
      <c r="AI109" s="111"/>
      <c r="AJ109" s="109"/>
      <c r="AK109" s="112"/>
      <c r="AL109" s="110"/>
      <c r="AM109" s="110"/>
      <c r="AN109" s="110"/>
      <c r="AO109" s="110"/>
      <c r="AP109" s="110"/>
      <c r="AQ109" s="110"/>
      <c r="AR109" s="110"/>
      <c r="AS109" s="110"/>
      <c r="AT109" s="110"/>
      <c r="AU109" s="110"/>
      <c r="AV109" s="110"/>
      <c r="AW109" s="110"/>
      <c r="AX109" s="110"/>
      <c r="AY109" s="110"/>
      <c r="AZ109" s="110"/>
      <c r="BA109" s="110"/>
      <c r="BB109" s="110"/>
      <c r="BC109" s="110"/>
      <c r="BD109" s="110"/>
      <c r="BE109" s="110"/>
      <c r="BF109" s="110"/>
      <c r="BG109" s="110"/>
      <c r="BH109" s="146"/>
      <c r="BI109" s="122" t="s">
        <v>275</v>
      </c>
      <c r="BJ109" s="101"/>
      <c r="BK109" s="101"/>
      <c r="BL109" s="101"/>
      <c r="BM109" s="101"/>
      <c r="BN109" s="101"/>
      <c r="BO109" s="101"/>
      <c r="BP109" s="101"/>
      <c r="BQ109" s="101"/>
      <c r="BR109" s="101"/>
      <c r="BS109" s="101"/>
      <c r="BT109" s="101"/>
      <c r="BU109" s="101"/>
      <c r="BV109" s="101"/>
      <c r="BW109" s="101"/>
      <c r="BX109" s="101"/>
      <c r="BY109" s="101"/>
      <c r="BZ109" s="101"/>
      <c r="CA109" s="101"/>
      <c r="CB109" s="101"/>
      <c r="CC109" s="101"/>
      <c r="CD109" s="101"/>
      <c r="CE109" s="101"/>
      <c r="CF109" s="101"/>
      <c r="CG109" s="101"/>
      <c r="CH109" s="101"/>
      <c r="CI109" s="101"/>
      <c r="CJ109" s="101"/>
      <c r="CK109" s="101"/>
      <c r="CL109" s="101"/>
      <c r="CM109" s="101"/>
      <c r="CN109" s="101"/>
      <c r="CO109" s="101"/>
      <c r="CP109" s="101"/>
      <c r="CQ109" s="101"/>
      <c r="CR109" s="101"/>
      <c r="CS109" s="101"/>
      <c r="CT109" s="101"/>
      <c r="CU109" s="101"/>
      <c r="CV109" s="101"/>
      <c r="CW109" s="101"/>
      <c r="CX109" s="101"/>
      <c r="CY109" s="101"/>
      <c r="CZ109" s="101"/>
      <c r="DA109" s="101"/>
      <c r="DB109" s="101"/>
      <c r="DC109" s="101"/>
      <c r="DD109" s="101"/>
      <c r="DE109" s="101"/>
      <c r="DF109" s="101"/>
      <c r="DG109" s="101"/>
      <c r="DH109" s="101"/>
      <c r="DI109" s="101"/>
      <c r="DJ109" s="101"/>
      <c r="DK109" s="101"/>
      <c r="DL109" s="101"/>
      <c r="DM109" s="101"/>
      <c r="DN109" s="101"/>
      <c r="DO109" s="101"/>
      <c r="DP109" s="101"/>
      <c r="DQ109" s="101"/>
      <c r="DR109" s="101"/>
      <c r="DS109" s="101"/>
      <c r="DT109" s="101"/>
      <c r="DU109" s="101"/>
      <c r="DV109" s="101"/>
      <c r="DW109" s="101"/>
      <c r="DX109" s="101"/>
      <c r="DY109" s="101"/>
      <c r="DZ109" s="101"/>
      <c r="EA109" s="101"/>
      <c r="EB109" s="101"/>
      <c r="EC109" s="101"/>
      <c r="ED109" s="101"/>
      <c r="EE109" s="101"/>
      <c r="EF109" s="101"/>
      <c r="EG109" s="101"/>
      <c r="EH109" s="101"/>
      <c r="EI109" s="101"/>
      <c r="EJ109" s="101"/>
      <c r="EK109" s="101"/>
      <c r="EL109" s="101"/>
      <c r="EM109" s="101"/>
      <c r="EN109" s="101"/>
      <c r="EO109" s="101"/>
      <c r="EP109" s="101"/>
      <c r="EQ109" s="101"/>
      <c r="ER109" s="101"/>
      <c r="ES109" s="101"/>
      <c r="ET109" s="101"/>
    </row>
    <row r="110" spans="1:150" ht="25.5" customHeight="1" x14ac:dyDescent="0.25">
      <c r="A110" s="29" t="s">
        <v>621</v>
      </c>
      <c r="B110" s="29" t="s">
        <v>622</v>
      </c>
      <c r="C110" s="29" t="s">
        <v>623</v>
      </c>
      <c r="D110" s="30" t="s">
        <v>1007</v>
      </c>
      <c r="E110" s="31" t="s">
        <v>280</v>
      </c>
      <c r="F110" s="32" t="s">
        <v>114</v>
      </c>
      <c r="G110" s="32" t="s">
        <v>408</v>
      </c>
      <c r="H110" s="32" t="s">
        <v>117</v>
      </c>
      <c r="I110" s="32" t="s">
        <v>115</v>
      </c>
      <c r="J110" s="32"/>
      <c r="K110" s="32"/>
      <c r="L110" s="32"/>
      <c r="M110" s="32"/>
      <c r="N110" s="327" t="s">
        <v>1058</v>
      </c>
      <c r="O110" s="327" t="s">
        <v>1057</v>
      </c>
      <c r="P110" s="42"/>
      <c r="Q110" s="42"/>
      <c r="R110" s="42"/>
      <c r="S110" s="327" t="s">
        <v>1056</v>
      </c>
      <c r="T110" s="96">
        <v>43040</v>
      </c>
      <c r="U110" s="58">
        <v>43070</v>
      </c>
      <c r="V110" s="58">
        <v>43220</v>
      </c>
      <c r="W110" s="328" t="s">
        <v>1059</v>
      </c>
      <c r="X110" s="91"/>
      <c r="Y110" s="91">
        <v>0</v>
      </c>
      <c r="Z110" s="91">
        <v>333000</v>
      </c>
      <c r="AA110" s="91">
        <v>100500</v>
      </c>
      <c r="AB110" s="91">
        <v>0</v>
      </c>
      <c r="AC110" s="91"/>
      <c r="AD110" s="149"/>
      <c r="AE110" s="115"/>
      <c r="AF110" s="133">
        <v>49</v>
      </c>
      <c r="AG110" s="116" t="s">
        <v>257</v>
      </c>
      <c r="AH110" s="117"/>
      <c r="AI110" s="132"/>
      <c r="AJ110" s="136"/>
      <c r="AK110" s="133"/>
      <c r="AL110" s="117"/>
      <c r="AM110" s="117"/>
      <c r="AN110" s="117"/>
      <c r="AO110" s="117"/>
      <c r="AP110" s="117" t="s">
        <v>766</v>
      </c>
      <c r="AQ110" s="116" t="s">
        <v>767</v>
      </c>
      <c r="AR110" s="116" t="s">
        <v>1060</v>
      </c>
      <c r="AS110" s="116" t="s">
        <v>768</v>
      </c>
      <c r="AT110" s="116" t="s">
        <v>234</v>
      </c>
      <c r="AU110" s="117">
        <v>4</v>
      </c>
      <c r="AV110" s="329" t="s">
        <v>769</v>
      </c>
      <c r="AW110" s="330" t="s">
        <v>235</v>
      </c>
      <c r="AX110" s="329">
        <v>2</v>
      </c>
      <c r="AY110" s="117"/>
      <c r="AZ110" s="117"/>
      <c r="BA110" s="117"/>
      <c r="BB110" s="117"/>
      <c r="BC110" s="117"/>
      <c r="BD110" s="117"/>
      <c r="BE110" s="117"/>
      <c r="BF110" s="117"/>
      <c r="BG110" s="117"/>
      <c r="BH110" s="146" t="s">
        <v>877</v>
      </c>
      <c r="BI110" s="122" t="s">
        <v>941</v>
      </c>
    </row>
    <row r="111" spans="1:150" ht="25.5" customHeight="1" x14ac:dyDescent="0.25">
      <c r="A111" s="331" t="s">
        <v>624</v>
      </c>
      <c r="B111" s="331" t="s">
        <v>625</v>
      </c>
      <c r="C111" s="331"/>
      <c r="D111" s="332" t="s">
        <v>626</v>
      </c>
      <c r="E111" s="333" t="s">
        <v>280</v>
      </c>
      <c r="F111" s="334" t="s">
        <v>114</v>
      </c>
      <c r="G111" s="334" t="s">
        <v>408</v>
      </c>
      <c r="H111" s="334" t="s">
        <v>117</v>
      </c>
      <c r="I111" s="334" t="s">
        <v>115</v>
      </c>
      <c r="J111" s="334"/>
      <c r="K111" s="334"/>
      <c r="L111" s="334"/>
      <c r="M111" s="334"/>
      <c r="N111" s="335">
        <v>421508</v>
      </c>
      <c r="O111" s="335">
        <v>63227</v>
      </c>
      <c r="P111" s="336"/>
      <c r="Q111" s="336"/>
      <c r="R111" s="336"/>
      <c r="S111" s="335">
        <v>358281</v>
      </c>
      <c r="T111" s="337">
        <v>43435</v>
      </c>
      <c r="U111" s="338">
        <v>43525</v>
      </c>
      <c r="V111" s="338">
        <v>43646</v>
      </c>
      <c r="W111" s="339">
        <v>44561</v>
      </c>
      <c r="X111" s="91"/>
      <c r="Y111" s="91"/>
      <c r="Z111" s="91"/>
      <c r="AA111" s="91">
        <v>100000</v>
      </c>
      <c r="AB111" s="91">
        <v>158281</v>
      </c>
      <c r="AC111" s="91">
        <v>100000</v>
      </c>
      <c r="AD111" s="149"/>
      <c r="AE111" s="115"/>
      <c r="AF111" s="340">
        <v>49</v>
      </c>
      <c r="AG111" s="341" t="s">
        <v>257</v>
      </c>
      <c r="AH111" s="117"/>
      <c r="AI111" s="117"/>
      <c r="AJ111" s="136"/>
      <c r="AK111" s="117"/>
      <c r="AL111" s="117"/>
      <c r="AM111" s="117"/>
      <c r="AN111" s="117"/>
      <c r="AO111" s="117"/>
      <c r="AP111" s="342" t="s">
        <v>766</v>
      </c>
      <c r="AQ111" s="341" t="s">
        <v>767</v>
      </c>
      <c r="AR111" s="341">
        <v>48</v>
      </c>
      <c r="AS111" s="341" t="s">
        <v>768</v>
      </c>
      <c r="AT111" s="341" t="s">
        <v>234</v>
      </c>
      <c r="AU111" s="342">
        <v>4</v>
      </c>
      <c r="AV111" s="342" t="s">
        <v>769</v>
      </c>
      <c r="AW111" s="341" t="s">
        <v>235</v>
      </c>
      <c r="AX111" s="342">
        <v>2</v>
      </c>
      <c r="AY111" s="342"/>
      <c r="AZ111" s="342"/>
      <c r="BA111" s="342"/>
      <c r="BB111" s="342"/>
      <c r="BC111" s="342"/>
      <c r="BD111" s="342"/>
      <c r="BE111" s="342"/>
      <c r="BF111" s="342"/>
      <c r="BG111" s="342"/>
      <c r="BH111" s="343" t="s">
        <v>883</v>
      </c>
      <c r="BI111" s="122" t="s">
        <v>275</v>
      </c>
    </row>
    <row r="112" spans="1:150" ht="25.5" hidden="1" customHeight="1" x14ac:dyDescent="0.25">
      <c r="A112" s="230" t="s">
        <v>794</v>
      </c>
      <c r="B112" s="29"/>
      <c r="C112" s="29"/>
      <c r="D112" s="230" t="s">
        <v>795</v>
      </c>
      <c r="E112" s="31"/>
      <c r="F112" s="32"/>
      <c r="G112" s="32"/>
      <c r="H112" s="32"/>
      <c r="I112" s="32"/>
      <c r="J112" s="32"/>
      <c r="K112" s="32"/>
      <c r="L112" s="32"/>
      <c r="M112" s="32"/>
      <c r="N112" s="231"/>
      <c r="O112" s="231"/>
      <c r="P112" s="42"/>
      <c r="Q112" s="42"/>
      <c r="R112" s="42"/>
      <c r="S112" s="231"/>
      <c r="T112" s="58"/>
      <c r="U112" s="58"/>
      <c r="V112" s="58"/>
      <c r="W112" s="97"/>
      <c r="X112" s="91"/>
      <c r="Y112" s="91"/>
      <c r="Z112" s="91"/>
      <c r="AA112" s="91"/>
      <c r="AB112" s="91"/>
      <c r="AC112" s="91"/>
      <c r="AD112" s="91"/>
      <c r="AE112" s="115"/>
      <c r="AF112" s="117"/>
      <c r="AG112" s="116"/>
      <c r="AH112" s="117"/>
      <c r="AI112" s="117"/>
      <c r="AJ112" s="136"/>
      <c r="AK112" s="117"/>
      <c r="AL112" s="117"/>
      <c r="AM112" s="117"/>
      <c r="AN112" s="117"/>
      <c r="AO112" s="117"/>
      <c r="AP112" s="117"/>
      <c r="AQ112" s="116"/>
      <c r="AR112" s="116"/>
      <c r="AS112" s="116"/>
      <c r="AT112" s="116"/>
      <c r="AU112" s="117"/>
      <c r="AV112" s="117"/>
      <c r="AW112" s="116"/>
      <c r="AX112" s="117"/>
      <c r="AY112" s="117"/>
      <c r="AZ112" s="117"/>
      <c r="BA112" s="117"/>
      <c r="BB112" s="117"/>
      <c r="BC112" s="117"/>
      <c r="BD112" s="117"/>
      <c r="BE112" s="117"/>
      <c r="BF112" s="117"/>
      <c r="BG112" s="117"/>
      <c r="BI112" s="122" t="s">
        <v>275</v>
      </c>
    </row>
    <row r="113" spans="1:150" s="165" customFormat="1" ht="24.75" hidden="1" customHeight="1" x14ac:dyDescent="0.25">
      <c r="A113" s="232" t="s">
        <v>627</v>
      </c>
      <c r="B113" s="232" t="s">
        <v>83</v>
      </c>
      <c r="C113" s="232"/>
      <c r="D113" s="232" t="s">
        <v>628</v>
      </c>
      <c r="E113" s="166"/>
      <c r="F113" s="166"/>
      <c r="G113" s="166"/>
      <c r="H113" s="166"/>
      <c r="I113" s="166"/>
      <c r="J113" s="166"/>
      <c r="K113" s="166"/>
      <c r="L113" s="166"/>
      <c r="M113" s="166"/>
      <c r="N113" s="166"/>
      <c r="O113" s="166"/>
      <c r="P113" s="166"/>
      <c r="Q113" s="166"/>
      <c r="R113" s="166"/>
      <c r="S113" s="166"/>
      <c r="T113" s="82"/>
      <c r="U113" s="82"/>
      <c r="V113" s="82"/>
      <c r="W113" s="83" t="s">
        <v>275</v>
      </c>
      <c r="X113" s="166"/>
      <c r="Y113" s="166"/>
      <c r="Z113" s="166"/>
      <c r="AA113" s="166"/>
      <c r="AB113" s="166"/>
      <c r="AC113" s="166"/>
      <c r="AD113" s="166"/>
      <c r="AE113" s="163"/>
      <c r="AF113" s="166"/>
      <c r="AG113" s="166"/>
      <c r="AH113" s="166"/>
      <c r="AI113" s="166"/>
      <c r="AJ113" s="163"/>
      <c r="AK113" s="166"/>
      <c r="AL113" s="166"/>
      <c r="AM113" s="166"/>
      <c r="AN113" s="166"/>
      <c r="AO113" s="166"/>
      <c r="AP113" s="169"/>
      <c r="AQ113" s="169"/>
      <c r="AR113" s="169"/>
      <c r="AS113" s="169"/>
      <c r="AT113" s="166"/>
      <c r="AU113" s="169"/>
      <c r="AV113" s="169"/>
      <c r="AW113" s="166"/>
      <c r="AX113" s="169"/>
      <c r="AY113" s="169"/>
      <c r="AZ113" s="166"/>
      <c r="BA113" s="169"/>
      <c r="BB113" s="169"/>
      <c r="BC113" s="169"/>
      <c r="BD113" s="169"/>
      <c r="BE113" s="169"/>
      <c r="BF113" s="169"/>
      <c r="BG113" s="169"/>
      <c r="BH113" s="146"/>
      <c r="BI113" s="122" t="s">
        <v>275</v>
      </c>
      <c r="BJ113" s="101"/>
      <c r="BK113" s="101"/>
      <c r="BL113" s="101"/>
      <c r="BM113" s="101"/>
      <c r="BN113" s="101"/>
      <c r="BO113" s="101"/>
      <c r="BP113" s="101"/>
      <c r="BQ113" s="101"/>
      <c r="BR113" s="101"/>
      <c r="BS113" s="101"/>
      <c r="BT113" s="101"/>
      <c r="BU113" s="101"/>
      <c r="BV113" s="101"/>
      <c r="BW113" s="101"/>
      <c r="BX113" s="101"/>
      <c r="BY113" s="101"/>
      <c r="BZ113" s="101"/>
      <c r="CA113" s="101"/>
      <c r="CB113" s="101"/>
      <c r="CC113" s="101"/>
      <c r="CD113" s="101"/>
      <c r="CE113" s="101"/>
      <c r="CF113" s="101"/>
      <c r="CG113" s="101"/>
      <c r="CH113" s="101"/>
      <c r="CI113" s="101"/>
      <c r="CJ113" s="101"/>
      <c r="CK113" s="101"/>
      <c r="CL113" s="101"/>
      <c r="CM113" s="101"/>
      <c r="CN113" s="101"/>
      <c r="CO113" s="101"/>
      <c r="CP113" s="101"/>
      <c r="CQ113" s="101"/>
      <c r="CR113" s="101"/>
      <c r="CS113" s="101"/>
      <c r="CT113" s="101"/>
      <c r="CU113" s="101"/>
      <c r="CV113" s="101"/>
      <c r="CW113" s="101"/>
      <c r="CX113" s="101"/>
      <c r="CY113" s="101"/>
      <c r="CZ113" s="101"/>
      <c r="DA113" s="101"/>
      <c r="DB113" s="101"/>
      <c r="DC113" s="101"/>
      <c r="DD113" s="101"/>
      <c r="DE113" s="101"/>
      <c r="DF113" s="101"/>
      <c r="DG113" s="101"/>
      <c r="DH113" s="101"/>
      <c r="DI113" s="101"/>
      <c r="DJ113" s="101"/>
      <c r="DK113" s="101"/>
      <c r="DL113" s="101"/>
      <c r="DM113" s="101"/>
      <c r="DN113" s="101"/>
      <c r="DO113" s="101"/>
      <c r="DP113" s="101"/>
      <c r="DQ113" s="101"/>
      <c r="DR113" s="101"/>
      <c r="DS113" s="101"/>
      <c r="DT113" s="101"/>
      <c r="DU113" s="101"/>
      <c r="DV113" s="101"/>
      <c r="DW113" s="101"/>
      <c r="DX113" s="101"/>
      <c r="DY113" s="101"/>
      <c r="DZ113" s="101"/>
      <c r="EA113" s="101"/>
      <c r="EB113" s="101"/>
      <c r="EC113" s="101"/>
      <c r="ED113" s="101"/>
      <c r="EE113" s="101"/>
      <c r="EF113" s="101"/>
      <c r="EG113" s="101"/>
      <c r="EH113" s="101"/>
      <c r="EI113" s="101"/>
      <c r="EJ113" s="101"/>
      <c r="EK113" s="101"/>
      <c r="EL113" s="101"/>
      <c r="EM113" s="101"/>
      <c r="EN113" s="101"/>
      <c r="EO113" s="101"/>
      <c r="EP113" s="101"/>
      <c r="EQ113" s="101"/>
      <c r="ER113" s="101"/>
      <c r="ES113" s="101"/>
      <c r="ET113" s="101"/>
    </row>
    <row r="114" spans="1:150" s="165" customFormat="1" ht="24.75" hidden="1" customHeight="1" x14ac:dyDescent="0.25">
      <c r="A114" s="232" t="s">
        <v>629</v>
      </c>
      <c r="B114" s="232" t="s">
        <v>83</v>
      </c>
      <c r="C114" s="232"/>
      <c r="D114" s="232" t="s">
        <v>630</v>
      </c>
      <c r="E114" s="166"/>
      <c r="F114" s="166"/>
      <c r="G114" s="166"/>
      <c r="H114" s="166"/>
      <c r="I114" s="166"/>
      <c r="J114" s="166"/>
      <c r="K114" s="166"/>
      <c r="L114" s="166"/>
      <c r="M114" s="166"/>
      <c r="N114" s="166"/>
      <c r="O114" s="166"/>
      <c r="P114" s="166"/>
      <c r="Q114" s="166"/>
      <c r="R114" s="166"/>
      <c r="S114" s="166"/>
      <c r="T114" s="82"/>
      <c r="U114" s="82"/>
      <c r="V114" s="82"/>
      <c r="W114" s="83" t="s">
        <v>275</v>
      </c>
      <c r="X114" s="166"/>
      <c r="Y114" s="166"/>
      <c r="Z114" s="166"/>
      <c r="AA114" s="166"/>
      <c r="AB114" s="166"/>
      <c r="AC114" s="166"/>
      <c r="AD114" s="166"/>
      <c r="AE114" s="163"/>
      <c r="AF114" s="166"/>
      <c r="AG114" s="166"/>
      <c r="AH114" s="166"/>
      <c r="AI114" s="166"/>
      <c r="AJ114" s="163"/>
      <c r="AK114" s="166"/>
      <c r="AL114" s="166"/>
      <c r="AM114" s="166"/>
      <c r="AN114" s="166"/>
      <c r="AO114" s="166"/>
      <c r="AP114" s="169"/>
      <c r="AQ114" s="169"/>
      <c r="AR114" s="169"/>
      <c r="AS114" s="169"/>
      <c r="AT114" s="166"/>
      <c r="AU114" s="169"/>
      <c r="AV114" s="169"/>
      <c r="AW114" s="166"/>
      <c r="AX114" s="169"/>
      <c r="AY114" s="169"/>
      <c r="AZ114" s="166"/>
      <c r="BA114" s="169"/>
      <c r="BB114" s="169"/>
      <c r="BC114" s="169"/>
      <c r="BD114" s="169"/>
      <c r="BE114" s="169"/>
      <c r="BF114" s="169"/>
      <c r="BG114" s="169"/>
      <c r="BH114" s="146"/>
      <c r="BI114" s="122" t="s">
        <v>275</v>
      </c>
      <c r="BJ114" s="101"/>
      <c r="BK114" s="101"/>
      <c r="BL114" s="101"/>
      <c r="BM114" s="101"/>
      <c r="BN114" s="101"/>
      <c r="BO114" s="101"/>
      <c r="BP114" s="101"/>
      <c r="BQ114" s="101"/>
      <c r="BR114" s="101"/>
      <c r="BS114" s="101"/>
      <c r="BT114" s="101"/>
      <c r="BU114" s="101"/>
      <c r="BV114" s="101"/>
      <c r="BW114" s="101"/>
      <c r="BX114" s="101"/>
      <c r="BY114" s="101"/>
      <c r="BZ114" s="101"/>
      <c r="CA114" s="101"/>
      <c r="CB114" s="101"/>
      <c r="CC114" s="101"/>
      <c r="CD114" s="101"/>
      <c r="CE114" s="101"/>
      <c r="CF114" s="101"/>
      <c r="CG114" s="101"/>
      <c r="CH114" s="101"/>
      <c r="CI114" s="101"/>
      <c r="CJ114" s="101"/>
      <c r="CK114" s="101"/>
      <c r="CL114" s="101"/>
      <c r="CM114" s="101"/>
      <c r="CN114" s="101"/>
      <c r="CO114" s="101"/>
      <c r="CP114" s="101"/>
      <c r="CQ114" s="101"/>
      <c r="CR114" s="101"/>
      <c r="CS114" s="101"/>
      <c r="CT114" s="101"/>
      <c r="CU114" s="101"/>
      <c r="CV114" s="101"/>
      <c r="CW114" s="101"/>
      <c r="CX114" s="101"/>
      <c r="CY114" s="101"/>
      <c r="CZ114" s="101"/>
      <c r="DA114" s="101"/>
      <c r="DB114" s="101"/>
      <c r="DC114" s="101"/>
      <c r="DD114" s="101"/>
      <c r="DE114" s="101"/>
      <c r="DF114" s="101"/>
      <c r="DG114" s="101"/>
      <c r="DH114" s="101"/>
      <c r="DI114" s="101"/>
      <c r="DJ114" s="101"/>
      <c r="DK114" s="101"/>
      <c r="DL114" s="101"/>
      <c r="DM114" s="101"/>
      <c r="DN114" s="101"/>
      <c r="DO114" s="101"/>
      <c r="DP114" s="101"/>
      <c r="DQ114" s="101"/>
      <c r="DR114" s="101"/>
      <c r="DS114" s="101"/>
      <c r="DT114" s="101"/>
      <c r="DU114" s="101"/>
      <c r="DV114" s="101"/>
      <c r="DW114" s="101"/>
      <c r="DX114" s="101"/>
      <c r="DY114" s="101"/>
      <c r="DZ114" s="101"/>
      <c r="EA114" s="101"/>
      <c r="EB114" s="101"/>
      <c r="EC114" s="101"/>
      <c r="ED114" s="101"/>
      <c r="EE114" s="101"/>
      <c r="EF114" s="101"/>
      <c r="EG114" s="101"/>
      <c r="EH114" s="101"/>
      <c r="EI114" s="101"/>
      <c r="EJ114" s="101"/>
      <c r="EK114" s="101"/>
      <c r="EL114" s="101"/>
      <c r="EM114" s="101"/>
      <c r="EN114" s="101"/>
      <c r="EO114" s="101"/>
      <c r="EP114" s="101"/>
      <c r="EQ114" s="101"/>
      <c r="ER114" s="101"/>
      <c r="ES114" s="101"/>
      <c r="ET114" s="101"/>
    </row>
    <row r="115" spans="1:150" s="113" customFormat="1" ht="25.5" hidden="1" customHeight="1" x14ac:dyDescent="0.25">
      <c r="A115" s="65" t="s">
        <v>631</v>
      </c>
      <c r="B115" s="218" t="s">
        <v>83</v>
      </c>
      <c r="C115" s="218"/>
      <c r="D115" s="219" t="s">
        <v>632</v>
      </c>
      <c r="E115" s="220"/>
      <c r="F115" s="220"/>
      <c r="G115" s="220"/>
      <c r="H115" s="220"/>
      <c r="I115" s="220"/>
      <c r="J115" s="220"/>
      <c r="K115" s="220"/>
      <c r="L115" s="220"/>
      <c r="M115" s="220"/>
      <c r="N115" s="220"/>
      <c r="O115" s="220"/>
      <c r="P115" s="220"/>
      <c r="Q115" s="220"/>
      <c r="R115" s="220"/>
      <c r="S115" s="221"/>
      <c r="T115" s="222"/>
      <c r="U115" s="223"/>
      <c r="V115" s="223"/>
      <c r="W115" s="224" t="s">
        <v>275</v>
      </c>
      <c r="X115" s="225"/>
      <c r="Y115" s="225"/>
      <c r="Z115" s="225"/>
      <c r="AA115" s="225"/>
      <c r="AB115" s="225"/>
      <c r="AC115" s="225"/>
      <c r="AD115" s="226"/>
      <c r="AE115" s="159"/>
      <c r="AF115" s="227"/>
      <c r="AG115" s="228"/>
      <c r="AH115" s="228"/>
      <c r="AI115" s="229"/>
      <c r="AJ115" s="159"/>
      <c r="AK115" s="227"/>
      <c r="AL115" s="228"/>
      <c r="AM115" s="228"/>
      <c r="AN115" s="228"/>
      <c r="AO115" s="228"/>
      <c r="AP115" s="228"/>
      <c r="AQ115" s="228"/>
      <c r="AR115" s="228"/>
      <c r="AS115" s="228"/>
      <c r="AT115" s="228"/>
      <c r="AU115" s="228"/>
      <c r="AV115" s="228"/>
      <c r="AW115" s="228"/>
      <c r="AX115" s="228"/>
      <c r="AY115" s="228"/>
      <c r="AZ115" s="228"/>
      <c r="BA115" s="228"/>
      <c r="BB115" s="228"/>
      <c r="BC115" s="228"/>
      <c r="BD115" s="228"/>
      <c r="BE115" s="228"/>
      <c r="BF115" s="228"/>
      <c r="BG115" s="228"/>
      <c r="BH115" s="146"/>
      <c r="BI115" s="122" t="s">
        <v>275</v>
      </c>
      <c r="BJ115" s="101"/>
      <c r="BK115" s="101"/>
      <c r="BL115" s="101"/>
      <c r="BM115" s="101"/>
      <c r="BN115" s="101"/>
      <c r="BO115" s="101"/>
      <c r="BP115" s="101"/>
      <c r="BQ115" s="101"/>
      <c r="BR115" s="101"/>
      <c r="BS115" s="101"/>
      <c r="BT115" s="101"/>
      <c r="BU115" s="101"/>
      <c r="BV115" s="101"/>
      <c r="BW115" s="101"/>
      <c r="BX115" s="101"/>
      <c r="BY115" s="101"/>
      <c r="BZ115" s="101"/>
      <c r="CA115" s="101"/>
      <c r="CB115" s="101"/>
      <c r="CC115" s="101"/>
      <c r="CD115" s="101"/>
      <c r="CE115" s="101"/>
      <c r="CF115" s="101"/>
      <c r="CG115" s="101"/>
      <c r="CH115" s="101"/>
      <c r="CI115" s="101"/>
      <c r="CJ115" s="101"/>
      <c r="CK115" s="101"/>
      <c r="CL115" s="101"/>
      <c r="CM115" s="101"/>
      <c r="CN115" s="101"/>
      <c r="CO115" s="101"/>
      <c r="CP115" s="101"/>
      <c r="CQ115" s="101"/>
      <c r="CR115" s="101"/>
      <c r="CS115" s="101"/>
      <c r="CT115" s="101"/>
      <c r="CU115" s="101"/>
      <c r="CV115" s="101"/>
      <c r="CW115" s="101"/>
      <c r="CX115" s="101"/>
      <c r="CY115" s="101"/>
      <c r="CZ115" s="101"/>
      <c r="DA115" s="101"/>
      <c r="DB115" s="101"/>
      <c r="DC115" s="101"/>
      <c r="DD115" s="101"/>
      <c r="DE115" s="101"/>
      <c r="DF115" s="101"/>
      <c r="DG115" s="101"/>
      <c r="DH115" s="101"/>
      <c r="DI115" s="101"/>
      <c r="DJ115" s="101"/>
      <c r="DK115" s="101"/>
      <c r="DL115" s="101"/>
      <c r="DM115" s="101"/>
      <c r="DN115" s="101"/>
      <c r="DO115" s="101"/>
      <c r="DP115" s="101"/>
      <c r="DQ115" s="101"/>
      <c r="DR115" s="101"/>
      <c r="DS115" s="101"/>
      <c r="DT115" s="101"/>
      <c r="DU115" s="101"/>
      <c r="DV115" s="101"/>
      <c r="DW115" s="101"/>
      <c r="DX115" s="101"/>
      <c r="DY115" s="101"/>
      <c r="DZ115" s="101"/>
      <c r="EA115" s="101"/>
      <c r="EB115" s="101"/>
      <c r="EC115" s="101"/>
      <c r="ED115" s="101"/>
      <c r="EE115" s="101"/>
      <c r="EF115" s="101"/>
      <c r="EG115" s="101"/>
      <c r="EH115" s="101"/>
      <c r="EI115" s="101"/>
      <c r="EJ115" s="101"/>
      <c r="EK115" s="101"/>
      <c r="EL115" s="101"/>
      <c r="EM115" s="101"/>
      <c r="EN115" s="101"/>
      <c r="EO115" s="101"/>
      <c r="EP115" s="101"/>
      <c r="EQ115" s="101"/>
      <c r="ER115" s="101"/>
      <c r="ES115" s="101"/>
      <c r="ET115" s="101"/>
    </row>
    <row r="116" spans="1:150" ht="25.5" hidden="1" customHeight="1" x14ac:dyDescent="0.25">
      <c r="A116" s="29" t="s">
        <v>633</v>
      </c>
      <c r="B116" s="29" t="s">
        <v>634</v>
      </c>
      <c r="C116" s="29" t="s">
        <v>635</v>
      </c>
      <c r="D116" s="30" t="s">
        <v>636</v>
      </c>
      <c r="E116" s="31" t="s">
        <v>637</v>
      </c>
      <c r="F116" s="32" t="s">
        <v>121</v>
      </c>
      <c r="G116" s="32" t="s">
        <v>493</v>
      </c>
      <c r="H116" s="32" t="s">
        <v>136</v>
      </c>
      <c r="I116" s="32" t="s">
        <v>115</v>
      </c>
      <c r="J116" s="32"/>
      <c r="K116" s="32"/>
      <c r="L116" s="32"/>
      <c r="M116" s="32"/>
      <c r="N116" s="33">
        <f>O116+S116</f>
        <v>1538175.43</v>
      </c>
      <c r="O116" s="33">
        <v>350264.18</v>
      </c>
      <c r="P116" s="33"/>
      <c r="Q116" s="33"/>
      <c r="R116" s="33"/>
      <c r="S116" s="33">
        <v>1187911.25</v>
      </c>
      <c r="T116" s="34">
        <v>42522</v>
      </c>
      <c r="U116" s="35">
        <v>42644</v>
      </c>
      <c r="V116" s="35">
        <v>42735</v>
      </c>
      <c r="W116" s="36">
        <v>43889</v>
      </c>
      <c r="X116" s="114">
        <v>0</v>
      </c>
      <c r="Y116" s="114">
        <v>0</v>
      </c>
      <c r="Z116" s="114">
        <v>534560</v>
      </c>
      <c r="AA116" s="114">
        <v>534560</v>
      </c>
      <c r="AB116" s="114">
        <f>S116-Z116-AA116</f>
        <v>118791.25</v>
      </c>
      <c r="AC116" s="114"/>
      <c r="AD116" s="139"/>
      <c r="AE116" s="115"/>
      <c r="AF116" s="170">
        <v>7</v>
      </c>
      <c r="AG116" s="116" t="s">
        <v>238</v>
      </c>
      <c r="AH116" s="171">
        <v>6</v>
      </c>
      <c r="AI116" s="134" t="s">
        <v>237</v>
      </c>
      <c r="AJ116" s="136"/>
      <c r="AK116" s="119"/>
      <c r="AL116" s="120"/>
      <c r="AM116" s="120"/>
      <c r="AN116" s="120"/>
      <c r="AO116" s="120"/>
      <c r="AP116" s="120" t="s">
        <v>200</v>
      </c>
      <c r="AQ116" s="129" t="s">
        <v>770</v>
      </c>
      <c r="AR116" s="120">
        <v>2.84</v>
      </c>
      <c r="AS116" s="120" t="s">
        <v>201</v>
      </c>
      <c r="AT116" s="129" t="s">
        <v>771</v>
      </c>
      <c r="AU116" s="120">
        <v>494</v>
      </c>
      <c r="AV116" s="120" t="s">
        <v>198</v>
      </c>
      <c r="AW116" s="129" t="s">
        <v>772</v>
      </c>
      <c r="AX116" s="120">
        <v>526</v>
      </c>
      <c r="AY116" s="120"/>
      <c r="AZ116" s="129"/>
      <c r="BA116" s="120"/>
      <c r="BB116" s="120"/>
      <c r="BC116" s="120"/>
      <c r="BD116" s="120"/>
      <c r="BE116" s="120"/>
      <c r="BF116" s="120"/>
      <c r="BG116" s="120"/>
      <c r="BH116" s="146" t="s">
        <v>807</v>
      </c>
      <c r="BI116" s="122" t="s">
        <v>941</v>
      </c>
      <c r="BJ116" s="122"/>
      <c r="BK116" s="122"/>
      <c r="BL116" s="122"/>
      <c r="BM116" s="122"/>
      <c r="BN116" s="122"/>
    </row>
    <row r="117" spans="1:150" ht="25.5" hidden="1" customHeight="1" x14ac:dyDescent="0.25">
      <c r="A117" s="29" t="s">
        <v>638</v>
      </c>
      <c r="B117" s="29" t="s">
        <v>639</v>
      </c>
      <c r="C117" s="29" t="s">
        <v>640</v>
      </c>
      <c r="D117" s="40" t="s">
        <v>641</v>
      </c>
      <c r="E117" s="41" t="s">
        <v>642</v>
      </c>
      <c r="F117" s="41" t="s">
        <v>121</v>
      </c>
      <c r="G117" s="41" t="s">
        <v>608</v>
      </c>
      <c r="H117" s="41" t="s">
        <v>136</v>
      </c>
      <c r="I117" s="41" t="s">
        <v>115</v>
      </c>
      <c r="J117" s="41"/>
      <c r="K117" s="41"/>
      <c r="L117" s="41"/>
      <c r="M117" s="41"/>
      <c r="N117" s="42">
        <v>617660.84</v>
      </c>
      <c r="O117" s="42">
        <v>262385.8</v>
      </c>
      <c r="P117" s="33"/>
      <c r="Q117" s="42"/>
      <c r="R117" s="42"/>
      <c r="S117" s="42">
        <v>355275.04</v>
      </c>
      <c r="T117" s="34">
        <v>42522</v>
      </c>
      <c r="U117" s="35">
        <v>42658</v>
      </c>
      <c r="V117" s="35">
        <v>42735</v>
      </c>
      <c r="W117" s="36">
        <v>43676</v>
      </c>
      <c r="X117" s="91">
        <v>0</v>
      </c>
      <c r="Y117" s="114">
        <f>S117*0.45</f>
        <v>159873.76799999998</v>
      </c>
      <c r="Z117" s="114">
        <f>S117*0.45</f>
        <v>159873.76799999998</v>
      </c>
      <c r="AA117" s="114">
        <f>S117*0.1</f>
        <v>35527.504000000001</v>
      </c>
      <c r="AB117" s="91">
        <v>0</v>
      </c>
      <c r="AC117" s="91"/>
      <c r="AD117" s="149"/>
      <c r="AE117" s="115"/>
      <c r="AF117" s="170">
        <v>6</v>
      </c>
      <c r="AG117" s="116" t="s">
        <v>237</v>
      </c>
      <c r="AH117" s="171">
        <v>7</v>
      </c>
      <c r="AI117" s="134" t="s">
        <v>238</v>
      </c>
      <c r="AJ117" s="136"/>
      <c r="AK117" s="133"/>
      <c r="AL117" s="117"/>
      <c r="AM117" s="117"/>
      <c r="AN117" s="117"/>
      <c r="AO117" s="117"/>
      <c r="AP117" s="120" t="s">
        <v>200</v>
      </c>
      <c r="AQ117" s="129" t="s">
        <v>770</v>
      </c>
      <c r="AR117" s="117">
        <v>3</v>
      </c>
      <c r="AS117" s="117" t="s">
        <v>201</v>
      </c>
      <c r="AT117" s="129" t="s">
        <v>771</v>
      </c>
      <c r="AU117" s="117">
        <v>92</v>
      </c>
      <c r="AV117" s="120" t="s">
        <v>198</v>
      </c>
      <c r="AW117" s="129" t="s">
        <v>772</v>
      </c>
      <c r="AX117" s="117">
        <v>60</v>
      </c>
      <c r="AY117" s="117" t="s">
        <v>199</v>
      </c>
      <c r="AZ117" s="116" t="s">
        <v>226</v>
      </c>
      <c r="BA117" s="117">
        <v>406</v>
      </c>
      <c r="BB117" s="117"/>
      <c r="BC117" s="117"/>
      <c r="BD117" s="117"/>
      <c r="BE117" s="117"/>
      <c r="BF117" s="117"/>
      <c r="BG117" s="117"/>
      <c r="BH117" s="146" t="s">
        <v>806</v>
      </c>
      <c r="BI117" s="122" t="s">
        <v>941</v>
      </c>
    </row>
    <row r="118" spans="1:150" ht="25.5" hidden="1" customHeight="1" x14ac:dyDescent="0.25">
      <c r="A118" s="29" t="s">
        <v>643</v>
      </c>
      <c r="B118" s="29" t="s">
        <v>644</v>
      </c>
      <c r="C118" s="29" t="s">
        <v>645</v>
      </c>
      <c r="D118" s="40" t="s">
        <v>646</v>
      </c>
      <c r="E118" s="41" t="s">
        <v>647</v>
      </c>
      <c r="F118" s="41" t="s">
        <v>121</v>
      </c>
      <c r="G118" s="41" t="s">
        <v>399</v>
      </c>
      <c r="H118" s="41" t="s">
        <v>136</v>
      </c>
      <c r="I118" s="41" t="s">
        <v>115</v>
      </c>
      <c r="J118" s="41"/>
      <c r="K118" s="41"/>
      <c r="L118" s="41"/>
      <c r="M118" s="41"/>
      <c r="N118" s="42">
        <v>1902679.07</v>
      </c>
      <c r="O118" s="42">
        <v>743921.52</v>
      </c>
      <c r="P118" s="33"/>
      <c r="Q118" s="42"/>
      <c r="R118" s="42"/>
      <c r="S118" s="42">
        <v>1158757.55</v>
      </c>
      <c r="T118" s="34">
        <v>42522</v>
      </c>
      <c r="U118" s="35">
        <v>42658</v>
      </c>
      <c r="V118" s="35">
        <v>42735</v>
      </c>
      <c r="W118" s="36">
        <v>43585</v>
      </c>
      <c r="X118" s="91">
        <v>0</v>
      </c>
      <c r="Y118" s="114">
        <f>S118*0.4</f>
        <v>463503.02</v>
      </c>
      <c r="Z118" s="114">
        <f>S118*0.4</f>
        <v>463503.02</v>
      </c>
      <c r="AA118" s="114">
        <f>S118*0.2</f>
        <v>231751.51</v>
      </c>
      <c r="AB118" s="91">
        <v>0</v>
      </c>
      <c r="AC118" s="91"/>
      <c r="AD118" s="149"/>
      <c r="AE118" s="115"/>
      <c r="AF118" s="170">
        <v>7</v>
      </c>
      <c r="AG118" s="116" t="s">
        <v>238</v>
      </c>
      <c r="AH118" s="171">
        <v>6</v>
      </c>
      <c r="AI118" s="134" t="s">
        <v>237</v>
      </c>
      <c r="AJ118" s="136"/>
      <c r="AK118" s="133"/>
      <c r="AL118" s="117"/>
      <c r="AM118" s="117"/>
      <c r="AN118" s="117"/>
      <c r="AO118" s="117"/>
      <c r="AP118" s="120" t="s">
        <v>200</v>
      </c>
      <c r="AQ118" s="129" t="s">
        <v>770</v>
      </c>
      <c r="AR118" s="117">
        <v>1</v>
      </c>
      <c r="AS118" s="117" t="s">
        <v>201</v>
      </c>
      <c r="AT118" s="129" t="s">
        <v>771</v>
      </c>
      <c r="AU118" s="117">
        <v>137</v>
      </c>
      <c r="AV118" s="120" t="s">
        <v>198</v>
      </c>
      <c r="AW118" s="129" t="s">
        <v>772</v>
      </c>
      <c r="AX118" s="117">
        <v>110</v>
      </c>
      <c r="AY118" s="117" t="s">
        <v>197</v>
      </c>
      <c r="AZ118" s="116" t="s">
        <v>773</v>
      </c>
      <c r="BA118" s="117">
        <v>11310</v>
      </c>
      <c r="BB118" s="117"/>
      <c r="BC118" s="117"/>
      <c r="BD118" s="117"/>
      <c r="BE118" s="117"/>
      <c r="BF118" s="117"/>
      <c r="BG118" s="117"/>
      <c r="BH118" s="146" t="s">
        <v>805</v>
      </c>
      <c r="BI118" s="122" t="s">
        <v>941</v>
      </c>
    </row>
    <row r="119" spans="1:150" ht="25.5" hidden="1" customHeight="1" x14ac:dyDescent="0.25">
      <c r="A119" s="29" t="s">
        <v>648</v>
      </c>
      <c r="B119" s="29" t="s">
        <v>649</v>
      </c>
      <c r="C119" s="29" t="s">
        <v>650</v>
      </c>
      <c r="D119" s="40" t="s">
        <v>651</v>
      </c>
      <c r="E119" s="41" t="s">
        <v>652</v>
      </c>
      <c r="F119" s="41" t="s">
        <v>121</v>
      </c>
      <c r="G119" s="41" t="s">
        <v>361</v>
      </c>
      <c r="H119" s="41" t="s">
        <v>136</v>
      </c>
      <c r="I119" s="41" t="s">
        <v>115</v>
      </c>
      <c r="J119" s="41"/>
      <c r="K119" s="41"/>
      <c r="L119" s="41"/>
      <c r="M119" s="41"/>
      <c r="N119" s="42">
        <v>2854494.11</v>
      </c>
      <c r="O119" s="42">
        <v>603558.57999999996</v>
      </c>
      <c r="P119" s="33"/>
      <c r="Q119" s="42">
        <v>603558.57999999996</v>
      </c>
      <c r="R119" s="42"/>
      <c r="S119" s="42">
        <v>1647376.95</v>
      </c>
      <c r="T119" s="34">
        <v>42522</v>
      </c>
      <c r="U119" s="35">
        <v>42704</v>
      </c>
      <c r="V119" s="35">
        <v>42735</v>
      </c>
      <c r="W119" s="36">
        <v>43912</v>
      </c>
      <c r="X119" s="91">
        <v>0</v>
      </c>
      <c r="Y119" s="91">
        <f>S119/2</f>
        <v>823688.47499999998</v>
      </c>
      <c r="Z119" s="91">
        <f>S119/2</f>
        <v>823688.47499999998</v>
      </c>
      <c r="AA119" s="91">
        <v>0</v>
      </c>
      <c r="AB119" s="91">
        <v>0</v>
      </c>
      <c r="AC119" s="91"/>
      <c r="AD119" s="149"/>
      <c r="AE119" s="115"/>
      <c r="AF119" s="170">
        <v>6</v>
      </c>
      <c r="AG119" s="116" t="s">
        <v>774</v>
      </c>
      <c r="AH119" s="171">
        <v>7</v>
      </c>
      <c r="AI119" s="134" t="s">
        <v>238</v>
      </c>
      <c r="AJ119" s="136"/>
      <c r="AK119" s="133"/>
      <c r="AL119" s="117"/>
      <c r="AM119" s="117"/>
      <c r="AN119" s="117"/>
      <c r="AO119" s="117"/>
      <c r="AP119" s="117" t="s">
        <v>200</v>
      </c>
      <c r="AQ119" s="116" t="s">
        <v>770</v>
      </c>
      <c r="AR119" s="117">
        <v>7.5</v>
      </c>
      <c r="AS119" s="117" t="s">
        <v>201</v>
      </c>
      <c r="AT119" s="116" t="s">
        <v>771</v>
      </c>
      <c r="AU119" s="117">
        <v>29</v>
      </c>
      <c r="AV119" s="117" t="s">
        <v>198</v>
      </c>
      <c r="AW119" s="129" t="s">
        <v>772</v>
      </c>
      <c r="AX119" s="117">
        <v>398</v>
      </c>
      <c r="AY119" s="117" t="s">
        <v>199</v>
      </c>
      <c r="AZ119" s="116" t="s">
        <v>226</v>
      </c>
      <c r="BA119" s="117">
        <v>862</v>
      </c>
      <c r="BB119" s="117"/>
      <c r="BC119" s="117"/>
      <c r="BD119" s="117"/>
      <c r="BE119" s="117"/>
      <c r="BF119" s="117"/>
      <c r="BG119" s="117"/>
      <c r="BH119" s="146" t="s">
        <v>808</v>
      </c>
      <c r="BI119" s="122" t="s">
        <v>941</v>
      </c>
    </row>
    <row r="120" spans="1:150" ht="25.5" hidden="1" customHeight="1" x14ac:dyDescent="0.25">
      <c r="A120" s="29" t="s">
        <v>653</v>
      </c>
      <c r="B120" s="29" t="s">
        <v>654</v>
      </c>
      <c r="C120" s="29" t="s">
        <v>655</v>
      </c>
      <c r="D120" s="40" t="s">
        <v>656</v>
      </c>
      <c r="E120" s="41" t="s">
        <v>637</v>
      </c>
      <c r="F120" s="41" t="s">
        <v>121</v>
      </c>
      <c r="G120" s="41" t="s">
        <v>493</v>
      </c>
      <c r="H120" s="41" t="s">
        <v>136</v>
      </c>
      <c r="I120" s="41" t="s">
        <v>115</v>
      </c>
      <c r="J120" s="41"/>
      <c r="K120" s="41"/>
      <c r="L120" s="41"/>
      <c r="M120" s="41"/>
      <c r="N120" s="42">
        <f>SUM(O120:S120)</f>
        <v>444870</v>
      </c>
      <c r="O120" s="42">
        <v>320131.20000000001</v>
      </c>
      <c r="P120" s="33"/>
      <c r="Q120" s="42"/>
      <c r="R120" s="42"/>
      <c r="S120" s="42">
        <v>124738.8</v>
      </c>
      <c r="T120" s="34">
        <v>43250</v>
      </c>
      <c r="U120" s="35">
        <v>43281</v>
      </c>
      <c r="V120" s="35">
        <v>43373</v>
      </c>
      <c r="W120" s="36">
        <v>44286</v>
      </c>
      <c r="X120" s="91"/>
      <c r="Y120" s="91"/>
      <c r="Z120" s="91">
        <f>S120*0.1</f>
        <v>12473.880000000001</v>
      </c>
      <c r="AA120" s="91">
        <f>S120*0.7</f>
        <v>87317.16</v>
      </c>
      <c r="AB120" s="91">
        <f>S120*0.2</f>
        <v>24947.760000000002</v>
      </c>
      <c r="AC120" s="91"/>
      <c r="AD120" s="149"/>
      <c r="AE120" s="115"/>
      <c r="AF120" s="170">
        <v>6</v>
      </c>
      <c r="AG120" s="116" t="s">
        <v>774</v>
      </c>
      <c r="AH120" s="171">
        <v>7</v>
      </c>
      <c r="AI120" s="134" t="s">
        <v>238</v>
      </c>
      <c r="AJ120" s="136"/>
      <c r="AK120" s="133"/>
      <c r="AL120" s="117"/>
      <c r="AM120" s="117"/>
      <c r="AN120" s="117"/>
      <c r="AO120" s="117"/>
      <c r="AP120" s="117" t="s">
        <v>197</v>
      </c>
      <c r="AQ120" s="129" t="s">
        <v>773</v>
      </c>
      <c r="AR120" s="117">
        <v>221</v>
      </c>
      <c r="AS120" s="117" t="s">
        <v>199</v>
      </c>
      <c r="AT120" s="116" t="s">
        <v>226</v>
      </c>
      <c r="AU120" s="117">
        <v>600</v>
      </c>
      <c r="AV120" s="136"/>
      <c r="AW120" s="136"/>
      <c r="AX120" s="136"/>
      <c r="AY120" s="136"/>
      <c r="AZ120" s="136"/>
      <c r="BA120" s="136"/>
      <c r="BB120" s="117"/>
      <c r="BC120" s="117"/>
      <c r="BD120" s="117"/>
      <c r="BE120" s="117"/>
      <c r="BF120" s="117"/>
      <c r="BG120" s="117"/>
      <c r="BH120" s="146" t="s">
        <v>810</v>
      </c>
      <c r="BI120" s="122" t="s">
        <v>941</v>
      </c>
    </row>
    <row r="121" spans="1:150" ht="25.5" hidden="1" customHeight="1" x14ac:dyDescent="0.25">
      <c r="A121" s="29" t="s">
        <v>657</v>
      </c>
      <c r="B121" s="29" t="s">
        <v>658</v>
      </c>
      <c r="C121" s="29" t="s">
        <v>659</v>
      </c>
      <c r="D121" s="40" t="s">
        <v>660</v>
      </c>
      <c r="E121" s="41" t="s">
        <v>642</v>
      </c>
      <c r="F121" s="41" t="s">
        <v>121</v>
      </c>
      <c r="G121" s="41" t="s">
        <v>608</v>
      </c>
      <c r="H121" s="41" t="s">
        <v>136</v>
      </c>
      <c r="I121" s="41" t="s">
        <v>115</v>
      </c>
      <c r="J121" s="41"/>
      <c r="K121" s="41"/>
      <c r="L121" s="41"/>
      <c r="M121" s="41"/>
      <c r="N121" s="42">
        <v>136161.48000000001</v>
      </c>
      <c r="O121" s="42">
        <v>29723.21</v>
      </c>
      <c r="P121" s="33"/>
      <c r="Q121" s="42"/>
      <c r="R121" s="42"/>
      <c r="S121" s="42">
        <v>106438.27</v>
      </c>
      <c r="T121" s="34">
        <v>43160</v>
      </c>
      <c r="U121" s="35">
        <v>43191</v>
      </c>
      <c r="V121" s="35">
        <v>43281</v>
      </c>
      <c r="W121" s="36">
        <v>44196</v>
      </c>
      <c r="X121" s="91"/>
      <c r="Y121" s="91"/>
      <c r="Z121" s="91"/>
      <c r="AA121" s="91">
        <v>106438.27</v>
      </c>
      <c r="AB121" s="91"/>
      <c r="AC121" s="91"/>
      <c r="AD121" s="149"/>
      <c r="AE121" s="115"/>
      <c r="AF121" s="170">
        <v>7</v>
      </c>
      <c r="AG121" s="116" t="s">
        <v>238</v>
      </c>
      <c r="AH121" s="171"/>
      <c r="AI121" s="134"/>
      <c r="AJ121" s="136"/>
      <c r="AK121" s="133"/>
      <c r="AL121" s="117"/>
      <c r="AM121" s="117"/>
      <c r="AN121" s="117"/>
      <c r="AO121" s="117"/>
      <c r="AP121" s="117" t="s">
        <v>198</v>
      </c>
      <c r="AQ121" s="129" t="s">
        <v>772</v>
      </c>
      <c r="AR121" s="117">
        <v>50</v>
      </c>
      <c r="AS121" s="117"/>
      <c r="AT121" s="116"/>
      <c r="AU121" s="117"/>
      <c r="AV121" s="136"/>
      <c r="AW121" s="136"/>
      <c r="AX121" s="136"/>
      <c r="AY121" s="136"/>
      <c r="AZ121" s="136"/>
      <c r="BA121" s="136"/>
      <c r="BB121" s="117"/>
      <c r="BC121" s="117"/>
      <c r="BD121" s="117"/>
      <c r="BE121" s="117"/>
      <c r="BF121" s="117"/>
      <c r="BG121" s="117"/>
      <c r="BH121" s="146" t="s">
        <v>809</v>
      </c>
      <c r="BI121" s="122" t="s">
        <v>941</v>
      </c>
    </row>
    <row r="122" spans="1:150" ht="25.5" hidden="1" customHeight="1" x14ac:dyDescent="0.25">
      <c r="A122" s="29" t="s">
        <v>661</v>
      </c>
      <c r="B122" s="29" t="s">
        <v>662</v>
      </c>
      <c r="C122" s="29" t="s">
        <v>663</v>
      </c>
      <c r="D122" s="40" t="s">
        <v>664</v>
      </c>
      <c r="E122" s="41" t="s">
        <v>647</v>
      </c>
      <c r="F122" s="41" t="s">
        <v>121</v>
      </c>
      <c r="G122" s="41" t="s">
        <v>399</v>
      </c>
      <c r="H122" s="41" t="s">
        <v>136</v>
      </c>
      <c r="I122" s="41" t="s">
        <v>115</v>
      </c>
      <c r="J122" s="41"/>
      <c r="K122" s="41"/>
      <c r="L122" s="41"/>
      <c r="M122" s="41"/>
      <c r="N122" s="42">
        <v>548947.86</v>
      </c>
      <c r="O122" s="42">
        <v>274473.93</v>
      </c>
      <c r="P122" s="33"/>
      <c r="Q122" s="42"/>
      <c r="R122" s="42"/>
      <c r="S122" s="42">
        <v>274473.93</v>
      </c>
      <c r="T122" s="34">
        <v>43311</v>
      </c>
      <c r="U122" s="35">
        <v>43342</v>
      </c>
      <c r="V122" s="35">
        <v>43434</v>
      </c>
      <c r="W122" s="36">
        <v>44205</v>
      </c>
      <c r="X122" s="91"/>
      <c r="Y122" s="91"/>
      <c r="Z122" s="91">
        <v>40000</v>
      </c>
      <c r="AA122" s="91">
        <v>100000</v>
      </c>
      <c r="AB122" s="91">
        <v>58473.93</v>
      </c>
      <c r="AC122" s="91"/>
      <c r="AD122" s="149"/>
      <c r="AE122" s="115"/>
      <c r="AF122" s="170">
        <v>7</v>
      </c>
      <c r="AG122" s="116" t="s">
        <v>238</v>
      </c>
      <c r="AH122" s="170">
        <v>6</v>
      </c>
      <c r="AI122" s="116" t="s">
        <v>774</v>
      </c>
      <c r="AJ122" s="120">
        <v>50</v>
      </c>
      <c r="AK122" s="150" t="s">
        <v>775</v>
      </c>
      <c r="AL122" s="117"/>
      <c r="AM122" s="117"/>
      <c r="AN122" s="117"/>
      <c r="AO122" s="117"/>
      <c r="AP122" s="117" t="s">
        <v>200</v>
      </c>
      <c r="AQ122" s="116" t="s">
        <v>770</v>
      </c>
      <c r="AR122" s="117">
        <v>0.22700000000000001</v>
      </c>
      <c r="AS122" s="117" t="s">
        <v>201</v>
      </c>
      <c r="AT122" s="116" t="s">
        <v>771</v>
      </c>
      <c r="AU122" s="117">
        <v>27</v>
      </c>
      <c r="AV122" s="117" t="s">
        <v>198</v>
      </c>
      <c r="AW122" s="129" t="s">
        <v>772</v>
      </c>
      <c r="AX122" s="117">
        <v>93</v>
      </c>
      <c r="AY122" s="117"/>
      <c r="AZ122" s="116"/>
      <c r="BA122" s="117"/>
      <c r="BB122" s="117"/>
      <c r="BC122" s="117"/>
      <c r="BD122" s="117"/>
      <c r="BE122" s="117"/>
      <c r="BF122" s="117"/>
      <c r="BG122" s="117"/>
      <c r="BH122" s="146" t="s">
        <v>811</v>
      </c>
      <c r="BI122" s="122" t="s">
        <v>941</v>
      </c>
    </row>
    <row r="123" spans="1:150" ht="38.25" hidden="1" customHeight="1" x14ac:dyDescent="0.25">
      <c r="A123" s="29" t="s">
        <v>665</v>
      </c>
      <c r="B123" s="29" t="s">
        <v>666</v>
      </c>
      <c r="C123" s="29" t="s">
        <v>667</v>
      </c>
      <c r="D123" s="40" t="s">
        <v>668</v>
      </c>
      <c r="E123" s="41" t="s">
        <v>652</v>
      </c>
      <c r="F123" s="41" t="s">
        <v>121</v>
      </c>
      <c r="G123" s="41" t="s">
        <v>361</v>
      </c>
      <c r="H123" s="41" t="s">
        <v>136</v>
      </c>
      <c r="I123" s="41" t="s">
        <v>115</v>
      </c>
      <c r="J123" s="41"/>
      <c r="K123" s="41"/>
      <c r="L123" s="41"/>
      <c r="M123" s="41"/>
      <c r="N123" s="42">
        <f>SUM(O123:S123)</f>
        <v>646255.83000000007</v>
      </c>
      <c r="O123" s="42">
        <v>150423.45000000001</v>
      </c>
      <c r="P123" s="33"/>
      <c r="Q123" s="42">
        <v>150423.45000000001</v>
      </c>
      <c r="R123" s="42"/>
      <c r="S123" s="42">
        <v>345408.93</v>
      </c>
      <c r="T123" s="34">
        <v>43368</v>
      </c>
      <c r="U123" s="35">
        <v>43399</v>
      </c>
      <c r="V123" s="35">
        <v>43462</v>
      </c>
      <c r="W123" s="36">
        <v>44196</v>
      </c>
      <c r="X123" s="91"/>
      <c r="Y123" s="91"/>
      <c r="Z123" s="91">
        <f>S123*0.1</f>
        <v>34540.893000000004</v>
      </c>
      <c r="AA123" s="91">
        <f>S123*0.7</f>
        <v>241786.25099999999</v>
      </c>
      <c r="AB123" s="91">
        <f>S123-Z123-AA123</f>
        <v>69081.786000000022</v>
      </c>
      <c r="AC123" s="91"/>
      <c r="AD123" s="149"/>
      <c r="AE123" s="115"/>
      <c r="AF123" s="170">
        <v>6</v>
      </c>
      <c r="AG123" s="116" t="s">
        <v>774</v>
      </c>
      <c r="AH123" s="171">
        <v>7</v>
      </c>
      <c r="AI123" s="134" t="s">
        <v>238</v>
      </c>
      <c r="AJ123" s="120">
        <v>50</v>
      </c>
      <c r="AK123" s="150" t="s">
        <v>775</v>
      </c>
      <c r="AL123" s="117"/>
      <c r="AM123" s="117"/>
      <c r="AN123" s="117"/>
      <c r="AO123" s="117"/>
      <c r="AP123" s="117" t="s">
        <v>200</v>
      </c>
      <c r="AQ123" s="116" t="s">
        <v>770</v>
      </c>
      <c r="AR123" s="117">
        <v>3.45</v>
      </c>
      <c r="AS123" s="117" t="s">
        <v>201</v>
      </c>
      <c r="AT123" s="116" t="s">
        <v>771</v>
      </c>
      <c r="AU123" s="117">
        <v>17</v>
      </c>
      <c r="AV123" s="117" t="s">
        <v>198</v>
      </c>
      <c r="AW123" s="129" t="s">
        <v>772</v>
      </c>
      <c r="AX123" s="117">
        <v>32</v>
      </c>
      <c r="AY123" s="117"/>
      <c r="AZ123" s="116"/>
      <c r="BA123" s="117"/>
      <c r="BB123" s="117"/>
      <c r="BC123" s="117"/>
      <c r="BD123" s="117"/>
      <c r="BE123" s="117"/>
      <c r="BF123" s="117"/>
      <c r="BG123" s="117"/>
      <c r="BH123" s="146" t="s">
        <v>812</v>
      </c>
      <c r="BI123" s="122" t="s">
        <v>941</v>
      </c>
    </row>
    <row r="124" spans="1:150" s="113" customFormat="1" ht="25.5" hidden="1" customHeight="1" x14ac:dyDescent="0.25">
      <c r="A124" s="20" t="s">
        <v>669</v>
      </c>
      <c r="B124" s="21" t="s">
        <v>83</v>
      </c>
      <c r="C124" s="21"/>
      <c r="D124" s="37" t="s">
        <v>670</v>
      </c>
      <c r="E124" s="23"/>
      <c r="F124" s="23"/>
      <c r="G124" s="23"/>
      <c r="H124" s="23"/>
      <c r="I124" s="23"/>
      <c r="J124" s="23"/>
      <c r="K124" s="23"/>
      <c r="L124" s="23"/>
      <c r="M124" s="23"/>
      <c r="N124" s="23"/>
      <c r="O124" s="23"/>
      <c r="P124" s="23"/>
      <c r="Q124" s="23"/>
      <c r="R124" s="23"/>
      <c r="S124" s="52"/>
      <c r="T124" s="25"/>
      <c r="U124" s="38"/>
      <c r="V124" s="38"/>
      <c r="W124" s="28" t="s">
        <v>275</v>
      </c>
      <c r="X124" s="108"/>
      <c r="Y124" s="108"/>
      <c r="Z124" s="108"/>
      <c r="AA124" s="108"/>
      <c r="AB124" s="108"/>
      <c r="AC124" s="108"/>
      <c r="AD124" s="138"/>
      <c r="AE124" s="109"/>
      <c r="AF124" s="112"/>
      <c r="AG124" s="110"/>
      <c r="AH124" s="110"/>
      <c r="AI124" s="111"/>
      <c r="AJ124" s="109"/>
      <c r="AK124" s="112"/>
      <c r="AL124" s="110"/>
      <c r="AM124" s="110"/>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46"/>
      <c r="BI124" s="122" t="s">
        <v>275</v>
      </c>
      <c r="BJ124" s="101"/>
      <c r="BK124" s="101"/>
      <c r="BL124" s="101"/>
      <c r="BM124" s="101"/>
      <c r="BN124" s="101"/>
      <c r="BO124" s="101"/>
      <c r="BP124" s="101"/>
      <c r="BQ124" s="101"/>
      <c r="BR124" s="101"/>
      <c r="BS124" s="101"/>
      <c r="BT124" s="101"/>
      <c r="BU124" s="101"/>
      <c r="BV124" s="101"/>
      <c r="BW124" s="101"/>
      <c r="BX124" s="101"/>
      <c r="BY124" s="101"/>
      <c r="BZ124" s="101"/>
      <c r="CA124" s="101"/>
      <c r="CB124" s="101"/>
      <c r="CC124" s="101"/>
      <c r="CD124" s="101"/>
      <c r="CE124" s="101"/>
      <c r="CF124" s="101"/>
      <c r="CG124" s="101"/>
      <c r="CH124" s="101"/>
      <c r="CI124" s="101"/>
      <c r="CJ124" s="101"/>
      <c r="CK124" s="101"/>
      <c r="CL124" s="101"/>
      <c r="CM124" s="101"/>
      <c r="CN124" s="101"/>
      <c r="CO124" s="101"/>
      <c r="CP124" s="101"/>
      <c r="CQ124" s="101"/>
      <c r="CR124" s="101"/>
      <c r="CS124" s="101"/>
      <c r="CT124" s="101"/>
      <c r="CU124" s="101"/>
      <c r="CV124" s="101"/>
      <c r="CW124" s="101"/>
      <c r="CX124" s="101"/>
      <c r="CY124" s="101"/>
      <c r="CZ124" s="101"/>
      <c r="DA124" s="101"/>
      <c r="DB124" s="101"/>
      <c r="DC124" s="101"/>
      <c r="DD124" s="101"/>
      <c r="DE124" s="101"/>
      <c r="DF124" s="101"/>
      <c r="DG124" s="101"/>
      <c r="DH124" s="101"/>
      <c r="DI124" s="101"/>
      <c r="DJ124" s="101"/>
      <c r="DK124" s="101"/>
      <c r="DL124" s="101"/>
      <c r="DM124" s="101"/>
      <c r="DN124" s="101"/>
      <c r="DO124" s="101"/>
      <c r="DP124" s="101"/>
      <c r="DQ124" s="101"/>
      <c r="DR124" s="101"/>
      <c r="DS124" s="101"/>
      <c r="DT124" s="101"/>
      <c r="DU124" s="101"/>
      <c r="DV124" s="101"/>
      <c r="DW124" s="101"/>
      <c r="DX124" s="101"/>
      <c r="DY124" s="101"/>
      <c r="DZ124" s="101"/>
      <c r="EA124" s="101"/>
      <c r="EB124" s="101"/>
      <c r="EC124" s="101"/>
      <c r="ED124" s="101"/>
      <c r="EE124" s="101"/>
      <c r="EF124" s="101"/>
      <c r="EG124" s="101"/>
      <c r="EH124" s="101"/>
      <c r="EI124" s="101"/>
      <c r="EJ124" s="101"/>
      <c r="EK124" s="101"/>
      <c r="EL124" s="101"/>
      <c r="EM124" s="101"/>
      <c r="EN124" s="101"/>
      <c r="EO124" s="101"/>
      <c r="EP124" s="101"/>
      <c r="EQ124" s="101"/>
      <c r="ER124" s="101"/>
      <c r="ES124" s="101"/>
      <c r="ET124" s="101"/>
    </row>
    <row r="125" spans="1:150" ht="25.5" hidden="1" customHeight="1" x14ac:dyDescent="0.25">
      <c r="A125" s="29" t="s">
        <v>671</v>
      </c>
      <c r="B125" s="29" t="s">
        <v>672</v>
      </c>
      <c r="C125" s="29" t="s">
        <v>673</v>
      </c>
      <c r="D125" s="30" t="s">
        <v>674</v>
      </c>
      <c r="E125" s="31" t="s">
        <v>652</v>
      </c>
      <c r="F125" s="32" t="s">
        <v>121</v>
      </c>
      <c r="G125" s="32" t="s">
        <v>361</v>
      </c>
      <c r="H125" s="32" t="s">
        <v>140</v>
      </c>
      <c r="I125" s="32" t="s">
        <v>115</v>
      </c>
      <c r="J125" s="32"/>
      <c r="K125" s="32"/>
      <c r="L125" s="32"/>
      <c r="M125" s="32"/>
      <c r="N125" s="33">
        <f>O125+S125</f>
        <v>1681106.52</v>
      </c>
      <c r="O125" s="33">
        <v>252165.98</v>
      </c>
      <c r="P125" s="33">
        <v>0</v>
      </c>
      <c r="Q125" s="33">
        <v>0</v>
      </c>
      <c r="R125" s="33">
        <v>0</v>
      </c>
      <c r="S125" s="33">
        <v>1428940.54</v>
      </c>
      <c r="T125" s="34">
        <v>42491</v>
      </c>
      <c r="U125" s="35">
        <v>42705</v>
      </c>
      <c r="V125" s="35">
        <v>42794</v>
      </c>
      <c r="W125" s="36">
        <v>43904</v>
      </c>
      <c r="X125" s="114">
        <v>0</v>
      </c>
      <c r="Y125" s="114">
        <v>250000</v>
      </c>
      <c r="Z125" s="114">
        <v>332000</v>
      </c>
      <c r="AA125" s="114">
        <v>641207.01</v>
      </c>
      <c r="AB125" s="114">
        <f>S125-Y125-Z125-AA125</f>
        <v>205733.53000000003</v>
      </c>
      <c r="AC125" s="114"/>
      <c r="AD125" s="139"/>
      <c r="AE125" s="115"/>
      <c r="AF125" s="172">
        <v>8</v>
      </c>
      <c r="AG125" s="129" t="s">
        <v>239</v>
      </c>
      <c r="AH125" s="120"/>
      <c r="AI125" s="135"/>
      <c r="AJ125" s="136"/>
      <c r="AK125" s="119"/>
      <c r="AL125" s="120"/>
      <c r="AM125" s="120"/>
      <c r="AN125" s="120"/>
      <c r="AO125" s="120"/>
      <c r="AP125" s="120" t="s">
        <v>202</v>
      </c>
      <c r="AQ125" s="129" t="s">
        <v>203</v>
      </c>
      <c r="AR125" s="120">
        <f>125.34+23</f>
        <v>148.34</v>
      </c>
      <c r="AS125" s="120" t="s">
        <v>204</v>
      </c>
      <c r="AT125" s="129" t="s">
        <v>227</v>
      </c>
      <c r="AU125" s="120">
        <v>68.709999999999994</v>
      </c>
      <c r="AV125" s="120"/>
      <c r="AW125" s="120"/>
      <c r="AX125" s="120"/>
      <c r="AY125" s="120"/>
      <c r="AZ125" s="120"/>
      <c r="BA125" s="120"/>
      <c r="BB125" s="120"/>
      <c r="BC125" s="120"/>
      <c r="BD125" s="120"/>
      <c r="BE125" s="120"/>
      <c r="BF125" s="120"/>
      <c r="BG125" s="120"/>
      <c r="BH125" s="146" t="s">
        <v>803</v>
      </c>
      <c r="BI125" s="122" t="s">
        <v>941</v>
      </c>
    </row>
    <row r="126" spans="1:150" ht="24.75" hidden="1" customHeight="1" thickBot="1" x14ac:dyDescent="0.3">
      <c r="A126" s="15" t="s">
        <v>675</v>
      </c>
      <c r="B126" s="16" t="s">
        <v>83</v>
      </c>
      <c r="C126" s="16"/>
      <c r="D126" s="16" t="s">
        <v>676</v>
      </c>
      <c r="E126" s="17"/>
      <c r="F126" s="17"/>
      <c r="G126" s="17"/>
      <c r="H126" s="17"/>
      <c r="I126" s="17"/>
      <c r="J126" s="17"/>
      <c r="K126" s="17"/>
      <c r="L126" s="17"/>
      <c r="M126" s="17"/>
      <c r="N126" s="17"/>
      <c r="O126" s="17"/>
      <c r="P126" s="17"/>
      <c r="Q126" s="17"/>
      <c r="R126" s="17"/>
      <c r="S126" s="17"/>
      <c r="T126" s="46"/>
      <c r="U126" s="47"/>
      <c r="V126" s="47"/>
      <c r="W126" s="48" t="s">
        <v>275</v>
      </c>
      <c r="X126" s="17"/>
      <c r="Y126" s="17"/>
      <c r="Z126" s="17"/>
      <c r="AA126" s="17"/>
      <c r="AB126" s="17"/>
      <c r="AC126" s="17"/>
      <c r="AD126" s="17"/>
      <c r="AE126" s="115"/>
      <c r="AF126" s="17"/>
      <c r="AG126" s="17"/>
      <c r="AH126" s="17"/>
      <c r="AI126" s="17"/>
      <c r="AJ126" s="136"/>
      <c r="AK126" s="17"/>
      <c r="AL126" s="17"/>
      <c r="AM126" s="17"/>
      <c r="AN126" s="17"/>
      <c r="AO126" s="17"/>
      <c r="AP126" s="107"/>
      <c r="AQ126" s="107"/>
      <c r="AR126" s="107"/>
      <c r="AS126" s="107"/>
      <c r="AT126" s="17"/>
      <c r="AU126" s="107"/>
      <c r="AV126" s="107"/>
      <c r="AW126" s="17"/>
      <c r="AX126" s="107"/>
      <c r="AY126" s="107"/>
      <c r="AZ126" s="17"/>
      <c r="BA126" s="107"/>
      <c r="BB126" s="107"/>
      <c r="BC126" s="107"/>
      <c r="BD126" s="107"/>
      <c r="BE126" s="107"/>
      <c r="BF126" s="107"/>
      <c r="BG126" s="107"/>
      <c r="BI126" s="122" t="s">
        <v>275</v>
      </c>
    </row>
    <row r="127" spans="1:150" s="113" customFormat="1" ht="25.5" hidden="1" customHeight="1" x14ac:dyDescent="0.25">
      <c r="A127" s="20" t="s">
        <v>677</v>
      </c>
      <c r="B127" s="21" t="s">
        <v>83</v>
      </c>
      <c r="C127" s="21"/>
      <c r="D127" s="22" t="s">
        <v>678</v>
      </c>
      <c r="E127" s="23"/>
      <c r="F127" s="23"/>
      <c r="G127" s="23"/>
      <c r="H127" s="23"/>
      <c r="I127" s="23"/>
      <c r="J127" s="23"/>
      <c r="K127" s="23"/>
      <c r="L127" s="23"/>
      <c r="M127" s="23"/>
      <c r="N127" s="23"/>
      <c r="O127" s="23"/>
      <c r="P127" s="23"/>
      <c r="Q127" s="23"/>
      <c r="R127" s="23"/>
      <c r="S127" s="24"/>
      <c r="T127" s="25"/>
      <c r="U127" s="38"/>
      <c r="V127" s="38"/>
      <c r="W127" s="28" t="s">
        <v>275</v>
      </c>
      <c r="X127" s="108"/>
      <c r="Y127" s="108"/>
      <c r="Z127" s="108"/>
      <c r="AA127" s="108"/>
      <c r="AB127" s="108"/>
      <c r="AC127" s="108"/>
      <c r="AD127" s="138"/>
      <c r="AE127" s="109"/>
      <c r="AF127" s="112"/>
      <c r="AG127" s="110"/>
      <c r="AH127" s="110"/>
      <c r="AI127" s="111"/>
      <c r="AJ127" s="109"/>
      <c r="AK127" s="112"/>
      <c r="AL127" s="110"/>
      <c r="AM127" s="110"/>
      <c r="AN127" s="110"/>
      <c r="AO127" s="110"/>
      <c r="AP127" s="110"/>
      <c r="AQ127" s="110"/>
      <c r="AR127" s="110"/>
      <c r="AS127" s="110"/>
      <c r="AT127" s="110"/>
      <c r="AU127" s="110"/>
      <c r="AV127" s="110"/>
      <c r="AW127" s="110"/>
      <c r="AX127" s="110"/>
      <c r="AY127" s="110"/>
      <c r="AZ127" s="110"/>
      <c r="BA127" s="110"/>
      <c r="BB127" s="110"/>
      <c r="BC127" s="110"/>
      <c r="BD127" s="110"/>
      <c r="BE127" s="110"/>
      <c r="BF127" s="110"/>
      <c r="BG127" s="110"/>
      <c r="BH127" s="146"/>
      <c r="BI127" s="122" t="s">
        <v>275</v>
      </c>
      <c r="BJ127" s="101"/>
      <c r="BK127" s="101"/>
      <c r="BL127" s="101"/>
      <c r="BM127" s="101"/>
      <c r="BN127" s="101"/>
      <c r="BO127" s="101"/>
      <c r="BP127" s="101"/>
      <c r="BQ127" s="101"/>
      <c r="BR127" s="101"/>
      <c r="BS127" s="101"/>
      <c r="BT127" s="101"/>
      <c r="BU127" s="101"/>
      <c r="BV127" s="101"/>
      <c r="BW127" s="101"/>
      <c r="BX127" s="101"/>
      <c r="BY127" s="101"/>
      <c r="BZ127" s="101"/>
      <c r="CA127" s="101"/>
      <c r="CB127" s="101"/>
      <c r="CC127" s="101"/>
      <c r="CD127" s="101"/>
      <c r="CE127" s="101"/>
      <c r="CF127" s="101"/>
      <c r="CG127" s="101"/>
      <c r="CH127" s="101"/>
      <c r="CI127" s="101"/>
      <c r="CJ127" s="101"/>
      <c r="CK127" s="101"/>
      <c r="CL127" s="101"/>
      <c r="CM127" s="101"/>
      <c r="CN127" s="101"/>
      <c r="CO127" s="101"/>
      <c r="CP127" s="101"/>
      <c r="CQ127" s="101"/>
      <c r="CR127" s="101"/>
      <c r="CS127" s="101"/>
      <c r="CT127" s="101"/>
      <c r="CU127" s="101"/>
      <c r="CV127" s="101"/>
      <c r="CW127" s="101"/>
      <c r="CX127" s="101"/>
      <c r="CY127" s="101"/>
      <c r="CZ127" s="101"/>
      <c r="DA127" s="101"/>
      <c r="DB127" s="101"/>
      <c r="DC127" s="101"/>
      <c r="DD127" s="101"/>
      <c r="DE127" s="101"/>
      <c r="DF127" s="101"/>
      <c r="DG127" s="101"/>
      <c r="DH127" s="101"/>
      <c r="DI127" s="101"/>
      <c r="DJ127" s="101"/>
      <c r="DK127" s="101"/>
      <c r="DL127" s="101"/>
      <c r="DM127" s="101"/>
      <c r="DN127" s="101"/>
      <c r="DO127" s="101"/>
      <c r="DP127" s="101"/>
      <c r="DQ127" s="101"/>
      <c r="DR127" s="101"/>
      <c r="DS127" s="101"/>
      <c r="DT127" s="101"/>
      <c r="DU127" s="101"/>
      <c r="DV127" s="101"/>
      <c r="DW127" s="101"/>
      <c r="DX127" s="101"/>
      <c r="DY127" s="101"/>
      <c r="DZ127" s="101"/>
      <c r="EA127" s="101"/>
      <c r="EB127" s="101"/>
      <c r="EC127" s="101"/>
      <c r="ED127" s="101"/>
      <c r="EE127" s="101"/>
      <c r="EF127" s="101"/>
      <c r="EG127" s="101"/>
      <c r="EH127" s="101"/>
      <c r="EI127" s="101"/>
      <c r="EJ127" s="101"/>
      <c r="EK127" s="101"/>
      <c r="EL127" s="101"/>
      <c r="EM127" s="101"/>
      <c r="EN127" s="101"/>
      <c r="EO127" s="101"/>
      <c r="EP127" s="101"/>
      <c r="EQ127" s="101"/>
      <c r="ER127" s="101"/>
      <c r="ES127" s="101"/>
      <c r="ET127" s="101"/>
    </row>
    <row r="128" spans="1:150" ht="25.5" hidden="1" customHeight="1" x14ac:dyDescent="0.25">
      <c r="A128" s="29" t="s">
        <v>679</v>
      </c>
      <c r="B128" s="29" t="s">
        <v>680</v>
      </c>
      <c r="C128" s="29" t="s">
        <v>681</v>
      </c>
      <c r="D128" s="30" t="s">
        <v>682</v>
      </c>
      <c r="E128" s="31" t="s">
        <v>683</v>
      </c>
      <c r="F128" s="32" t="s">
        <v>121</v>
      </c>
      <c r="G128" s="32" t="s">
        <v>408</v>
      </c>
      <c r="H128" s="32" t="s">
        <v>143</v>
      </c>
      <c r="I128" s="32" t="s">
        <v>115</v>
      </c>
      <c r="J128" s="32"/>
      <c r="K128" s="32"/>
      <c r="L128" s="32"/>
      <c r="M128" s="32"/>
      <c r="N128" s="33">
        <v>2800256.02</v>
      </c>
      <c r="O128" s="33"/>
      <c r="P128" s="33"/>
      <c r="Q128" s="33"/>
      <c r="R128" s="33">
        <v>420038.40000000002</v>
      </c>
      <c r="S128" s="33">
        <v>2380217.62</v>
      </c>
      <c r="T128" s="34">
        <v>42826</v>
      </c>
      <c r="U128" s="35">
        <v>42856</v>
      </c>
      <c r="V128" s="35">
        <v>42916</v>
      </c>
      <c r="W128" s="36">
        <v>43545</v>
      </c>
      <c r="X128" s="114"/>
      <c r="Y128" s="114">
        <f>S128/2</f>
        <v>1190108.81</v>
      </c>
      <c r="Z128" s="114">
        <f>S128/2</f>
        <v>1190108.81</v>
      </c>
      <c r="AA128" s="114"/>
      <c r="AB128" s="114"/>
      <c r="AC128" s="114"/>
      <c r="AD128" s="139"/>
      <c r="AE128" s="115"/>
      <c r="AF128" s="119">
        <v>5</v>
      </c>
      <c r="AG128" s="173" t="s">
        <v>776</v>
      </c>
      <c r="AH128" s="120"/>
      <c r="AI128" s="174"/>
      <c r="AJ128" s="136"/>
      <c r="AK128" s="175"/>
      <c r="AL128" s="120"/>
      <c r="AM128" s="120"/>
      <c r="AN128" s="120"/>
      <c r="AO128" s="120"/>
      <c r="AP128" s="176" t="s">
        <v>205</v>
      </c>
      <c r="AQ128" s="173" t="s">
        <v>777</v>
      </c>
      <c r="AR128" s="177">
        <v>5100</v>
      </c>
      <c r="AS128" s="120"/>
      <c r="AT128" s="178"/>
      <c r="AU128" s="173"/>
      <c r="AV128" s="120"/>
      <c r="AW128" s="120"/>
      <c r="AX128" s="120"/>
      <c r="AY128" s="120"/>
      <c r="AZ128" s="120"/>
      <c r="BA128" s="120"/>
      <c r="BB128" s="120"/>
      <c r="BC128" s="120"/>
      <c r="BD128" s="120"/>
      <c r="BE128" s="120"/>
      <c r="BF128" s="120"/>
      <c r="BG128" s="120"/>
      <c r="BH128" s="146" t="s">
        <v>804</v>
      </c>
      <c r="BI128" s="122" t="s">
        <v>941</v>
      </c>
    </row>
    <row r="129" spans="1:150" ht="24.75" hidden="1" customHeight="1" thickBot="1" x14ac:dyDescent="0.3">
      <c r="A129" s="15" t="s">
        <v>684</v>
      </c>
      <c r="B129" s="16" t="s">
        <v>83</v>
      </c>
      <c r="C129" s="16"/>
      <c r="D129" s="16" t="s">
        <v>685</v>
      </c>
      <c r="E129" s="17"/>
      <c r="F129" s="17"/>
      <c r="G129" s="17"/>
      <c r="H129" s="17"/>
      <c r="I129" s="17"/>
      <c r="J129" s="17"/>
      <c r="K129" s="17"/>
      <c r="L129" s="17"/>
      <c r="M129" s="17"/>
      <c r="N129" s="17"/>
      <c r="O129" s="17"/>
      <c r="P129" s="17"/>
      <c r="Q129" s="17"/>
      <c r="R129" s="17"/>
      <c r="S129" s="17"/>
      <c r="T129" s="46"/>
      <c r="U129" s="47"/>
      <c r="V129" s="47"/>
      <c r="W129" s="48" t="s">
        <v>275</v>
      </c>
      <c r="X129" s="17"/>
      <c r="Y129" s="17"/>
      <c r="Z129" s="17"/>
      <c r="AA129" s="17"/>
      <c r="AB129" s="17"/>
      <c r="AC129" s="17"/>
      <c r="AD129" s="17"/>
      <c r="AE129" s="115"/>
      <c r="AF129" s="17"/>
      <c r="AG129" s="17"/>
      <c r="AH129" s="17"/>
      <c r="AI129" s="17"/>
      <c r="AJ129" s="17"/>
      <c r="AK129" s="17"/>
      <c r="AL129" s="17"/>
      <c r="AM129" s="17"/>
      <c r="AN129" s="17"/>
      <c r="AO129" s="17"/>
      <c r="AP129" s="107"/>
      <c r="AQ129" s="107"/>
      <c r="AR129" s="107"/>
      <c r="AS129" s="107"/>
      <c r="AT129" s="17"/>
      <c r="AU129" s="107"/>
      <c r="AV129" s="107"/>
      <c r="AW129" s="17"/>
      <c r="AX129" s="107"/>
      <c r="AY129" s="107"/>
      <c r="AZ129" s="17"/>
      <c r="BA129" s="107"/>
      <c r="BB129" s="107"/>
      <c r="BC129" s="107"/>
      <c r="BD129" s="107"/>
      <c r="BE129" s="107"/>
      <c r="BF129" s="107"/>
      <c r="BG129" s="107"/>
      <c r="BI129" s="122" t="s">
        <v>275</v>
      </c>
    </row>
    <row r="130" spans="1:150" ht="24.75" hidden="1" customHeight="1" thickBot="1" x14ac:dyDescent="0.3">
      <c r="A130" s="15" t="s">
        <v>686</v>
      </c>
      <c r="B130" s="16" t="s">
        <v>83</v>
      </c>
      <c r="C130" s="16"/>
      <c r="D130" s="16" t="s">
        <v>687</v>
      </c>
      <c r="E130" s="17"/>
      <c r="F130" s="17"/>
      <c r="G130" s="17"/>
      <c r="H130" s="17"/>
      <c r="I130" s="17"/>
      <c r="J130" s="17"/>
      <c r="K130" s="17"/>
      <c r="L130" s="17"/>
      <c r="M130" s="17"/>
      <c r="N130" s="17"/>
      <c r="O130" s="17"/>
      <c r="P130" s="17"/>
      <c r="Q130" s="17"/>
      <c r="R130" s="17"/>
      <c r="S130" s="17"/>
      <c r="T130" s="46"/>
      <c r="U130" s="47"/>
      <c r="V130" s="47"/>
      <c r="W130" s="48" t="s">
        <v>275</v>
      </c>
      <c r="X130" s="17"/>
      <c r="Y130" s="17"/>
      <c r="Z130" s="17"/>
      <c r="AA130" s="17"/>
      <c r="AB130" s="17"/>
      <c r="AC130" s="17"/>
      <c r="AD130" s="17"/>
      <c r="AE130" s="115"/>
      <c r="AF130" s="17"/>
      <c r="AG130" s="17"/>
      <c r="AH130" s="17"/>
      <c r="AI130" s="17"/>
      <c r="AJ130" s="17"/>
      <c r="AK130" s="17"/>
      <c r="AL130" s="17"/>
      <c r="AM130" s="17"/>
      <c r="AN130" s="17"/>
      <c r="AO130" s="17"/>
      <c r="AP130" s="107"/>
      <c r="AQ130" s="107"/>
      <c r="AR130" s="107"/>
      <c r="AS130" s="107"/>
      <c r="AT130" s="17"/>
      <c r="AU130" s="107"/>
      <c r="AV130" s="107"/>
      <c r="AW130" s="17"/>
      <c r="AX130" s="107"/>
      <c r="AY130" s="107"/>
      <c r="AZ130" s="17"/>
      <c r="BA130" s="107"/>
      <c r="BB130" s="107"/>
      <c r="BC130" s="107"/>
      <c r="BD130" s="107"/>
      <c r="BE130" s="107"/>
      <c r="BF130" s="107"/>
      <c r="BG130" s="107"/>
      <c r="BI130" s="122" t="s">
        <v>275</v>
      </c>
    </row>
    <row r="131" spans="1:150" s="113" customFormat="1" ht="25.5" customHeight="1" x14ac:dyDescent="0.25">
      <c r="A131" s="20" t="s">
        <v>688</v>
      </c>
      <c r="B131" s="21" t="s">
        <v>83</v>
      </c>
      <c r="C131" s="21"/>
      <c r="D131" s="37" t="s">
        <v>689</v>
      </c>
      <c r="E131" s="23"/>
      <c r="F131" s="23"/>
      <c r="G131" s="23"/>
      <c r="H131" s="23"/>
      <c r="I131" s="23"/>
      <c r="J131" s="23"/>
      <c r="K131" s="23"/>
      <c r="L131" s="23"/>
      <c r="M131" s="23"/>
      <c r="N131" s="23"/>
      <c r="O131" s="23"/>
      <c r="P131" s="23"/>
      <c r="Q131" s="23"/>
      <c r="R131" s="23"/>
      <c r="S131" s="24"/>
      <c r="T131" s="25"/>
      <c r="U131" s="38"/>
      <c r="V131" s="38"/>
      <c r="W131" s="28" t="s">
        <v>275</v>
      </c>
      <c r="X131" s="108"/>
      <c r="Y131" s="108"/>
      <c r="Z131" s="108"/>
      <c r="AA131" s="108"/>
      <c r="AB131" s="108"/>
      <c r="AC131" s="108"/>
      <c r="AD131" s="138"/>
      <c r="AE131" s="109"/>
      <c r="AF131" s="112"/>
      <c r="AG131" s="110"/>
      <c r="AH131" s="110"/>
      <c r="AI131" s="111"/>
      <c r="AJ131" s="109"/>
      <c r="AK131" s="112"/>
      <c r="AL131" s="110"/>
      <c r="AM131" s="110"/>
      <c r="AN131" s="110"/>
      <c r="AO131" s="110"/>
      <c r="AP131" s="110"/>
      <c r="AQ131" s="110"/>
      <c r="AR131" s="110"/>
      <c r="AS131" s="110"/>
      <c r="AT131" s="110"/>
      <c r="AU131" s="110"/>
      <c r="AV131" s="110"/>
      <c r="AW131" s="110"/>
      <c r="AX131" s="110"/>
      <c r="AY131" s="110"/>
      <c r="AZ131" s="110"/>
      <c r="BA131" s="110"/>
      <c r="BB131" s="110"/>
      <c r="BC131" s="110"/>
      <c r="BD131" s="110"/>
      <c r="BE131" s="110"/>
      <c r="BF131" s="110"/>
      <c r="BG131" s="110"/>
      <c r="BH131" s="146"/>
      <c r="BI131" s="122" t="s">
        <v>275</v>
      </c>
      <c r="BJ131" s="101"/>
      <c r="BK131" s="101"/>
      <c r="BL131" s="101"/>
      <c r="BM131" s="101"/>
      <c r="BN131" s="101"/>
      <c r="BO131" s="101"/>
      <c r="BP131" s="101"/>
      <c r="BQ131" s="101"/>
      <c r="BR131" s="101"/>
      <c r="BS131" s="101"/>
      <c r="BT131" s="101"/>
      <c r="BU131" s="101"/>
      <c r="BV131" s="101"/>
      <c r="BW131" s="101"/>
      <c r="BX131" s="101"/>
      <c r="BY131" s="101"/>
      <c r="BZ131" s="101"/>
      <c r="CA131" s="101"/>
      <c r="CB131" s="101"/>
      <c r="CC131" s="101"/>
      <c r="CD131" s="101"/>
      <c r="CE131" s="101"/>
      <c r="CF131" s="101"/>
      <c r="CG131" s="101"/>
      <c r="CH131" s="101"/>
      <c r="CI131" s="101"/>
      <c r="CJ131" s="101"/>
      <c r="CK131" s="101"/>
      <c r="CL131" s="101"/>
      <c r="CM131" s="101"/>
      <c r="CN131" s="101"/>
      <c r="CO131" s="101"/>
      <c r="CP131" s="101"/>
      <c r="CQ131" s="101"/>
      <c r="CR131" s="101"/>
      <c r="CS131" s="101"/>
      <c r="CT131" s="101"/>
      <c r="CU131" s="101"/>
      <c r="CV131" s="101"/>
      <c r="CW131" s="101"/>
      <c r="CX131" s="101"/>
      <c r="CY131" s="101"/>
      <c r="CZ131" s="101"/>
      <c r="DA131" s="101"/>
      <c r="DB131" s="101"/>
      <c r="DC131" s="101"/>
      <c r="DD131" s="101"/>
      <c r="DE131" s="101"/>
      <c r="DF131" s="101"/>
      <c r="DG131" s="101"/>
      <c r="DH131" s="101"/>
      <c r="DI131" s="101"/>
      <c r="DJ131" s="101"/>
      <c r="DK131" s="101"/>
      <c r="DL131" s="101"/>
      <c r="DM131" s="101"/>
      <c r="DN131" s="101"/>
      <c r="DO131" s="101"/>
      <c r="DP131" s="101"/>
      <c r="DQ131" s="101"/>
      <c r="DR131" s="101"/>
      <c r="DS131" s="101"/>
      <c r="DT131" s="101"/>
      <c r="DU131" s="101"/>
      <c r="DV131" s="101"/>
      <c r="DW131" s="101"/>
      <c r="DX131" s="101"/>
      <c r="DY131" s="101"/>
      <c r="DZ131" s="101"/>
      <c r="EA131" s="101"/>
      <c r="EB131" s="101"/>
      <c r="EC131" s="101"/>
      <c r="ED131" s="101"/>
      <c r="EE131" s="101"/>
      <c r="EF131" s="101"/>
      <c r="EG131" s="101"/>
      <c r="EH131" s="101"/>
      <c r="EI131" s="101"/>
      <c r="EJ131" s="101"/>
      <c r="EK131" s="101"/>
      <c r="EL131" s="101"/>
      <c r="EM131" s="101"/>
      <c r="EN131" s="101"/>
      <c r="EO131" s="101"/>
      <c r="EP131" s="101"/>
      <c r="EQ131" s="101"/>
      <c r="ER131" s="101"/>
      <c r="ES131" s="101"/>
      <c r="ET131" s="101"/>
    </row>
    <row r="132" spans="1:150" s="101" customFormat="1" ht="25.5" customHeight="1" x14ac:dyDescent="0.25">
      <c r="A132" s="39" t="s">
        <v>690</v>
      </c>
      <c r="B132" s="39" t="s">
        <v>691</v>
      </c>
      <c r="C132" s="39" t="s">
        <v>692</v>
      </c>
      <c r="D132" s="40" t="s">
        <v>693</v>
      </c>
      <c r="E132" s="41" t="s">
        <v>280</v>
      </c>
      <c r="F132" s="41" t="s">
        <v>121</v>
      </c>
      <c r="G132" s="41" t="s">
        <v>608</v>
      </c>
      <c r="H132" s="41" t="s">
        <v>694</v>
      </c>
      <c r="I132" s="41" t="s">
        <v>115</v>
      </c>
      <c r="J132" s="41"/>
      <c r="K132" s="41"/>
      <c r="L132" s="41"/>
      <c r="M132" s="41"/>
      <c r="N132" s="42">
        <v>363047.26</v>
      </c>
      <c r="O132" s="42">
        <v>54457.09</v>
      </c>
      <c r="P132" s="42"/>
      <c r="Q132" s="42"/>
      <c r="R132" s="42"/>
      <c r="S132" s="42">
        <v>308590.17</v>
      </c>
      <c r="T132" s="43">
        <v>42644</v>
      </c>
      <c r="U132" s="44">
        <v>42795</v>
      </c>
      <c r="V132" s="44">
        <v>42916</v>
      </c>
      <c r="W132" s="344">
        <v>44196</v>
      </c>
      <c r="X132" s="91">
        <v>0</v>
      </c>
      <c r="Y132" s="91">
        <v>138865.57999999999</v>
      </c>
      <c r="Z132" s="91">
        <f>S132-Y132</f>
        <v>169724.59</v>
      </c>
      <c r="AA132" s="91">
        <v>0</v>
      </c>
      <c r="AB132" s="91">
        <v>0</v>
      </c>
      <c r="AC132" s="91"/>
      <c r="AD132" s="149"/>
      <c r="AE132" s="131"/>
      <c r="AF132" s="133">
        <v>38</v>
      </c>
      <c r="AG132" s="116" t="s">
        <v>253</v>
      </c>
      <c r="AH132" s="117"/>
      <c r="AI132" s="132"/>
      <c r="AJ132" s="131"/>
      <c r="AK132" s="133"/>
      <c r="AL132" s="117"/>
      <c r="AM132" s="117"/>
      <c r="AN132" s="117"/>
      <c r="AO132" s="117"/>
      <c r="AP132" s="117" t="s">
        <v>178</v>
      </c>
      <c r="AQ132" s="116" t="s">
        <v>778</v>
      </c>
      <c r="AR132" s="117">
        <v>5.5</v>
      </c>
      <c r="AS132" s="117" t="s">
        <v>228</v>
      </c>
      <c r="AT132" s="116" t="s">
        <v>779</v>
      </c>
      <c r="AU132" s="117">
        <v>1</v>
      </c>
      <c r="AV132" s="117" t="s">
        <v>181</v>
      </c>
      <c r="AW132" s="57" t="s">
        <v>780</v>
      </c>
      <c r="AX132" s="117">
        <v>2</v>
      </c>
      <c r="AY132" s="117" t="s">
        <v>179</v>
      </c>
      <c r="AZ132" s="116" t="s">
        <v>180</v>
      </c>
      <c r="BA132" s="117">
        <v>2</v>
      </c>
      <c r="BB132" s="117"/>
      <c r="BC132" s="117"/>
      <c r="BD132" s="117"/>
      <c r="BE132" s="117"/>
      <c r="BF132" s="117"/>
      <c r="BG132" s="117"/>
      <c r="BH132" s="146" t="s">
        <v>821</v>
      </c>
      <c r="BI132" s="122" t="s">
        <v>941</v>
      </c>
    </row>
    <row r="133" spans="1:150" s="101" customFormat="1" ht="25.5" customHeight="1" x14ac:dyDescent="0.25">
      <c r="A133" s="39" t="s">
        <v>695</v>
      </c>
      <c r="B133" s="39" t="s">
        <v>696</v>
      </c>
      <c r="C133" s="39" t="s">
        <v>697</v>
      </c>
      <c r="D133" s="40" t="s">
        <v>698</v>
      </c>
      <c r="E133" s="41" t="s">
        <v>297</v>
      </c>
      <c r="F133" s="41" t="s">
        <v>121</v>
      </c>
      <c r="G133" s="41" t="s">
        <v>399</v>
      </c>
      <c r="H133" s="41" t="s">
        <v>694</v>
      </c>
      <c r="I133" s="41" t="s">
        <v>115</v>
      </c>
      <c r="J133" s="41"/>
      <c r="K133" s="41"/>
      <c r="L133" s="41"/>
      <c r="M133" s="41"/>
      <c r="N133" s="42" t="s">
        <v>1067</v>
      </c>
      <c r="O133" s="42" t="s">
        <v>1066</v>
      </c>
      <c r="P133" s="42"/>
      <c r="Q133" s="42"/>
      <c r="R133" s="42"/>
      <c r="S133" s="42" t="s">
        <v>1065</v>
      </c>
      <c r="T133" s="43">
        <v>42644</v>
      </c>
      <c r="U133" s="44">
        <v>42705</v>
      </c>
      <c r="V133" s="44">
        <v>42825</v>
      </c>
      <c r="W133" s="45">
        <v>43373</v>
      </c>
      <c r="X133" s="91"/>
      <c r="Y133" s="91">
        <v>191237.94</v>
      </c>
      <c r="Z133" s="91">
        <v>50000</v>
      </c>
      <c r="AA133" s="91"/>
      <c r="AB133" s="91"/>
      <c r="AC133" s="91"/>
      <c r="AD133" s="149"/>
      <c r="AE133" s="131"/>
      <c r="AF133" s="133">
        <v>38</v>
      </c>
      <c r="AG133" s="116" t="s">
        <v>253</v>
      </c>
      <c r="AH133" s="117"/>
      <c r="AI133" s="132"/>
      <c r="AJ133" s="131"/>
      <c r="AK133" s="133"/>
      <c r="AL133" s="117"/>
      <c r="AM133" s="117"/>
      <c r="AN133" s="117"/>
      <c r="AO133" s="117"/>
      <c r="AP133" s="117" t="s">
        <v>178</v>
      </c>
      <c r="AQ133" s="116" t="s">
        <v>778</v>
      </c>
      <c r="AR133" s="116">
        <f>0.7-0.18</f>
        <v>0.52</v>
      </c>
      <c r="AS133" s="117" t="s">
        <v>181</v>
      </c>
      <c r="AT133" s="116" t="s">
        <v>780</v>
      </c>
      <c r="AU133" s="117">
        <v>3</v>
      </c>
      <c r="AV133" s="131"/>
      <c r="AW133" s="131"/>
      <c r="AX133" s="131"/>
      <c r="AY133" s="116"/>
      <c r="AZ133" s="116"/>
      <c r="BA133" s="117"/>
      <c r="BB133" s="117"/>
      <c r="BC133" s="117"/>
      <c r="BD133" s="117"/>
      <c r="BE133" s="117"/>
      <c r="BF133" s="117"/>
      <c r="BG133" s="117"/>
      <c r="BH133" s="146" t="s">
        <v>819</v>
      </c>
      <c r="BI133" s="122" t="s">
        <v>939</v>
      </c>
    </row>
    <row r="134" spans="1:150" s="101" customFormat="1" ht="25.5" customHeight="1" x14ac:dyDescent="0.25">
      <c r="A134" s="39" t="s">
        <v>699</v>
      </c>
      <c r="B134" s="39" t="s">
        <v>700</v>
      </c>
      <c r="C134" s="39" t="s">
        <v>1010</v>
      </c>
      <c r="D134" s="40" t="s">
        <v>701</v>
      </c>
      <c r="E134" s="41" t="s">
        <v>297</v>
      </c>
      <c r="F134" s="41" t="s">
        <v>121</v>
      </c>
      <c r="G134" s="41" t="s">
        <v>399</v>
      </c>
      <c r="H134" s="41" t="s">
        <v>694</v>
      </c>
      <c r="I134" s="41" t="s">
        <v>115</v>
      </c>
      <c r="J134" s="41"/>
      <c r="K134" s="41"/>
      <c r="L134" s="41"/>
      <c r="M134" s="41"/>
      <c r="N134" s="42" t="s">
        <v>1073</v>
      </c>
      <c r="O134" s="42" t="s">
        <v>1072</v>
      </c>
      <c r="P134" s="42"/>
      <c r="Q134" s="42"/>
      <c r="R134" s="42"/>
      <c r="S134" s="42" t="s">
        <v>1071</v>
      </c>
      <c r="T134" s="43">
        <v>43373</v>
      </c>
      <c r="U134" s="44">
        <v>43585</v>
      </c>
      <c r="V134" s="44">
        <v>43676</v>
      </c>
      <c r="W134" s="45">
        <v>44438</v>
      </c>
      <c r="X134" s="91"/>
      <c r="Y134" s="91"/>
      <c r="Z134" s="91"/>
      <c r="AA134" s="91" t="e">
        <f>S134*0.4</f>
        <v>#VALUE!</v>
      </c>
      <c r="AB134" s="91" t="e">
        <f>S134*0.4</f>
        <v>#VALUE!</v>
      </c>
      <c r="AC134" s="91" t="e">
        <f>S134*0.2</f>
        <v>#VALUE!</v>
      </c>
      <c r="AD134" s="149"/>
      <c r="AE134" s="131"/>
      <c r="AF134" s="133">
        <v>38</v>
      </c>
      <c r="AG134" s="116" t="s">
        <v>253</v>
      </c>
      <c r="AH134" s="117"/>
      <c r="AI134" s="132"/>
      <c r="AJ134" s="131"/>
      <c r="AK134" s="133"/>
      <c r="AL134" s="117"/>
      <c r="AM134" s="117"/>
      <c r="AN134" s="117"/>
      <c r="AO134" s="117"/>
      <c r="AP134" s="117" t="s">
        <v>178</v>
      </c>
      <c r="AQ134" s="116" t="s">
        <v>778</v>
      </c>
      <c r="AR134" s="116">
        <f>7.3+0.18</f>
        <v>7.4799999999999995</v>
      </c>
      <c r="AS134" s="117" t="s">
        <v>182</v>
      </c>
      <c r="AT134" s="116" t="s">
        <v>781</v>
      </c>
      <c r="AU134" s="117">
        <v>2</v>
      </c>
      <c r="AV134" s="116" t="s">
        <v>179</v>
      </c>
      <c r="AW134" s="116" t="s">
        <v>180</v>
      </c>
      <c r="AX134" s="117">
        <v>1</v>
      </c>
      <c r="AY134" s="131"/>
      <c r="AZ134" s="131"/>
      <c r="BA134" s="131"/>
      <c r="BB134" s="131"/>
      <c r="BC134" s="131"/>
      <c r="BD134" s="131"/>
      <c r="BE134" s="131"/>
      <c r="BF134" s="131"/>
      <c r="BG134" s="131"/>
      <c r="BH134" s="146" t="s">
        <v>884</v>
      </c>
      <c r="BI134" s="122" t="s">
        <v>947</v>
      </c>
    </row>
    <row r="135" spans="1:150" s="101" customFormat="1" ht="25.5" customHeight="1" x14ac:dyDescent="0.25">
      <c r="A135" s="39" t="s">
        <v>702</v>
      </c>
      <c r="B135" s="39" t="s">
        <v>703</v>
      </c>
      <c r="C135" s="39"/>
      <c r="D135" s="40" t="s">
        <v>704</v>
      </c>
      <c r="E135" s="41" t="s">
        <v>297</v>
      </c>
      <c r="F135" s="41" t="s">
        <v>121</v>
      </c>
      <c r="G135" s="41" t="s">
        <v>399</v>
      </c>
      <c r="H135" s="41" t="s">
        <v>694</v>
      </c>
      <c r="I135" s="41" t="s">
        <v>115</v>
      </c>
      <c r="J135" s="41"/>
      <c r="K135" s="41"/>
      <c r="L135" s="41"/>
      <c r="M135" s="41" t="s">
        <v>38</v>
      </c>
      <c r="N135" s="42">
        <v>296511.84999999998</v>
      </c>
      <c r="O135" s="42">
        <v>44476.78</v>
      </c>
      <c r="P135" s="42"/>
      <c r="Q135" s="42"/>
      <c r="R135" s="42"/>
      <c r="S135" s="42">
        <v>252035.07</v>
      </c>
      <c r="T135" s="43"/>
      <c r="U135" s="44"/>
      <c r="V135" s="44"/>
      <c r="W135" s="45" t="s">
        <v>275</v>
      </c>
      <c r="X135" s="91"/>
      <c r="Y135" s="91"/>
      <c r="Z135" s="91"/>
      <c r="AA135" s="91"/>
      <c r="AB135" s="91"/>
      <c r="AC135" s="91"/>
      <c r="AD135" s="149"/>
      <c r="AE135" s="131"/>
      <c r="AF135" s="133">
        <v>39</v>
      </c>
      <c r="AG135" s="116" t="s">
        <v>253</v>
      </c>
      <c r="AH135" s="117"/>
      <c r="AI135" s="132"/>
      <c r="AJ135" s="131"/>
      <c r="AK135" s="133"/>
      <c r="AL135" s="117"/>
      <c r="AM135" s="117"/>
      <c r="AN135" s="117"/>
      <c r="AO135" s="117"/>
      <c r="AP135" s="117"/>
      <c r="AQ135" s="116"/>
      <c r="AR135" s="117"/>
      <c r="AS135" s="117"/>
      <c r="AT135" s="117"/>
      <c r="AU135" s="117"/>
      <c r="AV135" s="117"/>
      <c r="AW135" s="117"/>
      <c r="AX135" s="117"/>
      <c r="AY135" s="117"/>
      <c r="AZ135" s="117"/>
      <c r="BA135" s="117"/>
      <c r="BB135" s="117"/>
      <c r="BC135" s="117"/>
      <c r="BD135" s="117"/>
      <c r="BE135" s="117"/>
      <c r="BF135" s="117"/>
      <c r="BG135" s="117"/>
      <c r="BH135" s="146"/>
      <c r="BI135" s="122" t="s">
        <v>275</v>
      </c>
    </row>
    <row r="136" spans="1:150" s="101" customFormat="1" ht="25.5" customHeight="1" x14ac:dyDescent="0.25">
      <c r="A136" s="39" t="s">
        <v>705</v>
      </c>
      <c r="B136" s="39" t="s">
        <v>706</v>
      </c>
      <c r="C136" s="39" t="s">
        <v>707</v>
      </c>
      <c r="D136" s="40" t="s">
        <v>708</v>
      </c>
      <c r="E136" s="41" t="s">
        <v>272</v>
      </c>
      <c r="F136" s="41" t="s">
        <v>121</v>
      </c>
      <c r="G136" s="41" t="s">
        <v>361</v>
      </c>
      <c r="H136" s="41" t="s">
        <v>694</v>
      </c>
      <c r="I136" s="41" t="s">
        <v>115</v>
      </c>
      <c r="J136" s="41"/>
      <c r="K136" s="41"/>
      <c r="L136" s="41"/>
      <c r="M136" s="41"/>
      <c r="N136" s="42" t="s">
        <v>1070</v>
      </c>
      <c r="O136" s="42" t="s">
        <v>1069</v>
      </c>
      <c r="P136" s="42"/>
      <c r="Q136" s="42"/>
      <c r="R136" s="42"/>
      <c r="S136" s="42" t="s">
        <v>1068</v>
      </c>
      <c r="T136" s="43">
        <v>42644</v>
      </c>
      <c r="U136" s="44">
        <v>42705</v>
      </c>
      <c r="V136" s="44">
        <v>42825</v>
      </c>
      <c r="W136" s="45">
        <v>43524</v>
      </c>
      <c r="X136" s="91">
        <v>0</v>
      </c>
      <c r="Y136" s="91">
        <v>140000</v>
      </c>
      <c r="Z136" s="91">
        <v>140000</v>
      </c>
      <c r="AA136" s="91">
        <v>18352.16</v>
      </c>
      <c r="AB136" s="91">
        <v>0</v>
      </c>
      <c r="AC136" s="91"/>
      <c r="AD136" s="149"/>
      <c r="AE136" s="131"/>
      <c r="AF136" s="133">
        <v>38</v>
      </c>
      <c r="AG136" s="116" t="s">
        <v>253</v>
      </c>
      <c r="AH136" s="117"/>
      <c r="AI136" s="132"/>
      <c r="AJ136" s="131"/>
      <c r="AK136" s="133"/>
      <c r="AL136" s="117"/>
      <c r="AM136" s="117"/>
      <c r="AN136" s="117"/>
      <c r="AO136" s="117"/>
      <c r="AP136" s="117" t="s">
        <v>178</v>
      </c>
      <c r="AQ136" s="116" t="s">
        <v>782</v>
      </c>
      <c r="AR136" s="117">
        <v>4</v>
      </c>
      <c r="AS136" s="116" t="s">
        <v>179</v>
      </c>
      <c r="AT136" s="116" t="s">
        <v>180</v>
      </c>
      <c r="AU136" s="117">
        <v>1</v>
      </c>
      <c r="AV136" s="117"/>
      <c r="AW136" s="117"/>
      <c r="AX136" s="117"/>
      <c r="AY136" s="131"/>
      <c r="AZ136" s="131"/>
      <c r="BA136" s="131"/>
      <c r="BB136" s="131"/>
      <c r="BC136" s="131"/>
      <c r="BD136" s="131"/>
      <c r="BE136" s="131"/>
      <c r="BF136" s="131"/>
      <c r="BG136" s="131"/>
      <c r="BH136" s="146" t="s">
        <v>820</v>
      </c>
      <c r="BI136" s="122" t="s">
        <v>939</v>
      </c>
    </row>
    <row r="137" spans="1:150" s="101" customFormat="1" ht="25.5" customHeight="1" x14ac:dyDescent="0.25">
      <c r="A137" s="39" t="s">
        <v>709</v>
      </c>
      <c r="B137" s="39" t="s">
        <v>710</v>
      </c>
      <c r="C137" s="39" t="s">
        <v>711</v>
      </c>
      <c r="D137" s="40" t="s">
        <v>712</v>
      </c>
      <c r="E137" s="41" t="s">
        <v>266</v>
      </c>
      <c r="F137" s="41" t="s">
        <v>121</v>
      </c>
      <c r="G137" s="41" t="s">
        <v>493</v>
      </c>
      <c r="H137" s="41" t="s">
        <v>694</v>
      </c>
      <c r="I137" s="41" t="s">
        <v>115</v>
      </c>
      <c r="J137" s="41"/>
      <c r="K137" s="41"/>
      <c r="L137" s="41"/>
      <c r="M137" s="41"/>
      <c r="N137" s="42" t="s">
        <v>1063</v>
      </c>
      <c r="O137" s="42" t="s">
        <v>1064</v>
      </c>
      <c r="P137" s="42"/>
      <c r="Q137" s="42"/>
      <c r="R137" s="42"/>
      <c r="S137" s="42" t="s">
        <v>1062</v>
      </c>
      <c r="T137" s="43">
        <v>42644</v>
      </c>
      <c r="U137" s="44">
        <v>42705</v>
      </c>
      <c r="V137" s="44">
        <v>42825</v>
      </c>
      <c r="W137" s="45">
        <v>43496</v>
      </c>
      <c r="X137" s="91"/>
      <c r="Y137" s="91">
        <v>117700</v>
      </c>
      <c r="Z137" s="91">
        <v>147700</v>
      </c>
      <c r="AA137" s="91">
        <v>91045.8</v>
      </c>
      <c r="AB137" s="91"/>
      <c r="AC137" s="91"/>
      <c r="AD137" s="149"/>
      <c r="AE137" s="131"/>
      <c r="AF137" s="133">
        <v>38</v>
      </c>
      <c r="AG137" s="116" t="s">
        <v>253</v>
      </c>
      <c r="AH137" s="117"/>
      <c r="AI137" s="132"/>
      <c r="AJ137" s="131"/>
      <c r="AK137" s="133"/>
      <c r="AL137" s="117"/>
      <c r="AM137" s="117"/>
      <c r="AN137" s="117"/>
      <c r="AO137" s="117"/>
      <c r="AP137" s="117" t="s">
        <v>178</v>
      </c>
      <c r="AQ137" s="116" t="s">
        <v>782</v>
      </c>
      <c r="AR137" s="116">
        <v>3.47</v>
      </c>
      <c r="AS137" s="116" t="s">
        <v>179</v>
      </c>
      <c r="AT137" s="116" t="s">
        <v>180</v>
      </c>
      <c r="AU137" s="117">
        <v>1</v>
      </c>
      <c r="AV137" s="117"/>
      <c r="AW137" s="117"/>
      <c r="AX137" s="117"/>
      <c r="AY137" s="116"/>
      <c r="AZ137" s="116"/>
      <c r="BA137" s="117"/>
      <c r="BB137" s="117"/>
      <c r="BC137" s="117"/>
      <c r="BD137" s="117"/>
      <c r="BE137" s="117"/>
      <c r="BF137" s="117"/>
      <c r="BG137" s="117"/>
      <c r="BH137" s="146" t="s">
        <v>818</v>
      </c>
      <c r="BI137" s="122" t="s">
        <v>939</v>
      </c>
    </row>
    <row r="138" spans="1:150" ht="25.5" customHeight="1" x14ac:dyDescent="0.25">
      <c r="A138" s="29" t="s">
        <v>713</v>
      </c>
      <c r="B138" s="29" t="s">
        <v>714</v>
      </c>
      <c r="C138" s="39" t="s">
        <v>1055</v>
      </c>
      <c r="D138" s="30" t="s">
        <v>715</v>
      </c>
      <c r="E138" s="31" t="s">
        <v>266</v>
      </c>
      <c r="F138" s="32" t="s">
        <v>121</v>
      </c>
      <c r="G138" s="32" t="s">
        <v>493</v>
      </c>
      <c r="H138" s="32" t="s">
        <v>694</v>
      </c>
      <c r="I138" s="32" t="s">
        <v>115</v>
      </c>
      <c r="J138" s="32"/>
      <c r="K138" s="32"/>
      <c r="L138" s="32"/>
      <c r="M138" s="32"/>
      <c r="N138" s="33">
        <v>129411.77</v>
      </c>
      <c r="O138" s="33">
        <v>19411.77</v>
      </c>
      <c r="P138" s="33"/>
      <c r="Q138" s="33"/>
      <c r="R138" s="33"/>
      <c r="S138" s="42">
        <v>110000</v>
      </c>
      <c r="T138" s="43">
        <v>43373</v>
      </c>
      <c r="U138" s="44">
        <v>43646</v>
      </c>
      <c r="V138" s="44">
        <v>43707</v>
      </c>
      <c r="W138" s="45">
        <v>44377</v>
      </c>
      <c r="X138" s="114"/>
      <c r="Y138" s="115"/>
      <c r="Z138" s="114">
        <v>0</v>
      </c>
      <c r="AA138" s="114">
        <v>25000</v>
      </c>
      <c r="AB138" s="114">
        <v>55000</v>
      </c>
      <c r="AC138" s="114">
        <v>30000</v>
      </c>
      <c r="AD138" s="139"/>
      <c r="AE138" s="115"/>
      <c r="AF138" s="119">
        <v>38</v>
      </c>
      <c r="AG138" s="129" t="s">
        <v>253</v>
      </c>
      <c r="AH138" s="120"/>
      <c r="AI138" s="135"/>
      <c r="AJ138" s="136"/>
      <c r="AK138" s="119"/>
      <c r="AL138" s="120"/>
      <c r="AM138" s="120"/>
      <c r="AN138" s="120"/>
      <c r="AO138" s="120"/>
      <c r="AP138" s="117" t="s">
        <v>178</v>
      </c>
      <c r="AQ138" s="116" t="s">
        <v>778</v>
      </c>
      <c r="AR138" s="116" t="s">
        <v>1061</v>
      </c>
      <c r="AS138" s="117" t="s">
        <v>228</v>
      </c>
      <c r="AT138" s="116" t="s">
        <v>779</v>
      </c>
      <c r="AU138" s="117">
        <v>1</v>
      </c>
      <c r="AV138" s="116" t="s">
        <v>181</v>
      </c>
      <c r="AW138" s="116" t="s">
        <v>780</v>
      </c>
      <c r="AX138" s="116">
        <v>3</v>
      </c>
      <c r="AY138" s="136"/>
      <c r="AZ138" s="136"/>
      <c r="BA138" s="136"/>
      <c r="BB138" s="136"/>
      <c r="BC138" s="136"/>
      <c r="BD138" s="136"/>
      <c r="BE138" s="136"/>
      <c r="BF138" s="136"/>
      <c r="BG138" s="136"/>
      <c r="BH138" s="146" t="s">
        <v>885</v>
      </c>
      <c r="BI138" s="122" t="s">
        <v>1011</v>
      </c>
    </row>
    <row r="139" spans="1:150" ht="24.75" hidden="1" customHeight="1" x14ac:dyDescent="0.2">
      <c r="A139" s="179" t="s">
        <v>783</v>
      </c>
      <c r="B139" s="179"/>
      <c r="C139" s="179"/>
      <c r="D139" s="180"/>
      <c r="E139" s="181"/>
      <c r="F139" s="181"/>
      <c r="G139" s="181"/>
      <c r="H139" s="181"/>
      <c r="I139" s="181"/>
      <c r="J139" s="181"/>
      <c r="K139" s="181"/>
      <c r="L139" s="181"/>
      <c r="M139" s="181"/>
      <c r="N139" s="182">
        <f t="shared" ref="N139:S139" si="1">SUM(N6:N138)-N135</f>
        <v>35722857.281764708</v>
      </c>
      <c r="O139" s="182">
        <f t="shared" si="1"/>
        <v>6982314.2141176471</v>
      </c>
      <c r="P139" s="182">
        <f t="shared" si="1"/>
        <v>1026954.3976470591</v>
      </c>
      <c r="Q139" s="182">
        <f t="shared" si="1"/>
        <v>780124.34999999986</v>
      </c>
      <c r="R139" s="182">
        <f t="shared" si="1"/>
        <v>705589.4</v>
      </c>
      <c r="S139" s="182">
        <f t="shared" si="1"/>
        <v>29549236.919999998</v>
      </c>
      <c r="T139" s="182"/>
      <c r="U139" s="182"/>
      <c r="V139" s="182"/>
      <c r="W139" s="183"/>
      <c r="X139" s="182">
        <f>SUM(Z6:Z7)-X135</f>
        <v>0</v>
      </c>
      <c r="Y139" s="182">
        <f>SUM(AA6:AA7)-Y135</f>
        <v>0</v>
      </c>
      <c r="Z139" s="182">
        <f>SUM(AB6:AB7)-Z135</f>
        <v>0</v>
      </c>
      <c r="AA139" s="182">
        <f>SUM(AC6:AC7)-AA135</f>
        <v>0</v>
      </c>
      <c r="AB139" s="182">
        <f>SUM(AD6:AD138)-AB135</f>
        <v>10000</v>
      </c>
      <c r="AC139" s="182">
        <f>SUM(AE6:AE138)-AC135</f>
        <v>0</v>
      </c>
      <c r="AD139" s="182">
        <f>SUM(AF6:AF138)-AD135</f>
        <v>2471</v>
      </c>
      <c r="AE139" s="182">
        <f>SUM(AG6:AG138)-AE135</f>
        <v>0</v>
      </c>
      <c r="AF139" s="182"/>
      <c r="AG139" s="181"/>
      <c r="AH139" s="181"/>
      <c r="AI139" s="181"/>
      <c r="AJ139" s="181"/>
      <c r="AK139" s="181"/>
      <c r="AL139" s="181"/>
      <c r="AM139" s="181"/>
      <c r="AN139" s="181"/>
      <c r="AO139" s="181"/>
      <c r="AP139" s="184"/>
      <c r="AQ139" s="184"/>
      <c r="AR139" s="184"/>
      <c r="AS139" s="184"/>
      <c r="AT139" s="181"/>
      <c r="AU139" s="184"/>
      <c r="AV139" s="184"/>
      <c r="AW139" s="181"/>
      <c r="AX139" s="184"/>
      <c r="AY139" s="184"/>
      <c r="AZ139" s="181"/>
      <c r="BA139" s="184"/>
    </row>
    <row r="140" spans="1:150" ht="24.75" customHeight="1" x14ac:dyDescent="0.2">
      <c r="A140" s="185"/>
      <c r="B140" s="185"/>
      <c r="C140" s="185"/>
      <c r="D140" s="185"/>
      <c r="E140" s="17"/>
      <c r="F140" s="17"/>
      <c r="G140" s="17"/>
      <c r="H140" s="17"/>
      <c r="I140" s="17"/>
      <c r="J140" s="17"/>
      <c r="K140" s="17"/>
      <c r="L140" s="17"/>
      <c r="M140" s="17"/>
      <c r="N140" s="17"/>
      <c r="O140" s="17"/>
      <c r="P140" s="17"/>
      <c r="Q140" s="17"/>
      <c r="R140" s="17"/>
      <c r="S140" s="17"/>
      <c r="T140" s="17"/>
      <c r="U140" s="17"/>
      <c r="V140" s="17"/>
      <c r="W140" s="186"/>
      <c r="X140" s="17"/>
      <c r="Y140" s="17"/>
      <c r="Z140" s="17"/>
      <c r="AA140" s="17"/>
      <c r="AB140" s="17"/>
      <c r="AC140" s="17"/>
      <c r="AD140" s="17"/>
      <c r="AE140" s="17"/>
      <c r="AF140" s="17"/>
      <c r="AG140" s="17"/>
      <c r="AH140" s="17"/>
      <c r="AI140" s="17"/>
      <c r="AJ140" s="17"/>
      <c r="AK140" s="17"/>
      <c r="AL140" s="17"/>
      <c r="AM140" s="17"/>
      <c r="AN140" s="17"/>
      <c r="AO140" s="17"/>
      <c r="AP140" s="107"/>
      <c r="AQ140" s="107"/>
      <c r="AR140" s="187"/>
      <c r="AS140" s="107"/>
      <c r="AT140" s="17"/>
      <c r="AU140" s="107"/>
      <c r="AV140" s="107"/>
      <c r="AW140" s="17"/>
      <c r="AX140" s="107"/>
      <c r="AY140" s="107"/>
      <c r="AZ140" s="17"/>
      <c r="BA140" s="107"/>
    </row>
    <row r="141" spans="1:150" ht="24.75" customHeight="1" x14ac:dyDescent="0.2">
      <c r="A141" s="185"/>
      <c r="B141" s="185"/>
      <c r="C141" s="185"/>
      <c r="D141" s="185"/>
      <c r="E141" s="17"/>
      <c r="F141" s="17"/>
      <c r="G141" s="17"/>
      <c r="H141" s="17"/>
      <c r="I141" s="17"/>
      <c r="J141" s="17"/>
      <c r="K141" s="17"/>
      <c r="L141" s="17"/>
      <c r="M141" s="17"/>
      <c r="N141" s="17"/>
      <c r="O141" s="17"/>
      <c r="P141" s="17"/>
      <c r="Q141" s="17"/>
      <c r="R141" s="17"/>
      <c r="S141" s="188"/>
      <c r="T141" s="17"/>
      <c r="U141" s="17"/>
      <c r="V141" s="17"/>
      <c r="W141" s="186"/>
      <c r="X141" s="17"/>
      <c r="Y141" s="17"/>
      <c r="Z141" s="189"/>
      <c r="AA141" s="17"/>
      <c r="AB141" s="17"/>
      <c r="AC141" s="17"/>
      <c r="AD141" s="17"/>
      <c r="AE141" s="17"/>
      <c r="AF141" s="17"/>
      <c r="AG141" s="17"/>
      <c r="AH141" s="17"/>
      <c r="AI141" s="17"/>
      <c r="AJ141" s="17"/>
      <c r="AK141" s="17"/>
      <c r="AL141" s="17"/>
      <c r="AM141" s="17"/>
      <c r="AN141" s="17"/>
      <c r="AO141" s="17"/>
      <c r="AP141" s="107"/>
      <c r="AQ141" s="107"/>
      <c r="AR141" s="107"/>
      <c r="AS141" s="107"/>
      <c r="AT141" s="17"/>
      <c r="AU141" s="107"/>
      <c r="AV141" s="107"/>
      <c r="AW141" s="17"/>
      <c r="AX141" s="107"/>
      <c r="AY141" s="107"/>
      <c r="AZ141" s="17"/>
      <c r="BA141" s="107"/>
    </row>
    <row r="142" spans="1:150" ht="24.75" customHeight="1" x14ac:dyDescent="0.2">
      <c r="A142" s="185"/>
      <c r="B142" s="185"/>
      <c r="C142" s="185"/>
      <c r="D142" s="185"/>
      <c r="E142" s="17"/>
      <c r="F142" s="17"/>
      <c r="G142" s="17"/>
      <c r="H142" s="17"/>
      <c r="I142" s="17"/>
      <c r="J142" s="17"/>
      <c r="K142" s="17"/>
      <c r="L142" s="17"/>
      <c r="M142" s="17"/>
      <c r="N142" s="17"/>
      <c r="O142" s="17"/>
      <c r="P142" s="17"/>
      <c r="Q142" s="17"/>
      <c r="R142" s="17"/>
      <c r="S142" s="189"/>
      <c r="T142" s="17"/>
      <c r="U142" s="17"/>
      <c r="V142" s="17"/>
      <c r="W142" s="186"/>
      <c r="X142" s="17"/>
      <c r="Y142" s="17"/>
      <c r="Z142" s="17"/>
      <c r="AA142" s="17"/>
      <c r="AB142" s="17"/>
      <c r="AC142" s="17"/>
      <c r="AD142" s="17"/>
      <c r="AE142" s="17"/>
      <c r="AF142" s="17"/>
      <c r="AG142" s="17"/>
      <c r="AH142" s="17"/>
      <c r="AI142" s="17"/>
      <c r="AJ142" s="17"/>
      <c r="AK142" s="17"/>
      <c r="AL142" s="17"/>
      <c r="AM142" s="17"/>
      <c r="AN142" s="17"/>
      <c r="AO142" s="17"/>
      <c r="AP142" s="107"/>
      <c r="AQ142" s="107"/>
      <c r="AR142" s="107"/>
      <c r="AS142" s="107"/>
      <c r="AT142" s="17"/>
      <c r="AU142" s="107"/>
      <c r="AV142" s="107"/>
      <c r="AW142" s="17"/>
      <c r="AX142" s="107"/>
      <c r="AY142" s="107"/>
      <c r="AZ142" s="17"/>
      <c r="BA142" s="107"/>
    </row>
    <row r="143" spans="1:150" ht="24.75" customHeight="1" x14ac:dyDescent="0.2">
      <c r="A143" s="185"/>
      <c r="B143" s="185"/>
      <c r="C143" s="185"/>
      <c r="D143" s="185"/>
      <c r="E143" s="17"/>
      <c r="F143" s="17"/>
      <c r="G143" s="17"/>
      <c r="H143" s="17"/>
      <c r="I143" s="17"/>
      <c r="J143" s="17"/>
      <c r="K143" s="17"/>
      <c r="L143" s="17"/>
      <c r="M143" s="17"/>
      <c r="N143" s="17"/>
      <c r="O143" s="17"/>
      <c r="P143" s="17"/>
      <c r="Q143" s="17"/>
      <c r="R143" s="17"/>
      <c r="S143" s="189"/>
      <c r="T143" s="17"/>
      <c r="U143" s="17"/>
      <c r="V143" s="17"/>
      <c r="W143" s="186"/>
      <c r="X143" s="17"/>
      <c r="Y143" s="17"/>
      <c r="Z143" s="17"/>
      <c r="AA143" s="17"/>
      <c r="AB143" s="17"/>
      <c r="AC143" s="17"/>
      <c r="AD143" s="17"/>
      <c r="AE143" s="17"/>
      <c r="AF143" s="17"/>
      <c r="AG143" s="190"/>
      <c r="AH143" s="190"/>
      <c r="AI143" s="17"/>
      <c r="AJ143" s="17"/>
      <c r="AK143" s="17"/>
      <c r="AL143" s="17"/>
      <c r="AM143" s="17"/>
      <c r="AN143" s="17"/>
      <c r="AO143" s="17"/>
      <c r="AP143" s="107"/>
      <c r="AQ143" s="107"/>
      <c r="AR143" s="107"/>
      <c r="AS143" s="107"/>
      <c r="AT143" s="17"/>
      <c r="AU143" s="107"/>
      <c r="AV143" s="107"/>
      <c r="AW143" s="17"/>
      <c r="AX143" s="107"/>
      <c r="AY143" s="107"/>
      <c r="AZ143" s="17"/>
      <c r="BA143" s="107"/>
    </row>
    <row r="144" spans="1:150" ht="24.75" customHeight="1" x14ac:dyDescent="0.2">
      <c r="A144" s="185"/>
      <c r="B144" s="185"/>
      <c r="C144" s="185"/>
      <c r="D144" s="185"/>
      <c r="E144" s="17"/>
      <c r="F144" s="17"/>
      <c r="G144" s="17"/>
      <c r="H144" s="17"/>
      <c r="I144" s="17"/>
      <c r="J144" s="17"/>
      <c r="K144" s="17"/>
      <c r="L144" s="17"/>
      <c r="M144" s="17"/>
      <c r="N144" s="17"/>
      <c r="O144" s="17"/>
      <c r="P144" s="17"/>
      <c r="Q144" s="17"/>
      <c r="R144" s="17"/>
      <c r="S144" s="17"/>
      <c r="T144" s="17"/>
      <c r="U144" s="17"/>
      <c r="V144" s="17"/>
      <c r="W144" s="186"/>
      <c r="X144" s="17"/>
      <c r="Y144" s="17"/>
      <c r="Z144" s="17"/>
      <c r="AA144" s="17"/>
      <c r="AB144" s="17"/>
      <c r="AC144" s="17"/>
      <c r="AD144" s="17"/>
      <c r="AE144" s="17"/>
      <c r="AF144" s="17"/>
      <c r="AG144" s="190"/>
      <c r="AH144" s="190"/>
      <c r="AI144" s="17"/>
      <c r="AJ144" s="17"/>
      <c r="AK144" s="17"/>
      <c r="AL144" s="17"/>
      <c r="AM144" s="17"/>
      <c r="AN144" s="17"/>
      <c r="AO144" s="17"/>
      <c r="AP144" s="107"/>
      <c r="AQ144" s="107"/>
      <c r="AR144" s="107"/>
      <c r="AS144" s="107"/>
      <c r="AT144" s="17"/>
      <c r="AU144" s="107"/>
      <c r="AV144" s="107"/>
      <c r="AW144" s="17"/>
      <c r="AX144" s="107"/>
      <c r="AY144" s="107"/>
      <c r="AZ144" s="17"/>
      <c r="BA144" s="107"/>
    </row>
    <row r="145" spans="1:53" ht="24.75" customHeight="1" x14ac:dyDescent="0.2">
      <c r="A145" s="185"/>
      <c r="B145" s="185"/>
      <c r="C145" s="185"/>
      <c r="D145" s="185"/>
      <c r="E145" s="17"/>
      <c r="F145" s="17"/>
      <c r="G145" s="17"/>
      <c r="H145" s="17"/>
      <c r="I145" s="17"/>
      <c r="J145" s="17"/>
      <c r="K145" s="17"/>
      <c r="L145" s="17"/>
      <c r="M145" s="17"/>
      <c r="N145" s="17"/>
      <c r="O145" s="17"/>
      <c r="P145" s="17"/>
      <c r="Q145" s="17"/>
      <c r="R145" s="17"/>
      <c r="S145" s="17"/>
      <c r="T145" s="17"/>
      <c r="U145" s="17"/>
      <c r="V145" s="17"/>
      <c r="W145" s="186"/>
      <c r="X145" s="17"/>
      <c r="Y145" s="17"/>
      <c r="Z145" s="17"/>
      <c r="AA145" s="17"/>
      <c r="AB145" s="17"/>
      <c r="AC145" s="17"/>
      <c r="AD145" s="17"/>
      <c r="AE145" s="17"/>
      <c r="AF145" s="17"/>
      <c r="AG145" s="190"/>
      <c r="AH145" s="190"/>
      <c r="AI145" s="17"/>
      <c r="AJ145" s="17"/>
      <c r="AK145" s="17"/>
      <c r="AL145" s="17"/>
      <c r="AM145" s="17"/>
      <c r="AN145" s="17"/>
      <c r="AO145" s="17"/>
      <c r="AP145" s="107"/>
      <c r="AQ145" s="107"/>
      <c r="AR145" s="107"/>
      <c r="AS145" s="107"/>
      <c r="AT145" s="17"/>
      <c r="AU145" s="107"/>
      <c r="AV145" s="107"/>
      <c r="AW145" s="17"/>
      <c r="AX145" s="107"/>
      <c r="AY145" s="107"/>
      <c r="AZ145" s="17"/>
      <c r="BA145" s="107"/>
    </row>
    <row r="146" spans="1:53" ht="24.75" customHeight="1" x14ac:dyDescent="0.2">
      <c r="A146" s="185"/>
      <c r="B146" s="185"/>
      <c r="C146" s="185"/>
      <c r="D146" s="185"/>
      <c r="E146" s="17"/>
      <c r="F146" s="17"/>
      <c r="G146" s="17"/>
      <c r="H146" s="17"/>
      <c r="I146" s="17"/>
      <c r="J146" s="17"/>
      <c r="K146" s="17"/>
      <c r="L146" s="17"/>
      <c r="M146" s="17"/>
      <c r="N146" s="17"/>
      <c r="O146" s="17"/>
      <c r="P146" s="17"/>
      <c r="Q146" s="17"/>
      <c r="R146" s="17"/>
      <c r="S146" s="17"/>
      <c r="T146" s="17"/>
      <c r="U146" s="17"/>
      <c r="V146" s="17"/>
      <c r="W146" s="186"/>
      <c r="X146" s="17"/>
      <c r="Y146" s="17"/>
      <c r="Z146" s="17"/>
      <c r="AA146" s="17"/>
      <c r="AB146" s="17"/>
      <c r="AC146" s="17"/>
      <c r="AD146" s="17"/>
      <c r="AE146" s="17"/>
      <c r="AF146" s="17"/>
      <c r="AG146" s="190"/>
      <c r="AH146" s="190"/>
      <c r="AI146" s="17"/>
      <c r="AJ146" s="17"/>
      <c r="AK146" s="17"/>
      <c r="AL146" s="17"/>
      <c r="AM146" s="17"/>
      <c r="AN146" s="17"/>
      <c r="AO146" s="17"/>
      <c r="AP146" s="107"/>
      <c r="AQ146" s="107"/>
      <c r="AR146" s="107"/>
      <c r="AS146" s="107"/>
      <c r="AT146" s="17"/>
      <c r="AU146" s="107"/>
      <c r="AV146" s="107"/>
      <c r="AW146" s="17"/>
      <c r="AX146" s="107"/>
      <c r="AY146" s="107"/>
      <c r="AZ146" s="17"/>
      <c r="BA146" s="107"/>
    </row>
    <row r="147" spans="1:53" ht="24.75" customHeight="1" x14ac:dyDescent="0.2">
      <c r="A147" s="185"/>
      <c r="B147" s="185"/>
      <c r="C147" s="185"/>
      <c r="D147" s="185"/>
      <c r="E147" s="17"/>
      <c r="F147" s="17"/>
      <c r="G147" s="17"/>
      <c r="H147" s="17"/>
      <c r="I147" s="17"/>
      <c r="J147" s="17"/>
      <c r="K147" s="17"/>
      <c r="L147" s="17"/>
      <c r="M147" s="17"/>
      <c r="N147" s="17"/>
      <c r="O147" s="17"/>
      <c r="P147" s="17"/>
      <c r="Q147" s="17"/>
      <c r="R147" s="17"/>
      <c r="S147" s="17"/>
      <c r="T147" s="17"/>
      <c r="U147" s="17"/>
      <c r="V147" s="17"/>
      <c r="W147" s="186"/>
      <c r="X147" s="17"/>
      <c r="Y147" s="17"/>
      <c r="Z147" s="17"/>
      <c r="AA147" s="17"/>
      <c r="AB147" s="17"/>
      <c r="AC147" s="17"/>
      <c r="AD147" s="17"/>
      <c r="AE147" s="17"/>
      <c r="AF147" s="17"/>
      <c r="AG147" s="190"/>
      <c r="AH147" s="190"/>
      <c r="AI147" s="17"/>
      <c r="AJ147" s="17"/>
      <c r="AK147" s="17"/>
      <c r="AL147" s="17"/>
      <c r="AM147" s="17"/>
      <c r="AN147" s="17"/>
      <c r="AO147" s="17"/>
      <c r="AP147" s="107"/>
      <c r="AQ147" s="107"/>
      <c r="AR147" s="107"/>
      <c r="AS147" s="107"/>
      <c r="AT147" s="17"/>
      <c r="AU147" s="107"/>
      <c r="AV147" s="107"/>
      <c r="AW147" s="17"/>
      <c r="AX147" s="107"/>
      <c r="AY147" s="107"/>
      <c r="AZ147" s="17"/>
      <c r="BA147" s="107"/>
    </row>
    <row r="148" spans="1:53" ht="24.75" customHeight="1" x14ac:dyDescent="0.2">
      <c r="A148" s="185"/>
      <c r="B148" s="185"/>
      <c r="C148" s="185"/>
      <c r="D148" s="185"/>
      <c r="E148" s="17"/>
      <c r="F148" s="17"/>
      <c r="G148" s="17"/>
      <c r="H148" s="17"/>
      <c r="I148" s="17"/>
      <c r="J148" s="17"/>
      <c r="K148" s="17"/>
      <c r="L148" s="17"/>
      <c r="M148" s="17"/>
      <c r="N148" s="17"/>
      <c r="O148" s="17"/>
      <c r="P148" s="17"/>
      <c r="Q148" s="17"/>
      <c r="R148" s="17"/>
      <c r="S148" s="17"/>
      <c r="T148" s="17"/>
      <c r="U148" s="17"/>
      <c r="V148" s="17"/>
      <c r="W148" s="186"/>
      <c r="X148" s="17"/>
      <c r="Y148" s="17"/>
      <c r="Z148" s="17"/>
      <c r="AA148" s="17"/>
      <c r="AB148" s="17"/>
      <c r="AC148" s="17"/>
      <c r="AD148" s="17"/>
      <c r="AE148" s="17"/>
      <c r="AF148" s="17"/>
      <c r="AG148" s="190"/>
      <c r="AH148" s="190"/>
      <c r="AI148" s="17"/>
      <c r="AJ148" s="17"/>
      <c r="AK148" s="17"/>
      <c r="AL148" s="17"/>
      <c r="AM148" s="17"/>
      <c r="AN148" s="17"/>
      <c r="AO148" s="17"/>
      <c r="AP148" s="107"/>
      <c r="AQ148" s="107"/>
      <c r="AR148" s="107"/>
      <c r="AS148" s="107"/>
      <c r="AT148" s="17"/>
      <c r="AU148" s="107"/>
      <c r="AV148" s="107"/>
      <c r="AW148" s="17"/>
      <c r="AX148" s="107"/>
      <c r="AY148" s="107"/>
      <c r="AZ148" s="17"/>
      <c r="BA148" s="107"/>
    </row>
    <row r="149" spans="1:53" ht="24.75" customHeight="1" x14ac:dyDescent="0.2">
      <c r="A149" s="185"/>
      <c r="B149" s="185"/>
      <c r="C149" s="185"/>
      <c r="D149" s="185"/>
      <c r="E149" s="17"/>
      <c r="F149" s="17"/>
      <c r="G149" s="17"/>
      <c r="H149" s="17"/>
      <c r="I149" s="17"/>
      <c r="J149" s="17"/>
      <c r="K149" s="17"/>
      <c r="L149" s="17"/>
      <c r="M149" s="17"/>
      <c r="N149" s="17"/>
      <c r="O149" s="17"/>
      <c r="P149" s="17"/>
      <c r="Q149" s="17"/>
      <c r="R149" s="17"/>
      <c r="S149" s="17"/>
      <c r="T149" s="17"/>
      <c r="U149" s="17"/>
      <c r="V149" s="17"/>
      <c r="W149" s="186"/>
      <c r="X149" s="17"/>
      <c r="Y149" s="17"/>
      <c r="Z149" s="17"/>
      <c r="AA149" s="17"/>
      <c r="AB149" s="17"/>
      <c r="AC149" s="17"/>
      <c r="AD149" s="17"/>
      <c r="AE149" s="17"/>
      <c r="AF149" s="17"/>
      <c r="AG149" s="190"/>
      <c r="AH149" s="190"/>
      <c r="AI149" s="17"/>
      <c r="AJ149" s="17"/>
      <c r="AK149" s="17"/>
      <c r="AL149" s="17"/>
      <c r="AM149" s="17"/>
      <c r="AN149" s="17"/>
      <c r="AO149" s="17"/>
      <c r="AP149" s="107"/>
      <c r="AQ149" s="107"/>
      <c r="AR149" s="107"/>
      <c r="AS149" s="107"/>
      <c r="AT149" s="17"/>
      <c r="AU149" s="107"/>
      <c r="AV149" s="107"/>
      <c r="AW149" s="17"/>
      <c r="AX149" s="107"/>
      <c r="AY149" s="107"/>
      <c r="AZ149" s="17"/>
      <c r="BA149" s="107"/>
    </row>
    <row r="150" spans="1:53" ht="24.75" customHeight="1" x14ac:dyDescent="0.2">
      <c r="A150" s="185"/>
      <c r="B150" s="185"/>
      <c r="C150" s="185"/>
      <c r="D150" s="185"/>
      <c r="E150" s="17"/>
      <c r="F150" s="17"/>
      <c r="G150" s="17"/>
      <c r="H150" s="17"/>
      <c r="I150" s="17"/>
      <c r="J150" s="17"/>
      <c r="K150" s="17"/>
      <c r="L150" s="17"/>
      <c r="M150" s="17"/>
      <c r="N150" s="17"/>
      <c r="O150" s="17"/>
      <c r="P150" s="17"/>
      <c r="Q150" s="17"/>
      <c r="R150" s="17"/>
      <c r="S150" s="17"/>
      <c r="T150" s="17"/>
      <c r="U150" s="17"/>
      <c r="V150" s="17"/>
      <c r="W150" s="186"/>
      <c r="X150" s="17"/>
      <c r="Y150" s="17"/>
      <c r="Z150" s="17"/>
      <c r="AA150" s="17"/>
      <c r="AB150" s="17"/>
      <c r="AC150" s="17"/>
      <c r="AD150" s="17"/>
      <c r="AE150" s="17"/>
      <c r="AF150" s="17"/>
      <c r="AG150" s="190"/>
      <c r="AH150" s="190"/>
      <c r="AI150" s="17"/>
      <c r="AJ150" s="17"/>
      <c r="AK150" s="17"/>
      <c r="AL150" s="17"/>
      <c r="AM150" s="17"/>
      <c r="AN150" s="17"/>
      <c r="AO150" s="17"/>
      <c r="AP150" s="107"/>
      <c r="AQ150" s="107"/>
      <c r="AR150" s="107"/>
      <c r="AS150" s="107"/>
      <c r="AT150" s="17"/>
      <c r="AU150" s="107"/>
      <c r="AV150" s="107"/>
      <c r="AW150" s="17"/>
      <c r="AX150" s="107"/>
      <c r="AY150" s="107"/>
      <c r="AZ150" s="17"/>
      <c r="BA150" s="107"/>
    </row>
    <row r="151" spans="1:53" ht="24.75" customHeight="1" x14ac:dyDescent="0.2">
      <c r="A151" s="185"/>
      <c r="B151" s="185"/>
      <c r="C151" s="185"/>
      <c r="D151" s="185"/>
      <c r="E151" s="17"/>
      <c r="F151" s="17"/>
      <c r="G151" s="17"/>
      <c r="H151" s="17"/>
      <c r="I151" s="17"/>
      <c r="J151" s="17"/>
      <c r="K151" s="17"/>
      <c r="L151" s="17"/>
      <c r="M151" s="17"/>
      <c r="N151" s="17"/>
      <c r="O151" s="17"/>
      <c r="P151" s="17"/>
      <c r="Q151" s="17"/>
      <c r="R151" s="17"/>
      <c r="S151" s="17"/>
      <c r="T151" s="17"/>
      <c r="U151" s="17"/>
      <c r="V151" s="17"/>
      <c r="W151" s="186"/>
      <c r="X151" s="17"/>
      <c r="Y151" s="17"/>
      <c r="Z151" s="17"/>
      <c r="AA151" s="17"/>
      <c r="AB151" s="17"/>
      <c r="AC151" s="17"/>
      <c r="AD151" s="17"/>
      <c r="AE151" s="17"/>
      <c r="AF151" s="17"/>
      <c r="AG151" s="190"/>
      <c r="AH151" s="190"/>
      <c r="AI151" s="17"/>
      <c r="AJ151" s="17"/>
      <c r="AK151" s="17"/>
      <c r="AL151" s="17"/>
      <c r="AM151" s="17"/>
      <c r="AN151" s="17"/>
      <c r="AO151" s="17"/>
      <c r="AP151" s="107"/>
      <c r="AQ151" s="107"/>
      <c r="AR151" s="107"/>
      <c r="AS151" s="107"/>
      <c r="AT151" s="17"/>
      <c r="AU151" s="107"/>
      <c r="AV151" s="107"/>
      <c r="AW151" s="17"/>
      <c r="AX151" s="107"/>
      <c r="AY151" s="107"/>
      <c r="AZ151" s="17"/>
      <c r="BA151" s="107"/>
    </row>
    <row r="152" spans="1:53" ht="24.75" customHeight="1" x14ac:dyDescent="0.2">
      <c r="A152" s="185"/>
      <c r="B152" s="185"/>
      <c r="C152" s="185"/>
      <c r="D152" s="185"/>
      <c r="E152" s="17"/>
      <c r="F152" s="17"/>
      <c r="G152" s="17"/>
      <c r="H152" s="17"/>
      <c r="I152" s="17"/>
      <c r="J152" s="17"/>
      <c r="K152" s="17"/>
      <c r="L152" s="17"/>
      <c r="M152" s="17"/>
      <c r="N152" s="17"/>
      <c r="O152" s="17"/>
      <c r="P152" s="17"/>
      <c r="Q152" s="17"/>
      <c r="R152" s="17"/>
      <c r="S152" s="17"/>
      <c r="T152" s="17"/>
      <c r="U152" s="17"/>
      <c r="V152" s="17"/>
      <c r="W152" s="186"/>
      <c r="X152" s="17"/>
      <c r="Y152" s="17"/>
      <c r="Z152" s="17"/>
      <c r="AA152" s="17"/>
      <c r="AB152" s="17"/>
      <c r="AC152" s="17"/>
      <c r="AD152" s="17"/>
      <c r="AE152" s="17"/>
      <c r="AF152" s="17"/>
      <c r="AG152" s="190"/>
      <c r="AH152" s="190"/>
      <c r="AI152" s="17"/>
      <c r="AJ152" s="17"/>
      <c r="AK152" s="17"/>
      <c r="AL152" s="17"/>
      <c r="AM152" s="17"/>
      <c r="AN152" s="17"/>
      <c r="AO152" s="17"/>
      <c r="AP152" s="107"/>
      <c r="AQ152" s="107"/>
      <c r="AR152" s="107"/>
      <c r="AS152" s="107"/>
      <c r="AT152" s="17"/>
      <c r="AU152" s="107"/>
      <c r="AV152" s="107"/>
      <c r="AW152" s="17"/>
      <c r="AX152" s="107"/>
      <c r="AY152" s="107"/>
      <c r="AZ152" s="17"/>
      <c r="BA152" s="107"/>
    </row>
    <row r="153" spans="1:53" ht="24.75" customHeight="1" x14ac:dyDescent="0.2">
      <c r="A153" s="185"/>
      <c r="B153" s="185"/>
      <c r="C153" s="185"/>
      <c r="D153" s="185"/>
      <c r="E153" s="17"/>
      <c r="F153" s="17"/>
      <c r="G153" s="17"/>
      <c r="H153" s="17"/>
      <c r="I153" s="17"/>
      <c r="J153" s="17"/>
      <c r="K153" s="17"/>
      <c r="L153" s="17"/>
      <c r="M153" s="17"/>
      <c r="N153" s="17"/>
      <c r="O153" s="17"/>
      <c r="P153" s="17"/>
      <c r="Q153" s="17"/>
      <c r="R153" s="17"/>
      <c r="S153" s="17"/>
      <c r="T153" s="17"/>
      <c r="U153" s="17"/>
      <c r="V153" s="17"/>
      <c r="W153" s="186"/>
      <c r="X153" s="17"/>
      <c r="Y153" s="17"/>
      <c r="Z153" s="17"/>
      <c r="AA153" s="17"/>
      <c r="AB153" s="17"/>
      <c r="AC153" s="17"/>
      <c r="AD153" s="17"/>
      <c r="AE153" s="17"/>
      <c r="AF153" s="17"/>
      <c r="AG153" s="190"/>
      <c r="AH153" s="190"/>
      <c r="AI153" s="17"/>
      <c r="AJ153" s="17"/>
      <c r="AK153" s="17"/>
      <c r="AL153" s="17"/>
      <c r="AM153" s="17"/>
      <c r="AN153" s="17"/>
      <c r="AO153" s="17"/>
      <c r="AP153" s="107"/>
      <c r="AQ153" s="107"/>
      <c r="AR153" s="107"/>
      <c r="AS153" s="107"/>
      <c r="AT153" s="17"/>
      <c r="AU153" s="107"/>
      <c r="AV153" s="107"/>
      <c r="AW153" s="17"/>
      <c r="AX153" s="107"/>
      <c r="AY153" s="107"/>
      <c r="AZ153" s="17"/>
      <c r="BA153" s="107"/>
    </row>
    <row r="154" spans="1:53" ht="24.75" customHeight="1" x14ac:dyDescent="0.2">
      <c r="A154" s="185"/>
      <c r="B154" s="185"/>
      <c r="C154" s="185"/>
      <c r="D154" s="185"/>
      <c r="E154" s="17"/>
      <c r="F154" s="17"/>
      <c r="G154" s="17"/>
      <c r="H154" s="17"/>
      <c r="I154" s="17"/>
      <c r="J154" s="17"/>
      <c r="K154" s="17"/>
      <c r="L154" s="17"/>
      <c r="M154" s="17"/>
      <c r="N154" s="17"/>
      <c r="O154" s="17"/>
      <c r="P154" s="17"/>
      <c r="Q154" s="17"/>
      <c r="R154" s="17"/>
      <c r="S154" s="17"/>
      <c r="T154" s="17"/>
      <c r="U154" s="17"/>
      <c r="V154" s="17"/>
      <c r="W154" s="186"/>
      <c r="X154" s="17"/>
      <c r="Y154" s="17"/>
      <c r="Z154" s="17"/>
      <c r="AA154" s="17"/>
      <c r="AB154" s="17"/>
      <c r="AC154" s="17"/>
      <c r="AD154" s="17"/>
      <c r="AE154" s="17"/>
      <c r="AF154" s="17"/>
      <c r="AG154" s="190"/>
      <c r="AH154" s="190"/>
      <c r="AI154" s="17"/>
      <c r="AJ154" s="17"/>
      <c r="AK154" s="17"/>
      <c r="AL154" s="17"/>
      <c r="AM154" s="17"/>
      <c r="AN154" s="17"/>
      <c r="AO154" s="17"/>
      <c r="AP154" s="107"/>
      <c r="AQ154" s="107"/>
      <c r="AR154" s="107"/>
      <c r="AS154" s="107"/>
      <c r="AT154" s="17"/>
      <c r="AU154" s="107"/>
      <c r="AV154" s="107"/>
      <c r="AW154" s="17"/>
      <c r="AX154" s="107"/>
      <c r="AY154" s="107"/>
      <c r="AZ154" s="17"/>
      <c r="BA154" s="107"/>
    </row>
    <row r="155" spans="1:53" ht="24.75" customHeight="1" x14ac:dyDescent="0.2">
      <c r="A155" s="185"/>
      <c r="B155" s="185"/>
      <c r="C155" s="185"/>
      <c r="D155" s="185"/>
      <c r="E155" s="17"/>
      <c r="F155" s="17"/>
      <c r="G155" s="17"/>
      <c r="H155" s="17"/>
      <c r="I155" s="17"/>
      <c r="J155" s="17"/>
      <c r="K155" s="17"/>
      <c r="L155" s="17"/>
      <c r="M155" s="17"/>
      <c r="N155" s="17"/>
      <c r="O155" s="17"/>
      <c r="P155" s="17"/>
      <c r="Q155" s="17"/>
      <c r="R155" s="17"/>
      <c r="S155" s="17"/>
      <c r="T155" s="17"/>
      <c r="U155" s="17"/>
      <c r="V155" s="17"/>
      <c r="W155" s="186"/>
      <c r="X155" s="17"/>
      <c r="Y155" s="17"/>
      <c r="Z155" s="17"/>
      <c r="AA155" s="17"/>
      <c r="AB155" s="17"/>
      <c r="AC155" s="17"/>
      <c r="AD155" s="17"/>
      <c r="AE155" s="17"/>
      <c r="AF155" s="17"/>
      <c r="AG155" s="190"/>
      <c r="AH155" s="190"/>
      <c r="AI155" s="17"/>
      <c r="AJ155" s="17"/>
      <c r="AK155" s="17"/>
      <c r="AL155" s="17"/>
      <c r="AM155" s="17"/>
      <c r="AN155" s="17"/>
      <c r="AO155" s="17"/>
      <c r="AP155" s="107"/>
      <c r="AQ155" s="107"/>
      <c r="AR155" s="107"/>
      <c r="AS155" s="107"/>
      <c r="AT155" s="17"/>
      <c r="AU155" s="107"/>
      <c r="AV155" s="107"/>
      <c r="AW155" s="17"/>
      <c r="AX155" s="107"/>
      <c r="AY155" s="107"/>
      <c r="AZ155" s="17"/>
      <c r="BA155" s="107"/>
    </row>
    <row r="156" spans="1:53" ht="24.75" customHeight="1" x14ac:dyDescent="0.2">
      <c r="A156" s="185"/>
      <c r="B156" s="185"/>
      <c r="C156" s="185"/>
      <c r="D156" s="185"/>
      <c r="E156" s="17"/>
      <c r="F156" s="17"/>
      <c r="G156" s="17"/>
      <c r="H156" s="17"/>
      <c r="I156" s="17"/>
      <c r="J156" s="17"/>
      <c r="K156" s="17"/>
      <c r="L156" s="17"/>
      <c r="M156" s="17"/>
      <c r="N156" s="17"/>
      <c r="O156" s="17"/>
      <c r="P156" s="17"/>
      <c r="Q156" s="17"/>
      <c r="R156" s="17"/>
      <c r="S156" s="17"/>
      <c r="T156" s="17"/>
      <c r="U156" s="17"/>
      <c r="V156" s="17"/>
      <c r="W156" s="186"/>
      <c r="X156" s="17"/>
      <c r="Y156" s="17"/>
      <c r="Z156" s="17"/>
      <c r="AA156" s="17"/>
      <c r="AB156" s="17"/>
      <c r="AC156" s="17"/>
      <c r="AD156" s="17"/>
      <c r="AE156" s="17"/>
      <c r="AF156" s="17"/>
      <c r="AG156" s="190"/>
      <c r="AH156" s="190"/>
      <c r="AI156" s="17"/>
      <c r="AJ156" s="17"/>
      <c r="AK156" s="17"/>
      <c r="AL156" s="17"/>
      <c r="AM156" s="17"/>
      <c r="AN156" s="17"/>
      <c r="AO156" s="17"/>
      <c r="AP156" s="107"/>
      <c r="AQ156" s="107"/>
      <c r="AR156" s="107"/>
      <c r="AS156" s="107"/>
      <c r="AT156" s="17"/>
      <c r="AU156" s="107"/>
      <c r="AV156" s="107"/>
      <c r="AW156" s="17"/>
      <c r="AX156" s="107"/>
      <c r="AY156" s="107"/>
      <c r="AZ156" s="17"/>
      <c r="BA156" s="107"/>
    </row>
    <row r="157" spans="1:53" ht="24.75" customHeight="1" x14ac:dyDescent="0.2">
      <c r="A157" s="185"/>
      <c r="B157" s="185"/>
      <c r="C157" s="185"/>
      <c r="D157" s="185"/>
      <c r="E157" s="17"/>
      <c r="F157" s="17"/>
      <c r="G157" s="17"/>
      <c r="H157" s="17"/>
      <c r="I157" s="17"/>
      <c r="J157" s="17"/>
      <c r="K157" s="17"/>
      <c r="L157" s="17"/>
      <c r="M157" s="17"/>
      <c r="N157" s="17"/>
      <c r="O157" s="17"/>
      <c r="P157" s="17"/>
      <c r="Q157" s="17"/>
      <c r="R157" s="17"/>
      <c r="S157" s="17"/>
      <c r="T157" s="17"/>
      <c r="U157" s="17"/>
      <c r="V157" s="17"/>
      <c r="W157" s="186"/>
      <c r="X157" s="17"/>
      <c r="Y157" s="17"/>
      <c r="Z157" s="17"/>
      <c r="AA157" s="17"/>
      <c r="AB157" s="17"/>
      <c r="AC157" s="17"/>
      <c r="AD157" s="17"/>
      <c r="AE157" s="17"/>
      <c r="AF157" s="17"/>
      <c r="AG157" s="190"/>
      <c r="AH157" s="190"/>
      <c r="AI157" s="17"/>
      <c r="AJ157" s="17"/>
      <c r="AK157" s="17"/>
      <c r="AL157" s="17"/>
      <c r="AM157" s="17"/>
      <c r="AN157" s="17"/>
      <c r="AO157" s="17"/>
      <c r="AP157" s="107"/>
      <c r="AQ157" s="107"/>
      <c r="AR157" s="107"/>
      <c r="AS157" s="107"/>
      <c r="AT157" s="17"/>
      <c r="AU157" s="107"/>
      <c r="AV157" s="107"/>
      <c r="AW157" s="17"/>
      <c r="AX157" s="107"/>
      <c r="AY157" s="107"/>
      <c r="AZ157" s="17"/>
      <c r="BA157" s="107"/>
    </row>
    <row r="158" spans="1:53" ht="24.75" customHeight="1" x14ac:dyDescent="0.2">
      <c r="A158" s="185"/>
      <c r="B158" s="185"/>
      <c r="C158" s="185"/>
      <c r="D158" s="185"/>
      <c r="E158" s="17"/>
      <c r="F158" s="17"/>
      <c r="G158" s="17"/>
      <c r="H158" s="17"/>
      <c r="I158" s="17"/>
      <c r="J158" s="17"/>
      <c r="K158" s="17"/>
      <c r="L158" s="17"/>
      <c r="M158" s="17"/>
      <c r="N158" s="17"/>
      <c r="O158" s="17"/>
      <c r="P158" s="17"/>
      <c r="Q158" s="17"/>
      <c r="R158" s="17"/>
      <c r="S158" s="17"/>
      <c r="T158" s="17"/>
      <c r="U158" s="17"/>
      <c r="V158" s="17"/>
      <c r="W158" s="186"/>
      <c r="X158" s="17"/>
      <c r="Y158" s="17"/>
      <c r="Z158" s="17"/>
      <c r="AA158" s="17"/>
      <c r="AB158" s="17"/>
      <c r="AC158" s="17"/>
      <c r="AD158" s="17"/>
      <c r="AE158" s="17"/>
      <c r="AF158" s="17"/>
      <c r="AG158" s="190"/>
      <c r="AH158" s="190"/>
      <c r="AI158" s="17"/>
      <c r="AJ158" s="17"/>
      <c r="AK158" s="17"/>
      <c r="AL158" s="17"/>
      <c r="AM158" s="17"/>
      <c r="AN158" s="17"/>
      <c r="AO158" s="17"/>
      <c r="AP158" s="107"/>
      <c r="AQ158" s="107"/>
      <c r="AR158" s="107"/>
      <c r="AS158" s="107"/>
      <c r="AT158" s="17"/>
      <c r="AU158" s="107"/>
      <c r="AV158" s="107"/>
      <c r="AW158" s="17"/>
      <c r="AX158" s="107"/>
      <c r="AY158" s="107"/>
      <c r="AZ158" s="17"/>
      <c r="BA158" s="107"/>
    </row>
    <row r="159" spans="1:53" ht="24.75" customHeight="1" x14ac:dyDescent="0.2">
      <c r="A159" s="185"/>
      <c r="B159" s="185"/>
      <c r="C159" s="185"/>
      <c r="D159" s="185"/>
      <c r="E159" s="17"/>
      <c r="F159" s="17"/>
      <c r="G159" s="17"/>
      <c r="H159" s="17"/>
      <c r="I159" s="17"/>
      <c r="J159" s="17"/>
      <c r="K159" s="17"/>
      <c r="L159" s="17"/>
      <c r="M159" s="17"/>
      <c r="N159" s="17"/>
      <c r="O159" s="17"/>
      <c r="P159" s="17"/>
      <c r="Q159" s="17"/>
      <c r="R159" s="17"/>
      <c r="S159" s="17"/>
      <c r="T159" s="17"/>
      <c r="U159" s="17"/>
      <c r="V159" s="17"/>
      <c r="W159" s="186"/>
      <c r="X159" s="17"/>
      <c r="Y159" s="17"/>
      <c r="Z159" s="17"/>
      <c r="AA159" s="17"/>
      <c r="AB159" s="17"/>
      <c r="AC159" s="17"/>
      <c r="AD159" s="17"/>
      <c r="AE159" s="17"/>
      <c r="AF159" s="17"/>
      <c r="AG159" s="190"/>
      <c r="AH159" s="190"/>
      <c r="AI159" s="17"/>
      <c r="AJ159" s="17"/>
      <c r="AK159" s="17"/>
      <c r="AL159" s="17"/>
      <c r="AM159" s="17"/>
      <c r="AN159" s="17"/>
      <c r="AO159" s="17"/>
      <c r="AP159" s="107"/>
      <c r="AQ159" s="107"/>
      <c r="AR159" s="107"/>
      <c r="AS159" s="107"/>
      <c r="AT159" s="17"/>
      <c r="AU159" s="107"/>
      <c r="AV159" s="107"/>
      <c r="AW159" s="17"/>
      <c r="AX159" s="107"/>
      <c r="AY159" s="107"/>
      <c r="AZ159" s="17"/>
      <c r="BA159" s="107"/>
    </row>
    <row r="160" spans="1:53" ht="24.75" customHeight="1" x14ac:dyDescent="0.2">
      <c r="A160" s="185"/>
      <c r="B160" s="185"/>
      <c r="C160" s="185"/>
      <c r="D160" s="185"/>
      <c r="E160" s="17"/>
      <c r="F160" s="17"/>
      <c r="G160" s="17"/>
      <c r="H160" s="17"/>
      <c r="I160" s="17"/>
      <c r="J160" s="17"/>
      <c r="K160" s="17"/>
      <c r="L160" s="17"/>
      <c r="M160" s="17"/>
      <c r="N160" s="17"/>
      <c r="O160" s="17"/>
      <c r="P160" s="17"/>
      <c r="Q160" s="17"/>
      <c r="R160" s="17"/>
      <c r="S160" s="17"/>
      <c r="T160" s="17"/>
      <c r="U160" s="17"/>
      <c r="V160" s="17"/>
      <c r="W160" s="186"/>
      <c r="X160" s="17"/>
      <c r="Y160" s="17"/>
      <c r="Z160" s="17"/>
      <c r="AA160" s="17"/>
      <c r="AB160" s="17"/>
      <c r="AC160" s="17"/>
      <c r="AD160" s="17"/>
      <c r="AE160" s="17"/>
      <c r="AF160" s="17"/>
      <c r="AG160" s="190"/>
      <c r="AH160" s="190"/>
      <c r="AI160" s="17"/>
      <c r="AJ160" s="17"/>
      <c r="AK160" s="17"/>
      <c r="AL160" s="17"/>
      <c r="AM160" s="17"/>
      <c r="AN160" s="17"/>
      <c r="AO160" s="17"/>
      <c r="AP160" s="107"/>
      <c r="AQ160" s="107"/>
      <c r="AR160" s="107"/>
      <c r="AS160" s="107"/>
      <c r="AT160" s="17"/>
      <c r="AU160" s="107"/>
      <c r="AV160" s="107"/>
      <c r="AW160" s="17"/>
      <c r="AX160" s="107"/>
      <c r="AY160" s="107"/>
      <c r="AZ160" s="17"/>
      <c r="BA160" s="107"/>
    </row>
    <row r="161" spans="1:53" ht="24.75" customHeight="1" x14ac:dyDescent="0.2">
      <c r="A161" s="185"/>
      <c r="B161" s="185"/>
      <c r="C161" s="185"/>
      <c r="D161" s="185"/>
      <c r="E161" s="17"/>
      <c r="F161" s="17"/>
      <c r="G161" s="17"/>
      <c r="H161" s="17"/>
      <c r="I161" s="17"/>
      <c r="J161" s="17"/>
      <c r="K161" s="17"/>
      <c r="L161" s="17"/>
      <c r="M161" s="17"/>
      <c r="N161" s="17"/>
      <c r="O161" s="17"/>
      <c r="P161" s="17"/>
      <c r="Q161" s="17"/>
      <c r="R161" s="17"/>
      <c r="S161" s="17"/>
      <c r="T161" s="17"/>
      <c r="U161" s="17"/>
      <c r="V161" s="17"/>
      <c r="W161" s="186"/>
      <c r="X161" s="17"/>
      <c r="Y161" s="17"/>
      <c r="Z161" s="17"/>
      <c r="AA161" s="17"/>
      <c r="AB161" s="17"/>
      <c r="AC161" s="17"/>
      <c r="AD161" s="17"/>
      <c r="AE161" s="17"/>
      <c r="AF161" s="17"/>
      <c r="AG161" s="190"/>
      <c r="AH161" s="190"/>
      <c r="AI161" s="17"/>
      <c r="AJ161" s="17"/>
      <c r="AK161" s="17"/>
      <c r="AL161" s="17"/>
      <c r="AM161" s="17"/>
      <c r="AN161" s="17"/>
      <c r="AO161" s="17"/>
      <c r="AP161" s="107"/>
      <c r="AQ161" s="107"/>
      <c r="AR161" s="107"/>
      <c r="AS161" s="107"/>
      <c r="AT161" s="17"/>
      <c r="AU161" s="107"/>
      <c r="AV161" s="107"/>
      <c r="AW161" s="17"/>
      <c r="AX161" s="107"/>
      <c r="AY161" s="107"/>
      <c r="AZ161" s="17"/>
      <c r="BA161" s="107"/>
    </row>
    <row r="162" spans="1:53" ht="24.75" customHeight="1" x14ac:dyDescent="0.2">
      <c r="A162" s="185"/>
      <c r="B162" s="185"/>
      <c r="C162" s="185"/>
      <c r="D162" s="185"/>
      <c r="E162" s="17"/>
      <c r="F162" s="17"/>
      <c r="G162" s="17"/>
      <c r="H162" s="17"/>
      <c r="I162" s="17"/>
      <c r="J162" s="17"/>
      <c r="K162" s="17"/>
      <c r="L162" s="17"/>
      <c r="M162" s="17"/>
      <c r="N162" s="17"/>
      <c r="O162" s="17"/>
      <c r="P162" s="17"/>
      <c r="Q162" s="17"/>
      <c r="R162" s="17"/>
      <c r="S162" s="17"/>
      <c r="T162" s="17"/>
      <c r="U162" s="17"/>
      <c r="V162" s="17"/>
      <c r="W162" s="186"/>
      <c r="X162" s="17"/>
      <c r="Y162" s="17"/>
      <c r="Z162" s="17"/>
      <c r="AA162" s="17"/>
      <c r="AB162" s="17"/>
      <c r="AC162" s="17"/>
      <c r="AD162" s="17"/>
      <c r="AE162" s="17"/>
      <c r="AF162" s="17"/>
      <c r="AG162" s="190"/>
      <c r="AH162" s="190"/>
      <c r="AI162" s="17"/>
      <c r="AJ162" s="17"/>
      <c r="AK162" s="17"/>
      <c r="AL162" s="17"/>
      <c r="AM162" s="17"/>
      <c r="AN162" s="17"/>
      <c r="AO162" s="17"/>
      <c r="AP162" s="107"/>
      <c r="AQ162" s="107"/>
      <c r="AR162" s="107"/>
      <c r="AS162" s="107"/>
      <c r="AT162" s="17"/>
      <c r="AU162" s="107"/>
      <c r="AV162" s="107"/>
      <c r="AW162" s="17"/>
      <c r="AX162" s="107"/>
      <c r="AY162" s="107"/>
      <c r="AZ162" s="17"/>
      <c r="BA162" s="107"/>
    </row>
    <row r="163" spans="1:53" ht="24.75" customHeight="1" x14ac:dyDescent="0.2">
      <c r="A163" s="185"/>
      <c r="B163" s="185"/>
      <c r="C163" s="185"/>
      <c r="D163" s="185"/>
      <c r="E163" s="17"/>
      <c r="F163" s="17"/>
      <c r="G163" s="17"/>
      <c r="H163" s="17"/>
      <c r="I163" s="17"/>
      <c r="J163" s="17"/>
      <c r="K163" s="17"/>
      <c r="L163" s="17"/>
      <c r="M163" s="17"/>
      <c r="N163" s="17"/>
      <c r="O163" s="17"/>
      <c r="P163" s="17"/>
      <c r="Q163" s="17"/>
      <c r="R163" s="17"/>
      <c r="S163" s="17"/>
      <c r="T163" s="17"/>
      <c r="U163" s="17"/>
      <c r="V163" s="17"/>
      <c r="W163" s="186"/>
      <c r="X163" s="17"/>
      <c r="Y163" s="17"/>
      <c r="Z163" s="17"/>
      <c r="AA163" s="17"/>
      <c r="AB163" s="17"/>
      <c r="AC163" s="17"/>
      <c r="AD163" s="17"/>
      <c r="AE163" s="17"/>
      <c r="AF163" s="17"/>
      <c r="AG163" s="190"/>
      <c r="AH163" s="190"/>
      <c r="AI163" s="17"/>
      <c r="AJ163" s="17"/>
      <c r="AK163" s="17"/>
      <c r="AL163" s="17"/>
      <c r="AM163" s="17"/>
      <c r="AN163" s="17"/>
      <c r="AO163" s="17"/>
      <c r="AP163" s="107"/>
      <c r="AQ163" s="107"/>
      <c r="AR163" s="107"/>
      <c r="AS163" s="107"/>
      <c r="AT163" s="17"/>
      <c r="AU163" s="107"/>
      <c r="AV163" s="107"/>
      <c r="AW163" s="17"/>
      <c r="AX163" s="107"/>
      <c r="AY163" s="107"/>
      <c r="AZ163" s="17"/>
      <c r="BA163" s="107"/>
    </row>
    <row r="164" spans="1:53" ht="24.75" customHeight="1" x14ac:dyDescent="0.2">
      <c r="A164" s="185"/>
      <c r="B164" s="185"/>
      <c r="C164" s="185"/>
      <c r="D164" s="185"/>
      <c r="E164" s="17"/>
      <c r="F164" s="17"/>
      <c r="G164" s="17"/>
      <c r="H164" s="17"/>
      <c r="I164" s="17"/>
      <c r="J164" s="17"/>
      <c r="K164" s="17"/>
      <c r="L164" s="17"/>
      <c r="M164" s="17"/>
      <c r="N164" s="17"/>
      <c r="O164" s="17"/>
      <c r="P164" s="17"/>
      <c r="Q164" s="17"/>
      <c r="R164" s="17"/>
      <c r="S164" s="17"/>
      <c r="T164" s="17"/>
      <c r="U164" s="17"/>
      <c r="V164" s="17"/>
      <c r="W164" s="186"/>
      <c r="X164" s="17"/>
      <c r="Y164" s="17"/>
      <c r="Z164" s="17"/>
      <c r="AA164" s="17"/>
      <c r="AB164" s="17"/>
      <c r="AC164" s="17"/>
      <c r="AD164" s="17"/>
      <c r="AE164" s="17"/>
      <c r="AF164" s="17"/>
      <c r="AG164" s="190"/>
      <c r="AH164" s="190"/>
      <c r="AI164" s="17"/>
      <c r="AJ164" s="17"/>
      <c r="AK164" s="17"/>
      <c r="AL164" s="17"/>
      <c r="AM164" s="17"/>
      <c r="AN164" s="17"/>
      <c r="AO164" s="17"/>
      <c r="AP164" s="107"/>
      <c r="AQ164" s="107"/>
      <c r="AR164" s="107"/>
      <c r="AS164" s="107"/>
      <c r="AT164" s="17"/>
      <c r="AU164" s="107"/>
      <c r="AV164" s="107"/>
      <c r="AW164" s="17"/>
      <c r="AX164" s="107"/>
      <c r="AY164" s="107"/>
      <c r="AZ164" s="17"/>
      <c r="BA164" s="107"/>
    </row>
    <row r="165" spans="1:53" ht="24.75" customHeight="1" x14ac:dyDescent="0.2">
      <c r="A165" s="185"/>
      <c r="B165" s="185"/>
      <c r="C165" s="185"/>
      <c r="D165" s="185"/>
      <c r="E165" s="17"/>
      <c r="F165" s="17"/>
      <c r="G165" s="17"/>
      <c r="H165" s="17"/>
      <c r="I165" s="17"/>
      <c r="J165" s="17"/>
      <c r="K165" s="17"/>
      <c r="L165" s="17"/>
      <c r="M165" s="17"/>
      <c r="N165" s="17"/>
      <c r="O165" s="17"/>
      <c r="P165" s="17"/>
      <c r="Q165" s="17"/>
      <c r="R165" s="17"/>
      <c r="S165" s="17"/>
      <c r="T165" s="17"/>
      <c r="U165" s="17"/>
      <c r="V165" s="17"/>
      <c r="W165" s="186"/>
      <c r="X165" s="17"/>
      <c r="Y165" s="17"/>
      <c r="Z165" s="17"/>
      <c r="AA165" s="17"/>
      <c r="AB165" s="17"/>
      <c r="AC165" s="17"/>
      <c r="AD165" s="17"/>
      <c r="AE165" s="17"/>
      <c r="AF165" s="17"/>
      <c r="AG165" s="190"/>
      <c r="AH165" s="190"/>
      <c r="AI165" s="17"/>
      <c r="AJ165" s="17"/>
      <c r="AK165" s="17"/>
      <c r="AL165" s="17"/>
      <c r="AM165" s="17"/>
      <c r="AN165" s="17"/>
      <c r="AO165" s="17"/>
      <c r="AP165" s="107"/>
      <c r="AQ165" s="107"/>
      <c r="AR165" s="107"/>
      <c r="AS165" s="107"/>
      <c r="AT165" s="17"/>
      <c r="AU165" s="107"/>
      <c r="AV165" s="107"/>
      <c r="AW165" s="17"/>
      <c r="AX165" s="107"/>
      <c r="AY165" s="107"/>
      <c r="AZ165" s="17"/>
      <c r="BA165" s="107"/>
    </row>
    <row r="166" spans="1:53" ht="24.75" customHeight="1" x14ac:dyDescent="0.2">
      <c r="A166" s="185"/>
      <c r="B166" s="185"/>
      <c r="C166" s="185"/>
      <c r="D166" s="185"/>
      <c r="E166" s="17"/>
      <c r="F166" s="17"/>
      <c r="G166" s="17"/>
      <c r="H166" s="17"/>
      <c r="I166" s="17"/>
      <c r="J166" s="17"/>
      <c r="K166" s="17"/>
      <c r="L166" s="17"/>
      <c r="M166" s="17"/>
      <c r="N166" s="17"/>
      <c r="O166" s="17"/>
      <c r="P166" s="17"/>
      <c r="Q166" s="17"/>
      <c r="R166" s="17"/>
      <c r="S166" s="17"/>
      <c r="T166" s="17"/>
      <c r="U166" s="17"/>
      <c r="V166" s="17"/>
      <c r="W166" s="186"/>
      <c r="X166" s="17"/>
      <c r="Y166" s="17"/>
      <c r="Z166" s="17"/>
      <c r="AA166" s="17"/>
      <c r="AB166" s="17"/>
      <c r="AC166" s="17"/>
      <c r="AD166" s="17"/>
      <c r="AE166" s="17"/>
      <c r="AF166" s="17"/>
      <c r="AG166" s="190"/>
      <c r="AH166" s="190"/>
      <c r="AI166" s="17"/>
      <c r="AJ166" s="17"/>
      <c r="AK166" s="17"/>
      <c r="AL166" s="17"/>
      <c r="AM166" s="17"/>
      <c r="AN166" s="17"/>
      <c r="AO166" s="17"/>
      <c r="AP166" s="107"/>
      <c r="AQ166" s="107"/>
      <c r="AR166" s="107"/>
      <c r="AS166" s="107"/>
      <c r="AT166" s="17"/>
      <c r="AU166" s="107"/>
      <c r="AV166" s="107"/>
      <c r="AW166" s="17"/>
      <c r="AX166" s="107"/>
      <c r="AY166" s="107"/>
      <c r="AZ166" s="17"/>
      <c r="BA166" s="107"/>
    </row>
    <row r="167" spans="1:53" ht="24.75" customHeight="1" x14ac:dyDescent="0.2">
      <c r="A167" s="185"/>
      <c r="B167" s="185"/>
      <c r="C167" s="185"/>
      <c r="D167" s="185"/>
      <c r="E167" s="17"/>
      <c r="F167" s="17"/>
      <c r="G167" s="17"/>
      <c r="H167" s="17"/>
      <c r="I167" s="17"/>
      <c r="J167" s="17"/>
      <c r="K167" s="17"/>
      <c r="L167" s="17"/>
      <c r="M167" s="17"/>
      <c r="N167" s="17"/>
      <c r="O167" s="17"/>
      <c r="P167" s="17"/>
      <c r="Q167" s="17"/>
      <c r="R167" s="17"/>
      <c r="S167" s="17"/>
      <c r="T167" s="17"/>
      <c r="U167" s="17"/>
      <c r="V167" s="17"/>
      <c r="W167" s="186"/>
      <c r="X167" s="17"/>
      <c r="Y167" s="17"/>
      <c r="Z167" s="17"/>
      <c r="AA167" s="17"/>
      <c r="AB167" s="17"/>
      <c r="AC167" s="17"/>
      <c r="AD167" s="17"/>
      <c r="AE167" s="17"/>
      <c r="AF167" s="17"/>
      <c r="AG167" s="190"/>
      <c r="AH167" s="190"/>
      <c r="AI167" s="17"/>
      <c r="AJ167" s="17"/>
      <c r="AK167" s="17"/>
      <c r="AL167" s="17"/>
      <c r="AM167" s="17"/>
      <c r="AN167" s="17"/>
      <c r="AO167" s="17"/>
      <c r="AP167" s="107"/>
      <c r="AQ167" s="107"/>
      <c r="AR167" s="107"/>
      <c r="AS167" s="107"/>
      <c r="AT167" s="17"/>
      <c r="AU167" s="107"/>
      <c r="AV167" s="107"/>
      <c r="AW167" s="17"/>
      <c r="AX167" s="107"/>
      <c r="AY167" s="107"/>
      <c r="AZ167" s="17"/>
      <c r="BA167" s="107"/>
    </row>
    <row r="168" spans="1:53" ht="24.75" customHeight="1" x14ac:dyDescent="0.2">
      <c r="A168" s="185"/>
      <c r="B168" s="185"/>
      <c r="C168" s="185"/>
      <c r="D168" s="185"/>
      <c r="E168" s="17"/>
      <c r="F168" s="17"/>
      <c r="G168" s="17"/>
      <c r="H168" s="17"/>
      <c r="I168" s="17"/>
      <c r="J168" s="17"/>
      <c r="K168" s="17"/>
      <c r="L168" s="17"/>
      <c r="M168" s="17"/>
      <c r="N168" s="17"/>
      <c r="O168" s="17"/>
      <c r="P168" s="17"/>
      <c r="Q168" s="17"/>
      <c r="R168" s="17"/>
      <c r="S168" s="17"/>
      <c r="T168" s="17"/>
      <c r="U168" s="17"/>
      <c r="V168" s="17"/>
      <c r="W168" s="186"/>
      <c r="X168" s="17"/>
      <c r="Y168" s="17"/>
      <c r="Z168" s="17"/>
      <c r="AA168" s="17"/>
      <c r="AB168" s="17"/>
      <c r="AC168" s="17"/>
      <c r="AD168" s="17"/>
      <c r="AE168" s="17"/>
      <c r="AF168" s="17"/>
      <c r="AG168" s="190"/>
      <c r="AH168" s="190"/>
      <c r="AI168" s="17"/>
      <c r="AJ168" s="17"/>
      <c r="AK168" s="17"/>
      <c r="AL168" s="17"/>
      <c r="AM168" s="17"/>
      <c r="AN168" s="17"/>
      <c r="AO168" s="17"/>
      <c r="AP168" s="107"/>
      <c r="AQ168" s="107"/>
      <c r="AR168" s="107"/>
      <c r="AS168" s="107"/>
      <c r="AT168" s="17"/>
      <c r="AU168" s="107"/>
      <c r="AV168" s="107"/>
      <c r="AW168" s="17"/>
      <c r="AX168" s="107"/>
      <c r="AY168" s="107"/>
      <c r="AZ168" s="17"/>
      <c r="BA168" s="107"/>
    </row>
    <row r="169" spans="1:53" ht="24.75" customHeight="1" x14ac:dyDescent="0.2">
      <c r="A169" s="185"/>
      <c r="B169" s="185"/>
      <c r="C169" s="185"/>
      <c r="D169" s="185"/>
      <c r="E169" s="17"/>
      <c r="F169" s="17"/>
      <c r="G169" s="17"/>
      <c r="H169" s="17"/>
      <c r="I169" s="17"/>
      <c r="J169" s="17"/>
      <c r="K169" s="17"/>
      <c r="L169" s="17"/>
      <c r="M169" s="17"/>
      <c r="N169" s="17"/>
      <c r="O169" s="17"/>
      <c r="P169" s="17"/>
      <c r="Q169" s="17"/>
      <c r="R169" s="17"/>
      <c r="S169" s="17"/>
      <c r="T169" s="17"/>
      <c r="U169" s="17"/>
      <c r="V169" s="17"/>
      <c r="W169" s="186"/>
      <c r="X169" s="17"/>
      <c r="Y169" s="17"/>
      <c r="Z169" s="17"/>
      <c r="AA169" s="17"/>
      <c r="AB169" s="17"/>
      <c r="AC169" s="17"/>
      <c r="AD169" s="17"/>
      <c r="AE169" s="17"/>
      <c r="AF169" s="17"/>
      <c r="AG169" s="190"/>
      <c r="AH169" s="190"/>
      <c r="AI169" s="17"/>
      <c r="AJ169" s="17"/>
      <c r="AK169" s="17"/>
      <c r="AL169" s="17"/>
      <c r="AM169" s="17"/>
      <c r="AN169" s="17"/>
      <c r="AO169" s="17"/>
      <c r="AP169" s="107"/>
      <c r="AQ169" s="107"/>
      <c r="AR169" s="107"/>
      <c r="AS169" s="107"/>
      <c r="AT169" s="17"/>
      <c r="AU169" s="107"/>
      <c r="AV169" s="107"/>
      <c r="AW169" s="17"/>
      <c r="AX169" s="107"/>
      <c r="AY169" s="107"/>
      <c r="AZ169" s="17"/>
      <c r="BA169" s="107"/>
    </row>
    <row r="170" spans="1:53" ht="24.75" customHeight="1" x14ac:dyDescent="0.2">
      <c r="A170" s="185"/>
      <c r="B170" s="185"/>
      <c r="C170" s="185"/>
      <c r="D170" s="185"/>
      <c r="E170" s="17"/>
      <c r="F170" s="17"/>
      <c r="G170" s="17"/>
      <c r="H170" s="17"/>
      <c r="I170" s="17"/>
      <c r="J170" s="17"/>
      <c r="K170" s="17"/>
      <c r="L170" s="17"/>
      <c r="M170" s="17"/>
      <c r="N170" s="17"/>
      <c r="O170" s="17"/>
      <c r="P170" s="17"/>
      <c r="Q170" s="17"/>
      <c r="R170" s="17"/>
      <c r="S170" s="17"/>
      <c r="T170" s="17"/>
      <c r="U170" s="17"/>
      <c r="V170" s="17"/>
      <c r="W170" s="186"/>
      <c r="X170" s="17"/>
      <c r="Y170" s="17"/>
      <c r="Z170" s="17"/>
      <c r="AA170" s="17"/>
      <c r="AB170" s="17"/>
      <c r="AC170" s="17"/>
      <c r="AD170" s="17"/>
      <c r="AE170" s="17"/>
      <c r="AF170" s="17"/>
      <c r="AG170" s="190"/>
      <c r="AH170" s="190"/>
      <c r="AI170" s="17"/>
      <c r="AJ170" s="17"/>
      <c r="AK170" s="17"/>
      <c r="AL170" s="17"/>
      <c r="AM170" s="17"/>
      <c r="AN170" s="17"/>
      <c r="AO170" s="17"/>
      <c r="AP170" s="107"/>
      <c r="AQ170" s="107"/>
      <c r="AR170" s="107"/>
      <c r="AS170" s="107"/>
      <c r="AT170" s="17"/>
      <c r="AU170" s="107"/>
      <c r="AV170" s="107"/>
      <c r="AW170" s="17"/>
      <c r="AX170" s="107"/>
      <c r="AY170" s="107"/>
      <c r="AZ170" s="17"/>
      <c r="BA170" s="107"/>
    </row>
    <row r="171" spans="1:53" ht="24.75" customHeight="1" x14ac:dyDescent="0.2">
      <c r="A171" s="185"/>
      <c r="B171" s="185"/>
      <c r="C171" s="185"/>
      <c r="D171" s="185"/>
      <c r="E171" s="17"/>
      <c r="F171" s="17"/>
      <c r="G171" s="17"/>
      <c r="H171" s="17"/>
      <c r="I171" s="17"/>
      <c r="J171" s="17"/>
      <c r="K171" s="17"/>
      <c r="L171" s="17"/>
      <c r="M171" s="17"/>
      <c r="N171" s="17"/>
      <c r="O171" s="17"/>
      <c r="P171" s="17"/>
      <c r="Q171" s="17"/>
      <c r="R171" s="17"/>
      <c r="S171" s="17"/>
      <c r="T171" s="17"/>
      <c r="U171" s="17"/>
      <c r="V171" s="17"/>
      <c r="W171" s="186"/>
      <c r="X171" s="17"/>
      <c r="Y171" s="17"/>
      <c r="Z171" s="17"/>
      <c r="AA171" s="17"/>
      <c r="AB171" s="17"/>
      <c r="AC171" s="17"/>
      <c r="AD171" s="17"/>
      <c r="AE171" s="17"/>
      <c r="AF171" s="17"/>
      <c r="AG171" s="190"/>
      <c r="AH171" s="190"/>
      <c r="AI171" s="17"/>
      <c r="AJ171" s="17"/>
      <c r="AK171" s="17"/>
      <c r="AL171" s="17"/>
      <c r="AM171" s="17"/>
      <c r="AN171" s="17"/>
      <c r="AO171" s="17"/>
      <c r="AP171" s="107"/>
      <c r="AQ171" s="107"/>
      <c r="AR171" s="107"/>
      <c r="AS171" s="107"/>
      <c r="AT171" s="17"/>
      <c r="AU171" s="107"/>
      <c r="AV171" s="107"/>
      <c r="AW171" s="17"/>
      <c r="AX171" s="107"/>
      <c r="AY171" s="107"/>
      <c r="AZ171" s="17"/>
      <c r="BA171" s="107"/>
    </row>
    <row r="172" spans="1:53" ht="24.75" customHeight="1" x14ac:dyDescent="0.2">
      <c r="A172" s="185"/>
      <c r="B172" s="185"/>
      <c r="C172" s="185"/>
      <c r="D172" s="185"/>
      <c r="E172" s="17"/>
      <c r="F172" s="17"/>
      <c r="G172" s="17"/>
      <c r="H172" s="17"/>
      <c r="I172" s="17"/>
      <c r="J172" s="17"/>
      <c r="K172" s="17"/>
      <c r="L172" s="17"/>
      <c r="M172" s="17"/>
      <c r="N172" s="17"/>
      <c r="O172" s="17"/>
      <c r="P172" s="17"/>
      <c r="Q172" s="17"/>
      <c r="R172" s="17"/>
      <c r="S172" s="17"/>
      <c r="T172" s="17"/>
      <c r="U172" s="17"/>
      <c r="V172" s="17"/>
      <c r="W172" s="186"/>
      <c r="X172" s="17"/>
      <c r="Y172" s="17"/>
      <c r="Z172" s="17"/>
      <c r="AA172" s="17"/>
      <c r="AB172" s="17"/>
      <c r="AC172" s="17"/>
      <c r="AD172" s="17"/>
      <c r="AE172" s="17"/>
      <c r="AF172" s="17"/>
      <c r="AG172" s="190"/>
      <c r="AH172" s="190"/>
      <c r="AI172" s="17"/>
      <c r="AJ172" s="17"/>
      <c r="AK172" s="17"/>
      <c r="AL172" s="17"/>
      <c r="AM172" s="17"/>
      <c r="AN172" s="17"/>
      <c r="AO172" s="17"/>
      <c r="AP172" s="107"/>
      <c r="AQ172" s="107"/>
      <c r="AR172" s="107"/>
      <c r="AS172" s="107"/>
      <c r="AT172" s="17"/>
      <c r="AU172" s="107"/>
      <c r="AV172" s="107"/>
      <c r="AW172" s="17"/>
      <c r="AX172" s="107"/>
      <c r="AY172" s="107"/>
      <c r="AZ172" s="17"/>
      <c r="BA172" s="107"/>
    </row>
    <row r="173" spans="1:53" ht="24.75" customHeight="1" x14ac:dyDescent="0.2">
      <c r="A173" s="185"/>
      <c r="B173" s="185"/>
      <c r="C173" s="185"/>
      <c r="D173" s="185"/>
      <c r="E173" s="17"/>
      <c r="F173" s="17"/>
      <c r="G173" s="17"/>
      <c r="H173" s="17"/>
      <c r="I173" s="17"/>
      <c r="J173" s="17"/>
      <c r="K173" s="17"/>
      <c r="L173" s="17"/>
      <c r="M173" s="17"/>
      <c r="N173" s="17"/>
      <c r="O173" s="17"/>
      <c r="P173" s="17"/>
      <c r="Q173" s="17"/>
      <c r="R173" s="17"/>
      <c r="S173" s="17"/>
      <c r="T173" s="17"/>
      <c r="U173" s="17"/>
      <c r="V173" s="17"/>
      <c r="W173" s="186"/>
      <c r="X173" s="17"/>
      <c r="Y173" s="17"/>
      <c r="Z173" s="17"/>
      <c r="AA173" s="17"/>
      <c r="AB173" s="17"/>
      <c r="AC173" s="17"/>
      <c r="AD173" s="17"/>
      <c r="AE173" s="17"/>
      <c r="AF173" s="17"/>
      <c r="AG173" s="190"/>
      <c r="AH173" s="190"/>
      <c r="AI173" s="17"/>
      <c r="AJ173" s="17"/>
      <c r="AK173" s="17"/>
      <c r="AL173" s="17"/>
      <c r="AM173" s="17"/>
      <c r="AN173" s="17"/>
      <c r="AO173" s="17"/>
      <c r="AP173" s="107"/>
      <c r="AQ173" s="107"/>
      <c r="AR173" s="107"/>
      <c r="AS173" s="107"/>
      <c r="AT173" s="17"/>
      <c r="AU173" s="107"/>
      <c r="AV173" s="107"/>
      <c r="AW173" s="17"/>
      <c r="AX173" s="107"/>
      <c r="AY173" s="107"/>
      <c r="AZ173" s="17"/>
      <c r="BA173" s="107"/>
    </row>
    <row r="174" spans="1:53" ht="24.75" customHeight="1" x14ac:dyDescent="0.2">
      <c r="A174" s="185"/>
      <c r="B174" s="185"/>
      <c r="C174" s="185"/>
      <c r="D174" s="185"/>
      <c r="E174" s="17"/>
      <c r="F174" s="17"/>
      <c r="G174" s="17"/>
      <c r="H174" s="17"/>
      <c r="I174" s="17"/>
      <c r="J174" s="17"/>
      <c r="K174" s="17"/>
      <c r="L174" s="17"/>
      <c r="M174" s="17"/>
      <c r="N174" s="17"/>
      <c r="O174" s="17"/>
      <c r="P174" s="17"/>
      <c r="Q174" s="17"/>
      <c r="R174" s="17"/>
      <c r="S174" s="17"/>
      <c r="T174" s="17"/>
      <c r="U174" s="17"/>
      <c r="V174" s="17"/>
      <c r="W174" s="186"/>
      <c r="X174" s="17"/>
      <c r="Y174" s="17"/>
      <c r="Z174" s="17"/>
      <c r="AA174" s="17"/>
      <c r="AB174" s="17"/>
      <c r="AC174" s="17"/>
      <c r="AD174" s="17"/>
      <c r="AE174" s="17"/>
      <c r="AF174" s="17"/>
      <c r="AG174" s="190"/>
      <c r="AH174" s="190"/>
      <c r="AI174" s="17"/>
      <c r="AJ174" s="17"/>
      <c r="AK174" s="17"/>
      <c r="AL174" s="17"/>
      <c r="AM174" s="17"/>
      <c r="AN174" s="17"/>
      <c r="AO174" s="17"/>
      <c r="AP174" s="107"/>
      <c r="AQ174" s="107"/>
      <c r="AR174" s="107"/>
      <c r="AS174" s="107"/>
      <c r="AT174" s="17"/>
      <c r="AU174" s="107"/>
      <c r="AV174" s="107"/>
      <c r="AW174" s="17"/>
      <c r="AX174" s="107"/>
      <c r="AY174" s="107"/>
      <c r="AZ174" s="17"/>
      <c r="BA174" s="107"/>
    </row>
    <row r="175" spans="1:53" ht="24.75" customHeight="1" x14ac:dyDescent="0.2">
      <c r="A175" s="185"/>
      <c r="B175" s="185"/>
      <c r="C175" s="185"/>
      <c r="D175" s="185"/>
      <c r="E175" s="17"/>
      <c r="F175" s="17"/>
      <c r="G175" s="17"/>
      <c r="H175" s="17"/>
      <c r="I175" s="17"/>
      <c r="J175" s="17"/>
      <c r="K175" s="17"/>
      <c r="L175" s="17"/>
      <c r="M175" s="17"/>
      <c r="N175" s="17"/>
      <c r="O175" s="17"/>
      <c r="P175" s="17"/>
      <c r="Q175" s="17"/>
      <c r="R175" s="17"/>
      <c r="S175" s="17"/>
      <c r="T175" s="17"/>
      <c r="U175" s="17"/>
      <c r="V175" s="17"/>
      <c r="W175" s="186"/>
      <c r="X175" s="17"/>
      <c r="Y175" s="17"/>
      <c r="Z175" s="17"/>
      <c r="AA175" s="17"/>
      <c r="AB175" s="17"/>
      <c r="AC175" s="17"/>
      <c r="AD175" s="17"/>
      <c r="AE175" s="17"/>
      <c r="AF175" s="17"/>
      <c r="AG175" s="190"/>
      <c r="AH175" s="190"/>
      <c r="AI175" s="17"/>
      <c r="AJ175" s="17"/>
      <c r="AK175" s="17"/>
      <c r="AL175" s="17"/>
      <c r="AM175" s="17"/>
      <c r="AN175" s="17"/>
      <c r="AO175" s="17"/>
      <c r="AP175" s="107"/>
      <c r="AQ175" s="107"/>
      <c r="AR175" s="107"/>
      <c r="AS175" s="107"/>
      <c r="AT175" s="17"/>
      <c r="AU175" s="107"/>
      <c r="AV175" s="107"/>
      <c r="AW175" s="17"/>
      <c r="AX175" s="107"/>
      <c r="AY175" s="107"/>
      <c r="AZ175" s="17"/>
      <c r="BA175" s="107"/>
    </row>
    <row r="176" spans="1:53" ht="24.75" customHeight="1" x14ac:dyDescent="0.2">
      <c r="A176" s="185"/>
      <c r="B176" s="185"/>
      <c r="C176" s="185"/>
      <c r="D176" s="185"/>
      <c r="E176" s="17"/>
      <c r="F176" s="17"/>
      <c r="G176" s="17"/>
      <c r="H176" s="17"/>
      <c r="I176" s="17"/>
      <c r="J176" s="17"/>
      <c r="K176" s="17"/>
      <c r="L176" s="17"/>
      <c r="M176" s="17"/>
      <c r="N176" s="17"/>
      <c r="O176" s="17"/>
      <c r="P176" s="17"/>
      <c r="Q176" s="17"/>
      <c r="R176" s="17"/>
      <c r="S176" s="17"/>
      <c r="T176" s="17"/>
      <c r="U176" s="17"/>
      <c r="V176" s="17"/>
      <c r="W176" s="186"/>
      <c r="X176" s="17"/>
      <c r="Y176" s="17"/>
      <c r="Z176" s="17"/>
      <c r="AA176" s="17"/>
      <c r="AB176" s="17"/>
      <c r="AC176" s="17"/>
      <c r="AD176" s="17"/>
      <c r="AE176" s="17"/>
      <c r="AF176" s="17"/>
      <c r="AG176" s="190"/>
      <c r="AH176" s="190"/>
      <c r="AI176" s="17"/>
      <c r="AJ176" s="17"/>
      <c r="AK176" s="17"/>
      <c r="AL176" s="17"/>
      <c r="AM176" s="17"/>
      <c r="AN176" s="17"/>
      <c r="AO176" s="17"/>
      <c r="AP176" s="107"/>
      <c r="AQ176" s="107"/>
      <c r="AR176" s="107"/>
      <c r="AS176" s="107"/>
      <c r="AT176" s="17"/>
      <c r="AU176" s="107"/>
      <c r="AV176" s="107"/>
      <c r="AW176" s="17"/>
      <c r="AX176" s="107"/>
      <c r="AY176" s="107"/>
      <c r="AZ176" s="17"/>
      <c r="BA176" s="107"/>
    </row>
    <row r="177" spans="1:53" ht="24.75" customHeight="1" x14ac:dyDescent="0.2">
      <c r="A177" s="185"/>
      <c r="B177" s="185"/>
      <c r="C177" s="185"/>
      <c r="D177" s="185"/>
      <c r="E177" s="17"/>
      <c r="F177" s="17"/>
      <c r="G177" s="17"/>
      <c r="H177" s="17"/>
      <c r="I177" s="17"/>
      <c r="J177" s="17"/>
      <c r="K177" s="17"/>
      <c r="L177" s="17"/>
      <c r="M177" s="17"/>
      <c r="N177" s="17"/>
      <c r="O177" s="17"/>
      <c r="P177" s="17"/>
      <c r="Q177" s="17"/>
      <c r="R177" s="17"/>
      <c r="S177" s="17"/>
      <c r="T177" s="17"/>
      <c r="U177" s="17"/>
      <c r="V177" s="17"/>
      <c r="W177" s="186"/>
      <c r="X177" s="17"/>
      <c r="Y177" s="17"/>
      <c r="Z177" s="17"/>
      <c r="AA177" s="17"/>
      <c r="AB177" s="17"/>
      <c r="AC177" s="17"/>
      <c r="AD177" s="17"/>
      <c r="AE177" s="17"/>
      <c r="AF177" s="17"/>
      <c r="AG177" s="190"/>
      <c r="AH177" s="190"/>
      <c r="AI177" s="17"/>
      <c r="AJ177" s="17"/>
      <c r="AK177" s="17"/>
      <c r="AL177" s="17"/>
      <c r="AM177" s="17"/>
      <c r="AN177" s="17"/>
      <c r="AO177" s="17"/>
      <c r="AP177" s="107"/>
      <c r="AQ177" s="107"/>
      <c r="AR177" s="107"/>
      <c r="AS177" s="107"/>
      <c r="AT177" s="17"/>
      <c r="AU177" s="107"/>
      <c r="AV177" s="107"/>
      <c r="AW177" s="17"/>
      <c r="AX177" s="107"/>
      <c r="AY177" s="107"/>
      <c r="AZ177" s="17"/>
      <c r="BA177" s="107"/>
    </row>
    <row r="178" spans="1:53" ht="24.75" customHeight="1" x14ac:dyDescent="0.2">
      <c r="A178" s="185"/>
      <c r="B178" s="185"/>
      <c r="C178" s="185"/>
      <c r="D178" s="185"/>
      <c r="E178" s="17"/>
      <c r="F178" s="17"/>
      <c r="G178" s="17"/>
      <c r="H178" s="17"/>
      <c r="I178" s="17"/>
      <c r="J178" s="17"/>
      <c r="K178" s="17"/>
      <c r="L178" s="17"/>
      <c r="M178" s="17"/>
      <c r="N178" s="17"/>
      <c r="O178" s="17"/>
      <c r="P178" s="17"/>
      <c r="Q178" s="17"/>
      <c r="R178" s="17"/>
      <c r="S178" s="17"/>
      <c r="T178" s="17"/>
      <c r="U178" s="17"/>
      <c r="V178" s="17"/>
      <c r="W178" s="186"/>
      <c r="X178" s="17"/>
      <c r="Y178" s="17"/>
      <c r="Z178" s="17"/>
      <c r="AA178" s="17"/>
      <c r="AB178" s="17"/>
      <c r="AC178" s="17"/>
      <c r="AD178" s="17"/>
      <c r="AE178" s="17"/>
      <c r="AF178" s="17"/>
      <c r="AG178" s="190"/>
      <c r="AH178" s="190"/>
      <c r="AI178" s="17"/>
      <c r="AJ178" s="17"/>
      <c r="AK178" s="17"/>
      <c r="AL178" s="17"/>
      <c r="AM178" s="17"/>
      <c r="AN178" s="17"/>
      <c r="AO178" s="17"/>
      <c r="AP178" s="107"/>
      <c r="AQ178" s="107"/>
      <c r="AR178" s="107"/>
      <c r="AS178" s="107"/>
      <c r="AT178" s="17"/>
      <c r="AU178" s="107"/>
      <c r="AV178" s="107"/>
      <c r="AW178" s="17"/>
      <c r="AX178" s="107"/>
      <c r="AY178" s="107"/>
      <c r="AZ178" s="17"/>
      <c r="BA178" s="107"/>
    </row>
    <row r="179" spans="1:53" ht="24.75" customHeight="1" x14ac:dyDescent="0.2">
      <c r="A179" s="185"/>
      <c r="B179" s="185"/>
      <c r="C179" s="185"/>
      <c r="D179" s="185"/>
      <c r="E179" s="17"/>
      <c r="F179" s="17"/>
      <c r="G179" s="17"/>
      <c r="H179" s="17"/>
      <c r="I179" s="17"/>
      <c r="J179" s="17"/>
      <c r="K179" s="17"/>
      <c r="L179" s="17"/>
      <c r="M179" s="17"/>
      <c r="N179" s="17"/>
      <c r="O179" s="17"/>
      <c r="P179" s="17"/>
      <c r="Q179" s="17"/>
      <c r="R179" s="17"/>
      <c r="S179" s="17"/>
      <c r="T179" s="17"/>
      <c r="U179" s="17"/>
      <c r="V179" s="17"/>
      <c r="W179" s="186"/>
      <c r="X179" s="17"/>
      <c r="Y179" s="17"/>
      <c r="Z179" s="17"/>
      <c r="AA179" s="17"/>
      <c r="AB179" s="17"/>
      <c r="AC179" s="17"/>
      <c r="AD179" s="17"/>
      <c r="AE179" s="17"/>
      <c r="AF179" s="17"/>
      <c r="AG179" s="190"/>
      <c r="AH179" s="190"/>
      <c r="AI179" s="17"/>
      <c r="AJ179" s="17"/>
      <c r="AK179" s="17"/>
      <c r="AL179" s="17"/>
      <c r="AM179" s="17"/>
      <c r="AN179" s="17"/>
      <c r="AO179" s="17"/>
      <c r="AP179" s="107"/>
      <c r="AQ179" s="107"/>
      <c r="AR179" s="107"/>
      <c r="AS179" s="107"/>
      <c r="AT179" s="17"/>
      <c r="AU179" s="107"/>
      <c r="AV179" s="107"/>
      <c r="AW179" s="17"/>
      <c r="AX179" s="107"/>
      <c r="AY179" s="107"/>
      <c r="AZ179" s="17"/>
      <c r="BA179" s="107"/>
    </row>
    <row r="180" spans="1:53" ht="24.75" customHeight="1" x14ac:dyDescent="0.2">
      <c r="A180" s="185"/>
      <c r="B180" s="185"/>
      <c r="C180" s="185"/>
      <c r="D180" s="185"/>
      <c r="E180" s="17"/>
      <c r="F180" s="17"/>
      <c r="G180" s="17"/>
      <c r="H180" s="17"/>
      <c r="I180" s="17"/>
      <c r="J180" s="17"/>
      <c r="K180" s="17"/>
      <c r="L180" s="17"/>
      <c r="M180" s="17"/>
      <c r="N180" s="17"/>
      <c r="O180" s="17"/>
      <c r="P180" s="17"/>
      <c r="Q180" s="17"/>
      <c r="R180" s="17"/>
      <c r="S180" s="17"/>
      <c r="T180" s="17"/>
      <c r="U180" s="17"/>
      <c r="V180" s="17"/>
      <c r="W180" s="186"/>
      <c r="X180" s="17"/>
      <c r="Y180" s="17"/>
      <c r="Z180" s="17"/>
      <c r="AA180" s="17"/>
      <c r="AB180" s="17"/>
      <c r="AC180" s="17"/>
      <c r="AD180" s="17"/>
      <c r="AE180" s="17"/>
      <c r="AF180" s="17"/>
      <c r="AG180" s="190"/>
      <c r="AH180" s="190"/>
      <c r="AI180" s="17"/>
      <c r="AJ180" s="17"/>
      <c r="AK180" s="17"/>
      <c r="AL180" s="17"/>
      <c r="AM180" s="17"/>
      <c r="AN180" s="17"/>
      <c r="AO180" s="17"/>
      <c r="AP180" s="107"/>
      <c r="AQ180" s="107"/>
      <c r="AR180" s="107"/>
      <c r="AS180" s="107"/>
      <c r="AT180" s="17"/>
      <c r="AU180" s="107"/>
      <c r="AV180" s="107"/>
      <c r="AW180" s="17"/>
      <c r="AX180" s="107"/>
      <c r="AY180" s="107"/>
      <c r="AZ180" s="17"/>
      <c r="BA180" s="107"/>
    </row>
    <row r="181" spans="1:53" ht="24.75" customHeight="1" x14ac:dyDescent="0.2">
      <c r="A181" s="185"/>
      <c r="B181" s="185"/>
      <c r="C181" s="185"/>
      <c r="D181" s="185"/>
      <c r="E181" s="17"/>
      <c r="F181" s="17"/>
      <c r="G181" s="17"/>
      <c r="H181" s="17"/>
      <c r="I181" s="17"/>
      <c r="J181" s="17"/>
      <c r="K181" s="17"/>
      <c r="L181" s="17"/>
      <c r="M181" s="17"/>
      <c r="N181" s="17"/>
      <c r="O181" s="17"/>
      <c r="P181" s="17"/>
      <c r="Q181" s="17"/>
      <c r="R181" s="17"/>
      <c r="S181" s="17"/>
      <c r="T181" s="17"/>
      <c r="U181" s="17"/>
      <c r="V181" s="17"/>
      <c r="W181" s="186"/>
      <c r="X181" s="17"/>
      <c r="Y181" s="17"/>
      <c r="Z181" s="17"/>
      <c r="AA181" s="17"/>
      <c r="AB181" s="17"/>
      <c r="AC181" s="17"/>
      <c r="AD181" s="17"/>
      <c r="AE181" s="17"/>
      <c r="AF181" s="17"/>
      <c r="AG181" s="190"/>
      <c r="AH181" s="190"/>
      <c r="AI181" s="17"/>
      <c r="AJ181" s="17"/>
      <c r="AK181" s="17"/>
      <c r="AL181" s="17"/>
      <c r="AM181" s="17"/>
      <c r="AN181" s="17"/>
      <c r="AO181" s="17"/>
      <c r="AP181" s="107"/>
      <c r="AQ181" s="107"/>
      <c r="AR181" s="107"/>
      <c r="AS181" s="107"/>
      <c r="AT181" s="17"/>
      <c r="AU181" s="107"/>
      <c r="AV181" s="107"/>
      <c r="AW181" s="17"/>
      <c r="AX181" s="107"/>
      <c r="AY181" s="107"/>
      <c r="AZ181" s="17"/>
      <c r="BA181" s="107"/>
    </row>
    <row r="182" spans="1:53" ht="24.75" customHeight="1" x14ac:dyDescent="0.2">
      <c r="A182" s="185"/>
      <c r="B182" s="185"/>
      <c r="C182" s="185"/>
      <c r="D182" s="185"/>
      <c r="E182" s="17"/>
      <c r="F182" s="17"/>
      <c r="G182" s="17"/>
      <c r="H182" s="17"/>
      <c r="I182" s="17"/>
      <c r="J182" s="17"/>
      <c r="K182" s="17"/>
      <c r="L182" s="17"/>
      <c r="M182" s="17"/>
      <c r="N182" s="17"/>
      <c r="O182" s="17"/>
      <c r="P182" s="17"/>
      <c r="Q182" s="17"/>
      <c r="R182" s="17"/>
      <c r="S182" s="17"/>
      <c r="T182" s="17"/>
      <c r="U182" s="17"/>
      <c r="V182" s="17"/>
      <c r="W182" s="186"/>
      <c r="X182" s="17"/>
      <c r="Y182" s="17"/>
      <c r="Z182" s="17"/>
      <c r="AA182" s="17"/>
      <c r="AB182" s="17"/>
      <c r="AC182" s="17"/>
      <c r="AD182" s="17"/>
      <c r="AE182" s="17"/>
      <c r="AF182" s="17"/>
      <c r="AG182" s="190"/>
      <c r="AH182" s="190"/>
      <c r="AI182" s="17"/>
      <c r="AJ182" s="17"/>
      <c r="AK182" s="17"/>
      <c r="AL182" s="17"/>
      <c r="AM182" s="17"/>
      <c r="AN182" s="17"/>
      <c r="AO182" s="17"/>
      <c r="AP182" s="107"/>
      <c r="AQ182" s="107"/>
      <c r="AR182" s="107"/>
      <c r="AS182" s="107"/>
      <c r="AT182" s="17"/>
      <c r="AU182" s="107"/>
      <c r="AV182" s="107"/>
      <c r="AW182" s="17"/>
      <c r="AX182" s="107"/>
      <c r="AY182" s="107"/>
      <c r="AZ182" s="17"/>
      <c r="BA182" s="107"/>
    </row>
    <row r="183" spans="1:53" ht="24.75" customHeight="1" x14ac:dyDescent="0.2">
      <c r="A183" s="185"/>
      <c r="B183" s="185"/>
      <c r="C183" s="185"/>
      <c r="D183" s="185"/>
      <c r="E183" s="17"/>
      <c r="F183" s="17"/>
      <c r="G183" s="17"/>
      <c r="H183" s="17"/>
      <c r="I183" s="17"/>
      <c r="J183" s="17"/>
      <c r="K183" s="17"/>
      <c r="L183" s="17"/>
      <c r="M183" s="17"/>
      <c r="N183" s="17"/>
      <c r="O183" s="17"/>
      <c r="P183" s="17"/>
      <c r="Q183" s="17"/>
      <c r="R183" s="17"/>
      <c r="S183" s="17"/>
      <c r="T183" s="17"/>
      <c r="U183" s="17"/>
      <c r="V183" s="17"/>
      <c r="W183" s="186"/>
      <c r="X183" s="17"/>
      <c r="Y183" s="17"/>
      <c r="Z183" s="17"/>
      <c r="AA183" s="17"/>
      <c r="AB183" s="17"/>
      <c r="AC183" s="17"/>
      <c r="AD183" s="17"/>
      <c r="AE183" s="17"/>
      <c r="AF183" s="17"/>
      <c r="AG183" s="190"/>
      <c r="AH183" s="190"/>
      <c r="AI183" s="17"/>
      <c r="AJ183" s="17"/>
      <c r="AK183" s="17"/>
      <c r="AL183" s="17"/>
      <c r="AM183" s="17"/>
      <c r="AN183" s="17"/>
      <c r="AO183" s="17"/>
      <c r="AP183" s="107"/>
      <c r="AQ183" s="107"/>
      <c r="AR183" s="107"/>
      <c r="AS183" s="107"/>
      <c r="AT183" s="17"/>
      <c r="AU183" s="107"/>
      <c r="AV183" s="107"/>
      <c r="AW183" s="17"/>
      <c r="AX183" s="107"/>
      <c r="AY183" s="107"/>
      <c r="AZ183" s="17"/>
      <c r="BA183" s="107"/>
    </row>
    <row r="184" spans="1:53" ht="24.75" customHeight="1" x14ac:dyDescent="0.2">
      <c r="A184" s="185"/>
      <c r="B184" s="185"/>
      <c r="C184" s="185"/>
      <c r="D184" s="185"/>
      <c r="E184" s="17"/>
      <c r="F184" s="17"/>
      <c r="G184" s="17"/>
      <c r="H184" s="17"/>
      <c r="I184" s="17"/>
      <c r="J184" s="17"/>
      <c r="K184" s="17"/>
      <c r="L184" s="17"/>
      <c r="M184" s="17"/>
      <c r="N184" s="17"/>
      <c r="O184" s="17"/>
      <c r="P184" s="17"/>
      <c r="Q184" s="17"/>
      <c r="R184" s="17"/>
      <c r="S184" s="17"/>
      <c r="T184" s="17"/>
      <c r="U184" s="17"/>
      <c r="V184" s="17"/>
      <c r="W184" s="186"/>
      <c r="X184" s="17"/>
      <c r="Y184" s="17"/>
      <c r="Z184" s="17"/>
      <c r="AA184" s="17"/>
      <c r="AB184" s="17"/>
      <c r="AC184" s="17"/>
      <c r="AD184" s="17"/>
      <c r="AE184" s="17"/>
      <c r="AF184" s="17"/>
      <c r="AG184" s="190"/>
      <c r="AH184" s="190"/>
      <c r="AI184" s="17"/>
      <c r="AJ184" s="17"/>
      <c r="AK184" s="17"/>
      <c r="AL184" s="17"/>
      <c r="AM184" s="17"/>
      <c r="AN184" s="17"/>
      <c r="AO184" s="17"/>
      <c r="AP184" s="107"/>
      <c r="AQ184" s="107"/>
      <c r="AR184" s="107"/>
      <c r="AS184" s="107"/>
      <c r="AT184" s="17"/>
      <c r="AU184" s="107"/>
      <c r="AV184" s="107"/>
      <c r="AW184" s="17"/>
      <c r="AX184" s="107"/>
      <c r="AY184" s="107"/>
      <c r="AZ184" s="17"/>
      <c r="BA184" s="107"/>
    </row>
    <row r="185" spans="1:53" ht="24.75" customHeight="1" x14ac:dyDescent="0.2">
      <c r="A185" s="185"/>
      <c r="B185" s="185"/>
      <c r="C185" s="185"/>
      <c r="D185" s="185"/>
      <c r="E185" s="17"/>
      <c r="F185" s="17"/>
      <c r="G185" s="17"/>
      <c r="H185" s="17"/>
      <c r="I185" s="17"/>
      <c r="J185" s="17"/>
      <c r="K185" s="17"/>
      <c r="L185" s="17"/>
      <c r="M185" s="17"/>
      <c r="N185" s="17"/>
      <c r="O185" s="17"/>
      <c r="P185" s="17"/>
      <c r="Q185" s="17"/>
      <c r="R185" s="17"/>
      <c r="S185" s="17"/>
      <c r="T185" s="17"/>
      <c r="U185" s="17"/>
      <c r="V185" s="17"/>
      <c r="W185" s="186"/>
      <c r="X185" s="17"/>
      <c r="Y185" s="17"/>
      <c r="Z185" s="17"/>
      <c r="AA185" s="17"/>
      <c r="AB185" s="17"/>
      <c r="AC185" s="17"/>
      <c r="AD185" s="17"/>
      <c r="AE185" s="17"/>
      <c r="AF185" s="17"/>
      <c r="AG185" s="190"/>
      <c r="AH185" s="190"/>
      <c r="AI185" s="17"/>
      <c r="AJ185" s="17"/>
      <c r="AK185" s="17"/>
      <c r="AL185" s="17"/>
      <c r="AM185" s="17"/>
      <c r="AN185" s="17"/>
      <c r="AO185" s="17"/>
      <c r="AP185" s="107"/>
      <c r="AQ185" s="107"/>
      <c r="AR185" s="107"/>
      <c r="AS185" s="107"/>
      <c r="AT185" s="17"/>
      <c r="AU185" s="107"/>
      <c r="AV185" s="107"/>
      <c r="AW185" s="17"/>
      <c r="AX185" s="107"/>
      <c r="AY185" s="107"/>
      <c r="AZ185" s="17"/>
      <c r="BA185" s="107"/>
    </row>
    <row r="186" spans="1:53" ht="24.75" customHeight="1" x14ac:dyDescent="0.2">
      <c r="A186" s="185"/>
      <c r="B186" s="185"/>
      <c r="C186" s="185"/>
      <c r="D186" s="185"/>
      <c r="E186" s="17"/>
      <c r="F186" s="17"/>
      <c r="G186" s="17"/>
      <c r="H186" s="17"/>
      <c r="I186" s="17"/>
      <c r="J186" s="17"/>
      <c r="K186" s="17"/>
      <c r="L186" s="17"/>
      <c r="M186" s="17"/>
      <c r="N186" s="17"/>
      <c r="O186" s="17"/>
      <c r="P186" s="17"/>
      <c r="Q186" s="17"/>
      <c r="R186" s="17"/>
      <c r="S186" s="17"/>
      <c r="T186" s="17"/>
      <c r="U186" s="17"/>
      <c r="V186" s="17"/>
      <c r="W186" s="186"/>
      <c r="X186" s="17"/>
      <c r="Y186" s="17"/>
      <c r="Z186" s="17"/>
      <c r="AA186" s="17"/>
      <c r="AB186" s="17"/>
      <c r="AC186" s="17"/>
      <c r="AD186" s="17"/>
      <c r="AE186" s="17"/>
      <c r="AF186" s="17"/>
      <c r="AG186" s="190"/>
      <c r="AH186" s="190"/>
      <c r="AI186" s="17"/>
      <c r="AJ186" s="17"/>
      <c r="AK186" s="17"/>
      <c r="AL186" s="17"/>
      <c r="AM186" s="17"/>
      <c r="AN186" s="17"/>
      <c r="AO186" s="17"/>
      <c r="AP186" s="107"/>
      <c r="AQ186" s="107"/>
      <c r="AR186" s="107"/>
      <c r="AS186" s="107"/>
      <c r="AT186" s="17"/>
      <c r="AU186" s="107"/>
      <c r="AV186" s="107"/>
      <c r="AW186" s="17"/>
      <c r="AX186" s="107"/>
      <c r="AY186" s="107"/>
      <c r="AZ186" s="17"/>
      <c r="BA186" s="107"/>
    </row>
    <row r="187" spans="1:53" ht="24.75" customHeight="1" x14ac:dyDescent="0.2">
      <c r="A187" s="185"/>
      <c r="B187" s="185"/>
      <c r="C187" s="185"/>
      <c r="D187" s="185"/>
      <c r="E187" s="17"/>
      <c r="F187" s="17"/>
      <c r="G187" s="17"/>
      <c r="H187" s="17"/>
      <c r="I187" s="17"/>
      <c r="J187" s="17"/>
      <c r="K187" s="17"/>
      <c r="L187" s="17"/>
      <c r="M187" s="17"/>
      <c r="N187" s="17"/>
      <c r="O187" s="17"/>
      <c r="P187" s="17"/>
      <c r="Q187" s="17"/>
      <c r="R187" s="17"/>
      <c r="S187" s="17"/>
      <c r="T187" s="17"/>
      <c r="U187" s="17"/>
      <c r="V187" s="17"/>
      <c r="W187" s="186"/>
      <c r="X187" s="17"/>
      <c r="Y187" s="17"/>
      <c r="Z187" s="17"/>
      <c r="AA187" s="17"/>
      <c r="AB187" s="17"/>
      <c r="AC187" s="17"/>
      <c r="AD187" s="17"/>
      <c r="AE187" s="17"/>
      <c r="AF187" s="17"/>
      <c r="AG187" s="190"/>
      <c r="AH187" s="190"/>
      <c r="AI187" s="17"/>
      <c r="AJ187" s="17"/>
      <c r="AK187" s="17"/>
      <c r="AL187" s="17"/>
      <c r="AM187" s="17"/>
      <c r="AN187" s="17"/>
      <c r="AO187" s="17"/>
      <c r="AP187" s="107"/>
      <c r="AQ187" s="107"/>
      <c r="AR187" s="107"/>
      <c r="AS187" s="107"/>
      <c r="AT187" s="17"/>
      <c r="AU187" s="107"/>
      <c r="AV187" s="107"/>
      <c r="AW187" s="17"/>
      <c r="AX187" s="107"/>
      <c r="AY187" s="107"/>
      <c r="AZ187" s="17"/>
      <c r="BA187" s="107"/>
    </row>
    <row r="188" spans="1:53" ht="24.75" customHeight="1" x14ac:dyDescent="0.2">
      <c r="A188" s="185"/>
      <c r="B188" s="185"/>
      <c r="C188" s="185"/>
      <c r="D188" s="185"/>
      <c r="E188" s="17"/>
      <c r="F188" s="17"/>
      <c r="G188" s="17"/>
      <c r="H188" s="17"/>
      <c r="I188" s="17"/>
      <c r="J188" s="17"/>
      <c r="K188" s="17"/>
      <c r="L188" s="17"/>
      <c r="M188" s="17"/>
      <c r="N188" s="17"/>
      <c r="O188" s="17"/>
      <c r="P188" s="17"/>
      <c r="Q188" s="17"/>
      <c r="R188" s="17"/>
      <c r="S188" s="17"/>
      <c r="T188" s="17"/>
      <c r="U188" s="17"/>
      <c r="V188" s="17"/>
      <c r="W188" s="186"/>
      <c r="X188" s="17"/>
      <c r="Y188" s="17"/>
      <c r="Z188" s="17"/>
      <c r="AA188" s="17"/>
      <c r="AB188" s="17"/>
      <c r="AC188" s="17"/>
      <c r="AD188" s="17"/>
      <c r="AE188" s="17"/>
      <c r="AF188" s="17"/>
      <c r="AG188" s="190"/>
      <c r="AH188" s="190"/>
      <c r="AI188" s="17"/>
      <c r="AJ188" s="17"/>
      <c r="AK188" s="17"/>
      <c r="AL188" s="17"/>
      <c r="AM188" s="17"/>
      <c r="AN188" s="17"/>
      <c r="AO188" s="17"/>
      <c r="AP188" s="107"/>
      <c r="AQ188" s="107"/>
      <c r="AR188" s="107"/>
      <c r="AS188" s="107"/>
      <c r="AT188" s="17"/>
      <c r="AU188" s="107"/>
      <c r="AV188" s="107"/>
      <c r="AW188" s="17"/>
      <c r="AX188" s="107"/>
      <c r="AY188" s="107"/>
      <c r="AZ188" s="17"/>
      <c r="BA188" s="107"/>
    </row>
    <row r="189" spans="1:53" ht="24.75" customHeight="1" x14ac:dyDescent="0.2">
      <c r="A189" s="185"/>
      <c r="B189" s="185"/>
      <c r="C189" s="185"/>
      <c r="D189" s="185"/>
      <c r="E189" s="17"/>
      <c r="F189" s="17"/>
      <c r="G189" s="17"/>
      <c r="H189" s="17"/>
      <c r="I189" s="17"/>
      <c r="J189" s="17"/>
      <c r="K189" s="17"/>
      <c r="L189" s="17"/>
      <c r="M189" s="17"/>
      <c r="N189" s="17"/>
      <c r="O189" s="17"/>
      <c r="P189" s="17"/>
      <c r="Q189" s="17"/>
      <c r="R189" s="17"/>
      <c r="S189" s="17"/>
      <c r="T189" s="17"/>
      <c r="U189" s="17"/>
      <c r="V189" s="17"/>
      <c r="W189" s="186"/>
      <c r="X189" s="17"/>
      <c r="Y189" s="17"/>
      <c r="Z189" s="17"/>
      <c r="AA189" s="17"/>
      <c r="AB189" s="17"/>
      <c r="AC189" s="17"/>
      <c r="AD189" s="17"/>
      <c r="AE189" s="17"/>
      <c r="AF189" s="17"/>
      <c r="AG189" s="190"/>
      <c r="AH189" s="190"/>
      <c r="AI189" s="17"/>
      <c r="AJ189" s="17"/>
      <c r="AK189" s="17"/>
      <c r="AL189" s="17"/>
      <c r="AM189" s="17"/>
      <c r="AN189" s="17"/>
      <c r="AO189" s="17"/>
      <c r="AP189" s="107"/>
      <c r="AQ189" s="107"/>
      <c r="AR189" s="107"/>
      <c r="AS189" s="107"/>
      <c r="AT189" s="17"/>
      <c r="AU189" s="107"/>
      <c r="AV189" s="107"/>
      <c r="AW189" s="17"/>
      <c r="AX189" s="107"/>
      <c r="AY189" s="107"/>
      <c r="AZ189" s="17"/>
      <c r="BA189" s="107"/>
    </row>
    <row r="190" spans="1:53" ht="24.75" customHeight="1" x14ac:dyDescent="0.2">
      <c r="A190" s="185"/>
      <c r="B190" s="185"/>
      <c r="C190" s="185"/>
      <c r="D190" s="185"/>
      <c r="E190" s="17"/>
      <c r="F190" s="17"/>
      <c r="G190" s="17"/>
      <c r="H190" s="17"/>
      <c r="I190" s="17"/>
      <c r="J190" s="17"/>
      <c r="K190" s="17"/>
      <c r="L190" s="17"/>
      <c r="M190" s="17"/>
      <c r="N190" s="17"/>
      <c r="O190" s="17"/>
      <c r="P190" s="17"/>
      <c r="Q190" s="17"/>
      <c r="R190" s="17"/>
      <c r="S190" s="17"/>
      <c r="T190" s="17"/>
      <c r="U190" s="17"/>
      <c r="V190" s="17"/>
      <c r="W190" s="186"/>
      <c r="X190" s="17"/>
      <c r="Y190" s="17"/>
      <c r="Z190" s="17"/>
      <c r="AA190" s="17"/>
      <c r="AB190" s="17"/>
      <c r="AC190" s="17"/>
      <c r="AD190" s="17"/>
      <c r="AE190" s="17"/>
      <c r="AF190" s="17"/>
      <c r="AG190" s="190"/>
      <c r="AH190" s="190"/>
      <c r="AI190" s="17"/>
      <c r="AJ190" s="17"/>
      <c r="AK190" s="17"/>
      <c r="AL190" s="17"/>
      <c r="AM190" s="17"/>
      <c r="AN190" s="17"/>
      <c r="AO190" s="17"/>
      <c r="AP190" s="107"/>
      <c r="AQ190" s="107"/>
      <c r="AR190" s="107"/>
      <c r="AS190" s="107"/>
      <c r="AT190" s="17"/>
      <c r="AU190" s="107"/>
      <c r="AV190" s="107"/>
      <c r="AW190" s="17"/>
      <c r="AX190" s="107"/>
      <c r="AY190" s="107"/>
      <c r="AZ190" s="17"/>
      <c r="BA190" s="107"/>
    </row>
    <row r="191" spans="1:53" ht="24.75" customHeight="1" x14ac:dyDescent="0.2">
      <c r="A191" s="185"/>
      <c r="B191" s="185"/>
      <c r="C191" s="185"/>
      <c r="D191" s="185"/>
      <c r="E191" s="17"/>
      <c r="F191" s="17"/>
      <c r="G191" s="17"/>
      <c r="H191" s="17"/>
      <c r="I191" s="17"/>
      <c r="J191" s="17"/>
      <c r="K191" s="17"/>
      <c r="L191" s="17"/>
      <c r="M191" s="17"/>
      <c r="N191" s="17"/>
      <c r="O191" s="17"/>
      <c r="P191" s="17"/>
      <c r="Q191" s="17"/>
      <c r="R191" s="17"/>
      <c r="S191" s="17"/>
      <c r="T191" s="17"/>
      <c r="U191" s="17"/>
      <c r="V191" s="17"/>
      <c r="W191" s="186"/>
      <c r="X191" s="17"/>
      <c r="Y191" s="17"/>
      <c r="Z191" s="17"/>
      <c r="AA191" s="17"/>
      <c r="AB191" s="17"/>
      <c r="AC191" s="17"/>
      <c r="AD191" s="17"/>
      <c r="AE191" s="17"/>
      <c r="AF191" s="17"/>
      <c r="AG191" s="190"/>
      <c r="AH191" s="190"/>
      <c r="AI191" s="17"/>
      <c r="AJ191" s="17"/>
      <c r="AK191" s="17"/>
      <c r="AL191" s="17"/>
      <c r="AM191" s="17"/>
      <c r="AN191" s="17"/>
      <c r="AO191" s="17"/>
      <c r="AP191" s="107"/>
      <c r="AQ191" s="107"/>
      <c r="AR191" s="107"/>
      <c r="AS191" s="107"/>
      <c r="AT191" s="17"/>
      <c r="AU191" s="107"/>
      <c r="AV191" s="107"/>
      <c r="AW191" s="17"/>
      <c r="AX191" s="107"/>
      <c r="AY191" s="107"/>
      <c r="AZ191" s="17"/>
      <c r="BA191" s="107"/>
    </row>
    <row r="192" spans="1:53" ht="24.75" customHeight="1" x14ac:dyDescent="0.2">
      <c r="A192" s="185"/>
      <c r="B192" s="185"/>
      <c r="C192" s="185"/>
      <c r="D192" s="185"/>
      <c r="E192" s="17"/>
      <c r="F192" s="17"/>
      <c r="G192" s="17"/>
      <c r="H192" s="17"/>
      <c r="I192" s="17"/>
      <c r="J192" s="17"/>
      <c r="K192" s="17"/>
      <c r="L192" s="17"/>
      <c r="M192" s="17"/>
      <c r="N192" s="17"/>
      <c r="O192" s="17"/>
      <c r="P192" s="17"/>
      <c r="Q192" s="17"/>
      <c r="R192" s="17"/>
      <c r="S192" s="17"/>
      <c r="T192" s="17"/>
      <c r="U192" s="17"/>
      <c r="V192" s="17"/>
      <c r="W192" s="186"/>
      <c r="X192" s="17"/>
      <c r="Y192" s="17"/>
      <c r="Z192" s="17"/>
      <c r="AA192" s="17"/>
      <c r="AB192" s="17"/>
      <c r="AC192" s="17"/>
      <c r="AD192" s="17"/>
      <c r="AE192" s="17"/>
      <c r="AF192" s="17"/>
      <c r="AG192" s="190"/>
      <c r="AH192" s="190"/>
      <c r="AI192" s="17"/>
      <c r="AJ192" s="17"/>
      <c r="AK192" s="17"/>
      <c r="AL192" s="17"/>
      <c r="AM192" s="17"/>
      <c r="AN192" s="17"/>
      <c r="AO192" s="17"/>
      <c r="AP192" s="107"/>
      <c r="AQ192" s="107"/>
      <c r="AR192" s="107"/>
      <c r="AS192" s="107"/>
      <c r="AT192" s="17"/>
      <c r="AU192" s="107"/>
      <c r="AV192" s="107"/>
      <c r="AW192" s="17"/>
      <c r="AX192" s="107"/>
      <c r="AY192" s="107"/>
      <c r="AZ192" s="17"/>
      <c r="BA192" s="107"/>
    </row>
    <row r="193" spans="1:53" ht="24.75" customHeight="1" x14ac:dyDescent="0.2">
      <c r="A193" s="185"/>
      <c r="B193" s="185"/>
      <c r="C193" s="185"/>
      <c r="D193" s="185"/>
      <c r="E193" s="17"/>
      <c r="F193" s="17"/>
      <c r="G193" s="17"/>
      <c r="H193" s="17"/>
      <c r="I193" s="17"/>
      <c r="J193" s="17"/>
      <c r="K193" s="17"/>
      <c r="L193" s="17"/>
      <c r="M193" s="17"/>
      <c r="N193" s="17"/>
      <c r="O193" s="17"/>
      <c r="P193" s="17"/>
      <c r="Q193" s="17"/>
      <c r="R193" s="17"/>
      <c r="S193" s="17"/>
      <c r="T193" s="17"/>
      <c r="U193" s="17"/>
      <c r="V193" s="17"/>
      <c r="W193" s="186"/>
      <c r="X193" s="17"/>
      <c r="Y193" s="17"/>
      <c r="Z193" s="17"/>
      <c r="AA193" s="17"/>
      <c r="AB193" s="17"/>
      <c r="AC193" s="17"/>
      <c r="AD193" s="17"/>
      <c r="AE193" s="17"/>
      <c r="AF193" s="17"/>
      <c r="AG193" s="190"/>
      <c r="AH193" s="190"/>
      <c r="AI193" s="17"/>
      <c r="AJ193" s="17"/>
      <c r="AK193" s="17"/>
      <c r="AL193" s="17"/>
      <c r="AM193" s="17"/>
      <c r="AN193" s="17"/>
      <c r="AO193" s="17"/>
      <c r="AP193" s="107"/>
      <c r="AQ193" s="107"/>
      <c r="AR193" s="107"/>
      <c r="AS193" s="107"/>
      <c r="AT193" s="17"/>
      <c r="AU193" s="107"/>
      <c r="AV193" s="107"/>
      <c r="AW193" s="17"/>
      <c r="AX193" s="107"/>
      <c r="AY193" s="107"/>
      <c r="AZ193" s="17"/>
      <c r="BA193" s="107"/>
    </row>
    <row r="194" spans="1:53" ht="24.75" customHeight="1" x14ac:dyDescent="0.2">
      <c r="A194" s="185"/>
      <c r="B194" s="185"/>
      <c r="C194" s="185"/>
      <c r="D194" s="185"/>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90"/>
      <c r="AH194" s="190"/>
      <c r="AI194" s="17"/>
      <c r="AJ194" s="17"/>
      <c r="AK194" s="17"/>
      <c r="AL194" s="17"/>
      <c r="AM194" s="17"/>
      <c r="AN194" s="17"/>
      <c r="AO194" s="17"/>
      <c r="AP194" s="107"/>
      <c r="AQ194" s="107"/>
      <c r="AR194" s="107"/>
      <c r="AS194" s="107"/>
      <c r="AT194" s="17"/>
      <c r="AU194" s="107"/>
      <c r="AV194" s="107"/>
      <c r="AW194" s="17"/>
      <c r="AX194" s="107"/>
      <c r="AY194" s="107"/>
      <c r="AZ194" s="17"/>
      <c r="BA194" s="107"/>
    </row>
    <row r="195" spans="1:53" ht="24.75" customHeight="1" x14ac:dyDescent="0.2">
      <c r="A195" s="185"/>
      <c r="B195" s="185"/>
      <c r="C195" s="185"/>
      <c r="D195" s="185"/>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90"/>
      <c r="AH195" s="190"/>
      <c r="AI195" s="17"/>
      <c r="AJ195" s="17"/>
      <c r="AK195" s="17"/>
      <c r="AL195" s="17"/>
      <c r="AM195" s="17"/>
      <c r="AN195" s="17"/>
      <c r="AO195" s="17"/>
      <c r="AP195" s="107"/>
      <c r="AQ195" s="107"/>
      <c r="AR195" s="107"/>
      <c r="AS195" s="107"/>
      <c r="AT195" s="17"/>
      <c r="AU195" s="107"/>
      <c r="AV195" s="107"/>
      <c r="AW195" s="17"/>
      <c r="AX195" s="107"/>
      <c r="AY195" s="107"/>
      <c r="AZ195" s="17"/>
      <c r="BA195" s="107"/>
    </row>
    <row r="196" spans="1:53" ht="24.75" customHeight="1" x14ac:dyDescent="0.2">
      <c r="A196" s="185"/>
      <c r="B196" s="185"/>
      <c r="C196" s="185"/>
      <c r="D196" s="185"/>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90"/>
      <c r="AH196" s="190"/>
      <c r="AI196" s="17"/>
      <c r="AJ196" s="17"/>
      <c r="AK196" s="17"/>
      <c r="AL196" s="17"/>
      <c r="AM196" s="17"/>
      <c r="AN196" s="17"/>
      <c r="AO196" s="17"/>
      <c r="AP196" s="107"/>
      <c r="AQ196" s="107"/>
      <c r="AR196" s="107"/>
      <c r="AS196" s="107"/>
      <c r="AT196" s="17"/>
      <c r="AU196" s="107"/>
      <c r="AV196" s="107"/>
      <c r="AW196" s="17"/>
      <c r="AX196" s="107"/>
      <c r="AY196" s="107"/>
      <c r="AZ196" s="17"/>
      <c r="BA196" s="107"/>
    </row>
    <row r="197" spans="1:53" ht="24.75" customHeight="1" x14ac:dyDescent="0.2">
      <c r="A197" s="185"/>
      <c r="B197" s="185"/>
      <c r="C197" s="185"/>
      <c r="D197" s="185"/>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90"/>
      <c r="AH197" s="190"/>
      <c r="AI197" s="17"/>
      <c r="AJ197" s="17"/>
      <c r="AK197" s="17"/>
      <c r="AL197" s="17"/>
      <c r="AM197" s="17"/>
      <c r="AN197" s="17"/>
      <c r="AO197" s="17"/>
      <c r="AP197" s="107"/>
      <c r="AQ197" s="107"/>
      <c r="AR197" s="107"/>
      <c r="AS197" s="107"/>
      <c r="AT197" s="17"/>
      <c r="AU197" s="107"/>
      <c r="AV197" s="107"/>
      <c r="AW197" s="17"/>
      <c r="AX197" s="107"/>
      <c r="AY197" s="107"/>
      <c r="AZ197" s="17"/>
      <c r="BA197" s="107"/>
    </row>
    <row r="198" spans="1:53" ht="24.75" customHeight="1" x14ac:dyDescent="0.2">
      <c r="A198" s="185"/>
      <c r="B198" s="185"/>
      <c r="C198" s="185"/>
      <c r="D198" s="185"/>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90"/>
      <c r="AH198" s="190"/>
      <c r="AI198" s="17"/>
      <c r="AJ198" s="17"/>
      <c r="AK198" s="17"/>
      <c r="AL198" s="17"/>
      <c r="AM198" s="17"/>
      <c r="AN198" s="17"/>
      <c r="AO198" s="17"/>
      <c r="AP198" s="107"/>
      <c r="AQ198" s="107"/>
      <c r="AR198" s="107"/>
      <c r="AS198" s="107"/>
      <c r="AT198" s="17"/>
      <c r="AU198" s="107"/>
      <c r="AV198" s="107"/>
      <c r="AW198" s="17"/>
      <c r="AX198" s="107"/>
      <c r="AY198" s="107"/>
      <c r="AZ198" s="17"/>
      <c r="BA198" s="107"/>
    </row>
    <row r="199" spans="1:53" ht="24.75" customHeight="1" x14ac:dyDescent="0.2">
      <c r="A199" s="191"/>
      <c r="B199" s="191"/>
      <c r="C199" s="191"/>
      <c r="D199" s="190"/>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90"/>
      <c r="AH199" s="190"/>
      <c r="AI199" s="17"/>
      <c r="AJ199" s="17"/>
      <c r="AK199" s="17"/>
      <c r="AL199" s="17"/>
      <c r="AM199" s="17"/>
      <c r="AN199" s="17"/>
      <c r="AO199" s="17"/>
      <c r="AP199" s="107"/>
      <c r="AQ199" s="107"/>
      <c r="AR199" s="107"/>
      <c r="AS199" s="107"/>
      <c r="AT199" s="17"/>
      <c r="AU199" s="107"/>
      <c r="AV199" s="107"/>
      <c r="AW199" s="17"/>
      <c r="AX199" s="107"/>
      <c r="AY199" s="107"/>
      <c r="AZ199" s="17"/>
      <c r="BA199" s="107"/>
    </row>
    <row r="200" spans="1:53" ht="24.75" customHeight="1" x14ac:dyDescent="0.2">
      <c r="A200" s="191"/>
      <c r="B200" s="191"/>
      <c r="C200" s="191"/>
      <c r="D200" s="190"/>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90"/>
      <c r="AH200" s="190"/>
      <c r="AI200" s="17"/>
      <c r="AJ200" s="17"/>
      <c r="AK200" s="17"/>
      <c r="AL200" s="17"/>
      <c r="AM200" s="17"/>
      <c r="AN200" s="17"/>
      <c r="AO200" s="17"/>
      <c r="AP200" s="107"/>
      <c r="AQ200" s="107"/>
      <c r="AR200" s="107"/>
      <c r="AS200" s="107"/>
      <c r="AT200" s="17"/>
      <c r="AU200" s="107"/>
      <c r="AV200" s="107"/>
      <c r="AW200" s="17"/>
      <c r="AX200" s="107"/>
      <c r="AY200" s="107"/>
      <c r="AZ200" s="17"/>
      <c r="BA200" s="107"/>
    </row>
    <row r="201" spans="1:53" ht="24.75" customHeight="1" x14ac:dyDescent="0.2">
      <c r="A201" s="191"/>
      <c r="B201" s="191"/>
      <c r="C201" s="191"/>
      <c r="D201" s="190"/>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90"/>
      <c r="AH201" s="190"/>
      <c r="AI201" s="17"/>
      <c r="AJ201" s="17"/>
      <c r="AK201" s="17"/>
      <c r="AL201" s="17"/>
      <c r="AM201" s="17"/>
      <c r="AN201" s="17"/>
      <c r="AO201" s="17"/>
      <c r="AP201" s="107"/>
      <c r="AQ201" s="107"/>
      <c r="AR201" s="107"/>
      <c r="AS201" s="107"/>
      <c r="AT201" s="17"/>
      <c r="AU201" s="107"/>
      <c r="AV201" s="107"/>
      <c r="AW201" s="17"/>
      <c r="AX201" s="107"/>
      <c r="AY201" s="107"/>
      <c r="AZ201" s="17"/>
      <c r="BA201" s="107"/>
    </row>
    <row r="202" spans="1:53" ht="24.75" customHeight="1" x14ac:dyDescent="0.2">
      <c r="A202" s="191"/>
      <c r="B202" s="191"/>
      <c r="C202" s="191"/>
      <c r="D202" s="190"/>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90"/>
      <c r="AH202" s="190"/>
      <c r="AI202" s="17"/>
      <c r="AJ202" s="17"/>
      <c r="AK202" s="17"/>
      <c r="AL202" s="17"/>
      <c r="AM202" s="17"/>
      <c r="AN202" s="17"/>
      <c r="AO202" s="17"/>
      <c r="AP202" s="107"/>
      <c r="AQ202" s="107"/>
      <c r="AR202" s="107"/>
      <c r="AS202" s="107"/>
      <c r="AT202" s="17"/>
      <c r="AU202" s="107"/>
      <c r="AV202" s="107"/>
      <c r="AW202" s="17"/>
      <c r="AX202" s="107"/>
      <c r="AY202" s="107"/>
      <c r="AZ202" s="17"/>
      <c r="BA202" s="107"/>
    </row>
    <row r="203" spans="1:53" ht="24.75" customHeight="1" x14ac:dyDescent="0.2">
      <c r="A203" s="191"/>
      <c r="B203" s="191"/>
      <c r="C203" s="191"/>
      <c r="D203" s="190"/>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90"/>
      <c r="AH203" s="190"/>
      <c r="AI203" s="17"/>
      <c r="AJ203" s="17"/>
      <c r="AK203" s="17"/>
      <c r="AL203" s="17"/>
      <c r="AM203" s="17"/>
      <c r="AN203" s="17"/>
      <c r="AO203" s="17"/>
      <c r="AP203" s="107"/>
      <c r="AQ203" s="107"/>
      <c r="AR203" s="107"/>
      <c r="AS203" s="107"/>
      <c r="AT203" s="17"/>
      <c r="AU203" s="107"/>
      <c r="AV203" s="107"/>
      <c r="AW203" s="17"/>
      <c r="AX203" s="107"/>
      <c r="AY203" s="107"/>
      <c r="AZ203" s="17"/>
      <c r="BA203" s="107"/>
    </row>
    <row r="204" spans="1:53" ht="24.75" customHeight="1" x14ac:dyDescent="0.2">
      <c r="A204" s="191"/>
      <c r="B204" s="191"/>
      <c r="C204" s="191"/>
      <c r="D204" s="190"/>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90"/>
      <c r="AH204" s="190"/>
      <c r="AI204" s="17"/>
      <c r="AJ204" s="17"/>
      <c r="AK204" s="17"/>
      <c r="AL204" s="17"/>
      <c r="AM204" s="17"/>
      <c r="AN204" s="17"/>
      <c r="AO204" s="17"/>
      <c r="AP204" s="107"/>
      <c r="AQ204" s="107"/>
      <c r="AR204" s="107"/>
      <c r="AS204" s="107"/>
      <c r="AT204" s="17"/>
      <c r="AU204" s="107"/>
      <c r="AV204" s="107"/>
      <c r="AW204" s="17"/>
      <c r="AX204" s="107"/>
      <c r="AY204" s="107"/>
      <c r="AZ204" s="17"/>
      <c r="BA204" s="107"/>
    </row>
    <row r="205" spans="1:53" ht="24.75" customHeight="1" x14ac:dyDescent="0.2">
      <c r="A205" s="191"/>
      <c r="B205" s="191"/>
      <c r="C205" s="191"/>
      <c r="D205" s="190"/>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90"/>
      <c r="AH205" s="190"/>
      <c r="AI205" s="17"/>
      <c r="AJ205" s="17"/>
      <c r="AK205" s="17"/>
      <c r="AL205" s="17"/>
      <c r="AM205" s="17"/>
      <c r="AN205" s="17"/>
      <c r="AO205" s="17"/>
      <c r="AP205" s="107"/>
      <c r="AQ205" s="107"/>
      <c r="AR205" s="107"/>
      <c r="AS205" s="107"/>
      <c r="AT205" s="17"/>
      <c r="AU205" s="107"/>
      <c r="AV205" s="107"/>
      <c r="AW205" s="17"/>
      <c r="AX205" s="107"/>
      <c r="AY205" s="107"/>
      <c r="AZ205" s="17"/>
      <c r="BA205" s="107"/>
    </row>
    <row r="206" spans="1:53" ht="24.75" customHeight="1" x14ac:dyDescent="0.2">
      <c r="A206" s="191"/>
      <c r="B206" s="191"/>
      <c r="C206" s="191"/>
      <c r="D206" s="190"/>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90"/>
      <c r="AH206" s="190"/>
      <c r="AI206" s="17"/>
      <c r="AJ206" s="17"/>
      <c r="AK206" s="17"/>
      <c r="AL206" s="17"/>
      <c r="AM206" s="17"/>
      <c r="AN206" s="17"/>
      <c r="AO206" s="17"/>
      <c r="AP206" s="107"/>
      <c r="AQ206" s="107"/>
      <c r="AR206" s="107"/>
      <c r="AS206" s="107"/>
      <c r="AT206" s="17"/>
      <c r="AU206" s="107"/>
      <c r="AV206" s="107"/>
      <c r="AW206" s="17"/>
      <c r="AX206" s="107"/>
      <c r="AY206" s="107"/>
      <c r="AZ206" s="17"/>
      <c r="BA206" s="107"/>
    </row>
    <row r="207" spans="1:53" x14ac:dyDescent="0.2">
      <c r="AG207" s="192"/>
      <c r="AH207" s="192"/>
    </row>
    <row r="208" spans="1:53" x14ac:dyDescent="0.2">
      <c r="AG208" s="192"/>
      <c r="AH208" s="192"/>
    </row>
    <row r="209" spans="33:34" x14ac:dyDescent="0.2">
      <c r="AG209" s="192"/>
      <c r="AH209" s="192"/>
    </row>
    <row r="210" spans="33:34" x14ac:dyDescent="0.2">
      <c r="AG210" s="192"/>
      <c r="AH210" s="192"/>
    </row>
    <row r="211" spans="33:34" x14ac:dyDescent="0.2">
      <c r="AG211" s="192"/>
      <c r="AH211" s="192"/>
    </row>
    <row r="212" spans="33:34" x14ac:dyDescent="0.2">
      <c r="AG212" s="192"/>
      <c r="AH212" s="192"/>
    </row>
    <row r="213" spans="33:34" x14ac:dyDescent="0.2">
      <c r="AG213" s="192"/>
      <c r="AH213" s="192"/>
    </row>
    <row r="214" spans="33:34" x14ac:dyDescent="0.2">
      <c r="AG214" s="192"/>
      <c r="AH214" s="192"/>
    </row>
    <row r="215" spans="33:34" x14ac:dyDescent="0.2">
      <c r="AG215" s="192"/>
      <c r="AH215" s="192"/>
    </row>
    <row r="216" spans="33:34" x14ac:dyDescent="0.2">
      <c r="AG216" s="192"/>
      <c r="AH216" s="192"/>
    </row>
    <row r="217" spans="33:34" x14ac:dyDescent="0.2">
      <c r="AG217" s="192"/>
      <c r="AH217" s="192"/>
    </row>
    <row r="218" spans="33:34" x14ac:dyDescent="0.2">
      <c r="AG218" s="192"/>
      <c r="AH218" s="192"/>
    </row>
    <row r="219" spans="33:34" x14ac:dyDescent="0.2">
      <c r="AG219" s="192"/>
      <c r="AH219" s="192"/>
    </row>
    <row r="220" spans="33:34" x14ac:dyDescent="0.2">
      <c r="AG220" s="192"/>
      <c r="AH220" s="192"/>
    </row>
    <row r="221" spans="33:34" x14ac:dyDescent="0.2">
      <c r="AG221" s="192"/>
      <c r="AH221" s="192"/>
    </row>
    <row r="222" spans="33:34" x14ac:dyDescent="0.2">
      <c r="AG222" s="192"/>
      <c r="AH222" s="192"/>
    </row>
    <row r="223" spans="33:34" x14ac:dyDescent="0.2">
      <c r="AG223" s="192"/>
      <c r="AH223" s="192"/>
    </row>
    <row r="224" spans="33:34" x14ac:dyDescent="0.2">
      <c r="AG224" s="192"/>
      <c r="AH224" s="192"/>
    </row>
    <row r="225" spans="33:34" x14ac:dyDescent="0.2">
      <c r="AG225" s="192"/>
      <c r="AH225" s="192"/>
    </row>
    <row r="226" spans="33:34" x14ac:dyDescent="0.2">
      <c r="AG226" s="192"/>
      <c r="AH226" s="192"/>
    </row>
    <row r="227" spans="33:34" x14ac:dyDescent="0.2">
      <c r="AG227" s="192"/>
      <c r="AH227" s="192"/>
    </row>
    <row r="228" spans="33:34" x14ac:dyDescent="0.2">
      <c r="AG228" s="192"/>
      <c r="AH228" s="192"/>
    </row>
    <row r="229" spans="33:34" x14ac:dyDescent="0.2">
      <c r="AG229" s="192"/>
      <c r="AH229" s="192"/>
    </row>
    <row r="230" spans="33:34" x14ac:dyDescent="0.2">
      <c r="AG230" s="192"/>
      <c r="AH230" s="192"/>
    </row>
    <row r="231" spans="33:34" x14ac:dyDescent="0.2">
      <c r="AG231" s="192"/>
      <c r="AH231" s="192"/>
    </row>
    <row r="232" spans="33:34" x14ac:dyDescent="0.2">
      <c r="AG232" s="192"/>
      <c r="AH232" s="192"/>
    </row>
    <row r="233" spans="33:34" x14ac:dyDescent="0.2">
      <c r="AG233" s="192"/>
      <c r="AH233" s="192"/>
    </row>
    <row r="234" spans="33:34" x14ac:dyDescent="0.2">
      <c r="AG234" s="192"/>
      <c r="AH234" s="192"/>
    </row>
    <row r="235" spans="33:34" x14ac:dyDescent="0.2">
      <c r="AG235" s="192"/>
      <c r="AH235" s="192"/>
    </row>
    <row r="236" spans="33:34" x14ac:dyDescent="0.2">
      <c r="AG236" s="192"/>
      <c r="AH236" s="192"/>
    </row>
    <row r="237" spans="33:34" x14ac:dyDescent="0.2">
      <c r="AG237" s="192"/>
      <c r="AH237" s="192"/>
    </row>
    <row r="238" spans="33:34" x14ac:dyDescent="0.2">
      <c r="AG238" s="192"/>
      <c r="AH238" s="192"/>
    </row>
    <row r="239" spans="33:34" x14ac:dyDescent="0.2">
      <c r="AG239" s="192"/>
      <c r="AH239" s="192"/>
    </row>
    <row r="240" spans="33:34" x14ac:dyDescent="0.2">
      <c r="AG240" s="192"/>
      <c r="AH240" s="192"/>
    </row>
    <row r="241" spans="33:34" x14ac:dyDescent="0.2">
      <c r="AG241" s="192"/>
      <c r="AH241" s="192"/>
    </row>
    <row r="242" spans="33:34" x14ac:dyDescent="0.2">
      <c r="AG242" s="192"/>
      <c r="AH242" s="192"/>
    </row>
    <row r="243" spans="33:34" x14ac:dyDescent="0.2">
      <c r="AG243" s="192"/>
      <c r="AH243" s="192"/>
    </row>
    <row r="244" spans="33:34" x14ac:dyDescent="0.2">
      <c r="AG244" s="192"/>
      <c r="AH244" s="192"/>
    </row>
    <row r="245" spans="33:34" x14ac:dyDescent="0.2">
      <c r="AG245" s="192"/>
      <c r="AH245" s="192"/>
    </row>
    <row r="246" spans="33:34" x14ac:dyDescent="0.2">
      <c r="AG246" s="192"/>
      <c r="AH246" s="192"/>
    </row>
    <row r="247" spans="33:34" x14ac:dyDescent="0.2">
      <c r="AG247" s="192"/>
      <c r="AH247" s="192"/>
    </row>
    <row r="248" spans="33:34" x14ac:dyDescent="0.2">
      <c r="AG248" s="192"/>
      <c r="AH248" s="192"/>
    </row>
    <row r="249" spans="33:34" x14ac:dyDescent="0.2">
      <c r="AG249" s="192"/>
      <c r="AH249" s="192"/>
    </row>
    <row r="250" spans="33:34" x14ac:dyDescent="0.2">
      <c r="AG250" s="192"/>
      <c r="AH250" s="192"/>
    </row>
    <row r="251" spans="33:34" x14ac:dyDescent="0.2">
      <c r="AG251" s="192"/>
      <c r="AH251" s="192"/>
    </row>
    <row r="252" spans="33:34" x14ac:dyDescent="0.2">
      <c r="AG252" s="192"/>
      <c r="AH252" s="192"/>
    </row>
    <row r="253" spans="33:34" x14ac:dyDescent="0.2">
      <c r="AG253" s="192"/>
      <c r="AH253" s="192"/>
    </row>
    <row r="254" spans="33:34" x14ac:dyDescent="0.2">
      <c r="AG254" s="192"/>
      <c r="AH254" s="192"/>
    </row>
    <row r="255" spans="33:34" x14ac:dyDescent="0.2">
      <c r="AG255" s="192"/>
      <c r="AH255" s="192"/>
    </row>
    <row r="256" spans="33:34" x14ac:dyDescent="0.2">
      <c r="AG256" s="192"/>
      <c r="AH256" s="192"/>
    </row>
    <row r="257" spans="33:34" x14ac:dyDescent="0.2">
      <c r="AG257" s="192"/>
      <c r="AH257" s="192"/>
    </row>
    <row r="258" spans="33:34" x14ac:dyDescent="0.2">
      <c r="AG258" s="192"/>
      <c r="AH258" s="192"/>
    </row>
    <row r="259" spans="33:34" x14ac:dyDescent="0.2">
      <c r="AG259" s="192"/>
      <c r="AH259" s="192"/>
    </row>
    <row r="260" spans="33:34" x14ac:dyDescent="0.2">
      <c r="AG260" s="192"/>
      <c r="AH260" s="192"/>
    </row>
    <row r="261" spans="33:34" x14ac:dyDescent="0.2">
      <c r="AG261" s="192"/>
      <c r="AH261" s="192"/>
    </row>
    <row r="262" spans="33:34" x14ac:dyDescent="0.2">
      <c r="AG262" s="192"/>
      <c r="AH262" s="192"/>
    </row>
    <row r="263" spans="33:34" x14ac:dyDescent="0.2">
      <c r="AG263" s="192"/>
      <c r="AH263" s="192"/>
    </row>
    <row r="264" spans="33:34" x14ac:dyDescent="0.2">
      <c r="AG264" s="192"/>
      <c r="AH264" s="192"/>
    </row>
    <row r="265" spans="33:34" x14ac:dyDescent="0.2">
      <c r="AG265" s="192"/>
      <c r="AH265" s="192"/>
    </row>
    <row r="266" spans="33:34" x14ac:dyDescent="0.2">
      <c r="AG266" s="192"/>
      <c r="AH266" s="192"/>
    </row>
    <row r="267" spans="33:34" x14ac:dyDescent="0.2">
      <c r="AG267" s="192"/>
      <c r="AH267" s="192"/>
    </row>
    <row r="268" spans="33:34" x14ac:dyDescent="0.2">
      <c r="AG268" s="192"/>
      <c r="AH268" s="192"/>
    </row>
    <row r="269" spans="33:34" x14ac:dyDescent="0.2">
      <c r="AG269" s="192"/>
      <c r="AH269" s="192"/>
    </row>
    <row r="270" spans="33:34" x14ac:dyDescent="0.2">
      <c r="AG270" s="192"/>
      <c r="AH270" s="192"/>
    </row>
    <row r="271" spans="33:34" x14ac:dyDescent="0.2">
      <c r="AG271" s="192"/>
      <c r="AH271" s="192"/>
    </row>
    <row r="272" spans="33:34" x14ac:dyDescent="0.2">
      <c r="AG272" s="192"/>
      <c r="AH272" s="192"/>
    </row>
    <row r="273" spans="33:34" x14ac:dyDescent="0.2">
      <c r="AG273" s="192"/>
      <c r="AH273" s="192"/>
    </row>
    <row r="274" spans="33:34" x14ac:dyDescent="0.2">
      <c r="AG274" s="192"/>
      <c r="AH274" s="192"/>
    </row>
    <row r="275" spans="33:34" x14ac:dyDescent="0.2">
      <c r="AG275" s="192"/>
      <c r="AH275" s="192"/>
    </row>
    <row r="276" spans="33:34" x14ac:dyDescent="0.2">
      <c r="AG276" s="192"/>
      <c r="AH276" s="192"/>
    </row>
    <row r="277" spans="33:34" x14ac:dyDescent="0.2">
      <c r="AG277" s="192"/>
      <c r="AH277" s="192"/>
    </row>
    <row r="278" spans="33:34" x14ac:dyDescent="0.2">
      <c r="AG278" s="192"/>
      <c r="AH278" s="192"/>
    </row>
    <row r="279" spans="33:34" x14ac:dyDescent="0.2">
      <c r="AG279" s="192"/>
      <c r="AH279" s="192"/>
    </row>
    <row r="280" spans="33:34" x14ac:dyDescent="0.2">
      <c r="AG280" s="192"/>
      <c r="AH280" s="192"/>
    </row>
    <row r="281" spans="33:34" x14ac:dyDescent="0.2">
      <c r="AG281" s="192"/>
      <c r="AH281" s="192"/>
    </row>
    <row r="282" spans="33:34" x14ac:dyDescent="0.2">
      <c r="AG282" s="192"/>
      <c r="AH282" s="192"/>
    </row>
    <row r="283" spans="33:34" x14ac:dyDescent="0.2">
      <c r="AG283" s="192"/>
      <c r="AH283" s="192"/>
    </row>
    <row r="284" spans="33:34" x14ac:dyDescent="0.2">
      <c r="AG284" s="192"/>
      <c r="AH284" s="192"/>
    </row>
    <row r="285" spans="33:34" x14ac:dyDescent="0.2">
      <c r="AG285" s="192"/>
      <c r="AH285" s="192"/>
    </row>
    <row r="286" spans="33:34" x14ac:dyDescent="0.2">
      <c r="AG286" s="192"/>
      <c r="AH286" s="192"/>
    </row>
    <row r="287" spans="33:34" x14ac:dyDescent="0.2">
      <c r="AG287" s="192"/>
      <c r="AH287" s="192"/>
    </row>
    <row r="288" spans="33:34" x14ac:dyDescent="0.2">
      <c r="AG288" s="192"/>
      <c r="AH288" s="192"/>
    </row>
    <row r="289" spans="33:34" x14ac:dyDescent="0.2">
      <c r="AG289" s="192"/>
      <c r="AH289" s="192"/>
    </row>
    <row r="290" spans="33:34" x14ac:dyDescent="0.2">
      <c r="AG290" s="192"/>
      <c r="AH290" s="192"/>
    </row>
    <row r="291" spans="33:34" x14ac:dyDescent="0.2">
      <c r="AG291" s="192"/>
      <c r="AH291" s="192"/>
    </row>
    <row r="292" spans="33:34" x14ac:dyDescent="0.2">
      <c r="AG292" s="192"/>
      <c r="AH292" s="192"/>
    </row>
    <row r="293" spans="33:34" x14ac:dyDescent="0.2">
      <c r="AG293" s="192"/>
      <c r="AH293" s="192"/>
    </row>
    <row r="294" spans="33:34" x14ac:dyDescent="0.2">
      <c r="AG294" s="192"/>
      <c r="AH294" s="192"/>
    </row>
    <row r="295" spans="33:34" x14ac:dyDescent="0.2">
      <c r="AG295" s="192"/>
      <c r="AH295" s="192"/>
    </row>
    <row r="296" spans="33:34" x14ac:dyDescent="0.2">
      <c r="AG296" s="192"/>
      <c r="AH296" s="192"/>
    </row>
    <row r="297" spans="33:34" x14ac:dyDescent="0.2">
      <c r="AG297" s="192"/>
      <c r="AH297" s="192"/>
    </row>
    <row r="298" spans="33:34" x14ac:dyDescent="0.2">
      <c r="AG298" s="192"/>
      <c r="AH298" s="192"/>
    </row>
    <row r="299" spans="33:34" x14ac:dyDescent="0.2">
      <c r="AG299" s="192"/>
      <c r="AH299" s="192"/>
    </row>
    <row r="300" spans="33:34" x14ac:dyDescent="0.2">
      <c r="AG300" s="192"/>
      <c r="AH300" s="192"/>
    </row>
    <row r="301" spans="33:34" x14ac:dyDescent="0.2">
      <c r="AG301" s="192"/>
      <c r="AH301" s="192"/>
    </row>
    <row r="302" spans="33:34" x14ac:dyDescent="0.2">
      <c r="AG302" s="192"/>
      <c r="AH302" s="192"/>
    </row>
    <row r="303" spans="33:34" x14ac:dyDescent="0.2">
      <c r="AG303" s="192"/>
      <c r="AH303" s="192"/>
    </row>
    <row r="304" spans="33:34" x14ac:dyDescent="0.2">
      <c r="AG304" s="192"/>
      <c r="AH304" s="192"/>
    </row>
    <row r="305" spans="33:34" x14ac:dyDescent="0.2">
      <c r="AG305" s="192"/>
      <c r="AH305" s="192"/>
    </row>
    <row r="306" spans="33:34" x14ac:dyDescent="0.2">
      <c r="AG306" s="192"/>
      <c r="AH306" s="192"/>
    </row>
    <row r="307" spans="33:34" x14ac:dyDescent="0.2">
      <c r="AG307" s="192"/>
      <c r="AH307" s="192"/>
    </row>
    <row r="308" spans="33:34" x14ac:dyDescent="0.2">
      <c r="AG308" s="192"/>
      <c r="AH308" s="192"/>
    </row>
    <row r="309" spans="33:34" x14ac:dyDescent="0.2">
      <c r="AG309" s="192"/>
      <c r="AH309" s="192"/>
    </row>
    <row r="310" spans="33:34" x14ac:dyDescent="0.2">
      <c r="AG310" s="192"/>
      <c r="AH310" s="192"/>
    </row>
    <row r="311" spans="33:34" x14ac:dyDescent="0.2">
      <c r="AG311" s="192"/>
      <c r="AH311" s="192"/>
    </row>
    <row r="312" spans="33:34" x14ac:dyDescent="0.2">
      <c r="AG312" s="192"/>
      <c r="AH312" s="192"/>
    </row>
    <row r="313" spans="33:34" x14ac:dyDescent="0.2">
      <c r="AG313" s="192"/>
      <c r="AH313" s="192"/>
    </row>
    <row r="314" spans="33:34" x14ac:dyDescent="0.2">
      <c r="AG314" s="192"/>
      <c r="AH314" s="192"/>
    </row>
    <row r="315" spans="33:34" x14ac:dyDescent="0.2">
      <c r="AG315" s="192"/>
      <c r="AH315" s="192"/>
    </row>
    <row r="316" spans="33:34" x14ac:dyDescent="0.2">
      <c r="AG316" s="192"/>
      <c r="AH316" s="192"/>
    </row>
    <row r="317" spans="33:34" x14ac:dyDescent="0.2">
      <c r="AG317" s="192"/>
      <c r="AH317" s="192"/>
    </row>
    <row r="318" spans="33:34" x14ac:dyDescent="0.2">
      <c r="AG318" s="192"/>
      <c r="AH318" s="192"/>
    </row>
    <row r="319" spans="33:34" x14ac:dyDescent="0.2">
      <c r="AG319" s="192"/>
      <c r="AH319" s="192"/>
    </row>
    <row r="320" spans="33:34" x14ac:dyDescent="0.2">
      <c r="AG320" s="192"/>
      <c r="AH320" s="192"/>
    </row>
    <row r="321" spans="33:34" x14ac:dyDescent="0.2">
      <c r="AG321" s="192"/>
      <c r="AH321" s="192"/>
    </row>
    <row r="322" spans="33:34" x14ac:dyDescent="0.2">
      <c r="AG322" s="192"/>
      <c r="AH322" s="192"/>
    </row>
    <row r="323" spans="33:34" x14ac:dyDescent="0.2">
      <c r="AG323" s="192"/>
      <c r="AH323" s="192"/>
    </row>
    <row r="324" spans="33:34" x14ac:dyDescent="0.2">
      <c r="AG324" s="192"/>
      <c r="AH324" s="192"/>
    </row>
    <row r="325" spans="33:34" x14ac:dyDescent="0.2">
      <c r="AG325" s="192"/>
      <c r="AH325" s="192"/>
    </row>
    <row r="326" spans="33:34" x14ac:dyDescent="0.2">
      <c r="AG326" s="192"/>
      <c r="AH326" s="192"/>
    </row>
    <row r="327" spans="33:34" x14ac:dyDescent="0.2">
      <c r="AG327" s="192"/>
      <c r="AH327" s="192"/>
    </row>
    <row r="328" spans="33:34" x14ac:dyDescent="0.2">
      <c r="AG328" s="192"/>
      <c r="AH328" s="192"/>
    </row>
    <row r="329" spans="33:34" x14ac:dyDescent="0.2">
      <c r="AG329" s="192"/>
      <c r="AH329" s="192"/>
    </row>
    <row r="330" spans="33:34" x14ac:dyDescent="0.2">
      <c r="AG330" s="192"/>
      <c r="AH330" s="192"/>
    </row>
    <row r="331" spans="33:34" x14ac:dyDescent="0.2">
      <c r="AG331" s="192"/>
      <c r="AH331" s="192"/>
    </row>
    <row r="332" spans="33:34" x14ac:dyDescent="0.2">
      <c r="AG332" s="192"/>
      <c r="AH332" s="192"/>
    </row>
    <row r="333" spans="33:34" x14ac:dyDescent="0.2">
      <c r="AG333" s="192"/>
      <c r="AH333" s="192"/>
    </row>
    <row r="334" spans="33:34" x14ac:dyDescent="0.2">
      <c r="AG334" s="192"/>
      <c r="AH334" s="192"/>
    </row>
    <row r="335" spans="33:34" x14ac:dyDescent="0.2">
      <c r="AG335" s="192"/>
      <c r="AH335" s="192"/>
    </row>
    <row r="336" spans="33:34" x14ac:dyDescent="0.2">
      <c r="AG336" s="192"/>
      <c r="AH336" s="192"/>
    </row>
    <row r="337" spans="33:34" x14ac:dyDescent="0.2">
      <c r="AG337" s="192"/>
      <c r="AH337" s="192"/>
    </row>
    <row r="338" spans="33:34" x14ac:dyDescent="0.2">
      <c r="AG338" s="192"/>
      <c r="AH338" s="192"/>
    </row>
    <row r="339" spans="33:34" x14ac:dyDescent="0.2">
      <c r="AG339" s="192"/>
      <c r="AH339" s="192"/>
    </row>
    <row r="340" spans="33:34" x14ac:dyDescent="0.2">
      <c r="AG340" s="192"/>
      <c r="AH340" s="192"/>
    </row>
    <row r="341" spans="33:34" x14ac:dyDescent="0.2">
      <c r="AG341" s="192"/>
      <c r="AH341" s="192"/>
    </row>
    <row r="342" spans="33:34" x14ac:dyDescent="0.2">
      <c r="AG342" s="192"/>
      <c r="AH342" s="192"/>
    </row>
    <row r="343" spans="33:34" x14ac:dyDescent="0.2">
      <c r="AG343" s="192"/>
      <c r="AH343" s="192"/>
    </row>
    <row r="344" spans="33:34" x14ac:dyDescent="0.2">
      <c r="AG344" s="192"/>
      <c r="AH344" s="192"/>
    </row>
    <row r="345" spans="33:34" x14ac:dyDescent="0.2">
      <c r="AG345" s="192"/>
      <c r="AH345" s="192"/>
    </row>
    <row r="346" spans="33:34" x14ac:dyDescent="0.2">
      <c r="AG346" s="192"/>
      <c r="AH346" s="192"/>
    </row>
    <row r="347" spans="33:34" x14ac:dyDescent="0.2">
      <c r="AG347" s="192"/>
      <c r="AH347" s="192"/>
    </row>
    <row r="348" spans="33:34" x14ac:dyDescent="0.2">
      <c r="AG348" s="192"/>
      <c r="AH348" s="192"/>
    </row>
    <row r="349" spans="33:34" x14ac:dyDescent="0.2">
      <c r="AG349" s="192"/>
      <c r="AH349" s="192"/>
    </row>
    <row r="350" spans="33:34" x14ac:dyDescent="0.2">
      <c r="AG350" s="192"/>
      <c r="AH350" s="192"/>
    </row>
    <row r="351" spans="33:34" x14ac:dyDescent="0.2">
      <c r="AG351" s="192"/>
      <c r="AH351" s="192"/>
    </row>
    <row r="352" spans="33:34" x14ac:dyDescent="0.2">
      <c r="AG352" s="192"/>
      <c r="AH352" s="192"/>
    </row>
    <row r="353" spans="33:34" x14ac:dyDescent="0.2">
      <c r="AG353" s="192"/>
      <c r="AH353" s="192"/>
    </row>
    <row r="354" spans="33:34" x14ac:dyDescent="0.2">
      <c r="AG354" s="192"/>
      <c r="AH354" s="192"/>
    </row>
    <row r="355" spans="33:34" x14ac:dyDescent="0.2">
      <c r="AG355" s="192"/>
      <c r="AH355" s="192"/>
    </row>
    <row r="356" spans="33:34" x14ac:dyDescent="0.2">
      <c r="AG356" s="192"/>
      <c r="AH356" s="192"/>
    </row>
    <row r="357" spans="33:34" x14ac:dyDescent="0.2">
      <c r="AG357" s="192"/>
      <c r="AH357" s="192"/>
    </row>
    <row r="358" spans="33:34" x14ac:dyDescent="0.2">
      <c r="AG358" s="192"/>
      <c r="AH358" s="192"/>
    </row>
    <row r="359" spans="33:34" x14ac:dyDescent="0.2">
      <c r="AG359" s="192"/>
      <c r="AH359" s="192"/>
    </row>
    <row r="360" spans="33:34" x14ac:dyDescent="0.2">
      <c r="AG360" s="192"/>
      <c r="AH360" s="192"/>
    </row>
    <row r="361" spans="33:34" x14ac:dyDescent="0.2">
      <c r="AG361" s="192"/>
      <c r="AH361" s="192"/>
    </row>
    <row r="362" spans="33:34" x14ac:dyDescent="0.2">
      <c r="AG362" s="192"/>
      <c r="AH362" s="192"/>
    </row>
    <row r="363" spans="33:34" x14ac:dyDescent="0.2">
      <c r="AG363" s="192"/>
      <c r="AH363" s="192"/>
    </row>
    <row r="364" spans="33:34" x14ac:dyDescent="0.2">
      <c r="AG364" s="192"/>
      <c r="AH364" s="192"/>
    </row>
    <row r="365" spans="33:34" x14ac:dyDescent="0.2">
      <c r="AG365" s="192"/>
      <c r="AH365" s="192"/>
    </row>
    <row r="366" spans="33:34" x14ac:dyDescent="0.2">
      <c r="AG366" s="192"/>
      <c r="AH366" s="192"/>
    </row>
    <row r="367" spans="33:34" x14ac:dyDescent="0.2">
      <c r="AG367" s="192"/>
      <c r="AH367" s="192"/>
    </row>
    <row r="368" spans="33:34" x14ac:dyDescent="0.2">
      <c r="AG368" s="192"/>
      <c r="AH368" s="192"/>
    </row>
    <row r="369" spans="1:60" x14ac:dyDescent="0.2">
      <c r="AG369" s="192"/>
      <c r="AH369" s="192"/>
    </row>
    <row r="370" spans="1:60" x14ac:dyDescent="0.2">
      <c r="AG370" s="192"/>
      <c r="AH370" s="192"/>
    </row>
    <row r="371" spans="1:60" x14ac:dyDescent="0.2">
      <c r="AG371" s="192"/>
      <c r="AH371" s="192"/>
    </row>
    <row r="372" spans="1:60" x14ac:dyDescent="0.2">
      <c r="AG372" s="192"/>
      <c r="AH372" s="192"/>
    </row>
    <row r="373" spans="1:60" x14ac:dyDescent="0.2">
      <c r="AG373" s="192"/>
      <c r="AH373" s="192"/>
    </row>
    <row r="374" spans="1:60" x14ac:dyDescent="0.2">
      <c r="AG374" s="192"/>
      <c r="AH374" s="192"/>
    </row>
    <row r="375" spans="1:60" x14ac:dyDescent="0.2">
      <c r="AG375" s="192"/>
      <c r="AH375" s="192"/>
    </row>
    <row r="376" spans="1:60" x14ac:dyDescent="0.2">
      <c r="AG376" s="192"/>
      <c r="AH376" s="192"/>
    </row>
    <row r="377" spans="1:60" s="101" customFormat="1" ht="23.25" customHeight="1" x14ac:dyDescent="0.2">
      <c r="A377" s="193"/>
      <c r="B377" s="193"/>
      <c r="C377" s="193"/>
      <c r="D377" s="194"/>
      <c r="E377" s="195"/>
      <c r="F377" s="195"/>
      <c r="G377" s="195"/>
      <c r="H377" s="195"/>
      <c r="I377" s="195"/>
      <c r="J377" s="195"/>
      <c r="K377" s="195"/>
      <c r="L377" s="195"/>
      <c r="M377" s="195"/>
      <c r="N377" s="196"/>
      <c r="O377" s="196"/>
      <c r="P377" s="196"/>
      <c r="Q377" s="647" t="s">
        <v>784</v>
      </c>
      <c r="R377" s="647"/>
      <c r="S377" s="197" t="e">
        <f>#REF!+#REF!+#REF!+#REF!+#REF!+#REF!+#REF!+#REF!+#REF!+#REF!+#REF!+#REF!+#REF!+#REF!+#REF!+#REF!+#REF!+#REF!+S19+#REF!+#REF!+#REF!+#REF!</f>
        <v>#REF!</v>
      </c>
      <c r="T377" s="195"/>
      <c r="U377" s="195"/>
      <c r="V377" s="195"/>
      <c r="W377" s="195"/>
      <c r="X377" s="195"/>
      <c r="Y377" s="195"/>
      <c r="Z377" s="195"/>
      <c r="AA377" s="195"/>
      <c r="AB377" s="195"/>
      <c r="AC377" s="195"/>
      <c r="AD377" s="195"/>
      <c r="AE377" s="195"/>
      <c r="AF377" s="195"/>
      <c r="AG377" s="198"/>
      <c r="AH377" s="198"/>
      <c r="AI377" s="199"/>
      <c r="AJ377" s="199"/>
      <c r="AK377" s="199"/>
      <c r="AL377" s="199"/>
      <c r="AM377" s="199"/>
      <c r="AN377" s="199"/>
      <c r="AO377" s="199"/>
      <c r="AP377" s="199"/>
      <c r="AQ377" s="199"/>
      <c r="AR377" s="199"/>
      <c r="AS377" s="199"/>
      <c r="AT377" s="199"/>
      <c r="AU377" s="199"/>
      <c r="AV377" s="199"/>
      <c r="AW377" s="199"/>
      <c r="AX377" s="199"/>
      <c r="AY377" s="199"/>
      <c r="AZ377" s="199"/>
      <c r="BA377" s="199"/>
      <c r="BH377" s="146"/>
    </row>
    <row r="378" spans="1:60" s="101" customFormat="1" ht="23.25" customHeight="1" x14ac:dyDescent="0.2">
      <c r="A378" s="193"/>
      <c r="B378" s="193"/>
      <c r="C378" s="193"/>
      <c r="D378" s="194"/>
      <c r="E378" s="195"/>
      <c r="F378" s="195"/>
      <c r="G378" s="195"/>
      <c r="H378" s="195"/>
      <c r="I378" s="195"/>
      <c r="J378" s="195"/>
      <c r="K378" s="195"/>
      <c r="L378" s="195"/>
      <c r="M378" s="195"/>
      <c r="N378" s="196"/>
      <c r="P378" s="196"/>
      <c r="R378" s="101" t="s">
        <v>785</v>
      </c>
      <c r="S378" s="197" t="e">
        <f>#REF!+#REF!+#REF!+#REF!+#REF!+#REF!+#REF!+#REF!+#REF!+#REF!+#REF!+#REF!+#REF!+#REF!+#REF!+#REF!+#REF!+#REF!+#REF!+#REF!+#REF!+#REF!+#REF!</f>
        <v>#REF!</v>
      </c>
      <c r="T378" s="195"/>
      <c r="U378" s="195"/>
      <c r="V378" s="195"/>
      <c r="W378" s="195"/>
      <c r="X378" s="195"/>
      <c r="Y378" s="195"/>
      <c r="Z378" s="195"/>
      <c r="AA378" s="195"/>
      <c r="AB378" s="195"/>
      <c r="AC378" s="195"/>
      <c r="AD378" s="195"/>
      <c r="AE378" s="195"/>
      <c r="AF378" s="195"/>
      <c r="AG378" s="198"/>
      <c r="AH378" s="198"/>
      <c r="AI378" s="199"/>
      <c r="AJ378" s="199"/>
      <c r="AK378" s="199"/>
      <c r="AL378" s="199"/>
      <c r="AM378" s="199"/>
      <c r="AN378" s="199"/>
      <c r="AO378" s="199"/>
      <c r="AP378" s="199"/>
      <c r="AQ378" s="199"/>
      <c r="AR378" s="199"/>
      <c r="AS378" s="199"/>
      <c r="AT378" s="199"/>
      <c r="AU378" s="199"/>
      <c r="AV378" s="199"/>
      <c r="AW378" s="199"/>
      <c r="AX378" s="199"/>
      <c r="AY378" s="199"/>
      <c r="AZ378" s="199"/>
      <c r="BA378" s="199"/>
      <c r="BH378" s="146"/>
    </row>
    <row r="379" spans="1:60" s="101" customFormat="1" ht="23.25" customHeight="1" x14ac:dyDescent="0.2">
      <c r="A379" s="200" t="s">
        <v>786</v>
      </c>
      <c r="B379" s="200"/>
      <c r="C379" s="200"/>
      <c r="D379" s="194"/>
      <c r="E379" s="195"/>
      <c r="F379" s="195"/>
      <c r="G379" s="195"/>
      <c r="H379" s="195"/>
      <c r="I379" s="195"/>
      <c r="J379" s="195"/>
      <c r="K379" s="195"/>
      <c r="L379" s="195"/>
      <c r="M379" s="195"/>
      <c r="N379" s="196"/>
      <c r="P379" s="196"/>
      <c r="S379" s="197"/>
      <c r="T379" s="195"/>
      <c r="U379" s="195"/>
      <c r="V379" s="195"/>
      <c r="W379" s="195"/>
      <c r="X379" s="195"/>
      <c r="Y379" s="195"/>
      <c r="Z379" s="195"/>
      <c r="AA379" s="195"/>
      <c r="AB379" s="195"/>
      <c r="AC379" s="195"/>
      <c r="AD379" s="195"/>
      <c r="AE379" s="195"/>
      <c r="AF379" s="195"/>
      <c r="AG379" s="198"/>
      <c r="AH379" s="198"/>
      <c r="AI379" s="199"/>
      <c r="AJ379" s="199"/>
      <c r="AK379" s="199"/>
      <c r="AL379" s="199"/>
      <c r="AM379" s="199"/>
      <c r="AN379" s="199"/>
      <c r="AO379" s="199"/>
      <c r="AP379" s="199"/>
      <c r="AQ379" s="199"/>
      <c r="AR379" s="199"/>
      <c r="AS379" s="199"/>
      <c r="AT379" s="199"/>
      <c r="AU379" s="199"/>
      <c r="AV379" s="199"/>
      <c r="AW379" s="199"/>
      <c r="AX379" s="199"/>
      <c r="AY379" s="199"/>
      <c r="AZ379" s="199"/>
      <c r="BA379" s="199"/>
      <c r="BH379" s="146"/>
    </row>
    <row r="380" spans="1:60" s="101" customFormat="1" ht="23.25" customHeight="1" x14ac:dyDescent="0.2">
      <c r="A380" s="200" t="s">
        <v>787</v>
      </c>
      <c r="B380" s="200"/>
      <c r="C380" s="200"/>
      <c r="D380" s="194"/>
      <c r="E380" s="195"/>
      <c r="F380" s="195"/>
      <c r="G380" s="195"/>
      <c r="H380" s="195"/>
      <c r="I380" s="195"/>
      <c r="J380" s="195"/>
      <c r="K380" s="195"/>
      <c r="L380" s="195"/>
      <c r="M380" s="195"/>
      <c r="N380" s="196"/>
      <c r="P380" s="196"/>
      <c r="S380" s="197"/>
      <c r="T380" s="195"/>
      <c r="U380" s="195"/>
      <c r="V380" s="195"/>
      <c r="W380" s="195"/>
      <c r="X380" s="195"/>
      <c r="Y380" s="195"/>
      <c r="Z380" s="195"/>
      <c r="AA380" s="195"/>
      <c r="AB380" s="195"/>
      <c r="AC380" s="195"/>
      <c r="AD380" s="195"/>
      <c r="AE380" s="195"/>
      <c r="AF380" s="195"/>
      <c r="AG380" s="198"/>
      <c r="AH380" s="198"/>
      <c r="AI380" s="199"/>
      <c r="AJ380" s="199"/>
      <c r="AK380" s="199"/>
      <c r="AL380" s="199"/>
      <c r="AM380" s="199"/>
      <c r="AN380" s="199"/>
      <c r="AO380" s="199"/>
      <c r="AP380" s="199"/>
      <c r="AQ380" s="199"/>
      <c r="AR380" s="199"/>
      <c r="AS380" s="199"/>
      <c r="AT380" s="199"/>
      <c r="AU380" s="199"/>
      <c r="AV380" s="199"/>
      <c r="AW380" s="199"/>
      <c r="AX380" s="199"/>
      <c r="AY380" s="199"/>
      <c r="AZ380" s="199"/>
      <c r="BA380" s="199"/>
      <c r="BH380" s="146"/>
    </row>
    <row r="381" spans="1:60" s="101" customFormat="1" ht="23.25" customHeight="1" x14ac:dyDescent="0.2">
      <c r="A381" s="200" t="s">
        <v>788</v>
      </c>
      <c r="B381" s="200"/>
      <c r="C381" s="200"/>
      <c r="D381" s="194"/>
      <c r="E381" s="195"/>
      <c r="F381" s="195"/>
      <c r="G381" s="195"/>
      <c r="H381" s="195"/>
      <c r="I381" s="195"/>
      <c r="J381" s="195"/>
      <c r="K381" s="195"/>
      <c r="L381" s="195"/>
      <c r="M381" s="195"/>
      <c r="N381" s="196"/>
      <c r="P381" s="196"/>
      <c r="S381" s="197"/>
      <c r="T381" s="195"/>
      <c r="U381" s="195"/>
      <c r="V381" s="195"/>
      <c r="W381" s="195"/>
      <c r="X381" s="195"/>
      <c r="Y381" s="195"/>
      <c r="Z381" s="195"/>
      <c r="AA381" s="195"/>
      <c r="AB381" s="195"/>
      <c r="AC381" s="195"/>
      <c r="AD381" s="195"/>
      <c r="AE381" s="195"/>
      <c r="AF381" s="195"/>
      <c r="AG381" s="198"/>
      <c r="AH381" s="198"/>
      <c r="AI381" s="199"/>
      <c r="AJ381" s="199"/>
      <c r="AK381" s="199"/>
      <c r="AL381" s="199"/>
      <c r="AM381" s="199"/>
      <c r="AN381" s="199"/>
      <c r="AO381" s="199"/>
      <c r="AP381" s="199"/>
      <c r="AQ381" s="199"/>
      <c r="AR381" s="199"/>
      <c r="AS381" s="199"/>
      <c r="AT381" s="199"/>
      <c r="AU381" s="199"/>
      <c r="AV381" s="199"/>
      <c r="AW381" s="199"/>
      <c r="AX381" s="199"/>
      <c r="AY381" s="199"/>
      <c r="AZ381" s="199"/>
      <c r="BA381" s="199"/>
      <c r="BH381" s="146"/>
    </row>
    <row r="382" spans="1:60" s="101" customFormat="1" ht="23.25" customHeight="1" x14ac:dyDescent="0.2">
      <c r="A382" s="200" t="s">
        <v>789</v>
      </c>
      <c r="B382" s="200"/>
      <c r="C382" s="200"/>
      <c r="D382" s="194"/>
      <c r="E382" s="195"/>
      <c r="F382" s="195"/>
      <c r="G382" s="195"/>
      <c r="H382" s="195"/>
      <c r="I382" s="195"/>
      <c r="J382" s="195"/>
      <c r="K382" s="195"/>
      <c r="L382" s="195"/>
      <c r="M382" s="195"/>
      <c r="N382" s="196"/>
      <c r="P382" s="196"/>
      <c r="S382" s="197"/>
      <c r="T382" s="195"/>
      <c r="U382" s="195"/>
      <c r="V382" s="195"/>
      <c r="W382" s="195"/>
      <c r="X382" s="195"/>
      <c r="Y382" s="195"/>
      <c r="Z382" s="195"/>
      <c r="AA382" s="195"/>
      <c r="AB382" s="195"/>
      <c r="AC382" s="195"/>
      <c r="AD382" s="195"/>
      <c r="AE382" s="195"/>
      <c r="AF382" s="195"/>
      <c r="AG382" s="198"/>
      <c r="AH382" s="198"/>
      <c r="AI382" s="199"/>
      <c r="AJ382" s="199"/>
      <c r="AK382" s="199"/>
      <c r="AL382" s="199"/>
      <c r="AM382" s="199"/>
      <c r="AN382" s="199"/>
      <c r="AO382" s="199"/>
      <c r="AP382" s="199"/>
      <c r="AQ382" s="199"/>
      <c r="AR382" s="199"/>
      <c r="AS382" s="199"/>
      <c r="AT382" s="199"/>
      <c r="AU382" s="199"/>
      <c r="AV382" s="199"/>
      <c r="AW382" s="199"/>
      <c r="AX382" s="199"/>
      <c r="AY382" s="199"/>
      <c r="AZ382" s="199"/>
      <c r="BA382" s="199"/>
      <c r="BH382" s="146"/>
    </row>
    <row r="383" spans="1:60" s="101" customFormat="1" ht="23.25" customHeight="1" x14ac:dyDescent="0.2">
      <c r="A383" s="200" t="s">
        <v>790</v>
      </c>
      <c r="B383" s="200"/>
      <c r="C383" s="200"/>
      <c r="D383" s="194"/>
      <c r="E383" s="195"/>
      <c r="F383" s="195"/>
      <c r="G383" s="195"/>
      <c r="H383" s="195"/>
      <c r="I383" s="195"/>
      <c r="J383" s="195"/>
      <c r="K383" s="195"/>
      <c r="L383" s="195"/>
      <c r="M383" s="195"/>
      <c r="N383" s="196"/>
      <c r="P383" s="196"/>
      <c r="S383" s="197"/>
      <c r="T383" s="195"/>
      <c r="U383" s="195"/>
      <c r="V383" s="195"/>
      <c r="W383" s="195"/>
      <c r="X383" s="195"/>
      <c r="Y383" s="195"/>
      <c r="Z383" s="195"/>
      <c r="AA383" s="195"/>
      <c r="AB383" s="195"/>
      <c r="AC383" s="195"/>
      <c r="AD383" s="195"/>
      <c r="AE383" s="195"/>
      <c r="AF383" s="195"/>
      <c r="AG383" s="198"/>
      <c r="AH383" s="198"/>
      <c r="AI383" s="199"/>
      <c r="AJ383" s="199"/>
      <c r="AK383" s="199"/>
      <c r="AL383" s="199"/>
      <c r="AM383" s="199"/>
      <c r="AN383" s="199"/>
      <c r="AO383" s="199"/>
      <c r="AP383" s="199"/>
      <c r="AQ383" s="199"/>
      <c r="AR383" s="199"/>
      <c r="AS383" s="199"/>
      <c r="AT383" s="199"/>
      <c r="AU383" s="199"/>
      <c r="AV383" s="199"/>
      <c r="AW383" s="199"/>
      <c r="AX383" s="199"/>
      <c r="AY383" s="199"/>
      <c r="AZ383" s="199"/>
      <c r="BA383" s="199"/>
      <c r="BH383" s="146"/>
    </row>
    <row r="384" spans="1:60" x14ac:dyDescent="0.2">
      <c r="A384" s="648"/>
      <c r="B384" s="648"/>
      <c r="C384" s="648"/>
      <c r="D384" s="648"/>
      <c r="E384" s="325"/>
      <c r="F384" s="325"/>
      <c r="G384" s="325"/>
      <c r="X384" s="201"/>
      <c r="Y384" s="201"/>
      <c r="Z384" s="201"/>
      <c r="AA384" s="202"/>
      <c r="AB384" s="202"/>
      <c r="AC384" s="202"/>
      <c r="AD384" s="201"/>
      <c r="AE384" s="201"/>
      <c r="AF384" s="201"/>
      <c r="AG384" s="203"/>
      <c r="AH384" s="192"/>
    </row>
    <row r="385" spans="1:33" ht="45.75" customHeight="1" x14ac:dyDescent="0.2">
      <c r="A385" s="648"/>
      <c r="B385" s="648"/>
      <c r="C385" s="648"/>
      <c r="D385" s="648"/>
      <c r="E385" s="648"/>
      <c r="F385" s="648"/>
      <c r="G385" s="648"/>
      <c r="N385" s="204"/>
      <c r="O385" s="204"/>
      <c r="P385" s="204"/>
      <c r="Q385" s="204"/>
      <c r="R385" s="204"/>
      <c r="S385" s="204"/>
      <c r="T385" s="147"/>
      <c r="X385" s="201"/>
      <c r="Y385" s="201"/>
      <c r="Z385" s="201"/>
      <c r="AA385" s="202"/>
      <c r="AB385" s="202"/>
      <c r="AC385" s="202"/>
      <c r="AD385" s="201"/>
      <c r="AE385" s="201"/>
      <c r="AF385" s="201"/>
      <c r="AG385" s="205"/>
    </row>
    <row r="386" spans="1:33" x14ac:dyDescent="0.2">
      <c r="X386" s="201"/>
      <c r="Y386" s="201"/>
      <c r="Z386" s="201"/>
      <c r="AA386" s="201"/>
      <c r="AB386" s="201"/>
      <c r="AC386" s="201"/>
      <c r="AD386" s="201"/>
      <c r="AE386" s="201"/>
      <c r="AF386" s="201"/>
      <c r="AG386" s="205"/>
    </row>
    <row r="387" spans="1:33" x14ac:dyDescent="0.2">
      <c r="S387" s="204"/>
      <c r="X387" s="201"/>
      <c r="Y387" s="201"/>
      <c r="Z387" s="201"/>
      <c r="AA387" s="201"/>
      <c r="AB387" s="201"/>
      <c r="AC387" s="201"/>
      <c r="AD387" s="201"/>
      <c r="AE387" s="201"/>
      <c r="AF387" s="201"/>
      <c r="AG387" s="205"/>
    </row>
    <row r="388" spans="1:33" x14ac:dyDescent="0.2">
      <c r="X388" s="201"/>
      <c r="Y388" s="201"/>
      <c r="Z388" s="201"/>
      <c r="AA388" s="201"/>
      <c r="AB388" s="201"/>
      <c r="AC388" s="201"/>
      <c r="AD388" s="201"/>
      <c r="AE388" s="201"/>
      <c r="AF388" s="201"/>
      <c r="AG388" s="205"/>
    </row>
    <row r="389" spans="1:33" x14ac:dyDescent="0.2">
      <c r="X389" s="201"/>
      <c r="Y389" s="201"/>
      <c r="Z389" s="206"/>
      <c r="AA389" s="206"/>
      <c r="AB389" s="206"/>
      <c r="AC389" s="206"/>
      <c r="AD389" s="206"/>
      <c r="AE389" s="201"/>
      <c r="AF389" s="201"/>
      <c r="AG389" s="205"/>
    </row>
    <row r="390" spans="1:33" x14ac:dyDescent="0.2">
      <c r="X390" s="201"/>
      <c r="Y390" s="201"/>
      <c r="Z390" s="201"/>
      <c r="AA390" s="201"/>
      <c r="AB390" s="201"/>
      <c r="AC390" s="201"/>
      <c r="AD390" s="201"/>
      <c r="AE390" s="201"/>
      <c r="AF390" s="201"/>
      <c r="AG390" s="205"/>
    </row>
    <row r="391" spans="1:33" x14ac:dyDescent="0.2">
      <c r="X391" s="201"/>
      <c r="Y391" s="201"/>
      <c r="Z391" s="201"/>
      <c r="AA391" s="201"/>
      <c r="AB391" s="201"/>
      <c r="AC391" s="201"/>
      <c r="AD391" s="201"/>
      <c r="AE391" s="201"/>
      <c r="AF391" s="201"/>
      <c r="AG391" s="205"/>
    </row>
    <row r="392" spans="1:33" x14ac:dyDescent="0.2">
      <c r="A392" s="207"/>
      <c r="B392" s="207"/>
      <c r="C392" s="207"/>
      <c r="X392" s="201"/>
      <c r="Y392" s="201"/>
      <c r="Z392" s="201"/>
      <c r="AA392" s="206"/>
      <c r="AB392" s="206"/>
      <c r="AC392" s="206"/>
      <c r="AD392" s="206"/>
      <c r="AE392" s="206"/>
      <c r="AF392" s="206"/>
      <c r="AG392" s="208"/>
    </row>
    <row r="393" spans="1:33" x14ac:dyDescent="0.2">
      <c r="A393" s="207"/>
      <c r="B393" s="207"/>
      <c r="C393" s="207"/>
      <c r="X393" s="201"/>
      <c r="Y393" s="201"/>
      <c r="Z393" s="201"/>
      <c r="AA393" s="201"/>
      <c r="AB393" s="201"/>
      <c r="AC393" s="201"/>
      <c r="AD393" s="201"/>
      <c r="AE393" s="201"/>
      <c r="AF393" s="201"/>
      <c r="AG393" s="205"/>
    </row>
    <row r="394" spans="1:33" x14ac:dyDescent="0.2">
      <c r="A394" s="209"/>
      <c r="B394" s="209"/>
      <c r="C394" s="209"/>
      <c r="X394" s="201"/>
      <c r="Y394" s="201"/>
      <c r="Z394" s="201"/>
      <c r="AA394" s="201"/>
      <c r="AB394" s="201"/>
      <c r="AC394" s="201"/>
      <c r="AD394" s="201"/>
      <c r="AE394" s="201"/>
      <c r="AF394" s="201"/>
      <c r="AG394" s="205"/>
    </row>
    <row r="395" spans="1:33" x14ac:dyDescent="0.2">
      <c r="A395" s="207"/>
      <c r="B395" s="207"/>
      <c r="C395" s="207"/>
    </row>
    <row r="396" spans="1:33" x14ac:dyDescent="0.2">
      <c r="A396" s="207"/>
      <c r="B396" s="207"/>
      <c r="C396" s="207"/>
    </row>
    <row r="397" spans="1:33" x14ac:dyDescent="0.2">
      <c r="A397" s="207"/>
      <c r="B397" s="207"/>
      <c r="C397" s="207"/>
    </row>
  </sheetData>
  <autoFilter ref="A4:BI139">
    <filterColumn colId="0">
      <filters>
        <filter val="2.2.1.1"/>
        <filter val="2.2.1.1.1"/>
        <filter val="2.2.1.1.2"/>
        <filter val="3.2.1.1"/>
        <filter val="3.2.1.1.1"/>
        <filter val="3.2.1.1.2"/>
        <filter val="3.2.1.1.3"/>
        <filter val="3.2.1.1.4"/>
        <filter val="3.2.1.1.5"/>
        <filter val="3.2.1.1.6"/>
        <filter val="3.2.1.1.7"/>
      </filters>
    </filterColumn>
  </autoFilter>
  <mergeCells count="9">
    <mergeCell ref="AF3:AO3"/>
    <mergeCell ref="AP3:BG3"/>
    <mergeCell ref="Q377:R377"/>
    <mergeCell ref="A384:D384"/>
    <mergeCell ref="A385:G385"/>
    <mergeCell ref="A3:M3"/>
    <mergeCell ref="N3:S3"/>
    <mergeCell ref="T3:W3"/>
    <mergeCell ref="X3:AE3"/>
  </mergeCells>
  <pageMargins left="0.7" right="0.7" top="0.75" bottom="0.75" header="0.3" footer="0.3"/>
  <pageSetup paperSize="9"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80"/>
  <sheetViews>
    <sheetView showZeros="0" view="pageLayout" topLeftCell="A22" zoomScaleNormal="90" workbookViewId="0">
      <selection activeCell="C25" sqref="C25"/>
    </sheetView>
  </sheetViews>
  <sheetFormatPr defaultRowHeight="15" x14ac:dyDescent="0.25"/>
  <cols>
    <col min="1" max="1" width="10.28515625" style="6" customWidth="1"/>
    <col min="2" max="2" width="20" style="6" customWidth="1"/>
    <col min="3" max="3" width="38.42578125" style="6" customWidth="1"/>
    <col min="4" max="4" width="10.85546875" style="6" customWidth="1"/>
    <col min="5" max="5" width="12" style="6" customWidth="1"/>
    <col min="6" max="6" width="12.5703125" style="6" customWidth="1"/>
    <col min="7" max="7" width="14.42578125" style="6" customWidth="1"/>
    <col min="8" max="8" width="9.140625" style="6"/>
    <col min="9" max="11" width="11" style="6" customWidth="1"/>
    <col min="12" max="12" width="9.140625" style="6"/>
    <col min="13" max="13" width="10.42578125" style="6" customWidth="1"/>
    <col min="14" max="14" width="9.140625" style="6"/>
    <col min="15" max="18" width="13.7109375" style="6" customWidth="1"/>
    <col min="19" max="19" width="16.42578125" style="6" customWidth="1"/>
    <col min="20" max="16384" width="9.140625" style="6"/>
  </cols>
  <sheetData>
    <row r="1" spans="1:19" ht="15.75" x14ac:dyDescent="0.25">
      <c r="I1" s="7"/>
      <c r="J1" s="7"/>
      <c r="K1" s="7"/>
      <c r="M1" s="7"/>
      <c r="N1" s="7"/>
      <c r="O1" s="7" t="s">
        <v>8</v>
      </c>
      <c r="P1" s="7"/>
      <c r="Q1" s="7"/>
      <c r="R1" s="7"/>
    </row>
    <row r="2" spans="1:19" ht="15.75" x14ac:dyDescent="0.25">
      <c r="I2" s="8"/>
      <c r="J2" s="8"/>
      <c r="K2" s="8"/>
      <c r="M2" s="8"/>
      <c r="N2" s="8"/>
      <c r="O2" s="8" t="s">
        <v>0</v>
      </c>
      <c r="P2" s="8"/>
      <c r="Q2" s="8"/>
      <c r="R2" s="8"/>
    </row>
    <row r="3" spans="1:19" ht="15.75" x14ac:dyDescent="0.25">
      <c r="A3" s="5" t="s">
        <v>1211</v>
      </c>
      <c r="I3" s="8"/>
      <c r="J3" s="8"/>
      <c r="K3" s="8"/>
      <c r="M3" s="8"/>
      <c r="N3" s="8"/>
      <c r="O3" s="8" t="s">
        <v>1</v>
      </c>
      <c r="P3" s="8"/>
      <c r="Q3" s="8"/>
      <c r="R3" s="8"/>
    </row>
    <row r="4" spans="1:19" ht="15.75" x14ac:dyDescent="0.25">
      <c r="A4" s="5" t="s">
        <v>1363</v>
      </c>
      <c r="I4" s="8"/>
      <c r="J4" s="8"/>
      <c r="K4" s="8"/>
      <c r="M4" s="8"/>
      <c r="N4" s="8"/>
      <c r="O4" s="8"/>
      <c r="P4" s="8"/>
      <c r="Q4" s="8"/>
      <c r="R4" s="8"/>
    </row>
    <row r="5" spans="1:19" ht="15.75" x14ac:dyDescent="0.25">
      <c r="A5" s="9" t="s">
        <v>55</v>
      </c>
    </row>
    <row r="6" spans="1:19" ht="29.25" customHeight="1" x14ac:dyDescent="0.25">
      <c r="A6" s="667" t="s">
        <v>58</v>
      </c>
      <c r="B6" s="668"/>
      <c r="C6" s="668"/>
      <c r="D6" s="668"/>
      <c r="E6" s="668"/>
      <c r="F6" s="668"/>
      <c r="G6" s="668"/>
      <c r="H6" s="668"/>
      <c r="I6" s="668"/>
      <c r="J6" s="668"/>
      <c r="K6" s="668"/>
      <c r="L6" s="669"/>
      <c r="M6" s="667" t="s">
        <v>7</v>
      </c>
      <c r="N6" s="669"/>
      <c r="O6" s="670" t="s">
        <v>9</v>
      </c>
      <c r="P6" s="671"/>
      <c r="Q6" s="671"/>
      <c r="R6" s="671"/>
    </row>
    <row r="7" spans="1:19" ht="91.5" customHeight="1" x14ac:dyDescent="0.25">
      <c r="A7" s="634" t="s">
        <v>19</v>
      </c>
      <c r="B7" s="634" t="s">
        <v>32</v>
      </c>
      <c r="C7" s="634" t="s">
        <v>13</v>
      </c>
      <c r="D7" s="634" t="s">
        <v>4</v>
      </c>
      <c r="E7" s="634" t="s">
        <v>18</v>
      </c>
      <c r="F7" s="634" t="s">
        <v>2</v>
      </c>
      <c r="G7" s="11" t="s">
        <v>33</v>
      </c>
      <c r="H7" s="634" t="s">
        <v>34</v>
      </c>
      <c r="I7" s="634" t="s">
        <v>35</v>
      </c>
      <c r="J7" s="634" t="s">
        <v>36</v>
      </c>
      <c r="K7" s="634" t="s">
        <v>37</v>
      </c>
      <c r="L7" s="634" t="s">
        <v>38</v>
      </c>
      <c r="M7" s="634" t="s">
        <v>5</v>
      </c>
      <c r="N7" s="634" t="s">
        <v>6</v>
      </c>
      <c r="O7" s="634" t="s">
        <v>54</v>
      </c>
      <c r="P7" s="14" t="s">
        <v>67</v>
      </c>
      <c r="Q7" s="14" t="s">
        <v>59</v>
      </c>
      <c r="R7" s="14" t="s">
        <v>47</v>
      </c>
    </row>
    <row r="8" spans="1:19" ht="13.5" customHeight="1" x14ac:dyDescent="0.25">
      <c r="A8" s="13">
        <v>1</v>
      </c>
      <c r="B8" s="13">
        <v>2</v>
      </c>
      <c r="C8" s="13">
        <v>3</v>
      </c>
      <c r="D8" s="13">
        <v>4</v>
      </c>
      <c r="E8" s="13">
        <v>5</v>
      </c>
      <c r="F8" s="13">
        <v>6</v>
      </c>
      <c r="G8" s="13">
        <v>7</v>
      </c>
      <c r="H8" s="13">
        <v>8</v>
      </c>
      <c r="I8" s="13">
        <v>9</v>
      </c>
      <c r="J8" s="13">
        <v>10</v>
      </c>
      <c r="K8" s="13">
        <v>11</v>
      </c>
      <c r="L8" s="13">
        <v>12</v>
      </c>
      <c r="M8" s="13">
        <v>13</v>
      </c>
      <c r="N8" s="13">
        <v>14</v>
      </c>
      <c r="O8" s="13">
        <v>15</v>
      </c>
      <c r="P8" s="13">
        <v>16</v>
      </c>
      <c r="Q8" s="13">
        <v>17</v>
      </c>
      <c r="R8" s="13">
        <v>18</v>
      </c>
    </row>
    <row r="9" spans="1:19" s="315" customFormat="1" x14ac:dyDescent="0.25">
      <c r="A9" s="236" t="str">
        <f>'Visi duomenys'!A5</f>
        <v>1.</v>
      </c>
      <c r="B9" s="235">
        <f>'Visi duomenys'!B5</f>
        <v>0</v>
      </c>
      <c r="C9" s="236" t="str">
        <f>'Visi duomenys'!D5</f>
        <v>Prioritetas. SUBALANSUOTAS, DARNIA PLĖTRA PAGRĮSTAS EKONOMINIS AUGIMAS.</v>
      </c>
      <c r="D9" s="235">
        <f>'Visi duomenys'!E5</f>
        <v>0</v>
      </c>
      <c r="E9" s="235">
        <f>'Visi duomenys'!F5</f>
        <v>0</v>
      </c>
      <c r="F9" s="235">
        <f>'Visi duomenys'!G5</f>
        <v>0</v>
      </c>
      <c r="G9" s="235">
        <f>'Visi duomenys'!H5</f>
        <v>0</v>
      </c>
      <c r="H9" s="235">
        <f>'Visi duomenys'!I5</f>
        <v>0</v>
      </c>
      <c r="I9" s="235">
        <f>'Visi duomenys'!J5</f>
        <v>0</v>
      </c>
      <c r="J9" s="236">
        <f>'Visi duomenys'!K5</f>
        <v>0</v>
      </c>
      <c r="K9" s="236">
        <f>'Visi duomenys'!L5</f>
        <v>0</v>
      </c>
      <c r="L9" s="235">
        <f>'Visi duomenys'!M5</f>
        <v>0</v>
      </c>
      <c r="M9" s="313">
        <f>'Visi duomenys'!V5</f>
        <v>0</v>
      </c>
      <c r="N9" s="313">
        <f>'Visi duomenys'!W5</f>
        <v>0</v>
      </c>
      <c r="O9" s="314">
        <f>'Visi duomenys'!N5</f>
        <v>0</v>
      </c>
      <c r="P9" s="314">
        <f>'Visi duomenys'!S5</f>
        <v>0</v>
      </c>
      <c r="Q9" s="314">
        <f>'Visi duomenys'!P5</f>
        <v>0</v>
      </c>
      <c r="R9" s="314">
        <f>'Visi duomenys'!O5+'Visi duomenys'!Q5+'Visi duomenys'!R5</f>
        <v>0</v>
      </c>
    </row>
    <row r="10" spans="1:19" s="315" customFormat="1" x14ac:dyDescent="0.25">
      <c r="A10" s="236" t="str">
        <f>'Visi duomenys'!A6</f>
        <v>1.1</v>
      </c>
      <c r="B10" s="235" t="str">
        <f>'Visi duomenys'!B6</f>
        <v/>
      </c>
      <c r="C10" s="236" t="str">
        <f>'Visi duomenys'!D6</f>
        <v>Tikslas. Mažinti išsivystymo skirtumus regiono viduje, skatinti ūkinės veiklos įvairovę mieste ir kaime, didinti ekonomikos augimą.</v>
      </c>
      <c r="D10" s="235">
        <f>'Visi duomenys'!E6</f>
        <v>0</v>
      </c>
      <c r="E10" s="235">
        <f>'Visi duomenys'!F6</f>
        <v>0</v>
      </c>
      <c r="F10" s="235">
        <f>'Visi duomenys'!G6</f>
        <v>0</v>
      </c>
      <c r="G10" s="235">
        <f>'Visi duomenys'!H6</f>
        <v>0</v>
      </c>
      <c r="H10" s="235">
        <f>'Visi duomenys'!I6</f>
        <v>0</v>
      </c>
      <c r="I10" s="235">
        <f>'Visi duomenys'!J6</f>
        <v>0</v>
      </c>
      <c r="J10" s="236">
        <f>'Visi duomenys'!K6</f>
        <v>0</v>
      </c>
      <c r="K10" s="236">
        <f>'Visi duomenys'!L6</f>
        <v>0</v>
      </c>
      <c r="L10" s="235">
        <f>'Visi duomenys'!M6</f>
        <v>0</v>
      </c>
      <c r="M10" s="313">
        <f>'Visi duomenys'!V6</f>
        <v>0</v>
      </c>
      <c r="N10" s="313">
        <f>'Visi duomenys'!W6</f>
        <v>0</v>
      </c>
      <c r="O10" s="314">
        <f>'Visi duomenys'!N6</f>
        <v>0</v>
      </c>
      <c r="P10" s="314">
        <f>'Visi duomenys'!S6</f>
        <v>0</v>
      </c>
      <c r="Q10" s="314">
        <f>'Visi duomenys'!P6</f>
        <v>0</v>
      </c>
      <c r="R10" s="314">
        <f>'Visi duomenys'!O6+'Visi duomenys'!Q6+'Visi duomenys'!R6</f>
        <v>0</v>
      </c>
    </row>
    <row r="11" spans="1:19" s="315" customFormat="1" x14ac:dyDescent="0.25">
      <c r="A11" s="236" t="str">
        <f>'Visi duomenys'!A7</f>
        <v>1.1.1</v>
      </c>
      <c r="B11" s="235" t="str">
        <f>'Visi duomenys'!B7</f>
        <v/>
      </c>
      <c r="C11" s="236" t="str">
        <f>'Visi duomenys'!D7</f>
        <v>Uždavinys. Vystyti tikslines teritorijas, padidinti ūkinės veiklos įvairovę, pagerinti sukurtų darbo vietų pasiekiamumą.</v>
      </c>
      <c r="D11" s="235">
        <f>'Visi duomenys'!E7</f>
        <v>0</v>
      </c>
      <c r="E11" s="235">
        <f>'Visi duomenys'!F7</f>
        <v>0</v>
      </c>
      <c r="F11" s="235">
        <f>'Visi duomenys'!G7</f>
        <v>0</v>
      </c>
      <c r="G11" s="235">
        <f>'Visi duomenys'!H7</f>
        <v>0</v>
      </c>
      <c r="H11" s="235">
        <f>'Visi duomenys'!I7</f>
        <v>0</v>
      </c>
      <c r="I11" s="235">
        <f>'Visi duomenys'!J7</f>
        <v>0</v>
      </c>
      <c r="J11" s="236">
        <f>'Visi duomenys'!K7</f>
        <v>0</v>
      </c>
      <c r="K11" s="236">
        <f>'Visi duomenys'!L7</f>
        <v>0</v>
      </c>
      <c r="L11" s="235">
        <f>'Visi duomenys'!M7</f>
        <v>0</v>
      </c>
      <c r="M11" s="313">
        <f>'Visi duomenys'!V7</f>
        <v>0</v>
      </c>
      <c r="N11" s="313">
        <f>'Visi duomenys'!W7</f>
        <v>0</v>
      </c>
      <c r="O11" s="314">
        <f>'Visi duomenys'!N7</f>
        <v>0</v>
      </c>
      <c r="P11" s="314">
        <f>'Visi duomenys'!S7</f>
        <v>0</v>
      </c>
      <c r="Q11" s="314">
        <f>'Visi duomenys'!P7</f>
        <v>0</v>
      </c>
      <c r="R11" s="314">
        <f>'Visi duomenys'!O7+'Visi duomenys'!Q7+'Visi duomenys'!R7</f>
        <v>0</v>
      </c>
    </row>
    <row r="12" spans="1:19" s="315" customFormat="1" x14ac:dyDescent="0.25">
      <c r="A12" s="236" t="str">
        <f>'Visi duomenys'!A8</f>
        <v>1.1.1.1</v>
      </c>
      <c r="B12" s="235" t="str">
        <f>'Visi duomenys'!B8</f>
        <v/>
      </c>
      <c r="C12" s="236" t="str">
        <f>'Visi duomenys'!D8</f>
        <v>Priemonė: Kaimo (1-6 tūkst. Gyventojų) gyvenamųjų vietovių atnaujinimas</v>
      </c>
      <c r="D12" s="235">
        <f>'Visi duomenys'!E8</f>
        <v>0</v>
      </c>
      <c r="E12" s="235">
        <f>'Visi duomenys'!F8</f>
        <v>0</v>
      </c>
      <c r="F12" s="235">
        <f>'Visi duomenys'!G8</f>
        <v>0</v>
      </c>
      <c r="G12" s="235">
        <f>'Visi duomenys'!H8</f>
        <v>0</v>
      </c>
      <c r="H12" s="235">
        <f>'Visi duomenys'!I8</f>
        <v>0</v>
      </c>
      <c r="I12" s="235">
        <f>'Visi duomenys'!J8</f>
        <v>0</v>
      </c>
      <c r="J12" s="236">
        <f>'Visi duomenys'!K8</f>
        <v>0</v>
      </c>
      <c r="K12" s="236">
        <f>'Visi duomenys'!L8</f>
        <v>0</v>
      </c>
      <c r="L12" s="235">
        <f>'Visi duomenys'!M8</f>
        <v>0</v>
      </c>
      <c r="M12" s="313">
        <f>'Visi duomenys'!V8</f>
        <v>0</v>
      </c>
      <c r="N12" s="313">
        <f>'Visi duomenys'!W8</f>
        <v>0</v>
      </c>
      <c r="O12" s="314">
        <f>'Visi duomenys'!N8</f>
        <v>0</v>
      </c>
      <c r="P12" s="314">
        <f>'Visi duomenys'!S8</f>
        <v>0</v>
      </c>
      <c r="Q12" s="314">
        <f>'Visi duomenys'!P8</f>
        <v>0</v>
      </c>
      <c r="R12" s="314">
        <f>'Visi duomenys'!O8+'Visi duomenys'!Q8+'Visi duomenys'!R8</f>
        <v>0</v>
      </c>
    </row>
    <row r="13" spans="1:19" s="315" customFormat="1" x14ac:dyDescent="0.25">
      <c r="A13" s="237" t="str">
        <f>'Visi duomenys'!A9</f>
        <v>1.1.1.1.1</v>
      </c>
      <c r="B13" s="237" t="str">
        <f>'Visi duomenys'!B9</f>
        <v>R089908-293034-1125</v>
      </c>
      <c r="C13" s="237" t="str">
        <f>'Visi duomenys'!D9</f>
        <v>Šilalės rajono Kvėdarnos gyvenamosios vietovės atnaujinimas</v>
      </c>
      <c r="D13" s="237" t="str">
        <f>'Visi duomenys'!E9</f>
        <v>ŠRSA</v>
      </c>
      <c r="E13" s="237" t="str">
        <f>'Visi duomenys'!F9</f>
        <v xml:space="preserve"> </v>
      </c>
      <c r="F13" s="237" t="str">
        <f>'Visi duomenys'!G9</f>
        <v>Kvėdarna</v>
      </c>
      <c r="G13" s="237" t="str">
        <f>'Visi duomenys'!H9</f>
        <v>08.2.1-CPVA-R-908</v>
      </c>
      <c r="H13" s="237" t="str">
        <f>'Visi duomenys'!I9</f>
        <v>R</v>
      </c>
      <c r="I13" s="237">
        <f>'Visi duomenys'!J9</f>
        <v>0</v>
      </c>
      <c r="J13" s="234">
        <f>'Visi duomenys'!K9</f>
        <v>0</v>
      </c>
      <c r="K13" s="234">
        <f>'Visi duomenys'!L9</f>
        <v>0</v>
      </c>
      <c r="L13" s="237">
        <f>'Visi duomenys'!M9</f>
        <v>0</v>
      </c>
      <c r="M13" s="316">
        <f>'Visi duomenys'!V9</f>
        <v>42883</v>
      </c>
      <c r="N13" s="316">
        <f>'Visi duomenys'!W9</f>
        <v>44561</v>
      </c>
      <c r="O13" s="311">
        <f>'Visi duomenys'!N9</f>
        <v>996471.76</v>
      </c>
      <c r="P13" s="311">
        <f>'Visi duomenys'!S9</f>
        <v>847001</v>
      </c>
      <c r="Q13" s="311">
        <f>'Visi duomenys'!P9</f>
        <v>74735.38</v>
      </c>
      <c r="R13" s="311">
        <f>'Visi duomenys'!O9+'Visi duomenys'!Q9+'Visi duomenys'!R9</f>
        <v>74735.38</v>
      </c>
      <c r="S13" s="315">
        <f>O13-P13-Q13-R13</f>
        <v>0</v>
      </c>
    </row>
    <row r="14" spans="1:19" s="315" customFormat="1" x14ac:dyDescent="0.25">
      <c r="A14" s="237" t="str">
        <f>'Visi duomenys'!A10</f>
        <v>1.1.1.1.2</v>
      </c>
      <c r="B14" s="237" t="str">
        <f>'Visi duomenys'!B10</f>
        <v>R089908-293000-1126</v>
      </c>
      <c r="C14" s="237" t="str">
        <f>'Visi duomenys'!D10</f>
        <v>Skaudvilės miesto infrastruktūros sutvarkymas</v>
      </c>
      <c r="D14" s="237" t="str">
        <f>'Visi duomenys'!E10</f>
        <v>TRSA</v>
      </c>
      <c r="E14" s="237" t="str">
        <f>'Visi duomenys'!F10</f>
        <v>VRM</v>
      </c>
      <c r="F14" s="237" t="str">
        <f>'Visi duomenys'!G10</f>
        <v>Skaudvilė</v>
      </c>
      <c r="G14" s="237" t="str">
        <f>'Visi duomenys'!H10</f>
        <v>08.2.1-CPVA-R-908</v>
      </c>
      <c r="H14" s="237" t="str">
        <f>'Visi duomenys'!I10</f>
        <v>R</v>
      </c>
      <c r="I14" s="237">
        <f>'Visi duomenys'!J10</f>
        <v>0</v>
      </c>
      <c r="J14" s="234">
        <f>'Visi duomenys'!K10</f>
        <v>0</v>
      </c>
      <c r="K14" s="234">
        <f>'Visi duomenys'!L10</f>
        <v>0</v>
      </c>
      <c r="L14" s="237">
        <f>'Visi duomenys'!M10</f>
        <v>0</v>
      </c>
      <c r="M14" s="316">
        <f>'Visi duomenys'!V10</f>
        <v>42704</v>
      </c>
      <c r="N14" s="316">
        <f>'Visi duomenys'!W10</f>
        <v>43496</v>
      </c>
      <c r="O14" s="311">
        <f>'Visi duomenys'!N10</f>
        <v>870553</v>
      </c>
      <c r="P14" s="311">
        <f>'Visi duomenys'!S10</f>
        <v>739970</v>
      </c>
      <c r="Q14" s="311">
        <f>'Visi duomenys'!P10</f>
        <v>65291</v>
      </c>
      <c r="R14" s="311">
        <f>'Visi duomenys'!O10+'Visi duomenys'!Q10+'Visi duomenys'!R10</f>
        <v>65292</v>
      </c>
      <c r="S14" s="315">
        <f t="shared" ref="S14:S83" si="0">O14-P14-Q14-R14</f>
        <v>0</v>
      </c>
    </row>
    <row r="15" spans="1:19" s="315" customFormat="1" x14ac:dyDescent="0.25">
      <c r="A15" s="236" t="str">
        <f>'Visi duomenys'!A11</f>
        <v>1.1.1.2</v>
      </c>
      <c r="B15" s="235" t="str">
        <f>'Visi duomenys'!B11</f>
        <v/>
      </c>
      <c r="C15" s="236" t="str">
        <f>'Visi duomenys'!D11</f>
        <v>Priemonė: Miestų kompleksinė plėtra</v>
      </c>
      <c r="D15" s="235">
        <f>'Visi duomenys'!E11</f>
        <v>0</v>
      </c>
      <c r="E15" s="235">
        <f>'Visi duomenys'!F11</f>
        <v>0</v>
      </c>
      <c r="F15" s="235">
        <f>'Visi duomenys'!G11</f>
        <v>0</v>
      </c>
      <c r="G15" s="235">
        <f>'Visi duomenys'!H11</f>
        <v>0</v>
      </c>
      <c r="H15" s="235">
        <f>'Visi duomenys'!I11</f>
        <v>0</v>
      </c>
      <c r="I15" s="235">
        <f>'Visi duomenys'!J11</f>
        <v>0</v>
      </c>
      <c r="J15" s="236">
        <f>'Visi duomenys'!K11</f>
        <v>0</v>
      </c>
      <c r="K15" s="236">
        <f>'Visi duomenys'!L11</f>
        <v>0</v>
      </c>
      <c r="L15" s="235">
        <f>'Visi duomenys'!M11</f>
        <v>0</v>
      </c>
      <c r="M15" s="313">
        <f>'Visi duomenys'!V11</f>
        <v>0</v>
      </c>
      <c r="N15" s="313" t="str">
        <f>'Visi duomenys'!W11</f>
        <v xml:space="preserve"> </v>
      </c>
      <c r="O15" s="314">
        <f>'Visi duomenys'!N11</f>
        <v>0</v>
      </c>
      <c r="P15" s="314">
        <f>'Visi duomenys'!S11</f>
        <v>0</v>
      </c>
      <c r="Q15" s="314">
        <f>'Visi duomenys'!P11</f>
        <v>0</v>
      </c>
      <c r="R15" s="314">
        <f>'Visi duomenys'!O11+'Visi duomenys'!Q11+'Visi duomenys'!R11</f>
        <v>0</v>
      </c>
      <c r="S15" s="315">
        <f t="shared" si="0"/>
        <v>0</v>
      </c>
    </row>
    <row r="16" spans="1:19" s="315" customFormat="1" x14ac:dyDescent="0.25">
      <c r="A16" s="237" t="str">
        <f>'Visi duomenys'!A12</f>
        <v>1.1.1.2.1</v>
      </c>
      <c r="B16" s="237" t="str">
        <f>'Visi duomenys'!B12</f>
        <v>R089905-290000-1128</v>
      </c>
      <c r="C16" s="237" t="str">
        <f>'Visi duomenys'!D12</f>
        <v>Pagėgių miesto Turgaus aikštės įrengimas ir prieigų sutvarkymas</v>
      </c>
      <c r="D16" s="237" t="str">
        <f>'Visi duomenys'!E12</f>
        <v>PSA</v>
      </c>
      <c r="E16" s="237" t="str">
        <f>'Visi duomenys'!F12</f>
        <v>VRM</v>
      </c>
      <c r="F16" s="237" t="str">
        <f>'Visi duomenys'!G12</f>
        <v>Pagėgiai</v>
      </c>
      <c r="G16" s="237" t="str">
        <f>'Visi duomenys'!H12</f>
        <v xml:space="preserve">07.1.1-CPVA-R-905 </v>
      </c>
      <c r="H16" s="237" t="str">
        <f>'Visi duomenys'!I12</f>
        <v>R</v>
      </c>
      <c r="I16" s="237" t="str">
        <f>'Visi duomenys'!J12</f>
        <v>ITI</v>
      </c>
      <c r="J16" s="234">
        <f>'Visi duomenys'!K12</f>
        <v>0</v>
      </c>
      <c r="K16" s="234">
        <f>'Visi duomenys'!L12</f>
        <v>0</v>
      </c>
      <c r="L16" s="237">
        <f>'Visi duomenys'!M12</f>
        <v>0</v>
      </c>
      <c r="M16" s="316">
        <f>'Visi duomenys'!V12</f>
        <v>42824</v>
      </c>
      <c r="N16" s="316">
        <f>'Visi duomenys'!W12</f>
        <v>43496</v>
      </c>
      <c r="O16" s="311">
        <f>'Visi duomenys'!N12</f>
        <v>477546.35</v>
      </c>
      <c r="P16" s="311">
        <f>'Visi duomenys'!S12</f>
        <v>405914.48</v>
      </c>
      <c r="Q16" s="311">
        <f>'Visi duomenys'!P12</f>
        <v>59693.32</v>
      </c>
      <c r="R16" s="311">
        <f>'Visi duomenys'!O12+'Visi duomenys'!Q12+'Visi duomenys'!R12</f>
        <v>11938.55</v>
      </c>
      <c r="S16" s="315">
        <f t="shared" si="0"/>
        <v>0</v>
      </c>
    </row>
    <row r="17" spans="1:19" s="315" customFormat="1" x14ac:dyDescent="0.25">
      <c r="A17" s="237" t="str">
        <f>'Visi duomenys'!A13</f>
        <v>1.1.1.2.2</v>
      </c>
      <c r="B17" s="237" t="str">
        <f>'Visi duomenys'!B13</f>
        <v>R089905-280000-1129</v>
      </c>
      <c r="C17" s="237" t="str">
        <f>'Visi duomenys'!D13</f>
        <v>Apleistos teritorijos už Kultūros centro Pagėgių mieste konversija ir pritaikymas rekreaciniams, poilsio ir sveikatinimo poreikiams</v>
      </c>
      <c r="D17" s="237" t="str">
        <f>'Visi duomenys'!E13</f>
        <v>PSA</v>
      </c>
      <c r="E17" s="237" t="str">
        <f>'Visi duomenys'!F13</f>
        <v xml:space="preserve"> </v>
      </c>
      <c r="F17" s="237" t="str">
        <f>'Visi duomenys'!G13</f>
        <v>Pagėgiai</v>
      </c>
      <c r="G17" s="237" t="str">
        <f>'Visi duomenys'!H13</f>
        <v xml:space="preserve">07.1.1-CPVA-R-905 </v>
      </c>
      <c r="H17" s="237" t="str">
        <f>'Visi duomenys'!I13</f>
        <v>R</v>
      </c>
      <c r="I17" s="237" t="str">
        <f>'Visi duomenys'!J13</f>
        <v>ITI</v>
      </c>
      <c r="J17" s="234">
        <f>'Visi duomenys'!K13</f>
        <v>0</v>
      </c>
      <c r="K17" s="234">
        <f>'Visi duomenys'!L13</f>
        <v>0</v>
      </c>
      <c r="L17" s="237">
        <f>'Visi duomenys'!M13</f>
        <v>0</v>
      </c>
      <c r="M17" s="316">
        <f>'Visi duomenys'!V13</f>
        <v>42824</v>
      </c>
      <c r="N17" s="316">
        <f>'Visi duomenys'!W13</f>
        <v>43524</v>
      </c>
      <c r="O17" s="311">
        <f>'Visi duomenys'!N13</f>
        <v>351133</v>
      </c>
      <c r="P17" s="311">
        <f>'Visi duomenys'!S13</f>
        <v>298463.05</v>
      </c>
      <c r="Q17" s="311">
        <f>'Visi duomenys'!P13</f>
        <v>35113.300000000003</v>
      </c>
      <c r="R17" s="311">
        <f>'Visi duomenys'!O13+'Visi duomenys'!Q13+'Visi duomenys'!R13</f>
        <v>17556.650000000001</v>
      </c>
      <c r="S17" s="315">
        <f t="shared" si="0"/>
        <v>0</v>
      </c>
    </row>
    <row r="18" spans="1:19" s="315" customFormat="1" x14ac:dyDescent="0.25">
      <c r="A18" s="236" t="str">
        <f>'Visi duomenys'!A14</f>
        <v>1.1.1.3</v>
      </c>
      <c r="B18" s="235" t="str">
        <f>'Visi duomenys'!B14</f>
        <v/>
      </c>
      <c r="C18" s="236" t="str">
        <f>'Visi duomenys'!D14</f>
        <v>Priemonė: Pereinamojo laikotarpio tikslinių teritorijų vystymas. I</v>
      </c>
      <c r="D18" s="235">
        <f>'Visi duomenys'!E14</f>
        <v>0</v>
      </c>
      <c r="E18" s="235">
        <f>'Visi duomenys'!F14</f>
        <v>0</v>
      </c>
      <c r="F18" s="235">
        <f>'Visi duomenys'!G14</f>
        <v>0</v>
      </c>
      <c r="G18" s="235">
        <f>'Visi duomenys'!H14</f>
        <v>0</v>
      </c>
      <c r="H18" s="235">
        <f>'Visi duomenys'!I14</f>
        <v>0</v>
      </c>
      <c r="I18" s="235">
        <f>'Visi duomenys'!J14</f>
        <v>0</v>
      </c>
      <c r="J18" s="236">
        <f>'Visi duomenys'!K14</f>
        <v>0</v>
      </c>
      <c r="K18" s="236">
        <f>'Visi duomenys'!L14</f>
        <v>0</v>
      </c>
      <c r="L18" s="235">
        <f>'Visi duomenys'!M14</f>
        <v>0</v>
      </c>
      <c r="M18" s="313">
        <f>'Visi duomenys'!V14</f>
        <v>0</v>
      </c>
      <c r="N18" s="313" t="str">
        <f>'Visi duomenys'!W14</f>
        <v xml:space="preserve"> </v>
      </c>
      <c r="O18" s="314">
        <f>'Visi duomenys'!N14</f>
        <v>0</v>
      </c>
      <c r="P18" s="314">
        <f>'Visi duomenys'!S14</f>
        <v>0</v>
      </c>
      <c r="Q18" s="314">
        <f>'Visi duomenys'!P14</f>
        <v>0</v>
      </c>
      <c r="R18" s="314">
        <f>'Visi duomenys'!O14+'Visi duomenys'!Q14+'Visi duomenys'!R14</f>
        <v>0</v>
      </c>
      <c r="S18" s="315">
        <f t="shared" si="0"/>
        <v>0</v>
      </c>
    </row>
    <row r="19" spans="1:19" s="315" customFormat="1" x14ac:dyDescent="0.25">
      <c r="A19" s="237" t="str">
        <f>'Visi duomenys'!A15</f>
        <v>1.1.1.3.1</v>
      </c>
      <c r="B19" s="237" t="str">
        <f>'Visi duomenys'!B15</f>
        <v>R089902-340000-1131</v>
      </c>
      <c r="C19" s="237" t="str">
        <f>'Visi duomenys'!D15</f>
        <v>Apleistos teritorijos Tauragės miesto  buvusiame kariniame miestelyje viešųjų pastatų sutvarkymas ir pritaikymas bendruomenės poreikiams</v>
      </c>
      <c r="D19" s="237" t="str">
        <f>'Visi duomenys'!E15</f>
        <v>TRSA</v>
      </c>
      <c r="E19" s="237" t="str">
        <f>'Visi duomenys'!F15</f>
        <v>VRM</v>
      </c>
      <c r="F19" s="237" t="str">
        <f>'Visi duomenys'!G15</f>
        <v>Tauragės miestas</v>
      </c>
      <c r="G19" s="237" t="str">
        <f>'Visi duomenys'!H15</f>
        <v xml:space="preserve">07.1.1-CPVA-V-902 </v>
      </c>
      <c r="H19" s="237" t="str">
        <f>'Visi duomenys'!I15</f>
        <v>V</v>
      </c>
      <c r="I19" s="237" t="str">
        <f>'Visi duomenys'!J15</f>
        <v>ITI</v>
      </c>
      <c r="J19" s="234">
        <f>'Visi duomenys'!K15</f>
        <v>0</v>
      </c>
      <c r="K19" s="234">
        <f>'Visi duomenys'!L15</f>
        <v>0</v>
      </c>
      <c r="L19" s="237">
        <f>'Visi duomenys'!M15</f>
        <v>0</v>
      </c>
      <c r="M19" s="316">
        <f>'Visi duomenys'!V15</f>
        <v>42673</v>
      </c>
      <c r="N19" s="316">
        <f>'Visi duomenys'!W15</f>
        <v>43339</v>
      </c>
      <c r="O19" s="311">
        <f>'Visi duomenys'!N15</f>
        <v>1433189.92</v>
      </c>
      <c r="P19" s="311">
        <f>'Visi duomenys'!S15</f>
        <v>866735.19</v>
      </c>
      <c r="Q19" s="311">
        <f>'Visi duomenys'!P15</f>
        <v>76476.990000000005</v>
      </c>
      <c r="R19" s="311">
        <f>'Visi duomenys'!O15+'Visi duomenys'!Q15+'Visi duomenys'!R15</f>
        <v>489977.74</v>
      </c>
      <c r="S19" s="315">
        <f t="shared" si="0"/>
        <v>0</v>
      </c>
    </row>
    <row r="20" spans="1:19" s="315" customFormat="1" x14ac:dyDescent="0.25">
      <c r="A20" s="237" t="str">
        <f>'Visi duomenys'!A16</f>
        <v>1.1.1.3.2</v>
      </c>
      <c r="B20" s="237" t="str">
        <f>'Visi duomenys'!B16</f>
        <v>R08B000-510000-0001</v>
      </c>
      <c r="C20" s="237" t="str">
        <f>'Visi duomenys'!D16</f>
        <v xml:space="preserve">  AB ,,Vilkyškių pieninė“ įmonių grupės pieno perdirbimo gamyklos statybos projektas</v>
      </c>
      <c r="D20" s="237" t="str">
        <f>'Visi duomenys'!E16</f>
        <v>AB "Vilkyškių pieninė"</v>
      </c>
      <c r="E20" s="237">
        <f>'Visi duomenys'!F16</f>
        <v>0</v>
      </c>
      <c r="F20" s="237" t="str">
        <f>'Visi duomenys'!G16</f>
        <v>Tauragės r. sav.</v>
      </c>
      <c r="G20" s="237">
        <f>'Visi duomenys'!H16</f>
        <v>0</v>
      </c>
      <c r="H20" s="237">
        <f>'Visi duomenys'!I16</f>
        <v>0</v>
      </c>
      <c r="I20" s="237">
        <f>'Visi duomenys'!J16</f>
        <v>0</v>
      </c>
      <c r="J20" s="234" t="str">
        <f>'Visi duomenys'!K16</f>
        <v>RSP</v>
      </c>
      <c r="K20" s="234">
        <f>'Visi duomenys'!L16</f>
        <v>0</v>
      </c>
      <c r="L20" s="237">
        <f>'Visi duomenys'!M16</f>
        <v>0</v>
      </c>
      <c r="M20" s="316">
        <f>'Visi duomenys'!V16</f>
        <v>43724</v>
      </c>
      <c r="N20" s="316">
        <f>'Visi duomenys'!W16</f>
        <v>45291</v>
      </c>
      <c r="O20" s="311">
        <f>'Visi duomenys'!N16</f>
        <v>40000000</v>
      </c>
      <c r="P20" s="311">
        <f>'Visi duomenys'!S16</f>
        <v>0</v>
      </c>
      <c r="Q20" s="311">
        <f>'Visi duomenys'!P16</f>
        <v>0</v>
      </c>
      <c r="R20" s="311">
        <f>'Visi duomenys'!O16+'Visi duomenys'!Q16+'Visi duomenys'!R16</f>
        <v>40000000</v>
      </c>
    </row>
    <row r="21" spans="1:19" s="315" customFormat="1" x14ac:dyDescent="0.25">
      <c r="A21" s="236" t="str">
        <f>'Visi duomenys'!A17</f>
        <v>1.1.1.4</v>
      </c>
      <c r="B21" s="235" t="str">
        <f>'Visi duomenys'!B17</f>
        <v/>
      </c>
      <c r="C21" s="236" t="str">
        <f>'Visi duomenys'!D17</f>
        <v>Priemonė: Pereinamojo laikotarpio tikslinių teritorijų vystymas. II</v>
      </c>
      <c r="D21" s="235">
        <f>'Visi duomenys'!E17</f>
        <v>0</v>
      </c>
      <c r="E21" s="235">
        <f>'Visi duomenys'!F17</f>
        <v>0</v>
      </c>
      <c r="F21" s="235">
        <f>'Visi duomenys'!G17</f>
        <v>0</v>
      </c>
      <c r="G21" s="235">
        <f>'Visi duomenys'!H17</f>
        <v>0</v>
      </c>
      <c r="H21" s="235">
        <f>'Visi duomenys'!I17</f>
        <v>0</v>
      </c>
      <c r="I21" s="235">
        <f>'Visi duomenys'!J17</f>
        <v>0</v>
      </c>
      <c r="J21" s="236">
        <f>'Visi duomenys'!K17</f>
        <v>0</v>
      </c>
      <c r="K21" s="236">
        <f>'Visi duomenys'!L17</f>
        <v>0</v>
      </c>
      <c r="L21" s="235">
        <f>'Visi duomenys'!M17</f>
        <v>0</v>
      </c>
      <c r="M21" s="313">
        <f>'Visi duomenys'!V17</f>
        <v>0</v>
      </c>
      <c r="N21" s="313" t="str">
        <f>'Visi duomenys'!W17</f>
        <v xml:space="preserve"> </v>
      </c>
      <c r="O21" s="314">
        <f>'Visi duomenys'!N17</f>
        <v>0</v>
      </c>
      <c r="P21" s="314">
        <f>'Visi duomenys'!S17</f>
        <v>0</v>
      </c>
      <c r="Q21" s="314">
        <f>'Visi duomenys'!P17</f>
        <v>0</v>
      </c>
      <c r="R21" s="314">
        <f>'Visi duomenys'!O17+'Visi duomenys'!Q17+'Visi duomenys'!R17</f>
        <v>0</v>
      </c>
      <c r="S21" s="315">
        <f t="shared" si="0"/>
        <v>0</v>
      </c>
    </row>
    <row r="22" spans="1:19" s="315" customFormat="1" x14ac:dyDescent="0.25">
      <c r="A22" s="237" t="str">
        <f>'Visi duomenys'!A18</f>
        <v>1.1.1.4.1</v>
      </c>
      <c r="B22" s="237" t="str">
        <f>'Visi duomenys'!B18</f>
        <v>R089903-300000-1133</v>
      </c>
      <c r="C22" s="237" t="str">
        <f>'Visi duomenys'!D18</f>
        <v>Gyvenamųjų namų kvartalų kompleksinis sutvarkymas Jurbarko mieste</v>
      </c>
      <c r="D22" s="237" t="str">
        <f>'Visi duomenys'!E18</f>
        <v>JRSA</v>
      </c>
      <c r="E22" s="237" t="str">
        <f>'Visi duomenys'!F18</f>
        <v>VRM</v>
      </c>
      <c r="F22" s="237" t="str">
        <f>'Visi duomenys'!G18</f>
        <v>Jurbarkas</v>
      </c>
      <c r="G22" s="237" t="str">
        <f>'Visi duomenys'!H18</f>
        <v xml:space="preserve">07.1.1-CPVA-R-903 </v>
      </c>
      <c r="H22" s="237" t="str">
        <f>'Visi duomenys'!I18</f>
        <v>R</v>
      </c>
      <c r="I22" s="237" t="str">
        <f>'Visi duomenys'!J18</f>
        <v>ITI</v>
      </c>
      <c r="J22" s="234">
        <f>'Visi duomenys'!K18</f>
        <v>0</v>
      </c>
      <c r="K22" s="234">
        <f>'Visi duomenys'!L18</f>
        <v>0</v>
      </c>
      <c r="L22" s="237">
        <f>'Visi duomenys'!M18</f>
        <v>0</v>
      </c>
      <c r="M22" s="316">
        <f>'Visi duomenys'!V18</f>
        <v>42735</v>
      </c>
      <c r="N22" s="316">
        <f>'Visi duomenys'!W18</f>
        <v>43524</v>
      </c>
      <c r="O22" s="311">
        <f>'Visi duomenys'!N18</f>
        <v>364031.13</v>
      </c>
      <c r="P22" s="311">
        <f>'Visi duomenys'!S18</f>
        <v>309426.46000000002</v>
      </c>
      <c r="Q22" s="311">
        <f>'Visi duomenys'!P18</f>
        <v>27302.33</v>
      </c>
      <c r="R22" s="311">
        <f>'Visi duomenys'!O18+'Visi duomenys'!Q18+'Visi duomenys'!R18</f>
        <v>27302.34</v>
      </c>
      <c r="S22" s="315">
        <f t="shared" si="0"/>
        <v>0</v>
      </c>
    </row>
    <row r="23" spans="1:19" s="627" customFormat="1" x14ac:dyDescent="0.25">
      <c r="A23" s="628" t="str">
        <f>'Lyginamasis 20210722'!A19</f>
        <v>1.1.1.4.2</v>
      </c>
      <c r="B23" s="628" t="str">
        <f>'Lyginamasis 20210722'!B19</f>
        <v>R08B000-510000-0002</v>
      </c>
      <c r="C23" s="628" t="str">
        <f>'Lyginamasis 20210722'!D19</f>
        <v>UAB ,,Naista“ gamyklos statybos projektas</v>
      </c>
      <c r="D23" s="628" t="str">
        <f>'Lyginamasis 20210722'!E19</f>
        <v>UAB "Naista"</v>
      </c>
      <c r="E23" s="628">
        <f>'Lyginamasis 20210722'!F19</f>
        <v>0</v>
      </c>
      <c r="F23" s="628" t="str">
        <f>'Lyginamasis 20210722'!G19</f>
        <v>Jurbarko r. sav.</v>
      </c>
      <c r="G23" s="628">
        <f>'Lyginamasis 20210722'!H19</f>
        <v>0</v>
      </c>
      <c r="H23" s="628">
        <f>'Lyginamasis 20210722'!I19</f>
        <v>0</v>
      </c>
      <c r="I23" s="628">
        <f>'Lyginamasis 20210722'!J19</f>
        <v>0</v>
      </c>
      <c r="J23" s="628" t="str">
        <f>'Lyginamasis 20210722'!K19</f>
        <v>RSP</v>
      </c>
      <c r="K23" s="628">
        <f>'Lyginamasis 20210722'!L19</f>
        <v>0</v>
      </c>
      <c r="L23" s="628">
        <f>'Lyginamasis 20210722'!M19</f>
        <v>0</v>
      </c>
      <c r="M23" s="637">
        <f>'Lyginamasis 20210722'!V19</f>
        <v>43560</v>
      </c>
      <c r="N23" s="637">
        <f>'Lyginamasis 20210722'!W19</f>
        <v>45291</v>
      </c>
      <c r="O23" s="638">
        <f>'Lyginamasis 20210722'!N19</f>
        <v>500000</v>
      </c>
      <c r="P23" s="638">
        <f>'Lyginamasis 20210722'!O19</f>
        <v>0</v>
      </c>
      <c r="Q23" s="638">
        <f>'Lyginamasis 20210722'!P19</f>
        <v>0</v>
      </c>
      <c r="R23" s="638">
        <f>'Lyginamasis 20210722'!Q19</f>
        <v>500000</v>
      </c>
    </row>
    <row r="24" spans="1:19" s="315" customFormat="1" x14ac:dyDescent="0.25">
      <c r="A24" s="235" t="str">
        <f>'Visi duomenys'!A19</f>
        <v>1.1.1.5</v>
      </c>
      <c r="B24" s="235" t="str">
        <f>'Visi duomenys'!B19</f>
        <v/>
      </c>
      <c r="C24" s="236" t="str">
        <f>'Visi duomenys'!D19</f>
        <v>Priemonė: Tauragė+ funkcinės zonos strategijos kompleksinė priemonė</v>
      </c>
      <c r="D24" s="235">
        <f>'Visi duomenys'!E19</f>
        <v>0</v>
      </c>
      <c r="E24" s="235">
        <f>'Visi duomenys'!F19</f>
        <v>0</v>
      </c>
      <c r="F24" s="235">
        <f>'Visi duomenys'!G19</f>
        <v>0</v>
      </c>
      <c r="G24" s="235">
        <f>'Visi duomenys'!H19</f>
        <v>0</v>
      </c>
      <c r="H24" s="235">
        <f>'Visi duomenys'!I19</f>
        <v>0</v>
      </c>
      <c r="I24" s="235">
        <f>'Visi duomenys'!J19</f>
        <v>0</v>
      </c>
      <c r="J24" s="236">
        <f>'Visi duomenys'!K19</f>
        <v>0</v>
      </c>
      <c r="K24" s="236">
        <f>'Visi duomenys'!L19</f>
        <v>0</v>
      </c>
      <c r="L24" s="235">
        <f>'Visi duomenys'!M19</f>
        <v>0</v>
      </c>
      <c r="M24" s="313">
        <f>'Visi duomenys'!V19</f>
        <v>0</v>
      </c>
      <c r="N24" s="313" t="str">
        <f>'Visi duomenys'!W19</f>
        <v xml:space="preserve"> </v>
      </c>
      <c r="O24" s="314">
        <f>'Visi duomenys'!N19</f>
        <v>0</v>
      </c>
      <c r="P24" s="314">
        <f>'Visi duomenys'!S19</f>
        <v>0</v>
      </c>
      <c r="Q24" s="314">
        <f>'Visi duomenys'!P19</f>
        <v>0</v>
      </c>
      <c r="R24" s="314">
        <f>'Visi duomenys'!O19+'Visi duomenys'!Q19+'Visi duomenys'!R19</f>
        <v>0</v>
      </c>
    </row>
    <row r="25" spans="1:19" s="315" customFormat="1" ht="25.5" x14ac:dyDescent="0.25">
      <c r="A25" s="237" t="str">
        <f>'Visi duomenys'!A20</f>
        <v>1.1.1.5.1</v>
      </c>
      <c r="B25" s="237" t="str">
        <f>'Visi duomenys'!B20</f>
        <v>R089J08-500000-1240</v>
      </c>
      <c r="C25" s="237" t="str">
        <f>'Visi duomenys'!D20</f>
        <v>Tauragės+ funkcinės zonos strategijos įgyvendinimas</v>
      </c>
      <c r="D25" s="237" t="str">
        <f>'Visi duomenys'!E20</f>
        <v>JRSA, PSA, ŠRSA, TRSA</v>
      </c>
      <c r="E25" s="237" t="str">
        <f>'Visi duomenys'!F20</f>
        <v>VRM</v>
      </c>
      <c r="F25" s="237" t="str">
        <f>'Visi duomenys'!G20</f>
        <v>Tauragės regionas</v>
      </c>
      <c r="G25" s="237" t="str">
        <f>'Visi duomenys'!H20</f>
        <v xml:space="preserve">J06-CPVA-V </v>
      </c>
      <c r="H25" s="237" t="str">
        <f>'Visi duomenys'!I20</f>
        <v>V</v>
      </c>
      <c r="I25" s="237" t="str">
        <f>'Visi duomenys'!J20</f>
        <v>ITI</v>
      </c>
      <c r="J25" s="234">
        <f>'Visi duomenys'!K20</f>
        <v>0</v>
      </c>
      <c r="K25" s="234">
        <f>'Visi duomenys'!L20</f>
        <v>0</v>
      </c>
      <c r="L25" s="237">
        <f>'Visi duomenys'!M20</f>
        <v>0</v>
      </c>
      <c r="M25" s="316">
        <f>'Visi duomenys'!V20</f>
        <v>44165</v>
      </c>
      <c r="N25" s="316">
        <f>'Visi duomenys'!W20</f>
        <v>45199</v>
      </c>
      <c r="O25" s="42" t="s">
        <v>1382</v>
      </c>
      <c r="P25" s="42" t="s">
        <v>1383</v>
      </c>
      <c r="Q25" s="42" t="s">
        <v>1384</v>
      </c>
      <c r="R25" s="42" t="s">
        <v>1385</v>
      </c>
    </row>
    <row r="26" spans="1:19" s="315" customFormat="1" x14ac:dyDescent="0.25">
      <c r="A26" s="236" t="str">
        <f>'Visi duomenys'!A21</f>
        <v>1.1.2.</v>
      </c>
      <c r="B26" s="235" t="str">
        <f>'Visi duomenys'!B21</f>
        <v/>
      </c>
      <c r="C26" s="236" t="str">
        <f>'Visi duomenys'!D21</f>
        <v>Uždavinys. Mažinti atskirtį tarp miesto ir kaimo, remti kompleksišką kaimo atnaujinimą ir plėtrą,  gerinti kaimo gyvenamąją aplinką, didinti gyventojų užimtumą ir saugumą.</v>
      </c>
      <c r="D26" s="235">
        <f>'Visi duomenys'!E21</f>
        <v>0</v>
      </c>
      <c r="E26" s="235">
        <f>'Visi duomenys'!F21</f>
        <v>0</v>
      </c>
      <c r="F26" s="235">
        <f>'Visi duomenys'!G21</f>
        <v>0</v>
      </c>
      <c r="G26" s="235">
        <f>'Visi duomenys'!H21</f>
        <v>0</v>
      </c>
      <c r="H26" s="235">
        <f>'Visi duomenys'!I21</f>
        <v>0</v>
      </c>
      <c r="I26" s="235">
        <f>'Visi duomenys'!J21</f>
        <v>0</v>
      </c>
      <c r="J26" s="236">
        <f>'Visi duomenys'!K21</f>
        <v>0</v>
      </c>
      <c r="K26" s="236">
        <f>'Visi duomenys'!L21</f>
        <v>0</v>
      </c>
      <c r="L26" s="235">
        <f>'Visi duomenys'!M21</f>
        <v>0</v>
      </c>
      <c r="M26" s="313">
        <f>'Visi duomenys'!V21</f>
        <v>0</v>
      </c>
      <c r="N26" s="313" t="str">
        <f>'Visi duomenys'!W21</f>
        <v xml:space="preserve"> </v>
      </c>
      <c r="O26" s="314">
        <f>'Visi duomenys'!N21</f>
        <v>0</v>
      </c>
      <c r="P26" s="314">
        <f>'Visi duomenys'!S21</f>
        <v>0</v>
      </c>
      <c r="Q26" s="314">
        <f>'Visi duomenys'!P21</f>
        <v>0</v>
      </c>
      <c r="R26" s="314">
        <f>'Visi duomenys'!O21+'Visi duomenys'!Q21+'Visi duomenys'!R21</f>
        <v>0</v>
      </c>
      <c r="S26" s="315">
        <f t="shared" si="0"/>
        <v>0</v>
      </c>
    </row>
    <row r="27" spans="1:19" s="315" customFormat="1" x14ac:dyDescent="0.25">
      <c r="A27" s="236" t="str">
        <f>'Visi duomenys'!A22</f>
        <v>1.1.2.1</v>
      </c>
      <c r="B27" s="235" t="str">
        <f>'Visi duomenys'!B22</f>
        <v/>
      </c>
      <c r="C27" s="236" t="str">
        <f>'Visi duomenys'!D22</f>
        <v>Priemonė: Pagrindinės paslaugos ir kaimų atnaujinimas kaimo vietovėse</v>
      </c>
      <c r="D27" s="235" t="str">
        <f>'Visi duomenys'!E22</f>
        <v>JRSA, PSA, ŠRSA, TRSA</v>
      </c>
      <c r="E27" s="235" t="str">
        <f>'Visi duomenys'!F22</f>
        <v>ŽŪM</v>
      </c>
      <c r="F27" s="235" t="str">
        <f>'Visi duomenys'!G22</f>
        <v>Tauragės regionas</v>
      </c>
      <c r="G27" s="235" t="str">
        <f>'Visi duomenys'!H22</f>
        <v>7.2</v>
      </c>
      <c r="H27" s="235" t="str">
        <f>'Visi duomenys'!I22</f>
        <v>R</v>
      </c>
      <c r="I27" s="235">
        <f>'Visi duomenys'!J22</f>
        <v>0</v>
      </c>
      <c r="J27" s="236">
        <f>'Visi duomenys'!K22</f>
        <v>0</v>
      </c>
      <c r="K27" s="236">
        <f>'Visi duomenys'!L22</f>
        <v>0</v>
      </c>
      <c r="L27" s="235">
        <f>'Visi duomenys'!M22</f>
        <v>0</v>
      </c>
      <c r="M27" s="313">
        <f>'Visi duomenys'!V22</f>
        <v>42917</v>
      </c>
      <c r="N27" s="313">
        <f>'Visi duomenys'!W22</f>
        <v>45291</v>
      </c>
      <c r="O27" s="314">
        <f>'Visi duomenys'!N22</f>
        <v>0</v>
      </c>
      <c r="P27" s="314">
        <f>'Visi duomenys'!S22</f>
        <v>3321362</v>
      </c>
      <c r="Q27" s="314">
        <f>'Visi duomenys'!P22</f>
        <v>0</v>
      </c>
      <c r="R27" s="314">
        <f>'Visi duomenys'!O22+'Visi duomenys'!Q22+'Visi duomenys'!R22</f>
        <v>0</v>
      </c>
    </row>
    <row r="28" spans="1:19" s="315" customFormat="1" x14ac:dyDescent="0.25">
      <c r="A28" s="236" t="str">
        <f>'Visi duomenys'!A23</f>
        <v>1.2.</v>
      </c>
      <c r="B28" s="235" t="str">
        <f>'Visi duomenys'!B23</f>
        <v/>
      </c>
      <c r="C28" s="236" t="str">
        <f>'Visi duomenys'!D23</f>
        <v>Tikslas. Pagerinti sąlygas investicijų pritraukimui, sudaryti palankią aplinką verslui vystytis, ekonominės veiklos efektyvumui didinti.</v>
      </c>
      <c r="D28" s="235">
        <f>'Visi duomenys'!E23</f>
        <v>0</v>
      </c>
      <c r="E28" s="235">
        <f>'Visi duomenys'!F23</f>
        <v>0</v>
      </c>
      <c r="F28" s="235">
        <f>'Visi duomenys'!G23</f>
        <v>0</v>
      </c>
      <c r="G28" s="235">
        <f>'Visi duomenys'!H23</f>
        <v>0</v>
      </c>
      <c r="H28" s="235">
        <f>'Visi duomenys'!I23</f>
        <v>0</v>
      </c>
      <c r="I28" s="235">
        <f>'Visi duomenys'!J23</f>
        <v>0</v>
      </c>
      <c r="J28" s="236">
        <f>'Visi duomenys'!K23</f>
        <v>0</v>
      </c>
      <c r="K28" s="236">
        <f>'Visi duomenys'!L23</f>
        <v>0</v>
      </c>
      <c r="L28" s="235">
        <f>'Visi duomenys'!M23</f>
        <v>0</v>
      </c>
      <c r="M28" s="313">
        <f>'Visi duomenys'!V23</f>
        <v>0</v>
      </c>
      <c r="N28" s="313" t="str">
        <f>'Visi duomenys'!W23</f>
        <v xml:space="preserve"> </v>
      </c>
      <c r="O28" s="314">
        <f>'Visi duomenys'!N23</f>
        <v>0</v>
      </c>
      <c r="P28" s="314">
        <f>'Visi duomenys'!S23</f>
        <v>0</v>
      </c>
      <c r="Q28" s="314">
        <f>'Visi duomenys'!P23</f>
        <v>0</v>
      </c>
      <c r="R28" s="314">
        <f>'Visi duomenys'!O23+'Visi duomenys'!Q23+'Visi duomenys'!R23</f>
        <v>0</v>
      </c>
      <c r="S28" s="315">
        <f t="shared" si="0"/>
        <v>0</v>
      </c>
    </row>
    <row r="29" spans="1:19" s="315" customFormat="1" x14ac:dyDescent="0.25">
      <c r="A29" s="236" t="str">
        <f>'Visi duomenys'!A24</f>
        <v>1.2.1.</v>
      </c>
      <c r="B29" s="235" t="str">
        <f>'Visi duomenys'!B24</f>
        <v/>
      </c>
      <c r="C29" s="236" t="str">
        <f>'Visi duomenys'!D24</f>
        <v>Uždavinys. Tobulinti susisiekimo sistemas regione, vystyti ekologiškai darnią transporto infrastruktūrą, padidinti darbo jėgos judumą, gerinti eismo saugumą.</v>
      </c>
      <c r="D29" s="235">
        <f>'Visi duomenys'!E24</f>
        <v>0</v>
      </c>
      <c r="E29" s="235">
        <f>'Visi duomenys'!F24</f>
        <v>0</v>
      </c>
      <c r="F29" s="235">
        <f>'Visi duomenys'!G24</f>
        <v>0</v>
      </c>
      <c r="G29" s="235">
        <f>'Visi duomenys'!H24</f>
        <v>0</v>
      </c>
      <c r="H29" s="235">
        <f>'Visi duomenys'!I24</f>
        <v>0</v>
      </c>
      <c r="I29" s="235">
        <f>'Visi duomenys'!J24</f>
        <v>0</v>
      </c>
      <c r="J29" s="236">
        <f>'Visi duomenys'!K24</f>
        <v>0</v>
      </c>
      <c r="K29" s="236">
        <f>'Visi duomenys'!L24</f>
        <v>0</v>
      </c>
      <c r="L29" s="235">
        <f>'Visi duomenys'!M24</f>
        <v>0</v>
      </c>
      <c r="M29" s="313">
        <f>'Visi duomenys'!V24</f>
        <v>0</v>
      </c>
      <c r="N29" s="313" t="str">
        <f>'Visi duomenys'!W24</f>
        <v xml:space="preserve"> </v>
      </c>
      <c r="O29" s="314">
        <f>'Visi duomenys'!N24</f>
        <v>0</v>
      </c>
      <c r="P29" s="314">
        <f>'Visi duomenys'!S24</f>
        <v>0</v>
      </c>
      <c r="Q29" s="314">
        <f>'Visi duomenys'!P24</f>
        <v>0</v>
      </c>
      <c r="R29" s="314">
        <f>'Visi duomenys'!O24+'Visi duomenys'!Q24+'Visi duomenys'!R24</f>
        <v>0</v>
      </c>
      <c r="S29" s="315">
        <f t="shared" si="0"/>
        <v>0</v>
      </c>
    </row>
    <row r="30" spans="1:19" s="315" customFormat="1" x14ac:dyDescent="0.25">
      <c r="A30" s="236" t="str">
        <f>'Visi duomenys'!A25</f>
        <v>1.2.1.1</v>
      </c>
      <c r="B30" s="235" t="str">
        <f>'Visi duomenys'!B25</f>
        <v/>
      </c>
      <c r="C30" s="236" t="str">
        <f>'Visi duomenys'!D25</f>
        <v>Priemonė: Vietinių kelių techninių parametrų ir eismo saugos gerinimas</v>
      </c>
      <c r="D30" s="235">
        <f>'Visi duomenys'!E25</f>
        <v>0</v>
      </c>
      <c r="E30" s="235">
        <f>'Visi duomenys'!F25</f>
        <v>0</v>
      </c>
      <c r="F30" s="235">
        <f>'Visi duomenys'!G25</f>
        <v>0</v>
      </c>
      <c r="G30" s="235">
        <f>'Visi duomenys'!H25</f>
        <v>0</v>
      </c>
      <c r="H30" s="235">
        <f>'Visi duomenys'!I25</f>
        <v>0</v>
      </c>
      <c r="I30" s="235">
        <f>'Visi duomenys'!J25</f>
        <v>0</v>
      </c>
      <c r="J30" s="236">
        <f>'Visi duomenys'!K25</f>
        <v>0</v>
      </c>
      <c r="K30" s="236">
        <f>'Visi duomenys'!L25</f>
        <v>0</v>
      </c>
      <c r="L30" s="235">
        <f>'Visi duomenys'!M25</f>
        <v>0</v>
      </c>
      <c r="M30" s="313">
        <f>'Visi duomenys'!V25</f>
        <v>0</v>
      </c>
      <c r="N30" s="313">
        <f>'Visi duomenys'!W25</f>
        <v>0</v>
      </c>
      <c r="O30" s="314">
        <f>'Visi duomenys'!N25</f>
        <v>0</v>
      </c>
      <c r="P30" s="314">
        <f>'Visi duomenys'!S25</f>
        <v>0</v>
      </c>
      <c r="Q30" s="314">
        <f>'Visi duomenys'!P25</f>
        <v>0</v>
      </c>
      <c r="R30" s="314">
        <f>'Visi duomenys'!O25+'Visi duomenys'!Q25+'Visi duomenys'!R25</f>
        <v>0</v>
      </c>
      <c r="S30" s="315">
        <f t="shared" si="0"/>
        <v>0</v>
      </c>
    </row>
    <row r="31" spans="1:19" s="315" customFormat="1" x14ac:dyDescent="0.25">
      <c r="A31" s="237" t="str">
        <f>'Visi duomenys'!A26</f>
        <v>1.2.1.1.1</v>
      </c>
      <c r="B31" s="237" t="str">
        <f>'Visi duomenys'!B26</f>
        <v>R085511-190000-1139</v>
      </c>
      <c r="C31" s="237" t="str">
        <f>'Visi duomenys'!D26</f>
        <v>Eismo saugumo priemonių diegimas Šilalės mieste ir rajono gyvenvietėse</v>
      </c>
      <c r="D31" s="237" t="str">
        <f>'Visi duomenys'!E26</f>
        <v>ŠRSA</v>
      </c>
      <c r="E31" s="237" t="str">
        <f>'Visi duomenys'!F26</f>
        <v>SM</v>
      </c>
      <c r="F31" s="237" t="str">
        <f>'Visi duomenys'!G26</f>
        <v>Šilalės r.</v>
      </c>
      <c r="G31" s="237" t="str">
        <f>'Visi duomenys'!H26</f>
        <v>06.2.1-TID-R-511</v>
      </c>
      <c r="H31" s="237" t="str">
        <f>'Visi duomenys'!I26</f>
        <v>R</v>
      </c>
      <c r="I31" s="237">
        <f>'Visi duomenys'!J26</f>
        <v>0</v>
      </c>
      <c r="J31" s="234">
        <f>'Visi duomenys'!K26</f>
        <v>0</v>
      </c>
      <c r="K31" s="234">
        <f>'Visi duomenys'!L26</f>
        <v>0</v>
      </c>
      <c r="L31" s="237">
        <f>'Visi duomenys'!M26</f>
        <v>0</v>
      </c>
      <c r="M31" s="316">
        <f>'Visi duomenys'!V26</f>
        <v>42947</v>
      </c>
      <c r="N31" s="316">
        <f>'Visi duomenys'!W26</f>
        <v>44227</v>
      </c>
      <c r="O31" s="311">
        <f>'Visi duomenys'!N26</f>
        <v>799037.74</v>
      </c>
      <c r="P31" s="311">
        <f>'Visi duomenys'!S26</f>
        <v>679182.07</v>
      </c>
      <c r="Q31" s="311">
        <f>'Visi duomenys'!P26</f>
        <v>0</v>
      </c>
      <c r="R31" s="311">
        <f>'Visi duomenys'!O26+'Visi duomenys'!Q26+'Visi duomenys'!R26</f>
        <v>119855.67</v>
      </c>
      <c r="S31" s="315">
        <f t="shared" si="0"/>
        <v>0</v>
      </c>
    </row>
    <row r="32" spans="1:19" s="315" customFormat="1" x14ac:dyDescent="0.25">
      <c r="A32" s="237" t="str">
        <f>'Visi duomenys'!A27</f>
        <v>1.2.1.1.2</v>
      </c>
      <c r="B32" s="237" t="str">
        <f>'Visi duomenys'!B27</f>
        <v>R085511-120000-1140</v>
      </c>
      <c r="C32" s="237" t="str">
        <f>'Visi duomenys'!D27</f>
        <v>Jaunimo ir Rambyno gatvių Pagėgiuose infrastruktūros sutvarkymas</v>
      </c>
      <c r="D32" s="237" t="str">
        <f>'Visi duomenys'!E27</f>
        <v>PSA</v>
      </c>
      <c r="E32" s="237" t="str">
        <f>'Visi duomenys'!F27</f>
        <v>SM</v>
      </c>
      <c r="F32" s="237" t="str">
        <f>'Visi duomenys'!G27</f>
        <v>Pagėgių miestas</v>
      </c>
      <c r="G32" s="237" t="str">
        <f>'Visi duomenys'!H27</f>
        <v>06.2.1-TID-R-511</v>
      </c>
      <c r="H32" s="237" t="str">
        <f>'Visi duomenys'!I27</f>
        <v>R</v>
      </c>
      <c r="I32" s="237" t="str">
        <f>'Visi duomenys'!J27</f>
        <v>ITI</v>
      </c>
      <c r="J32" s="234">
        <f>'Visi duomenys'!K27</f>
        <v>0</v>
      </c>
      <c r="K32" s="234">
        <f>'Visi duomenys'!L27</f>
        <v>0</v>
      </c>
      <c r="L32" s="237">
        <f>'Visi duomenys'!M27</f>
        <v>0</v>
      </c>
      <c r="M32" s="316">
        <f>'Visi duomenys'!V27</f>
        <v>42855</v>
      </c>
      <c r="N32" s="316">
        <f>'Visi duomenys'!W27</f>
        <v>43496</v>
      </c>
      <c r="O32" s="311">
        <f>'Visi duomenys'!N27</f>
        <v>275093.36</v>
      </c>
      <c r="P32" s="311">
        <f>'Visi duomenys'!S27</f>
        <v>233829.35</v>
      </c>
      <c r="Q32" s="311">
        <f>'Visi duomenys'!P27</f>
        <v>0</v>
      </c>
      <c r="R32" s="311">
        <f>'Visi duomenys'!O27+'Visi duomenys'!Q27+'Visi duomenys'!R27</f>
        <v>41264.009999999995</v>
      </c>
      <c r="S32" s="315">
        <f t="shared" si="0"/>
        <v>0</v>
      </c>
    </row>
    <row r="33" spans="1:19" s="315" customFormat="1" x14ac:dyDescent="0.25">
      <c r="A33" s="237" t="str">
        <f>'Visi duomenys'!A28</f>
        <v>1.2.1.1.3</v>
      </c>
      <c r="B33" s="237" t="str">
        <f>'Visi duomenys'!B28</f>
        <v>R085511-120000-1141</v>
      </c>
      <c r="C33" s="237" t="str">
        <f>'Visi duomenys'!D28</f>
        <v>A. Giedraičio-Giedriaus gatvės rekonstravimas Jurbarko mieste</v>
      </c>
      <c r="D33" s="237" t="str">
        <f>'Visi duomenys'!E28</f>
        <v>JRSA</v>
      </c>
      <c r="E33" s="237" t="str">
        <f>'Visi duomenys'!F28</f>
        <v>SM</v>
      </c>
      <c r="F33" s="237" t="str">
        <f>'Visi duomenys'!G28</f>
        <v>Jurbarko miestas</v>
      </c>
      <c r="G33" s="237" t="str">
        <f>'Visi duomenys'!H28</f>
        <v>06.2.1-TID-R-511</v>
      </c>
      <c r="H33" s="237" t="str">
        <f>'Visi duomenys'!I28</f>
        <v>R</v>
      </c>
      <c r="I33" s="237" t="str">
        <f>'Visi duomenys'!J28</f>
        <v>ITI</v>
      </c>
      <c r="J33" s="234">
        <f>'Visi duomenys'!K28</f>
        <v>0</v>
      </c>
      <c r="K33" s="234">
        <f>'Visi duomenys'!L28</f>
        <v>0</v>
      </c>
      <c r="L33" s="237">
        <f>'Visi duomenys'!M28</f>
        <v>0</v>
      </c>
      <c r="M33" s="316">
        <f>'Visi duomenys'!V28</f>
        <v>43008</v>
      </c>
      <c r="N33" s="316">
        <f>'Visi duomenys'!W28</f>
        <v>44012</v>
      </c>
      <c r="O33" s="311">
        <f>'Visi duomenys'!N28</f>
        <v>615978.15</v>
      </c>
      <c r="P33" s="311">
        <f>'Visi duomenys'!S28</f>
        <v>523581.42</v>
      </c>
      <c r="Q33" s="311">
        <f>'Visi duomenys'!P28</f>
        <v>0</v>
      </c>
      <c r="R33" s="311">
        <f>'Visi duomenys'!O28+'Visi duomenys'!Q28+'Visi duomenys'!R28</f>
        <v>92396.73000000001</v>
      </c>
      <c r="S33" s="315">
        <f t="shared" si="0"/>
        <v>0</v>
      </c>
    </row>
    <row r="34" spans="1:19" s="315" customFormat="1" x14ac:dyDescent="0.25">
      <c r="A34" s="237" t="str">
        <f>'Visi duomenys'!A29</f>
        <v>1.2.1.1.4</v>
      </c>
      <c r="B34" s="237" t="str">
        <f>'Visi duomenys'!B29</f>
        <v>R085511-190000-1142</v>
      </c>
      <c r="C34" s="237" t="str">
        <f>'Visi duomenys'!D29</f>
        <v>Eismo saugos priemonių diegimas Jurbarko miesto Lauko gatvėje</v>
      </c>
      <c r="D34" s="237" t="str">
        <f>'Visi duomenys'!E29</f>
        <v>JRSA</v>
      </c>
      <c r="E34" s="237" t="str">
        <f>'Visi duomenys'!F29</f>
        <v>SM</v>
      </c>
      <c r="F34" s="237" t="str">
        <f>'Visi duomenys'!G29</f>
        <v>Jurbarko miestas</v>
      </c>
      <c r="G34" s="237" t="str">
        <f>'Visi duomenys'!H29</f>
        <v>06.2.1-TID-R-511</v>
      </c>
      <c r="H34" s="237" t="str">
        <f>'Visi duomenys'!I29</f>
        <v>R</v>
      </c>
      <c r="I34" s="237" t="str">
        <f>'Visi duomenys'!J29</f>
        <v>ITI</v>
      </c>
      <c r="J34" s="234">
        <f>'Visi duomenys'!K29</f>
        <v>0</v>
      </c>
      <c r="K34" s="234">
        <f>'Visi duomenys'!L29</f>
        <v>0</v>
      </c>
      <c r="L34" s="237">
        <f>'Visi duomenys'!M29</f>
        <v>0</v>
      </c>
      <c r="M34" s="316">
        <f>'Visi duomenys'!V29</f>
        <v>43829</v>
      </c>
      <c r="N34" s="316">
        <f>'Visi duomenys'!W29</f>
        <v>44926</v>
      </c>
      <c r="O34" s="311">
        <f>'Visi duomenys'!N29</f>
        <v>230889.91</v>
      </c>
      <c r="P34" s="311">
        <f>'Visi duomenys'!S29</f>
        <v>114700</v>
      </c>
      <c r="Q34" s="311">
        <f>'Visi duomenys'!P29</f>
        <v>0</v>
      </c>
      <c r="R34" s="311">
        <f>'Visi duomenys'!O29+'Visi duomenys'!Q29+'Visi duomenys'!R29</f>
        <v>116189.91</v>
      </c>
      <c r="S34" s="315">
        <f t="shared" si="0"/>
        <v>0</v>
      </c>
    </row>
    <row r="35" spans="1:19" s="315" customFormat="1" x14ac:dyDescent="0.25">
      <c r="A35" s="237" t="str">
        <f>'Visi duomenys'!A30</f>
        <v>1.2.1.1.5</v>
      </c>
      <c r="B35" s="237" t="str">
        <f>'Visi duomenys'!B30</f>
        <v>R085511-120000-1143</v>
      </c>
      <c r="C35" s="237" t="str">
        <f>'Visi duomenys'!D30</f>
        <v>Tauragės miesto gatvių rekonstrukcija (Žemaitės, Smėlynų g. ir Smėlynų skg.)</v>
      </c>
      <c r="D35" s="237" t="str">
        <f>'Visi duomenys'!E30</f>
        <v>TRSA</v>
      </c>
      <c r="E35" s="237" t="str">
        <f>'Visi duomenys'!F30</f>
        <v>SM</v>
      </c>
      <c r="F35" s="237" t="str">
        <f>'Visi duomenys'!G30</f>
        <v>Tauragės miestas</v>
      </c>
      <c r="G35" s="237" t="str">
        <f>'Visi duomenys'!H30</f>
        <v>06.2.1-TID-R-511</v>
      </c>
      <c r="H35" s="237" t="str">
        <f>'Visi duomenys'!I30</f>
        <v>R</v>
      </c>
      <c r="I35" s="237" t="str">
        <f>'Visi duomenys'!J30</f>
        <v>ITI</v>
      </c>
      <c r="J35" s="234">
        <f>'Visi duomenys'!K30</f>
        <v>0</v>
      </c>
      <c r="K35" s="234">
        <f>'Visi duomenys'!L30</f>
        <v>0</v>
      </c>
      <c r="L35" s="237">
        <f>'Visi duomenys'!M30</f>
        <v>0</v>
      </c>
      <c r="M35" s="316">
        <f>'Visi duomenys'!V30</f>
        <v>42916</v>
      </c>
      <c r="N35" s="316">
        <f>'Visi duomenys'!W30</f>
        <v>44196</v>
      </c>
      <c r="O35" s="311">
        <f>'Visi duomenys'!N30</f>
        <v>1183328.8</v>
      </c>
      <c r="P35" s="311">
        <f>'Visi duomenys'!S30</f>
        <v>1005829.47</v>
      </c>
      <c r="Q35" s="311">
        <f>'Visi duomenys'!P30</f>
        <v>0</v>
      </c>
      <c r="R35" s="311">
        <f>'Visi duomenys'!O30+'Visi duomenys'!Q30+'Visi duomenys'!R30</f>
        <v>177499.33</v>
      </c>
      <c r="S35" s="315">
        <f t="shared" si="0"/>
        <v>0</v>
      </c>
    </row>
    <row r="36" spans="1:19" s="315" customFormat="1" ht="30.75" customHeight="1" x14ac:dyDescent="0.25">
      <c r="A36" s="237" t="str">
        <f>'Visi duomenys'!A31</f>
        <v>1.2.1.1.6</v>
      </c>
      <c r="B36" s="237" t="str">
        <f>'Visi duomenys'!B31</f>
        <v>R085511-120000-1236</v>
      </c>
      <c r="C36" s="237" t="str">
        <f>'Visi duomenys'!D31</f>
        <v>Pagėgių miesto Ateities gatvės infrastruktūros sutvarkymas</v>
      </c>
      <c r="D36" s="237" t="str">
        <f>'Visi duomenys'!E31</f>
        <v>PSA</v>
      </c>
      <c r="E36" s="237" t="str">
        <f>'Visi duomenys'!F31</f>
        <v>SM</v>
      </c>
      <c r="F36" s="237" t="str">
        <f>'Visi duomenys'!G31</f>
        <v>Pagėgių miestas</v>
      </c>
      <c r="G36" s="237" t="str">
        <f>'Visi duomenys'!H31</f>
        <v>06.2.1-TID-R-511</v>
      </c>
      <c r="H36" s="237" t="str">
        <f>'Visi duomenys'!I31</f>
        <v>R</v>
      </c>
      <c r="I36" s="237" t="str">
        <f>'Visi duomenys'!J31</f>
        <v>ITI</v>
      </c>
      <c r="J36" s="234">
        <f>'Visi duomenys'!K31</f>
        <v>0</v>
      </c>
      <c r="K36" s="234">
        <f>'Visi duomenys'!L31</f>
        <v>0</v>
      </c>
      <c r="L36" s="237">
        <f>'Visi duomenys'!M31</f>
        <v>0</v>
      </c>
      <c r="M36" s="316">
        <f>'Visi duomenys'!V31</f>
        <v>44196</v>
      </c>
      <c r="N36" s="316">
        <f>'Visi duomenys'!W31</f>
        <v>44742</v>
      </c>
      <c r="O36" s="630" t="s">
        <v>1372</v>
      </c>
      <c r="P36" s="630" t="s">
        <v>1373</v>
      </c>
      <c r="Q36" s="631">
        <f>'Visi duomenys'!P31</f>
        <v>0</v>
      </c>
      <c r="R36" s="630" t="s">
        <v>1374</v>
      </c>
    </row>
    <row r="37" spans="1:19" s="315" customFormat="1" x14ac:dyDescent="0.25">
      <c r="A37" s="237" t="str">
        <f>'Visi duomenys'!A32</f>
        <v>1.2.1.1.7</v>
      </c>
      <c r="B37" s="237" t="str">
        <f>'Visi duomenys'!B32</f>
        <v>R085511-120000-1237</v>
      </c>
      <c r="C37" s="237" t="str">
        <f>'Visi duomenys'!D32</f>
        <v>Tauragės miesto Pilėnų gatvės rekonstrukcija</v>
      </c>
      <c r="D37" s="237" t="str">
        <f>'Visi duomenys'!E32</f>
        <v>TRSA</v>
      </c>
      <c r="E37" s="237" t="str">
        <f>'Visi duomenys'!F32</f>
        <v>SM</v>
      </c>
      <c r="F37" s="237" t="str">
        <f>'Visi duomenys'!G32</f>
        <v>Tauragės miestas</v>
      </c>
      <c r="G37" s="237" t="str">
        <f>'Visi duomenys'!H32</f>
        <v>06.2.1-TID-R-511</v>
      </c>
      <c r="H37" s="237" t="str">
        <f>'Visi duomenys'!I32</f>
        <v>R</v>
      </c>
      <c r="I37" s="237" t="str">
        <f>'Visi duomenys'!J32</f>
        <v>ITI</v>
      </c>
      <c r="J37" s="234">
        <f>'Visi duomenys'!K32</f>
        <v>0</v>
      </c>
      <c r="K37" s="234">
        <f>'Visi duomenys'!L32</f>
        <v>0</v>
      </c>
      <c r="L37" s="237">
        <f>'Visi duomenys'!M32</f>
        <v>0</v>
      </c>
      <c r="M37" s="316">
        <f>'Visi duomenys'!V32</f>
        <v>44074</v>
      </c>
      <c r="N37" s="316">
        <f>'Visi duomenys'!W32</f>
        <v>44620</v>
      </c>
      <c r="O37" s="311">
        <f>'Visi duomenys'!N32</f>
        <v>215438.95</v>
      </c>
      <c r="P37" s="311">
        <f>'Visi duomenys'!S32</f>
        <v>183123.1</v>
      </c>
      <c r="Q37" s="311">
        <f>'Visi duomenys'!P32</f>
        <v>0</v>
      </c>
      <c r="R37" s="311">
        <f>'Visi duomenys'!O32+'Visi duomenys'!Q32+'Visi duomenys'!R32</f>
        <v>32315.85</v>
      </c>
    </row>
    <row r="38" spans="1:19" s="315" customFormat="1" x14ac:dyDescent="0.25">
      <c r="A38" s="236" t="str">
        <f>'Visi duomenys'!A33</f>
        <v>1.2.1.2</v>
      </c>
      <c r="B38" s="235" t="str">
        <f>'Visi duomenys'!B33</f>
        <v/>
      </c>
      <c r="C38" s="236" t="str">
        <f>'Visi duomenys'!D33</f>
        <v>Priemonė: Darnaus judumo priemonių diegimas</v>
      </c>
      <c r="D38" s="235">
        <f>'Visi duomenys'!E33</f>
        <v>0</v>
      </c>
      <c r="E38" s="235">
        <f>'Visi duomenys'!F33</f>
        <v>0</v>
      </c>
      <c r="F38" s="235">
        <f>'Visi duomenys'!G33</f>
        <v>0</v>
      </c>
      <c r="G38" s="235">
        <f>'Visi duomenys'!H33</f>
        <v>0</v>
      </c>
      <c r="H38" s="235">
        <f>'Visi duomenys'!I33</f>
        <v>0</v>
      </c>
      <c r="I38" s="235">
        <f>'Visi duomenys'!J33</f>
        <v>0</v>
      </c>
      <c r="J38" s="236">
        <f>'Visi duomenys'!K33</f>
        <v>0</v>
      </c>
      <c r="K38" s="236">
        <f>'Visi duomenys'!L33</f>
        <v>0</v>
      </c>
      <c r="L38" s="235">
        <f>'Visi duomenys'!M33</f>
        <v>0</v>
      </c>
      <c r="M38" s="313">
        <f>'Visi duomenys'!V33</f>
        <v>0</v>
      </c>
      <c r="N38" s="313" t="str">
        <f>'Visi duomenys'!W33</f>
        <v xml:space="preserve"> </v>
      </c>
      <c r="O38" s="314">
        <f>'Visi duomenys'!N33</f>
        <v>0</v>
      </c>
      <c r="P38" s="314">
        <f>'Visi duomenys'!S33</f>
        <v>0</v>
      </c>
      <c r="Q38" s="314">
        <f>'Visi duomenys'!P33</f>
        <v>0</v>
      </c>
      <c r="R38" s="314">
        <f>'Visi duomenys'!O33+'Visi duomenys'!Q33+'Visi duomenys'!R33</f>
        <v>0</v>
      </c>
      <c r="S38" s="315">
        <f t="shared" si="0"/>
        <v>0</v>
      </c>
    </row>
    <row r="39" spans="1:19" s="315" customFormat="1" x14ac:dyDescent="0.25">
      <c r="A39" s="237" t="str">
        <f>'Visi duomenys'!A34</f>
        <v>1.2.1.2.1</v>
      </c>
      <c r="B39" s="237" t="str">
        <f>'Visi duomenys'!B34</f>
        <v>R085514-190000-1145</v>
      </c>
      <c r="C39" s="237" t="str">
        <f>'Visi duomenys'!D34</f>
        <v>Darnaus judumo priemonių diegimas Tauragės mieste</v>
      </c>
      <c r="D39" s="237" t="str">
        <f>'Visi duomenys'!E34</f>
        <v>TRSA</v>
      </c>
      <c r="E39" s="237" t="str">
        <f>'Visi duomenys'!F34</f>
        <v>SM</v>
      </c>
      <c r="F39" s="237" t="str">
        <f>'Visi duomenys'!G34</f>
        <v>Tauragės miestas</v>
      </c>
      <c r="G39" s="237" t="str">
        <f>'Visi duomenys'!H34</f>
        <v>04.5.1-TID-R-514</v>
      </c>
      <c r="H39" s="237" t="str">
        <f>'Visi duomenys'!I34</f>
        <v>R</v>
      </c>
      <c r="I39" s="237" t="str">
        <f>'Visi duomenys'!J34</f>
        <v>ITI</v>
      </c>
      <c r="J39" s="234">
        <f>'Visi duomenys'!K34</f>
        <v>0</v>
      </c>
      <c r="K39" s="234">
        <f>'Visi duomenys'!L34</f>
        <v>0</v>
      </c>
      <c r="L39" s="237">
        <f>'Visi duomenys'!M34</f>
        <v>0</v>
      </c>
      <c r="M39" s="316">
        <f>'Visi duomenys'!V34</f>
        <v>43738</v>
      </c>
      <c r="N39" s="316">
        <f>'Visi duomenys'!W34</f>
        <v>44773</v>
      </c>
      <c r="O39" s="311">
        <f>'Visi duomenys'!N34</f>
        <v>1071668.2</v>
      </c>
      <c r="P39" s="311">
        <f>'Visi duomenys'!S34</f>
        <v>706204</v>
      </c>
      <c r="Q39" s="311">
        <f>'Visi duomenys'!P34</f>
        <v>0</v>
      </c>
      <c r="R39" s="311">
        <f>'Visi duomenys'!O34+'Visi duomenys'!Q34+'Visi duomenys'!R34</f>
        <v>365464.2</v>
      </c>
      <c r="S39" s="315">
        <f t="shared" si="0"/>
        <v>0</v>
      </c>
    </row>
    <row r="40" spans="1:19" s="315" customFormat="1" x14ac:dyDescent="0.25">
      <c r="A40" s="237" t="str">
        <f>'Visi duomenys'!A35</f>
        <v>1.2.1.2.2</v>
      </c>
      <c r="B40" s="237" t="str">
        <f>'Visi duomenys'!B35</f>
        <v>R085513-500000-1146</v>
      </c>
      <c r="C40" s="237" t="str">
        <f>'Visi duomenys'!D35</f>
        <v>Darnaus judumo Tauragės mieste plano rengimas</v>
      </c>
      <c r="D40" s="237" t="str">
        <f>'Visi duomenys'!E35</f>
        <v>TRSA</v>
      </c>
      <c r="E40" s="237" t="str">
        <f>'Visi duomenys'!F35</f>
        <v>SM</v>
      </c>
      <c r="F40" s="237" t="str">
        <f>'Visi duomenys'!G35</f>
        <v>Tauragės miestas</v>
      </c>
      <c r="G40" s="237" t="str">
        <f>'Visi duomenys'!H35</f>
        <v>04.5.1-TID-V-513</v>
      </c>
      <c r="H40" s="237" t="str">
        <f>'Visi duomenys'!I35</f>
        <v>V</v>
      </c>
      <c r="I40" s="237" t="str">
        <f>'Visi duomenys'!J35</f>
        <v>ITI</v>
      </c>
      <c r="J40" s="234">
        <f>'Visi duomenys'!K35</f>
        <v>0</v>
      </c>
      <c r="K40" s="234">
        <f>'Visi duomenys'!L35</f>
        <v>0</v>
      </c>
      <c r="L40" s="237">
        <f>'Visi duomenys'!M35</f>
        <v>0</v>
      </c>
      <c r="M40" s="316">
        <f>'Visi duomenys'!V35</f>
        <v>42735</v>
      </c>
      <c r="N40" s="316">
        <f>'Visi duomenys'!W35</f>
        <v>42766</v>
      </c>
      <c r="O40" s="311">
        <f>'Visi duomenys'!N35</f>
        <v>11900</v>
      </c>
      <c r="P40" s="311">
        <f>'Visi duomenys'!S35</f>
        <v>10115</v>
      </c>
      <c r="Q40" s="311">
        <f>'Visi duomenys'!P35</f>
        <v>0</v>
      </c>
      <c r="R40" s="311">
        <f>'Visi duomenys'!O35+'Visi duomenys'!Q35+'Visi duomenys'!R35</f>
        <v>1785</v>
      </c>
      <c r="S40" s="315">
        <f t="shared" si="0"/>
        <v>0</v>
      </c>
    </row>
    <row r="41" spans="1:19" s="315" customFormat="1" x14ac:dyDescent="0.25">
      <c r="A41" s="236" t="str">
        <f>'Visi duomenys'!A36</f>
        <v>1.2.1.3</v>
      </c>
      <c r="B41" s="235" t="str">
        <f>'Visi duomenys'!B36</f>
        <v/>
      </c>
      <c r="C41" s="236" t="str">
        <f>'Visi duomenys'!D36</f>
        <v>Priemonė: Pėsčiųjų ir dviračių takų rekonstrukcija ir plėtra</v>
      </c>
      <c r="D41" s="235">
        <f>'Visi duomenys'!E36</f>
        <v>0</v>
      </c>
      <c r="E41" s="235">
        <f>'Visi duomenys'!F36</f>
        <v>0</v>
      </c>
      <c r="F41" s="235">
        <f>'Visi duomenys'!G36</f>
        <v>0</v>
      </c>
      <c r="G41" s="235">
        <f>'Visi duomenys'!H36</f>
        <v>0</v>
      </c>
      <c r="H41" s="235">
        <f>'Visi duomenys'!I36</f>
        <v>0</v>
      </c>
      <c r="I41" s="235">
        <f>'Visi duomenys'!J36</f>
        <v>0</v>
      </c>
      <c r="J41" s="236">
        <f>'Visi duomenys'!K36</f>
        <v>0</v>
      </c>
      <c r="K41" s="236">
        <f>'Visi duomenys'!L36</f>
        <v>0</v>
      </c>
      <c r="L41" s="235">
        <f>'Visi duomenys'!M36</f>
        <v>0</v>
      </c>
      <c r="M41" s="313">
        <f>'Visi duomenys'!V36</f>
        <v>0</v>
      </c>
      <c r="N41" s="313" t="str">
        <f>'Visi duomenys'!W36</f>
        <v xml:space="preserve"> </v>
      </c>
      <c r="O41" s="314">
        <f>'Visi duomenys'!N36</f>
        <v>0</v>
      </c>
      <c r="P41" s="314">
        <f>'Visi duomenys'!S36</f>
        <v>0</v>
      </c>
      <c r="Q41" s="314">
        <f>'Visi duomenys'!P36</f>
        <v>0</v>
      </c>
      <c r="R41" s="314">
        <f>'Visi duomenys'!O36+'Visi duomenys'!Q36+'Visi duomenys'!R36</f>
        <v>0</v>
      </c>
      <c r="S41" s="315">
        <f t="shared" si="0"/>
        <v>0</v>
      </c>
    </row>
    <row r="42" spans="1:19" s="315" customFormat="1" x14ac:dyDescent="0.25">
      <c r="A42" s="237" t="str">
        <f>'Visi duomenys'!A37</f>
        <v>1.2.1.3.1</v>
      </c>
      <c r="B42" s="237" t="str">
        <f>'Visi duomenys'!B37</f>
        <v>R085516-190000-1148</v>
      </c>
      <c r="C42" s="237" t="str">
        <f>'Visi duomenys'!D37</f>
        <v>Pėsčiųjų tako Vytauto Didžiojo gatvėje  Šilalės m. rekonstrukcija</v>
      </c>
      <c r="D42" s="237" t="str">
        <f>'Visi duomenys'!E37</f>
        <v>ŠRSA</v>
      </c>
      <c r="E42" s="237" t="str">
        <f>'Visi duomenys'!F37</f>
        <v>SM</v>
      </c>
      <c r="F42" s="237" t="str">
        <f>'Visi duomenys'!G37</f>
        <v>Šilalė</v>
      </c>
      <c r="G42" s="237" t="str">
        <f>'Visi duomenys'!H37</f>
        <v xml:space="preserve">04.5.1-TID-R-516 </v>
      </c>
      <c r="H42" s="237" t="str">
        <f>'Visi duomenys'!I37</f>
        <v>R</v>
      </c>
      <c r="I42" s="237">
        <f>'Visi duomenys'!J37</f>
        <v>0</v>
      </c>
      <c r="J42" s="234">
        <f>'Visi duomenys'!K37</f>
        <v>0</v>
      </c>
      <c r="K42" s="234">
        <f>'Visi duomenys'!L37</f>
        <v>0</v>
      </c>
      <c r="L42" s="237">
        <f>'Visi duomenys'!M37</f>
        <v>0</v>
      </c>
      <c r="M42" s="316">
        <f>'Visi duomenys'!V37</f>
        <v>43069</v>
      </c>
      <c r="N42" s="316">
        <f>'Visi duomenys'!W37</f>
        <v>43404</v>
      </c>
      <c r="O42" s="311">
        <f>'Visi duomenys'!N37</f>
        <v>83796.47</v>
      </c>
      <c r="P42" s="311">
        <f>'Visi duomenys'!S37</f>
        <v>71227</v>
      </c>
      <c r="Q42" s="311">
        <f>'Visi duomenys'!P37</f>
        <v>0</v>
      </c>
      <c r="R42" s="311">
        <f>'Visi duomenys'!O37+'Visi duomenys'!Q37+'Visi duomenys'!R37</f>
        <v>12569.47</v>
      </c>
      <c r="S42" s="315">
        <f t="shared" si="0"/>
        <v>0</v>
      </c>
    </row>
    <row r="43" spans="1:19" s="315" customFormat="1" x14ac:dyDescent="0.25">
      <c r="A43" s="237" t="str">
        <f>'Visi duomenys'!A38</f>
        <v>1.2.1.3.2</v>
      </c>
      <c r="B43" s="237" t="str">
        <f>'Visi duomenys'!B38</f>
        <v>R085516-190000-1149</v>
      </c>
      <c r="C43" s="237" t="str">
        <f>'Visi duomenys'!D38</f>
        <v>Pėsčiųjų ir dviračių takų įrengimas prie Jankaus gatvės Pagėgiuose</v>
      </c>
      <c r="D43" s="237" t="str">
        <f>'Visi duomenys'!E38</f>
        <v>PSA</v>
      </c>
      <c r="E43" s="237" t="str">
        <f>'Visi duomenys'!F38</f>
        <v>SM</v>
      </c>
      <c r="F43" s="237" t="str">
        <f>'Visi duomenys'!G38</f>
        <v>Pagėgių miestas</v>
      </c>
      <c r="G43" s="237" t="str">
        <f>'Visi duomenys'!H38</f>
        <v xml:space="preserve">04.5.1-TID-R-516 </v>
      </c>
      <c r="H43" s="237" t="str">
        <f>'Visi duomenys'!I38</f>
        <v>R</v>
      </c>
      <c r="I43" s="237" t="str">
        <f>'Visi duomenys'!J38</f>
        <v>ITI</v>
      </c>
      <c r="J43" s="234">
        <f>'Visi duomenys'!K38</f>
        <v>0</v>
      </c>
      <c r="K43" s="234">
        <f>'Visi duomenys'!L38</f>
        <v>0</v>
      </c>
      <c r="L43" s="237">
        <f>'Visi duomenys'!M38</f>
        <v>0</v>
      </c>
      <c r="M43" s="316">
        <f>'Visi duomenys'!V38</f>
        <v>42947</v>
      </c>
      <c r="N43" s="316">
        <f>'Visi duomenys'!W38</f>
        <v>43524</v>
      </c>
      <c r="O43" s="311">
        <f>'Visi duomenys'!N38</f>
        <v>69389.47</v>
      </c>
      <c r="P43" s="311">
        <f>'Visi duomenys'!S38</f>
        <v>27382</v>
      </c>
      <c r="Q43" s="311">
        <f>'Visi duomenys'!P38</f>
        <v>0</v>
      </c>
      <c r="R43" s="311">
        <f>'Visi duomenys'!O38+'Visi duomenys'!Q38+'Visi duomenys'!R38</f>
        <v>42007.47</v>
      </c>
      <c r="S43" s="315">
        <f t="shared" si="0"/>
        <v>0</v>
      </c>
    </row>
    <row r="44" spans="1:19" s="315" customFormat="1" x14ac:dyDescent="0.25">
      <c r="A44" s="237" t="str">
        <f>'Visi duomenys'!A39</f>
        <v>1.2.1.3.3</v>
      </c>
      <c r="B44" s="237" t="str">
        <f>'Visi duomenys'!B39</f>
        <v>R085516-190000-1150</v>
      </c>
      <c r="C44" s="237" t="str">
        <f>'Visi duomenys'!D39</f>
        <v>Pėsčiųjų ir dviračių tako įrengimas Jurbarko miesto Barkūnų gatvėje</v>
      </c>
      <c r="D44" s="237" t="str">
        <f>'Visi duomenys'!E39</f>
        <v>JRSA</v>
      </c>
      <c r="E44" s="237" t="str">
        <f>'Visi duomenys'!F39</f>
        <v>SM</v>
      </c>
      <c r="F44" s="237" t="str">
        <f>'Visi duomenys'!G39</f>
        <v>Jurbarko miestas</v>
      </c>
      <c r="G44" s="237" t="str">
        <f>'Visi duomenys'!H39</f>
        <v xml:space="preserve">04.5.1-TID-R-516 </v>
      </c>
      <c r="H44" s="237" t="str">
        <f>'Visi duomenys'!I39</f>
        <v>R</v>
      </c>
      <c r="I44" s="237" t="str">
        <f>'Visi duomenys'!J39</f>
        <v>ITI</v>
      </c>
      <c r="J44" s="234">
        <f>'Visi duomenys'!K39</f>
        <v>0</v>
      </c>
      <c r="K44" s="234">
        <f>'Visi duomenys'!L39</f>
        <v>0</v>
      </c>
      <c r="L44" s="237">
        <f>'Visi duomenys'!M39</f>
        <v>0</v>
      </c>
      <c r="M44" s="316">
        <f>'Visi duomenys'!V39</f>
        <v>43616</v>
      </c>
      <c r="N44" s="316">
        <f>'Visi duomenys'!W39</f>
        <v>44196</v>
      </c>
      <c r="O44" s="311">
        <f>'Visi duomenys'!N39</f>
        <v>187680.86</v>
      </c>
      <c r="P44" s="311">
        <f>'Visi duomenys'!S39</f>
        <v>153316</v>
      </c>
      <c r="Q44" s="311">
        <f>'Visi duomenys'!P39</f>
        <v>0</v>
      </c>
      <c r="R44" s="311">
        <f>'Visi duomenys'!O39+'Visi duomenys'!Q39+'Visi duomenys'!R39</f>
        <v>34364.86</v>
      </c>
      <c r="S44" s="315">
        <f t="shared" si="0"/>
        <v>0</v>
      </c>
    </row>
    <row r="45" spans="1:19" s="315" customFormat="1" x14ac:dyDescent="0.25">
      <c r="A45" s="237" t="str">
        <f>'Visi duomenys'!A40</f>
        <v>1.2.1.3.4</v>
      </c>
      <c r="B45" s="237" t="str">
        <f>'Visi duomenys'!B40</f>
        <v>R085516-190000-1151</v>
      </c>
      <c r="C45" s="237" t="str">
        <f>'Visi duomenys'!D40</f>
        <v>Pėsčiųjų ir dviračių tako įrengimas iki Norkaičių gyvenvietės</v>
      </c>
      <c r="D45" s="237" t="str">
        <f>'Visi duomenys'!E40</f>
        <v>TRSA</v>
      </c>
      <c r="E45" s="237" t="str">
        <f>'Visi duomenys'!F40</f>
        <v>SM</v>
      </c>
      <c r="F45" s="237" t="str">
        <f>'Visi duomenys'!G40</f>
        <v>Tauragės rajonas</v>
      </c>
      <c r="G45" s="237" t="str">
        <f>'Visi duomenys'!H40</f>
        <v xml:space="preserve">04.5.1-TID-R-516 </v>
      </c>
      <c r="H45" s="237" t="str">
        <f>'Visi duomenys'!I40</f>
        <v>R</v>
      </c>
      <c r="I45" s="237">
        <f>'Visi duomenys'!J40</f>
        <v>0</v>
      </c>
      <c r="J45" s="234">
        <f>'Visi duomenys'!K40</f>
        <v>0</v>
      </c>
      <c r="K45" s="234">
        <f>'Visi duomenys'!L40</f>
        <v>0</v>
      </c>
      <c r="L45" s="237">
        <f>'Visi duomenys'!M40</f>
        <v>0</v>
      </c>
      <c r="M45" s="316">
        <f>'Visi duomenys'!V40</f>
        <v>42978</v>
      </c>
      <c r="N45" s="316">
        <f>'Visi duomenys'!W40</f>
        <v>43830</v>
      </c>
      <c r="O45" s="311">
        <f>'Visi duomenys'!N40</f>
        <v>142676.6</v>
      </c>
      <c r="P45" s="311">
        <f>'Visi duomenys'!S40</f>
        <v>111268.99</v>
      </c>
      <c r="Q45" s="311">
        <f>'Visi duomenys'!P40</f>
        <v>0</v>
      </c>
      <c r="R45" s="311">
        <f>'Visi duomenys'!O40+'Visi duomenys'!Q40+'Visi duomenys'!R40</f>
        <v>31407.61</v>
      </c>
      <c r="S45" s="315">
        <f t="shared" si="0"/>
        <v>0</v>
      </c>
    </row>
    <row r="46" spans="1:19" s="315" customFormat="1" x14ac:dyDescent="0.25">
      <c r="A46" s="236" t="str">
        <f>'Visi duomenys'!A41</f>
        <v>1.2.1.4</v>
      </c>
      <c r="B46" s="235" t="str">
        <f>'Visi duomenys'!B41</f>
        <v/>
      </c>
      <c r="C46" s="236" t="str">
        <f>'Visi duomenys'!D41</f>
        <v>Priemonė: Vietinio susisiekimo viešojo transporto priemonių parko atnaujinimas</v>
      </c>
      <c r="D46" s="235">
        <f>'Visi duomenys'!E41</f>
        <v>0</v>
      </c>
      <c r="E46" s="235">
        <f>'Visi duomenys'!F41</f>
        <v>0</v>
      </c>
      <c r="F46" s="235">
        <f>'Visi duomenys'!G41</f>
        <v>0</v>
      </c>
      <c r="G46" s="235">
        <f>'Visi duomenys'!H41</f>
        <v>0</v>
      </c>
      <c r="H46" s="235">
        <f>'Visi duomenys'!I41</f>
        <v>0</v>
      </c>
      <c r="I46" s="235">
        <f>'Visi duomenys'!J41</f>
        <v>0</v>
      </c>
      <c r="J46" s="236">
        <f>'Visi duomenys'!K41</f>
        <v>0</v>
      </c>
      <c r="K46" s="236">
        <f>'Visi duomenys'!L41</f>
        <v>0</v>
      </c>
      <c r="L46" s="235">
        <f>'Visi duomenys'!M41</f>
        <v>0</v>
      </c>
      <c r="M46" s="313">
        <f>'Visi duomenys'!V41</f>
        <v>0</v>
      </c>
      <c r="N46" s="313" t="str">
        <f>'Visi duomenys'!W41</f>
        <v xml:space="preserve"> </v>
      </c>
      <c r="O46" s="314">
        <f>'Visi duomenys'!N41</f>
        <v>0</v>
      </c>
      <c r="P46" s="314">
        <f>'Visi duomenys'!S41</f>
        <v>0</v>
      </c>
      <c r="Q46" s="314">
        <f>'Visi duomenys'!P41</f>
        <v>0</v>
      </c>
      <c r="R46" s="314">
        <f>'Visi duomenys'!O41+'Visi duomenys'!Q41+'Visi duomenys'!R41</f>
        <v>0</v>
      </c>
      <c r="S46" s="315">
        <f t="shared" si="0"/>
        <v>0</v>
      </c>
    </row>
    <row r="47" spans="1:19" s="315" customFormat="1" x14ac:dyDescent="0.25">
      <c r="A47" s="237" t="str">
        <f>'Visi duomenys'!A42</f>
        <v>1.2.1.4.1</v>
      </c>
      <c r="B47" s="237" t="str">
        <f>'Visi duomenys'!B42</f>
        <v>R085518-100000-1153</v>
      </c>
      <c r="C47" s="237" t="str">
        <f>'Visi duomenys'!D42</f>
        <v>Tauragės miesto viešojo susisiekimo parko transporto priemonių atnaujinimas</v>
      </c>
      <c r="D47" s="237" t="str">
        <f>'Visi duomenys'!E42</f>
        <v>TRSA</v>
      </c>
      <c r="E47" s="237" t="str">
        <f>'Visi duomenys'!F42</f>
        <v>SM</v>
      </c>
      <c r="F47" s="237" t="str">
        <f>'Visi duomenys'!G42</f>
        <v>Tauragės miestas</v>
      </c>
      <c r="G47" s="237" t="str">
        <f>'Visi duomenys'!H42</f>
        <v>04.5.1-TID-R-518</v>
      </c>
      <c r="H47" s="237" t="str">
        <f>'Visi duomenys'!I42</f>
        <v>R</v>
      </c>
      <c r="I47" s="237" t="str">
        <f>'Visi duomenys'!J42</f>
        <v>ITI</v>
      </c>
      <c r="J47" s="234">
        <f>'Visi duomenys'!K42</f>
        <v>0</v>
      </c>
      <c r="K47" s="234">
        <f>'Visi duomenys'!L42</f>
        <v>0</v>
      </c>
      <c r="L47" s="237">
        <f>'Visi duomenys'!M42</f>
        <v>0</v>
      </c>
      <c r="M47" s="316">
        <f>'Visi duomenys'!V42</f>
        <v>43100</v>
      </c>
      <c r="N47" s="316">
        <f>'Visi duomenys'!W42</f>
        <v>45291</v>
      </c>
      <c r="O47" s="311">
        <f>'Visi duomenys'!N42</f>
        <v>2744356.47</v>
      </c>
      <c r="P47" s="311">
        <f>'Visi duomenys'!S42</f>
        <v>2332703</v>
      </c>
      <c r="Q47" s="311">
        <f>'Visi duomenys'!P42</f>
        <v>0</v>
      </c>
      <c r="R47" s="311">
        <f>'Visi duomenys'!O42+'Visi duomenys'!Q42+'Visi duomenys'!R42</f>
        <v>411653.47</v>
      </c>
      <c r="S47" s="315">
        <f t="shared" si="0"/>
        <v>0</v>
      </c>
    </row>
    <row r="48" spans="1:19" s="315" customFormat="1" x14ac:dyDescent="0.25">
      <c r="A48" s="236" t="str">
        <f>'Visi duomenys'!A43</f>
        <v>1.2.2.</v>
      </c>
      <c r="B48" s="235" t="str">
        <f>'Visi duomenys'!B43</f>
        <v/>
      </c>
      <c r="C48" s="236" t="str">
        <f>'Visi duomenys'!D43</f>
        <v>Uždavinys. Modernizuoti kultūros įstaigų fizinę ir informacinę infrastruktūrą, kultūros paslaugoms pritaikyti  kultūros paveldo objektus ir netradicines erdves,  didinti paslaugų prieinamumą.</v>
      </c>
      <c r="D48" s="235">
        <f>'Visi duomenys'!E43</f>
        <v>0</v>
      </c>
      <c r="E48" s="235">
        <f>'Visi duomenys'!F43</f>
        <v>0</v>
      </c>
      <c r="F48" s="235">
        <f>'Visi duomenys'!G43</f>
        <v>0</v>
      </c>
      <c r="G48" s="235">
        <f>'Visi duomenys'!H43</f>
        <v>0</v>
      </c>
      <c r="H48" s="235">
        <f>'Visi duomenys'!I43</f>
        <v>0</v>
      </c>
      <c r="I48" s="235">
        <f>'Visi duomenys'!J43</f>
        <v>0</v>
      </c>
      <c r="J48" s="236">
        <f>'Visi duomenys'!K43</f>
        <v>0</v>
      </c>
      <c r="K48" s="236">
        <f>'Visi duomenys'!L43</f>
        <v>0</v>
      </c>
      <c r="L48" s="235">
        <f>'Visi duomenys'!M43</f>
        <v>0</v>
      </c>
      <c r="M48" s="313">
        <f>'Visi duomenys'!V43</f>
        <v>0</v>
      </c>
      <c r="N48" s="313" t="str">
        <f>'Visi duomenys'!W43</f>
        <v xml:space="preserve"> </v>
      </c>
      <c r="O48" s="314">
        <f>'Visi duomenys'!N43</f>
        <v>0</v>
      </c>
      <c r="P48" s="314">
        <f>'Visi duomenys'!S43</f>
        <v>0</v>
      </c>
      <c r="Q48" s="314">
        <f>'Visi duomenys'!P43</f>
        <v>0</v>
      </c>
      <c r="R48" s="314">
        <f>'Visi duomenys'!O43+'Visi duomenys'!Q43+'Visi duomenys'!R43</f>
        <v>0</v>
      </c>
      <c r="S48" s="315">
        <f t="shared" si="0"/>
        <v>0</v>
      </c>
    </row>
    <row r="49" spans="1:19" s="315" customFormat="1" x14ac:dyDescent="0.25">
      <c r="A49" s="236" t="str">
        <f>'Visi duomenys'!A44</f>
        <v>1.2.2.1</v>
      </c>
      <c r="B49" s="235" t="str">
        <f>'Visi duomenys'!B44</f>
        <v/>
      </c>
      <c r="C49" s="236" t="str">
        <f>'Visi duomenys'!D44</f>
        <v>Priemonė: Modernizuoti savivaldybių kultūros infrastruktūrą</v>
      </c>
      <c r="D49" s="235">
        <f>'Visi duomenys'!E44</f>
        <v>0</v>
      </c>
      <c r="E49" s="235">
        <f>'Visi duomenys'!F44</f>
        <v>0</v>
      </c>
      <c r="F49" s="235">
        <f>'Visi duomenys'!G44</f>
        <v>0</v>
      </c>
      <c r="G49" s="235">
        <f>'Visi duomenys'!H44</f>
        <v>0</v>
      </c>
      <c r="H49" s="235">
        <f>'Visi duomenys'!I44</f>
        <v>0</v>
      </c>
      <c r="I49" s="235">
        <f>'Visi duomenys'!J44</f>
        <v>0</v>
      </c>
      <c r="J49" s="236">
        <f>'Visi duomenys'!K44</f>
        <v>0</v>
      </c>
      <c r="K49" s="236">
        <f>'Visi duomenys'!L44</f>
        <v>0</v>
      </c>
      <c r="L49" s="235">
        <f>'Visi duomenys'!M44</f>
        <v>0</v>
      </c>
      <c r="M49" s="313">
        <f>'Visi duomenys'!V44</f>
        <v>0</v>
      </c>
      <c r="N49" s="313" t="str">
        <f>'Visi duomenys'!W44</f>
        <v xml:space="preserve"> </v>
      </c>
      <c r="O49" s="314">
        <f>'Visi duomenys'!N44</f>
        <v>0</v>
      </c>
      <c r="P49" s="314">
        <f>'Visi duomenys'!S44</f>
        <v>0</v>
      </c>
      <c r="Q49" s="314">
        <f>'Visi duomenys'!P44</f>
        <v>0</v>
      </c>
      <c r="R49" s="314">
        <f>'Visi duomenys'!O44+'Visi duomenys'!Q44+'Visi duomenys'!R44</f>
        <v>0</v>
      </c>
      <c r="S49" s="315">
        <f t="shared" si="0"/>
        <v>0</v>
      </c>
    </row>
    <row r="50" spans="1:19" s="315" customFormat="1" x14ac:dyDescent="0.25">
      <c r="A50" s="237" t="str">
        <f>'Visi duomenys'!A45</f>
        <v>1.2.2.1.1</v>
      </c>
      <c r="B50" s="237" t="str">
        <f>'Visi duomenys'!B45</f>
        <v>R083305-330000-1156</v>
      </c>
      <c r="C50" s="237" t="str">
        <f>'Visi duomenys'!D45</f>
        <v>Tauragės krašto muziejaus modernizavimas</v>
      </c>
      <c r="D50" s="237" t="str">
        <f>'Visi duomenys'!E45</f>
        <v>TRSA</v>
      </c>
      <c r="E50" s="237" t="str">
        <f>'Visi duomenys'!F45</f>
        <v>KM</v>
      </c>
      <c r="F50" s="237" t="str">
        <f>'Visi duomenys'!G45</f>
        <v>Tauragės miestas</v>
      </c>
      <c r="G50" s="237" t="str">
        <f>'Visi duomenys'!H45</f>
        <v>07.1.1-CPVA-R-305</v>
      </c>
      <c r="H50" s="237" t="str">
        <f>'Visi duomenys'!I45</f>
        <v>R</v>
      </c>
      <c r="I50" s="237" t="str">
        <f>'Visi duomenys'!J45</f>
        <v>ITI</v>
      </c>
      <c r="J50" s="234">
        <f>'Visi duomenys'!K45</f>
        <v>0</v>
      </c>
      <c r="K50" s="234">
        <f>'Visi duomenys'!L45</f>
        <v>0</v>
      </c>
      <c r="L50" s="237">
        <f>'Visi duomenys'!M45</f>
        <v>0</v>
      </c>
      <c r="M50" s="316">
        <f>'Visi duomenys'!V45</f>
        <v>42825</v>
      </c>
      <c r="N50" s="316">
        <f>'Visi duomenys'!W45</f>
        <v>44196</v>
      </c>
      <c r="O50" s="311">
        <f>'Visi duomenys'!N45</f>
        <v>641775.68000000005</v>
      </c>
      <c r="P50" s="311">
        <f>'Visi duomenys'!S45</f>
        <v>440564.03</v>
      </c>
      <c r="Q50" s="311">
        <f>'Visi duomenys'!P45</f>
        <v>0</v>
      </c>
      <c r="R50" s="311">
        <f>'Visi duomenys'!O45+'Visi duomenys'!Q45+'Visi duomenys'!R45</f>
        <v>201211.65</v>
      </c>
      <c r="S50" s="315">
        <f t="shared" si="0"/>
        <v>0</v>
      </c>
    </row>
    <row r="51" spans="1:19" s="315" customFormat="1" x14ac:dyDescent="0.25">
      <c r="A51" s="237" t="str">
        <f>'Visi duomenys'!A46</f>
        <v>1.2.2.1.2</v>
      </c>
      <c r="B51" s="237" t="str">
        <f>'Visi duomenys'!B46</f>
        <v>R083305-330000-1157</v>
      </c>
      <c r="C51" s="237" t="str">
        <f>'Visi duomenys'!D46</f>
        <v>Jurbarko kultūros centro modernizavimas</v>
      </c>
      <c r="D51" s="237" t="str">
        <f>'Visi duomenys'!E46</f>
        <v>JRSA</v>
      </c>
      <c r="E51" s="237" t="str">
        <f>'Visi duomenys'!F46</f>
        <v>KM</v>
      </c>
      <c r="F51" s="237" t="str">
        <f>'Visi duomenys'!G46</f>
        <v>Jurbarko miestas</v>
      </c>
      <c r="G51" s="237" t="str">
        <f>'Visi duomenys'!H46</f>
        <v>07.1.1-CPVA-R-305</v>
      </c>
      <c r="H51" s="237" t="str">
        <f>'Visi duomenys'!I46</f>
        <v>R</v>
      </c>
      <c r="I51" s="237" t="str">
        <f>'Visi duomenys'!J46</f>
        <v>ITI</v>
      </c>
      <c r="J51" s="234">
        <f>'Visi duomenys'!K46</f>
        <v>0</v>
      </c>
      <c r="K51" s="234">
        <f>'Visi duomenys'!L46</f>
        <v>0</v>
      </c>
      <c r="L51" s="237">
        <f>'Visi duomenys'!M46</f>
        <v>0</v>
      </c>
      <c r="M51" s="316">
        <f>'Visi duomenys'!V46</f>
        <v>42825</v>
      </c>
      <c r="N51" s="316">
        <f>'Visi duomenys'!W46</f>
        <v>43949</v>
      </c>
      <c r="O51" s="311">
        <f>'Visi duomenys'!N46</f>
        <v>515253.17</v>
      </c>
      <c r="P51" s="311">
        <f>'Visi duomenys'!S46</f>
        <v>191692.53</v>
      </c>
      <c r="Q51" s="311">
        <f>'Visi duomenys'!P46</f>
        <v>0</v>
      </c>
      <c r="R51" s="311">
        <f>'Visi duomenys'!O46+'Visi duomenys'!Q46+'Visi duomenys'!R46</f>
        <v>323560.64</v>
      </c>
      <c r="S51" s="315">
        <f t="shared" si="0"/>
        <v>0</v>
      </c>
    </row>
    <row r="52" spans="1:19" s="315" customFormat="1" x14ac:dyDescent="0.25">
      <c r="A52" s="236" t="str">
        <f>'Visi duomenys'!A47</f>
        <v>1.2.2.2</v>
      </c>
      <c r="B52" s="235" t="str">
        <f>'Visi duomenys'!B47</f>
        <v/>
      </c>
      <c r="C52" s="236" t="str">
        <f>'Visi duomenys'!D47</f>
        <v>Priemonė: Aktualizuoti savivaldybių kultūros paveldo objektus</v>
      </c>
      <c r="D52" s="235">
        <f>'Visi duomenys'!E47</f>
        <v>0</v>
      </c>
      <c r="E52" s="235">
        <f>'Visi duomenys'!F47</f>
        <v>0</v>
      </c>
      <c r="F52" s="235">
        <f>'Visi duomenys'!G47</f>
        <v>0</v>
      </c>
      <c r="G52" s="235">
        <f>'Visi duomenys'!H47</f>
        <v>0</v>
      </c>
      <c r="H52" s="235">
        <f>'Visi duomenys'!I47</f>
        <v>0</v>
      </c>
      <c r="I52" s="235">
        <f>'Visi duomenys'!J47</f>
        <v>0</v>
      </c>
      <c r="J52" s="236">
        <f>'Visi duomenys'!K47</f>
        <v>0</v>
      </c>
      <c r="K52" s="236">
        <f>'Visi duomenys'!L47</f>
        <v>0</v>
      </c>
      <c r="L52" s="235">
        <f>'Visi duomenys'!M47</f>
        <v>0</v>
      </c>
      <c r="M52" s="313">
        <f>'Visi duomenys'!V47</f>
        <v>0</v>
      </c>
      <c r="N52" s="313" t="str">
        <f>'Visi duomenys'!W47</f>
        <v xml:space="preserve"> </v>
      </c>
      <c r="O52" s="314">
        <f>'Visi duomenys'!N47</f>
        <v>0</v>
      </c>
      <c r="P52" s="314">
        <f>'Visi duomenys'!S47</f>
        <v>0</v>
      </c>
      <c r="Q52" s="314">
        <f>'Visi duomenys'!P47</f>
        <v>0</v>
      </c>
      <c r="R52" s="314">
        <f>'Visi duomenys'!O47+'Visi duomenys'!Q47+'Visi duomenys'!R47</f>
        <v>0</v>
      </c>
      <c r="S52" s="315">
        <f t="shared" si="0"/>
        <v>0</v>
      </c>
    </row>
    <row r="53" spans="1:19" s="315" customFormat="1" x14ac:dyDescent="0.25">
      <c r="A53" s="237" t="str">
        <f>'Visi duomenys'!A48</f>
        <v>1.2.2.2.1</v>
      </c>
      <c r="B53" s="237" t="str">
        <f>'Visi duomenys'!B48</f>
        <v>R083302-440000-1159</v>
      </c>
      <c r="C53" s="237" t="str">
        <f>'Visi duomenys'!D48</f>
        <v>Tauragės pilies rūsio kultūros paveldo savybių išsaugojimas ir pritaikymas bendruomeniniams poreikiams</v>
      </c>
      <c r="D53" s="237" t="str">
        <f>'Visi duomenys'!E48</f>
        <v>TRSA</v>
      </c>
      <c r="E53" s="237" t="str">
        <f>'Visi duomenys'!F48</f>
        <v>KM</v>
      </c>
      <c r="F53" s="237" t="str">
        <f>'Visi duomenys'!G48</f>
        <v>Tauragės miestas</v>
      </c>
      <c r="G53" s="237" t="str">
        <f>'Visi duomenys'!H48</f>
        <v>05.4.1-CPVA-R-302</v>
      </c>
      <c r="H53" s="237" t="str">
        <f>'Visi duomenys'!I48</f>
        <v>R</v>
      </c>
      <c r="I53" s="237" t="str">
        <f>'Visi duomenys'!J48</f>
        <v>ITI</v>
      </c>
      <c r="J53" s="234">
        <f>'Visi duomenys'!K48</f>
        <v>0</v>
      </c>
      <c r="K53" s="234">
        <f>'Visi duomenys'!L48</f>
        <v>0</v>
      </c>
      <c r="L53" s="237">
        <f>'Visi duomenys'!M48</f>
        <v>0</v>
      </c>
      <c r="M53" s="316">
        <f>'Visi duomenys'!V48</f>
        <v>42885</v>
      </c>
      <c r="N53" s="316">
        <f>'Visi duomenys'!W48</f>
        <v>43646</v>
      </c>
      <c r="O53" s="311">
        <f>'Visi duomenys'!N48</f>
        <v>427519.54</v>
      </c>
      <c r="P53" s="311">
        <f>'Visi duomenys'!S48</f>
        <v>325775.69</v>
      </c>
      <c r="Q53" s="311">
        <f>'Visi duomenys'!P48</f>
        <v>0</v>
      </c>
      <c r="R53" s="311">
        <f>'Visi duomenys'!O48+'Visi duomenys'!Q48+'Visi duomenys'!R48</f>
        <v>101743.85</v>
      </c>
      <c r="S53" s="315">
        <f t="shared" si="0"/>
        <v>0</v>
      </c>
    </row>
    <row r="54" spans="1:19" s="315" customFormat="1" x14ac:dyDescent="0.25">
      <c r="A54" s="237" t="str">
        <f>'Visi duomenys'!A49</f>
        <v>1.2.2.2.2</v>
      </c>
      <c r="B54" s="237" t="str">
        <f>'Visi duomenys'!B49</f>
        <v>R083302-440000-1160</v>
      </c>
      <c r="C54" s="237" t="str">
        <f>'Visi duomenys'!D49</f>
        <v>Požerės Kristaus Atsimainymo bažnyčios komplekso aktualizavimas vietos bendruomenės poreikiams</v>
      </c>
      <c r="D54" s="237" t="str">
        <f>'Visi duomenys'!E49</f>
        <v>ŠRSA</v>
      </c>
      <c r="E54" s="237" t="str">
        <f>'Visi duomenys'!F49</f>
        <v>KM</v>
      </c>
      <c r="F54" s="237" t="str">
        <f>'Visi duomenys'!G49</f>
        <v>Požerės k.</v>
      </c>
      <c r="G54" s="237" t="str">
        <f>'Visi duomenys'!H49</f>
        <v>05.4.1-CPVA-R-302</v>
      </c>
      <c r="H54" s="237" t="str">
        <f>'Visi duomenys'!I49</f>
        <v>R</v>
      </c>
      <c r="I54" s="237">
        <f>'Visi duomenys'!J49</f>
        <v>0</v>
      </c>
      <c r="J54" s="234">
        <f>'Visi duomenys'!K49</f>
        <v>0</v>
      </c>
      <c r="K54" s="234">
        <f>'Visi duomenys'!L49</f>
        <v>0</v>
      </c>
      <c r="L54" s="237">
        <f>'Visi duomenys'!M49</f>
        <v>0</v>
      </c>
      <c r="M54" s="316">
        <f>'Visi duomenys'!V49</f>
        <v>42916</v>
      </c>
      <c r="N54" s="316">
        <f>'Visi duomenys'!W49</f>
        <v>43496</v>
      </c>
      <c r="O54" s="311">
        <f>'Visi duomenys'!N49</f>
        <v>192777.09</v>
      </c>
      <c r="P54" s="311">
        <f>'Visi duomenys'!S49</f>
        <v>163860.53</v>
      </c>
      <c r="Q54" s="311">
        <f>'Visi duomenys'!P49</f>
        <v>0</v>
      </c>
      <c r="R54" s="311">
        <f>'Visi duomenys'!O49+'Visi duomenys'!Q49+'Visi duomenys'!R49</f>
        <v>28916.560000000001</v>
      </c>
    </row>
    <row r="55" spans="1:19" s="315" customFormat="1" ht="24" x14ac:dyDescent="0.25">
      <c r="A55" s="237" t="str">
        <f>'Visi duomenys'!A50</f>
        <v>1.2.2.2.3</v>
      </c>
      <c r="B55" s="237" t="str">
        <f>'Visi duomenys'!B50</f>
        <v>R083302-440000-1161</v>
      </c>
      <c r="C55" s="237" t="str">
        <f>'Visi duomenys'!D50</f>
        <v>Buvusio Kristijono Donelaičio gimnazijos pastato Vilniaus g. 46, Pagėgiai, aktų salės ir vidaus laiptų paveldosaugos vertingųjų savybių sutvarkymas</v>
      </c>
      <c r="D55" s="237" t="str">
        <f>'Visi duomenys'!E50</f>
        <v>PSA</v>
      </c>
      <c r="E55" s="237" t="str">
        <f>'Visi duomenys'!F50</f>
        <v>KM</v>
      </c>
      <c r="F55" s="237" t="str">
        <f>'Visi duomenys'!G50</f>
        <v>Pagėgiai</v>
      </c>
      <c r="G55" s="237" t="str">
        <f>'Visi duomenys'!H50</f>
        <v>05.4.1-CPVA-R-302</v>
      </c>
      <c r="H55" s="237" t="str">
        <f>'Visi duomenys'!I50</f>
        <v>R</v>
      </c>
      <c r="I55" s="237" t="str">
        <f>'Visi duomenys'!J50</f>
        <v>ITI</v>
      </c>
      <c r="J55" s="234">
        <f>'Visi duomenys'!K50</f>
        <v>0</v>
      </c>
      <c r="K55" s="234">
        <f>'Visi duomenys'!L50</f>
        <v>0</v>
      </c>
      <c r="L55" s="237">
        <f>'Visi duomenys'!M50</f>
        <v>0</v>
      </c>
      <c r="M55" s="316">
        <f>'Visi duomenys'!V50</f>
        <v>42855</v>
      </c>
      <c r="N55" s="316">
        <f>'Visi duomenys'!W50</f>
        <v>44196</v>
      </c>
      <c r="O55" s="632" t="s">
        <v>1375</v>
      </c>
      <c r="P55" s="632" t="s">
        <v>1376</v>
      </c>
      <c r="Q55" s="632">
        <v>0</v>
      </c>
      <c r="R55" s="632" t="s">
        <v>1377</v>
      </c>
    </row>
    <row r="56" spans="1:19" s="315" customFormat="1" x14ac:dyDescent="0.25">
      <c r="A56" s="237" t="str">
        <f>'Visi duomenys'!A51</f>
        <v>1.2.2.2.4</v>
      </c>
      <c r="B56" s="237" t="str">
        <f>'Visi duomenys'!B51</f>
        <v>R083302-440000-1162</v>
      </c>
      <c r="C56" s="237" t="str">
        <f>'Visi duomenys'!D51</f>
        <v>Mažosios Lietuvos Jurbarko krašto kultūros centro aktualizavimas</v>
      </c>
      <c r="D56" s="237" t="str">
        <f>'Visi duomenys'!E51</f>
        <v>JRSA</v>
      </c>
      <c r="E56" s="237" t="str">
        <f>'Visi duomenys'!F51</f>
        <v>KM</v>
      </c>
      <c r="F56" s="237" t="str">
        <f>'Visi duomenys'!G51</f>
        <v>Jurbarko rajonas</v>
      </c>
      <c r="G56" s="237" t="str">
        <f>'Visi duomenys'!H51</f>
        <v>05.4.1-CPVA-R-302</v>
      </c>
      <c r="H56" s="237" t="str">
        <f>'Visi duomenys'!I51</f>
        <v>R</v>
      </c>
      <c r="I56" s="237">
        <f>'Visi duomenys'!J51</f>
        <v>0</v>
      </c>
      <c r="J56" s="234">
        <f>'Visi duomenys'!K51</f>
        <v>0</v>
      </c>
      <c r="K56" s="234">
        <f>'Visi duomenys'!L51</f>
        <v>0</v>
      </c>
      <c r="L56" s="237">
        <f>'Visi duomenys'!M51</f>
        <v>0</v>
      </c>
      <c r="M56" s="316">
        <f>'Visi duomenys'!V51</f>
        <v>43281</v>
      </c>
      <c r="N56" s="316">
        <f>'Visi duomenys'!W51</f>
        <v>44926</v>
      </c>
      <c r="O56" s="311">
        <f>'Visi duomenys'!N51</f>
        <v>544665.76</v>
      </c>
      <c r="P56" s="311">
        <f>'Visi duomenys'!S51</f>
        <v>443490.39</v>
      </c>
      <c r="Q56" s="311">
        <f>'Visi duomenys'!P51</f>
        <v>0</v>
      </c>
      <c r="R56" s="311">
        <f>'Visi duomenys'!O51+'Visi duomenys'!Q51+'Visi duomenys'!R51</f>
        <v>101175.37</v>
      </c>
    </row>
    <row r="57" spans="1:19" s="315" customFormat="1" x14ac:dyDescent="0.25">
      <c r="A57" s="236" t="str">
        <f>'Visi duomenys'!A52</f>
        <v>1.2.3.</v>
      </c>
      <c r="B57" s="235" t="str">
        <f>'Visi duomenys'!B52</f>
        <v/>
      </c>
      <c r="C57" s="236" t="str">
        <f>'Visi duomenys'!D52</f>
        <v xml:space="preserve">Uždavinys. Vykdyti informacines marketingo priemones, skatinančias viešąsias ir privačias investicijas  į rekreacijos ir turizmo sistemos plėtrą, gerinti turizmo įvaizdį ir didinti paslaugų prieinamumą.  </v>
      </c>
      <c r="D57" s="235">
        <f>'Visi duomenys'!E52</f>
        <v>0</v>
      </c>
      <c r="E57" s="235">
        <f>'Visi duomenys'!F52</f>
        <v>0</v>
      </c>
      <c r="F57" s="235">
        <f>'Visi duomenys'!G52</f>
        <v>0</v>
      </c>
      <c r="G57" s="235">
        <f>'Visi duomenys'!H52</f>
        <v>0</v>
      </c>
      <c r="H57" s="235">
        <f>'Visi duomenys'!I52</f>
        <v>0</v>
      </c>
      <c r="I57" s="235">
        <f>'Visi duomenys'!J52</f>
        <v>0</v>
      </c>
      <c r="J57" s="236">
        <f>'Visi duomenys'!K52</f>
        <v>0</v>
      </c>
      <c r="K57" s="236">
        <f>'Visi duomenys'!L52</f>
        <v>0</v>
      </c>
      <c r="L57" s="235">
        <f>'Visi duomenys'!M52</f>
        <v>0</v>
      </c>
      <c r="M57" s="313">
        <f>'Visi duomenys'!V52</f>
        <v>0</v>
      </c>
      <c r="N57" s="313" t="str">
        <f>'Visi duomenys'!W52</f>
        <v xml:space="preserve"> </v>
      </c>
      <c r="O57" s="314">
        <f>'Visi duomenys'!N52</f>
        <v>0</v>
      </c>
      <c r="P57" s="314">
        <f>'Visi duomenys'!S52</f>
        <v>0</v>
      </c>
      <c r="Q57" s="314">
        <f>'Visi duomenys'!P52</f>
        <v>0</v>
      </c>
      <c r="R57" s="314">
        <f>'Visi duomenys'!O52+'Visi duomenys'!Q52+'Visi duomenys'!R52</f>
        <v>0</v>
      </c>
    </row>
    <row r="58" spans="1:19" s="315" customFormat="1" x14ac:dyDescent="0.25">
      <c r="A58" s="236" t="str">
        <f>'Visi duomenys'!A53</f>
        <v>1.2.3.1</v>
      </c>
      <c r="B58" s="235" t="str">
        <f>'Visi duomenys'!B53</f>
        <v/>
      </c>
      <c r="C58" s="236" t="str">
        <f>'Visi duomenys'!D53</f>
        <v>Priemonė: Savivaldybes jungiančių turizmo trasų ir turizmo maršrutų informacinės infrastruktūros plėtra</v>
      </c>
      <c r="D58" s="235">
        <f>'Visi duomenys'!E53</f>
        <v>0</v>
      </c>
      <c r="E58" s="235">
        <f>'Visi duomenys'!F53</f>
        <v>0</v>
      </c>
      <c r="F58" s="235">
        <f>'Visi duomenys'!G53</f>
        <v>0</v>
      </c>
      <c r="G58" s="235">
        <f>'Visi duomenys'!H53</f>
        <v>0</v>
      </c>
      <c r="H58" s="235">
        <f>'Visi duomenys'!I53</f>
        <v>0</v>
      </c>
      <c r="I58" s="235">
        <f>'Visi duomenys'!J53</f>
        <v>0</v>
      </c>
      <c r="J58" s="236">
        <f>'Visi duomenys'!K53</f>
        <v>0</v>
      </c>
      <c r="K58" s="236">
        <f>'Visi duomenys'!L53</f>
        <v>0</v>
      </c>
      <c r="L58" s="235">
        <f>'Visi duomenys'!M53</f>
        <v>0</v>
      </c>
      <c r="M58" s="313">
        <f>'Visi duomenys'!V53</f>
        <v>0</v>
      </c>
      <c r="N58" s="313" t="str">
        <f>'Visi duomenys'!W53</f>
        <v xml:space="preserve"> </v>
      </c>
      <c r="O58" s="314">
        <f>'Visi duomenys'!N53</f>
        <v>0</v>
      </c>
      <c r="P58" s="314">
        <f>'Visi duomenys'!S53</f>
        <v>0</v>
      </c>
      <c r="Q58" s="314">
        <f>'Visi duomenys'!P53</f>
        <v>0</v>
      </c>
      <c r="R58" s="314">
        <f>'Visi duomenys'!O53+'Visi duomenys'!Q53+'Visi duomenys'!R53</f>
        <v>0</v>
      </c>
    </row>
    <row r="59" spans="1:19" s="315" customFormat="1" x14ac:dyDescent="0.25">
      <c r="A59" s="237" t="str">
        <f>'Visi duomenys'!A54</f>
        <v>1.2.3.1.1</v>
      </c>
      <c r="B59" s="237" t="str">
        <f>'Visi duomenys'!B54</f>
        <v>R088821-420000-1165</v>
      </c>
      <c r="C59" s="237" t="str">
        <f>'Visi duomenys'!D54</f>
        <v>Savivaldybes jungiančių turizmo trasų ir turizmo maršrutų infrastruktūros plėtra Tauragės regione</v>
      </c>
      <c r="D59" s="237" t="str">
        <f>'Visi duomenys'!E54</f>
        <v>JRSA</v>
      </c>
      <c r="E59" s="237" t="str">
        <f>'Visi duomenys'!F54</f>
        <v>ŪM</v>
      </c>
      <c r="F59" s="237" t="str">
        <f>'Visi duomenys'!G54</f>
        <v>Tauragės apskritis</v>
      </c>
      <c r="G59" s="237" t="str">
        <f>'Visi duomenys'!H54</f>
        <v>05.4.1-LVPA-R-821</v>
      </c>
      <c r="H59" s="237" t="str">
        <f>'Visi duomenys'!I54</f>
        <v>R</v>
      </c>
      <c r="I59" s="237">
        <f>'Visi duomenys'!J54</f>
        <v>0</v>
      </c>
      <c r="J59" s="234">
        <f>'Visi duomenys'!K54</f>
        <v>0</v>
      </c>
      <c r="K59" s="234">
        <f>'Visi duomenys'!L54</f>
        <v>0</v>
      </c>
      <c r="L59" s="237">
        <f>'Visi duomenys'!M54</f>
        <v>0</v>
      </c>
      <c r="M59" s="316">
        <f>'Visi duomenys'!V54</f>
        <v>42946</v>
      </c>
      <c r="N59" s="316">
        <f>'Visi duomenys'!W54</f>
        <v>43659</v>
      </c>
      <c r="O59" s="311">
        <f>'Visi duomenys'!N54</f>
        <v>466925.52</v>
      </c>
      <c r="P59" s="311">
        <f>'Visi duomenys'!S54</f>
        <v>396886.69</v>
      </c>
      <c r="Q59" s="311">
        <f>'Visi duomenys'!P54</f>
        <v>0</v>
      </c>
      <c r="R59" s="311">
        <f>'Visi duomenys'!O54+'Visi duomenys'!Q54+'Visi duomenys'!R54</f>
        <v>70038.83</v>
      </c>
    </row>
    <row r="60" spans="1:19" s="315" customFormat="1" x14ac:dyDescent="0.25">
      <c r="A60" s="236" t="str">
        <f>'Visi duomenys'!A55</f>
        <v>2.</v>
      </c>
      <c r="B60" s="235">
        <f>'Visi duomenys'!B55</f>
        <v>0</v>
      </c>
      <c r="C60" s="236" t="str">
        <f>'Visi duomenys'!D55</f>
        <v>Prioritetas. DARNI, SVEIKA, BESIMOKANTI BENDRUOMENĖ</v>
      </c>
      <c r="D60" s="235">
        <f>'Visi duomenys'!E55</f>
        <v>0</v>
      </c>
      <c r="E60" s="235">
        <f>'Visi duomenys'!F55</f>
        <v>0</v>
      </c>
      <c r="F60" s="235">
        <f>'Visi duomenys'!G55</f>
        <v>0</v>
      </c>
      <c r="G60" s="235">
        <f>'Visi duomenys'!H55</f>
        <v>0</v>
      </c>
      <c r="H60" s="235">
        <f>'Visi duomenys'!I55</f>
        <v>0</v>
      </c>
      <c r="I60" s="235">
        <f>'Visi duomenys'!J55</f>
        <v>0</v>
      </c>
      <c r="J60" s="236">
        <f>'Visi duomenys'!K55</f>
        <v>0</v>
      </c>
      <c r="K60" s="236">
        <f>'Visi duomenys'!L55</f>
        <v>0</v>
      </c>
      <c r="L60" s="235">
        <f>'Visi duomenys'!M55</f>
        <v>0</v>
      </c>
      <c r="M60" s="313">
        <f>'Visi duomenys'!V55</f>
        <v>0</v>
      </c>
      <c r="N60" s="313">
        <f>'Visi duomenys'!W55</f>
        <v>0</v>
      </c>
      <c r="O60" s="314">
        <f>'Visi duomenys'!N55</f>
        <v>0</v>
      </c>
      <c r="P60" s="314">
        <f>'Visi duomenys'!S55</f>
        <v>0</v>
      </c>
      <c r="Q60" s="314">
        <f>'Visi duomenys'!P55</f>
        <v>0</v>
      </c>
      <c r="R60" s="314">
        <f>'Visi duomenys'!O55+'Visi duomenys'!Q55+'Visi duomenys'!R55</f>
        <v>0</v>
      </c>
    </row>
    <row r="61" spans="1:19" s="315" customFormat="1" x14ac:dyDescent="0.25">
      <c r="A61" s="236" t="str">
        <f>'Visi duomenys'!A56</f>
        <v>2.1.</v>
      </c>
      <c r="B61" s="235" t="str">
        <f>'Visi duomenys'!B56</f>
        <v/>
      </c>
      <c r="C61" s="236" t="str">
        <f>'Visi duomenys'!D56</f>
        <v xml:space="preserve">Tikslas. Gerinti viešųjų sveikatos apsaugos, švietimo ir socialinių paslaugų teikimo kokybę, didinti jų prieinamumą gyventojams. </v>
      </c>
      <c r="D61" s="235">
        <f>'Visi duomenys'!E56</f>
        <v>0</v>
      </c>
      <c r="E61" s="235">
        <f>'Visi duomenys'!F56</f>
        <v>0</v>
      </c>
      <c r="F61" s="235">
        <f>'Visi duomenys'!G56</f>
        <v>0</v>
      </c>
      <c r="G61" s="235">
        <f>'Visi duomenys'!H56</f>
        <v>0</v>
      </c>
      <c r="H61" s="235">
        <f>'Visi duomenys'!I56</f>
        <v>0</v>
      </c>
      <c r="I61" s="235">
        <f>'Visi duomenys'!J56</f>
        <v>0</v>
      </c>
      <c r="J61" s="236">
        <f>'Visi duomenys'!K56</f>
        <v>0</v>
      </c>
      <c r="K61" s="236">
        <f>'Visi duomenys'!L56</f>
        <v>0</v>
      </c>
      <c r="L61" s="235">
        <f>'Visi duomenys'!M56</f>
        <v>0</v>
      </c>
      <c r="M61" s="313">
        <f>'Visi duomenys'!V56</f>
        <v>0</v>
      </c>
      <c r="N61" s="313" t="str">
        <f>'Visi duomenys'!W56</f>
        <v xml:space="preserve"> </v>
      </c>
      <c r="O61" s="314">
        <f>'Visi duomenys'!N56</f>
        <v>0</v>
      </c>
      <c r="P61" s="314">
        <f>'Visi duomenys'!S56</f>
        <v>0</v>
      </c>
      <c r="Q61" s="314">
        <f>'Visi duomenys'!P56</f>
        <v>0</v>
      </c>
      <c r="R61" s="314">
        <f>'Visi duomenys'!O56+'Visi duomenys'!Q56+'Visi duomenys'!R56</f>
        <v>0</v>
      </c>
    </row>
    <row r="62" spans="1:19" s="315" customFormat="1" x14ac:dyDescent="0.25">
      <c r="A62" s="236" t="str">
        <f>'Visi duomenys'!A57</f>
        <v>2.1.1.</v>
      </c>
      <c r="B62" s="235" t="str">
        <f>'Visi duomenys'!B57</f>
        <v/>
      </c>
      <c r="C62" s="236" t="str">
        <f>'Visi duomenys'!D57</f>
        <v>Uždavinys. Padidinti bendrojo ugdymo, priešmokyklinio ir ikimokyklinio bei neformaliojo švietimo įstaigų tinklo efektyvumą, plėtoti vaikų ir jaunimo ugdymo galimybes ir prieinamumą.</v>
      </c>
      <c r="D62" s="235">
        <f>'Visi duomenys'!E57</f>
        <v>0</v>
      </c>
      <c r="E62" s="235">
        <f>'Visi duomenys'!F57</f>
        <v>0</v>
      </c>
      <c r="F62" s="235">
        <f>'Visi duomenys'!G57</f>
        <v>0</v>
      </c>
      <c r="G62" s="235">
        <f>'Visi duomenys'!H57</f>
        <v>0</v>
      </c>
      <c r="H62" s="235">
        <f>'Visi duomenys'!I57</f>
        <v>0</v>
      </c>
      <c r="I62" s="235">
        <f>'Visi duomenys'!J57</f>
        <v>0</v>
      </c>
      <c r="J62" s="236">
        <f>'Visi duomenys'!K57</f>
        <v>0</v>
      </c>
      <c r="K62" s="236">
        <f>'Visi duomenys'!L57</f>
        <v>0</v>
      </c>
      <c r="L62" s="235">
        <f>'Visi duomenys'!M57</f>
        <v>0</v>
      </c>
      <c r="M62" s="313">
        <f>'Visi duomenys'!V57</f>
        <v>0</v>
      </c>
      <c r="N62" s="313" t="str">
        <f>'Visi duomenys'!W57</f>
        <v xml:space="preserve"> </v>
      </c>
      <c r="O62" s="314">
        <f>'Visi duomenys'!N57</f>
        <v>0</v>
      </c>
      <c r="P62" s="314">
        <f>'Visi duomenys'!S57</f>
        <v>0</v>
      </c>
      <c r="Q62" s="314">
        <f>'Visi duomenys'!P57</f>
        <v>0</v>
      </c>
      <c r="R62" s="314">
        <f>'Visi duomenys'!O57+'Visi duomenys'!Q57+'Visi duomenys'!R57</f>
        <v>0</v>
      </c>
    </row>
    <row r="63" spans="1:19" s="315" customFormat="1" x14ac:dyDescent="0.25">
      <c r="A63" s="236" t="str">
        <f>'Visi duomenys'!A58</f>
        <v>2.1.1.1</v>
      </c>
      <c r="B63" s="235" t="str">
        <f>'Visi duomenys'!B58</f>
        <v/>
      </c>
      <c r="C63" s="236" t="str">
        <f>'Visi duomenys'!D58</f>
        <v>Priemonė: Mokyklų tinklo efektyvumo didinimas „Modernizuoti bendrojo ugdymo įstaigas ir aprūpinti jas gamtos, technologijų, menų ir kitų mokslų laboratorijų įranga“</v>
      </c>
      <c r="D63" s="235">
        <f>'Visi duomenys'!E58</f>
        <v>0</v>
      </c>
      <c r="E63" s="235">
        <f>'Visi duomenys'!F58</f>
        <v>0</v>
      </c>
      <c r="F63" s="235">
        <f>'Visi duomenys'!G58</f>
        <v>0</v>
      </c>
      <c r="G63" s="235">
        <f>'Visi duomenys'!H58</f>
        <v>0</v>
      </c>
      <c r="H63" s="235">
        <f>'Visi duomenys'!I58</f>
        <v>0</v>
      </c>
      <c r="I63" s="235">
        <f>'Visi duomenys'!J58</f>
        <v>0</v>
      </c>
      <c r="J63" s="236">
        <f>'Visi duomenys'!K58</f>
        <v>0</v>
      </c>
      <c r="K63" s="236">
        <f>'Visi duomenys'!L58</f>
        <v>0</v>
      </c>
      <c r="L63" s="235">
        <f>'Visi duomenys'!M58</f>
        <v>0</v>
      </c>
      <c r="M63" s="313">
        <f>'Visi duomenys'!V58</f>
        <v>0</v>
      </c>
      <c r="N63" s="313" t="str">
        <f>'Visi duomenys'!W58</f>
        <v xml:space="preserve"> </v>
      </c>
      <c r="O63" s="314">
        <f>'Visi duomenys'!N58</f>
        <v>0</v>
      </c>
      <c r="P63" s="314">
        <f>'Visi duomenys'!S58</f>
        <v>0</v>
      </c>
      <c r="Q63" s="314">
        <f>'Visi duomenys'!P58</f>
        <v>0</v>
      </c>
      <c r="R63" s="314">
        <f>'Visi duomenys'!O58+'Visi duomenys'!Q58+'Visi duomenys'!R58</f>
        <v>0</v>
      </c>
    </row>
    <row r="64" spans="1:19" s="315" customFormat="1" x14ac:dyDescent="0.25">
      <c r="A64" s="237" t="str">
        <f>'Visi duomenys'!A59</f>
        <v>2.1.1.1.1</v>
      </c>
      <c r="B64" s="237" t="str">
        <f>'Visi duomenys'!B59</f>
        <v>R087724-220000-1169</v>
      </c>
      <c r="C64" s="237" t="str">
        <f>'Visi duomenys'!D59</f>
        <v>Šilalės Simono Gaudėšiaus gimnazijos pastato dalies patalpų modernizavimas ir aprūpinimas įranga</v>
      </c>
      <c r="D64" s="237" t="str">
        <f>'Visi duomenys'!E59</f>
        <v>ŠRSA</v>
      </c>
      <c r="E64" s="237" t="str">
        <f>'Visi duomenys'!F59</f>
        <v>ŠMM</v>
      </c>
      <c r="F64" s="237" t="str">
        <f>'Visi duomenys'!G59</f>
        <v>Šilalės m.</v>
      </c>
      <c r="G64" s="237" t="str">
        <f>'Visi duomenys'!H59</f>
        <v>09.1.3-CPVA-R-724</v>
      </c>
      <c r="H64" s="237" t="str">
        <f>'Visi duomenys'!I59</f>
        <v>R</v>
      </c>
      <c r="I64" s="237">
        <f>'Visi duomenys'!J59</f>
        <v>0</v>
      </c>
      <c r="J64" s="234">
        <f>'Visi duomenys'!K59</f>
        <v>0</v>
      </c>
      <c r="K64" s="234">
        <f>'Visi duomenys'!L59</f>
        <v>0</v>
      </c>
      <c r="L64" s="237">
        <f>'Visi duomenys'!M59</f>
        <v>0</v>
      </c>
      <c r="M64" s="316">
        <f>'Visi duomenys'!V59</f>
        <v>43100</v>
      </c>
      <c r="N64" s="316">
        <f>'Visi duomenys'!W59</f>
        <v>43646</v>
      </c>
      <c r="O64" s="311">
        <f>'Visi duomenys'!N59</f>
        <v>342134.69</v>
      </c>
      <c r="P64" s="311">
        <f>'Visi duomenys'!S59</f>
        <v>290814.46999999997</v>
      </c>
      <c r="Q64" s="311">
        <f>'Visi duomenys'!P59</f>
        <v>25660.1</v>
      </c>
      <c r="R64" s="311">
        <f>'Visi duomenys'!O59+'Visi duomenys'!Q59+'Visi duomenys'!R59</f>
        <v>25660.12</v>
      </c>
    </row>
    <row r="65" spans="1:19" s="315" customFormat="1" x14ac:dyDescent="0.25">
      <c r="A65" s="237" t="str">
        <f>'Visi duomenys'!A60</f>
        <v>2.1.1.1.2</v>
      </c>
      <c r="B65" s="237" t="str">
        <f>'Visi duomenys'!B60</f>
        <v>R087724-220000-1170</v>
      </c>
      <c r="C65" s="237" t="str">
        <f>'Visi duomenys'!D60</f>
        <v>Mokyklų tinklo efektyvumo didinimas Pagėgių Algimanto Mackaus gimnazijoje</v>
      </c>
      <c r="D65" s="237" t="str">
        <f>'Visi duomenys'!E60</f>
        <v>PSA</v>
      </c>
      <c r="E65" s="237" t="str">
        <f>'Visi duomenys'!F60</f>
        <v>ŠMM</v>
      </c>
      <c r="F65" s="237" t="str">
        <f>'Visi duomenys'!G60</f>
        <v>Pagėgių miestas</v>
      </c>
      <c r="G65" s="237" t="str">
        <f>'Visi duomenys'!H60</f>
        <v>09.1.3-CPVA-R-724</v>
      </c>
      <c r="H65" s="237" t="str">
        <f>'Visi duomenys'!I60</f>
        <v>R</v>
      </c>
      <c r="I65" s="237">
        <f>'Visi duomenys'!J60</f>
        <v>0</v>
      </c>
      <c r="J65" s="234">
        <f>'Visi duomenys'!K60</f>
        <v>0</v>
      </c>
      <c r="K65" s="234">
        <f>'Visi duomenys'!L60</f>
        <v>0</v>
      </c>
      <c r="L65" s="237">
        <f>'Visi duomenys'!M60</f>
        <v>0</v>
      </c>
      <c r="M65" s="316">
        <f>'Visi duomenys'!V60</f>
        <v>43100</v>
      </c>
      <c r="N65" s="316">
        <f>'Visi duomenys'!W60</f>
        <v>43646</v>
      </c>
      <c r="O65" s="311">
        <f>'Visi duomenys'!N60</f>
        <v>134057.62</v>
      </c>
      <c r="P65" s="311">
        <f>'Visi duomenys'!S60</f>
        <v>113948.98</v>
      </c>
      <c r="Q65" s="311">
        <f>'Visi duomenys'!P60</f>
        <v>10054.32</v>
      </c>
      <c r="R65" s="311">
        <f>'Visi duomenys'!O60+'Visi duomenys'!Q60+'Visi duomenys'!R60</f>
        <v>10054.32</v>
      </c>
    </row>
    <row r="66" spans="1:19" s="315" customFormat="1" x14ac:dyDescent="0.25">
      <c r="A66" s="237" t="str">
        <f>'Visi duomenys'!A61</f>
        <v>2.1.1.1.3</v>
      </c>
      <c r="B66" s="237" t="str">
        <f>'Visi duomenys'!B61</f>
        <v>R087724-220000-1171</v>
      </c>
      <c r="C66" s="237" t="str">
        <f>'Visi duomenys'!D61</f>
        <v>Ikimokyklinio ir priešmokyklinio ugdymo patalpų įrengimas Eržvilko gimnazijoje</v>
      </c>
      <c r="D66" s="237" t="str">
        <f>'Visi duomenys'!E61</f>
        <v>JRSA</v>
      </c>
      <c r="E66" s="237" t="str">
        <f>'Visi duomenys'!F61</f>
        <v>ŠMM</v>
      </c>
      <c r="F66" s="237" t="str">
        <f>'Visi duomenys'!G61</f>
        <v>Jurbarko miestas</v>
      </c>
      <c r="G66" s="237" t="str">
        <f>'Visi duomenys'!H61</f>
        <v>09.1.3-CPVA-R-724</v>
      </c>
      <c r="H66" s="237" t="str">
        <f>'Visi duomenys'!I61</f>
        <v>R</v>
      </c>
      <c r="I66" s="237">
        <f>'Visi duomenys'!J61</f>
        <v>0</v>
      </c>
      <c r="J66" s="234">
        <f>'Visi duomenys'!K61</f>
        <v>0</v>
      </c>
      <c r="K66" s="234">
        <f>'Visi duomenys'!L61</f>
        <v>0</v>
      </c>
      <c r="L66" s="237">
        <f>'Visi duomenys'!M61</f>
        <v>0</v>
      </c>
      <c r="M66" s="316">
        <f>'Visi duomenys'!V61</f>
        <v>43100</v>
      </c>
      <c r="N66" s="316">
        <f>'Visi duomenys'!W61</f>
        <v>44561</v>
      </c>
      <c r="O66" s="311">
        <f>'Visi duomenys'!N61</f>
        <v>349590.09</v>
      </c>
      <c r="P66" s="311">
        <f>'Visi duomenys'!S61</f>
        <v>297151.57</v>
      </c>
      <c r="Q66" s="311">
        <f>'Visi duomenys'!P61</f>
        <v>26219.26</v>
      </c>
      <c r="R66" s="311">
        <f>'Visi duomenys'!O61+'Visi duomenys'!Q61+'Visi duomenys'!R61</f>
        <v>26219.26</v>
      </c>
    </row>
    <row r="67" spans="1:19" s="315" customFormat="1" x14ac:dyDescent="0.25">
      <c r="A67" s="237" t="str">
        <f>'Visi duomenys'!A62</f>
        <v>2.1.1.1.4</v>
      </c>
      <c r="B67" s="237" t="str">
        <f>'Visi duomenys'!B62</f>
        <v>R087724-220000-1172</v>
      </c>
      <c r="C67" s="237" t="str">
        <f>'Visi duomenys'!D62</f>
        <v>Tauragės Martyno Mažvydo progimnazijos modernizavimas</v>
      </c>
      <c r="D67" s="237" t="str">
        <f>'Visi duomenys'!E62</f>
        <v>TRSA</v>
      </c>
      <c r="E67" s="237" t="str">
        <f>'Visi duomenys'!F62</f>
        <v>ŠMM</v>
      </c>
      <c r="F67" s="237" t="str">
        <f>'Visi duomenys'!G62</f>
        <v>Tauragės miestas</v>
      </c>
      <c r="G67" s="237" t="str">
        <f>'Visi duomenys'!H62</f>
        <v>09.1.3-CPVA-R-724</v>
      </c>
      <c r="H67" s="237" t="str">
        <f>'Visi duomenys'!I62</f>
        <v>R</v>
      </c>
      <c r="I67" s="237">
        <f>'Visi duomenys'!J62</f>
        <v>0</v>
      </c>
      <c r="J67" s="234">
        <f>'Visi duomenys'!K62</f>
        <v>0</v>
      </c>
      <c r="K67" s="234">
        <f>'Visi duomenys'!L62</f>
        <v>0</v>
      </c>
      <c r="L67" s="237">
        <f>'Visi duomenys'!M62</f>
        <v>0</v>
      </c>
      <c r="M67" s="316">
        <f>'Visi duomenys'!V62</f>
        <v>43100</v>
      </c>
      <c r="N67" s="316">
        <f>'Visi duomenys'!W62</f>
        <v>44255</v>
      </c>
      <c r="O67" s="311">
        <f>'Visi duomenys'!N62</f>
        <v>739105.85</v>
      </c>
      <c r="P67" s="311">
        <f>'Visi duomenys'!S62</f>
        <v>628239.98</v>
      </c>
      <c r="Q67" s="311">
        <f>'Visi duomenys'!P62</f>
        <v>55432.93</v>
      </c>
      <c r="R67" s="311">
        <f>'Visi duomenys'!O62+'Visi duomenys'!Q62+'Visi duomenys'!R62</f>
        <v>55432.94</v>
      </c>
      <c r="S67" s="315">
        <f t="shared" si="0"/>
        <v>0</v>
      </c>
    </row>
    <row r="68" spans="1:19" s="315" customFormat="1" x14ac:dyDescent="0.25">
      <c r="A68" s="236" t="str">
        <f>'Visi duomenys'!A63</f>
        <v>2.1.1.2</v>
      </c>
      <c r="B68" s="235" t="str">
        <f>'Visi duomenys'!B63</f>
        <v/>
      </c>
      <c r="C68" s="236" t="str">
        <f>'Visi duomenys'!D63</f>
        <v>Priemonė: Neformaliojo švietimo infrastruktūros tobulinimas „Plėtoti vaikų ir jauninimo neformaliojo ugdymo galimybes (ypač kaimo vietovėse)“</v>
      </c>
      <c r="D68" s="235">
        <f>'Visi duomenys'!E63</f>
        <v>0</v>
      </c>
      <c r="E68" s="235">
        <f>'Visi duomenys'!F63</f>
        <v>0</v>
      </c>
      <c r="F68" s="235">
        <f>'Visi duomenys'!G63</f>
        <v>0</v>
      </c>
      <c r="G68" s="235">
        <f>'Visi duomenys'!H63</f>
        <v>0</v>
      </c>
      <c r="H68" s="235">
        <f>'Visi duomenys'!I63</f>
        <v>0</v>
      </c>
      <c r="I68" s="235">
        <f>'Visi duomenys'!J63</f>
        <v>0</v>
      </c>
      <c r="J68" s="236">
        <f>'Visi duomenys'!K63</f>
        <v>0</v>
      </c>
      <c r="K68" s="236">
        <f>'Visi duomenys'!L63</f>
        <v>0</v>
      </c>
      <c r="L68" s="235">
        <f>'Visi duomenys'!M63</f>
        <v>0</v>
      </c>
      <c r="M68" s="313">
        <f>'Visi duomenys'!V63</f>
        <v>0</v>
      </c>
      <c r="N68" s="313" t="str">
        <f>'Visi duomenys'!W63</f>
        <v xml:space="preserve"> </v>
      </c>
      <c r="O68" s="314">
        <f>'Visi duomenys'!N63</f>
        <v>0</v>
      </c>
      <c r="P68" s="314">
        <f>'Visi duomenys'!S63</f>
        <v>0</v>
      </c>
      <c r="Q68" s="314">
        <f>'Visi duomenys'!P63</f>
        <v>0</v>
      </c>
      <c r="R68" s="314">
        <f>'Visi duomenys'!O63+'Visi duomenys'!Q63+'Visi duomenys'!R63</f>
        <v>0</v>
      </c>
      <c r="S68" s="315">
        <f t="shared" si="0"/>
        <v>0</v>
      </c>
    </row>
    <row r="69" spans="1:19" s="315" customFormat="1" x14ac:dyDescent="0.25">
      <c r="A69" s="237" t="str">
        <f>'Visi duomenys'!A64</f>
        <v>2.1.1.2.1</v>
      </c>
      <c r="B69" s="237" t="str">
        <f>'Visi duomenys'!B64</f>
        <v>R087725-240000-1174</v>
      </c>
      <c r="C69" s="237" t="str">
        <f>'Visi duomenys'!D64</f>
        <v>Neformaliojo švietimo infrastruktūros tobulinimas Pagėgių meno ir sporto mokykloje</v>
      </c>
      <c r="D69" s="237" t="str">
        <f>'Visi duomenys'!E64</f>
        <v>PSA</v>
      </c>
      <c r="E69" s="237" t="str">
        <f>'Visi duomenys'!F64</f>
        <v>ŠMM</v>
      </c>
      <c r="F69" s="237" t="str">
        <f>'Visi duomenys'!G64</f>
        <v>Pagėgių miestas</v>
      </c>
      <c r="G69" s="237" t="str">
        <f>'Visi duomenys'!H64</f>
        <v>09.1.3-CPVA-R-725</v>
      </c>
      <c r="H69" s="237" t="str">
        <f>'Visi duomenys'!I64</f>
        <v>R</v>
      </c>
      <c r="I69" s="237">
        <f>'Visi duomenys'!J64</f>
        <v>0</v>
      </c>
      <c r="J69" s="234">
        <f>'Visi duomenys'!K64</f>
        <v>0</v>
      </c>
      <c r="K69" s="234">
        <f>'Visi duomenys'!L64</f>
        <v>0</v>
      </c>
      <c r="L69" s="237">
        <f>'Visi duomenys'!M64</f>
        <v>0</v>
      </c>
      <c r="M69" s="316">
        <f>'Visi duomenys'!V64</f>
        <v>43100</v>
      </c>
      <c r="N69" s="316">
        <f>'Visi duomenys'!W64</f>
        <v>43585</v>
      </c>
      <c r="O69" s="311">
        <f>'Visi duomenys'!N64</f>
        <v>143989.53</v>
      </c>
      <c r="P69" s="311">
        <f>'Visi duomenys'!S64</f>
        <v>120335.33</v>
      </c>
      <c r="Q69" s="311">
        <f>'Visi duomenys'!P64</f>
        <v>0</v>
      </c>
      <c r="R69" s="311">
        <f>'Visi duomenys'!O64+'Visi duomenys'!Q64+'Visi duomenys'!R64</f>
        <v>23654.2</v>
      </c>
      <c r="S69" s="315">
        <f t="shared" si="0"/>
        <v>0</v>
      </c>
    </row>
    <row r="70" spans="1:19" s="315" customFormat="1" x14ac:dyDescent="0.25">
      <c r="A70" s="237" t="str">
        <f>'Visi duomenys'!A65</f>
        <v>2.1.1.2.2</v>
      </c>
      <c r="B70" s="237" t="str">
        <f>'Visi duomenys'!B65</f>
        <v>R087725-240000-1175</v>
      </c>
      <c r="C70" s="237" t="str">
        <f>'Visi duomenys'!D65</f>
        <v>Jurbarko Antano Sodeikos meno mokyklos atnaujinimas ir pritaikymas neformaliajam ugdymui</v>
      </c>
      <c r="D70" s="237" t="str">
        <f>'Visi duomenys'!E65</f>
        <v>JRSA</v>
      </c>
      <c r="E70" s="237" t="str">
        <f>'Visi duomenys'!F65</f>
        <v>ŠMM</v>
      </c>
      <c r="F70" s="237" t="str">
        <f>'Visi duomenys'!G65</f>
        <v>Jurbarko miestas</v>
      </c>
      <c r="G70" s="237" t="str">
        <f>'Visi duomenys'!H65</f>
        <v>09.1.3-CPVA-R-725</v>
      </c>
      <c r="H70" s="237" t="str">
        <f>'Visi duomenys'!I65</f>
        <v>R</v>
      </c>
      <c r="I70" s="237">
        <f>'Visi duomenys'!J65</f>
        <v>0</v>
      </c>
      <c r="J70" s="234">
        <f>'Visi duomenys'!K65</f>
        <v>0</v>
      </c>
      <c r="K70" s="234">
        <f>'Visi duomenys'!L65</f>
        <v>0</v>
      </c>
      <c r="L70" s="237">
        <f>'Visi duomenys'!M65</f>
        <v>0</v>
      </c>
      <c r="M70" s="316">
        <f>'Visi duomenys'!V65</f>
        <v>43100</v>
      </c>
      <c r="N70" s="316">
        <f>'Visi duomenys'!W65</f>
        <v>43585</v>
      </c>
      <c r="O70" s="311">
        <f>'Visi duomenys'!N65</f>
        <v>179893.5</v>
      </c>
      <c r="P70" s="311">
        <f>'Visi duomenys'!S65</f>
        <v>152909.46</v>
      </c>
      <c r="Q70" s="311">
        <f>'Visi duomenys'!P65</f>
        <v>0</v>
      </c>
      <c r="R70" s="311">
        <f>'Visi duomenys'!O65+'Visi duomenys'!Q65+'Visi duomenys'!R65</f>
        <v>26984.04</v>
      </c>
      <c r="S70" s="315">
        <f t="shared" si="0"/>
        <v>0</v>
      </c>
    </row>
    <row r="71" spans="1:19" s="315" customFormat="1" x14ac:dyDescent="0.25">
      <c r="A71" s="237" t="str">
        <f>'Visi duomenys'!A66</f>
        <v>2.1.1.2.3</v>
      </c>
      <c r="B71" s="237" t="str">
        <f>'Visi duomenys'!B66</f>
        <v>R087725-240000-1176</v>
      </c>
      <c r="C71" s="237" t="str">
        <f>'Visi duomenys'!D66</f>
        <v>Vaikų ir jaunimo neformalaus ugdymosi galimybių plėtra Tauragės Moksleivių kūrybos centre</v>
      </c>
      <c r="D71" s="237" t="str">
        <f>'Visi duomenys'!E66</f>
        <v>TRSA</v>
      </c>
      <c r="E71" s="237" t="str">
        <f>'Visi duomenys'!F66</f>
        <v>ŠMM</v>
      </c>
      <c r="F71" s="237" t="str">
        <f>'Visi duomenys'!G66</f>
        <v>Tauragės miestas</v>
      </c>
      <c r="G71" s="237" t="str">
        <f>'Visi duomenys'!H66</f>
        <v>09.1.3-CPVA-R-725</v>
      </c>
      <c r="H71" s="237" t="str">
        <f>'Visi duomenys'!I66</f>
        <v>R</v>
      </c>
      <c r="I71" s="237">
        <f>'Visi duomenys'!J66</f>
        <v>0</v>
      </c>
      <c r="J71" s="234">
        <f>'Visi duomenys'!K66</f>
        <v>0</v>
      </c>
      <c r="K71" s="234">
        <f>'Visi duomenys'!L66</f>
        <v>0</v>
      </c>
      <c r="L71" s="237">
        <f>'Visi duomenys'!M66</f>
        <v>0</v>
      </c>
      <c r="M71" s="316">
        <f>'Visi duomenys'!V66</f>
        <v>43190</v>
      </c>
      <c r="N71" s="316">
        <f>'Visi duomenys'!W66</f>
        <v>44561</v>
      </c>
      <c r="O71" s="311">
        <f>'Visi duomenys'!N66</f>
        <v>324610.48</v>
      </c>
      <c r="P71" s="311">
        <f>'Visi duomenys'!S66</f>
        <v>217493.22</v>
      </c>
      <c r="Q71" s="311">
        <f>'Visi duomenys'!P66</f>
        <v>0</v>
      </c>
      <c r="R71" s="311">
        <f>'Visi duomenys'!O66+'Visi duomenys'!Q66+'Visi duomenys'!R66</f>
        <v>107117.26</v>
      </c>
      <c r="S71" s="315">
        <f t="shared" si="0"/>
        <v>0</v>
      </c>
    </row>
    <row r="72" spans="1:19" s="315" customFormat="1" x14ac:dyDescent="0.25">
      <c r="A72" s="237" t="str">
        <f>'Visi duomenys'!A67</f>
        <v>2.1.1.2.4</v>
      </c>
      <c r="B72" s="237" t="str">
        <f>'Visi duomenys'!B67</f>
        <v>R087725-240000-1177</v>
      </c>
      <c r="C72" s="237" t="str">
        <f>'Visi duomenys'!D67</f>
        <v>Šilalės meno mokyklos infrastruktūros tobulinimas plėtojant vaikų ir jaunimo neformaliojo ugdymo galimybes</v>
      </c>
      <c r="D72" s="237" t="str">
        <f>'Visi duomenys'!E67</f>
        <v>Šilalės meno mokykla</v>
      </c>
      <c r="E72" s="237" t="str">
        <f>'Visi duomenys'!F67</f>
        <v>ŠMM</v>
      </c>
      <c r="F72" s="237" t="str">
        <f>'Visi duomenys'!G67</f>
        <v>Šilalės m.</v>
      </c>
      <c r="G72" s="237" t="str">
        <f>'Visi duomenys'!H67</f>
        <v>09.1.3-CPVA-R-725</v>
      </c>
      <c r="H72" s="237" t="str">
        <f>'Visi duomenys'!I67</f>
        <v>R</v>
      </c>
      <c r="I72" s="237">
        <f>'Visi duomenys'!J67</f>
        <v>0</v>
      </c>
      <c r="J72" s="234">
        <f>'Visi duomenys'!K67</f>
        <v>0</v>
      </c>
      <c r="K72" s="234">
        <f>'Visi duomenys'!L67</f>
        <v>0</v>
      </c>
      <c r="L72" s="237">
        <f>'Visi duomenys'!M67</f>
        <v>0</v>
      </c>
      <c r="M72" s="316">
        <f>'Visi duomenys'!V67</f>
        <v>43100</v>
      </c>
      <c r="N72" s="316">
        <f>'Visi duomenys'!W67</f>
        <v>43585</v>
      </c>
      <c r="O72" s="311">
        <f>'Visi duomenys'!N67</f>
        <v>92842.82</v>
      </c>
      <c r="P72" s="311">
        <f>'Visi duomenys'!S67</f>
        <v>64410.99</v>
      </c>
      <c r="Q72" s="311">
        <f>'Visi duomenys'!P67</f>
        <v>0</v>
      </c>
      <c r="R72" s="311">
        <f>'Visi duomenys'!O67+'Visi duomenys'!Q67+'Visi duomenys'!R67</f>
        <v>28431.83</v>
      </c>
      <c r="S72" s="315">
        <f t="shared" si="0"/>
        <v>0</v>
      </c>
    </row>
    <row r="73" spans="1:19" s="315" customFormat="1" x14ac:dyDescent="0.25">
      <c r="A73" s="236" t="str">
        <f>'Visi duomenys'!A68</f>
        <v>2.1.1.3</v>
      </c>
      <c r="B73" s="235" t="str">
        <f>'Visi duomenys'!B68</f>
        <v/>
      </c>
      <c r="C73" s="236" t="str">
        <f>'Visi duomenys'!D68</f>
        <v>Priemonė: Ikimokyklinio ir priešmokyklinio ugdymo prieinamumo didinimas</v>
      </c>
      <c r="D73" s="235">
        <f>'Visi duomenys'!E68</f>
        <v>0</v>
      </c>
      <c r="E73" s="235">
        <f>'Visi duomenys'!F68</f>
        <v>0</v>
      </c>
      <c r="F73" s="235">
        <f>'Visi duomenys'!G68</f>
        <v>0</v>
      </c>
      <c r="G73" s="235">
        <f>'Visi duomenys'!H68</f>
        <v>0</v>
      </c>
      <c r="H73" s="235">
        <f>'Visi duomenys'!I68</f>
        <v>0</v>
      </c>
      <c r="I73" s="235">
        <f>'Visi duomenys'!J68</f>
        <v>0</v>
      </c>
      <c r="J73" s="236">
        <f>'Visi duomenys'!K68</f>
        <v>0</v>
      </c>
      <c r="K73" s="236">
        <f>'Visi duomenys'!L68</f>
        <v>0</v>
      </c>
      <c r="L73" s="235">
        <f>'Visi duomenys'!M68</f>
        <v>0</v>
      </c>
      <c r="M73" s="313">
        <f>'Visi duomenys'!V68</f>
        <v>0</v>
      </c>
      <c r="N73" s="313" t="str">
        <f>'Visi duomenys'!W68</f>
        <v xml:space="preserve"> </v>
      </c>
      <c r="O73" s="314">
        <f>'Visi duomenys'!N68</f>
        <v>0</v>
      </c>
      <c r="P73" s="314">
        <f>'Visi duomenys'!S68</f>
        <v>0</v>
      </c>
      <c r="Q73" s="314">
        <f>'Visi duomenys'!P68</f>
        <v>0</v>
      </c>
      <c r="R73" s="314">
        <f>'Visi duomenys'!O68+'Visi duomenys'!Q68+'Visi duomenys'!R68</f>
        <v>0</v>
      </c>
      <c r="S73" s="315">
        <f t="shared" si="0"/>
        <v>0</v>
      </c>
    </row>
    <row r="74" spans="1:19" s="315" customFormat="1" x14ac:dyDescent="0.25">
      <c r="A74" s="237" t="str">
        <f>'Visi duomenys'!A69</f>
        <v>2.1.1.3.1</v>
      </c>
      <c r="B74" s="237" t="str">
        <f>'Visi duomenys'!B69</f>
        <v>R087705-230000-1179</v>
      </c>
      <c r="C74" s="237" t="str">
        <f>'Visi duomenys'!D69</f>
        <v>Ikimokyklinio ugdymo prieinamumo didinimas Šilalės mieste</v>
      </c>
      <c r="D74" s="237" t="str">
        <f>'Visi duomenys'!E69</f>
        <v>ŠRSA</v>
      </c>
      <c r="E74" s="237" t="str">
        <f>'Visi duomenys'!F69</f>
        <v>ŠMM</v>
      </c>
      <c r="F74" s="237" t="str">
        <f>'Visi duomenys'!G69</f>
        <v>Šilalės m.</v>
      </c>
      <c r="G74" s="237" t="str">
        <f>'Visi duomenys'!H69</f>
        <v>09.1.3-CPVA-R-705</v>
      </c>
      <c r="H74" s="237" t="str">
        <f>'Visi duomenys'!I69</f>
        <v>R</v>
      </c>
      <c r="I74" s="237">
        <f>'Visi duomenys'!J69</f>
        <v>0</v>
      </c>
      <c r="J74" s="234">
        <f>'Visi duomenys'!K69</f>
        <v>0</v>
      </c>
      <c r="K74" s="234">
        <f>'Visi duomenys'!L69</f>
        <v>0</v>
      </c>
      <c r="L74" s="237">
        <f>'Visi duomenys'!M69</f>
        <v>0</v>
      </c>
      <c r="M74" s="316">
        <f>'Visi duomenys'!V69</f>
        <v>43190</v>
      </c>
      <c r="N74" s="316">
        <f>'Visi duomenys'!W69</f>
        <v>43799</v>
      </c>
      <c r="O74" s="311">
        <f>'Visi duomenys'!N69</f>
        <v>723024.09</v>
      </c>
      <c r="P74" s="311">
        <f>'Visi duomenys'!S69</f>
        <v>364670.99</v>
      </c>
      <c r="Q74" s="311">
        <f>'Visi duomenys'!P69</f>
        <v>32176.85</v>
      </c>
      <c r="R74" s="311">
        <f>'Visi duomenys'!O69+'Visi duomenys'!Q69+'Visi duomenys'!R69</f>
        <v>326176.25</v>
      </c>
      <c r="S74" s="315">
        <f t="shared" si="0"/>
        <v>0</v>
      </c>
    </row>
    <row r="75" spans="1:19" s="315" customFormat="1" x14ac:dyDescent="0.25">
      <c r="A75" s="237" t="str">
        <f>'Visi duomenys'!A70</f>
        <v>2.1.1.3.2</v>
      </c>
      <c r="B75" s="237" t="str">
        <f>'Visi duomenys'!B70</f>
        <v>R087705-230000-1180</v>
      </c>
      <c r="C75" s="237" t="str">
        <f>'Visi duomenys'!D70</f>
        <v>Ikimokyklinio ir priešmokyklinio ugdymo prieinamumo didinimas Rotulių lopšelyje-darželyje</v>
      </c>
      <c r="D75" s="237" t="str">
        <f>'Visi duomenys'!E70</f>
        <v>JRSA</v>
      </c>
      <c r="E75" s="237" t="str">
        <f>'Visi duomenys'!F70</f>
        <v>ŠMM</v>
      </c>
      <c r="F75" s="237" t="str">
        <f>'Visi duomenys'!G70</f>
        <v>Jurbarko rajonas</v>
      </c>
      <c r="G75" s="237" t="str">
        <f>'Visi duomenys'!H70</f>
        <v>09.1.3-CPVA-R-705</v>
      </c>
      <c r="H75" s="237" t="str">
        <f>'Visi duomenys'!I70</f>
        <v>R</v>
      </c>
      <c r="I75" s="237">
        <f>'Visi duomenys'!J70</f>
        <v>0</v>
      </c>
      <c r="J75" s="234">
        <f>'Visi duomenys'!K70</f>
        <v>0</v>
      </c>
      <c r="K75" s="234">
        <f>'Visi duomenys'!L70</f>
        <v>0</v>
      </c>
      <c r="L75" s="237">
        <f>'Visi duomenys'!M70</f>
        <v>0</v>
      </c>
      <c r="M75" s="316">
        <f>'Visi duomenys'!V70</f>
        <v>43159</v>
      </c>
      <c r="N75" s="316">
        <f>'Visi duomenys'!W70</f>
        <v>44561</v>
      </c>
      <c r="O75" s="311">
        <f>'Visi duomenys'!N70</f>
        <v>258030.9</v>
      </c>
      <c r="P75" s="311">
        <f>'Visi duomenys'!S70</f>
        <v>204684.44</v>
      </c>
      <c r="Q75" s="311">
        <f>'Visi duomenys'!P70</f>
        <v>18060.39</v>
      </c>
      <c r="R75" s="311">
        <f>'Visi duomenys'!O70+'Visi duomenys'!Q70+'Visi duomenys'!R70</f>
        <v>35286.07</v>
      </c>
      <c r="S75" s="315">
        <f t="shared" si="0"/>
        <v>0</v>
      </c>
    </row>
    <row r="76" spans="1:19" s="315" customFormat="1" x14ac:dyDescent="0.25">
      <c r="A76" s="237" t="str">
        <f>'Visi duomenys'!A71</f>
        <v>2.1.1.3.3</v>
      </c>
      <c r="B76" s="237" t="str">
        <f>'Visi duomenys'!B71</f>
        <v>R087705-230000-1181</v>
      </c>
      <c r="C76" s="237" t="str">
        <f>'Visi duomenys'!D71</f>
        <v>Ikimokyklinio ir priešmokyklinio ugdymo prieinamumo didinimas, modernizuojant Tauragės vaikų reabilitacijos centro-mokyklos „Pušelė“ ugdymo aplinką</v>
      </c>
      <c r="D76" s="237" t="str">
        <f>'Visi duomenys'!E71</f>
        <v>TRSA</v>
      </c>
      <c r="E76" s="237" t="str">
        <f>'Visi duomenys'!F71</f>
        <v>ŠMM</v>
      </c>
      <c r="F76" s="237" t="str">
        <f>'Visi duomenys'!G71</f>
        <v>Tauragės miestas</v>
      </c>
      <c r="G76" s="237" t="str">
        <f>'Visi duomenys'!H71</f>
        <v>09.1.3-CPVA-R-705</v>
      </c>
      <c r="H76" s="237" t="str">
        <f>'Visi duomenys'!I71</f>
        <v>R</v>
      </c>
      <c r="I76" s="237">
        <f>'Visi duomenys'!J71</f>
        <v>0</v>
      </c>
      <c r="J76" s="234">
        <f>'Visi duomenys'!K71</f>
        <v>0</v>
      </c>
      <c r="K76" s="234">
        <f>'Visi duomenys'!L71</f>
        <v>0</v>
      </c>
      <c r="L76" s="237">
        <f>'Visi duomenys'!M71</f>
        <v>0</v>
      </c>
      <c r="M76" s="316">
        <f>'Visi duomenys'!V71</f>
        <v>43159</v>
      </c>
      <c r="N76" s="316">
        <f>'Visi duomenys'!W71</f>
        <v>43921</v>
      </c>
      <c r="O76" s="311">
        <f>'Visi duomenys'!N71</f>
        <v>297806.55</v>
      </c>
      <c r="P76" s="311">
        <f>'Visi duomenys'!S71</f>
        <v>253135.57</v>
      </c>
      <c r="Q76" s="311">
        <f>'Visi duomenys'!P71</f>
        <v>22335.47</v>
      </c>
      <c r="R76" s="311">
        <f>'Visi duomenys'!O71+'Visi duomenys'!Q71+'Visi duomenys'!R71</f>
        <v>22335.51</v>
      </c>
      <c r="S76" s="315">
        <f t="shared" si="0"/>
        <v>0</v>
      </c>
    </row>
    <row r="77" spans="1:19" s="315" customFormat="1" x14ac:dyDescent="0.25">
      <c r="A77" s="236" t="str">
        <f>'Visi duomenys'!A72</f>
        <v>2.1.2.</v>
      </c>
      <c r="B77" s="235" t="str">
        <f>'Visi duomenys'!B72</f>
        <v/>
      </c>
      <c r="C77" s="236" t="str">
        <f>'Visi duomenys'!D72</f>
        <v>Uždavinys. Gerinti sveikatos priežiūros įstaigų infrastruktūrą, kelti paslaugų kokybę ir jų prieinamumą (ypač tikslinėms grupėms), diegti sveiko senėjimo procesą regione.</v>
      </c>
      <c r="D77" s="235">
        <f>'Visi duomenys'!E72</f>
        <v>0</v>
      </c>
      <c r="E77" s="235">
        <f>'Visi duomenys'!F72</f>
        <v>0</v>
      </c>
      <c r="F77" s="235">
        <f>'Visi duomenys'!G72</f>
        <v>0</v>
      </c>
      <c r="G77" s="235">
        <f>'Visi duomenys'!H72</f>
        <v>0</v>
      </c>
      <c r="H77" s="235">
        <f>'Visi duomenys'!I72</f>
        <v>0</v>
      </c>
      <c r="I77" s="235">
        <f>'Visi duomenys'!J72</f>
        <v>0</v>
      </c>
      <c r="J77" s="236">
        <f>'Visi duomenys'!K72</f>
        <v>0</v>
      </c>
      <c r="K77" s="236">
        <f>'Visi duomenys'!L72</f>
        <v>0</v>
      </c>
      <c r="L77" s="235">
        <f>'Visi duomenys'!M72</f>
        <v>0</v>
      </c>
      <c r="M77" s="313">
        <f>'Visi duomenys'!V72</f>
        <v>0</v>
      </c>
      <c r="N77" s="313" t="str">
        <f>'Visi duomenys'!W72</f>
        <v xml:space="preserve"> </v>
      </c>
      <c r="O77" s="314">
        <f>'Visi duomenys'!N72</f>
        <v>0</v>
      </c>
      <c r="P77" s="314">
        <f>'Visi duomenys'!S72</f>
        <v>0</v>
      </c>
      <c r="Q77" s="314">
        <f>'Visi duomenys'!P72</f>
        <v>0</v>
      </c>
      <c r="R77" s="314">
        <f>'Visi duomenys'!O72+'Visi duomenys'!Q72+'Visi duomenys'!R72</f>
        <v>0</v>
      </c>
      <c r="S77" s="315">
        <f t="shared" si="0"/>
        <v>0</v>
      </c>
    </row>
    <row r="78" spans="1:19" s="315" customFormat="1" x14ac:dyDescent="0.25">
      <c r="A78" s="236" t="str">
        <f>'Visi duomenys'!A73</f>
        <v>2.1.2.1</v>
      </c>
      <c r="B78" s="235" t="str">
        <f>'Visi duomenys'!B73</f>
        <v/>
      </c>
      <c r="C78" s="236" t="str">
        <f>'Visi duomenys'!D73</f>
        <v>Priemonė: Sveikos gyvensenos skatinimas Tauragės regione</v>
      </c>
      <c r="D78" s="235">
        <f>'Visi duomenys'!E73</f>
        <v>0</v>
      </c>
      <c r="E78" s="235">
        <f>'Visi duomenys'!F73</f>
        <v>0</v>
      </c>
      <c r="F78" s="235">
        <f>'Visi duomenys'!G73</f>
        <v>0</v>
      </c>
      <c r="G78" s="235">
        <f>'Visi duomenys'!H73</f>
        <v>0</v>
      </c>
      <c r="H78" s="235">
        <f>'Visi duomenys'!I73</f>
        <v>0</v>
      </c>
      <c r="I78" s="235">
        <f>'Visi duomenys'!J73</f>
        <v>0</v>
      </c>
      <c r="J78" s="236">
        <f>'Visi duomenys'!K73</f>
        <v>0</v>
      </c>
      <c r="K78" s="236">
        <f>'Visi duomenys'!L73</f>
        <v>0</v>
      </c>
      <c r="L78" s="235">
        <f>'Visi duomenys'!M73</f>
        <v>0</v>
      </c>
      <c r="M78" s="313">
        <f>'Visi duomenys'!V73</f>
        <v>0</v>
      </c>
      <c r="N78" s="313" t="str">
        <f>'Visi duomenys'!W73</f>
        <v xml:space="preserve"> </v>
      </c>
      <c r="O78" s="314">
        <f>'Visi duomenys'!N73</f>
        <v>0</v>
      </c>
      <c r="P78" s="314">
        <f>'Visi duomenys'!S73</f>
        <v>0</v>
      </c>
      <c r="Q78" s="314">
        <f>'Visi duomenys'!P73</f>
        <v>0</v>
      </c>
      <c r="R78" s="314">
        <f>'Visi duomenys'!O73+'Visi duomenys'!Q73+'Visi duomenys'!R73</f>
        <v>0</v>
      </c>
      <c r="S78" s="315">
        <f t="shared" si="0"/>
        <v>0</v>
      </c>
    </row>
    <row r="79" spans="1:19" s="315" customFormat="1" x14ac:dyDescent="0.25">
      <c r="A79" s="237" t="str">
        <f>'Visi duomenys'!A74</f>
        <v>2.1.2.1.1</v>
      </c>
      <c r="B79" s="237" t="str">
        <f>'Visi duomenys'!B74</f>
        <v>R086630-470000-1184</v>
      </c>
      <c r="C79" s="237" t="str">
        <f>'Visi duomenys'!D74</f>
        <v>Sveikos gyvensenos skatinimas Pagėgių savivaldybėje</v>
      </c>
      <c r="D79" s="237" t="str">
        <f>'Visi duomenys'!E74</f>
        <v>PSA</v>
      </c>
      <c r="E79" s="237" t="str">
        <f>'Visi duomenys'!F74</f>
        <v>SAM</v>
      </c>
      <c r="F79" s="237" t="str">
        <f>'Visi duomenys'!G74</f>
        <v>Pagėgių savivalybė</v>
      </c>
      <c r="G79" s="237" t="str">
        <f>'Visi duomenys'!H74</f>
        <v>08.4.2-ESFA-R-630</v>
      </c>
      <c r="H79" s="237" t="str">
        <f>'Visi duomenys'!I74</f>
        <v>R</v>
      </c>
      <c r="I79" s="237">
        <f>'Visi duomenys'!J74</f>
        <v>0</v>
      </c>
      <c r="J79" s="234">
        <f>'Visi duomenys'!K74</f>
        <v>0</v>
      </c>
      <c r="K79" s="234">
        <f>'Visi duomenys'!L74</f>
        <v>0</v>
      </c>
      <c r="L79" s="237">
        <f>'Visi duomenys'!M74</f>
        <v>0</v>
      </c>
      <c r="M79" s="316">
        <f>'Visi duomenys'!V74</f>
        <v>43281</v>
      </c>
      <c r="N79" s="316">
        <f>'Visi duomenys'!W74</f>
        <v>44230</v>
      </c>
      <c r="O79" s="311">
        <f>'Visi duomenys'!N74</f>
        <v>46877.647058823532</v>
      </c>
      <c r="P79" s="311">
        <f>'Visi duomenys'!S74</f>
        <v>39846</v>
      </c>
      <c r="Q79" s="311">
        <f>'Visi duomenys'!P74</f>
        <v>3515.8235294117649</v>
      </c>
      <c r="R79" s="311">
        <f>'Visi duomenys'!O74+'Visi duomenys'!Q74+'Visi duomenys'!R74</f>
        <v>3515.8235294117649</v>
      </c>
      <c r="S79" s="315">
        <f t="shared" si="0"/>
        <v>0</v>
      </c>
    </row>
    <row r="80" spans="1:19" s="315" customFormat="1" x14ac:dyDescent="0.25">
      <c r="A80" s="237" t="str">
        <f>'Visi duomenys'!A75</f>
        <v>2.1.2.1.2</v>
      </c>
      <c r="B80" s="237" t="str">
        <f>'Visi duomenys'!B75</f>
        <v>R086630-470000-1185</v>
      </c>
      <c r="C80" s="237" t="str">
        <f>'Visi duomenys'!D75</f>
        <v>Jurbarko rajono gyventojų sveikos gyvensenos skatinimas</v>
      </c>
      <c r="D80" s="237" t="str">
        <f>'Visi duomenys'!E75</f>
        <v>JRS VSB</v>
      </c>
      <c r="E80" s="237" t="str">
        <f>'Visi duomenys'!F75</f>
        <v>SAM</v>
      </c>
      <c r="F80" s="237" t="str">
        <f>'Visi duomenys'!G75</f>
        <v>Jurbarko rajonas</v>
      </c>
      <c r="G80" s="237" t="str">
        <f>'Visi duomenys'!H75</f>
        <v>08.4.2-ESFA-R-630</v>
      </c>
      <c r="H80" s="237" t="str">
        <f>'Visi duomenys'!I75</f>
        <v>R</v>
      </c>
      <c r="I80" s="237">
        <f>'Visi duomenys'!J75</f>
        <v>0</v>
      </c>
      <c r="J80" s="234">
        <f>'Visi duomenys'!K75</f>
        <v>0</v>
      </c>
      <c r="K80" s="234">
        <f>'Visi duomenys'!L75</f>
        <v>0</v>
      </c>
      <c r="L80" s="237">
        <f>'Visi duomenys'!M75</f>
        <v>0</v>
      </c>
      <c r="M80" s="316">
        <f>'Visi duomenys'!V75</f>
        <v>43281</v>
      </c>
      <c r="N80" s="316">
        <f>'Visi duomenys'!W75</f>
        <v>44355</v>
      </c>
      <c r="O80" s="311">
        <f>'Visi duomenys'!N75</f>
        <v>137798.82352941178</v>
      </c>
      <c r="P80" s="311">
        <f>'Visi duomenys'!S75</f>
        <v>117129</v>
      </c>
      <c r="Q80" s="311">
        <f>'Visi duomenys'!P75</f>
        <v>10334.911764705883</v>
      </c>
      <c r="R80" s="311">
        <f>'Visi duomenys'!O75+'Visi duomenys'!Q75+'Visi duomenys'!R75</f>
        <v>10334.911764705883</v>
      </c>
      <c r="S80" s="315">
        <f t="shared" si="0"/>
        <v>0</v>
      </c>
    </row>
    <row r="81" spans="1:19" s="315" customFormat="1" x14ac:dyDescent="0.25">
      <c r="A81" s="237" t="str">
        <f>'Visi duomenys'!A76</f>
        <v>2.1.2.1.3</v>
      </c>
      <c r="B81" s="237" t="str">
        <f>'Visi duomenys'!B76</f>
        <v>R086630-470000-1186</v>
      </c>
      <c r="C81" s="237" t="str">
        <f>'Visi duomenys'!D76</f>
        <v>Sveikam gyvenimui sakome - TAIP!</v>
      </c>
      <c r="D81" s="237" t="str">
        <f>'Visi duomenys'!E76</f>
        <v>TRS VSB</v>
      </c>
      <c r="E81" s="237" t="str">
        <f>'Visi duomenys'!F76</f>
        <v>SAM</v>
      </c>
      <c r="F81" s="237" t="str">
        <f>'Visi duomenys'!G76</f>
        <v xml:space="preserve">Tauragės raj.  </v>
      </c>
      <c r="G81" s="237" t="str">
        <f>'Visi duomenys'!H76</f>
        <v>08.4.2-ESFA-R-630</v>
      </c>
      <c r="H81" s="237" t="str">
        <f>'Visi duomenys'!I76</f>
        <v>R</v>
      </c>
      <c r="I81" s="237">
        <f>'Visi duomenys'!J76</f>
        <v>0</v>
      </c>
      <c r="J81" s="234">
        <f>'Visi duomenys'!K76</f>
        <v>0</v>
      </c>
      <c r="K81" s="234">
        <f>'Visi duomenys'!L76</f>
        <v>0</v>
      </c>
      <c r="L81" s="237">
        <f>'Visi duomenys'!M76</f>
        <v>0</v>
      </c>
      <c r="M81" s="316">
        <f>'Visi duomenys'!V76</f>
        <v>43281</v>
      </c>
      <c r="N81" s="316">
        <f>'Visi duomenys'!W76</f>
        <v>44382</v>
      </c>
      <c r="O81" s="311">
        <f>'Visi duomenys'!N76</f>
        <v>190492.9411764706</v>
      </c>
      <c r="P81" s="311">
        <f>'Visi duomenys'!S76</f>
        <v>161919</v>
      </c>
      <c r="Q81" s="311">
        <f>'Visi duomenys'!P76</f>
        <v>14286.970588235294</v>
      </c>
      <c r="R81" s="311">
        <f>'Visi duomenys'!O76+'Visi duomenys'!Q76+'Visi duomenys'!R76</f>
        <v>14286.970588235294</v>
      </c>
    </row>
    <row r="82" spans="1:19" s="315" customFormat="1" x14ac:dyDescent="0.25">
      <c r="A82" s="237" t="str">
        <f>'Visi duomenys'!A77</f>
        <v>2.1.2.1.4</v>
      </c>
      <c r="B82" s="237" t="str">
        <f>'Visi duomenys'!B77</f>
        <v>R086630-470000-1187</v>
      </c>
      <c r="C82" s="237" t="str">
        <f>'Visi duomenys'!D77</f>
        <v>Šilalės rajono gyventojų sveikatos stiprinimas ir sveikos gyvensenos ugdymas</v>
      </c>
      <c r="D82" s="237" t="str">
        <f>'Visi duomenys'!E77</f>
        <v>ŠRS VSB</v>
      </c>
      <c r="E82" s="237" t="str">
        <f>'Visi duomenys'!F77</f>
        <v>SAM</v>
      </c>
      <c r="F82" s="237" t="str">
        <f>'Visi duomenys'!G77</f>
        <v xml:space="preserve">Šilalės raj.  </v>
      </c>
      <c r="G82" s="237" t="str">
        <f>'Visi duomenys'!H77</f>
        <v>08.4.2-ESFA-R-630</v>
      </c>
      <c r="H82" s="237" t="str">
        <f>'Visi duomenys'!I77</f>
        <v>R</v>
      </c>
      <c r="I82" s="237">
        <f>'Visi duomenys'!J77</f>
        <v>0</v>
      </c>
      <c r="J82" s="234">
        <f>'Visi duomenys'!K77</f>
        <v>0</v>
      </c>
      <c r="K82" s="234">
        <f>'Visi duomenys'!L77</f>
        <v>0</v>
      </c>
      <c r="L82" s="237">
        <f>'Visi duomenys'!M77</f>
        <v>0</v>
      </c>
      <c r="M82" s="316">
        <f>'Visi duomenys'!V77</f>
        <v>43281</v>
      </c>
      <c r="N82" s="316">
        <f>'Visi duomenys'!W77</f>
        <v>44624</v>
      </c>
      <c r="O82" s="311">
        <f>'Visi duomenys'!N77</f>
        <v>121941.17647058824</v>
      </c>
      <c r="P82" s="311">
        <f>'Visi duomenys'!S77</f>
        <v>103650</v>
      </c>
      <c r="Q82" s="311">
        <f>'Visi duomenys'!P77</f>
        <v>9145.5882352941171</v>
      </c>
      <c r="R82" s="311">
        <f>'Visi duomenys'!O77+'Visi duomenys'!Q77+'Visi duomenys'!R77</f>
        <v>9145.5882352941171</v>
      </c>
      <c r="S82" s="315">
        <f t="shared" si="0"/>
        <v>0</v>
      </c>
    </row>
    <row r="83" spans="1:19" s="315" customFormat="1" x14ac:dyDescent="0.25">
      <c r="A83" s="236" t="str">
        <f>'Visi duomenys'!A78</f>
        <v>2.1.2.2</v>
      </c>
      <c r="B83" s="235" t="str">
        <f>'Visi duomenys'!B78</f>
        <v/>
      </c>
      <c r="C83" s="236" t="str">
        <f>'Visi duomenys'!D78</f>
        <v>Priemonė: Priemonių, gerinančių ambulatorinių sveikatos priežiūros paslaugų prieinamumą tuberkulioze sergantiems asmenims, įgyvendinimas</v>
      </c>
      <c r="D83" s="235">
        <f>'Visi duomenys'!E78</f>
        <v>0</v>
      </c>
      <c r="E83" s="235">
        <f>'Visi duomenys'!F78</f>
        <v>0</v>
      </c>
      <c r="F83" s="235">
        <f>'Visi duomenys'!G78</f>
        <v>0</v>
      </c>
      <c r="G83" s="235">
        <f>'Visi duomenys'!H78</f>
        <v>0</v>
      </c>
      <c r="H83" s="235">
        <f>'Visi duomenys'!I78</f>
        <v>0</v>
      </c>
      <c r="I83" s="235">
        <f>'Visi duomenys'!J78</f>
        <v>0</v>
      </c>
      <c r="J83" s="236">
        <f>'Visi duomenys'!K78</f>
        <v>0</v>
      </c>
      <c r="K83" s="236">
        <f>'Visi duomenys'!L78</f>
        <v>0</v>
      </c>
      <c r="L83" s="235">
        <f>'Visi duomenys'!M78</f>
        <v>0</v>
      </c>
      <c r="M83" s="313">
        <f>'Visi duomenys'!V78</f>
        <v>0</v>
      </c>
      <c r="N83" s="313" t="str">
        <f>'Visi duomenys'!W78</f>
        <v xml:space="preserve"> </v>
      </c>
      <c r="O83" s="314">
        <f>'Visi duomenys'!N78</f>
        <v>0</v>
      </c>
      <c r="P83" s="314">
        <f>'Visi duomenys'!S78</f>
        <v>0</v>
      </c>
      <c r="Q83" s="314">
        <f>'Visi duomenys'!P78</f>
        <v>0</v>
      </c>
      <c r="R83" s="314">
        <f>'Visi duomenys'!O78+'Visi duomenys'!Q78+'Visi duomenys'!R78</f>
        <v>0</v>
      </c>
      <c r="S83" s="315">
        <f t="shared" si="0"/>
        <v>0</v>
      </c>
    </row>
    <row r="84" spans="1:19" s="315" customFormat="1" x14ac:dyDescent="0.25">
      <c r="A84" s="237" t="str">
        <f>'Visi duomenys'!A79</f>
        <v>2.1.2.2.1</v>
      </c>
      <c r="B84" s="237" t="str">
        <f>'Visi duomenys'!B79</f>
        <v>R086615-470000-1189</v>
      </c>
      <c r="C84" s="237" t="str">
        <f>'Visi duomenys'!D79</f>
        <v>Priemonių, gerinančių ambulatorinių asmens sveikatos priežiūros paslaugų prieinamumą tuberkulioze sergantiems asmenims Jurbarko rajone, įgyvendinimas</v>
      </c>
      <c r="D84" s="237" t="str">
        <f>'Visi duomenys'!E79</f>
        <v>JRS PSPC</v>
      </c>
      <c r="E84" s="237" t="str">
        <f>'Visi duomenys'!F79</f>
        <v>SAM</v>
      </c>
      <c r="F84" s="237" t="str">
        <f>'Visi duomenys'!G79</f>
        <v>Jurbarko rajonas</v>
      </c>
      <c r="G84" s="237" t="str">
        <f>'Visi duomenys'!H79</f>
        <v xml:space="preserve">08.4.2-ESFA-R-615 </v>
      </c>
      <c r="H84" s="237" t="str">
        <f>'Visi duomenys'!I79</f>
        <v>R</v>
      </c>
      <c r="I84" s="237">
        <f>'Visi duomenys'!J79</f>
        <v>0</v>
      </c>
      <c r="J84" s="234">
        <f>'Visi duomenys'!K79</f>
        <v>0</v>
      </c>
      <c r="K84" s="234">
        <f>'Visi duomenys'!L79</f>
        <v>0</v>
      </c>
      <c r="L84" s="237">
        <f>'Visi duomenys'!M79</f>
        <v>0</v>
      </c>
      <c r="M84" s="316">
        <f>'Visi duomenys'!V79</f>
        <v>43312</v>
      </c>
      <c r="N84" s="316">
        <f>'Visi duomenys'!W79</f>
        <v>44408</v>
      </c>
      <c r="O84" s="311">
        <f>'Visi duomenys'!N79</f>
        <v>12312.235294117647</v>
      </c>
      <c r="P84" s="311">
        <f>'Visi duomenys'!S79</f>
        <v>10465.4</v>
      </c>
      <c r="Q84" s="311">
        <f>'Visi duomenys'!P79</f>
        <v>923.4176470588236</v>
      </c>
      <c r="R84" s="311">
        <f>'Visi duomenys'!O79+'Visi duomenys'!Q79+'Visi duomenys'!R79</f>
        <v>923.4176470588236</v>
      </c>
      <c r="S84" s="315">
        <f t="shared" ref="S84:S147" si="1">O84-P84-Q84-R84</f>
        <v>0</v>
      </c>
    </row>
    <row r="85" spans="1:19" s="315" customFormat="1" x14ac:dyDescent="0.25">
      <c r="A85" s="237" t="str">
        <f>'Visi duomenys'!A80</f>
        <v>2.1.2.2.2</v>
      </c>
      <c r="B85" s="237" t="str">
        <f>'Visi duomenys'!B80</f>
        <v>R086615-470000-1190</v>
      </c>
      <c r="C85" s="237" t="str">
        <f>'Visi duomenys'!D80</f>
        <v>Pagėgių savivaldybės gyventojų sergančių tuberkulioze, sveikatos priežiūros paslaugų prieinamumo gerinimas</v>
      </c>
      <c r="D85" s="237" t="str">
        <f>'Visi duomenys'!E80</f>
        <v>PSA</v>
      </c>
      <c r="E85" s="237" t="str">
        <f>'Visi duomenys'!F80</f>
        <v>SAM</v>
      </c>
      <c r="F85" s="237" t="str">
        <f>'Visi duomenys'!G80</f>
        <v>Pagėgių sav.</v>
      </c>
      <c r="G85" s="237" t="str">
        <f>'Visi duomenys'!H80</f>
        <v xml:space="preserve">08.4.2-ESFA-R-615 </v>
      </c>
      <c r="H85" s="237" t="str">
        <f>'Visi duomenys'!I80</f>
        <v>R</v>
      </c>
      <c r="I85" s="237">
        <f>'Visi duomenys'!J80</f>
        <v>0</v>
      </c>
      <c r="J85" s="234">
        <f>'Visi duomenys'!K80</f>
        <v>0</v>
      </c>
      <c r="K85" s="234">
        <f>'Visi duomenys'!L80</f>
        <v>0</v>
      </c>
      <c r="L85" s="237">
        <f>'Visi duomenys'!M80</f>
        <v>0</v>
      </c>
      <c r="M85" s="316">
        <f>'Visi duomenys'!V80</f>
        <v>43373</v>
      </c>
      <c r="N85" s="316">
        <f>'Visi duomenys'!W80</f>
        <v>44381</v>
      </c>
      <c r="O85" s="311">
        <f>'Visi duomenys'!N80</f>
        <v>4317</v>
      </c>
      <c r="P85" s="311">
        <f>'Visi duomenys'!S80</f>
        <v>3669.6</v>
      </c>
      <c r="Q85" s="311">
        <f>'Visi duomenys'!P80</f>
        <v>323.7</v>
      </c>
      <c r="R85" s="311">
        <f>'Visi duomenys'!O80+'Visi duomenys'!Q80+'Visi duomenys'!R80</f>
        <v>323.7</v>
      </c>
      <c r="S85" s="315">
        <f t="shared" si="1"/>
        <v>0</v>
      </c>
    </row>
    <row r="86" spans="1:19" s="315" customFormat="1" x14ac:dyDescent="0.25">
      <c r="A86" s="237" t="str">
        <f>'Visi duomenys'!A81</f>
        <v>2.1.2.2.3</v>
      </c>
      <c r="B86" s="237" t="str">
        <f>'Visi duomenys'!B81</f>
        <v>R086615-470000-1191</v>
      </c>
      <c r="C86" s="237" t="str">
        <f>'Visi duomenys'!D81</f>
        <v>Ambulatorinių sveikatos priežiūros paslaugų prieinamumo Šilalės PSPC gerinimas tuberkulioze sergantiems asmenims</v>
      </c>
      <c r="D86" s="237" t="str">
        <f>'Visi duomenys'!E81</f>
        <v>Šilalės PSPC</v>
      </c>
      <c r="E86" s="237" t="str">
        <f>'Visi duomenys'!F81</f>
        <v>SAM</v>
      </c>
      <c r="F86" s="237" t="str">
        <f>'Visi duomenys'!G81</f>
        <v>Šilalės rajonas</v>
      </c>
      <c r="G86" s="237" t="str">
        <f>'Visi duomenys'!H81</f>
        <v xml:space="preserve">08.4.2-ESFA-R-615 </v>
      </c>
      <c r="H86" s="237" t="str">
        <f>'Visi duomenys'!I81</f>
        <v>R</v>
      </c>
      <c r="I86" s="237">
        <f>'Visi duomenys'!J81</f>
        <v>0</v>
      </c>
      <c r="J86" s="234">
        <f>'Visi duomenys'!K81</f>
        <v>0</v>
      </c>
      <c r="K86" s="234">
        <f>'Visi duomenys'!L81</f>
        <v>0</v>
      </c>
      <c r="L86" s="237">
        <f>'Visi duomenys'!M81</f>
        <v>0</v>
      </c>
      <c r="M86" s="316">
        <f>'Visi duomenys'!V81</f>
        <v>43373</v>
      </c>
      <c r="N86" s="316">
        <f>'Visi duomenys'!W81</f>
        <v>44381</v>
      </c>
      <c r="O86" s="311">
        <f>'Visi duomenys'!N81</f>
        <v>10980</v>
      </c>
      <c r="P86" s="311">
        <f>'Visi duomenys'!S81</f>
        <v>9333</v>
      </c>
      <c r="Q86" s="311">
        <f>'Visi duomenys'!P81</f>
        <v>823.5</v>
      </c>
      <c r="R86" s="311">
        <f>'Visi duomenys'!O81+'Visi duomenys'!Q81+'Visi duomenys'!R81</f>
        <v>823.5</v>
      </c>
      <c r="S86" s="315">
        <f t="shared" si="1"/>
        <v>0</v>
      </c>
    </row>
    <row r="87" spans="1:19" s="315" customFormat="1" x14ac:dyDescent="0.25">
      <c r="A87" s="237" t="str">
        <f>'Visi duomenys'!A82</f>
        <v>2.1.2.2.4</v>
      </c>
      <c r="B87" s="237" t="str">
        <f>'Visi duomenys'!B82</f>
        <v>R086615-470000-1192</v>
      </c>
      <c r="C87" s="237" t="str">
        <f>'Visi duomenys'!D82</f>
        <v>Socialinės paramos priemonių teikimas tuberkulioze sergantiems Tauragės rajono gyventojams</v>
      </c>
      <c r="D87" s="237" t="str">
        <f>'Visi duomenys'!E82</f>
        <v>VŠĮ Tauragės rajono PSPC</v>
      </c>
      <c r="E87" s="237" t="str">
        <f>'Visi duomenys'!F82</f>
        <v>SAM</v>
      </c>
      <c r="F87" s="237" t="str">
        <f>'Visi duomenys'!G82</f>
        <v>Tauragės rajonas</v>
      </c>
      <c r="G87" s="237" t="str">
        <f>'Visi duomenys'!H82</f>
        <v xml:space="preserve">08.4.2-ESFA-R-615 </v>
      </c>
      <c r="H87" s="237" t="str">
        <f>'Visi duomenys'!I82</f>
        <v>R</v>
      </c>
      <c r="I87" s="237">
        <f>'Visi duomenys'!J82</f>
        <v>0</v>
      </c>
      <c r="J87" s="234">
        <f>'Visi duomenys'!K82</f>
        <v>0</v>
      </c>
      <c r="K87" s="234">
        <f>'Visi duomenys'!L82</f>
        <v>0</v>
      </c>
      <c r="L87" s="237">
        <f>'Visi duomenys'!M82</f>
        <v>0</v>
      </c>
      <c r="M87" s="316">
        <f>'Visi duomenys'!V82</f>
        <v>43465</v>
      </c>
      <c r="N87" s="316">
        <f>'Visi duomenys'!W82</f>
        <v>44615</v>
      </c>
      <c r="O87" s="311">
        <f>'Visi duomenys'!N82</f>
        <v>17152.939999999999</v>
      </c>
      <c r="P87" s="311">
        <f>'Visi duomenys'!S82</f>
        <v>14580</v>
      </c>
      <c r="Q87" s="311">
        <f>'Visi duomenys'!P82</f>
        <v>1286.47</v>
      </c>
      <c r="R87" s="311">
        <f>'Visi duomenys'!O82+'Visi duomenys'!Q82+'Visi duomenys'!R82</f>
        <v>1286.47</v>
      </c>
      <c r="S87" s="315">
        <f t="shared" si="1"/>
        <v>0</v>
      </c>
    </row>
    <row r="88" spans="1:19" s="315" customFormat="1" x14ac:dyDescent="0.25">
      <c r="A88" s="236" t="str">
        <f>'Visi duomenys'!A83</f>
        <v>2.1.2.3</v>
      </c>
      <c r="B88" s="235">
        <f>'Visi duomenys'!B83</f>
        <v>0</v>
      </c>
      <c r="C88" s="236" t="str">
        <f>'Visi duomenys'!D83</f>
        <v>Priemonė: Pirminės asmens sveikatos priežiūros veiklos efektyvumo didinimas</v>
      </c>
      <c r="D88" s="235">
        <f>'Visi duomenys'!E83</f>
        <v>0</v>
      </c>
      <c r="E88" s="235">
        <f>'Visi duomenys'!F83</f>
        <v>0</v>
      </c>
      <c r="F88" s="235">
        <f>'Visi duomenys'!G83</f>
        <v>0</v>
      </c>
      <c r="G88" s="235">
        <f>'Visi duomenys'!H83</f>
        <v>0</v>
      </c>
      <c r="H88" s="235">
        <f>'Visi duomenys'!I83</f>
        <v>0</v>
      </c>
      <c r="I88" s="235">
        <f>'Visi duomenys'!J83</f>
        <v>0</v>
      </c>
      <c r="J88" s="236">
        <f>'Visi duomenys'!K83</f>
        <v>0</v>
      </c>
      <c r="K88" s="236">
        <f>'Visi duomenys'!L83</f>
        <v>0</v>
      </c>
      <c r="L88" s="235">
        <f>'Visi duomenys'!M83</f>
        <v>0</v>
      </c>
      <c r="M88" s="313">
        <f>'Visi duomenys'!V83</f>
        <v>0</v>
      </c>
      <c r="N88" s="313" t="str">
        <f>'Visi duomenys'!W83</f>
        <v xml:space="preserve"> </v>
      </c>
      <c r="O88" s="314">
        <f>'Visi duomenys'!N83</f>
        <v>0</v>
      </c>
      <c r="P88" s="314">
        <f>'Visi duomenys'!S83</f>
        <v>0</v>
      </c>
      <c r="Q88" s="314">
        <f>'Visi duomenys'!P83</f>
        <v>0</v>
      </c>
      <c r="R88" s="314">
        <f>'Visi duomenys'!O83+'Visi duomenys'!Q83+'Visi duomenys'!R83</f>
        <v>0</v>
      </c>
      <c r="S88" s="315">
        <f t="shared" si="1"/>
        <v>0</v>
      </c>
    </row>
    <row r="89" spans="1:19" s="315" customFormat="1" x14ac:dyDescent="0.25">
      <c r="A89" s="237" t="str">
        <f>'Visi duomenys'!A84</f>
        <v>2.1.2.3.1</v>
      </c>
      <c r="B89" s="237" t="str">
        <f>'Visi duomenys'!B84</f>
        <v>R086609-270000-0001</v>
      </c>
      <c r="C89" s="237" t="str">
        <f>'Visi duomenys'!D84</f>
        <v>Pagėgių PSPC paslaugų prieinamumo ir kokybės gerinimas</v>
      </c>
      <c r="D89" s="237" t="str">
        <f>'Visi duomenys'!E84</f>
        <v>PSA</v>
      </c>
      <c r="E89" s="237" t="str">
        <f>'Visi duomenys'!F84</f>
        <v>SAM</v>
      </c>
      <c r="F89" s="237" t="str">
        <f>'Visi duomenys'!G84</f>
        <v>Pagėgių sav.</v>
      </c>
      <c r="G89" s="237" t="str">
        <f>'Visi duomenys'!H84</f>
        <v>08.1.3-CPVA-R-609</v>
      </c>
      <c r="H89" s="237" t="str">
        <f>'Visi duomenys'!I84</f>
        <v>R</v>
      </c>
      <c r="I89" s="237">
        <f>'Visi duomenys'!J84</f>
        <v>0</v>
      </c>
      <c r="J89" s="234">
        <f>'Visi duomenys'!K84</f>
        <v>0</v>
      </c>
      <c r="K89" s="234">
        <f>'Visi duomenys'!L84</f>
        <v>0</v>
      </c>
      <c r="L89" s="237">
        <f>'Visi duomenys'!M84</f>
        <v>0</v>
      </c>
      <c r="M89" s="316">
        <f>'Visi duomenys'!V84</f>
        <v>43465</v>
      </c>
      <c r="N89" s="316">
        <f>'Visi duomenys'!W84</f>
        <v>43889</v>
      </c>
      <c r="O89" s="311">
        <f>'Visi duomenys'!N84</f>
        <v>33618.94</v>
      </c>
      <c r="P89" s="311">
        <f>'Visi duomenys'!S84</f>
        <v>28576.09</v>
      </c>
      <c r="Q89" s="311">
        <f>'Visi duomenys'!P84</f>
        <v>2521.4299999999998</v>
      </c>
      <c r="R89" s="311">
        <f>'Visi duomenys'!O84+'Visi duomenys'!Q84+'Visi duomenys'!R84</f>
        <v>2521.42</v>
      </c>
      <c r="S89" s="315">
        <f t="shared" si="1"/>
        <v>0</v>
      </c>
    </row>
    <row r="90" spans="1:19" s="315" customFormat="1" x14ac:dyDescent="0.25">
      <c r="A90" s="237" t="str">
        <f>'Visi duomenys'!A85</f>
        <v>2.1.2.3.2</v>
      </c>
      <c r="B90" s="237" t="str">
        <f>'Visi duomenys'!B85</f>
        <v>R086609-270000-0002</v>
      </c>
      <c r="C90" s="237" t="str">
        <f>'Visi duomenys'!D85</f>
        <v>IĮ Pagėgių šeimos centras veiklos efektyvumo gerinimas</v>
      </c>
      <c r="D90" s="237" t="str">
        <f>'Visi duomenys'!E85</f>
        <v>IĮ "Pagėgių šeimos centras"</v>
      </c>
      <c r="E90" s="237" t="str">
        <f>'Visi duomenys'!F85</f>
        <v>SAM</v>
      </c>
      <c r="F90" s="237" t="str">
        <f>'Visi duomenys'!G85</f>
        <v>Pagėgių sav.</v>
      </c>
      <c r="G90" s="237" t="str">
        <f>'Visi duomenys'!H85</f>
        <v>08.1.3-CPVA-R-609</v>
      </c>
      <c r="H90" s="237" t="str">
        <f>'Visi duomenys'!I85</f>
        <v>R</v>
      </c>
      <c r="I90" s="237">
        <f>'Visi duomenys'!J85</f>
        <v>0</v>
      </c>
      <c r="J90" s="234">
        <f>'Visi duomenys'!K85</f>
        <v>0</v>
      </c>
      <c r="K90" s="234">
        <f>'Visi duomenys'!L85</f>
        <v>0</v>
      </c>
      <c r="L90" s="237">
        <f>'Visi duomenys'!M85</f>
        <v>0</v>
      </c>
      <c r="M90" s="316">
        <f>'Visi duomenys'!V85</f>
        <v>43434</v>
      </c>
      <c r="N90" s="316">
        <f>'Visi duomenys'!W85</f>
        <v>43646</v>
      </c>
      <c r="O90" s="311">
        <f>'Visi duomenys'!N85</f>
        <v>34031.5</v>
      </c>
      <c r="P90" s="311">
        <f>'Visi duomenys'!S85</f>
        <v>28926.78</v>
      </c>
      <c r="Q90" s="311">
        <f>'Visi duomenys'!P85</f>
        <v>2552.36</v>
      </c>
      <c r="R90" s="311">
        <f>'Visi duomenys'!O85+'Visi duomenys'!Q85+'Visi duomenys'!R85</f>
        <v>2552.36</v>
      </c>
    </row>
    <row r="91" spans="1:19" s="315" customFormat="1" x14ac:dyDescent="0.25">
      <c r="A91" s="237" t="str">
        <f>'Visi duomenys'!A86</f>
        <v>2.1.2.3.3</v>
      </c>
      <c r="B91" s="237" t="str">
        <f>'Visi duomenys'!B86</f>
        <v>R086609-270000-0003</v>
      </c>
      <c r="C91" s="237" t="str">
        <f>'Visi duomenys'!D86</f>
        <v>Jurbarko rajono viešųjų pirminės sveikatos priežiūros įstaigų veiklos efektyvumo didinimas</v>
      </c>
      <c r="D91" s="237" t="str">
        <f>'Visi duomenys'!E86</f>
        <v>JPSPC</v>
      </c>
      <c r="E91" s="237" t="str">
        <f>'Visi duomenys'!F86</f>
        <v>SAM</v>
      </c>
      <c r="F91" s="237" t="str">
        <f>'Visi duomenys'!G86</f>
        <v>Jurbarko r.</v>
      </c>
      <c r="G91" s="237" t="str">
        <f>'Visi duomenys'!H86</f>
        <v>08.1.3-CPVA-R-609</v>
      </c>
      <c r="H91" s="237" t="str">
        <f>'Visi duomenys'!I86</f>
        <v>R</v>
      </c>
      <c r="I91" s="237">
        <f>'Visi duomenys'!J86</f>
        <v>0</v>
      </c>
      <c r="J91" s="234">
        <f>'Visi duomenys'!K86</f>
        <v>0</v>
      </c>
      <c r="K91" s="234">
        <f>'Visi duomenys'!L86</f>
        <v>0</v>
      </c>
      <c r="L91" s="237">
        <f>'Visi duomenys'!M86</f>
        <v>0</v>
      </c>
      <c r="M91" s="316">
        <f>'Visi duomenys'!V86</f>
        <v>43434</v>
      </c>
      <c r="N91" s="316">
        <f>'Visi duomenys'!W86</f>
        <v>44561</v>
      </c>
      <c r="O91" s="311">
        <f>'Visi duomenys'!N86</f>
        <v>183575.7</v>
      </c>
      <c r="P91" s="311">
        <f>'Visi duomenys'!S86</f>
        <v>156039.32999999999</v>
      </c>
      <c r="Q91" s="311">
        <f>'Visi duomenys'!P86</f>
        <v>13768.17</v>
      </c>
      <c r="R91" s="311">
        <f>'Visi duomenys'!O86+'Visi duomenys'!Q86+'Visi duomenys'!R86</f>
        <v>13768.2</v>
      </c>
    </row>
    <row r="92" spans="1:19" s="315" customFormat="1" x14ac:dyDescent="0.25">
      <c r="A92" s="237" t="str">
        <f>'Visi duomenys'!A87</f>
        <v>2.1.2.3.4</v>
      </c>
      <c r="B92" s="237" t="str">
        <f>'Visi duomenys'!B87</f>
        <v>R086609-270000-0004</v>
      </c>
      <c r="C92" s="237" t="str">
        <f>'Visi duomenys'!D87</f>
        <v>UAB Jurbarko šeimos klinikos pirminės asmens sveikatos priežiūros veiklos efektyvumo didinimas</v>
      </c>
      <c r="D92" s="237" t="str">
        <f>'Visi duomenys'!E87</f>
        <v>UAB Jurbarko šeimos klinika</v>
      </c>
      <c r="E92" s="237" t="str">
        <f>'Visi duomenys'!F87</f>
        <v>SAM</v>
      </c>
      <c r="F92" s="237" t="str">
        <f>'Visi duomenys'!G87</f>
        <v>Jurbarko r.</v>
      </c>
      <c r="G92" s="237" t="str">
        <f>'Visi duomenys'!H87</f>
        <v>08.1.3-CPVA-R-609</v>
      </c>
      <c r="H92" s="237" t="str">
        <f>'Visi duomenys'!I87</f>
        <v>R</v>
      </c>
      <c r="I92" s="237">
        <f>'Visi duomenys'!J87</f>
        <v>0</v>
      </c>
      <c r="J92" s="234">
        <f>'Visi duomenys'!K87</f>
        <v>0</v>
      </c>
      <c r="K92" s="234">
        <f>'Visi duomenys'!L87</f>
        <v>0</v>
      </c>
      <c r="L92" s="237">
        <f>'Visi duomenys'!M87</f>
        <v>0</v>
      </c>
      <c r="M92" s="316">
        <f>'Visi duomenys'!V87</f>
        <v>43434</v>
      </c>
      <c r="N92" s="316">
        <f>'Visi duomenys'!W87</f>
        <v>43829</v>
      </c>
      <c r="O92" s="311">
        <f>'Visi duomenys'!N87</f>
        <v>25115.61</v>
      </c>
      <c r="P92" s="311">
        <f>'Visi duomenys'!S87</f>
        <v>19887.169999999998</v>
      </c>
      <c r="Q92" s="311">
        <f>'Visi duomenys'!P87</f>
        <v>1754.75</v>
      </c>
      <c r="R92" s="311">
        <f>'Visi duomenys'!O87+'Visi duomenys'!Q87+'Visi duomenys'!R87</f>
        <v>3473.69</v>
      </c>
    </row>
    <row r="93" spans="1:19" s="315" customFormat="1" x14ac:dyDescent="0.25">
      <c r="A93" s="237" t="str">
        <f>'Visi duomenys'!A88</f>
        <v>2.1.2.3.5</v>
      </c>
      <c r="B93" s="237" t="str">
        <f>'Visi duomenys'!B88</f>
        <v>R086609-270000-0005</v>
      </c>
      <c r="C93" s="237" t="str">
        <f>'Visi duomenys'!D88</f>
        <v>N. Dungveckienės šeimos klinikos pirminės asmens sveikatos priežiūros veiklos efektyvumo didinimas</v>
      </c>
      <c r="D93" s="237" t="str">
        <f>'Visi duomenys'!E88</f>
        <v>N. Dungveckienės šeimos klinika</v>
      </c>
      <c r="E93" s="237" t="str">
        <f>'Visi duomenys'!F88</f>
        <v>SAM</v>
      </c>
      <c r="F93" s="237" t="str">
        <f>'Visi duomenys'!G88</f>
        <v>Jurbarko r.</v>
      </c>
      <c r="G93" s="237" t="str">
        <f>'Visi duomenys'!H88</f>
        <v>08.1.3-CPVA-R-609</v>
      </c>
      <c r="H93" s="237" t="str">
        <f>'Visi duomenys'!I88</f>
        <v>R</v>
      </c>
      <c r="I93" s="237">
        <f>'Visi duomenys'!J88</f>
        <v>0</v>
      </c>
      <c r="J93" s="234">
        <f>'Visi duomenys'!K88</f>
        <v>0</v>
      </c>
      <c r="K93" s="234">
        <f>'Visi duomenys'!L88</f>
        <v>0</v>
      </c>
      <c r="L93" s="237">
        <f>'Visi duomenys'!M88</f>
        <v>0</v>
      </c>
      <c r="M93" s="316">
        <f>'Visi duomenys'!V88</f>
        <v>43434</v>
      </c>
      <c r="N93" s="316">
        <f>'Visi duomenys'!W88</f>
        <v>43830</v>
      </c>
      <c r="O93" s="311">
        <f>'Visi duomenys'!N88</f>
        <v>23626.350000000002</v>
      </c>
      <c r="P93" s="311">
        <f>'Visi duomenys'!S88</f>
        <v>20082.400000000001</v>
      </c>
      <c r="Q93" s="311">
        <f>'Visi duomenys'!P88</f>
        <v>1771.97</v>
      </c>
      <c r="R93" s="311">
        <f>'Visi duomenys'!O88+'Visi duomenys'!Q88+'Visi duomenys'!R88</f>
        <v>1771.98</v>
      </c>
    </row>
    <row r="94" spans="1:19" s="315" customFormat="1" x14ac:dyDescent="0.25">
      <c r="A94" s="237" t="str">
        <f>'Visi duomenys'!A89</f>
        <v>2.1.2.3.6</v>
      </c>
      <c r="B94" s="237" t="str">
        <f>'Visi duomenys'!B89</f>
        <v>R086609-270000-0006</v>
      </c>
      <c r="C94" s="237" t="str">
        <f>'Visi duomenys'!D89</f>
        <v>T.Švedko gydytojos kabineto pirminės asmens sveikatos priežiūros veiklos efektyvumo didinimas</v>
      </c>
      <c r="D94" s="237" t="str">
        <f>'Visi duomenys'!E89</f>
        <v>T. Švedko gydytojos kabinetas</v>
      </c>
      <c r="E94" s="237" t="str">
        <f>'Visi duomenys'!F89</f>
        <v>SAM</v>
      </c>
      <c r="F94" s="237" t="str">
        <f>'Visi duomenys'!G89</f>
        <v>Jurbarko r.</v>
      </c>
      <c r="G94" s="237" t="str">
        <f>'Visi duomenys'!H89</f>
        <v>08.1.3-CPVA-R-609</v>
      </c>
      <c r="H94" s="237" t="str">
        <f>'Visi duomenys'!I89</f>
        <v>R</v>
      </c>
      <c r="I94" s="237">
        <f>'Visi duomenys'!J89</f>
        <v>0</v>
      </c>
      <c r="J94" s="234">
        <f>'Visi duomenys'!K89</f>
        <v>0</v>
      </c>
      <c r="K94" s="234">
        <f>'Visi duomenys'!L89</f>
        <v>0</v>
      </c>
      <c r="L94" s="237">
        <f>'Visi duomenys'!M89</f>
        <v>0</v>
      </c>
      <c r="M94" s="316">
        <f>'Visi duomenys'!V89</f>
        <v>43434</v>
      </c>
      <c r="N94" s="316">
        <f>'Visi duomenys'!W89</f>
        <v>43830</v>
      </c>
      <c r="O94" s="311">
        <f>'Visi duomenys'!N89</f>
        <v>14262.54</v>
      </c>
      <c r="P94" s="311">
        <f>'Visi duomenys'!S89</f>
        <v>12123.16</v>
      </c>
      <c r="Q94" s="311">
        <f>'Visi duomenys'!P89</f>
        <v>1069.68</v>
      </c>
      <c r="R94" s="311">
        <f>'Visi duomenys'!O89+'Visi duomenys'!Q89+'Visi duomenys'!R89</f>
        <v>1069.7</v>
      </c>
    </row>
    <row r="95" spans="1:19" s="315" customFormat="1" x14ac:dyDescent="0.25">
      <c r="A95" s="237" t="str">
        <f>'Visi duomenys'!A90</f>
        <v>2.1.2.3.7</v>
      </c>
      <c r="B95" s="237" t="str">
        <f>'Visi duomenys'!B90</f>
        <v>R086609-270000-0007</v>
      </c>
      <c r="C95" s="237" t="str">
        <f>'Visi duomenys'!D90</f>
        <v>V. R. Petkinienės IĮ „Philema“ pirminės asmens sveikatos priežiūros veiklos efektyvumo didinimas</v>
      </c>
      <c r="D95" s="237" t="str">
        <f>'Visi duomenys'!E90</f>
        <v xml:space="preserve">V. R. Petkinienės IĮ "Philema" </v>
      </c>
      <c r="E95" s="237" t="str">
        <f>'Visi duomenys'!F90</f>
        <v>SAM</v>
      </c>
      <c r="F95" s="237" t="str">
        <f>'Visi duomenys'!G90</f>
        <v>Jurbarko r.</v>
      </c>
      <c r="G95" s="237" t="str">
        <f>'Visi duomenys'!H90</f>
        <v>08.1.3-CPVA-R-609</v>
      </c>
      <c r="H95" s="237" t="str">
        <f>'Visi duomenys'!I90</f>
        <v>R</v>
      </c>
      <c r="I95" s="237">
        <f>'Visi duomenys'!J90</f>
        <v>0</v>
      </c>
      <c r="J95" s="234">
        <f>'Visi duomenys'!K90</f>
        <v>0</v>
      </c>
      <c r="K95" s="234">
        <f>'Visi duomenys'!L90</f>
        <v>0</v>
      </c>
      <c r="L95" s="237">
        <f>'Visi duomenys'!M90</f>
        <v>0</v>
      </c>
      <c r="M95" s="316">
        <f>'Visi duomenys'!V90</f>
        <v>43434</v>
      </c>
      <c r="N95" s="316">
        <f>'Visi duomenys'!W90</f>
        <v>43830</v>
      </c>
      <c r="O95" s="311">
        <f>'Visi duomenys'!N90</f>
        <v>21476.829999999998</v>
      </c>
      <c r="P95" s="311">
        <f>'Visi duomenys'!S90</f>
        <v>18255.310000000001</v>
      </c>
      <c r="Q95" s="311">
        <f>'Visi duomenys'!P90</f>
        <v>1610.75</v>
      </c>
      <c r="R95" s="311">
        <f>'Visi duomenys'!O90+'Visi duomenys'!Q90+'Visi duomenys'!R90</f>
        <v>1610.77</v>
      </c>
    </row>
    <row r="96" spans="1:19" s="315" customFormat="1" x14ac:dyDescent="0.25">
      <c r="A96" s="237" t="str">
        <f>'Visi duomenys'!A91</f>
        <v>2.1.2.3.8</v>
      </c>
      <c r="B96" s="237" t="str">
        <f>'Visi duomenys'!B91</f>
        <v>R086609-270000-0008</v>
      </c>
      <c r="C96" s="237" t="str">
        <f>'Visi duomenys'!D91</f>
        <v>Sveikatos priežiūros paslaugų prieinamumo gerinimas VšĮ Šilalės pirminės sveikatos priežiūros centre</v>
      </c>
      <c r="D96" s="237" t="str">
        <f>'Visi duomenys'!E91</f>
        <v>ŠPSPC</v>
      </c>
      <c r="E96" s="237" t="str">
        <f>'Visi duomenys'!F91</f>
        <v>SAM</v>
      </c>
      <c r="F96" s="237" t="str">
        <f>'Visi duomenys'!G91</f>
        <v>Šilalės r.</v>
      </c>
      <c r="G96" s="237" t="str">
        <f>'Visi duomenys'!H91</f>
        <v>08.1.3-CPVA-R-609</v>
      </c>
      <c r="H96" s="237" t="str">
        <f>'Visi duomenys'!I91</f>
        <v>R</v>
      </c>
      <c r="I96" s="237">
        <f>'Visi duomenys'!J91</f>
        <v>0</v>
      </c>
      <c r="J96" s="234">
        <f>'Visi duomenys'!K91</f>
        <v>0</v>
      </c>
      <c r="K96" s="234">
        <f>'Visi duomenys'!L91</f>
        <v>0</v>
      </c>
      <c r="L96" s="237">
        <f>'Visi duomenys'!M91</f>
        <v>0</v>
      </c>
      <c r="M96" s="316">
        <f>'Visi duomenys'!V91</f>
        <v>43465</v>
      </c>
      <c r="N96" s="316">
        <f>'Visi duomenys'!W91</f>
        <v>43920</v>
      </c>
      <c r="O96" s="311">
        <f>'Visi duomenys'!N91</f>
        <v>100219.43</v>
      </c>
      <c r="P96" s="311">
        <f>'Visi duomenys'!S91</f>
        <v>85186.52</v>
      </c>
      <c r="Q96" s="311">
        <f>'Visi duomenys'!P91</f>
        <v>7516.45</v>
      </c>
      <c r="R96" s="311">
        <f>'Visi duomenys'!O91+'Visi duomenys'!Q91+'Visi duomenys'!R91</f>
        <v>7516.46</v>
      </c>
    </row>
    <row r="97" spans="1:19" s="315" customFormat="1" x14ac:dyDescent="0.25">
      <c r="A97" s="237" t="str">
        <f>'Visi duomenys'!A92</f>
        <v>2.1.2.3.9</v>
      </c>
      <c r="B97" s="237" t="str">
        <f>'Visi duomenys'!B92</f>
        <v>R086609-270000-0009</v>
      </c>
      <c r="C97" s="237" t="str">
        <f>'Visi duomenys'!D92</f>
        <v>Gyventojų sveikatos priežiūros paslaugų gerinimas ir priklausomybės nuo opioidų mažinimas</v>
      </c>
      <c r="D97" s="237" t="str">
        <f>'Visi duomenys'!E92</f>
        <v>UAB "Šilalės šeimos gydytojo praktika"</v>
      </c>
      <c r="E97" s="237" t="str">
        <f>'Visi duomenys'!F92</f>
        <v>SAM</v>
      </c>
      <c r="F97" s="237" t="str">
        <f>'Visi duomenys'!G92</f>
        <v>Šilalės r.</v>
      </c>
      <c r="G97" s="237" t="str">
        <f>'Visi duomenys'!H92</f>
        <v>08.1.3-CPVA-R-609</v>
      </c>
      <c r="H97" s="237" t="str">
        <f>'Visi duomenys'!I92</f>
        <v>R</v>
      </c>
      <c r="I97" s="237">
        <f>'Visi duomenys'!J92</f>
        <v>0</v>
      </c>
      <c r="J97" s="234">
        <f>'Visi duomenys'!K92</f>
        <v>0</v>
      </c>
      <c r="K97" s="234">
        <f>'Visi duomenys'!L92</f>
        <v>0</v>
      </c>
      <c r="L97" s="237">
        <f>'Visi duomenys'!M92</f>
        <v>0</v>
      </c>
      <c r="M97" s="316">
        <f>'Visi duomenys'!V92</f>
        <v>43465</v>
      </c>
      <c r="N97" s="316">
        <f>'Visi duomenys'!W92</f>
        <v>43889</v>
      </c>
      <c r="O97" s="311">
        <f>'Visi duomenys'!N92</f>
        <v>52703.69</v>
      </c>
      <c r="P97" s="311">
        <f>'Visi duomenys'!S92</f>
        <v>44798.14</v>
      </c>
      <c r="Q97" s="311">
        <f>'Visi duomenys'!P92</f>
        <v>3952.78</v>
      </c>
      <c r="R97" s="311">
        <f>'Visi duomenys'!O92+'Visi duomenys'!Q92+'Visi duomenys'!R92</f>
        <v>3952.77</v>
      </c>
    </row>
    <row r="98" spans="1:19" s="315" customFormat="1" x14ac:dyDescent="0.25">
      <c r="A98" s="237" t="str">
        <f>'Visi duomenys'!A93</f>
        <v>2.1.2.3.10</v>
      </c>
      <c r="B98" s="237" t="str">
        <f>'Visi duomenys'!B93</f>
        <v>R086609-270000-0010</v>
      </c>
      <c r="C98" s="237" t="str">
        <f>'Visi duomenys'!D93</f>
        <v>Ambulatorinių sveikatos priežiūros paslaugų prieinamumo gerinimas Viešojoje įstaigoje Pajūrio ambulatorijoje</v>
      </c>
      <c r="D98" s="237" t="str">
        <f>'Visi duomenys'!E93</f>
        <v>Viešoji įstaiga Pajūrio ambulatorija</v>
      </c>
      <c r="E98" s="237" t="str">
        <f>'Visi duomenys'!F93</f>
        <v>SAM</v>
      </c>
      <c r="F98" s="237" t="str">
        <f>'Visi duomenys'!G93</f>
        <v>Šilalės r.</v>
      </c>
      <c r="G98" s="237" t="str">
        <f>'Visi duomenys'!H93</f>
        <v>08.1.3-CPVA-R-609</v>
      </c>
      <c r="H98" s="237" t="str">
        <f>'Visi duomenys'!I93</f>
        <v>R</v>
      </c>
      <c r="I98" s="237">
        <f>'Visi duomenys'!J93</f>
        <v>0</v>
      </c>
      <c r="J98" s="234">
        <f>'Visi duomenys'!K93</f>
        <v>0</v>
      </c>
      <c r="K98" s="234">
        <f>'Visi duomenys'!L93</f>
        <v>0</v>
      </c>
      <c r="L98" s="237">
        <f>'Visi duomenys'!M93</f>
        <v>0</v>
      </c>
      <c r="M98" s="316">
        <f>'Visi duomenys'!V93</f>
        <v>43465</v>
      </c>
      <c r="N98" s="316">
        <f>'Visi duomenys'!W93</f>
        <v>43889</v>
      </c>
      <c r="O98" s="311">
        <f>'Visi duomenys'!N93</f>
        <v>13540.07</v>
      </c>
      <c r="P98" s="311">
        <f>'Visi duomenys'!S93</f>
        <v>11509.06</v>
      </c>
      <c r="Q98" s="311">
        <f>'Visi duomenys'!P93</f>
        <v>1015.5</v>
      </c>
      <c r="R98" s="311">
        <f>'Visi duomenys'!O93+'Visi duomenys'!Q93+'Visi duomenys'!R93</f>
        <v>1015.51</v>
      </c>
    </row>
    <row r="99" spans="1:19" s="315" customFormat="1" x14ac:dyDescent="0.25">
      <c r="A99" s="237" t="str">
        <f>'Visi duomenys'!A94</f>
        <v>2.1.2.3.11</v>
      </c>
      <c r="B99" s="237" t="str">
        <f>'Visi duomenys'!B94</f>
        <v>R086609-270000-0011</v>
      </c>
      <c r="C99" s="237" t="str">
        <f>'Visi duomenys'!D94</f>
        <v>VšĮ Laukuvos ambulatorijos teikiamų paslaugų kokybės gerinimas</v>
      </c>
      <c r="D99" s="237" t="str">
        <f>'Visi duomenys'!E94</f>
        <v>Viešoji įstaiga Laukuvos ambulatorija</v>
      </c>
      <c r="E99" s="237" t="str">
        <f>'Visi duomenys'!F94</f>
        <v>SAM</v>
      </c>
      <c r="F99" s="237" t="str">
        <f>'Visi duomenys'!G94</f>
        <v>Šilalės r.</v>
      </c>
      <c r="G99" s="237" t="str">
        <f>'Visi duomenys'!H94</f>
        <v>08.1.3-CPVA-R-609</v>
      </c>
      <c r="H99" s="237" t="str">
        <f>'Visi duomenys'!I94</f>
        <v>R</v>
      </c>
      <c r="I99" s="237">
        <f>'Visi duomenys'!J94</f>
        <v>0</v>
      </c>
      <c r="J99" s="234">
        <f>'Visi duomenys'!K94</f>
        <v>0</v>
      </c>
      <c r="K99" s="234">
        <f>'Visi duomenys'!L94</f>
        <v>0</v>
      </c>
      <c r="L99" s="237">
        <f>'Visi duomenys'!M94</f>
        <v>0</v>
      </c>
      <c r="M99" s="316">
        <f>'Visi duomenys'!V94</f>
        <v>43465</v>
      </c>
      <c r="N99" s="316">
        <f>'Visi duomenys'!W94</f>
        <v>43889</v>
      </c>
      <c r="O99" s="311">
        <f>'Visi duomenys'!N94</f>
        <v>14200</v>
      </c>
      <c r="P99" s="311">
        <f>'Visi duomenys'!S94</f>
        <v>12070</v>
      </c>
      <c r="Q99" s="311">
        <f>'Visi duomenys'!P94</f>
        <v>1065</v>
      </c>
      <c r="R99" s="311">
        <f>'Visi duomenys'!O94+'Visi duomenys'!Q94+'Visi duomenys'!R94</f>
        <v>1065</v>
      </c>
    </row>
    <row r="100" spans="1:19" s="315" customFormat="1" x14ac:dyDescent="0.25">
      <c r="A100" s="237" t="str">
        <f>'Visi duomenys'!A95</f>
        <v>2.1.2.3.12</v>
      </c>
      <c r="B100" s="237" t="str">
        <f>'Visi duomenys'!B95</f>
        <v>R086609-270000-0012</v>
      </c>
      <c r="C100" s="237" t="str">
        <f>'Visi duomenys'!D95</f>
        <v>Ambulatorinių sveikatos priežiūros paslaugų prieinamumo gerinimas VšĮ Kvėdarnos ambulatorijoje</v>
      </c>
      <c r="D100" s="237" t="str">
        <f>'Visi duomenys'!E95</f>
        <v>Viešoji įstaiga Kvėdarnos ambulatorija</v>
      </c>
      <c r="E100" s="237" t="str">
        <f>'Visi duomenys'!F95</f>
        <v>SAM</v>
      </c>
      <c r="F100" s="237" t="str">
        <f>'Visi duomenys'!G95</f>
        <v>Šilalės r.</v>
      </c>
      <c r="G100" s="237" t="str">
        <f>'Visi duomenys'!H95</f>
        <v>08.1.3-CPVA-R-609</v>
      </c>
      <c r="H100" s="237" t="str">
        <f>'Visi duomenys'!I95</f>
        <v>R</v>
      </c>
      <c r="I100" s="237">
        <f>'Visi duomenys'!J95</f>
        <v>0</v>
      </c>
      <c r="J100" s="234">
        <f>'Visi duomenys'!K95</f>
        <v>0</v>
      </c>
      <c r="K100" s="234">
        <f>'Visi duomenys'!L95</f>
        <v>0</v>
      </c>
      <c r="L100" s="237">
        <f>'Visi duomenys'!M95</f>
        <v>0</v>
      </c>
      <c r="M100" s="316">
        <f>'Visi duomenys'!V95</f>
        <v>43465</v>
      </c>
      <c r="N100" s="316">
        <f>'Visi duomenys'!W95</f>
        <v>43889</v>
      </c>
      <c r="O100" s="311">
        <f>'Visi duomenys'!N95</f>
        <v>19369.03</v>
      </c>
      <c r="P100" s="311">
        <f>'Visi duomenys'!S95</f>
        <v>16463.669999999998</v>
      </c>
      <c r="Q100" s="311">
        <f>'Visi duomenys'!P95</f>
        <v>1452.67</v>
      </c>
      <c r="R100" s="311">
        <f>'Visi duomenys'!O95+'Visi duomenys'!Q95+'Visi duomenys'!R95</f>
        <v>1452.69</v>
      </c>
    </row>
    <row r="101" spans="1:19" s="315" customFormat="1" x14ac:dyDescent="0.25">
      <c r="A101" s="237" t="str">
        <f>'Visi duomenys'!A96</f>
        <v>2.1.2.3.13</v>
      </c>
      <c r="B101" s="237" t="str">
        <f>'Visi duomenys'!B96</f>
        <v>R086609-270000-0013</v>
      </c>
      <c r="C101" s="237" t="str">
        <f>'Visi duomenys'!D96</f>
        <v>VšĮ Kaltinėnų PSPC paslaugų kokybės gerinimas</v>
      </c>
      <c r="D101" s="237" t="str">
        <f>'Visi duomenys'!E96</f>
        <v>VšĮ Kaltinėnų PSPC</v>
      </c>
      <c r="E101" s="237" t="str">
        <f>'Visi duomenys'!F96</f>
        <v>SAM</v>
      </c>
      <c r="F101" s="237" t="str">
        <f>'Visi duomenys'!G96</f>
        <v>Šilalės r.</v>
      </c>
      <c r="G101" s="237" t="str">
        <f>'Visi duomenys'!H96</f>
        <v>08.1.3-CPVA-R-609</v>
      </c>
      <c r="H101" s="237" t="str">
        <f>'Visi duomenys'!I96</f>
        <v>R</v>
      </c>
      <c r="I101" s="237">
        <f>'Visi duomenys'!J96</f>
        <v>0</v>
      </c>
      <c r="J101" s="234">
        <f>'Visi duomenys'!K96</f>
        <v>0</v>
      </c>
      <c r="K101" s="234">
        <f>'Visi duomenys'!L96</f>
        <v>0</v>
      </c>
      <c r="L101" s="237">
        <f>'Visi duomenys'!M96</f>
        <v>0</v>
      </c>
      <c r="M101" s="316">
        <f>'Visi duomenys'!V96</f>
        <v>43554</v>
      </c>
      <c r="N101" s="316">
        <f>'Visi duomenys'!W96</f>
        <v>43830</v>
      </c>
      <c r="O101" s="311">
        <f>'Visi duomenys'!N96</f>
        <v>17182</v>
      </c>
      <c r="P101" s="311">
        <f>'Visi duomenys'!S96</f>
        <v>11914.1</v>
      </c>
      <c r="Q101" s="311">
        <f>'Visi duomenys'!P96</f>
        <v>2457.58</v>
      </c>
      <c r="R101" s="311">
        <f>'Visi duomenys'!O96+'Visi duomenys'!Q96+'Visi duomenys'!R96</f>
        <v>2810.3199999999997</v>
      </c>
    </row>
    <row r="102" spans="1:19" s="315" customFormat="1" x14ac:dyDescent="0.25">
      <c r="A102" s="237" t="str">
        <f>'Visi duomenys'!A97</f>
        <v>2.1.2.3.14</v>
      </c>
      <c r="B102" s="237" t="str">
        <f>'Visi duomenys'!B97</f>
        <v>R086609-270000-0014</v>
      </c>
      <c r="C102" s="237" t="str">
        <f>'Visi duomenys'!D97</f>
        <v>VšĮ Tauragės rajono pirminės sveikatos priežiūros centro veiklos efektyvumo didinimas</v>
      </c>
      <c r="D102" s="237" t="str">
        <f>'Visi duomenys'!E97</f>
        <v>TPSPC</v>
      </c>
      <c r="E102" s="237" t="str">
        <f>'Visi duomenys'!F97</f>
        <v>SAM</v>
      </c>
      <c r="F102" s="237" t="str">
        <f>'Visi duomenys'!G97</f>
        <v>Tauragės r.</v>
      </c>
      <c r="G102" s="237" t="str">
        <f>'Visi duomenys'!H97</f>
        <v>08.1.3-CPVA-R-609</v>
      </c>
      <c r="H102" s="237" t="str">
        <f>'Visi duomenys'!I97</f>
        <v>R</v>
      </c>
      <c r="I102" s="237">
        <f>'Visi duomenys'!J97</f>
        <v>0</v>
      </c>
      <c r="J102" s="234">
        <f>'Visi duomenys'!K97</f>
        <v>0</v>
      </c>
      <c r="K102" s="234">
        <f>'Visi duomenys'!L97</f>
        <v>0</v>
      </c>
      <c r="L102" s="237">
        <f>'Visi duomenys'!M97</f>
        <v>0</v>
      </c>
      <c r="M102" s="316">
        <f>'Visi duomenys'!V97</f>
        <v>43434</v>
      </c>
      <c r="N102" s="316">
        <f>'Visi duomenys'!W97</f>
        <v>44286</v>
      </c>
      <c r="O102" s="311">
        <f>'Visi duomenys'!N97</f>
        <v>258998.59</v>
      </c>
      <c r="P102" s="311">
        <f>'Visi duomenys'!S97</f>
        <v>220146.25</v>
      </c>
      <c r="Q102" s="311">
        <f>'Visi duomenys'!P97</f>
        <v>19426.16</v>
      </c>
      <c r="R102" s="311">
        <f>'Visi duomenys'!O97+'Visi duomenys'!Q97+'Visi duomenys'!R97</f>
        <v>19426.18</v>
      </c>
    </row>
    <row r="103" spans="1:19" s="315" customFormat="1" x14ac:dyDescent="0.25">
      <c r="A103" s="237" t="str">
        <f>'Visi duomenys'!A98</f>
        <v>2.1.2.3.15</v>
      </c>
      <c r="B103" s="237" t="str">
        <f>'Visi duomenys'!B98</f>
        <v>R086609-270000-0015</v>
      </c>
      <c r="C103" s="237" t="str">
        <f>'Visi duomenys'!D98</f>
        <v>UAB ,,Šeimos pulsas" veiklos efektyvumo didinimas</v>
      </c>
      <c r="D103" s="237" t="str">
        <f>'Visi duomenys'!E98</f>
        <v>UAB ,,Šeimos pulsas"</v>
      </c>
      <c r="E103" s="237" t="str">
        <f>'Visi duomenys'!F98</f>
        <v>SAM</v>
      </c>
      <c r="F103" s="237" t="str">
        <f>'Visi duomenys'!G98</f>
        <v>Tauragės r.</v>
      </c>
      <c r="G103" s="237" t="str">
        <f>'Visi duomenys'!H98</f>
        <v>08.1.3-CPVA-R-609</v>
      </c>
      <c r="H103" s="237" t="str">
        <f>'Visi duomenys'!I98</f>
        <v>R</v>
      </c>
      <c r="I103" s="237">
        <f>'Visi duomenys'!J98</f>
        <v>0</v>
      </c>
      <c r="J103" s="234">
        <f>'Visi duomenys'!K98</f>
        <v>0</v>
      </c>
      <c r="K103" s="234">
        <f>'Visi duomenys'!L98</f>
        <v>0</v>
      </c>
      <c r="L103" s="237">
        <f>'Visi duomenys'!M98</f>
        <v>0</v>
      </c>
      <c r="M103" s="316">
        <f>'Visi duomenys'!V98</f>
        <v>43403</v>
      </c>
      <c r="N103" s="316">
        <f>'Visi duomenys'!W98</f>
        <v>43646</v>
      </c>
      <c r="O103" s="311">
        <f>'Visi duomenys'!N98</f>
        <v>47242</v>
      </c>
      <c r="P103" s="311">
        <f>'Visi duomenys'!S98</f>
        <v>40155.699999999997</v>
      </c>
      <c r="Q103" s="311">
        <f>'Visi duomenys'!P98</f>
        <v>3543.15</v>
      </c>
      <c r="R103" s="311">
        <f>'Visi duomenys'!O98+'Visi duomenys'!Q98+'Visi duomenys'!R98</f>
        <v>3543.15</v>
      </c>
    </row>
    <row r="104" spans="1:19" s="315" customFormat="1" x14ac:dyDescent="0.25">
      <c r="A104" s="237" t="str">
        <f>'Visi duomenys'!A99</f>
        <v>2.1.2.3.16</v>
      </c>
      <c r="B104" s="237" t="str">
        <f>'Visi duomenys'!B99</f>
        <v>R086609-270000-0016</v>
      </c>
      <c r="C104" s="237" t="str">
        <f>'Visi duomenys'!D99</f>
        <v>UAB Mažonienės medicinos kabineto veiklos efektyvumo didinimas</v>
      </c>
      <c r="D104" s="237" t="str">
        <f>'Visi duomenys'!E99</f>
        <v>UAB Mažonienės medicinos kabinetas</v>
      </c>
      <c r="E104" s="237" t="str">
        <f>'Visi duomenys'!F99</f>
        <v>SAM</v>
      </c>
      <c r="F104" s="237" t="str">
        <f>'Visi duomenys'!G99</f>
        <v>Tauragės r.</v>
      </c>
      <c r="G104" s="237" t="str">
        <f>'Visi duomenys'!H99</f>
        <v>08.1.3-CPVA-R-609</v>
      </c>
      <c r="H104" s="237" t="str">
        <f>'Visi duomenys'!I99</f>
        <v>R</v>
      </c>
      <c r="I104" s="237">
        <f>'Visi duomenys'!J99</f>
        <v>0</v>
      </c>
      <c r="J104" s="234">
        <f>'Visi duomenys'!K99</f>
        <v>0</v>
      </c>
      <c r="K104" s="234">
        <f>'Visi duomenys'!L99</f>
        <v>0</v>
      </c>
      <c r="L104" s="237">
        <f>'Visi duomenys'!M99</f>
        <v>0</v>
      </c>
      <c r="M104" s="316">
        <f>'Visi duomenys'!V99</f>
        <v>43434</v>
      </c>
      <c r="N104" s="316">
        <f>'Visi duomenys'!W99</f>
        <v>43646</v>
      </c>
      <c r="O104" s="311">
        <f>'Visi duomenys'!N99</f>
        <v>26893</v>
      </c>
      <c r="P104" s="311">
        <f>'Visi duomenys'!S99</f>
        <v>21944.7</v>
      </c>
      <c r="Q104" s="311">
        <f>'Visi duomenys'!P99</f>
        <v>0</v>
      </c>
      <c r="R104" s="311">
        <f>'Visi duomenys'!O99+'Visi duomenys'!Q99+'Visi duomenys'!R99</f>
        <v>4948.3</v>
      </c>
    </row>
    <row r="105" spans="1:19" s="315" customFormat="1" x14ac:dyDescent="0.25">
      <c r="A105" s="237" t="str">
        <f>'Visi duomenys'!A100</f>
        <v>2.1.2.3.17</v>
      </c>
      <c r="B105" s="237" t="str">
        <f>'Visi duomenys'!B100</f>
        <v>R086609-270000-0017</v>
      </c>
      <c r="C105" s="237" t="str">
        <f>'Visi duomenys'!D100</f>
        <v>UAB InMedica šeimos klinikų Tauragėje ir Skaudvilėje veiklos efektyvumo didinimas</v>
      </c>
      <c r="D105" s="237" t="str">
        <f>'Visi duomenys'!E100</f>
        <v>UAB InMedica</v>
      </c>
      <c r="E105" s="237" t="str">
        <f>'Visi duomenys'!F100</f>
        <v>SAM</v>
      </c>
      <c r="F105" s="237" t="str">
        <f>'Visi duomenys'!G100</f>
        <v>Tauragės r.</v>
      </c>
      <c r="G105" s="237" t="str">
        <f>'Visi duomenys'!H100</f>
        <v>08.1.3-CPVA-R-609</v>
      </c>
      <c r="H105" s="237" t="str">
        <f>'Visi duomenys'!I100</f>
        <v>R</v>
      </c>
      <c r="I105" s="237">
        <f>'Visi duomenys'!J100</f>
        <v>0</v>
      </c>
      <c r="J105" s="234">
        <f>'Visi duomenys'!K100</f>
        <v>0</v>
      </c>
      <c r="K105" s="234">
        <f>'Visi duomenys'!L100</f>
        <v>0</v>
      </c>
      <c r="L105" s="237">
        <f>'Visi duomenys'!M100</f>
        <v>0</v>
      </c>
      <c r="M105" s="316">
        <f>'Visi duomenys'!V100</f>
        <v>43434</v>
      </c>
      <c r="N105" s="316">
        <f>'Visi duomenys'!W100</f>
        <v>43677</v>
      </c>
      <c r="O105" s="311">
        <f>'Visi duomenys'!N100</f>
        <v>103528.96000000001</v>
      </c>
      <c r="P105" s="311">
        <f>'Visi duomenys'!S100</f>
        <v>87999.62</v>
      </c>
      <c r="Q105" s="311">
        <f>'Visi duomenys'!P100</f>
        <v>7764.67</v>
      </c>
      <c r="R105" s="311">
        <f>'Visi duomenys'!O100+'Visi duomenys'!Q100+'Visi duomenys'!R100</f>
        <v>7764.67</v>
      </c>
    </row>
    <row r="106" spans="1:19" s="315" customFormat="1" x14ac:dyDescent="0.25">
      <c r="A106" s="236" t="str">
        <f>'Visi duomenys'!A101</f>
        <v>2.1.3.</v>
      </c>
      <c r="B106" s="235">
        <f>'Visi duomenys'!B101</f>
        <v>0</v>
      </c>
      <c r="C106" s="236" t="str">
        <f>'Visi duomenys'!D101</f>
        <v>Uždavinys. Padidinti regiono savivaldybių socialinio būsto fondą, pagerinti bendruomenėje teikiamų socialinių paslaugų kokybę ir išplėsti jų prieinamumą.</v>
      </c>
      <c r="D106" s="235">
        <f>'Visi duomenys'!E101</f>
        <v>0</v>
      </c>
      <c r="E106" s="235">
        <f>'Visi duomenys'!F101</f>
        <v>0</v>
      </c>
      <c r="F106" s="235">
        <f>'Visi duomenys'!G101</f>
        <v>0</v>
      </c>
      <c r="G106" s="235">
        <f>'Visi duomenys'!H101</f>
        <v>0</v>
      </c>
      <c r="H106" s="235">
        <f>'Visi duomenys'!I101</f>
        <v>0</v>
      </c>
      <c r="I106" s="235">
        <f>'Visi duomenys'!J101</f>
        <v>0</v>
      </c>
      <c r="J106" s="236">
        <f>'Visi duomenys'!K101</f>
        <v>0</v>
      </c>
      <c r="K106" s="236">
        <f>'Visi duomenys'!L101</f>
        <v>0</v>
      </c>
      <c r="L106" s="235">
        <f>'Visi duomenys'!M101</f>
        <v>0</v>
      </c>
      <c r="M106" s="313">
        <f>'Visi duomenys'!V101</f>
        <v>0</v>
      </c>
      <c r="N106" s="313" t="str">
        <f>'Visi duomenys'!W101</f>
        <v xml:space="preserve"> </v>
      </c>
      <c r="O106" s="314">
        <f>'Visi duomenys'!N101</f>
        <v>0</v>
      </c>
      <c r="P106" s="314"/>
      <c r="Q106" s="314">
        <f>'Visi duomenys'!P101</f>
        <v>0</v>
      </c>
      <c r="R106" s="314">
        <f>'Visi duomenys'!O101+'Visi duomenys'!Q101+'Visi duomenys'!R101</f>
        <v>0</v>
      </c>
      <c r="S106" s="315">
        <f t="shared" si="1"/>
        <v>0</v>
      </c>
    </row>
    <row r="107" spans="1:19" s="315" customFormat="1" x14ac:dyDescent="0.25">
      <c r="A107" s="236" t="str">
        <f>'Visi duomenys'!A102</f>
        <v>2.1.3.1</v>
      </c>
      <c r="B107" s="235">
        <f>'Visi duomenys'!B102</f>
        <v>0</v>
      </c>
      <c r="C107" s="236" t="str">
        <f>'Visi duomenys'!D102</f>
        <v>Priemonė: Socialinių paslaugų infrastruktūros plėtra</v>
      </c>
      <c r="D107" s="235">
        <f>'Visi duomenys'!E102</f>
        <v>0</v>
      </c>
      <c r="E107" s="235">
        <f>'Visi duomenys'!F102</f>
        <v>0</v>
      </c>
      <c r="F107" s="235">
        <f>'Visi duomenys'!G102</f>
        <v>0</v>
      </c>
      <c r="G107" s="235">
        <f>'Visi duomenys'!H102</f>
        <v>0</v>
      </c>
      <c r="H107" s="235">
        <f>'Visi duomenys'!I102</f>
        <v>0</v>
      </c>
      <c r="I107" s="235">
        <f>'Visi duomenys'!J102</f>
        <v>0</v>
      </c>
      <c r="J107" s="236">
        <f>'Visi duomenys'!K102</f>
        <v>0</v>
      </c>
      <c r="K107" s="236">
        <f>'Visi duomenys'!L102</f>
        <v>0</v>
      </c>
      <c r="L107" s="235">
        <f>'Visi duomenys'!M102</f>
        <v>0</v>
      </c>
      <c r="M107" s="313">
        <f>'Visi duomenys'!V102</f>
        <v>0</v>
      </c>
      <c r="N107" s="313" t="str">
        <f>'Visi duomenys'!W102</f>
        <v xml:space="preserve"> </v>
      </c>
      <c r="O107" s="314">
        <f>'Visi duomenys'!N102</f>
        <v>0</v>
      </c>
      <c r="P107" s="314">
        <f>'Visi duomenys'!S102</f>
        <v>0</v>
      </c>
      <c r="Q107" s="314">
        <f>'Visi duomenys'!P102</f>
        <v>0</v>
      </c>
      <c r="R107" s="314">
        <f>'Visi duomenys'!O102+'Visi duomenys'!Q102+'Visi duomenys'!R102</f>
        <v>0</v>
      </c>
      <c r="S107" s="315">
        <f t="shared" si="1"/>
        <v>0</v>
      </c>
    </row>
    <row r="108" spans="1:19" s="315" customFormat="1" x14ac:dyDescent="0.25">
      <c r="A108" s="237" t="str">
        <f>'Visi duomenys'!A103</f>
        <v>2.1.3.1.1</v>
      </c>
      <c r="B108" s="237" t="str">
        <f>'Visi duomenys'!B103</f>
        <v>R084407-270000-1196</v>
      </c>
      <c r="C108" s="237" t="str">
        <f>'Visi duomenys'!D103</f>
        <v>Savarankiško gyvenimo namų plėtra senyvo amžiaus asmenims ir (ar) asmenims su negalia Šventupio g. 3, Šiauduvoje, Šilalės r.</v>
      </c>
      <c r="D108" s="237" t="str">
        <f>'Visi duomenys'!E103</f>
        <v>ŠRSA</v>
      </c>
      <c r="E108" s="237" t="str">
        <f>'Visi duomenys'!F103</f>
        <v>SADM</v>
      </c>
      <c r="F108" s="237" t="str">
        <f>'Visi duomenys'!G103</f>
        <v>Šiauduvos gyv.</v>
      </c>
      <c r="G108" s="237" t="str">
        <f>'Visi duomenys'!H103</f>
        <v>08.1.2-CPVA-R-407</v>
      </c>
      <c r="H108" s="237" t="str">
        <f>'Visi duomenys'!I103</f>
        <v>R</v>
      </c>
      <c r="I108" s="237">
        <f>'Visi duomenys'!J103</f>
        <v>0</v>
      </c>
      <c r="J108" s="234">
        <f>'Visi duomenys'!K103</f>
        <v>0</v>
      </c>
      <c r="K108" s="234">
        <f>'Visi duomenys'!L103</f>
        <v>0</v>
      </c>
      <c r="L108" s="237">
        <f>'Visi duomenys'!M103</f>
        <v>0</v>
      </c>
      <c r="M108" s="316">
        <f>'Visi duomenys'!V103</f>
        <v>42916</v>
      </c>
      <c r="N108" s="316">
        <f>'Visi duomenys'!W103</f>
        <v>43404</v>
      </c>
      <c r="O108" s="311">
        <f>'Visi duomenys'!N103</f>
        <v>163883.85</v>
      </c>
      <c r="P108" s="311">
        <f>'Visi duomenys'!S103</f>
        <v>139301.26999999999</v>
      </c>
      <c r="Q108" s="311">
        <f>'Visi duomenys'!P103</f>
        <v>0</v>
      </c>
      <c r="R108" s="311">
        <f>'Visi duomenys'!O103+'Visi duomenys'!Q103+'Visi duomenys'!R103</f>
        <v>24582.58</v>
      </c>
      <c r="S108" s="315">
        <f t="shared" si="1"/>
        <v>0</v>
      </c>
    </row>
    <row r="109" spans="1:19" s="315" customFormat="1" x14ac:dyDescent="0.25">
      <c r="A109" s="237" t="str">
        <f>'Visi duomenys'!A104</f>
        <v>2.1.3.1.2</v>
      </c>
      <c r="B109" s="237" t="str">
        <f>'Visi duomenys'!B104</f>
        <v>R084407-270000-1197</v>
      </c>
      <c r="C109" s="237" t="str">
        <f>'Visi duomenys'!D104</f>
        <v>Modernizuoti veikiančius palaikomojo gydymo, slaugos ir senelių globos namus Pagėgiuose</v>
      </c>
      <c r="D109" s="237" t="str">
        <f>'Visi duomenys'!E104</f>
        <v>PSA</v>
      </c>
      <c r="E109" s="237" t="str">
        <f>'Visi duomenys'!F104</f>
        <v>SADM</v>
      </c>
      <c r="F109" s="237" t="str">
        <f>'Visi duomenys'!G104</f>
        <v>Pagėgių miestas</v>
      </c>
      <c r="G109" s="237" t="str">
        <f>'Visi duomenys'!H104</f>
        <v>08.1.2-CPVA-R-407</v>
      </c>
      <c r="H109" s="237" t="str">
        <f>'Visi duomenys'!I104</f>
        <v>R</v>
      </c>
      <c r="I109" s="237">
        <f>'Visi duomenys'!J104</f>
        <v>0</v>
      </c>
      <c r="J109" s="234">
        <f>'Visi duomenys'!K104</f>
        <v>0</v>
      </c>
      <c r="K109" s="234">
        <f>'Visi duomenys'!L104</f>
        <v>0</v>
      </c>
      <c r="L109" s="237">
        <f>'Visi duomenys'!M104</f>
        <v>0</v>
      </c>
      <c r="M109" s="316">
        <f>'Visi duomenys'!V104</f>
        <v>42794</v>
      </c>
      <c r="N109" s="316">
        <f>'Visi duomenys'!W104</f>
        <v>43220</v>
      </c>
      <c r="O109" s="311">
        <f>'Visi duomenys'!N104</f>
        <v>77491.23</v>
      </c>
      <c r="P109" s="311">
        <f>'Visi duomenys'!S104</f>
        <v>55159.27</v>
      </c>
      <c r="Q109" s="311">
        <f>'Visi duomenys'!P104</f>
        <v>0</v>
      </c>
      <c r="R109" s="311">
        <f>'Visi duomenys'!O104+'Visi duomenys'!Q104+'Visi duomenys'!R104</f>
        <v>22331.96</v>
      </c>
      <c r="S109" s="315">
        <f t="shared" si="1"/>
        <v>0</v>
      </c>
    </row>
    <row r="110" spans="1:19" s="315" customFormat="1" x14ac:dyDescent="0.25">
      <c r="A110" s="237" t="str">
        <f>'Visi duomenys'!A105</f>
        <v>2.1.3.1.3</v>
      </c>
      <c r="B110" s="237" t="str">
        <f>'Visi duomenys'!B105</f>
        <v>R084407-270000-1198</v>
      </c>
      <c r="C110" s="237" t="str">
        <f>'Visi duomenys'!D105</f>
        <v>Socialinių paslaugų įstaigos modernizavimas ir paslaugų plėtra Jurbarko rajone</v>
      </c>
      <c r="D110" s="237" t="str">
        <f>'Visi duomenys'!E105</f>
        <v>JRSA</v>
      </c>
      <c r="E110" s="237" t="str">
        <f>'Visi duomenys'!F105</f>
        <v>SADM</v>
      </c>
      <c r="F110" s="237" t="str">
        <f>'Visi duomenys'!G105</f>
        <v>Jurbarko rajonas</v>
      </c>
      <c r="G110" s="237" t="str">
        <f>'Visi duomenys'!H105</f>
        <v>08.1.2-CPVA-R-407</v>
      </c>
      <c r="H110" s="237" t="str">
        <f>'Visi duomenys'!I105</f>
        <v>R</v>
      </c>
      <c r="I110" s="237">
        <f>'Visi duomenys'!J105</f>
        <v>0</v>
      </c>
      <c r="J110" s="234">
        <f>'Visi duomenys'!K105</f>
        <v>0</v>
      </c>
      <c r="K110" s="234">
        <f>'Visi duomenys'!L105</f>
        <v>0</v>
      </c>
      <c r="L110" s="237">
        <f>'Visi duomenys'!M105</f>
        <v>0</v>
      </c>
      <c r="M110" s="316">
        <f>'Visi duomenys'!V105</f>
        <v>42825</v>
      </c>
      <c r="N110" s="316">
        <f>'Visi duomenys'!W105</f>
        <v>43585</v>
      </c>
      <c r="O110" s="311">
        <f>'Visi duomenys'!N105</f>
        <v>184477.95</v>
      </c>
      <c r="P110" s="311">
        <f>'Visi duomenys'!S105</f>
        <v>156806.25</v>
      </c>
      <c r="Q110" s="311">
        <f>'Visi duomenys'!P105</f>
        <v>0</v>
      </c>
      <c r="R110" s="311">
        <f>'Visi duomenys'!O105+'Visi duomenys'!Q105+'Visi duomenys'!R105</f>
        <v>27671.7</v>
      </c>
      <c r="S110" s="315">
        <f t="shared" si="1"/>
        <v>0</v>
      </c>
    </row>
    <row r="111" spans="1:19" s="315" customFormat="1" x14ac:dyDescent="0.25">
      <c r="A111" s="237" t="str">
        <f>'Visi duomenys'!A106</f>
        <v>2.1.3.1.4</v>
      </c>
      <c r="B111" s="237" t="str">
        <f>'Visi duomenys'!B106</f>
        <v>R084407-270000-1199</v>
      </c>
      <c r="C111" s="237" t="str">
        <f>'Visi duomenys'!D106</f>
        <v>Nestacionarių socialinių paslaugų infrastruktūros plėtra Tauragės rajono savivaldybėje</v>
      </c>
      <c r="D111" s="237" t="str">
        <f>'Visi duomenys'!E106</f>
        <v>BĮ "Tauragės socialinių paslaugų centras"</v>
      </c>
      <c r="E111" s="237" t="str">
        <f>'Visi duomenys'!F106</f>
        <v>SADM</v>
      </c>
      <c r="F111" s="237" t="str">
        <f>'Visi duomenys'!G106</f>
        <v>Tauragės rajonas</v>
      </c>
      <c r="G111" s="237" t="str">
        <f>'Visi duomenys'!H106</f>
        <v>08.1.2-CPVA-R-407</v>
      </c>
      <c r="H111" s="237" t="str">
        <f>'Visi duomenys'!I106</f>
        <v>R</v>
      </c>
      <c r="I111" s="237">
        <f>'Visi duomenys'!J106</f>
        <v>0</v>
      </c>
      <c r="J111" s="234">
        <f>'Visi duomenys'!K106</f>
        <v>0</v>
      </c>
      <c r="K111" s="234">
        <f>'Visi duomenys'!L106</f>
        <v>0</v>
      </c>
      <c r="L111" s="237">
        <f>'Visi duomenys'!M106</f>
        <v>0</v>
      </c>
      <c r="M111" s="316">
        <f>'Visi duomenys'!V106</f>
        <v>42916</v>
      </c>
      <c r="N111" s="316">
        <f>'Visi duomenys'!W106</f>
        <v>43921</v>
      </c>
      <c r="O111" s="311">
        <f>'Visi duomenys'!N106</f>
        <v>416817.53</v>
      </c>
      <c r="P111" s="311">
        <f>'Visi duomenys'!S106</f>
        <v>236884.21</v>
      </c>
      <c r="Q111" s="311">
        <f>'Visi duomenys'!P106</f>
        <v>0</v>
      </c>
      <c r="R111" s="311">
        <f>'Visi duomenys'!O106+'Visi duomenys'!Q106+'Visi duomenys'!R106</f>
        <v>179933.32</v>
      </c>
      <c r="S111" s="315">
        <f t="shared" si="1"/>
        <v>0</v>
      </c>
    </row>
    <row r="112" spans="1:19" s="315" customFormat="1" x14ac:dyDescent="0.25">
      <c r="A112" s="236" t="str">
        <f>'Visi duomenys'!A107</f>
        <v>2.1.3.2</v>
      </c>
      <c r="B112" s="235" t="str">
        <f>'Visi duomenys'!B107</f>
        <v/>
      </c>
      <c r="C112" s="236" t="str">
        <f>'Visi duomenys'!D107</f>
        <v>Priemonė: Socialinio būsto fondo plėtra</v>
      </c>
      <c r="D112" s="235">
        <f>'Visi duomenys'!E107</f>
        <v>0</v>
      </c>
      <c r="E112" s="235">
        <f>'Visi duomenys'!F107</f>
        <v>0</v>
      </c>
      <c r="F112" s="235">
        <f>'Visi duomenys'!G107</f>
        <v>0</v>
      </c>
      <c r="G112" s="235">
        <f>'Visi duomenys'!H107</f>
        <v>0</v>
      </c>
      <c r="H112" s="235">
        <f>'Visi duomenys'!I107</f>
        <v>0</v>
      </c>
      <c r="I112" s="235">
        <f>'Visi duomenys'!J107</f>
        <v>0</v>
      </c>
      <c r="J112" s="236">
        <f>'Visi duomenys'!K107</f>
        <v>0</v>
      </c>
      <c r="K112" s="236">
        <f>'Visi duomenys'!L107</f>
        <v>0</v>
      </c>
      <c r="L112" s="235">
        <f>'Visi duomenys'!M107</f>
        <v>0</v>
      </c>
      <c r="M112" s="313">
        <f>'Visi duomenys'!V107</f>
        <v>0</v>
      </c>
      <c r="N112" s="313" t="str">
        <f>'Visi duomenys'!W107</f>
        <v xml:space="preserve"> </v>
      </c>
      <c r="O112" s="314">
        <f>'Visi duomenys'!N107</f>
        <v>0</v>
      </c>
      <c r="P112" s="314">
        <f>'Visi duomenys'!S107</f>
        <v>0</v>
      </c>
      <c r="Q112" s="314">
        <f>'Visi duomenys'!P107</f>
        <v>0</v>
      </c>
      <c r="R112" s="314">
        <f>'Visi duomenys'!O107+'Visi duomenys'!Q107+'Visi duomenys'!R107</f>
        <v>0</v>
      </c>
      <c r="S112" s="315">
        <f t="shared" si="1"/>
        <v>0</v>
      </c>
    </row>
    <row r="113" spans="1:19" s="315" customFormat="1" x14ac:dyDescent="0.25">
      <c r="A113" s="237" t="str">
        <f>'Visi duomenys'!A108</f>
        <v>2.1.3.2.1</v>
      </c>
      <c r="B113" s="237" t="str">
        <f>'Visi duomenys'!B108</f>
        <v>R084408-260000-1201</v>
      </c>
      <c r="C113" s="237" t="str">
        <f>'Visi duomenys'!D108</f>
        <v>Socialinio būsto fondo plėtra Šilalės rajono savivaldybėje</v>
      </c>
      <c r="D113" s="237" t="str">
        <f>'Visi duomenys'!E108</f>
        <v>ŠRSA</v>
      </c>
      <c r="E113" s="237" t="str">
        <f>'Visi duomenys'!F108</f>
        <v>SADM</v>
      </c>
      <c r="F113" s="237" t="str">
        <f>'Visi duomenys'!G108</f>
        <v>Pajūrio mstl.</v>
      </c>
      <c r="G113" s="237" t="str">
        <f>'Visi duomenys'!H108</f>
        <v>08.1.2-CPVA-R-408</v>
      </c>
      <c r="H113" s="237" t="str">
        <f>'Visi duomenys'!I108</f>
        <v>R</v>
      </c>
      <c r="I113" s="237">
        <f>'Visi duomenys'!J108</f>
        <v>0</v>
      </c>
      <c r="J113" s="234">
        <f>'Visi duomenys'!K108</f>
        <v>0</v>
      </c>
      <c r="K113" s="234">
        <f>'Visi duomenys'!L108</f>
        <v>0</v>
      </c>
      <c r="L113" s="237">
        <f>'Visi duomenys'!M108</f>
        <v>0</v>
      </c>
      <c r="M113" s="316">
        <f>'Visi duomenys'!V108</f>
        <v>42735</v>
      </c>
      <c r="N113" s="316">
        <f>'Visi duomenys'!W108</f>
        <v>44926</v>
      </c>
      <c r="O113" s="311">
        <f>'Visi duomenys'!N108</f>
        <v>557789.41</v>
      </c>
      <c r="P113" s="311">
        <f>'Visi duomenys'!S108</f>
        <v>474121</v>
      </c>
      <c r="Q113" s="311">
        <f>'Visi duomenys'!P108</f>
        <v>0</v>
      </c>
      <c r="R113" s="311">
        <f>'Visi duomenys'!O108+'Visi duomenys'!Q108+'Visi duomenys'!R108</f>
        <v>83668.41</v>
      </c>
      <c r="S113" s="315">
        <f t="shared" si="1"/>
        <v>0</v>
      </c>
    </row>
    <row r="114" spans="1:19" s="315" customFormat="1" x14ac:dyDescent="0.25">
      <c r="A114" s="237" t="str">
        <f>'Visi duomenys'!A109</f>
        <v>2.1.3.2.2</v>
      </c>
      <c r="B114" s="237" t="str">
        <f>'Visi duomenys'!B109</f>
        <v>R084408-250000-1202</v>
      </c>
      <c r="C114" s="237" t="str">
        <f>'Visi duomenys'!D109</f>
        <v>Socialinio būsto fondo plėtra Pagėgių savivaldybėje</v>
      </c>
      <c r="D114" s="237" t="str">
        <f>'Visi duomenys'!E109</f>
        <v>PSA</v>
      </c>
      <c r="E114" s="237" t="str">
        <f>'Visi duomenys'!F109</f>
        <v>SADM</v>
      </c>
      <c r="F114" s="237" t="str">
        <f>'Visi duomenys'!G109</f>
        <v>Pagėgių savivaldybė</v>
      </c>
      <c r="G114" s="237" t="str">
        <f>'Visi duomenys'!H109</f>
        <v>08.1.2-CPVA-R-408</v>
      </c>
      <c r="H114" s="237" t="str">
        <f>'Visi duomenys'!I109</f>
        <v>R</v>
      </c>
      <c r="I114" s="237">
        <f>'Visi duomenys'!J109</f>
        <v>0</v>
      </c>
      <c r="J114" s="234">
        <f>'Visi duomenys'!K109</f>
        <v>0</v>
      </c>
      <c r="K114" s="234">
        <f>'Visi duomenys'!L109</f>
        <v>0</v>
      </c>
      <c r="L114" s="237">
        <f>'Visi duomenys'!M109</f>
        <v>0</v>
      </c>
      <c r="M114" s="316">
        <f>'Visi duomenys'!V109</f>
        <v>42735</v>
      </c>
      <c r="N114" s="316">
        <f>'Visi duomenys'!W109</f>
        <v>43404</v>
      </c>
      <c r="O114" s="311">
        <f>'Visi duomenys'!N109</f>
        <v>203981.18</v>
      </c>
      <c r="P114" s="311">
        <f>'Visi duomenys'!S109</f>
        <v>173384</v>
      </c>
      <c r="Q114" s="311">
        <f>'Visi duomenys'!P109</f>
        <v>0</v>
      </c>
      <c r="R114" s="311">
        <f>'Visi duomenys'!O109+'Visi duomenys'!Q109+'Visi duomenys'!R109</f>
        <v>30597.18</v>
      </c>
      <c r="S114" s="315">
        <f t="shared" si="1"/>
        <v>0</v>
      </c>
    </row>
    <row r="115" spans="1:19" s="315" customFormat="1" x14ac:dyDescent="0.25">
      <c r="A115" s="237" t="str">
        <f>'Visi duomenys'!A110</f>
        <v>2.1.3.2.3</v>
      </c>
      <c r="B115" s="237" t="str">
        <f>'Visi duomenys'!B110</f>
        <v>R084408-260000-1203</v>
      </c>
      <c r="C115" s="237" t="str">
        <f>'Visi duomenys'!D110</f>
        <v>Socialinio būsto plėtra Jurbarko rajono savivaldybėje</v>
      </c>
      <c r="D115" s="237" t="str">
        <f>'Visi duomenys'!E110</f>
        <v>JRSA</v>
      </c>
      <c r="E115" s="237" t="str">
        <f>'Visi duomenys'!F110</f>
        <v>SADM</v>
      </c>
      <c r="F115" s="237" t="str">
        <f>'Visi duomenys'!G110</f>
        <v>Jurbarko miestas</v>
      </c>
      <c r="G115" s="237" t="str">
        <f>'Visi duomenys'!H110</f>
        <v>08.1.2-CPVA-R-408</v>
      </c>
      <c r="H115" s="237" t="str">
        <f>'Visi duomenys'!I110</f>
        <v>R</v>
      </c>
      <c r="I115" s="237">
        <f>'Visi duomenys'!J110</f>
        <v>0</v>
      </c>
      <c r="J115" s="234">
        <f>'Visi duomenys'!K110</f>
        <v>0</v>
      </c>
      <c r="K115" s="234">
        <f>'Visi duomenys'!L110</f>
        <v>0</v>
      </c>
      <c r="L115" s="237">
        <f>'Visi duomenys'!M110</f>
        <v>0</v>
      </c>
      <c r="M115" s="316">
        <f>'Visi duomenys'!V110</f>
        <v>42613</v>
      </c>
      <c r="N115" s="316">
        <f>'Visi duomenys'!W110</f>
        <v>44561</v>
      </c>
      <c r="O115" s="311">
        <f>'Visi duomenys'!N110</f>
        <v>297848.24</v>
      </c>
      <c r="P115" s="311">
        <f>'Visi duomenys'!S110</f>
        <v>253171</v>
      </c>
      <c r="Q115" s="311">
        <f>'Visi duomenys'!P110</f>
        <v>0</v>
      </c>
      <c r="R115" s="311">
        <f>'Visi duomenys'!O110+'Visi duomenys'!Q110+'Visi duomenys'!R110</f>
        <v>44677.24</v>
      </c>
      <c r="S115" s="315">
        <f t="shared" si="1"/>
        <v>0</v>
      </c>
    </row>
    <row r="116" spans="1:19" s="315" customFormat="1" x14ac:dyDescent="0.25">
      <c r="A116" s="237" t="str">
        <f>'Visi duomenys'!A111</f>
        <v>2.1.3.2.4</v>
      </c>
      <c r="B116" s="237" t="str">
        <f>'Visi duomenys'!B111</f>
        <v>R084408-260000-1204</v>
      </c>
      <c r="C116" s="237" t="str">
        <f>'Visi duomenys'!D111</f>
        <v>Socialinio būsto fondo plėtra Tauragės rajono savivaldybėje</v>
      </c>
      <c r="D116" s="237" t="str">
        <f>'Visi duomenys'!E111</f>
        <v>TRSA</v>
      </c>
      <c r="E116" s="237" t="str">
        <f>'Visi duomenys'!F111</f>
        <v>SADM</v>
      </c>
      <c r="F116" s="237" t="str">
        <f>'Visi duomenys'!G111</f>
        <v>Tauragės rajonas</v>
      </c>
      <c r="G116" s="237" t="str">
        <f>'Visi duomenys'!H111</f>
        <v>08.1.2-CPVA-R-408</v>
      </c>
      <c r="H116" s="237" t="str">
        <f>'Visi duomenys'!I111</f>
        <v>R</v>
      </c>
      <c r="I116" s="237">
        <f>'Visi duomenys'!J111</f>
        <v>0</v>
      </c>
      <c r="J116" s="234">
        <f>'Visi duomenys'!K111</f>
        <v>0</v>
      </c>
      <c r="K116" s="234">
        <f>'Visi duomenys'!L111</f>
        <v>0</v>
      </c>
      <c r="L116" s="237">
        <f>'Visi duomenys'!M111</f>
        <v>0</v>
      </c>
      <c r="M116" s="316">
        <f>'Visi duomenys'!V111</f>
        <v>42735</v>
      </c>
      <c r="N116" s="316">
        <f>'Visi duomenys'!W111</f>
        <v>44561</v>
      </c>
      <c r="O116" s="311">
        <f>'Visi duomenys'!N111</f>
        <v>1467581.1764705882</v>
      </c>
      <c r="P116" s="311">
        <f>'Visi duomenys'!S111</f>
        <v>1247444</v>
      </c>
      <c r="Q116" s="311">
        <f>'Visi duomenys'!P111</f>
        <v>0</v>
      </c>
      <c r="R116" s="311">
        <f>'Visi duomenys'!O111+'Visi duomenys'!Q111+'Visi duomenys'!R111</f>
        <v>220137.17647058822</v>
      </c>
      <c r="S116" s="315">
        <f t="shared" si="1"/>
        <v>0</v>
      </c>
    </row>
    <row r="117" spans="1:19" s="315" customFormat="1" x14ac:dyDescent="0.25">
      <c r="A117" s="236" t="str">
        <f>'Visi duomenys'!A112</f>
        <v>2.2.</v>
      </c>
      <c r="B117" s="235" t="str">
        <f>'Visi duomenys'!B112</f>
        <v/>
      </c>
      <c r="C117" s="236" t="str">
        <f>'Visi duomenys'!D112</f>
        <v xml:space="preserve">Tikslas. Tobulinti viešąjį valdymą savivaldybėse, didinant jo atitikimą visuomenės poreikiams. </v>
      </c>
      <c r="D117" s="235">
        <f>'Visi duomenys'!E112</f>
        <v>0</v>
      </c>
      <c r="E117" s="235">
        <f>'Visi duomenys'!F112</f>
        <v>0</v>
      </c>
      <c r="F117" s="235">
        <f>'Visi duomenys'!G112</f>
        <v>0</v>
      </c>
      <c r="G117" s="235">
        <f>'Visi duomenys'!H112</f>
        <v>0</v>
      </c>
      <c r="H117" s="235">
        <f>'Visi duomenys'!I112</f>
        <v>0</v>
      </c>
      <c r="I117" s="235">
        <f>'Visi duomenys'!J112</f>
        <v>0</v>
      </c>
      <c r="J117" s="236">
        <f>'Visi duomenys'!K112</f>
        <v>0</v>
      </c>
      <c r="K117" s="236">
        <f>'Visi duomenys'!L112</f>
        <v>0</v>
      </c>
      <c r="L117" s="235">
        <f>'Visi duomenys'!M112</f>
        <v>0</v>
      </c>
      <c r="M117" s="313">
        <f>'Visi duomenys'!V112</f>
        <v>0</v>
      </c>
      <c r="N117" s="313" t="str">
        <f>'Visi duomenys'!W112</f>
        <v xml:space="preserve"> </v>
      </c>
      <c r="O117" s="314">
        <f>'Visi duomenys'!N112</f>
        <v>0</v>
      </c>
      <c r="P117" s="314">
        <f>'Visi duomenys'!S112</f>
        <v>0</v>
      </c>
      <c r="Q117" s="314">
        <f>'Visi duomenys'!P112</f>
        <v>0</v>
      </c>
      <c r="R117" s="314">
        <f>'Visi duomenys'!O112+'Visi duomenys'!Q112+'Visi duomenys'!R112</f>
        <v>0</v>
      </c>
      <c r="S117" s="315">
        <f t="shared" si="1"/>
        <v>0</v>
      </c>
    </row>
    <row r="118" spans="1:19" s="315" customFormat="1" x14ac:dyDescent="0.25">
      <c r="A118" s="236" t="str">
        <f>'Visi duomenys'!A113</f>
        <v>2.2.1.</v>
      </c>
      <c r="B118" s="235" t="str">
        <f>'Visi duomenys'!B113</f>
        <v/>
      </c>
      <c r="C118" s="236" t="str">
        <f>'Visi duomenys'!D113</f>
        <v xml:space="preserve">Uždavinys. Stiprinti regiono viešojo valdymo darbuotojų kompetenciją, didinti jų veiklos efektyvumą ir gerinti teikiamų paslaugų kokybę.  </v>
      </c>
      <c r="D118" s="235">
        <f>'Visi duomenys'!E113</f>
        <v>0</v>
      </c>
      <c r="E118" s="235">
        <f>'Visi duomenys'!F113</f>
        <v>0</v>
      </c>
      <c r="F118" s="235">
        <f>'Visi duomenys'!G113</f>
        <v>0</v>
      </c>
      <c r="G118" s="235">
        <f>'Visi duomenys'!H113</f>
        <v>0</v>
      </c>
      <c r="H118" s="235">
        <f>'Visi duomenys'!I113</f>
        <v>0</v>
      </c>
      <c r="I118" s="235">
        <f>'Visi duomenys'!J113</f>
        <v>0</v>
      </c>
      <c r="J118" s="236">
        <f>'Visi duomenys'!K113</f>
        <v>0</v>
      </c>
      <c r="K118" s="236">
        <f>'Visi duomenys'!L113</f>
        <v>0</v>
      </c>
      <c r="L118" s="235">
        <f>'Visi duomenys'!M113</f>
        <v>0</v>
      </c>
      <c r="M118" s="313">
        <f>'Visi duomenys'!V113</f>
        <v>0</v>
      </c>
      <c r="N118" s="313" t="str">
        <f>'Visi duomenys'!W113</f>
        <v xml:space="preserve"> </v>
      </c>
      <c r="O118" s="314">
        <f>'Visi duomenys'!N113</f>
        <v>0</v>
      </c>
      <c r="P118" s="314">
        <f>'Visi duomenys'!S113</f>
        <v>0</v>
      </c>
      <c r="Q118" s="314">
        <f>'Visi duomenys'!P113</f>
        <v>0</v>
      </c>
      <c r="R118" s="314">
        <f>'Visi duomenys'!O113+'Visi duomenys'!Q113+'Visi duomenys'!R113</f>
        <v>0</v>
      </c>
      <c r="S118" s="315">
        <f t="shared" si="1"/>
        <v>0</v>
      </c>
    </row>
    <row r="119" spans="1:19" s="315" customFormat="1" x14ac:dyDescent="0.25">
      <c r="A119" s="236" t="str">
        <f>'Visi duomenys'!A114</f>
        <v>2.2.1.1</v>
      </c>
      <c r="B119" s="235" t="str">
        <f>'Visi duomenys'!B114</f>
        <v/>
      </c>
      <c r="C119" s="236" t="str">
        <f>'Visi duomenys'!D114</f>
        <v>Priemonė: Paslaugų ir asmenų aptarnavimo kokybės gerinimas savivaldybėse</v>
      </c>
      <c r="D119" s="235">
        <f>'Visi duomenys'!E114</f>
        <v>0</v>
      </c>
      <c r="E119" s="235">
        <f>'Visi duomenys'!F114</f>
        <v>0</v>
      </c>
      <c r="F119" s="235">
        <f>'Visi duomenys'!G114</f>
        <v>0</v>
      </c>
      <c r="G119" s="235">
        <f>'Visi duomenys'!H114</f>
        <v>0</v>
      </c>
      <c r="H119" s="235">
        <f>'Visi duomenys'!I114</f>
        <v>0</v>
      </c>
      <c r="I119" s="235">
        <f>'Visi duomenys'!J114</f>
        <v>0</v>
      </c>
      <c r="J119" s="236">
        <f>'Visi duomenys'!K114</f>
        <v>0</v>
      </c>
      <c r="K119" s="236">
        <f>'Visi duomenys'!L114</f>
        <v>0</v>
      </c>
      <c r="L119" s="235">
        <f>'Visi duomenys'!M114</f>
        <v>0</v>
      </c>
      <c r="M119" s="313">
        <f>'Visi duomenys'!V114</f>
        <v>0</v>
      </c>
      <c r="N119" s="313" t="str">
        <f>'Visi duomenys'!W114</f>
        <v xml:space="preserve"> </v>
      </c>
      <c r="O119" s="314">
        <f>'Visi duomenys'!N114</f>
        <v>0</v>
      </c>
      <c r="P119" s="314">
        <f>'Visi duomenys'!S114</f>
        <v>0</v>
      </c>
      <c r="Q119" s="314">
        <f>'Visi duomenys'!P114</f>
        <v>0</v>
      </c>
      <c r="R119" s="314">
        <f>'Visi duomenys'!O114+'Visi duomenys'!Q114+'Visi duomenys'!R114</f>
        <v>0</v>
      </c>
      <c r="S119" s="315">
        <f t="shared" si="1"/>
        <v>0</v>
      </c>
    </row>
    <row r="120" spans="1:19" s="315" customFormat="1" x14ac:dyDescent="0.25">
      <c r="A120" s="237" t="str">
        <f>'Visi duomenys'!A115</f>
        <v>2.2.1.1.1</v>
      </c>
      <c r="B120" s="237" t="str">
        <f>'Visi duomenys'!B115</f>
        <v>R089920-490000-1208</v>
      </c>
      <c r="C120" s="237" t="str">
        <f>'Visi duomenys'!D115</f>
        <v>Paslaugų teikimo ir asmenų aptarnavimo kokybės gerinimas Tauragės regiono savivaldybėse. I etapas</v>
      </c>
      <c r="D120" s="237" t="str">
        <f>'Visi duomenys'!E115</f>
        <v>PSA</v>
      </c>
      <c r="E120" s="237" t="str">
        <f>'Visi duomenys'!F115</f>
        <v>VRM</v>
      </c>
      <c r="F120" s="237" t="str">
        <f>'Visi duomenys'!G115</f>
        <v>Tauragės apskritis</v>
      </c>
      <c r="G120" s="237" t="str">
        <f>'Visi duomenys'!H115</f>
        <v>10.1.3-ESFA-R-920</v>
      </c>
      <c r="H120" s="237" t="str">
        <f>'Visi duomenys'!I115</f>
        <v>R</v>
      </c>
      <c r="I120" s="237">
        <f>'Visi duomenys'!J115</f>
        <v>0</v>
      </c>
      <c r="J120" s="234">
        <f>'Visi duomenys'!K115</f>
        <v>0</v>
      </c>
      <c r="K120" s="234">
        <f>'Visi duomenys'!L115</f>
        <v>0</v>
      </c>
      <c r="L120" s="237">
        <f>'Visi duomenys'!M115</f>
        <v>0</v>
      </c>
      <c r="M120" s="316">
        <f>'Visi duomenys'!V115</f>
        <v>43220</v>
      </c>
      <c r="N120" s="316">
        <f>'Visi duomenys'!W115</f>
        <v>44296</v>
      </c>
      <c r="O120" s="311">
        <f>'Visi duomenys'!N115</f>
        <v>931508</v>
      </c>
      <c r="P120" s="311">
        <f>'Visi duomenys'!S115</f>
        <v>791781</v>
      </c>
      <c r="Q120" s="311">
        <f>'Visi duomenys'!P115</f>
        <v>0</v>
      </c>
      <c r="R120" s="311">
        <f>'Visi duomenys'!O115+'Visi duomenys'!Q115+'Visi duomenys'!R115</f>
        <v>139727</v>
      </c>
      <c r="S120" s="315">
        <f t="shared" si="1"/>
        <v>0</v>
      </c>
    </row>
    <row r="121" spans="1:19" s="315" customFormat="1" x14ac:dyDescent="0.25">
      <c r="A121" s="236" t="str">
        <f>'Visi duomenys'!A116</f>
        <v>3.</v>
      </c>
      <c r="B121" s="235">
        <f>'Visi duomenys'!B116</f>
        <v>0</v>
      </c>
      <c r="C121" s="236" t="str">
        <f>'Visi duomenys'!D116</f>
        <v>Prioritetas. ŽMOGUI PATOGI GYVENTI IR SAUGI APLINKA</v>
      </c>
      <c r="D121" s="235">
        <f>'Visi duomenys'!E116</f>
        <v>0</v>
      </c>
      <c r="E121" s="235">
        <f>'Visi duomenys'!F116</f>
        <v>0</v>
      </c>
      <c r="F121" s="235">
        <f>'Visi duomenys'!G116</f>
        <v>0</v>
      </c>
      <c r="G121" s="235">
        <f>'Visi duomenys'!H116</f>
        <v>0</v>
      </c>
      <c r="H121" s="235">
        <f>'Visi duomenys'!I116</f>
        <v>0</v>
      </c>
      <c r="I121" s="235">
        <f>'Visi duomenys'!J116</f>
        <v>0</v>
      </c>
      <c r="J121" s="236">
        <f>'Visi duomenys'!K116</f>
        <v>0</v>
      </c>
      <c r="K121" s="236">
        <f>'Visi duomenys'!L116</f>
        <v>0</v>
      </c>
      <c r="L121" s="235">
        <f>'Visi duomenys'!M116</f>
        <v>0</v>
      </c>
      <c r="M121" s="313">
        <f>'Visi duomenys'!V116</f>
        <v>0</v>
      </c>
      <c r="N121" s="313">
        <f>'Visi duomenys'!W116</f>
        <v>0</v>
      </c>
      <c r="O121" s="314">
        <f>'Visi duomenys'!N116</f>
        <v>0</v>
      </c>
      <c r="P121" s="314">
        <f>'Visi duomenys'!S116</f>
        <v>0</v>
      </c>
      <c r="Q121" s="314">
        <f>'Visi duomenys'!P116</f>
        <v>0</v>
      </c>
      <c r="R121" s="314">
        <f>'Visi duomenys'!O116+'Visi duomenys'!Q116+'Visi duomenys'!R116</f>
        <v>0</v>
      </c>
      <c r="S121" s="315">
        <f t="shared" si="1"/>
        <v>0</v>
      </c>
    </row>
    <row r="122" spans="1:19" s="315" customFormat="1" x14ac:dyDescent="0.25">
      <c r="A122" s="236" t="str">
        <f>'Visi duomenys'!A117</f>
        <v>3.1.</v>
      </c>
      <c r="B122" s="235" t="str">
        <f>'Visi duomenys'!B117</f>
        <v/>
      </c>
      <c r="C122" s="236" t="str">
        <f>'Visi duomenys'!D117</f>
        <v>Tikslas. Diegti sveiką gyvenamąją aplinką kuriančias vandentvarkos ir atliekų tvarkymo sistemas, didinti paslaugų kokybę ir prieinamumą.</v>
      </c>
      <c r="D122" s="235">
        <f>'Visi duomenys'!E117</f>
        <v>0</v>
      </c>
      <c r="E122" s="235">
        <f>'Visi duomenys'!F117</f>
        <v>0</v>
      </c>
      <c r="F122" s="235">
        <f>'Visi duomenys'!G117</f>
        <v>0</v>
      </c>
      <c r="G122" s="235">
        <f>'Visi duomenys'!H117</f>
        <v>0</v>
      </c>
      <c r="H122" s="235">
        <f>'Visi duomenys'!I117</f>
        <v>0</v>
      </c>
      <c r="I122" s="235">
        <f>'Visi duomenys'!J117</f>
        <v>0</v>
      </c>
      <c r="J122" s="236">
        <f>'Visi duomenys'!K117</f>
        <v>0</v>
      </c>
      <c r="K122" s="236">
        <f>'Visi duomenys'!L117</f>
        <v>0</v>
      </c>
      <c r="L122" s="235">
        <f>'Visi duomenys'!M117</f>
        <v>0</v>
      </c>
      <c r="M122" s="313">
        <f>'Visi duomenys'!V117</f>
        <v>0</v>
      </c>
      <c r="N122" s="313" t="str">
        <f>'Visi duomenys'!W117</f>
        <v xml:space="preserve"> </v>
      </c>
      <c r="O122" s="314">
        <f>'Visi duomenys'!N117</f>
        <v>0</v>
      </c>
      <c r="P122" s="314">
        <f>'Visi duomenys'!S117</f>
        <v>0</v>
      </c>
      <c r="Q122" s="314">
        <f>'Visi duomenys'!P117</f>
        <v>0</v>
      </c>
      <c r="R122" s="314">
        <f>'Visi duomenys'!O117+'Visi duomenys'!Q117+'Visi duomenys'!R117</f>
        <v>0</v>
      </c>
      <c r="S122" s="315">
        <f t="shared" si="1"/>
        <v>0</v>
      </c>
    </row>
    <row r="123" spans="1:19" s="315" customFormat="1" x14ac:dyDescent="0.25">
      <c r="A123" s="236" t="str">
        <f>'Visi duomenys'!A118</f>
        <v>3.1.1.</v>
      </c>
      <c r="B123" s="235" t="str">
        <f>'Visi duomenys'!B118</f>
        <v/>
      </c>
      <c r="C123" s="236" t="str">
        <f>'Visi duomenys'!D118</f>
        <v xml:space="preserve">Uždavinys. Plėsti, renovuoti ir modernizuoti geriamojo vandens ir nuotekų, paviršinių nuotekų surinkimo infrastruktūrą, gerinti teikiamų paslaugų  kokybę.  </v>
      </c>
      <c r="D123" s="235">
        <f>'Visi duomenys'!E118</f>
        <v>0</v>
      </c>
      <c r="E123" s="235">
        <f>'Visi duomenys'!F118</f>
        <v>0</v>
      </c>
      <c r="F123" s="235">
        <f>'Visi duomenys'!G118</f>
        <v>0</v>
      </c>
      <c r="G123" s="235">
        <f>'Visi duomenys'!H118</f>
        <v>0</v>
      </c>
      <c r="H123" s="235">
        <f>'Visi duomenys'!I118</f>
        <v>0</v>
      </c>
      <c r="I123" s="235">
        <f>'Visi duomenys'!J118</f>
        <v>0</v>
      </c>
      <c r="J123" s="236">
        <f>'Visi duomenys'!K118</f>
        <v>0</v>
      </c>
      <c r="K123" s="236">
        <f>'Visi duomenys'!L118</f>
        <v>0</v>
      </c>
      <c r="L123" s="235">
        <f>'Visi duomenys'!M118</f>
        <v>0</v>
      </c>
      <c r="M123" s="313">
        <f>'Visi duomenys'!V118</f>
        <v>0</v>
      </c>
      <c r="N123" s="313" t="str">
        <f>'Visi duomenys'!W118</f>
        <v xml:space="preserve"> </v>
      </c>
      <c r="O123" s="314">
        <f>'Visi duomenys'!N118</f>
        <v>0</v>
      </c>
      <c r="P123" s="314">
        <f>'Visi duomenys'!S118</f>
        <v>0</v>
      </c>
      <c r="Q123" s="314">
        <f>'Visi duomenys'!P118</f>
        <v>0</v>
      </c>
      <c r="R123" s="314">
        <f>'Visi duomenys'!O118+'Visi duomenys'!Q118+'Visi duomenys'!R118</f>
        <v>0</v>
      </c>
      <c r="S123" s="315">
        <f t="shared" si="1"/>
        <v>0</v>
      </c>
    </row>
    <row r="124" spans="1:19" s="315" customFormat="1" x14ac:dyDescent="0.25">
      <c r="A124" s="236" t="str">
        <f>'Visi duomenys'!A119</f>
        <v>3.1.1.1</v>
      </c>
      <c r="B124" s="235" t="str">
        <f>'Visi duomenys'!B119</f>
        <v/>
      </c>
      <c r="C124" s="236" t="str">
        <f>'Visi duomenys'!D119</f>
        <v>Priemonė: Geriamojo vandens tiekimo ir nuotekų tvarkymo sistemų renovavimas ir plėtra, įmonių valdymo tobulinimas</v>
      </c>
      <c r="D124" s="235">
        <f>'Visi duomenys'!E119</f>
        <v>0</v>
      </c>
      <c r="E124" s="235">
        <f>'Visi duomenys'!F119</f>
        <v>0</v>
      </c>
      <c r="F124" s="235">
        <f>'Visi duomenys'!G119</f>
        <v>0</v>
      </c>
      <c r="G124" s="235">
        <f>'Visi duomenys'!H119</f>
        <v>0</v>
      </c>
      <c r="H124" s="235">
        <f>'Visi duomenys'!I119</f>
        <v>0</v>
      </c>
      <c r="I124" s="235">
        <f>'Visi duomenys'!J119</f>
        <v>0</v>
      </c>
      <c r="J124" s="236">
        <f>'Visi duomenys'!K119</f>
        <v>0</v>
      </c>
      <c r="K124" s="236">
        <f>'Visi duomenys'!L119</f>
        <v>0</v>
      </c>
      <c r="L124" s="235">
        <f>'Visi duomenys'!M119</f>
        <v>0</v>
      </c>
      <c r="M124" s="313">
        <f>'Visi duomenys'!V119</f>
        <v>0</v>
      </c>
      <c r="N124" s="313" t="str">
        <f>'Visi duomenys'!W119</f>
        <v xml:space="preserve"> </v>
      </c>
      <c r="O124" s="314">
        <f>'Visi duomenys'!N119</f>
        <v>0</v>
      </c>
      <c r="P124" s="314">
        <f>'Visi duomenys'!S119</f>
        <v>0</v>
      </c>
      <c r="Q124" s="314">
        <f>'Visi duomenys'!P119</f>
        <v>0</v>
      </c>
      <c r="R124" s="314">
        <f>'Visi duomenys'!O119+'Visi duomenys'!Q119+'Visi duomenys'!R119</f>
        <v>0</v>
      </c>
      <c r="S124" s="315">
        <f t="shared" si="1"/>
        <v>0</v>
      </c>
    </row>
    <row r="125" spans="1:19" s="315" customFormat="1" x14ac:dyDescent="0.25">
      <c r="A125" s="237" t="str">
        <f>'Visi duomenys'!A120</f>
        <v>3.1.1.1.1</v>
      </c>
      <c r="B125" s="237" t="str">
        <f>'Visi duomenys'!B120</f>
        <v>R080014-070600-1213</v>
      </c>
      <c r="C125" s="237" t="str">
        <f>'Visi duomenys'!D120</f>
        <v>Vandentiekio ir nuotekų tinklų rekonstrukcija ir plėtra Šilalės rajone (Kaltinėnuose)</v>
      </c>
      <c r="D125" s="237" t="str">
        <f>'Visi duomenys'!E120</f>
        <v>UAB „Šilalės vandenys“</v>
      </c>
      <c r="E125" s="237" t="str">
        <f>'Visi duomenys'!F120</f>
        <v>AM</v>
      </c>
      <c r="F125" s="237" t="str">
        <f>'Visi duomenys'!G120</f>
        <v>Šilalės rajonas</v>
      </c>
      <c r="G125" s="237" t="str">
        <f>'Visi duomenys'!H120</f>
        <v>05.3.2-APVA-R-014</v>
      </c>
      <c r="H125" s="237" t="str">
        <f>'Visi duomenys'!I120</f>
        <v>R</v>
      </c>
      <c r="I125" s="237">
        <f>'Visi duomenys'!J120</f>
        <v>0</v>
      </c>
      <c r="J125" s="234">
        <f>'Visi duomenys'!K120</f>
        <v>0</v>
      </c>
      <c r="K125" s="234">
        <f>'Visi duomenys'!L120</f>
        <v>0</v>
      </c>
      <c r="L125" s="237">
        <f>'Visi duomenys'!M120</f>
        <v>0</v>
      </c>
      <c r="M125" s="316">
        <f>'Visi duomenys'!V120</f>
        <v>42735</v>
      </c>
      <c r="N125" s="316">
        <f>'Visi duomenys'!W120</f>
        <v>43889</v>
      </c>
      <c r="O125" s="311">
        <f>'Visi duomenys'!N120</f>
        <v>1538175.43</v>
      </c>
      <c r="P125" s="311">
        <f>'Visi duomenys'!S120</f>
        <v>1187911.25</v>
      </c>
      <c r="Q125" s="311">
        <f>'Visi duomenys'!P120</f>
        <v>0</v>
      </c>
      <c r="R125" s="311">
        <f>'Visi duomenys'!O120+'Visi duomenys'!Q120+'Visi duomenys'!R120</f>
        <v>350264.18</v>
      </c>
      <c r="S125" s="315">
        <f t="shared" si="1"/>
        <v>0</v>
      </c>
    </row>
    <row r="126" spans="1:19" s="315" customFormat="1" x14ac:dyDescent="0.25">
      <c r="A126" s="237" t="str">
        <f>'Visi duomenys'!A121</f>
        <v>3.1.1.1.2</v>
      </c>
      <c r="B126" s="237" t="str">
        <f>'Visi duomenys'!B121</f>
        <v>R080014-060700-1214</v>
      </c>
      <c r="C126" s="237" t="str">
        <f>'Visi duomenys'!D121</f>
        <v>Vandens tiekimo ir nuotekų tvarkymo infrastruktūros renovavimas ir plėtra Pagėgių savivaldybėje (Natkiškiuose, Piktupėnuose)</v>
      </c>
      <c r="D126" s="237" t="str">
        <f>'Visi duomenys'!E121</f>
        <v>UAB Pagėgių komunalinis ūkis</v>
      </c>
      <c r="E126" s="237" t="str">
        <f>'Visi duomenys'!F121</f>
        <v>AM</v>
      </c>
      <c r="F126" s="237" t="str">
        <f>'Visi duomenys'!G121</f>
        <v>Pagėgių savivaldybė</v>
      </c>
      <c r="G126" s="237" t="str">
        <f>'Visi duomenys'!H121</f>
        <v>05.3.2-APVA-R-014</v>
      </c>
      <c r="H126" s="237" t="str">
        <f>'Visi duomenys'!I121</f>
        <v>R</v>
      </c>
      <c r="I126" s="237">
        <f>'Visi duomenys'!J121</f>
        <v>0</v>
      </c>
      <c r="J126" s="234">
        <f>'Visi duomenys'!K121</f>
        <v>0</v>
      </c>
      <c r="K126" s="234">
        <f>'Visi duomenys'!L121</f>
        <v>0</v>
      </c>
      <c r="L126" s="237">
        <f>'Visi duomenys'!M121</f>
        <v>0</v>
      </c>
      <c r="M126" s="316">
        <f>'Visi duomenys'!V121</f>
        <v>42735</v>
      </c>
      <c r="N126" s="316">
        <f>'Visi duomenys'!W121</f>
        <v>43676</v>
      </c>
      <c r="O126" s="311">
        <f>'Visi duomenys'!N121</f>
        <v>617660.84</v>
      </c>
      <c r="P126" s="311">
        <f>'Visi duomenys'!S121</f>
        <v>355275.04</v>
      </c>
      <c r="Q126" s="311">
        <f>'Visi duomenys'!P121</f>
        <v>0</v>
      </c>
      <c r="R126" s="311">
        <f>'Visi duomenys'!O121+'Visi duomenys'!Q121+'Visi duomenys'!R121</f>
        <v>262385.8</v>
      </c>
      <c r="S126" s="315">
        <f t="shared" si="1"/>
        <v>0</v>
      </c>
    </row>
    <row r="127" spans="1:19" s="315" customFormat="1" x14ac:dyDescent="0.25">
      <c r="A127" s="237" t="str">
        <f>'Visi duomenys'!A122</f>
        <v>3.1.1.1.3</v>
      </c>
      <c r="B127" s="237" t="str">
        <f>'Visi duomenys'!B122</f>
        <v>R080014-070600-1215</v>
      </c>
      <c r="C127" s="237" t="str">
        <f>'Visi duomenys'!D122</f>
        <v>Vandens tiekimo ir nuotekų tvarkymo infrastruktūros plėtra Jurbarko rajone</v>
      </c>
      <c r="D127" s="237" t="str">
        <f>'Visi duomenys'!E122</f>
        <v>UAB „Jurbarko vandenys“</v>
      </c>
      <c r="E127" s="237" t="str">
        <f>'Visi duomenys'!F122</f>
        <v>AM</v>
      </c>
      <c r="F127" s="237" t="str">
        <f>'Visi duomenys'!G122</f>
        <v>Jurbarko rajonas</v>
      </c>
      <c r="G127" s="237" t="str">
        <f>'Visi duomenys'!H122</f>
        <v>05.3.2-APVA-R-014</v>
      </c>
      <c r="H127" s="237" t="str">
        <f>'Visi duomenys'!I122</f>
        <v>R</v>
      </c>
      <c r="I127" s="237">
        <f>'Visi duomenys'!J122</f>
        <v>0</v>
      </c>
      <c r="J127" s="234">
        <f>'Visi duomenys'!K122</f>
        <v>0</v>
      </c>
      <c r="K127" s="234">
        <f>'Visi duomenys'!L122</f>
        <v>0</v>
      </c>
      <c r="L127" s="237">
        <f>'Visi duomenys'!M122</f>
        <v>0</v>
      </c>
      <c r="M127" s="316">
        <f>'Visi duomenys'!V122</f>
        <v>42735</v>
      </c>
      <c r="N127" s="316">
        <f>'Visi duomenys'!W122</f>
        <v>43585</v>
      </c>
      <c r="O127" s="311">
        <f>'Visi duomenys'!N122</f>
        <v>1902679.07</v>
      </c>
      <c r="P127" s="311">
        <f>'Visi duomenys'!S122</f>
        <v>1158757.55</v>
      </c>
      <c r="Q127" s="311">
        <f>'Visi duomenys'!P122</f>
        <v>0</v>
      </c>
      <c r="R127" s="311">
        <f>'Visi duomenys'!O122+'Visi duomenys'!Q122+'Visi duomenys'!R122</f>
        <v>743921.52</v>
      </c>
      <c r="S127" s="315">
        <f t="shared" si="1"/>
        <v>0</v>
      </c>
    </row>
    <row r="128" spans="1:19" s="315" customFormat="1" x14ac:dyDescent="0.25">
      <c r="A128" s="237" t="str">
        <f>'Visi duomenys'!A123</f>
        <v>3.1.1.1.4</v>
      </c>
      <c r="B128" s="237" t="str">
        <f>'Visi duomenys'!B123</f>
        <v>R080014-060700-1216</v>
      </c>
      <c r="C128" s="237" t="str">
        <f>'Visi duomenys'!D123</f>
        <v>Geriamojo vandens tiekimo ir nuotekų tvarkymo sistemų renovavimas ir plėtra Tauragės rajone</v>
      </c>
      <c r="D128" s="237" t="str">
        <f>'Visi duomenys'!E123</f>
        <v>UAB „Tauragės vandenys“</v>
      </c>
      <c r="E128" s="237" t="str">
        <f>'Visi duomenys'!F123</f>
        <v>AM</v>
      </c>
      <c r="F128" s="237" t="str">
        <f>'Visi duomenys'!G123</f>
        <v>Tauragės rajonas</v>
      </c>
      <c r="G128" s="237" t="str">
        <f>'Visi duomenys'!H123</f>
        <v>05.3.2-APVA-R-014</v>
      </c>
      <c r="H128" s="237" t="str">
        <f>'Visi duomenys'!I123</f>
        <v>R</v>
      </c>
      <c r="I128" s="237">
        <f>'Visi duomenys'!J123</f>
        <v>0</v>
      </c>
      <c r="J128" s="234">
        <f>'Visi duomenys'!K123</f>
        <v>0</v>
      </c>
      <c r="K128" s="234">
        <f>'Visi duomenys'!L123</f>
        <v>0</v>
      </c>
      <c r="L128" s="237">
        <f>'Visi duomenys'!M123</f>
        <v>0</v>
      </c>
      <c r="M128" s="316">
        <f>'Visi duomenys'!V123</f>
        <v>42735</v>
      </c>
      <c r="N128" s="316">
        <f>'Visi duomenys'!W123</f>
        <v>44561</v>
      </c>
      <c r="O128" s="311">
        <f>'Visi duomenys'!N123</f>
        <v>2854494.11</v>
      </c>
      <c r="P128" s="311">
        <f>'Visi duomenys'!S123</f>
        <v>1647376.95</v>
      </c>
      <c r="Q128" s="311">
        <f>'Visi duomenys'!P123</f>
        <v>0</v>
      </c>
      <c r="R128" s="311">
        <f>'Visi duomenys'!O123+'Visi duomenys'!Q123+'Visi duomenys'!R123</f>
        <v>1207117.1599999999</v>
      </c>
      <c r="S128" s="315">
        <f t="shared" si="1"/>
        <v>0</v>
      </c>
    </row>
    <row r="129" spans="1:19" s="315" customFormat="1" x14ac:dyDescent="0.25">
      <c r="A129" s="237" t="str">
        <f>'Visi duomenys'!A124</f>
        <v>3.1.1.1.5</v>
      </c>
      <c r="B129" s="237" t="str">
        <f>'Visi duomenys'!B124</f>
        <v>R080014-060700-1217</v>
      </c>
      <c r="C129" s="237" t="str">
        <f>'Visi duomenys'!D124</f>
        <v>Geriamojo vandens tiekimo ir nuotekų tvarkymo sistemų renovavimas ir plėtra Šilalės rajone (Kaltinėnuose, Traksėdyje)</v>
      </c>
      <c r="D129" s="237" t="str">
        <f>'Visi duomenys'!E124</f>
        <v>UAB „Šilalės vandenys“</v>
      </c>
      <c r="E129" s="237" t="str">
        <f>'Visi duomenys'!F124</f>
        <v>AM</v>
      </c>
      <c r="F129" s="237" t="str">
        <f>'Visi duomenys'!G124</f>
        <v>Šilalės rajonas</v>
      </c>
      <c r="G129" s="237" t="str">
        <f>'Visi duomenys'!H124</f>
        <v>05.3.2-APVA-R-014</v>
      </c>
      <c r="H129" s="237" t="str">
        <f>'Visi duomenys'!I124</f>
        <v>R</v>
      </c>
      <c r="I129" s="237">
        <f>'Visi duomenys'!J124</f>
        <v>0</v>
      </c>
      <c r="J129" s="234">
        <f>'Visi duomenys'!K124</f>
        <v>0</v>
      </c>
      <c r="K129" s="234">
        <f>'Visi duomenys'!L124</f>
        <v>0</v>
      </c>
      <c r="L129" s="237">
        <f>'Visi duomenys'!M124</f>
        <v>0</v>
      </c>
      <c r="M129" s="316">
        <f>'Visi duomenys'!V124</f>
        <v>43373</v>
      </c>
      <c r="N129" s="316">
        <f>'Visi duomenys'!W124</f>
        <v>44286</v>
      </c>
      <c r="O129" s="311">
        <f>'Visi duomenys'!N124</f>
        <v>444870</v>
      </c>
      <c r="P129" s="311">
        <f>'Visi duomenys'!S124</f>
        <v>124738.8</v>
      </c>
      <c r="Q129" s="311">
        <f>'Visi duomenys'!P124</f>
        <v>0</v>
      </c>
      <c r="R129" s="311">
        <f>'Visi duomenys'!O124+'Visi duomenys'!Q124+'Visi duomenys'!R124</f>
        <v>320131.20000000001</v>
      </c>
      <c r="S129" s="315">
        <f t="shared" si="1"/>
        <v>0</v>
      </c>
    </row>
    <row r="130" spans="1:19" s="315" customFormat="1" x14ac:dyDescent="0.25">
      <c r="A130" s="237" t="str">
        <f>'Visi duomenys'!A125</f>
        <v>3.1.1.1.6</v>
      </c>
      <c r="B130" s="237" t="str">
        <f>'Visi duomenys'!B125</f>
        <v>R080014-070000-1218</v>
      </c>
      <c r="C130" s="237" t="str">
        <f>'Visi duomenys'!D125</f>
        <v>Nuotekų tinklų plėtra Pagėgių savivaldybėje (Mažaičiuose)</v>
      </c>
      <c r="D130" s="237" t="str">
        <f>'Visi duomenys'!E125</f>
        <v>UAB Pagėgių komunalinis ūkis</v>
      </c>
      <c r="E130" s="237" t="str">
        <f>'Visi duomenys'!F125</f>
        <v>AM</v>
      </c>
      <c r="F130" s="237" t="str">
        <f>'Visi duomenys'!G125</f>
        <v>Pagėgių savivaldybė</v>
      </c>
      <c r="G130" s="237" t="str">
        <f>'Visi duomenys'!H125</f>
        <v>05.3.2-APVA-R-014</v>
      </c>
      <c r="H130" s="237" t="str">
        <f>'Visi duomenys'!I125</f>
        <v>R</v>
      </c>
      <c r="I130" s="237">
        <f>'Visi duomenys'!J125</f>
        <v>0</v>
      </c>
      <c r="J130" s="234">
        <f>'Visi duomenys'!K125</f>
        <v>0</v>
      </c>
      <c r="K130" s="234">
        <f>'Visi duomenys'!L125</f>
        <v>0</v>
      </c>
      <c r="L130" s="237">
        <f>'Visi duomenys'!M125</f>
        <v>0</v>
      </c>
      <c r="M130" s="316">
        <f>'Visi duomenys'!V125</f>
        <v>43281</v>
      </c>
      <c r="N130" s="316">
        <f>'Visi duomenys'!W125</f>
        <v>44561</v>
      </c>
      <c r="O130" s="311">
        <f>'Visi duomenys'!N125</f>
        <v>136161.48000000001</v>
      </c>
      <c r="P130" s="311">
        <f>'Visi duomenys'!S125</f>
        <v>106438.27</v>
      </c>
      <c r="Q130" s="311">
        <f>'Visi duomenys'!P125</f>
        <v>0</v>
      </c>
      <c r="R130" s="311">
        <f>'Visi duomenys'!O125+'Visi duomenys'!Q125+'Visi duomenys'!R125</f>
        <v>29723.21</v>
      </c>
      <c r="S130" s="315">
        <f t="shared" si="1"/>
        <v>0</v>
      </c>
    </row>
    <row r="131" spans="1:19" s="315" customFormat="1" x14ac:dyDescent="0.25">
      <c r="A131" s="237" t="str">
        <f>'Visi duomenys'!A126</f>
        <v>3.1.1.1.7</v>
      </c>
      <c r="B131" s="237" t="str">
        <f>'Visi duomenys'!B126</f>
        <v>R080014-070650-1219</v>
      </c>
      <c r="C131" s="237" t="str">
        <f>'Visi duomenys'!D126</f>
        <v>Vandens tiekimo ir nuotekų tvarkymo infrastruktūros plėtra Jurbarko mieste</v>
      </c>
      <c r="D131" s="237" t="str">
        <f>'Visi duomenys'!E126</f>
        <v>UAB „Jurbarko vandenys“</v>
      </c>
      <c r="E131" s="237" t="str">
        <f>'Visi duomenys'!F126</f>
        <v>AM</v>
      </c>
      <c r="F131" s="237" t="str">
        <f>'Visi duomenys'!G126</f>
        <v>Jurbarko rajonas</v>
      </c>
      <c r="G131" s="237" t="str">
        <f>'Visi duomenys'!H126</f>
        <v>05.3.2-APVA-R-014</v>
      </c>
      <c r="H131" s="237" t="str">
        <f>'Visi duomenys'!I126</f>
        <v>R</v>
      </c>
      <c r="I131" s="237">
        <f>'Visi duomenys'!J126</f>
        <v>0</v>
      </c>
      <c r="J131" s="234">
        <f>'Visi duomenys'!K126</f>
        <v>0</v>
      </c>
      <c r="K131" s="234">
        <f>'Visi duomenys'!L126</f>
        <v>0</v>
      </c>
      <c r="L131" s="237">
        <f>'Visi duomenys'!M126</f>
        <v>0</v>
      </c>
      <c r="M131" s="316">
        <f>'Visi duomenys'!V126</f>
        <v>43434</v>
      </c>
      <c r="N131" s="316">
        <f>'Visi duomenys'!W126</f>
        <v>44205</v>
      </c>
      <c r="O131" s="311">
        <f>'Visi duomenys'!N126</f>
        <v>548947.86</v>
      </c>
      <c r="P131" s="311">
        <f>'Visi duomenys'!S126</f>
        <v>274473.93</v>
      </c>
      <c r="Q131" s="311">
        <f>'Visi duomenys'!P126</f>
        <v>0</v>
      </c>
      <c r="R131" s="311">
        <f>'Visi duomenys'!O126+'Visi duomenys'!Q126+'Visi duomenys'!R126</f>
        <v>274473.93</v>
      </c>
      <c r="S131" s="315">
        <f t="shared" si="1"/>
        <v>0</v>
      </c>
    </row>
    <row r="132" spans="1:19" s="315" customFormat="1" x14ac:dyDescent="0.25">
      <c r="A132" s="237" t="str">
        <f>'Visi duomenys'!A127</f>
        <v>3.1.1.1.8</v>
      </c>
      <c r="B132" s="237" t="str">
        <f>'Visi duomenys'!B127</f>
        <v>R080014-060750-1220</v>
      </c>
      <c r="C132" s="237" t="str">
        <f>'Visi duomenys'!D127</f>
        <v>Geriamojo vandens tiekimo ir nuotekų tvarkymo sistemų renovavimas ir plėtra Tauragės rajone (papildomi darbai)</v>
      </c>
      <c r="D132" s="237" t="str">
        <f>'Visi duomenys'!E127</f>
        <v>UAB „Tauragės vandenys“</v>
      </c>
      <c r="E132" s="237" t="str">
        <f>'Visi duomenys'!F127</f>
        <v>AM</v>
      </c>
      <c r="F132" s="237" t="str">
        <f>'Visi duomenys'!G127</f>
        <v>Tauragės rajonas</v>
      </c>
      <c r="G132" s="237" t="str">
        <f>'Visi duomenys'!H127</f>
        <v>05.3.2-APVA-R-014</v>
      </c>
      <c r="H132" s="237" t="str">
        <f>'Visi duomenys'!I127</f>
        <v>R</v>
      </c>
      <c r="I132" s="237">
        <f>'Visi duomenys'!J127</f>
        <v>0</v>
      </c>
      <c r="J132" s="234">
        <f>'Visi duomenys'!K127</f>
        <v>0</v>
      </c>
      <c r="K132" s="234">
        <f>'Visi duomenys'!L127</f>
        <v>0</v>
      </c>
      <c r="L132" s="237">
        <f>'Visi duomenys'!M127</f>
        <v>0</v>
      </c>
      <c r="M132" s="316">
        <f>'Visi duomenys'!V127</f>
        <v>43462</v>
      </c>
      <c r="N132" s="316">
        <f>'Visi duomenys'!W127</f>
        <v>44561</v>
      </c>
      <c r="O132" s="311">
        <f>'Visi duomenys'!N127</f>
        <v>646255.83000000007</v>
      </c>
      <c r="P132" s="311">
        <f>'Visi duomenys'!S127</f>
        <v>345408.93</v>
      </c>
      <c r="Q132" s="311">
        <f>'Visi duomenys'!P127</f>
        <v>0</v>
      </c>
      <c r="R132" s="311">
        <f>'Visi duomenys'!O127+'Visi duomenys'!Q127+'Visi duomenys'!R127</f>
        <v>300846.90000000002</v>
      </c>
      <c r="S132" s="315">
        <f t="shared" si="1"/>
        <v>0</v>
      </c>
    </row>
    <row r="133" spans="1:19" s="315" customFormat="1" x14ac:dyDescent="0.25">
      <c r="A133" s="236" t="str">
        <f>'Visi duomenys'!A128</f>
        <v>3.1.1.2</v>
      </c>
      <c r="B133" s="235" t="str">
        <f>'Visi duomenys'!B128</f>
        <v/>
      </c>
      <c r="C133" s="236" t="str">
        <f>'Visi duomenys'!D128</f>
        <v>Priemonė: Paviršinių nuotekų sistemų tvarkymas</v>
      </c>
      <c r="D133" s="235">
        <f>'Visi duomenys'!E128</f>
        <v>0</v>
      </c>
      <c r="E133" s="235">
        <f>'Visi duomenys'!F128</f>
        <v>0</v>
      </c>
      <c r="F133" s="235">
        <f>'Visi duomenys'!G128</f>
        <v>0</v>
      </c>
      <c r="G133" s="235">
        <f>'Visi duomenys'!H128</f>
        <v>0</v>
      </c>
      <c r="H133" s="235">
        <f>'Visi duomenys'!I128</f>
        <v>0</v>
      </c>
      <c r="I133" s="235">
        <f>'Visi duomenys'!J128</f>
        <v>0</v>
      </c>
      <c r="J133" s="236">
        <f>'Visi duomenys'!K128</f>
        <v>0</v>
      </c>
      <c r="K133" s="236">
        <f>'Visi duomenys'!L128</f>
        <v>0</v>
      </c>
      <c r="L133" s="235">
        <f>'Visi duomenys'!M128</f>
        <v>0</v>
      </c>
      <c r="M133" s="313">
        <f>'Visi duomenys'!V128</f>
        <v>0</v>
      </c>
      <c r="N133" s="313" t="str">
        <f>'Visi duomenys'!W128</f>
        <v xml:space="preserve"> </v>
      </c>
      <c r="O133" s="314">
        <f>'Visi duomenys'!N128</f>
        <v>0</v>
      </c>
      <c r="P133" s="314">
        <f>'Visi duomenys'!S128</f>
        <v>0</v>
      </c>
      <c r="Q133" s="314">
        <f>'Visi duomenys'!P128</f>
        <v>0</v>
      </c>
      <c r="R133" s="314">
        <f>'Visi duomenys'!O128+'Visi duomenys'!Q128+'Visi duomenys'!R128</f>
        <v>0</v>
      </c>
      <c r="S133" s="315">
        <f t="shared" si="1"/>
        <v>0</v>
      </c>
    </row>
    <row r="134" spans="1:19" s="315" customFormat="1" x14ac:dyDescent="0.25">
      <c r="A134" s="237" t="str">
        <f>'Visi duomenys'!A129</f>
        <v>3.1.1.2.1</v>
      </c>
      <c r="B134" s="237" t="str">
        <f>'Visi duomenys'!B129</f>
        <v>R080007-080000-1222</v>
      </c>
      <c r="C134" s="237" t="str">
        <f>'Visi duomenys'!D129</f>
        <v>Paviršinių nuotekų sistemų tvarkymas Tauragės mieste</v>
      </c>
      <c r="D134" s="237" t="str">
        <f>'Visi duomenys'!E129</f>
        <v>UAB „Tauragės vandenys“</v>
      </c>
      <c r="E134" s="237" t="str">
        <f>'Visi duomenys'!F129</f>
        <v>AM</v>
      </c>
      <c r="F134" s="237" t="str">
        <f>'Visi duomenys'!G129</f>
        <v>Tauragės rajonas</v>
      </c>
      <c r="G134" s="237" t="str">
        <f>'Visi duomenys'!H129</f>
        <v>05.1.1-APVA-R-007</v>
      </c>
      <c r="H134" s="237" t="str">
        <f>'Visi duomenys'!I129</f>
        <v>R</v>
      </c>
      <c r="I134" s="237">
        <f>'Visi duomenys'!J129</f>
        <v>0</v>
      </c>
      <c r="J134" s="234">
        <f>'Visi duomenys'!K129</f>
        <v>0</v>
      </c>
      <c r="K134" s="234">
        <f>'Visi duomenys'!L129</f>
        <v>0</v>
      </c>
      <c r="L134" s="237">
        <f>'Visi duomenys'!M129</f>
        <v>0</v>
      </c>
      <c r="M134" s="316">
        <f>'Visi duomenys'!V129</f>
        <v>42794</v>
      </c>
      <c r="N134" s="316">
        <f>'Visi duomenys'!W129</f>
        <v>44561</v>
      </c>
      <c r="O134" s="311">
        <f>'Visi duomenys'!N129</f>
        <v>1800833.49</v>
      </c>
      <c r="P134" s="311">
        <f>'Visi duomenys'!S129</f>
        <v>1428940.54</v>
      </c>
      <c r="Q134" s="311">
        <f>'Visi duomenys'!P129</f>
        <v>0</v>
      </c>
      <c r="R134" s="311">
        <f>'Visi duomenys'!O129+'Visi duomenys'!Q129+'Visi duomenys'!R129</f>
        <v>371892.95</v>
      </c>
      <c r="S134" s="315">
        <f t="shared" si="1"/>
        <v>0</v>
      </c>
    </row>
    <row r="135" spans="1:19" s="315" customFormat="1" x14ac:dyDescent="0.25">
      <c r="A135" s="236" t="str">
        <f>'Visi duomenys'!A130</f>
        <v>3.1.2.</v>
      </c>
      <c r="B135" s="235" t="str">
        <f>'Visi duomenys'!B130</f>
        <v/>
      </c>
      <c r="C135" s="236" t="str">
        <f>'Visi duomenys'!D130</f>
        <v>Uždavinys. Plėsti atliekų tvarkymo infrastruktūrą, mažinti sąvartyne šalinamų atliekų kiekį.</v>
      </c>
      <c r="D135" s="235">
        <f>'Visi duomenys'!E130</f>
        <v>0</v>
      </c>
      <c r="E135" s="235">
        <f>'Visi duomenys'!F130</f>
        <v>0</v>
      </c>
      <c r="F135" s="235">
        <f>'Visi duomenys'!G130</f>
        <v>0</v>
      </c>
      <c r="G135" s="235">
        <f>'Visi duomenys'!H130</f>
        <v>0</v>
      </c>
      <c r="H135" s="235">
        <f>'Visi duomenys'!I130</f>
        <v>0</v>
      </c>
      <c r="I135" s="235">
        <f>'Visi duomenys'!J130</f>
        <v>0</v>
      </c>
      <c r="J135" s="236">
        <f>'Visi duomenys'!K130</f>
        <v>0</v>
      </c>
      <c r="K135" s="236">
        <f>'Visi duomenys'!L130</f>
        <v>0</v>
      </c>
      <c r="L135" s="235">
        <f>'Visi duomenys'!M130</f>
        <v>0</v>
      </c>
      <c r="M135" s="313">
        <f>'Visi duomenys'!V130</f>
        <v>0</v>
      </c>
      <c r="N135" s="313" t="str">
        <f>'Visi duomenys'!W130</f>
        <v xml:space="preserve"> </v>
      </c>
      <c r="O135" s="314">
        <f>'Visi duomenys'!N130</f>
        <v>0</v>
      </c>
      <c r="P135" s="314">
        <f>'Visi duomenys'!S130</f>
        <v>0</v>
      </c>
      <c r="Q135" s="314">
        <f>'Visi duomenys'!P130</f>
        <v>0</v>
      </c>
      <c r="R135" s="314">
        <f>'Visi duomenys'!O130+'Visi duomenys'!Q130+'Visi duomenys'!R130</f>
        <v>0</v>
      </c>
      <c r="S135" s="315">
        <f t="shared" si="1"/>
        <v>0</v>
      </c>
    </row>
    <row r="136" spans="1:19" s="315" customFormat="1" x14ac:dyDescent="0.25">
      <c r="A136" s="236" t="str">
        <f>'Visi duomenys'!A131</f>
        <v>3.1.2.1</v>
      </c>
      <c r="B136" s="235" t="str">
        <f>'Visi duomenys'!B131</f>
        <v/>
      </c>
      <c r="C136" s="236" t="str">
        <f>'Visi duomenys'!D131</f>
        <v>Priemonė: Komunalinių atliekų tvarkymo infrastruktūros plėtra</v>
      </c>
      <c r="D136" s="235">
        <f>'Visi duomenys'!E131</f>
        <v>0</v>
      </c>
      <c r="E136" s="235">
        <f>'Visi duomenys'!F131</f>
        <v>0</v>
      </c>
      <c r="F136" s="235">
        <f>'Visi duomenys'!G131</f>
        <v>0</v>
      </c>
      <c r="G136" s="235">
        <f>'Visi duomenys'!H131</f>
        <v>0</v>
      </c>
      <c r="H136" s="235">
        <f>'Visi duomenys'!I131</f>
        <v>0</v>
      </c>
      <c r="I136" s="235">
        <f>'Visi duomenys'!J131</f>
        <v>0</v>
      </c>
      <c r="J136" s="236">
        <f>'Visi duomenys'!K131</f>
        <v>0</v>
      </c>
      <c r="K136" s="236">
        <f>'Visi duomenys'!L131</f>
        <v>0</v>
      </c>
      <c r="L136" s="235">
        <f>'Visi duomenys'!M131</f>
        <v>0</v>
      </c>
      <c r="M136" s="313">
        <f>'Visi duomenys'!V131</f>
        <v>0</v>
      </c>
      <c r="N136" s="313" t="str">
        <f>'Visi duomenys'!W131</f>
        <v xml:space="preserve"> </v>
      </c>
      <c r="O136" s="314">
        <f>'Visi duomenys'!N131</f>
        <v>0</v>
      </c>
      <c r="P136" s="314">
        <f>'Visi duomenys'!S131</f>
        <v>0</v>
      </c>
      <c r="Q136" s="314">
        <f>'Visi duomenys'!P131</f>
        <v>0</v>
      </c>
      <c r="R136" s="314">
        <f>'Visi duomenys'!O131+'Visi duomenys'!Q131+'Visi duomenys'!R131</f>
        <v>0</v>
      </c>
      <c r="S136" s="315">
        <f t="shared" si="1"/>
        <v>0</v>
      </c>
    </row>
    <row r="137" spans="1:19" s="315" customFormat="1" x14ac:dyDescent="0.25">
      <c r="A137" s="237" t="str">
        <f>'Visi duomenys'!A132</f>
        <v>3.1.2.1.1</v>
      </c>
      <c r="B137" s="237" t="str">
        <f>'Visi duomenys'!B132</f>
        <v>R080008-050000-1225</v>
      </c>
      <c r="C137" s="237" t="str">
        <f>'Visi duomenys'!D132</f>
        <v>Tauragės regiono atliekų tvarkymo infrastruktūros plėtra</v>
      </c>
      <c r="D137" s="237" t="str">
        <f>'Visi duomenys'!E132</f>
        <v>TRATC</v>
      </c>
      <c r="E137" s="237" t="str">
        <f>'Visi duomenys'!F132</f>
        <v>AM</v>
      </c>
      <c r="F137" s="237" t="str">
        <f>'Visi duomenys'!G132</f>
        <v>Tauragės apskritis</v>
      </c>
      <c r="G137" s="237" t="str">
        <f>'Visi duomenys'!H132</f>
        <v>05.2.1-APVA-R-008</v>
      </c>
      <c r="H137" s="237" t="str">
        <f>'Visi duomenys'!I132</f>
        <v>R</v>
      </c>
      <c r="I137" s="237">
        <f>'Visi duomenys'!J132</f>
        <v>0</v>
      </c>
      <c r="J137" s="234">
        <f>'Visi duomenys'!K132</f>
        <v>0</v>
      </c>
      <c r="K137" s="234">
        <f>'Visi duomenys'!L132</f>
        <v>0</v>
      </c>
      <c r="L137" s="237">
        <f>'Visi duomenys'!M132</f>
        <v>0</v>
      </c>
      <c r="M137" s="316">
        <f>'Visi duomenys'!V132</f>
        <v>42916</v>
      </c>
      <c r="N137" s="316">
        <f>'Visi duomenys'!W132</f>
        <v>44773</v>
      </c>
      <c r="O137" s="311">
        <f>'Visi duomenys'!N132</f>
        <v>3020256.02</v>
      </c>
      <c r="P137" s="311">
        <f>'Visi duomenys'!S132</f>
        <v>2567217.62</v>
      </c>
      <c r="Q137" s="311">
        <f>'Visi duomenys'!P132</f>
        <v>0</v>
      </c>
      <c r="R137" s="311">
        <f>'Visi duomenys'!O132+'Visi duomenys'!Q132+'Visi duomenys'!R132</f>
        <v>453038.4</v>
      </c>
      <c r="S137" s="315">
        <f t="shared" si="1"/>
        <v>0</v>
      </c>
    </row>
    <row r="138" spans="1:19" s="315" customFormat="1" x14ac:dyDescent="0.25">
      <c r="A138" s="237" t="str">
        <f>'Visi duomenys'!A133</f>
        <v>3.1.2.1.2</v>
      </c>
      <c r="B138" s="237" t="str">
        <f>'Visi duomenys'!B133</f>
        <v>R080008-050000-1226</v>
      </c>
      <c r="C138" s="237" t="str">
        <f>'Visi duomenys'!D133</f>
        <v>Tauragės regiono maisto/virtuvės, įskaitant ir žaliųjų, atliekų tvarkymo infrastruktūros plėtra</v>
      </c>
      <c r="D138" s="237" t="str">
        <f>'Visi duomenys'!E133</f>
        <v>TRATC</v>
      </c>
      <c r="E138" s="237" t="str">
        <f>'Visi duomenys'!F133</f>
        <v>AM</v>
      </c>
      <c r="F138" s="237" t="str">
        <f>'Visi duomenys'!G133</f>
        <v>Tauragės apskritis</v>
      </c>
      <c r="G138" s="237" t="str">
        <f>'Visi duomenys'!H133</f>
        <v>05.2.1-APVA-R-008</v>
      </c>
      <c r="H138" s="237" t="str">
        <f>'Visi duomenys'!I133</f>
        <v>R</v>
      </c>
      <c r="I138" s="237">
        <f>'Visi duomenys'!J133</f>
        <v>0</v>
      </c>
      <c r="J138" s="234">
        <f>'Visi duomenys'!K133</f>
        <v>0</v>
      </c>
      <c r="K138" s="234">
        <f>'Visi duomenys'!L133</f>
        <v>0</v>
      </c>
      <c r="L138" s="237">
        <f>'Visi duomenys'!M133</f>
        <v>0</v>
      </c>
      <c r="M138" s="316">
        <f>'Visi duomenys'!V133</f>
        <v>44286</v>
      </c>
      <c r="N138" s="316">
        <f>'Visi duomenys'!W133</f>
        <v>45170</v>
      </c>
      <c r="O138" s="311">
        <f>'Visi duomenys'!N133</f>
        <v>908823.22</v>
      </c>
      <c r="P138" s="311">
        <f>'Visi duomenys'!S133</f>
        <v>772499.74</v>
      </c>
      <c r="Q138" s="311">
        <f>'Visi duomenys'!P133</f>
        <v>0</v>
      </c>
      <c r="R138" s="311">
        <f>'Visi duomenys'!O133+'Visi duomenys'!Q133+'Visi duomenys'!R133</f>
        <v>136323.47999999998</v>
      </c>
    </row>
    <row r="139" spans="1:19" s="315" customFormat="1" x14ac:dyDescent="0.25">
      <c r="A139" s="236" t="str">
        <f>'Visi duomenys'!A134</f>
        <v>3.2.</v>
      </c>
      <c r="B139" s="235" t="str">
        <f>'Visi duomenys'!B134</f>
        <v/>
      </c>
      <c r="C139" s="236" t="str">
        <f>'Visi duomenys'!D134</f>
        <v>Tikslas. Saugoti ir tausojančiai naudoti regiono kraštovaizdį, užtikrinant tinkamą jo planavimą, naudojimą ir tvarkymą.</v>
      </c>
      <c r="D139" s="235">
        <f>'Visi duomenys'!E134</f>
        <v>0</v>
      </c>
      <c r="E139" s="235">
        <f>'Visi duomenys'!F134</f>
        <v>0</v>
      </c>
      <c r="F139" s="235">
        <f>'Visi duomenys'!G134</f>
        <v>0</v>
      </c>
      <c r="G139" s="235">
        <f>'Visi duomenys'!H134</f>
        <v>0</v>
      </c>
      <c r="H139" s="235">
        <f>'Visi duomenys'!I134</f>
        <v>0</v>
      </c>
      <c r="I139" s="235">
        <f>'Visi duomenys'!J134</f>
        <v>0</v>
      </c>
      <c r="J139" s="236">
        <f>'Visi duomenys'!K134</f>
        <v>0</v>
      </c>
      <c r="K139" s="236">
        <f>'Visi duomenys'!L134</f>
        <v>0</v>
      </c>
      <c r="L139" s="235">
        <f>'Visi duomenys'!M134</f>
        <v>0</v>
      </c>
      <c r="M139" s="313">
        <f>'Visi duomenys'!V134</f>
        <v>0</v>
      </c>
      <c r="N139" s="313" t="str">
        <f>'Visi duomenys'!W134</f>
        <v xml:space="preserve"> </v>
      </c>
      <c r="O139" s="314">
        <f>'Visi duomenys'!N134</f>
        <v>0</v>
      </c>
      <c r="P139" s="314">
        <f>'Visi duomenys'!S134</f>
        <v>0</v>
      </c>
      <c r="Q139" s="314">
        <f>'Visi duomenys'!P134</f>
        <v>0</v>
      </c>
      <c r="R139" s="314">
        <f>'Visi duomenys'!O134+'Visi duomenys'!Q134+'Visi duomenys'!R134</f>
        <v>0</v>
      </c>
      <c r="S139" s="315">
        <f t="shared" si="1"/>
        <v>0</v>
      </c>
    </row>
    <row r="140" spans="1:19" s="315" customFormat="1" x14ac:dyDescent="0.25">
      <c r="A140" s="236" t="str">
        <f>'Visi duomenys'!A135</f>
        <v>3.2.1.</v>
      </c>
      <c r="B140" s="235" t="str">
        <f>'Visi duomenys'!B135</f>
        <v/>
      </c>
      <c r="C140" s="236" t="str">
        <f>'Visi duomenys'!D135</f>
        <v>Uždavinys. Padidinti kraštovaizdžio planavimo, tvarkymo ir racionalaus naudojimo bei apsaugos efektyvumą.</v>
      </c>
      <c r="D140" s="235">
        <f>'Visi duomenys'!E135</f>
        <v>0</v>
      </c>
      <c r="E140" s="235">
        <f>'Visi duomenys'!F135</f>
        <v>0</v>
      </c>
      <c r="F140" s="235">
        <f>'Visi duomenys'!G135</f>
        <v>0</v>
      </c>
      <c r="G140" s="235">
        <f>'Visi duomenys'!H135</f>
        <v>0</v>
      </c>
      <c r="H140" s="235">
        <f>'Visi duomenys'!I135</f>
        <v>0</v>
      </c>
      <c r="I140" s="235">
        <f>'Visi duomenys'!J135</f>
        <v>0</v>
      </c>
      <c r="J140" s="236">
        <f>'Visi duomenys'!K135</f>
        <v>0</v>
      </c>
      <c r="K140" s="236">
        <f>'Visi duomenys'!L135</f>
        <v>0</v>
      </c>
      <c r="L140" s="235">
        <f>'Visi duomenys'!M135</f>
        <v>0</v>
      </c>
      <c r="M140" s="313">
        <f>'Visi duomenys'!V135</f>
        <v>0</v>
      </c>
      <c r="N140" s="313" t="str">
        <f>'Visi duomenys'!W135</f>
        <v xml:space="preserve"> </v>
      </c>
      <c r="O140" s="314">
        <f>'Visi duomenys'!N135</f>
        <v>0</v>
      </c>
      <c r="P140" s="314">
        <f>'Visi duomenys'!S135</f>
        <v>0</v>
      </c>
      <c r="Q140" s="314">
        <f>'Visi duomenys'!P135</f>
        <v>0</v>
      </c>
      <c r="R140" s="314">
        <f>'Visi duomenys'!O135+'Visi duomenys'!Q135+'Visi duomenys'!R135</f>
        <v>0</v>
      </c>
      <c r="S140" s="315">
        <f t="shared" si="1"/>
        <v>0</v>
      </c>
    </row>
    <row r="141" spans="1:19" s="315" customFormat="1" x14ac:dyDescent="0.25">
      <c r="A141" s="236" t="str">
        <f>'Visi duomenys'!A136</f>
        <v>3.2.1.1</v>
      </c>
      <c r="B141" s="235" t="str">
        <f>'Visi duomenys'!B136</f>
        <v/>
      </c>
      <c r="C141" s="236" t="str">
        <f>'Visi duomenys'!D136</f>
        <v>Priemonė: Kraštovaizdžio apsauga</v>
      </c>
      <c r="D141" s="235">
        <f>'Visi duomenys'!E136</f>
        <v>0</v>
      </c>
      <c r="E141" s="235">
        <f>'Visi duomenys'!F136</f>
        <v>0</v>
      </c>
      <c r="F141" s="235">
        <f>'Visi duomenys'!G136</f>
        <v>0</v>
      </c>
      <c r="G141" s="235">
        <f>'Visi duomenys'!H136</f>
        <v>0</v>
      </c>
      <c r="H141" s="235">
        <f>'Visi duomenys'!I136</f>
        <v>0</v>
      </c>
      <c r="I141" s="235">
        <f>'Visi duomenys'!J136</f>
        <v>0</v>
      </c>
      <c r="J141" s="236">
        <f>'Visi duomenys'!K136</f>
        <v>0</v>
      </c>
      <c r="K141" s="236">
        <f>'Visi duomenys'!L136</f>
        <v>0</v>
      </c>
      <c r="L141" s="235">
        <f>'Visi duomenys'!M136</f>
        <v>0</v>
      </c>
      <c r="M141" s="313">
        <f>'Visi duomenys'!V136</f>
        <v>0</v>
      </c>
      <c r="N141" s="313">
        <f>'Visi duomenys'!W136</f>
        <v>0</v>
      </c>
      <c r="O141" s="314">
        <f>'Visi duomenys'!N136</f>
        <v>0</v>
      </c>
      <c r="P141" s="314">
        <f>'Visi duomenys'!S136</f>
        <v>0</v>
      </c>
      <c r="Q141" s="314">
        <f>'Visi duomenys'!P136</f>
        <v>0</v>
      </c>
      <c r="R141" s="314">
        <f>'Visi duomenys'!O136+'Visi duomenys'!Q136+'Visi duomenys'!R136</f>
        <v>0</v>
      </c>
      <c r="S141" s="315">
        <f t="shared" si="1"/>
        <v>0</v>
      </c>
    </row>
    <row r="142" spans="1:19" s="315" customFormat="1" x14ac:dyDescent="0.25">
      <c r="A142" s="237" t="str">
        <f>'Visi duomenys'!A137</f>
        <v>3.2.1.1.1</v>
      </c>
      <c r="B142" s="237" t="str">
        <f>'Visi duomenys'!B137</f>
        <v>R080019-380000-1229</v>
      </c>
      <c r="C142" s="237" t="str">
        <f>'Visi duomenys'!D137</f>
        <v>Kraštovaizdžio apsaugos gerinimas Pagėgių savivaldybėje</v>
      </c>
      <c r="D142" s="237" t="str">
        <f>'Visi duomenys'!E137</f>
        <v>PSA</v>
      </c>
      <c r="E142" s="237" t="str">
        <f>'Visi duomenys'!F137</f>
        <v>AM</v>
      </c>
      <c r="F142" s="237" t="str">
        <f>'Visi duomenys'!G137</f>
        <v>Pagėgių savivaldybė</v>
      </c>
      <c r="G142" s="237" t="str">
        <f>'Visi duomenys'!H137</f>
        <v xml:space="preserve">05.5.1-APVA-R-019 </v>
      </c>
      <c r="H142" s="237" t="str">
        <f>'Visi duomenys'!I137</f>
        <v>R</v>
      </c>
      <c r="I142" s="237">
        <f>'Visi duomenys'!J137</f>
        <v>0</v>
      </c>
      <c r="J142" s="234">
        <f>'Visi duomenys'!K137</f>
        <v>0</v>
      </c>
      <c r="K142" s="234">
        <f>'Visi duomenys'!L137</f>
        <v>0</v>
      </c>
      <c r="L142" s="237">
        <f>'Visi duomenys'!M137</f>
        <v>0</v>
      </c>
      <c r="M142" s="316">
        <f>'Visi duomenys'!V137</f>
        <v>42916</v>
      </c>
      <c r="N142" s="316">
        <f>'Visi duomenys'!W137</f>
        <v>44561</v>
      </c>
      <c r="O142" s="311">
        <f>'Visi duomenys'!N137</f>
        <v>363047.26</v>
      </c>
      <c r="P142" s="311">
        <f>'Visi duomenys'!S137</f>
        <v>308590.17</v>
      </c>
      <c r="Q142" s="311">
        <f>'Visi duomenys'!P137</f>
        <v>0</v>
      </c>
      <c r="R142" s="311">
        <f>'Visi duomenys'!O137+'Visi duomenys'!Q137+'Visi duomenys'!R137</f>
        <v>54457.09</v>
      </c>
      <c r="S142" s="315">
        <f t="shared" si="1"/>
        <v>0</v>
      </c>
    </row>
    <row r="143" spans="1:19" s="315" customFormat="1" x14ac:dyDescent="0.25">
      <c r="A143" s="237" t="str">
        <f>'Visi duomenys'!A138</f>
        <v>3.2.1.1.2</v>
      </c>
      <c r="B143" s="237" t="str">
        <f>'Visi duomenys'!B138</f>
        <v>R080019-380000-1230</v>
      </c>
      <c r="C143" s="237" t="str">
        <f>'Visi duomenys'!D138</f>
        <v>Bešeimininkių apleistų statinių likvidavimas Jurbarko rajone</v>
      </c>
      <c r="D143" s="237" t="str">
        <f>'Visi duomenys'!E138</f>
        <v>JRSA</v>
      </c>
      <c r="E143" s="237" t="str">
        <f>'Visi duomenys'!F138</f>
        <v>AM</v>
      </c>
      <c r="F143" s="237" t="str">
        <f>'Visi duomenys'!G138</f>
        <v>Jurbarko rajonas</v>
      </c>
      <c r="G143" s="237" t="str">
        <f>'Visi duomenys'!H138</f>
        <v xml:space="preserve">05.5.1-APVA-R-019 </v>
      </c>
      <c r="H143" s="237" t="str">
        <f>'Visi duomenys'!I138</f>
        <v>R</v>
      </c>
      <c r="I143" s="237">
        <f>'Visi duomenys'!J138</f>
        <v>0</v>
      </c>
      <c r="J143" s="234">
        <f>'Visi duomenys'!K138</f>
        <v>0</v>
      </c>
      <c r="K143" s="234">
        <f>'Visi duomenys'!L138</f>
        <v>0</v>
      </c>
      <c r="L143" s="237">
        <f>'Visi duomenys'!M138</f>
        <v>0</v>
      </c>
      <c r="M143" s="316">
        <f>'Visi duomenys'!V138</f>
        <v>42825</v>
      </c>
      <c r="N143" s="316">
        <f>'Visi duomenys'!W138</f>
        <v>43373</v>
      </c>
      <c r="O143" s="311">
        <f>'Visi duomenys'!N138</f>
        <v>51582.96</v>
      </c>
      <c r="P143" s="311">
        <f>'Visi duomenys'!S138</f>
        <v>43845.51</v>
      </c>
      <c r="Q143" s="311">
        <f>'Visi duomenys'!P138</f>
        <v>0</v>
      </c>
      <c r="R143" s="311">
        <f>'Visi duomenys'!O138+'Visi duomenys'!Q138+'Visi duomenys'!R138</f>
        <v>7737.45</v>
      </c>
      <c r="S143" s="315">
        <f t="shared" si="1"/>
        <v>0</v>
      </c>
    </row>
    <row r="144" spans="1:19" s="315" customFormat="1" x14ac:dyDescent="0.25">
      <c r="A144" s="237" t="str">
        <f>'Visi duomenys'!A139</f>
        <v>3.2.1.1.3</v>
      </c>
      <c r="B144" s="237" t="str">
        <f>'Visi duomenys'!B139</f>
        <v>R080019-380000-1231</v>
      </c>
      <c r="C144" s="237" t="str">
        <f>'Visi duomenys'!D139</f>
        <v>Kraštovaizdžio formavimas Jurbarko rajone</v>
      </c>
      <c r="D144" s="237" t="str">
        <f>'Visi duomenys'!E139</f>
        <v>JRSA</v>
      </c>
      <c r="E144" s="237" t="str">
        <f>'Visi duomenys'!F139</f>
        <v>AM</v>
      </c>
      <c r="F144" s="237" t="str">
        <f>'Visi duomenys'!G139</f>
        <v>Jurbarko rajonas</v>
      </c>
      <c r="G144" s="237" t="str">
        <f>'Visi duomenys'!H139</f>
        <v xml:space="preserve">05.5.1-APVA-R-019 </v>
      </c>
      <c r="H144" s="237" t="str">
        <f>'Visi duomenys'!I139</f>
        <v>R</v>
      </c>
      <c r="I144" s="237">
        <f>'Visi duomenys'!J139</f>
        <v>0</v>
      </c>
      <c r="J144" s="234">
        <f>'Visi duomenys'!K139</f>
        <v>0</v>
      </c>
      <c r="K144" s="234">
        <f>'Visi duomenys'!L139</f>
        <v>0</v>
      </c>
      <c r="L144" s="237">
        <f>'Visi duomenys'!M139</f>
        <v>0</v>
      </c>
      <c r="M144" s="316">
        <f>'Visi duomenys'!V139</f>
        <v>43676</v>
      </c>
      <c r="N144" s="316">
        <f>'Visi duomenys'!W139</f>
        <v>44407</v>
      </c>
      <c r="O144" s="311">
        <f>'Visi duomenys'!N139</f>
        <v>917723.65</v>
      </c>
      <c r="P144" s="311">
        <f>'Visi duomenys'!S139</f>
        <v>780065.1</v>
      </c>
      <c r="Q144" s="311">
        <f>'Visi duomenys'!P139</f>
        <v>0</v>
      </c>
      <c r="R144" s="311">
        <f>'Visi duomenys'!O139+'Visi duomenys'!Q139+'Visi duomenys'!R139</f>
        <v>137658.54999999999</v>
      </c>
      <c r="S144" s="315">
        <f t="shared" si="1"/>
        <v>0</v>
      </c>
    </row>
    <row r="145" spans="1:19" s="315" customFormat="1" x14ac:dyDescent="0.25">
      <c r="A145" s="237" t="str">
        <f>'Visi duomenys'!A140</f>
        <v>3.2.1.1.4</v>
      </c>
      <c r="B145" s="237" t="str">
        <f>'Visi duomenys'!B140</f>
        <v>R080019-380000-1232</v>
      </c>
      <c r="C145" s="237" t="str">
        <f>'Visi duomenys'!D140</f>
        <v>Smalininkų uosto šlaitų ir pylimų tvarkymas</v>
      </c>
      <c r="D145" s="237" t="str">
        <f>'Visi duomenys'!E140</f>
        <v>JRSA</v>
      </c>
      <c r="E145" s="237" t="str">
        <f>'Visi duomenys'!F140</f>
        <v>AM</v>
      </c>
      <c r="F145" s="237" t="str">
        <f>'Visi duomenys'!G140</f>
        <v>Jurbarko rajonas</v>
      </c>
      <c r="G145" s="237" t="str">
        <f>'Visi duomenys'!H140</f>
        <v xml:space="preserve">05.5.1-APVA-R-019 </v>
      </c>
      <c r="H145" s="237" t="str">
        <f>'Visi duomenys'!I140</f>
        <v>R</v>
      </c>
      <c r="I145" s="237">
        <f>'Visi duomenys'!J140</f>
        <v>0</v>
      </c>
      <c r="J145" s="234">
        <f>'Visi duomenys'!K140</f>
        <v>0</v>
      </c>
      <c r="K145" s="234">
        <f>'Visi duomenys'!L140</f>
        <v>0</v>
      </c>
      <c r="L145" s="237" t="str">
        <f>'Visi duomenys'!M140</f>
        <v>rez.</v>
      </c>
      <c r="M145" s="316">
        <f>'Visi duomenys'!V140</f>
        <v>0</v>
      </c>
      <c r="N145" s="316" t="str">
        <f>'Visi duomenys'!W140</f>
        <v xml:space="preserve"> </v>
      </c>
      <c r="O145" s="311">
        <f>'Visi duomenys'!N140</f>
        <v>296511.84999999998</v>
      </c>
      <c r="P145" s="311">
        <f>'Visi duomenys'!S140</f>
        <v>252035.07</v>
      </c>
      <c r="Q145" s="311">
        <f>'Visi duomenys'!P140</f>
        <v>0</v>
      </c>
      <c r="R145" s="311">
        <f>'Visi duomenys'!O140+'Visi duomenys'!Q140+'Visi duomenys'!R140</f>
        <v>44476.78</v>
      </c>
      <c r="S145" s="315">
        <f t="shared" si="1"/>
        <v>0</v>
      </c>
    </row>
    <row r="146" spans="1:19" s="315" customFormat="1" x14ac:dyDescent="0.25">
      <c r="A146" s="237" t="str">
        <f>'Visi duomenys'!A141</f>
        <v>3.2.1.1.5</v>
      </c>
      <c r="B146" s="237" t="str">
        <f>'Visi duomenys'!B141</f>
        <v>R080019-380000-1233</v>
      </c>
      <c r="C146" s="237" t="str">
        <f>'Visi duomenys'!D141</f>
        <v>Kraštovaizdžio formavimas ir ekologinės būklės gerinimas Tauragės mieste</v>
      </c>
      <c r="D146" s="237" t="str">
        <f>'Visi duomenys'!E141</f>
        <v>TRSA</v>
      </c>
      <c r="E146" s="237" t="str">
        <f>'Visi duomenys'!F141</f>
        <v>AM</v>
      </c>
      <c r="F146" s="237" t="str">
        <f>'Visi duomenys'!G141</f>
        <v>Tauragės rajonas</v>
      </c>
      <c r="G146" s="237" t="str">
        <f>'Visi duomenys'!H141</f>
        <v xml:space="preserve">05.5.1-APVA-R-019 </v>
      </c>
      <c r="H146" s="237" t="str">
        <f>'Visi duomenys'!I141</f>
        <v>R</v>
      </c>
      <c r="I146" s="237">
        <f>'Visi duomenys'!J141</f>
        <v>0</v>
      </c>
      <c r="J146" s="234">
        <f>'Visi duomenys'!K141</f>
        <v>0</v>
      </c>
      <c r="K146" s="234">
        <f>'Visi duomenys'!L141</f>
        <v>0</v>
      </c>
      <c r="L146" s="237">
        <f>'Visi duomenys'!M141</f>
        <v>0</v>
      </c>
      <c r="M146" s="316">
        <f>'Visi duomenys'!V141</f>
        <v>42825</v>
      </c>
      <c r="N146" s="316">
        <f>'Visi duomenys'!W141</f>
        <v>43524</v>
      </c>
      <c r="O146" s="311">
        <f>'Visi duomenys'!N141</f>
        <v>280477.84999999998</v>
      </c>
      <c r="P146" s="311">
        <f>'Visi duomenys'!S141</f>
        <v>238406.17</v>
      </c>
      <c r="Q146" s="311">
        <f>'Visi duomenys'!P141</f>
        <v>0</v>
      </c>
      <c r="R146" s="311">
        <f>'Visi duomenys'!O141+'Visi duomenys'!Q141+'Visi duomenys'!R141</f>
        <v>42071.68</v>
      </c>
      <c r="S146" s="315">
        <f t="shared" si="1"/>
        <v>0</v>
      </c>
    </row>
    <row r="147" spans="1:19" s="315" customFormat="1" x14ac:dyDescent="0.25">
      <c r="A147" s="237" t="str">
        <f>'Visi duomenys'!A142</f>
        <v>3.2.1.1.6</v>
      </c>
      <c r="B147" s="237" t="str">
        <f>'Visi duomenys'!B142</f>
        <v>R080019-380000-1234</v>
      </c>
      <c r="C147" s="237" t="str">
        <f>'Visi duomenys'!D142</f>
        <v>Kraštovaizdžio formavimas Šilalės mieste</v>
      </c>
      <c r="D147" s="237" t="str">
        <f>'Visi duomenys'!E142</f>
        <v>ŠRSA</v>
      </c>
      <c r="E147" s="237" t="str">
        <f>'Visi duomenys'!F142</f>
        <v>AM</v>
      </c>
      <c r="F147" s="237" t="str">
        <f>'Visi duomenys'!G142</f>
        <v>Šilalės rajonas</v>
      </c>
      <c r="G147" s="237" t="str">
        <f>'Visi duomenys'!H142</f>
        <v xml:space="preserve">05.5.1-APVA-R-019 </v>
      </c>
      <c r="H147" s="237" t="str">
        <f>'Visi duomenys'!I142</f>
        <v>R</v>
      </c>
      <c r="I147" s="237">
        <f>'Visi duomenys'!J142</f>
        <v>0</v>
      </c>
      <c r="J147" s="234">
        <f>'Visi duomenys'!K142</f>
        <v>0</v>
      </c>
      <c r="K147" s="234">
        <f>'Visi duomenys'!L142</f>
        <v>0</v>
      </c>
      <c r="L147" s="237">
        <f>'Visi duomenys'!M142</f>
        <v>0</v>
      </c>
      <c r="M147" s="316">
        <f>'Visi duomenys'!V142</f>
        <v>42825</v>
      </c>
      <c r="N147" s="316">
        <f>'Visi duomenys'!W142</f>
        <v>43496</v>
      </c>
      <c r="O147" s="311">
        <f>'Visi duomenys'!N142</f>
        <v>372156.12</v>
      </c>
      <c r="P147" s="311">
        <f>'Visi duomenys'!S142</f>
        <v>316332.7</v>
      </c>
      <c r="Q147" s="311">
        <f>'Visi duomenys'!P142</f>
        <v>0</v>
      </c>
      <c r="R147" s="311">
        <f>'Visi duomenys'!O142+'Visi duomenys'!Q142+'Visi duomenys'!R142</f>
        <v>55823.42</v>
      </c>
      <c r="S147" s="315">
        <f t="shared" si="1"/>
        <v>0</v>
      </c>
    </row>
    <row r="148" spans="1:19" s="315" customFormat="1" ht="18.75" customHeight="1" x14ac:dyDescent="0.25">
      <c r="A148" s="237" t="str">
        <f>'Visi duomenys'!A143</f>
        <v>3.2.1.1.7</v>
      </c>
      <c r="B148" s="237" t="str">
        <f>'Visi duomenys'!B143</f>
        <v>R080019-380000-1235</v>
      </c>
      <c r="C148" s="237" t="str">
        <f>'Visi duomenys'!D143</f>
        <v>Šilalės rajono savivaldybės teritorijos bendrojo plano  gamtinio karkaso sprendinių koregavimas  ir bešeimininkių apleistų pastatų likvidavimas  rajone</v>
      </c>
      <c r="D148" s="237" t="str">
        <f>'Visi duomenys'!E143</f>
        <v>ŠRSA</v>
      </c>
      <c r="E148" s="237" t="str">
        <f>'Visi duomenys'!F143</f>
        <v>AM</v>
      </c>
      <c r="F148" s="237" t="str">
        <f>'Visi duomenys'!G143</f>
        <v>Šilalės rajonas</v>
      </c>
      <c r="G148" s="237" t="str">
        <f>'Visi duomenys'!H143</f>
        <v xml:space="preserve">05.5.1-APVA-R-019 </v>
      </c>
      <c r="H148" s="237" t="str">
        <f>'Visi duomenys'!I143</f>
        <v>R</v>
      </c>
      <c r="I148" s="237">
        <f>'Visi duomenys'!J143</f>
        <v>0</v>
      </c>
      <c r="J148" s="234">
        <f>'Visi duomenys'!K143</f>
        <v>0</v>
      </c>
      <c r="K148" s="234">
        <f>'Visi duomenys'!L143</f>
        <v>0</v>
      </c>
      <c r="L148" s="237">
        <f>'Visi duomenys'!M143</f>
        <v>0</v>
      </c>
      <c r="M148" s="316">
        <f>'Visi duomenys'!V143</f>
        <v>43707</v>
      </c>
      <c r="N148" s="316">
        <f>'Visi duomenys'!W143</f>
        <v>44377</v>
      </c>
      <c r="O148" s="311">
        <f>'Visi duomenys'!N143</f>
        <v>31576.66</v>
      </c>
      <c r="P148" s="311">
        <f>'Visi duomenys'!S143</f>
        <v>26840</v>
      </c>
      <c r="Q148" s="311">
        <f>'Visi duomenys'!P143</f>
        <v>0</v>
      </c>
      <c r="R148" s="311">
        <f>'Visi duomenys'!O143+'Visi duomenys'!Q143+'Visi duomenys'!R143</f>
        <v>4736.66</v>
      </c>
      <c r="S148" s="315">
        <f t="shared" ref="S148" si="2">O148-P148-Q148-R148</f>
        <v>0</v>
      </c>
    </row>
    <row r="149" spans="1:19" s="315" customFormat="1" ht="19.5" customHeight="1" x14ac:dyDescent="0.25">
      <c r="A149" s="237" t="str">
        <f>'Visi duomenys'!A144</f>
        <v>3.2.1.1.8</v>
      </c>
      <c r="B149" s="237" t="str">
        <f>'Visi duomenys'!B144</f>
        <v>R080019-380000-1238</v>
      </c>
      <c r="C149" s="237" t="str">
        <f>'Visi duomenys'!D144</f>
        <v>Kraštovaizdžio formavimas Šilalės miesto Orvydų g. esančioje teritorijoje</v>
      </c>
      <c r="D149" s="237" t="str">
        <f>'Visi duomenys'!E144</f>
        <v>ŠRSA</v>
      </c>
      <c r="E149" s="237" t="str">
        <f>'Visi duomenys'!F144</f>
        <v>AM</v>
      </c>
      <c r="F149" s="237" t="str">
        <f>'Visi duomenys'!G144</f>
        <v>Šilalės rajonas</v>
      </c>
      <c r="G149" s="237" t="str">
        <f>'Visi duomenys'!H144</f>
        <v xml:space="preserve">05.5.1-APVA-R-019 </v>
      </c>
      <c r="H149" s="237" t="str">
        <f>'Visi duomenys'!I144</f>
        <v>R</v>
      </c>
      <c r="I149" s="237">
        <f>'Visi duomenys'!J144</f>
        <v>0</v>
      </c>
      <c r="J149" s="234">
        <f>'Visi duomenys'!K144</f>
        <v>0</v>
      </c>
      <c r="K149" s="234">
        <f>'Visi duomenys'!L144</f>
        <v>0</v>
      </c>
      <c r="L149" s="237">
        <f>'Visi duomenys'!M144</f>
        <v>0</v>
      </c>
      <c r="M149" s="316">
        <f>'Visi duomenys'!V144</f>
        <v>44196</v>
      </c>
      <c r="N149" s="316">
        <f>'Visi duomenys'!W144</f>
        <v>45229</v>
      </c>
      <c r="O149" s="311">
        <f>'Visi duomenys'!N144</f>
        <v>200009.7</v>
      </c>
      <c r="P149" s="311">
        <f>'Visi duomenys'!S144</f>
        <v>123273.1</v>
      </c>
      <c r="Q149" s="311">
        <f>'Visi duomenys'!P144</f>
        <v>0</v>
      </c>
      <c r="R149" s="311">
        <f>'Visi duomenys'!O144+'Visi duomenys'!Q144+'Visi duomenys'!R144</f>
        <v>76736.600000000006</v>
      </c>
    </row>
    <row r="150" spans="1:19" s="315" customFormat="1" ht="18" customHeight="1" x14ac:dyDescent="0.25">
      <c r="A150" s="237" t="str">
        <f>'Visi duomenys'!A145</f>
        <v>3.2.1.1.9</v>
      </c>
      <c r="B150" s="237" t="str">
        <f>'Visi duomenys'!B145</f>
        <v>R080019-380000-1239</v>
      </c>
      <c r="C150" s="237" t="str">
        <f>'Visi duomenys'!D145</f>
        <v>Jūros upės pakrantės ir šlaito tvarkymas Tauragės mieste</v>
      </c>
      <c r="D150" s="237" t="str">
        <f>'Visi duomenys'!E145</f>
        <v>TRSA</v>
      </c>
      <c r="E150" s="237" t="str">
        <f>'Visi duomenys'!F145</f>
        <v>AM</v>
      </c>
      <c r="F150" s="237" t="str">
        <f>'Visi duomenys'!G145</f>
        <v>Tauragės rajonas</v>
      </c>
      <c r="G150" s="237" t="str">
        <f>'Visi duomenys'!H145</f>
        <v xml:space="preserve">05.5.1-APVA-R-019 </v>
      </c>
      <c r="H150" s="237" t="str">
        <f>'Visi duomenys'!I145</f>
        <v>R</v>
      </c>
      <c r="I150" s="237">
        <f>'Visi duomenys'!J145</f>
        <v>0</v>
      </c>
      <c r="J150" s="234">
        <f>'Visi duomenys'!K145</f>
        <v>0</v>
      </c>
      <c r="K150" s="234">
        <f>'Visi duomenys'!L145</f>
        <v>0</v>
      </c>
      <c r="L150" s="237">
        <f>'Visi duomenys'!M145</f>
        <v>0</v>
      </c>
      <c r="M150" s="316">
        <f>'Visi duomenys'!V145</f>
        <v>44196</v>
      </c>
      <c r="N150" s="316">
        <f>'Visi duomenys'!W145</f>
        <v>44926</v>
      </c>
      <c r="O150" s="311">
        <f>'Visi duomenys'!N145</f>
        <v>75505</v>
      </c>
      <c r="P150" s="311">
        <f>'Visi duomenys'!S145</f>
        <v>64179.25</v>
      </c>
      <c r="Q150" s="311">
        <f>'Visi duomenys'!P145</f>
        <v>0</v>
      </c>
      <c r="R150" s="311">
        <f>'Visi duomenys'!O145+'Visi duomenys'!Q145+'Visi duomenys'!R145</f>
        <v>11325.75</v>
      </c>
    </row>
    <row r="151" spans="1:19" ht="31.5" customHeight="1" x14ac:dyDescent="0.25">
      <c r="A151" s="317"/>
      <c r="B151" s="317"/>
      <c r="C151" s="233"/>
      <c r="D151" s="318"/>
      <c r="E151" s="318"/>
      <c r="F151" s="318"/>
      <c r="G151" s="318"/>
      <c r="H151" s="318"/>
      <c r="I151" s="318"/>
      <c r="J151" s="318"/>
      <c r="K151" s="318"/>
      <c r="L151" s="318"/>
      <c r="M151" s="318"/>
      <c r="N151" s="318"/>
      <c r="O151" s="319"/>
      <c r="P151" s="319"/>
      <c r="Q151" s="319"/>
      <c r="R151" s="319"/>
      <c r="S151" s="399"/>
    </row>
    <row r="152" spans="1:19" ht="15.75" x14ac:dyDescent="0.25">
      <c r="A152" s="320" t="s">
        <v>39</v>
      </c>
      <c r="B152" s="317"/>
      <c r="C152" s="318"/>
      <c r="D152" s="318"/>
      <c r="E152" s="318"/>
      <c r="F152" s="318"/>
      <c r="G152" s="318"/>
      <c r="H152" s="318"/>
      <c r="I152" s="318"/>
      <c r="J152" s="318"/>
      <c r="K152" s="318"/>
      <c r="L152" s="318"/>
      <c r="M152" s="318"/>
      <c r="N152" s="318"/>
      <c r="O152" s="319"/>
      <c r="P152" s="319"/>
      <c r="Q152" s="319"/>
      <c r="R152" s="319"/>
      <c r="S152" s="399"/>
    </row>
    <row r="153" spans="1:19" ht="15.75" x14ac:dyDescent="0.25">
      <c r="A153" s="320" t="s">
        <v>27</v>
      </c>
      <c r="B153" s="317"/>
      <c r="C153" s="318"/>
      <c r="D153" s="318"/>
      <c r="E153" s="318"/>
      <c r="F153" s="318"/>
      <c r="G153" s="318"/>
      <c r="H153" s="318"/>
      <c r="I153" s="318"/>
      <c r="J153" s="318"/>
      <c r="K153" s="318"/>
      <c r="L153" s="318"/>
      <c r="M153" s="318"/>
      <c r="N153" s="318"/>
      <c r="O153" s="319"/>
      <c r="P153" s="319"/>
      <c r="Q153" s="319"/>
      <c r="R153" s="319"/>
    </row>
    <row r="154" spans="1:19" ht="58.5" customHeight="1" x14ac:dyDescent="0.25">
      <c r="A154" s="665" t="s">
        <v>61</v>
      </c>
      <c r="B154" s="666"/>
      <c r="C154" s="666"/>
      <c r="D154" s="666"/>
      <c r="E154" s="666"/>
      <c r="F154" s="666"/>
      <c r="G154" s="666"/>
      <c r="H154" s="666"/>
      <c r="I154" s="666"/>
      <c r="J154" s="666"/>
      <c r="K154" s="666"/>
      <c r="L154" s="666"/>
      <c r="M154" s="666"/>
      <c r="N154" s="666"/>
      <c r="O154" s="666"/>
      <c r="P154" s="666"/>
      <c r="Q154" s="666"/>
      <c r="R154" s="666"/>
    </row>
    <row r="155" spans="1:19" ht="15" customHeight="1" x14ac:dyDescent="0.25">
      <c r="A155" s="320" t="s">
        <v>28</v>
      </c>
      <c r="B155" s="633"/>
      <c r="C155" s="633"/>
      <c r="D155" s="633"/>
      <c r="E155" s="633"/>
      <c r="F155" s="633"/>
      <c r="G155" s="633"/>
      <c r="H155" s="633"/>
      <c r="I155" s="633"/>
      <c r="J155" s="633"/>
      <c r="K155" s="633"/>
      <c r="L155" s="633"/>
      <c r="M155" s="633"/>
      <c r="N155" s="633"/>
      <c r="O155" s="633"/>
      <c r="P155" s="633"/>
      <c r="Q155" s="633"/>
      <c r="R155" s="633"/>
    </row>
    <row r="156" spans="1:19" ht="15" customHeight="1" x14ac:dyDescent="0.25">
      <c r="A156" s="665" t="s">
        <v>29</v>
      </c>
      <c r="B156" s="666"/>
      <c r="C156" s="666"/>
      <c r="D156" s="666"/>
      <c r="E156" s="666"/>
      <c r="F156" s="666"/>
      <c r="G156" s="666"/>
      <c r="H156" s="666"/>
      <c r="I156" s="666"/>
      <c r="J156" s="666"/>
      <c r="K156" s="666"/>
      <c r="L156" s="666"/>
      <c r="M156" s="666"/>
      <c r="N156" s="666"/>
      <c r="O156" s="666"/>
      <c r="P156" s="666"/>
      <c r="Q156" s="666"/>
      <c r="R156" s="666"/>
    </row>
    <row r="157" spans="1:19" ht="15" customHeight="1" x14ac:dyDescent="0.25">
      <c r="A157" s="320" t="s">
        <v>30</v>
      </c>
      <c r="B157" s="633"/>
      <c r="C157" s="633"/>
      <c r="D157" s="633"/>
      <c r="E157" s="633"/>
      <c r="F157" s="633"/>
      <c r="G157" s="633"/>
      <c r="H157" s="633"/>
      <c r="I157" s="633"/>
      <c r="J157" s="633"/>
      <c r="K157" s="633"/>
      <c r="L157" s="633"/>
      <c r="M157" s="633"/>
      <c r="N157" s="633"/>
      <c r="O157" s="633"/>
      <c r="P157" s="633"/>
      <c r="Q157" s="633"/>
      <c r="R157" s="633"/>
    </row>
    <row r="158" spans="1:19" ht="15" customHeight="1" x14ac:dyDescent="0.25">
      <c r="A158" s="320" t="s">
        <v>31</v>
      </c>
      <c r="B158" s="633"/>
      <c r="C158" s="633"/>
      <c r="D158" s="633"/>
      <c r="E158" s="633"/>
      <c r="F158" s="633"/>
      <c r="G158" s="633"/>
      <c r="H158" s="633"/>
      <c r="I158" s="633"/>
      <c r="J158" s="633"/>
      <c r="K158" s="633"/>
      <c r="L158" s="633"/>
      <c r="M158" s="633"/>
      <c r="N158" s="633"/>
      <c r="O158" s="633"/>
      <c r="P158" s="633"/>
      <c r="Q158" s="633"/>
      <c r="R158" s="633"/>
    </row>
    <row r="159" spans="1:19" ht="45" customHeight="1" x14ac:dyDescent="0.25">
      <c r="A159" s="665" t="s">
        <v>66</v>
      </c>
      <c r="B159" s="666"/>
      <c r="C159" s="666"/>
      <c r="D159" s="666"/>
      <c r="E159" s="666"/>
      <c r="F159" s="666"/>
      <c r="G159" s="666"/>
      <c r="H159" s="666"/>
      <c r="I159" s="666"/>
      <c r="J159" s="666"/>
      <c r="K159" s="666"/>
      <c r="L159" s="666"/>
      <c r="M159" s="666"/>
      <c r="N159" s="666"/>
      <c r="O159" s="666"/>
      <c r="P159" s="666"/>
      <c r="Q159" s="666"/>
      <c r="R159" s="666"/>
    </row>
    <row r="160" spans="1:19" x14ac:dyDescent="0.25">
      <c r="A160" s="320" t="s">
        <v>40</v>
      </c>
    </row>
    <row r="161" spans="1:18" x14ac:dyDescent="0.25">
      <c r="A161" s="320" t="s">
        <v>41</v>
      </c>
    </row>
    <row r="162" spans="1:18" x14ac:dyDescent="0.25">
      <c r="A162" s="320" t="s">
        <v>42</v>
      </c>
    </row>
    <row r="163" spans="1:18" x14ac:dyDescent="0.25">
      <c r="A163" s="320" t="s">
        <v>43</v>
      </c>
    </row>
    <row r="164" spans="1:18" x14ac:dyDescent="0.25">
      <c r="A164" s="320" t="s">
        <v>44</v>
      </c>
    </row>
    <row r="165" spans="1:18" ht="30" customHeight="1" x14ac:dyDescent="0.25">
      <c r="A165" s="665" t="s">
        <v>45</v>
      </c>
      <c r="B165" s="666"/>
      <c r="C165" s="666"/>
      <c r="D165" s="666"/>
      <c r="E165" s="666"/>
      <c r="F165" s="666"/>
      <c r="G165" s="666"/>
      <c r="H165" s="666"/>
      <c r="I165" s="666"/>
      <c r="J165" s="666"/>
      <c r="K165" s="666"/>
      <c r="L165" s="666"/>
      <c r="M165" s="666"/>
      <c r="N165" s="666"/>
      <c r="O165" s="666"/>
      <c r="P165" s="666"/>
      <c r="Q165" s="666"/>
      <c r="R165" s="666"/>
    </row>
    <row r="166" spans="1:18" ht="30" customHeight="1" x14ac:dyDescent="0.25">
      <c r="A166" s="665" t="s">
        <v>46</v>
      </c>
      <c r="B166" s="666"/>
      <c r="C166" s="666"/>
      <c r="D166" s="666"/>
      <c r="E166" s="666"/>
      <c r="F166" s="666"/>
      <c r="G166" s="666"/>
      <c r="H166" s="666"/>
      <c r="I166" s="666"/>
      <c r="J166" s="666"/>
      <c r="K166" s="666"/>
      <c r="L166" s="666"/>
      <c r="M166" s="666"/>
      <c r="N166" s="666"/>
      <c r="O166" s="666"/>
      <c r="P166" s="666"/>
      <c r="Q166" s="666"/>
      <c r="R166" s="666"/>
    </row>
    <row r="167" spans="1:18" ht="15" customHeight="1" x14ac:dyDescent="0.25">
      <c r="A167" s="665" t="s">
        <v>64</v>
      </c>
      <c r="B167" s="666"/>
      <c r="C167" s="666"/>
      <c r="D167" s="666"/>
      <c r="E167" s="666"/>
      <c r="F167" s="666"/>
      <c r="G167" s="666"/>
      <c r="H167" s="666"/>
      <c r="I167" s="666"/>
      <c r="J167" s="666"/>
      <c r="K167" s="666"/>
      <c r="L167" s="666"/>
      <c r="M167" s="666"/>
      <c r="N167" s="666"/>
      <c r="O167" s="666"/>
      <c r="P167" s="666"/>
      <c r="Q167" s="666"/>
      <c r="R167" s="666"/>
    </row>
    <row r="168" spans="1:18" x14ac:dyDescent="0.25">
      <c r="A168" s="665" t="s">
        <v>60</v>
      </c>
      <c r="B168" s="666"/>
      <c r="C168" s="666"/>
      <c r="D168" s="666"/>
      <c r="E168" s="666"/>
      <c r="F168" s="666"/>
      <c r="G168" s="666"/>
      <c r="H168" s="666"/>
      <c r="I168" s="666"/>
      <c r="J168" s="666"/>
      <c r="K168" s="666"/>
      <c r="L168" s="666"/>
      <c r="M168" s="666"/>
      <c r="N168" s="666"/>
      <c r="O168" s="666"/>
      <c r="P168" s="666"/>
      <c r="Q168" s="666"/>
      <c r="R168" s="666"/>
    </row>
    <row r="169" spans="1:18" x14ac:dyDescent="0.25">
      <c r="A169" s="665" t="s">
        <v>62</v>
      </c>
      <c r="B169" s="666"/>
      <c r="C169" s="666"/>
      <c r="D169" s="666"/>
      <c r="E169" s="666"/>
      <c r="F169" s="666"/>
      <c r="G169" s="666"/>
      <c r="H169" s="666"/>
      <c r="I169" s="666"/>
      <c r="J169" s="666"/>
      <c r="K169" s="666"/>
      <c r="L169" s="666"/>
      <c r="M169" s="666"/>
      <c r="N169" s="666"/>
      <c r="O169" s="666"/>
      <c r="P169" s="666"/>
      <c r="Q169" s="666"/>
      <c r="R169" s="666"/>
    </row>
    <row r="170" spans="1:18" x14ac:dyDescent="0.25">
      <c r="A170" s="665" t="s">
        <v>65</v>
      </c>
      <c r="B170" s="666"/>
      <c r="C170" s="666"/>
      <c r="D170" s="666"/>
      <c r="E170" s="666"/>
      <c r="F170" s="666"/>
      <c r="G170" s="666"/>
      <c r="H170" s="666"/>
      <c r="I170" s="666"/>
      <c r="J170" s="666"/>
      <c r="K170" s="666"/>
      <c r="L170" s="666"/>
      <c r="M170" s="666"/>
      <c r="N170" s="666"/>
      <c r="O170" s="666"/>
      <c r="P170" s="666"/>
      <c r="Q170" s="666"/>
      <c r="R170" s="666"/>
    </row>
    <row r="172" spans="1:18" x14ac:dyDescent="0.25">
      <c r="A172" s="324" t="s">
        <v>1212</v>
      </c>
    </row>
    <row r="173" spans="1:18" x14ac:dyDescent="0.25">
      <c r="A173" s="324" t="s">
        <v>1213</v>
      </c>
    </row>
    <row r="174" spans="1:18" x14ac:dyDescent="0.25">
      <c r="A174" s="324" t="s">
        <v>1214</v>
      </c>
    </row>
    <row r="175" spans="1:18" x14ac:dyDescent="0.25">
      <c r="A175" s="324" t="s">
        <v>1215</v>
      </c>
    </row>
    <row r="176" spans="1:18" x14ac:dyDescent="0.25">
      <c r="A176" s="324" t="s">
        <v>1216</v>
      </c>
    </row>
    <row r="177" spans="1:1" x14ac:dyDescent="0.25">
      <c r="A177" s="324" t="s">
        <v>1217</v>
      </c>
    </row>
    <row r="178" spans="1:1" x14ac:dyDescent="0.25">
      <c r="A178" s="324" t="s">
        <v>1218</v>
      </c>
    </row>
    <row r="179" spans="1:1" x14ac:dyDescent="0.25">
      <c r="A179" s="324" t="s">
        <v>1219</v>
      </c>
    </row>
    <row r="180" spans="1:1" x14ac:dyDescent="0.25">
      <c r="A180" s="324" t="s">
        <v>1220</v>
      </c>
    </row>
  </sheetData>
  <autoFilter ref="A1:S150"/>
  <mergeCells count="12">
    <mergeCell ref="A170:R170"/>
    <mergeCell ref="A6:L6"/>
    <mergeCell ref="M6:N6"/>
    <mergeCell ref="O6:R6"/>
    <mergeCell ref="A154:R154"/>
    <mergeCell ref="A156:R156"/>
    <mergeCell ref="A159:R159"/>
    <mergeCell ref="A165:R165"/>
    <mergeCell ref="A166:R166"/>
    <mergeCell ref="A167:R167"/>
    <mergeCell ref="A168:R168"/>
    <mergeCell ref="A169:R169"/>
  </mergeCells>
  <pageMargins left="0.25" right="0.25" top="0.75" bottom="0.75" header="0.3" footer="0.3"/>
  <pageSetup paperSize="9" scale="54"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51"/>
  <sheetViews>
    <sheetView showZeros="0" topLeftCell="A16" workbookViewId="0">
      <selection activeCell="A23" sqref="A23"/>
    </sheetView>
  </sheetViews>
  <sheetFormatPr defaultRowHeight="15" x14ac:dyDescent="0.25"/>
  <cols>
    <col min="1" max="1" width="7.5703125" style="6" customWidth="1"/>
    <col min="2" max="2" width="17.42578125" style="6" customWidth="1"/>
    <col min="3" max="3" width="36.7109375" style="6" customWidth="1"/>
    <col min="4" max="4" width="10.140625" style="6" customWidth="1"/>
    <col min="5" max="5" width="19.7109375" style="6" customWidth="1"/>
    <col min="6" max="6" width="11.28515625" style="6" customWidth="1"/>
    <col min="7" max="7" width="9.140625" style="6"/>
    <col min="8" max="8" width="21" style="6" customWidth="1"/>
    <col min="9" max="9" width="12.7109375" style="6" customWidth="1"/>
    <col min="10" max="10" width="9.140625" style="6"/>
    <col min="11" max="11" width="11.5703125" style="6" customWidth="1"/>
    <col min="12" max="12" width="12.5703125" style="6" customWidth="1"/>
    <col min="13" max="13" width="9.140625" style="6"/>
    <col min="14" max="14" width="12.140625" style="6" customWidth="1"/>
    <col min="15" max="15" width="12.28515625" style="6" customWidth="1"/>
    <col min="16" max="16" width="9.140625" style="6"/>
    <col min="17" max="17" width="11.42578125" style="6" customWidth="1"/>
    <col min="18" max="18" width="11.5703125" style="6" customWidth="1"/>
    <col min="19" max="19" width="9.140625" style="6"/>
    <col min="20" max="21" width="11.7109375" style="6" customWidth="1"/>
    <col min="22" max="16384" width="9.140625" style="6"/>
  </cols>
  <sheetData>
    <row r="1" spans="1:21" ht="15.75" customHeight="1" x14ac:dyDescent="0.25">
      <c r="Q1" s="7"/>
      <c r="R1" s="7"/>
      <c r="S1" s="7" t="s">
        <v>8</v>
      </c>
    </row>
    <row r="2" spans="1:21" ht="15.75" x14ac:dyDescent="0.25">
      <c r="Q2" s="8"/>
      <c r="R2" s="8"/>
      <c r="S2" s="8" t="s">
        <v>0</v>
      </c>
    </row>
    <row r="3" spans="1:21" ht="15.75" x14ac:dyDescent="0.25">
      <c r="Q3" s="8"/>
      <c r="R3" s="8"/>
      <c r="S3" s="8" t="s">
        <v>1</v>
      </c>
    </row>
    <row r="4" spans="1:21" ht="15.75" x14ac:dyDescent="0.25">
      <c r="A4" s="5" t="s">
        <v>1211</v>
      </c>
      <c r="Q4" s="8"/>
      <c r="R4" s="8"/>
      <c r="S4" s="8"/>
    </row>
    <row r="5" spans="1:21" ht="15.75" x14ac:dyDescent="0.25">
      <c r="A5" s="5" t="s">
        <v>1363</v>
      </c>
      <c r="J5" s="8"/>
      <c r="K5" s="8"/>
      <c r="L5" s="8"/>
      <c r="N5" s="8"/>
      <c r="O5" s="8"/>
      <c r="P5" s="8"/>
    </row>
    <row r="6" spans="1:21" ht="15.75" customHeight="1" x14ac:dyDescent="0.25">
      <c r="A6" s="5" t="s">
        <v>57</v>
      </c>
    </row>
    <row r="7" spans="1:21" ht="32.25" customHeight="1" x14ac:dyDescent="0.25">
      <c r="A7" s="672" t="s">
        <v>19</v>
      </c>
      <c r="B7" s="673" t="s">
        <v>17</v>
      </c>
      <c r="C7" s="672" t="s">
        <v>13</v>
      </c>
      <c r="D7" s="676" t="s">
        <v>14</v>
      </c>
      <c r="E7" s="677"/>
      <c r="F7" s="677"/>
      <c r="G7" s="677"/>
      <c r="H7" s="677"/>
      <c r="I7" s="677"/>
      <c r="J7" s="677"/>
      <c r="K7" s="677"/>
      <c r="L7" s="677"/>
      <c r="M7" s="677"/>
      <c r="N7" s="677"/>
      <c r="O7" s="677"/>
      <c r="P7" s="677"/>
      <c r="Q7" s="677"/>
      <c r="R7" s="677"/>
      <c r="S7" s="677"/>
      <c r="T7" s="677"/>
      <c r="U7" s="678"/>
    </row>
    <row r="8" spans="1:21" ht="36.75" customHeight="1" x14ac:dyDescent="0.25">
      <c r="A8" s="672"/>
      <c r="B8" s="674"/>
      <c r="C8" s="675"/>
      <c r="D8" s="634" t="s">
        <v>3</v>
      </c>
      <c r="E8" s="634" t="s">
        <v>20</v>
      </c>
      <c r="F8" s="634" t="s">
        <v>48</v>
      </c>
      <c r="G8" s="634" t="s">
        <v>26</v>
      </c>
      <c r="H8" s="634" t="s">
        <v>21</v>
      </c>
      <c r="I8" s="634" t="s">
        <v>49</v>
      </c>
      <c r="J8" s="634" t="s">
        <v>10</v>
      </c>
      <c r="K8" s="634" t="s">
        <v>22</v>
      </c>
      <c r="L8" s="634" t="s">
        <v>50</v>
      </c>
      <c r="M8" s="634" t="s">
        <v>11</v>
      </c>
      <c r="N8" s="634" t="s">
        <v>23</v>
      </c>
      <c r="O8" s="634" t="s">
        <v>51</v>
      </c>
      <c r="P8" s="634" t="s">
        <v>12</v>
      </c>
      <c r="Q8" s="634" t="s">
        <v>24</v>
      </c>
      <c r="R8" s="634" t="s">
        <v>52</v>
      </c>
      <c r="S8" s="634" t="s">
        <v>15</v>
      </c>
      <c r="T8" s="634" t="s">
        <v>25</v>
      </c>
      <c r="U8" s="634" t="s">
        <v>53</v>
      </c>
    </row>
    <row r="9" spans="1:21" x14ac:dyDescent="0.25">
      <c r="A9" s="236" t="str">
        <f>'Visi duomenys'!A5</f>
        <v>1.</v>
      </c>
      <c r="B9" s="236">
        <f>'Visi duomenys'!B5</f>
        <v>0</v>
      </c>
      <c r="C9" s="240" t="str">
        <f>'Visi duomenys'!D5</f>
        <v>Prioritetas. SUBALANSUOTAS, DARNIA PLĖTRA PAGRĮSTAS EKONOMINIS AUGIMAS.</v>
      </c>
      <c r="D9" s="235">
        <f>'Visi duomenys'!AP5</f>
        <v>0</v>
      </c>
      <c r="E9" s="235">
        <f>'Visi duomenys'!AQ5</f>
        <v>0</v>
      </c>
      <c r="F9" s="235">
        <f>'Visi duomenys'!AR5</f>
        <v>0</v>
      </c>
      <c r="G9" s="235">
        <f>'Visi duomenys'!AS5</f>
        <v>0</v>
      </c>
      <c r="H9" s="235">
        <f>'Visi duomenys'!AT5</f>
        <v>0</v>
      </c>
      <c r="I9" s="235">
        <f>'Visi duomenys'!AU5</f>
        <v>0</v>
      </c>
      <c r="J9" s="235">
        <f>'Visi duomenys'!AV5</f>
        <v>0</v>
      </c>
      <c r="K9" s="235">
        <f>'Visi duomenys'!AW5</f>
        <v>0</v>
      </c>
      <c r="L9" s="235">
        <f>'Visi duomenys'!AX5</f>
        <v>0</v>
      </c>
      <c r="M9" s="235">
        <f>'Visi duomenys'!AY5</f>
        <v>0</v>
      </c>
      <c r="N9" s="235">
        <f>'Visi duomenys'!AZ5</f>
        <v>0</v>
      </c>
      <c r="O9" s="235">
        <f>'Visi duomenys'!BA5</f>
        <v>0</v>
      </c>
      <c r="P9" s="235">
        <f>'Visi duomenys'!BB5</f>
        <v>0</v>
      </c>
      <c r="Q9" s="235">
        <f>'Visi duomenys'!BC5</f>
        <v>0</v>
      </c>
      <c r="R9" s="235">
        <f>'Visi duomenys'!BD5</f>
        <v>0</v>
      </c>
      <c r="S9" s="235">
        <f>'Visi duomenys'!BE5</f>
        <v>0</v>
      </c>
      <c r="T9" s="235">
        <f>'Visi duomenys'!BF5</f>
        <v>0</v>
      </c>
      <c r="U9" s="235">
        <f>'Visi duomenys'!BG5</f>
        <v>0</v>
      </c>
    </row>
    <row r="10" spans="1:21" x14ac:dyDescent="0.25">
      <c r="A10" s="236" t="str">
        <f>'Visi duomenys'!A6</f>
        <v>1.1</v>
      </c>
      <c r="B10" s="236" t="str">
        <f>'Visi duomenys'!B6</f>
        <v/>
      </c>
      <c r="C10" s="240" t="str">
        <f>'Visi duomenys'!D6</f>
        <v>Tikslas. Mažinti išsivystymo skirtumus regiono viduje, skatinti ūkinės veiklos įvairovę mieste ir kaime, didinti ekonomikos augimą.</v>
      </c>
      <c r="D10" s="235">
        <f>'Visi duomenys'!AP6</f>
        <v>0</v>
      </c>
      <c r="E10" s="235">
        <f>'Visi duomenys'!AQ6</f>
        <v>0</v>
      </c>
      <c r="F10" s="235">
        <f>'Visi duomenys'!AR6</f>
        <v>0</v>
      </c>
      <c r="G10" s="235">
        <f>'Visi duomenys'!AS6</f>
        <v>0</v>
      </c>
      <c r="H10" s="235">
        <f>'Visi duomenys'!AT6</f>
        <v>0</v>
      </c>
      <c r="I10" s="235">
        <f>'Visi duomenys'!AU6</f>
        <v>0</v>
      </c>
      <c r="J10" s="235">
        <f>'Visi duomenys'!AV6</f>
        <v>0</v>
      </c>
      <c r="K10" s="235">
        <f>'Visi duomenys'!AW6</f>
        <v>0</v>
      </c>
      <c r="L10" s="235">
        <f>'Visi duomenys'!AX6</f>
        <v>0</v>
      </c>
      <c r="M10" s="235">
        <f>'Visi duomenys'!AY6</f>
        <v>0</v>
      </c>
      <c r="N10" s="235">
        <f>'Visi duomenys'!AZ6</f>
        <v>0</v>
      </c>
      <c r="O10" s="235">
        <f>'Visi duomenys'!BA6</f>
        <v>0</v>
      </c>
      <c r="P10" s="235">
        <f>'Visi duomenys'!BB6</f>
        <v>0</v>
      </c>
      <c r="Q10" s="235">
        <f>'Visi duomenys'!BC6</f>
        <v>0</v>
      </c>
      <c r="R10" s="235">
        <f>'Visi duomenys'!BD6</f>
        <v>0</v>
      </c>
      <c r="S10" s="235">
        <f>'Visi duomenys'!BE6</f>
        <v>0</v>
      </c>
      <c r="T10" s="235">
        <f>'Visi duomenys'!BF6</f>
        <v>0</v>
      </c>
      <c r="U10" s="235">
        <f>'Visi duomenys'!BG6</f>
        <v>0</v>
      </c>
    </row>
    <row r="11" spans="1:21" x14ac:dyDescent="0.25">
      <c r="A11" s="236" t="str">
        <f>'Visi duomenys'!A7</f>
        <v>1.1.1</v>
      </c>
      <c r="B11" s="236" t="str">
        <f>'Visi duomenys'!B7</f>
        <v/>
      </c>
      <c r="C11" s="240" t="str">
        <f>'Visi duomenys'!D7</f>
        <v>Uždavinys. Vystyti tikslines teritorijas, padidinti ūkinės veiklos įvairovę, pagerinti sukurtų darbo vietų pasiekiamumą.</v>
      </c>
      <c r="D11" s="235">
        <f>'Visi duomenys'!AP7</f>
        <v>0</v>
      </c>
      <c r="E11" s="235">
        <f>'Visi duomenys'!AQ7</f>
        <v>0</v>
      </c>
      <c r="F11" s="235">
        <f>'Visi duomenys'!AR7</f>
        <v>0</v>
      </c>
      <c r="G11" s="235">
        <f>'Visi duomenys'!AS7</f>
        <v>0</v>
      </c>
      <c r="H11" s="235">
        <f>'Visi duomenys'!AT7</f>
        <v>0</v>
      </c>
      <c r="I11" s="235">
        <f>'Visi duomenys'!AU7</f>
        <v>0</v>
      </c>
      <c r="J11" s="235">
        <f>'Visi duomenys'!AV7</f>
        <v>0</v>
      </c>
      <c r="K11" s="235">
        <f>'Visi duomenys'!AW7</f>
        <v>0</v>
      </c>
      <c r="L11" s="235">
        <f>'Visi duomenys'!AX7</f>
        <v>0</v>
      </c>
      <c r="M11" s="235">
        <f>'Visi duomenys'!AY7</f>
        <v>0</v>
      </c>
      <c r="N11" s="235">
        <f>'Visi duomenys'!AZ7</f>
        <v>0</v>
      </c>
      <c r="O11" s="235">
        <f>'Visi duomenys'!BA7</f>
        <v>0</v>
      </c>
      <c r="P11" s="235">
        <f>'Visi duomenys'!BB7</f>
        <v>0</v>
      </c>
      <c r="Q11" s="235">
        <f>'Visi duomenys'!BC7</f>
        <v>0</v>
      </c>
      <c r="R11" s="235">
        <f>'Visi duomenys'!BD7</f>
        <v>0</v>
      </c>
      <c r="S11" s="235">
        <f>'Visi duomenys'!BE7</f>
        <v>0</v>
      </c>
      <c r="T11" s="235">
        <f>'Visi duomenys'!BF7</f>
        <v>0</v>
      </c>
      <c r="U11" s="235">
        <f>'Visi duomenys'!BG7</f>
        <v>0</v>
      </c>
    </row>
    <row r="12" spans="1:21" x14ac:dyDescent="0.25">
      <c r="A12" s="236" t="str">
        <f>'Visi duomenys'!A8</f>
        <v>1.1.1.1</v>
      </c>
      <c r="B12" s="236" t="str">
        <f>'Visi duomenys'!B8</f>
        <v/>
      </c>
      <c r="C12" s="240" t="str">
        <f>'Visi duomenys'!D8</f>
        <v>Priemonė: Kaimo (1-6 tūkst. Gyventojų) gyvenamųjų vietovių atnaujinimas</v>
      </c>
      <c r="D12" s="235">
        <f>'Visi duomenys'!AP8</f>
        <v>0</v>
      </c>
      <c r="E12" s="235">
        <f>'Visi duomenys'!AQ8</f>
        <v>0</v>
      </c>
      <c r="F12" s="235">
        <f>'Visi duomenys'!AR8</f>
        <v>0</v>
      </c>
      <c r="G12" s="235">
        <f>'Visi duomenys'!AS8</f>
        <v>0</v>
      </c>
      <c r="H12" s="235">
        <f>'Visi duomenys'!AT8</f>
        <v>0</v>
      </c>
      <c r="I12" s="235">
        <f>'Visi duomenys'!AU8</f>
        <v>0</v>
      </c>
      <c r="J12" s="235">
        <f>'Visi duomenys'!AV8</f>
        <v>0</v>
      </c>
      <c r="K12" s="235">
        <f>'Visi duomenys'!AW8</f>
        <v>0</v>
      </c>
      <c r="L12" s="235">
        <f>'Visi duomenys'!AX8</f>
        <v>0</v>
      </c>
      <c r="M12" s="235">
        <f>'Visi duomenys'!AY8</f>
        <v>0</v>
      </c>
      <c r="N12" s="235">
        <f>'Visi duomenys'!AZ8</f>
        <v>0</v>
      </c>
      <c r="O12" s="235">
        <f>'Visi duomenys'!BA8</f>
        <v>0</v>
      </c>
      <c r="P12" s="235">
        <f>'Visi duomenys'!BB8</f>
        <v>0</v>
      </c>
      <c r="Q12" s="235">
        <f>'Visi duomenys'!BC8</f>
        <v>0</v>
      </c>
      <c r="R12" s="235">
        <f>'Visi duomenys'!BD8</f>
        <v>0</v>
      </c>
      <c r="S12" s="235">
        <f>'Visi duomenys'!BE8</f>
        <v>0</v>
      </c>
      <c r="T12" s="235">
        <f>'Visi duomenys'!BF8</f>
        <v>0</v>
      </c>
      <c r="U12" s="235">
        <f>'Visi duomenys'!BG8</f>
        <v>0</v>
      </c>
    </row>
    <row r="13" spans="1:21" x14ac:dyDescent="0.25">
      <c r="A13" s="237" t="str">
        <f>'Visi duomenys'!A9</f>
        <v>1.1.1.1.1</v>
      </c>
      <c r="B13" s="237" t="str">
        <f>'Visi duomenys'!B9</f>
        <v>R089908-293034-1125</v>
      </c>
      <c r="C13" s="238" t="str">
        <f>'Visi duomenys'!D9</f>
        <v>Šilalės rajono Kvėdarnos gyvenamosios vietovės atnaujinimas</v>
      </c>
      <c r="D13" s="237" t="str">
        <f>'Visi duomenys'!AP9</f>
        <v>P.S.364</v>
      </c>
      <c r="E13" s="237" t="str">
        <f>'Visi duomenys'!AQ9</f>
        <v>Naujos atviros erdvės vietovėse nuo 1 iki 6 tūkst. gyv. (išskyrus savivaldybių centrus) (m2)</v>
      </c>
      <c r="F13" s="237">
        <f>'Visi duomenys'!AR9</f>
        <v>36000</v>
      </c>
      <c r="G13" s="237" t="str">
        <f>'Visi duomenys'!AS9</f>
        <v>P.S.365</v>
      </c>
      <c r="H13" s="237" t="str">
        <f>'Visi duomenys'!AT9</f>
        <v>Atnaujinti ir pritaikyti naujai paskirčiai pastatai ir statiniai kaimo vietovėse (m2)</v>
      </c>
      <c r="I13" s="237">
        <f>'Visi duomenys'!AU9</f>
        <v>700</v>
      </c>
      <c r="J13" s="237">
        <f>'Visi duomenys'!AV9</f>
        <v>0</v>
      </c>
      <c r="K13" s="237">
        <f>'Visi duomenys'!AW9</f>
        <v>0</v>
      </c>
      <c r="L13" s="237">
        <f>'Visi duomenys'!AX9</f>
        <v>0</v>
      </c>
      <c r="M13" s="237">
        <f>'Visi duomenys'!AY9</f>
        <v>0</v>
      </c>
      <c r="N13" s="237">
        <f>'Visi duomenys'!AZ9</f>
        <v>0</v>
      </c>
      <c r="O13" s="237">
        <f>'Visi duomenys'!BA9</f>
        <v>0</v>
      </c>
      <c r="P13" s="237">
        <f>'Visi duomenys'!BB9</f>
        <v>0</v>
      </c>
      <c r="Q13" s="237">
        <f>'Visi duomenys'!BC9</f>
        <v>0</v>
      </c>
      <c r="R13" s="237">
        <f>'Visi duomenys'!BD9</f>
        <v>0</v>
      </c>
      <c r="S13" s="237">
        <f>'Visi duomenys'!BE9</f>
        <v>0</v>
      </c>
      <c r="T13" s="237">
        <f>'Visi duomenys'!BF9</f>
        <v>0</v>
      </c>
      <c r="U13" s="237">
        <f>'Visi duomenys'!BG9</f>
        <v>0</v>
      </c>
    </row>
    <row r="14" spans="1:21" x14ac:dyDescent="0.25">
      <c r="A14" s="237" t="str">
        <f>'Visi duomenys'!A10</f>
        <v>1.1.1.1.2</v>
      </c>
      <c r="B14" s="237" t="str">
        <f>'Visi duomenys'!B10</f>
        <v>R089908-293000-1126</v>
      </c>
      <c r="C14" s="238" t="str">
        <f>'Visi duomenys'!D10</f>
        <v>Skaudvilės miesto infrastruktūros sutvarkymas</v>
      </c>
      <c r="D14" s="237" t="str">
        <f>'Visi duomenys'!AP10</f>
        <v>P.S.364</v>
      </c>
      <c r="E14" s="237" t="str">
        <f>'Visi duomenys'!AQ10</f>
        <v>Naujos atviros erdvės vietovėse nuo 1 iki 6 tūkst. gyv. (išskyrus savivaldybių centrus) (m2)</v>
      </c>
      <c r="F14" s="237">
        <f>'Visi duomenys'!AR10</f>
        <v>34600</v>
      </c>
      <c r="G14" s="237">
        <f>'Visi duomenys'!AS10</f>
        <v>0</v>
      </c>
      <c r="H14" s="237">
        <f>'Visi duomenys'!AT10</f>
        <v>0</v>
      </c>
      <c r="I14" s="237">
        <f>'Visi duomenys'!AU10</f>
        <v>0</v>
      </c>
      <c r="J14" s="237">
        <f>'Visi duomenys'!AV10</f>
        <v>0</v>
      </c>
      <c r="K14" s="237">
        <f>'Visi duomenys'!AW10</f>
        <v>0</v>
      </c>
      <c r="L14" s="237">
        <f>'Visi duomenys'!AX10</f>
        <v>0</v>
      </c>
      <c r="M14" s="237">
        <f>'Visi duomenys'!AY10</f>
        <v>0</v>
      </c>
      <c r="N14" s="237">
        <f>'Visi duomenys'!AZ10</f>
        <v>0</v>
      </c>
      <c r="O14" s="237">
        <f>'Visi duomenys'!BA10</f>
        <v>0</v>
      </c>
      <c r="P14" s="237">
        <f>'Visi duomenys'!BB10</f>
        <v>0</v>
      </c>
      <c r="Q14" s="237">
        <f>'Visi duomenys'!BC10</f>
        <v>0</v>
      </c>
      <c r="R14" s="237">
        <f>'Visi duomenys'!BD10</f>
        <v>0</v>
      </c>
      <c r="S14" s="237">
        <f>'Visi duomenys'!BE10</f>
        <v>0</v>
      </c>
      <c r="T14" s="237">
        <f>'Visi duomenys'!BF10</f>
        <v>0</v>
      </c>
      <c r="U14" s="237">
        <f>'Visi duomenys'!BG10</f>
        <v>0</v>
      </c>
    </row>
    <row r="15" spans="1:21" x14ac:dyDescent="0.25">
      <c r="A15" s="236" t="str">
        <f>'Visi duomenys'!A11</f>
        <v>1.1.1.2</v>
      </c>
      <c r="B15" s="236" t="str">
        <f>'Visi duomenys'!B11</f>
        <v/>
      </c>
      <c r="C15" s="240" t="str">
        <f>'Visi duomenys'!D11</f>
        <v>Priemonė: Miestų kompleksinė plėtra</v>
      </c>
      <c r="D15" s="235">
        <f>'Visi duomenys'!AP11</f>
        <v>0</v>
      </c>
      <c r="E15" s="235">
        <f>'Visi duomenys'!AQ11</f>
        <v>0</v>
      </c>
      <c r="F15" s="235">
        <f>'Visi duomenys'!AR11</f>
        <v>0</v>
      </c>
      <c r="G15" s="235">
        <f>'Visi duomenys'!AS11</f>
        <v>0</v>
      </c>
      <c r="H15" s="235">
        <f>'Visi duomenys'!AT11</f>
        <v>0</v>
      </c>
      <c r="I15" s="235">
        <f>'Visi duomenys'!AU11</f>
        <v>0</v>
      </c>
      <c r="J15" s="235">
        <f>'Visi duomenys'!AV11</f>
        <v>0</v>
      </c>
      <c r="K15" s="235">
        <f>'Visi duomenys'!AW11</f>
        <v>0</v>
      </c>
      <c r="L15" s="235">
        <f>'Visi duomenys'!AX11</f>
        <v>0</v>
      </c>
      <c r="M15" s="235">
        <f>'Visi duomenys'!AY11</f>
        <v>0</v>
      </c>
      <c r="N15" s="235">
        <f>'Visi duomenys'!AZ11</f>
        <v>0</v>
      </c>
      <c r="O15" s="235">
        <f>'Visi duomenys'!BA11</f>
        <v>0</v>
      </c>
      <c r="P15" s="235">
        <f>'Visi duomenys'!BB11</f>
        <v>0</v>
      </c>
      <c r="Q15" s="235">
        <f>'Visi duomenys'!BC11</f>
        <v>0</v>
      </c>
      <c r="R15" s="235">
        <f>'Visi duomenys'!BD11</f>
        <v>0</v>
      </c>
      <c r="S15" s="235">
        <f>'Visi duomenys'!BE11</f>
        <v>0</v>
      </c>
      <c r="T15" s="235">
        <f>'Visi duomenys'!BF11</f>
        <v>0</v>
      </c>
      <c r="U15" s="235">
        <f>'Visi duomenys'!BG11</f>
        <v>0</v>
      </c>
    </row>
    <row r="16" spans="1:21" x14ac:dyDescent="0.25">
      <c r="A16" s="237" t="str">
        <f>'Visi duomenys'!A12</f>
        <v>1.1.1.2.1</v>
      </c>
      <c r="B16" s="237" t="str">
        <f>'Visi duomenys'!B12</f>
        <v>R089905-290000-1128</v>
      </c>
      <c r="C16" s="238" t="str">
        <f>'Visi duomenys'!D12</f>
        <v>Pagėgių miesto Turgaus aikštės įrengimas ir prieigų sutvarkymas</v>
      </c>
      <c r="D16" s="237" t="str">
        <f>'Visi duomenys'!AP12</f>
        <v>P.B.238</v>
      </c>
      <c r="E16" s="237" t="str">
        <f>'Visi duomenys'!AQ12</f>
        <v>Sukurtos arba atnaujintos atviros erdvės miestų vietovėse (m2)</v>
      </c>
      <c r="F16" s="237">
        <f>'Visi duomenys'!AR12</f>
        <v>8583.42</v>
      </c>
      <c r="G16" s="237" t="str">
        <f>'Visi duomenys'!AS12</f>
        <v>P.B.239</v>
      </c>
      <c r="H16" s="237" t="str">
        <f>'Visi duomenys'!AT12</f>
        <v>Pastatyti arba atnaujinti viešieji arba komerciniai pastatai miestų vietovėse (m2)</v>
      </c>
      <c r="I16" s="237">
        <f>'Visi duomenys'!AU12</f>
        <v>423.58</v>
      </c>
      <c r="J16" s="237">
        <f>'Visi duomenys'!AV12</f>
        <v>0</v>
      </c>
      <c r="K16" s="237">
        <f>'Visi duomenys'!AW12</f>
        <v>0</v>
      </c>
      <c r="L16" s="237">
        <f>'Visi duomenys'!AX12</f>
        <v>0</v>
      </c>
      <c r="M16" s="237">
        <f>'Visi duomenys'!AY12</f>
        <v>0</v>
      </c>
      <c r="N16" s="237">
        <f>'Visi duomenys'!AZ12</f>
        <v>0</v>
      </c>
      <c r="O16" s="237">
        <f>'Visi duomenys'!BA12</f>
        <v>0</v>
      </c>
      <c r="P16" s="237">
        <f>'Visi duomenys'!BB12</f>
        <v>0</v>
      </c>
      <c r="Q16" s="237">
        <f>'Visi duomenys'!BC12</f>
        <v>0</v>
      </c>
      <c r="R16" s="237">
        <f>'Visi duomenys'!BD12</f>
        <v>0</v>
      </c>
      <c r="S16" s="237">
        <f>'Visi duomenys'!BE12</f>
        <v>0</v>
      </c>
      <c r="T16" s="237">
        <f>'Visi duomenys'!BF12</f>
        <v>0</v>
      </c>
      <c r="U16" s="237">
        <f>'Visi duomenys'!BG12</f>
        <v>0</v>
      </c>
    </row>
    <row r="17" spans="1:21" x14ac:dyDescent="0.25">
      <c r="A17" s="237" t="str">
        <f>'Visi duomenys'!A13</f>
        <v>1.1.1.2.2</v>
      </c>
      <c r="B17" s="237" t="str">
        <f>'Visi duomenys'!B13</f>
        <v>R089905-280000-1129</v>
      </c>
      <c r="C17" s="238" t="str">
        <f>'Visi duomenys'!D13</f>
        <v>Apleistos teritorijos už Kultūros centro Pagėgių mieste konversija ir pritaikymas rekreaciniams, poilsio ir sveikatinimo poreikiams</v>
      </c>
      <c r="D17" s="237" t="str">
        <f>'Visi duomenys'!AP13</f>
        <v>P.B.238</v>
      </c>
      <c r="E17" s="237" t="str">
        <f>'Visi duomenys'!AQ13</f>
        <v>Sukurtos arba atnaujintos atviros erdvės miestų vietovėse (m2)</v>
      </c>
      <c r="F17" s="237">
        <f>'Visi duomenys'!AR13</f>
        <v>33516</v>
      </c>
      <c r="G17" s="237">
        <f>'Visi duomenys'!AS13</f>
        <v>0</v>
      </c>
      <c r="H17" s="237">
        <f>'Visi duomenys'!AT13</f>
        <v>0</v>
      </c>
      <c r="I17" s="237">
        <f>'Visi duomenys'!AU13</f>
        <v>0</v>
      </c>
      <c r="J17" s="237">
        <f>'Visi duomenys'!AV13</f>
        <v>0</v>
      </c>
      <c r="K17" s="237">
        <f>'Visi duomenys'!AW13</f>
        <v>0</v>
      </c>
      <c r="L17" s="237">
        <f>'Visi duomenys'!AX13</f>
        <v>0</v>
      </c>
      <c r="M17" s="237">
        <f>'Visi duomenys'!AY13</f>
        <v>0</v>
      </c>
      <c r="N17" s="237">
        <f>'Visi duomenys'!AZ13</f>
        <v>0</v>
      </c>
      <c r="O17" s="237">
        <f>'Visi duomenys'!BA13</f>
        <v>0</v>
      </c>
      <c r="P17" s="237">
        <f>'Visi duomenys'!BB13</f>
        <v>0</v>
      </c>
      <c r="Q17" s="237">
        <f>'Visi duomenys'!BC13</f>
        <v>0</v>
      </c>
      <c r="R17" s="237">
        <f>'Visi duomenys'!BD13</f>
        <v>0</v>
      </c>
      <c r="S17" s="237">
        <f>'Visi duomenys'!BE13</f>
        <v>0</v>
      </c>
      <c r="T17" s="237">
        <f>'Visi duomenys'!BF13</f>
        <v>0</v>
      </c>
      <c r="U17" s="237">
        <f>'Visi duomenys'!BG13</f>
        <v>0</v>
      </c>
    </row>
    <row r="18" spans="1:21" x14ac:dyDescent="0.25">
      <c r="A18" s="236" t="str">
        <f>'Visi duomenys'!A14</f>
        <v>1.1.1.3</v>
      </c>
      <c r="B18" s="236" t="str">
        <f>'Visi duomenys'!B14</f>
        <v/>
      </c>
      <c r="C18" s="240" t="str">
        <f>'Visi duomenys'!D14</f>
        <v>Priemonė: Pereinamojo laikotarpio tikslinių teritorijų vystymas. I</v>
      </c>
      <c r="D18" s="235">
        <f>'Visi duomenys'!AP14</f>
        <v>0</v>
      </c>
      <c r="E18" s="235">
        <f>'Visi duomenys'!AQ14</f>
        <v>0</v>
      </c>
      <c r="F18" s="235">
        <f>'Visi duomenys'!AR14</f>
        <v>0</v>
      </c>
      <c r="G18" s="235">
        <f>'Visi duomenys'!AS14</f>
        <v>0</v>
      </c>
      <c r="H18" s="235">
        <f>'Visi duomenys'!AT14</f>
        <v>0</v>
      </c>
      <c r="I18" s="235">
        <f>'Visi duomenys'!AU14</f>
        <v>0</v>
      </c>
      <c r="J18" s="235">
        <f>'Visi duomenys'!AV14</f>
        <v>0</v>
      </c>
      <c r="K18" s="235">
        <f>'Visi duomenys'!AW14</f>
        <v>0</v>
      </c>
      <c r="L18" s="235">
        <f>'Visi duomenys'!AX14</f>
        <v>0</v>
      </c>
      <c r="M18" s="235">
        <f>'Visi duomenys'!AY14</f>
        <v>0</v>
      </c>
      <c r="N18" s="235">
        <f>'Visi duomenys'!AZ14</f>
        <v>0</v>
      </c>
      <c r="O18" s="235">
        <f>'Visi duomenys'!BA14</f>
        <v>0</v>
      </c>
      <c r="P18" s="235">
        <f>'Visi duomenys'!BB14</f>
        <v>0</v>
      </c>
      <c r="Q18" s="235">
        <f>'Visi duomenys'!BC14</f>
        <v>0</v>
      </c>
      <c r="R18" s="235">
        <f>'Visi duomenys'!BD14</f>
        <v>0</v>
      </c>
      <c r="S18" s="235">
        <f>'Visi duomenys'!BE14</f>
        <v>0</v>
      </c>
      <c r="T18" s="235">
        <f>'Visi duomenys'!BF14</f>
        <v>0</v>
      </c>
      <c r="U18" s="235">
        <f>'Visi duomenys'!BG14</f>
        <v>0</v>
      </c>
    </row>
    <row r="19" spans="1:21" x14ac:dyDescent="0.25">
      <c r="A19" s="237" t="str">
        <f>'Visi duomenys'!A15</f>
        <v>1.1.1.3.1</v>
      </c>
      <c r="B19" s="237" t="str">
        <f>'Visi duomenys'!B15</f>
        <v>R089902-340000-1131</v>
      </c>
      <c r="C19" s="238" t="str">
        <f>'Visi duomenys'!D15</f>
        <v>Apleistos teritorijos Tauragės miesto  buvusiame kariniame miestelyje viešųjų pastatų sutvarkymas ir pritaikymas bendruomenės poreikiams</v>
      </c>
      <c r="D19" s="237" t="str">
        <f>'Visi duomenys'!AP15</f>
        <v>P.B.238</v>
      </c>
      <c r="E19" s="237" t="str">
        <f>'Visi duomenys'!AQ15</f>
        <v>Sukurtos arba atnaujintos atviros erdvės miestų vietovėse (m2)</v>
      </c>
      <c r="F19" s="237">
        <f>'Visi duomenys'!AR15</f>
        <v>4719.5</v>
      </c>
      <c r="G19" s="237" t="str">
        <f>'Visi duomenys'!AS15</f>
        <v>P.B.239</v>
      </c>
      <c r="H19" s="237" t="str">
        <f>'Visi duomenys'!AT15</f>
        <v>Pastatyti arba atnaujinti viešieji arba komerciniai pastatai miestų vietovėse (m2)</v>
      </c>
      <c r="I19" s="237">
        <f>'Visi duomenys'!AU15</f>
        <v>1757.57</v>
      </c>
      <c r="J19" s="237">
        <f>'Visi duomenys'!AV15</f>
        <v>0</v>
      </c>
      <c r="K19" s="237">
        <f>'Visi duomenys'!AW15</f>
        <v>0</v>
      </c>
      <c r="L19" s="237">
        <f>'Visi duomenys'!AX15</f>
        <v>0</v>
      </c>
      <c r="M19" s="237">
        <f>'Visi duomenys'!AY15</f>
        <v>0</v>
      </c>
      <c r="N19" s="237">
        <f>'Visi duomenys'!AZ15</f>
        <v>0</v>
      </c>
      <c r="O19" s="237">
        <f>'Visi duomenys'!BA15</f>
        <v>0</v>
      </c>
      <c r="P19" s="237">
        <f>'Visi duomenys'!BB15</f>
        <v>0</v>
      </c>
      <c r="Q19" s="237">
        <f>'Visi duomenys'!BC15</f>
        <v>0</v>
      </c>
      <c r="R19" s="237">
        <f>'Visi duomenys'!BD15</f>
        <v>0</v>
      </c>
      <c r="S19" s="237">
        <f>'Visi duomenys'!BE15</f>
        <v>0</v>
      </c>
      <c r="T19" s="237">
        <f>'Visi duomenys'!BF15</f>
        <v>0</v>
      </c>
      <c r="U19" s="237">
        <f>'Visi duomenys'!BG15</f>
        <v>0</v>
      </c>
    </row>
    <row r="20" spans="1:21" x14ac:dyDescent="0.25">
      <c r="A20" s="237" t="str">
        <f>'Visi duomenys'!A16</f>
        <v>1.1.1.3.2</v>
      </c>
      <c r="B20" s="237" t="str">
        <f>'Visi duomenys'!B16</f>
        <v>R08B000-510000-0001</v>
      </c>
      <c r="C20" s="238" t="str">
        <f>'Visi duomenys'!D16</f>
        <v xml:space="preserve">  AB ,,Vilkyškių pieninė“ įmonių grupės pieno perdirbimo gamyklos statybos projektas</v>
      </c>
      <c r="D20" s="237">
        <f>'Visi duomenys'!AP16</f>
        <v>0</v>
      </c>
      <c r="E20" s="237" t="str">
        <f>'Visi duomenys'!AQ16</f>
        <v>Sukurta darbo vietų (vnt.)</v>
      </c>
      <c r="F20" s="237">
        <f>'Visi duomenys'!AR16</f>
        <v>50</v>
      </c>
      <c r="G20" s="237">
        <f>'Visi duomenys'!AS16</f>
        <v>0</v>
      </c>
      <c r="H20" s="237" t="str">
        <f>'Visi duomenys'!AT16</f>
        <v>Produkcijos eksportas (proc.)</v>
      </c>
      <c r="I20" s="237">
        <f>'Visi duomenys'!AU16</f>
        <v>90</v>
      </c>
      <c r="J20" s="237">
        <f>'Visi duomenys'!AV16</f>
        <v>0</v>
      </c>
      <c r="K20" s="237">
        <f>'Visi duomenys'!AW16</f>
        <v>0</v>
      </c>
      <c r="L20" s="237">
        <f>'Visi duomenys'!AX16</f>
        <v>0</v>
      </c>
      <c r="M20" s="237">
        <f>'Visi duomenys'!AY16</f>
        <v>0</v>
      </c>
      <c r="N20" s="237">
        <f>'Visi duomenys'!AZ16</f>
        <v>0</v>
      </c>
      <c r="O20" s="237">
        <f>'Visi duomenys'!BA16</f>
        <v>0</v>
      </c>
      <c r="P20" s="237">
        <f>'Visi duomenys'!BB16</f>
        <v>0</v>
      </c>
      <c r="Q20" s="237">
        <f>'Visi duomenys'!BC16</f>
        <v>0</v>
      </c>
      <c r="R20" s="237">
        <f>'Visi duomenys'!BD16</f>
        <v>0</v>
      </c>
      <c r="S20" s="237">
        <f>'Visi duomenys'!BE16</f>
        <v>0</v>
      </c>
      <c r="T20" s="237">
        <f>'Visi duomenys'!BF16</f>
        <v>0</v>
      </c>
      <c r="U20" s="237">
        <f>'Visi duomenys'!BG16</f>
        <v>0</v>
      </c>
    </row>
    <row r="21" spans="1:21" x14ac:dyDescent="0.25">
      <c r="A21" s="236" t="str">
        <f>'Visi duomenys'!A17</f>
        <v>1.1.1.4</v>
      </c>
      <c r="B21" s="236" t="str">
        <f>'Visi duomenys'!B17</f>
        <v/>
      </c>
      <c r="C21" s="240" t="str">
        <f>'Visi duomenys'!D17</f>
        <v>Priemonė: Pereinamojo laikotarpio tikslinių teritorijų vystymas. II</v>
      </c>
      <c r="D21" s="235">
        <f>'Visi duomenys'!AP17</f>
        <v>0</v>
      </c>
      <c r="E21" s="235">
        <f>'Visi duomenys'!AQ17</f>
        <v>0</v>
      </c>
      <c r="F21" s="235">
        <f>'Visi duomenys'!AR17</f>
        <v>0</v>
      </c>
      <c r="G21" s="235">
        <f>'Visi duomenys'!AS17</f>
        <v>0</v>
      </c>
      <c r="H21" s="235">
        <f>'Visi duomenys'!AT17</f>
        <v>0</v>
      </c>
      <c r="I21" s="235">
        <f>'Visi duomenys'!AU17</f>
        <v>0</v>
      </c>
      <c r="J21" s="235">
        <f>'Visi duomenys'!AV17</f>
        <v>0</v>
      </c>
      <c r="K21" s="235">
        <f>'Visi duomenys'!AW17</f>
        <v>0</v>
      </c>
      <c r="L21" s="235">
        <f>'Visi duomenys'!AX17</f>
        <v>0</v>
      </c>
      <c r="M21" s="235">
        <f>'Visi duomenys'!AY17</f>
        <v>0</v>
      </c>
      <c r="N21" s="235">
        <f>'Visi duomenys'!AZ17</f>
        <v>0</v>
      </c>
      <c r="O21" s="235">
        <f>'Visi duomenys'!BA17</f>
        <v>0</v>
      </c>
      <c r="P21" s="235">
        <f>'Visi duomenys'!BB17</f>
        <v>0</v>
      </c>
      <c r="Q21" s="235">
        <f>'Visi duomenys'!BC17</f>
        <v>0</v>
      </c>
      <c r="R21" s="235">
        <f>'Visi duomenys'!BD17</f>
        <v>0</v>
      </c>
      <c r="S21" s="235">
        <f>'Visi duomenys'!BE17</f>
        <v>0</v>
      </c>
      <c r="T21" s="235">
        <f>'Visi duomenys'!BF17</f>
        <v>0</v>
      </c>
      <c r="U21" s="235">
        <f>'Visi duomenys'!BG17</f>
        <v>0</v>
      </c>
    </row>
    <row r="22" spans="1:21" x14ac:dyDescent="0.25">
      <c r="A22" s="237" t="str">
        <f>'Visi duomenys'!A18</f>
        <v>1.1.1.4.1</v>
      </c>
      <c r="B22" s="237" t="str">
        <f>'Visi duomenys'!B18</f>
        <v>R089903-300000-1133</v>
      </c>
      <c r="C22" s="238" t="str">
        <f>'Visi duomenys'!D18</f>
        <v>Gyvenamųjų namų kvartalų kompleksinis sutvarkymas Jurbarko mieste</v>
      </c>
      <c r="D22" s="237" t="str">
        <f>'Visi duomenys'!AP18</f>
        <v>P.B.238</v>
      </c>
      <c r="E22" s="237" t="str">
        <f>'Visi duomenys'!AQ18</f>
        <v>Sukurtos arba atnaujintos atviros erdvės miestų vietovėse (m2)</v>
      </c>
      <c r="F22" s="237">
        <f>'Visi duomenys'!AR18</f>
        <v>8001</v>
      </c>
      <c r="G22" s="237">
        <f>'Visi duomenys'!AS18</f>
        <v>0</v>
      </c>
      <c r="H22" s="237">
        <f>'Visi duomenys'!AT18</f>
        <v>0</v>
      </c>
      <c r="I22" s="237">
        <f>'Visi duomenys'!AU18</f>
        <v>0</v>
      </c>
      <c r="J22" s="237">
        <f>'Visi duomenys'!AV18</f>
        <v>0</v>
      </c>
      <c r="K22" s="237">
        <f>'Visi duomenys'!AW18</f>
        <v>0</v>
      </c>
      <c r="L22" s="237">
        <f>'Visi duomenys'!AX18</f>
        <v>0</v>
      </c>
      <c r="M22" s="237">
        <f>'Visi duomenys'!AY18</f>
        <v>0</v>
      </c>
      <c r="N22" s="237">
        <f>'Visi duomenys'!AZ18</f>
        <v>0</v>
      </c>
      <c r="O22" s="237">
        <f>'Visi duomenys'!BA18</f>
        <v>0</v>
      </c>
      <c r="P22" s="237">
        <f>'Visi duomenys'!BB18</f>
        <v>0</v>
      </c>
      <c r="Q22" s="237">
        <f>'Visi duomenys'!BC18</f>
        <v>0</v>
      </c>
      <c r="R22" s="237">
        <f>'Visi duomenys'!BD18</f>
        <v>0</v>
      </c>
      <c r="S22" s="237">
        <f>'Visi duomenys'!BE18</f>
        <v>0</v>
      </c>
      <c r="T22" s="237">
        <f>'Visi duomenys'!BF18</f>
        <v>0</v>
      </c>
      <c r="U22" s="237">
        <f>'Visi duomenys'!BG18</f>
        <v>0</v>
      </c>
    </row>
    <row r="23" spans="1:21" x14ac:dyDescent="0.25">
      <c r="A23" s="628" t="str">
        <f>'Lyginamasis 20210722'!A19</f>
        <v>1.1.1.4.2</v>
      </c>
      <c r="B23" s="628" t="str">
        <f>'Lyginamasis 20210722'!B19</f>
        <v>R08B000-510000-0002</v>
      </c>
      <c r="C23" s="628" t="str">
        <f>'Lyginamasis 20210722'!D19</f>
        <v>UAB ,,Naista“ gamyklos statybos projektas</v>
      </c>
      <c r="D23" s="628">
        <f>'Lyginamasis 20210722'!AP19</f>
        <v>0</v>
      </c>
      <c r="E23" s="628" t="str">
        <f>'Lyginamasis 20210722'!AQ19</f>
        <v>Sukurta darbo vietų (vnt.)</v>
      </c>
      <c r="F23" s="628">
        <f>'Lyginamasis 20210722'!AR19</f>
        <v>22</v>
      </c>
      <c r="G23" s="628">
        <f>'Lyginamasis 20210722'!AS19</f>
        <v>0</v>
      </c>
      <c r="H23" s="628" t="str">
        <f>'Lyginamasis 20210722'!AT19</f>
        <v>Produkcijos eksportas (proc.)</v>
      </c>
      <c r="I23" s="628">
        <f>'Lyginamasis 20210722'!AU19</f>
        <v>33</v>
      </c>
      <c r="J23" s="628">
        <f>'Lyginamasis 20210722'!J19</f>
        <v>0</v>
      </c>
      <c r="K23" s="628"/>
      <c r="L23" s="628">
        <f>'Lyginamasis 20210722'!L19</f>
        <v>0</v>
      </c>
      <c r="M23" s="628">
        <f>'Lyginamasis 20210722'!M19</f>
        <v>0</v>
      </c>
      <c r="N23" s="237"/>
      <c r="O23" s="237"/>
      <c r="P23" s="237"/>
      <c r="Q23" s="237"/>
      <c r="R23" s="237"/>
      <c r="S23" s="237"/>
      <c r="T23" s="237"/>
      <c r="U23" s="237"/>
    </row>
    <row r="24" spans="1:21" x14ac:dyDescent="0.25">
      <c r="A24" s="235" t="str">
        <f>'Visi duomenys'!A19</f>
        <v>1.1.1.5</v>
      </c>
      <c r="B24" s="235" t="str">
        <f>'Visi duomenys'!B19</f>
        <v/>
      </c>
      <c r="C24" s="440" t="str">
        <f>'Visi duomenys'!D19</f>
        <v>Priemonė: Tauragė+ funkcinės zonos strategijos kompleksinė priemonė</v>
      </c>
      <c r="D24" s="235">
        <f>'Visi duomenys'!AP19</f>
        <v>0</v>
      </c>
      <c r="E24" s="235">
        <f>'Visi duomenys'!AQ19</f>
        <v>0</v>
      </c>
      <c r="F24" s="235">
        <f>'Visi duomenys'!AR19</f>
        <v>0</v>
      </c>
      <c r="G24" s="235">
        <f>'Visi duomenys'!AS19</f>
        <v>0</v>
      </c>
      <c r="H24" s="235">
        <f>'Visi duomenys'!AT19</f>
        <v>0</v>
      </c>
      <c r="I24" s="235">
        <f>'Visi duomenys'!AU19</f>
        <v>0</v>
      </c>
      <c r="J24" s="235">
        <f>'Visi duomenys'!AV19</f>
        <v>0</v>
      </c>
      <c r="K24" s="235">
        <f>'Visi duomenys'!AW19</f>
        <v>0</v>
      </c>
      <c r="L24" s="235">
        <f>'Visi duomenys'!AX19</f>
        <v>0</v>
      </c>
      <c r="M24" s="235">
        <f>'Visi duomenys'!AY19</f>
        <v>0</v>
      </c>
      <c r="N24" s="235">
        <f>'Visi duomenys'!AZ19</f>
        <v>0</v>
      </c>
      <c r="O24" s="235">
        <f>'Visi duomenys'!BA19</f>
        <v>0</v>
      </c>
      <c r="P24" s="235">
        <f>'Visi duomenys'!BB19</f>
        <v>0</v>
      </c>
      <c r="Q24" s="235">
        <f>'Visi duomenys'!BC19</f>
        <v>0</v>
      </c>
      <c r="R24" s="235">
        <f>'Visi duomenys'!BD19</f>
        <v>0</v>
      </c>
      <c r="S24" s="235">
        <f>'Visi duomenys'!BE19</f>
        <v>0</v>
      </c>
      <c r="T24" s="235">
        <f>'Visi duomenys'!BF19</f>
        <v>0</v>
      </c>
      <c r="U24" s="235">
        <f>'Visi duomenys'!BG19</f>
        <v>0</v>
      </c>
    </row>
    <row r="25" spans="1:21" x14ac:dyDescent="0.25">
      <c r="A25" s="237" t="str">
        <f>'Visi duomenys'!A20</f>
        <v>1.1.1.5.1</v>
      </c>
      <c r="B25" s="237" t="str">
        <f>'Visi duomenys'!B20</f>
        <v>R089J08-500000-1240</v>
      </c>
      <c r="C25" s="238" t="str">
        <f>'Visi duomenys'!D20</f>
        <v>Tauragės+ funkcinės zonos strategijos įgyvendinimas</v>
      </c>
      <c r="D25" s="237" t="str">
        <f>'Visi duomenys'!AP20</f>
        <v>R.N. 923</v>
      </c>
      <c r="E25" s="237" t="str">
        <f>'Visi duomenys'!AQ20</f>
        <v xml:space="preserve">Savivaldybės, dalyvaujančios įgyvendinant bendros veiklos strategijas </v>
      </c>
      <c r="F25" s="237">
        <f>'Visi duomenys'!AR20</f>
        <v>4</v>
      </c>
      <c r="G25" s="237" t="str">
        <f>'Visi duomenys'!AS20</f>
        <v>P.N.922</v>
      </c>
      <c r="H25" s="237" t="str">
        <f>'Visi duomenys'!AT20</f>
        <v>Funkcinėse zonose įgyvendinti kelių savivaldybių bendros veiklos strategijų veiksmai</v>
      </c>
      <c r="I25" s="237">
        <f>'Visi duomenys'!AU20</f>
        <v>17</v>
      </c>
      <c r="J25" s="237">
        <f>'Visi duomenys'!AV20</f>
        <v>0</v>
      </c>
      <c r="K25" s="237">
        <f>'Visi duomenys'!AW20</f>
        <v>0</v>
      </c>
      <c r="L25" s="237">
        <f>'Visi duomenys'!AX20</f>
        <v>0</v>
      </c>
      <c r="M25" s="237">
        <f>'Visi duomenys'!AY20</f>
        <v>0</v>
      </c>
      <c r="N25" s="237">
        <f>'Visi duomenys'!AZ20</f>
        <v>0</v>
      </c>
      <c r="O25" s="237">
        <f>'Visi duomenys'!BA20</f>
        <v>0</v>
      </c>
      <c r="P25" s="237">
        <f>'Visi duomenys'!BB20</f>
        <v>0</v>
      </c>
      <c r="Q25" s="237">
        <f>'Visi duomenys'!BC20</f>
        <v>0</v>
      </c>
      <c r="R25" s="237">
        <f>'Visi duomenys'!BD20</f>
        <v>0</v>
      </c>
      <c r="S25" s="237">
        <f>'Visi duomenys'!BE20</f>
        <v>0</v>
      </c>
      <c r="T25" s="237">
        <f>'Visi duomenys'!BF20</f>
        <v>0</v>
      </c>
      <c r="U25" s="237">
        <f>'Visi duomenys'!BG20</f>
        <v>0</v>
      </c>
    </row>
    <row r="26" spans="1:21" x14ac:dyDescent="0.25">
      <c r="A26" s="236" t="str">
        <f>'Visi duomenys'!A21</f>
        <v>1.1.2.</v>
      </c>
      <c r="B26" s="236" t="str">
        <f>'Visi duomenys'!B21</f>
        <v/>
      </c>
      <c r="C26" s="240" t="str">
        <f>'Visi duomenys'!D21</f>
        <v>Uždavinys. Mažinti atskirtį tarp miesto ir kaimo, remti kompleksišką kaimo atnaujinimą ir plėtrą,  gerinti kaimo gyvenamąją aplinką, didinti gyventojų užimtumą ir saugumą.</v>
      </c>
      <c r="D26" s="235">
        <f>'Visi duomenys'!AP21</f>
        <v>0</v>
      </c>
      <c r="E26" s="235">
        <f>'Visi duomenys'!AQ21</f>
        <v>0</v>
      </c>
      <c r="F26" s="235">
        <f>'Visi duomenys'!AR21</f>
        <v>0</v>
      </c>
      <c r="G26" s="235">
        <f>'Visi duomenys'!AS21</f>
        <v>0</v>
      </c>
      <c r="H26" s="235">
        <f>'Visi duomenys'!AT21</f>
        <v>0</v>
      </c>
      <c r="I26" s="235">
        <f>'Visi duomenys'!AU21</f>
        <v>0</v>
      </c>
      <c r="J26" s="235">
        <f>'Visi duomenys'!AV21</f>
        <v>0</v>
      </c>
      <c r="K26" s="235">
        <f>'Visi duomenys'!AW21</f>
        <v>0</v>
      </c>
      <c r="L26" s="235">
        <f>'Visi duomenys'!AX21</f>
        <v>0</v>
      </c>
      <c r="M26" s="235">
        <f>'Visi duomenys'!AY21</f>
        <v>0</v>
      </c>
      <c r="N26" s="235">
        <f>'Visi duomenys'!AZ21</f>
        <v>0</v>
      </c>
      <c r="O26" s="235">
        <f>'Visi duomenys'!BA21</f>
        <v>0</v>
      </c>
      <c r="P26" s="235">
        <f>'Visi duomenys'!BB21</f>
        <v>0</v>
      </c>
      <c r="Q26" s="235">
        <f>'Visi duomenys'!BC21</f>
        <v>0</v>
      </c>
      <c r="R26" s="235">
        <f>'Visi duomenys'!BD21</f>
        <v>0</v>
      </c>
      <c r="S26" s="235">
        <f>'Visi duomenys'!BE21</f>
        <v>0</v>
      </c>
      <c r="T26" s="235">
        <f>'Visi duomenys'!BF21</f>
        <v>0</v>
      </c>
      <c r="U26" s="235">
        <f>'Visi duomenys'!BG21</f>
        <v>0</v>
      </c>
    </row>
    <row r="27" spans="1:21" x14ac:dyDescent="0.25">
      <c r="A27" s="236" t="str">
        <f>'Visi duomenys'!A22</f>
        <v>1.1.2.1</v>
      </c>
      <c r="B27" s="236" t="str">
        <f>'Visi duomenys'!B22</f>
        <v/>
      </c>
      <c r="C27" s="240" t="str">
        <f>'Visi duomenys'!D22</f>
        <v>Priemonė: Pagrindinės paslaugos ir kaimų atnaujinimas kaimo vietovėse</v>
      </c>
      <c r="D27" s="235">
        <f>'Visi duomenys'!AP22</f>
        <v>0</v>
      </c>
      <c r="E27" s="235">
        <f>'Visi duomenys'!AQ22</f>
        <v>0</v>
      </c>
      <c r="F27" s="235">
        <f>'Visi duomenys'!AR22</f>
        <v>0</v>
      </c>
      <c r="G27" s="235">
        <f>'Visi duomenys'!AS22</f>
        <v>0</v>
      </c>
      <c r="H27" s="235">
        <f>'Visi duomenys'!AT22</f>
        <v>0</v>
      </c>
      <c r="I27" s="235">
        <f>'Visi duomenys'!AU22</f>
        <v>0</v>
      </c>
      <c r="J27" s="235">
        <f>'Visi duomenys'!AV22</f>
        <v>0</v>
      </c>
      <c r="K27" s="235">
        <f>'Visi duomenys'!AW22</f>
        <v>0</v>
      </c>
      <c r="L27" s="235">
        <f>'Visi duomenys'!AX22</f>
        <v>0</v>
      </c>
      <c r="M27" s="235">
        <f>'Visi duomenys'!AY22</f>
        <v>0</v>
      </c>
      <c r="N27" s="235">
        <f>'Visi duomenys'!AZ22</f>
        <v>0</v>
      </c>
      <c r="O27" s="235">
        <f>'Visi duomenys'!BA22</f>
        <v>0</v>
      </c>
      <c r="P27" s="235">
        <f>'Visi duomenys'!BB22</f>
        <v>0</v>
      </c>
      <c r="Q27" s="235">
        <f>'Visi duomenys'!BC22</f>
        <v>0</v>
      </c>
      <c r="R27" s="235">
        <f>'Visi duomenys'!BD22</f>
        <v>0</v>
      </c>
      <c r="S27" s="235">
        <f>'Visi duomenys'!BE22</f>
        <v>0</v>
      </c>
      <c r="T27" s="235">
        <f>'Visi duomenys'!BF22</f>
        <v>0</v>
      </c>
      <c r="U27" s="235">
        <f>'Visi duomenys'!BG22</f>
        <v>0</v>
      </c>
    </row>
    <row r="28" spans="1:21" x14ac:dyDescent="0.25">
      <c r="A28" s="236" t="str">
        <f>'Visi duomenys'!A23</f>
        <v>1.2.</v>
      </c>
      <c r="B28" s="236" t="str">
        <f>'Visi duomenys'!B23</f>
        <v/>
      </c>
      <c r="C28" s="240" t="str">
        <f>'Visi duomenys'!D23</f>
        <v>Tikslas. Pagerinti sąlygas investicijų pritraukimui, sudaryti palankią aplinką verslui vystytis, ekonominės veiklos efektyvumui didinti.</v>
      </c>
      <c r="D28" s="235">
        <f>'Visi duomenys'!AP23</f>
        <v>0</v>
      </c>
      <c r="E28" s="235">
        <f>'Visi duomenys'!AQ23</f>
        <v>0</v>
      </c>
      <c r="F28" s="235">
        <f>'Visi duomenys'!AR23</f>
        <v>0</v>
      </c>
      <c r="G28" s="235">
        <f>'Visi duomenys'!AS23</f>
        <v>0</v>
      </c>
      <c r="H28" s="235">
        <f>'Visi duomenys'!AT23</f>
        <v>0</v>
      </c>
      <c r="I28" s="235">
        <f>'Visi duomenys'!AU23</f>
        <v>0</v>
      </c>
      <c r="J28" s="235">
        <f>'Visi duomenys'!AV23</f>
        <v>0</v>
      </c>
      <c r="K28" s="235">
        <f>'Visi duomenys'!AW23</f>
        <v>0</v>
      </c>
      <c r="L28" s="235">
        <f>'Visi duomenys'!AX23</f>
        <v>0</v>
      </c>
      <c r="M28" s="235">
        <f>'Visi duomenys'!AY23</f>
        <v>0</v>
      </c>
      <c r="N28" s="235">
        <f>'Visi duomenys'!AZ23</f>
        <v>0</v>
      </c>
      <c r="O28" s="235">
        <f>'Visi duomenys'!BA23</f>
        <v>0</v>
      </c>
      <c r="P28" s="235">
        <f>'Visi duomenys'!BB23</f>
        <v>0</v>
      </c>
      <c r="Q28" s="235">
        <f>'Visi duomenys'!BC23</f>
        <v>0</v>
      </c>
      <c r="R28" s="235">
        <f>'Visi duomenys'!BD23</f>
        <v>0</v>
      </c>
      <c r="S28" s="235">
        <f>'Visi duomenys'!BE23</f>
        <v>0</v>
      </c>
      <c r="T28" s="235">
        <f>'Visi duomenys'!BF23</f>
        <v>0</v>
      </c>
      <c r="U28" s="235">
        <f>'Visi duomenys'!BG23</f>
        <v>0</v>
      </c>
    </row>
    <row r="29" spans="1:21" x14ac:dyDescent="0.25">
      <c r="A29" s="236" t="str">
        <f>'Visi duomenys'!A24</f>
        <v>1.2.1.</v>
      </c>
      <c r="B29" s="236" t="str">
        <f>'Visi duomenys'!B24</f>
        <v/>
      </c>
      <c r="C29" s="240" t="str">
        <f>'Visi duomenys'!D24</f>
        <v>Uždavinys. Tobulinti susisiekimo sistemas regione, vystyti ekologiškai darnią transporto infrastruktūrą, padidinti darbo jėgos judumą, gerinti eismo saugumą.</v>
      </c>
      <c r="D29" s="235">
        <f>'Visi duomenys'!AP24</f>
        <v>0</v>
      </c>
      <c r="E29" s="235">
        <f>'Visi duomenys'!AQ24</f>
        <v>0</v>
      </c>
      <c r="F29" s="235">
        <f>'Visi duomenys'!AR24</f>
        <v>0</v>
      </c>
      <c r="G29" s="235">
        <f>'Visi duomenys'!AS24</f>
        <v>0</v>
      </c>
      <c r="H29" s="235">
        <f>'Visi duomenys'!AT24</f>
        <v>0</v>
      </c>
      <c r="I29" s="235">
        <f>'Visi duomenys'!AU24</f>
        <v>0</v>
      </c>
      <c r="J29" s="235">
        <f>'Visi duomenys'!AV24</f>
        <v>0</v>
      </c>
      <c r="K29" s="235">
        <f>'Visi duomenys'!AW24</f>
        <v>0</v>
      </c>
      <c r="L29" s="235">
        <f>'Visi duomenys'!AX24</f>
        <v>0</v>
      </c>
      <c r="M29" s="235">
        <f>'Visi duomenys'!AY24</f>
        <v>0</v>
      </c>
      <c r="N29" s="235">
        <f>'Visi duomenys'!AZ24</f>
        <v>0</v>
      </c>
      <c r="O29" s="235">
        <f>'Visi duomenys'!BA24</f>
        <v>0</v>
      </c>
      <c r="P29" s="235">
        <f>'Visi duomenys'!BB24</f>
        <v>0</v>
      </c>
      <c r="Q29" s="235">
        <f>'Visi duomenys'!BC24</f>
        <v>0</v>
      </c>
      <c r="R29" s="235">
        <f>'Visi duomenys'!BD24</f>
        <v>0</v>
      </c>
      <c r="S29" s="235">
        <f>'Visi duomenys'!BE24</f>
        <v>0</v>
      </c>
      <c r="T29" s="235">
        <f>'Visi duomenys'!BF24</f>
        <v>0</v>
      </c>
      <c r="U29" s="235">
        <f>'Visi duomenys'!BG24</f>
        <v>0</v>
      </c>
    </row>
    <row r="30" spans="1:21" x14ac:dyDescent="0.25">
      <c r="A30" s="236" t="str">
        <f>'Visi duomenys'!A25</f>
        <v>1.2.1.1</v>
      </c>
      <c r="B30" s="236" t="str">
        <f>'Visi duomenys'!B25</f>
        <v/>
      </c>
      <c r="C30" s="240" t="str">
        <f>'Visi duomenys'!D25</f>
        <v>Priemonė: Vietinių kelių techninių parametrų ir eismo saugos gerinimas</v>
      </c>
      <c r="D30" s="235">
        <f>'Visi duomenys'!AP25</f>
        <v>0</v>
      </c>
      <c r="E30" s="235">
        <f>'Visi duomenys'!AQ25</f>
        <v>0</v>
      </c>
      <c r="F30" s="235">
        <f>'Visi duomenys'!AR25</f>
        <v>0</v>
      </c>
      <c r="G30" s="235">
        <f>'Visi duomenys'!AS25</f>
        <v>0</v>
      </c>
      <c r="H30" s="235">
        <f>'Visi duomenys'!AT25</f>
        <v>0</v>
      </c>
      <c r="I30" s="235">
        <f>'Visi duomenys'!AU25</f>
        <v>0</v>
      </c>
      <c r="J30" s="235">
        <f>'Visi duomenys'!AV25</f>
        <v>0</v>
      </c>
      <c r="K30" s="235">
        <f>'Visi duomenys'!AW25</f>
        <v>0</v>
      </c>
      <c r="L30" s="235">
        <f>'Visi duomenys'!AX25</f>
        <v>0</v>
      </c>
      <c r="M30" s="235">
        <f>'Visi duomenys'!AY25</f>
        <v>0</v>
      </c>
      <c r="N30" s="235">
        <f>'Visi duomenys'!AZ25</f>
        <v>0</v>
      </c>
      <c r="O30" s="235">
        <f>'Visi duomenys'!BA25</f>
        <v>0</v>
      </c>
      <c r="P30" s="235">
        <f>'Visi duomenys'!BB25</f>
        <v>0</v>
      </c>
      <c r="Q30" s="235">
        <f>'Visi duomenys'!BC25</f>
        <v>0</v>
      </c>
      <c r="R30" s="235">
        <f>'Visi duomenys'!BD25</f>
        <v>0</v>
      </c>
      <c r="S30" s="235">
        <f>'Visi duomenys'!BE25</f>
        <v>0</v>
      </c>
      <c r="T30" s="235">
        <f>'Visi duomenys'!BF25</f>
        <v>0</v>
      </c>
      <c r="U30" s="235">
        <f>'Visi duomenys'!BG25</f>
        <v>0</v>
      </c>
    </row>
    <row r="31" spans="1:21" x14ac:dyDescent="0.25">
      <c r="A31" s="237" t="str">
        <f>'Visi duomenys'!A26</f>
        <v>1.2.1.1.1</v>
      </c>
      <c r="B31" s="237" t="str">
        <f>'Visi duomenys'!B26</f>
        <v>R085511-190000-1139</v>
      </c>
      <c r="C31" s="238" t="str">
        <f>'Visi duomenys'!D26</f>
        <v>Eismo saugumo priemonių diegimas Šilalės mieste ir rajono gyvenvietėse</v>
      </c>
      <c r="D31" s="237">
        <f>'Visi duomenys'!AP26</f>
        <v>0</v>
      </c>
      <c r="E31" s="237">
        <f>'Visi duomenys'!AQ26</f>
        <v>0</v>
      </c>
      <c r="F31" s="237">
        <f>'Visi duomenys'!AR26</f>
        <v>0</v>
      </c>
      <c r="G31" s="237" t="str">
        <f>'Visi duomenys'!AS26</f>
        <v>P.S.342</v>
      </c>
      <c r="H31" s="237" t="str">
        <f>'Visi duomenys'!AT26</f>
        <v>Įdiegtos saugų eismą gerinančios ir aplinkosaugos priemonės</v>
      </c>
      <c r="I31" s="237">
        <f>'Visi duomenys'!AU26</f>
        <v>5</v>
      </c>
      <c r="J31" s="237">
        <f>'Visi duomenys'!AV26</f>
        <v>0</v>
      </c>
      <c r="K31" s="237">
        <f>'Visi duomenys'!AW26</f>
        <v>0</v>
      </c>
      <c r="L31" s="237">
        <f>'Visi duomenys'!AX26</f>
        <v>0</v>
      </c>
      <c r="M31" s="237">
        <f>'Visi duomenys'!AY26</f>
        <v>0</v>
      </c>
      <c r="N31" s="237">
        <f>'Visi duomenys'!AZ26</f>
        <v>0</v>
      </c>
      <c r="O31" s="237">
        <f>'Visi duomenys'!BA26</f>
        <v>0</v>
      </c>
      <c r="P31" s="237">
        <f>'Visi duomenys'!BB26</f>
        <v>0</v>
      </c>
      <c r="Q31" s="237">
        <f>'Visi duomenys'!BC26</f>
        <v>0</v>
      </c>
      <c r="R31" s="237">
        <f>'Visi duomenys'!BD26</f>
        <v>0</v>
      </c>
      <c r="S31" s="237">
        <f>'Visi duomenys'!BE26</f>
        <v>0</v>
      </c>
      <c r="T31" s="237">
        <f>'Visi duomenys'!BF26</f>
        <v>0</v>
      </c>
      <c r="U31" s="237">
        <f>'Visi duomenys'!BG26</f>
        <v>0</v>
      </c>
    </row>
    <row r="32" spans="1:21" x14ac:dyDescent="0.25">
      <c r="A32" s="237" t="str">
        <f>'Visi duomenys'!A27</f>
        <v>1.2.1.1.2</v>
      </c>
      <c r="B32" s="237" t="str">
        <f>'Visi duomenys'!B27</f>
        <v>R085511-120000-1140</v>
      </c>
      <c r="C32" s="238" t="str">
        <f>'Visi duomenys'!D27</f>
        <v>Jaunimo ir Rambyno gatvių Pagėgiuose infrastruktūros sutvarkymas</v>
      </c>
      <c r="D32" s="237" t="str">
        <f>'Visi duomenys'!AP27</f>
        <v>P.B.214</v>
      </c>
      <c r="E32" s="237" t="str">
        <f>'Visi duomenys'!AQ27</f>
        <v>Bendras rekonstruotų arba atnaujintų kelių ilgis (km)</v>
      </c>
      <c r="F32" s="237">
        <f>'Visi duomenys'!AR27</f>
        <v>0.21</v>
      </c>
      <c r="G32" s="237">
        <f>'Visi duomenys'!AS27</f>
        <v>0</v>
      </c>
      <c r="H32" s="237">
        <f>'Visi duomenys'!AT27</f>
        <v>0</v>
      </c>
      <c r="I32" s="237">
        <f>'Visi duomenys'!AU27</f>
        <v>0</v>
      </c>
      <c r="J32" s="237" t="str">
        <f>'Visi duomenys'!AV27</f>
        <v>P.N.508</v>
      </c>
      <c r="K32" s="237" t="str">
        <f>'Visi duomenys'!AW27</f>
        <v>Bendras naujai nutiestų kelių ilgis (km)</v>
      </c>
      <c r="L32" s="237">
        <f>'Visi duomenys'!AX27</f>
        <v>0.51</v>
      </c>
      <c r="M32" s="237">
        <f>'Visi duomenys'!AY27</f>
        <v>0</v>
      </c>
      <c r="N32" s="237">
        <f>'Visi duomenys'!AZ27</f>
        <v>0</v>
      </c>
      <c r="O32" s="237">
        <f>'Visi duomenys'!BA27</f>
        <v>0</v>
      </c>
      <c r="P32" s="237">
        <f>'Visi duomenys'!BB27</f>
        <v>0</v>
      </c>
      <c r="Q32" s="237">
        <f>'Visi duomenys'!BC27</f>
        <v>0</v>
      </c>
      <c r="R32" s="237">
        <f>'Visi duomenys'!BD27</f>
        <v>0</v>
      </c>
      <c r="S32" s="237">
        <f>'Visi duomenys'!BE27</f>
        <v>0</v>
      </c>
      <c r="T32" s="237">
        <f>'Visi duomenys'!BF27</f>
        <v>0</v>
      </c>
      <c r="U32" s="237">
        <f>'Visi duomenys'!BG27</f>
        <v>0</v>
      </c>
    </row>
    <row r="33" spans="1:21" x14ac:dyDescent="0.25">
      <c r="A33" s="237" t="str">
        <f>'Visi duomenys'!A28</f>
        <v>1.2.1.1.3</v>
      </c>
      <c r="B33" s="237" t="str">
        <f>'Visi duomenys'!B28</f>
        <v>R085511-120000-1141</v>
      </c>
      <c r="C33" s="238" t="str">
        <f>'Visi duomenys'!D28</f>
        <v>A. Giedraičio-Giedriaus gatvės rekonstravimas Jurbarko mieste</v>
      </c>
      <c r="D33" s="237" t="str">
        <f>'Visi duomenys'!AP28</f>
        <v>P.B.214</v>
      </c>
      <c r="E33" s="237" t="str">
        <f>'Visi duomenys'!AQ28</f>
        <v>Bendras rekonstruotų arba atnaujintų kelių ilgis (km)</v>
      </c>
      <c r="F33" s="237">
        <f>'Visi duomenys'!AR28</f>
        <v>2.09</v>
      </c>
      <c r="G33" s="237">
        <f>'Visi duomenys'!AS28</f>
        <v>0</v>
      </c>
      <c r="H33" s="237">
        <f>'Visi duomenys'!AT28</f>
        <v>0</v>
      </c>
      <c r="I33" s="237">
        <f>'Visi duomenys'!AU28</f>
        <v>0</v>
      </c>
      <c r="J33" s="237">
        <f>'Visi duomenys'!AV28</f>
        <v>0</v>
      </c>
      <c r="K33" s="237">
        <f>'Visi duomenys'!AW28</f>
        <v>0</v>
      </c>
      <c r="L33" s="237">
        <f>'Visi duomenys'!AX28</f>
        <v>0</v>
      </c>
      <c r="M33" s="237">
        <f>'Visi duomenys'!AY28</f>
        <v>0</v>
      </c>
      <c r="N33" s="237">
        <f>'Visi duomenys'!AZ28</f>
        <v>0</v>
      </c>
      <c r="O33" s="237">
        <f>'Visi duomenys'!BA28</f>
        <v>0</v>
      </c>
      <c r="P33" s="237">
        <f>'Visi duomenys'!BB28</f>
        <v>0</v>
      </c>
      <c r="Q33" s="237">
        <f>'Visi duomenys'!BC28</f>
        <v>0</v>
      </c>
      <c r="R33" s="237">
        <f>'Visi duomenys'!BD28</f>
        <v>0</v>
      </c>
      <c r="S33" s="237">
        <f>'Visi duomenys'!BE28</f>
        <v>0</v>
      </c>
      <c r="T33" s="237">
        <f>'Visi duomenys'!BF28</f>
        <v>0</v>
      </c>
      <c r="U33" s="237">
        <f>'Visi duomenys'!BG28</f>
        <v>0</v>
      </c>
    </row>
    <row r="34" spans="1:21" x14ac:dyDescent="0.25">
      <c r="A34" s="237" t="str">
        <f>'Visi duomenys'!A29</f>
        <v>1.2.1.1.4</v>
      </c>
      <c r="B34" s="237" t="str">
        <f>'Visi duomenys'!B29</f>
        <v>R085511-190000-1142</v>
      </c>
      <c r="C34" s="238" t="str">
        <f>'Visi duomenys'!D29</f>
        <v>Eismo saugos priemonių diegimas Jurbarko miesto Lauko gatvėje</v>
      </c>
      <c r="D34" s="237">
        <f>'Visi duomenys'!AP29</f>
        <v>0</v>
      </c>
      <c r="E34" s="237">
        <f>'Visi duomenys'!AQ29</f>
        <v>0</v>
      </c>
      <c r="F34" s="237">
        <f>'Visi duomenys'!AR29</f>
        <v>0</v>
      </c>
      <c r="G34" s="237" t="str">
        <f>'Visi duomenys'!AS29</f>
        <v>P.S.342</v>
      </c>
      <c r="H34" s="237" t="str">
        <f>'Visi duomenys'!AT29</f>
        <v>Įdiegtos saugų eismą gerinančios ir aplinkosaugos priemonės</v>
      </c>
      <c r="I34" s="237">
        <f>'Visi duomenys'!AU29</f>
        <v>1</v>
      </c>
      <c r="J34" s="237">
        <f>'Visi duomenys'!AV29</f>
        <v>0</v>
      </c>
      <c r="K34" s="237">
        <f>'Visi duomenys'!AW29</f>
        <v>0</v>
      </c>
      <c r="L34" s="237">
        <f>'Visi duomenys'!AX29</f>
        <v>0</v>
      </c>
      <c r="M34" s="237">
        <f>'Visi duomenys'!AY29</f>
        <v>0</v>
      </c>
      <c r="N34" s="237">
        <f>'Visi duomenys'!AZ29</f>
        <v>0</v>
      </c>
      <c r="O34" s="237">
        <f>'Visi duomenys'!BA29</f>
        <v>0</v>
      </c>
      <c r="P34" s="237">
        <f>'Visi duomenys'!BB29</f>
        <v>0</v>
      </c>
      <c r="Q34" s="237">
        <f>'Visi duomenys'!BC29</f>
        <v>0</v>
      </c>
      <c r="R34" s="237">
        <f>'Visi duomenys'!BD29</f>
        <v>0</v>
      </c>
      <c r="S34" s="237">
        <f>'Visi duomenys'!BE29</f>
        <v>0</v>
      </c>
      <c r="T34" s="237">
        <f>'Visi duomenys'!BF29</f>
        <v>0</v>
      </c>
      <c r="U34" s="237">
        <f>'Visi duomenys'!BG29</f>
        <v>0</v>
      </c>
    </row>
    <row r="35" spans="1:21" x14ac:dyDescent="0.25">
      <c r="A35" s="237" t="str">
        <f>'Visi duomenys'!A30</f>
        <v>1.2.1.1.5</v>
      </c>
      <c r="B35" s="237" t="str">
        <f>'Visi duomenys'!B30</f>
        <v>R085511-120000-1143</v>
      </c>
      <c r="C35" s="238" t="str">
        <f>'Visi duomenys'!D30</f>
        <v>Tauragės miesto gatvių rekonstrukcija (Žemaitės, Smėlynų g. ir Smėlynų skg.)</v>
      </c>
      <c r="D35" s="237" t="str">
        <f>'Visi duomenys'!AP30</f>
        <v>P.B.214</v>
      </c>
      <c r="E35" s="237" t="str">
        <f>'Visi duomenys'!AQ30</f>
        <v>Bendras rekonstruotų arba atnaujintų kelių ilgis (km)</v>
      </c>
      <c r="F35" s="237">
        <f>'Visi duomenys'!AR30</f>
        <v>1.65</v>
      </c>
      <c r="G35" s="237" t="str">
        <f>'Visi duomenys'!AS30</f>
        <v>P.S.342</v>
      </c>
      <c r="H35" s="237" t="str">
        <f>'Visi duomenys'!AT30</f>
        <v>Įdiegtos saugų eismą gerinančios ir aplinkosaugos priemonės</v>
      </c>
      <c r="I35" s="237">
        <f>'Visi duomenys'!AU30</f>
        <v>2</v>
      </c>
      <c r="J35" s="237">
        <f>'Visi duomenys'!AV30</f>
        <v>0</v>
      </c>
      <c r="K35" s="237">
        <f>'Visi duomenys'!AW30</f>
        <v>0</v>
      </c>
      <c r="L35" s="237">
        <f>'Visi duomenys'!AX30</f>
        <v>0</v>
      </c>
      <c r="M35" s="237">
        <f>'Visi duomenys'!AY30</f>
        <v>0</v>
      </c>
      <c r="N35" s="237">
        <f>'Visi duomenys'!AZ30</f>
        <v>0</v>
      </c>
      <c r="O35" s="237">
        <f>'Visi duomenys'!BA30</f>
        <v>0</v>
      </c>
      <c r="P35" s="237">
        <f>'Visi duomenys'!BB30</f>
        <v>0</v>
      </c>
      <c r="Q35" s="237">
        <f>'Visi duomenys'!BC30</f>
        <v>0</v>
      </c>
      <c r="R35" s="237">
        <f>'Visi duomenys'!BD30</f>
        <v>0</v>
      </c>
      <c r="S35" s="237">
        <f>'Visi duomenys'!BE30</f>
        <v>0</v>
      </c>
      <c r="T35" s="237">
        <f>'Visi duomenys'!BF30</f>
        <v>0</v>
      </c>
      <c r="U35" s="237">
        <f>'Visi duomenys'!BG30</f>
        <v>0</v>
      </c>
    </row>
    <row r="36" spans="1:21" x14ac:dyDescent="0.25">
      <c r="A36" s="237" t="str">
        <f>'Visi duomenys'!A31</f>
        <v>1.2.1.1.6</v>
      </c>
      <c r="B36" s="237" t="str">
        <f>'Visi duomenys'!B31</f>
        <v>R085511-120000-1236</v>
      </c>
      <c r="C36" s="238" t="str">
        <f>'Visi duomenys'!D31</f>
        <v>Pagėgių miesto Ateities gatvės infrastruktūros sutvarkymas</v>
      </c>
      <c r="D36" s="237">
        <f>'Visi duomenys'!AP31</f>
        <v>0</v>
      </c>
      <c r="E36" s="237">
        <f>'Visi duomenys'!AQ31</f>
        <v>0</v>
      </c>
      <c r="F36" s="237">
        <f>'Visi duomenys'!AR31</f>
        <v>0</v>
      </c>
      <c r="G36" s="237">
        <f>'Visi duomenys'!AS31</f>
        <v>0</v>
      </c>
      <c r="H36" s="237">
        <f>'Visi duomenys'!AT31</f>
        <v>0</v>
      </c>
      <c r="I36" s="237">
        <f>'Visi duomenys'!AU31</f>
        <v>0</v>
      </c>
      <c r="J36" s="237" t="str">
        <f>'Visi duomenys'!AV31</f>
        <v>P.N.508</v>
      </c>
      <c r="K36" s="237" t="str">
        <f>'Visi duomenys'!AW31</f>
        <v>Bendras naujai nutiestų kelių ilgis (km)</v>
      </c>
      <c r="L36" s="237">
        <f>'Visi duomenys'!AX31</f>
        <v>0.21</v>
      </c>
      <c r="M36" s="237">
        <f>'Visi duomenys'!AY31</f>
        <v>0</v>
      </c>
      <c r="N36" s="237">
        <f>'Visi duomenys'!AZ31</f>
        <v>0</v>
      </c>
      <c r="O36" s="237">
        <f>'Visi duomenys'!BA31</f>
        <v>0</v>
      </c>
      <c r="P36" s="237">
        <f>'Visi duomenys'!BB31</f>
        <v>0</v>
      </c>
      <c r="Q36" s="237">
        <f>'Visi duomenys'!BC31</f>
        <v>0</v>
      </c>
      <c r="R36" s="237">
        <f>'Visi duomenys'!BD31</f>
        <v>0</v>
      </c>
      <c r="S36" s="237">
        <f>'Visi duomenys'!BE31</f>
        <v>0</v>
      </c>
      <c r="T36" s="237">
        <f>'Visi duomenys'!BF31</f>
        <v>0</v>
      </c>
      <c r="U36" s="237">
        <f>'Visi duomenys'!BG31</f>
        <v>0</v>
      </c>
    </row>
    <row r="37" spans="1:21" x14ac:dyDescent="0.25">
      <c r="A37" s="237" t="str">
        <f>'Visi duomenys'!A32</f>
        <v>1.2.1.1.7</v>
      </c>
      <c r="B37" s="237" t="str">
        <f>'Visi duomenys'!B32</f>
        <v>R085511-120000-1237</v>
      </c>
      <c r="C37" s="238" t="str">
        <f>'Visi duomenys'!D32</f>
        <v>Tauragės miesto Pilėnų gatvės rekonstrukcija</v>
      </c>
      <c r="D37" s="237" t="str">
        <f>'Visi duomenys'!AP32</f>
        <v>P.B.214</v>
      </c>
      <c r="E37" s="237" t="str">
        <f>'Visi duomenys'!AQ32</f>
        <v>Bendras rekonstruotų arba atnaujintų kelių ilgis (km)</v>
      </c>
      <c r="F37" s="237">
        <f>'Visi duomenys'!AR32</f>
        <v>0.2</v>
      </c>
      <c r="G37" s="237">
        <f>'Visi duomenys'!AS32</f>
        <v>0</v>
      </c>
      <c r="H37" s="237">
        <f>'Visi duomenys'!AT32</f>
        <v>0</v>
      </c>
      <c r="I37" s="237">
        <f>'Visi duomenys'!AU32</f>
        <v>0</v>
      </c>
      <c r="J37" s="237">
        <f>'Visi duomenys'!AV32</f>
        <v>0</v>
      </c>
      <c r="K37" s="237">
        <f>'Visi duomenys'!AW32</f>
        <v>0</v>
      </c>
      <c r="L37" s="237">
        <f>'Visi duomenys'!AX32</f>
        <v>0</v>
      </c>
      <c r="M37" s="237">
        <f>'Visi duomenys'!AY32</f>
        <v>0</v>
      </c>
      <c r="N37" s="237">
        <f>'Visi duomenys'!AZ32</f>
        <v>0</v>
      </c>
      <c r="O37" s="237">
        <f>'Visi duomenys'!BA32</f>
        <v>0</v>
      </c>
      <c r="P37" s="237">
        <f>'Visi duomenys'!BB32</f>
        <v>0</v>
      </c>
      <c r="Q37" s="237">
        <f>'Visi duomenys'!BC32</f>
        <v>0</v>
      </c>
      <c r="R37" s="237">
        <f>'Visi duomenys'!BD32</f>
        <v>0</v>
      </c>
      <c r="S37" s="237">
        <f>'Visi duomenys'!BE32</f>
        <v>0</v>
      </c>
      <c r="T37" s="237">
        <f>'Visi duomenys'!BF32</f>
        <v>0</v>
      </c>
      <c r="U37" s="237">
        <f>'Visi duomenys'!BG32</f>
        <v>0</v>
      </c>
    </row>
    <row r="38" spans="1:21" x14ac:dyDescent="0.25">
      <c r="A38" s="236" t="str">
        <f>'Visi duomenys'!A33</f>
        <v>1.2.1.2</v>
      </c>
      <c r="B38" s="236" t="str">
        <f>'Visi duomenys'!B33</f>
        <v/>
      </c>
      <c r="C38" s="240" t="str">
        <f>'Visi duomenys'!D33</f>
        <v>Priemonė: Darnaus judumo priemonių diegimas</v>
      </c>
      <c r="D38" s="235">
        <f>'Visi duomenys'!AP33</f>
        <v>0</v>
      </c>
      <c r="E38" s="235">
        <f>'Visi duomenys'!AQ33</f>
        <v>0</v>
      </c>
      <c r="F38" s="235">
        <f>'Visi duomenys'!AR33</f>
        <v>0</v>
      </c>
      <c r="G38" s="235">
        <f>'Visi duomenys'!AS33</f>
        <v>0</v>
      </c>
      <c r="H38" s="235">
        <f>'Visi duomenys'!AT33</f>
        <v>0</v>
      </c>
      <c r="I38" s="235">
        <f>'Visi duomenys'!AU33</f>
        <v>0</v>
      </c>
      <c r="J38" s="235">
        <f>'Visi duomenys'!AV33</f>
        <v>0</v>
      </c>
      <c r="K38" s="235">
        <f>'Visi duomenys'!AW33</f>
        <v>0</v>
      </c>
      <c r="L38" s="235">
        <f>'Visi duomenys'!AX33</f>
        <v>0</v>
      </c>
      <c r="M38" s="235">
        <f>'Visi duomenys'!AY33</f>
        <v>0</v>
      </c>
      <c r="N38" s="235">
        <f>'Visi duomenys'!AZ33</f>
        <v>0</v>
      </c>
      <c r="O38" s="235">
        <f>'Visi duomenys'!BA33</f>
        <v>0</v>
      </c>
      <c r="P38" s="235">
        <f>'Visi duomenys'!BB33</f>
        <v>0</v>
      </c>
      <c r="Q38" s="235">
        <f>'Visi duomenys'!BC33</f>
        <v>0</v>
      </c>
      <c r="R38" s="235">
        <f>'Visi duomenys'!BD33</f>
        <v>0</v>
      </c>
      <c r="S38" s="235">
        <f>'Visi duomenys'!BE33</f>
        <v>0</v>
      </c>
      <c r="T38" s="235">
        <f>'Visi duomenys'!BF33</f>
        <v>0</v>
      </c>
      <c r="U38" s="235">
        <f>'Visi duomenys'!BG33</f>
        <v>0</v>
      </c>
    </row>
    <row r="39" spans="1:21" x14ac:dyDescent="0.25">
      <c r="A39" s="237" t="str">
        <f>'Visi duomenys'!A34</f>
        <v>1.2.1.2.1</v>
      </c>
      <c r="B39" s="237" t="str">
        <f>'Visi duomenys'!B34</f>
        <v>R085514-190000-1145</v>
      </c>
      <c r="C39" s="238" t="str">
        <f>'Visi duomenys'!D34</f>
        <v>Darnaus judumo priemonių diegimas Tauragės mieste</v>
      </c>
      <c r="D39" s="237" t="str">
        <f>'Visi duomenys'!AP34</f>
        <v>P.S.323</v>
      </c>
      <c r="E39" s="237" t="str">
        <f>'Visi duomenys'!AQ34</f>
        <v>Įgyvendintos darnaus judumo priemonės (vnt.)</v>
      </c>
      <c r="F39" s="237">
        <f>'Visi duomenys'!AR34</f>
        <v>1</v>
      </c>
      <c r="G39" s="237" t="str">
        <f>'Visi duomenys'!AS34</f>
        <v>P.S.324</v>
      </c>
      <c r="H39" s="237" t="str">
        <f>'Visi duomenys'!AT34</f>
        <v>Įdiegtos intelektinės transporto sistemos</v>
      </c>
      <c r="I39" s="237">
        <f>'Visi duomenys'!AU34</f>
        <v>1</v>
      </c>
      <c r="J39" s="237">
        <f>'Visi duomenys'!AV34</f>
        <v>0</v>
      </c>
      <c r="K39" s="237">
        <f>'Visi duomenys'!AW34</f>
        <v>0</v>
      </c>
      <c r="L39" s="237">
        <f>'Visi duomenys'!AX34</f>
        <v>0</v>
      </c>
      <c r="M39" s="237">
        <f>'Visi duomenys'!AY34</f>
        <v>0</v>
      </c>
      <c r="N39" s="237">
        <f>'Visi duomenys'!AZ34</f>
        <v>0</v>
      </c>
      <c r="O39" s="237">
        <f>'Visi duomenys'!BA34</f>
        <v>0</v>
      </c>
      <c r="P39" s="237">
        <f>'Visi duomenys'!BB34</f>
        <v>0</v>
      </c>
      <c r="Q39" s="237">
        <f>'Visi duomenys'!BC34</f>
        <v>0</v>
      </c>
      <c r="R39" s="237">
        <f>'Visi duomenys'!BD34</f>
        <v>0</v>
      </c>
      <c r="S39" s="237">
        <f>'Visi duomenys'!BE34</f>
        <v>0</v>
      </c>
      <c r="T39" s="237">
        <f>'Visi duomenys'!BF34</f>
        <v>0</v>
      </c>
      <c r="U39" s="237">
        <f>'Visi duomenys'!BG34</f>
        <v>0</v>
      </c>
    </row>
    <row r="40" spans="1:21" x14ac:dyDescent="0.25">
      <c r="A40" s="237" t="str">
        <f>'Visi duomenys'!A35</f>
        <v>1.2.1.2.2</v>
      </c>
      <c r="B40" s="237" t="str">
        <f>'Visi duomenys'!B35</f>
        <v>R085513-500000-1146</v>
      </c>
      <c r="C40" s="238" t="str">
        <f>'Visi duomenys'!D35</f>
        <v>Darnaus judumo Tauragės mieste plano rengimas</v>
      </c>
      <c r="D40" s="237">
        <f>'Visi duomenys'!AP35</f>
        <v>0</v>
      </c>
      <c r="E40" s="237">
        <f>'Visi duomenys'!AQ35</f>
        <v>0</v>
      </c>
      <c r="F40" s="237">
        <f>'Visi duomenys'!AR35</f>
        <v>0</v>
      </c>
      <c r="G40" s="237">
        <f>'Visi duomenys'!AS35</f>
        <v>0</v>
      </c>
      <c r="H40" s="237">
        <f>'Visi duomenys'!AT35</f>
        <v>0</v>
      </c>
      <c r="I40" s="237">
        <f>'Visi duomenys'!AU35</f>
        <v>0</v>
      </c>
      <c r="J40" s="237" t="str">
        <f>'Visi duomenys'!AV35</f>
        <v>P.N.507</v>
      </c>
      <c r="K40" s="237" t="str">
        <f>'Visi duomenys'!AW35</f>
        <v>Parengti darnaus judumo mieste planai</v>
      </c>
      <c r="L40" s="237">
        <f>'Visi duomenys'!AX35</f>
        <v>1</v>
      </c>
      <c r="M40" s="237">
        <f>'Visi duomenys'!AY35</f>
        <v>0</v>
      </c>
      <c r="N40" s="237">
        <f>'Visi duomenys'!AZ35</f>
        <v>0</v>
      </c>
      <c r="O40" s="237">
        <f>'Visi duomenys'!BA35</f>
        <v>0</v>
      </c>
      <c r="P40" s="237">
        <f>'Visi duomenys'!BB35</f>
        <v>0</v>
      </c>
      <c r="Q40" s="237">
        <f>'Visi duomenys'!BC35</f>
        <v>0</v>
      </c>
      <c r="R40" s="237">
        <f>'Visi duomenys'!BD35</f>
        <v>0</v>
      </c>
      <c r="S40" s="237">
        <f>'Visi duomenys'!BE35</f>
        <v>0</v>
      </c>
      <c r="T40" s="237">
        <f>'Visi duomenys'!BF35</f>
        <v>0</v>
      </c>
      <c r="U40" s="237">
        <f>'Visi duomenys'!BG35</f>
        <v>0</v>
      </c>
    </row>
    <row r="41" spans="1:21" x14ac:dyDescent="0.25">
      <c r="A41" s="236" t="str">
        <f>'Visi duomenys'!A36</f>
        <v>1.2.1.3</v>
      </c>
      <c r="B41" s="236" t="str">
        <f>'Visi duomenys'!B36</f>
        <v/>
      </c>
      <c r="C41" s="240" t="str">
        <f>'Visi duomenys'!D36</f>
        <v>Priemonė: Pėsčiųjų ir dviračių takų rekonstrukcija ir plėtra</v>
      </c>
      <c r="D41" s="235">
        <f>'Visi duomenys'!AP36</f>
        <v>0</v>
      </c>
      <c r="E41" s="235">
        <f>'Visi duomenys'!AQ36</f>
        <v>0</v>
      </c>
      <c r="F41" s="235">
        <f>'Visi duomenys'!AR36</f>
        <v>0</v>
      </c>
      <c r="G41" s="235">
        <f>'Visi duomenys'!AS36</f>
        <v>0</v>
      </c>
      <c r="H41" s="235">
        <f>'Visi duomenys'!AT36</f>
        <v>0</v>
      </c>
      <c r="I41" s="235">
        <f>'Visi duomenys'!AU36</f>
        <v>0</v>
      </c>
      <c r="J41" s="235">
        <f>'Visi duomenys'!AV36</f>
        <v>0</v>
      </c>
      <c r="K41" s="235">
        <f>'Visi duomenys'!AW36</f>
        <v>0</v>
      </c>
      <c r="L41" s="235">
        <f>'Visi duomenys'!AX36</f>
        <v>0</v>
      </c>
      <c r="M41" s="235">
        <f>'Visi duomenys'!AY36</f>
        <v>0</v>
      </c>
      <c r="N41" s="235">
        <f>'Visi duomenys'!AZ36</f>
        <v>0</v>
      </c>
      <c r="O41" s="235">
        <f>'Visi duomenys'!BA36</f>
        <v>0</v>
      </c>
      <c r="P41" s="235">
        <f>'Visi duomenys'!BB36</f>
        <v>0</v>
      </c>
      <c r="Q41" s="235">
        <f>'Visi duomenys'!BC36</f>
        <v>0</v>
      </c>
      <c r="R41" s="235">
        <f>'Visi duomenys'!BD36</f>
        <v>0</v>
      </c>
      <c r="S41" s="235">
        <f>'Visi duomenys'!BE36</f>
        <v>0</v>
      </c>
      <c r="T41" s="235">
        <f>'Visi duomenys'!BF36</f>
        <v>0</v>
      </c>
      <c r="U41" s="235">
        <f>'Visi duomenys'!BG36</f>
        <v>0</v>
      </c>
    </row>
    <row r="42" spans="1:21" x14ac:dyDescent="0.25">
      <c r="A42" s="237" t="str">
        <f>'Visi duomenys'!A37</f>
        <v>1.2.1.3.1</v>
      </c>
      <c r="B42" s="237" t="str">
        <f>'Visi duomenys'!B37</f>
        <v>R085516-190000-1148</v>
      </c>
      <c r="C42" s="238" t="str">
        <f>'Visi duomenys'!D37</f>
        <v>Pėsčiųjų tako Vytauto Didžiojo gatvėje  Šilalės m. rekonstrukcija</v>
      </c>
      <c r="D42" s="237">
        <f>'Visi duomenys'!AP37</f>
        <v>0</v>
      </c>
      <c r="E42" s="237">
        <f>'Visi duomenys'!AQ37</f>
        <v>0</v>
      </c>
      <c r="F42" s="237">
        <f>'Visi duomenys'!AR37</f>
        <v>0</v>
      </c>
      <c r="G42" s="237" t="str">
        <f>'Visi duomenys'!AS37</f>
        <v>P.S.322</v>
      </c>
      <c r="H42" s="237" t="str">
        <f>'Visi duomenys'!AT37</f>
        <v>Rekonstruotų dviračių ir / ar pėsčiųjų takų ir / ar trasų ilgis (km)</v>
      </c>
      <c r="I42" s="237">
        <f>'Visi duomenys'!AU37</f>
        <v>1</v>
      </c>
      <c r="J42" s="237">
        <f>'Visi duomenys'!AV37</f>
        <v>0</v>
      </c>
      <c r="K42" s="237">
        <f>'Visi duomenys'!AW37</f>
        <v>0</v>
      </c>
      <c r="L42" s="237">
        <f>'Visi duomenys'!AX37</f>
        <v>0</v>
      </c>
      <c r="M42" s="237">
        <f>'Visi duomenys'!AY37</f>
        <v>0</v>
      </c>
      <c r="N42" s="237">
        <f>'Visi duomenys'!AZ37</f>
        <v>0</v>
      </c>
      <c r="O42" s="237">
        <f>'Visi duomenys'!BA37</f>
        <v>0</v>
      </c>
      <c r="P42" s="237">
        <f>'Visi duomenys'!BB37</f>
        <v>0</v>
      </c>
      <c r="Q42" s="237">
        <f>'Visi duomenys'!BC37</f>
        <v>0</v>
      </c>
      <c r="R42" s="237">
        <f>'Visi duomenys'!BD37</f>
        <v>0</v>
      </c>
      <c r="S42" s="237">
        <f>'Visi duomenys'!BE37</f>
        <v>0</v>
      </c>
      <c r="T42" s="237">
        <f>'Visi duomenys'!BF37</f>
        <v>0</v>
      </c>
      <c r="U42" s="237">
        <f>'Visi duomenys'!BG37</f>
        <v>0</v>
      </c>
    </row>
    <row r="43" spans="1:21" x14ac:dyDescent="0.25">
      <c r="A43" s="237" t="str">
        <f>'Visi duomenys'!A38</f>
        <v>1.2.1.3.2</v>
      </c>
      <c r="B43" s="237" t="str">
        <f>'Visi duomenys'!B38</f>
        <v>R085516-190000-1149</v>
      </c>
      <c r="C43" s="238" t="str">
        <f>'Visi duomenys'!D38</f>
        <v>Pėsčiųjų ir dviračių takų įrengimas prie Jankaus gatvės Pagėgiuose</v>
      </c>
      <c r="D43" s="237" t="str">
        <f>'Visi duomenys'!AP38</f>
        <v>P.S.321</v>
      </c>
      <c r="E43" s="237" t="str">
        <f>'Visi duomenys'!AQ38</f>
        <v>Įrengtų naujų dviračių ir / ar pėsčiųjų takų ir / ar trasų ilgis (km)</v>
      </c>
      <c r="F43" s="237">
        <f>'Visi duomenys'!AR38</f>
        <v>0.51</v>
      </c>
      <c r="G43" s="237">
        <f>'Visi duomenys'!AS38</f>
        <v>0</v>
      </c>
      <c r="H43" s="237">
        <f>'Visi duomenys'!AT38</f>
        <v>0</v>
      </c>
      <c r="I43" s="237">
        <f>'Visi duomenys'!AU38</f>
        <v>0</v>
      </c>
      <c r="J43" s="237">
        <f>'Visi duomenys'!AV38</f>
        <v>0</v>
      </c>
      <c r="K43" s="237">
        <f>'Visi duomenys'!AW38</f>
        <v>0</v>
      </c>
      <c r="L43" s="237">
        <f>'Visi duomenys'!AX38</f>
        <v>0</v>
      </c>
      <c r="M43" s="237">
        <f>'Visi duomenys'!AY38</f>
        <v>0</v>
      </c>
      <c r="N43" s="237">
        <f>'Visi duomenys'!AZ38</f>
        <v>0</v>
      </c>
      <c r="O43" s="237">
        <f>'Visi duomenys'!BA38</f>
        <v>0</v>
      </c>
      <c r="P43" s="237">
        <f>'Visi duomenys'!BB38</f>
        <v>0</v>
      </c>
      <c r="Q43" s="237">
        <f>'Visi duomenys'!BC38</f>
        <v>0</v>
      </c>
      <c r="R43" s="237">
        <f>'Visi duomenys'!BD38</f>
        <v>0</v>
      </c>
      <c r="S43" s="237">
        <f>'Visi duomenys'!BE38</f>
        <v>0</v>
      </c>
      <c r="T43" s="237">
        <f>'Visi duomenys'!BF38</f>
        <v>0</v>
      </c>
      <c r="U43" s="237">
        <f>'Visi duomenys'!BG38</f>
        <v>0</v>
      </c>
    </row>
    <row r="44" spans="1:21" x14ac:dyDescent="0.25">
      <c r="A44" s="237" t="str">
        <f>'Visi duomenys'!A39</f>
        <v>1.2.1.3.3</v>
      </c>
      <c r="B44" s="237" t="str">
        <f>'Visi duomenys'!B39</f>
        <v>R085516-190000-1150</v>
      </c>
      <c r="C44" s="238" t="str">
        <f>'Visi duomenys'!D39</f>
        <v>Pėsčiųjų ir dviračių tako įrengimas Jurbarko miesto Barkūnų gatvėje</v>
      </c>
      <c r="D44" s="237" t="str">
        <f>'Visi duomenys'!AP39</f>
        <v>P.S.321</v>
      </c>
      <c r="E44" s="237" t="str">
        <f>'Visi duomenys'!AQ39</f>
        <v>Įrengtų naujų dviračių ir / ar pėsčiųjų takų ir / ar trasų ilgis (km)</v>
      </c>
      <c r="F44" s="237">
        <f>'Visi duomenys'!AR39</f>
        <v>0.6</v>
      </c>
      <c r="G44" s="237">
        <f>'Visi duomenys'!AS39</f>
        <v>0</v>
      </c>
      <c r="H44" s="237">
        <f>'Visi duomenys'!AT39</f>
        <v>0</v>
      </c>
      <c r="I44" s="237">
        <f>'Visi duomenys'!AU39</f>
        <v>0</v>
      </c>
      <c r="J44" s="237">
        <f>'Visi duomenys'!AV39</f>
        <v>0</v>
      </c>
      <c r="K44" s="237">
        <f>'Visi duomenys'!AW39</f>
        <v>0</v>
      </c>
      <c r="L44" s="237">
        <f>'Visi duomenys'!AX39</f>
        <v>0</v>
      </c>
      <c r="M44" s="237">
        <f>'Visi duomenys'!AY39</f>
        <v>0</v>
      </c>
      <c r="N44" s="237">
        <f>'Visi duomenys'!AZ39</f>
        <v>0</v>
      </c>
      <c r="O44" s="237">
        <f>'Visi duomenys'!BA39</f>
        <v>0</v>
      </c>
      <c r="P44" s="237">
        <f>'Visi duomenys'!BB39</f>
        <v>0</v>
      </c>
      <c r="Q44" s="237">
        <f>'Visi duomenys'!BC39</f>
        <v>0</v>
      </c>
      <c r="R44" s="237">
        <f>'Visi duomenys'!BD39</f>
        <v>0</v>
      </c>
      <c r="S44" s="237">
        <f>'Visi duomenys'!BE39</f>
        <v>0</v>
      </c>
      <c r="T44" s="237">
        <f>'Visi duomenys'!BF39</f>
        <v>0</v>
      </c>
      <c r="U44" s="237">
        <f>'Visi duomenys'!BG39</f>
        <v>0</v>
      </c>
    </row>
    <row r="45" spans="1:21" x14ac:dyDescent="0.25">
      <c r="A45" s="237" t="str">
        <f>'Visi duomenys'!A40</f>
        <v>1.2.1.3.4</v>
      </c>
      <c r="B45" s="237" t="str">
        <f>'Visi duomenys'!B40</f>
        <v>R085516-190000-1151</v>
      </c>
      <c r="C45" s="238" t="str">
        <f>'Visi duomenys'!D40</f>
        <v>Pėsčiųjų ir dviračių tako įrengimas iki Norkaičių gyvenvietės</v>
      </c>
      <c r="D45" s="237" t="str">
        <f>'Visi duomenys'!AP40</f>
        <v>P.S.321</v>
      </c>
      <c r="E45" s="237" t="str">
        <f>'Visi duomenys'!AQ40</f>
        <v>Įrengtų naujų dviračių ir / ar pėsčiųjų takų ir / ar trasų ilgis (km)</v>
      </c>
      <c r="F45" s="237">
        <f>'Visi duomenys'!AR40</f>
        <v>1</v>
      </c>
      <c r="G45" s="237">
        <f>'Visi duomenys'!AS40</f>
        <v>0</v>
      </c>
      <c r="H45" s="237">
        <f>'Visi duomenys'!AT40</f>
        <v>0</v>
      </c>
      <c r="I45" s="237">
        <f>'Visi duomenys'!AU40</f>
        <v>0</v>
      </c>
      <c r="J45" s="237">
        <f>'Visi duomenys'!AV40</f>
        <v>0</v>
      </c>
      <c r="K45" s="237">
        <f>'Visi duomenys'!AW40</f>
        <v>0</v>
      </c>
      <c r="L45" s="237">
        <f>'Visi duomenys'!AX40</f>
        <v>0</v>
      </c>
      <c r="M45" s="237">
        <f>'Visi duomenys'!AY40</f>
        <v>0</v>
      </c>
      <c r="N45" s="237">
        <f>'Visi duomenys'!AZ40</f>
        <v>0</v>
      </c>
      <c r="O45" s="237">
        <f>'Visi duomenys'!BA40</f>
        <v>0</v>
      </c>
      <c r="P45" s="237">
        <f>'Visi duomenys'!BB40</f>
        <v>0</v>
      </c>
      <c r="Q45" s="237">
        <f>'Visi duomenys'!BC40</f>
        <v>0</v>
      </c>
      <c r="R45" s="237">
        <f>'Visi duomenys'!BD40</f>
        <v>0</v>
      </c>
      <c r="S45" s="237">
        <f>'Visi duomenys'!BE40</f>
        <v>0</v>
      </c>
      <c r="T45" s="237">
        <f>'Visi duomenys'!BF40</f>
        <v>0</v>
      </c>
      <c r="U45" s="237">
        <f>'Visi duomenys'!BG40</f>
        <v>0</v>
      </c>
    </row>
    <row r="46" spans="1:21" x14ac:dyDescent="0.25">
      <c r="A46" s="236" t="str">
        <f>'Visi duomenys'!A41</f>
        <v>1.2.1.4</v>
      </c>
      <c r="B46" s="236" t="str">
        <f>'Visi duomenys'!B41</f>
        <v/>
      </c>
      <c r="C46" s="240" t="str">
        <f>'Visi duomenys'!D41</f>
        <v>Priemonė: Vietinio susisiekimo viešojo transporto priemonių parko atnaujinimas</v>
      </c>
      <c r="D46" s="235">
        <f>'Visi duomenys'!AP41</f>
        <v>0</v>
      </c>
      <c r="E46" s="235">
        <f>'Visi duomenys'!AQ41</f>
        <v>0</v>
      </c>
      <c r="F46" s="235">
        <f>'Visi duomenys'!AR41</f>
        <v>0</v>
      </c>
      <c r="G46" s="235">
        <f>'Visi duomenys'!AS41</f>
        <v>0</v>
      </c>
      <c r="H46" s="235">
        <f>'Visi duomenys'!AT41</f>
        <v>0</v>
      </c>
      <c r="I46" s="235">
        <f>'Visi duomenys'!AU41</f>
        <v>0</v>
      </c>
      <c r="J46" s="235">
        <f>'Visi duomenys'!AV41</f>
        <v>0</v>
      </c>
      <c r="K46" s="235">
        <f>'Visi duomenys'!AW41</f>
        <v>0</v>
      </c>
      <c r="L46" s="235">
        <f>'Visi duomenys'!AX41</f>
        <v>0</v>
      </c>
      <c r="M46" s="235">
        <f>'Visi duomenys'!AY41</f>
        <v>0</v>
      </c>
      <c r="N46" s="235">
        <f>'Visi duomenys'!AZ41</f>
        <v>0</v>
      </c>
      <c r="O46" s="235">
        <f>'Visi duomenys'!BA41</f>
        <v>0</v>
      </c>
      <c r="P46" s="235">
        <f>'Visi duomenys'!BB41</f>
        <v>0</v>
      </c>
      <c r="Q46" s="235">
        <f>'Visi duomenys'!BC41</f>
        <v>0</v>
      </c>
      <c r="R46" s="235">
        <f>'Visi duomenys'!BD41</f>
        <v>0</v>
      </c>
      <c r="S46" s="235">
        <f>'Visi duomenys'!BE41</f>
        <v>0</v>
      </c>
      <c r="T46" s="235">
        <f>'Visi duomenys'!BF41</f>
        <v>0</v>
      </c>
      <c r="U46" s="235">
        <f>'Visi duomenys'!BG41</f>
        <v>0</v>
      </c>
    </row>
    <row r="47" spans="1:21" x14ac:dyDescent="0.25">
      <c r="A47" s="237" t="str">
        <f>'Visi duomenys'!A42</f>
        <v>1.2.1.4.1</v>
      </c>
      <c r="B47" s="237" t="str">
        <f>'Visi duomenys'!B42</f>
        <v>R085518-100000-1153</v>
      </c>
      <c r="C47" s="238" t="str">
        <f>'Visi duomenys'!D42</f>
        <v>Tauragės miesto viešojo susisiekimo parko transporto priemonių atnaujinimas</v>
      </c>
      <c r="D47" s="237" t="str">
        <f>'Visi duomenys'!AP42</f>
        <v>P.S.325</v>
      </c>
      <c r="E47" s="237" t="str">
        <f>'Visi duomenys'!AQ42</f>
        <v>Įsigytos naujos ekologiškos viešojo transporto priemonės</v>
      </c>
      <c r="F47" s="237">
        <f>'Visi duomenys'!AR42</f>
        <v>7</v>
      </c>
      <c r="G47" s="237">
        <f>'Visi duomenys'!AS42</f>
        <v>0</v>
      </c>
      <c r="H47" s="237">
        <f>'Visi duomenys'!AT42</f>
        <v>0</v>
      </c>
      <c r="I47" s="237">
        <f>'Visi duomenys'!AU42</f>
        <v>0</v>
      </c>
      <c r="J47" s="237">
        <f>'Visi duomenys'!AV42</f>
        <v>0</v>
      </c>
      <c r="K47" s="237">
        <f>'Visi duomenys'!AW42</f>
        <v>0</v>
      </c>
      <c r="L47" s="237">
        <f>'Visi duomenys'!AX42</f>
        <v>0</v>
      </c>
      <c r="M47" s="237">
        <f>'Visi duomenys'!AY42</f>
        <v>0</v>
      </c>
      <c r="N47" s="237">
        <f>'Visi duomenys'!AZ42</f>
        <v>0</v>
      </c>
      <c r="O47" s="237">
        <f>'Visi duomenys'!BA42</f>
        <v>0</v>
      </c>
      <c r="P47" s="237">
        <f>'Visi duomenys'!BB42</f>
        <v>0</v>
      </c>
      <c r="Q47" s="237">
        <f>'Visi duomenys'!BC42</f>
        <v>0</v>
      </c>
      <c r="R47" s="237">
        <f>'Visi duomenys'!BD42</f>
        <v>0</v>
      </c>
      <c r="S47" s="237">
        <f>'Visi duomenys'!BE42</f>
        <v>0</v>
      </c>
      <c r="T47" s="237">
        <f>'Visi duomenys'!BF42</f>
        <v>0</v>
      </c>
      <c r="U47" s="237">
        <f>'Visi duomenys'!BG42</f>
        <v>0</v>
      </c>
    </row>
    <row r="48" spans="1:21" x14ac:dyDescent="0.25">
      <c r="A48" s="236" t="str">
        <f>'Visi duomenys'!A43</f>
        <v>1.2.2.</v>
      </c>
      <c r="B48" s="236" t="str">
        <f>'Visi duomenys'!B43</f>
        <v/>
      </c>
      <c r="C48" s="240" t="str">
        <f>'Visi duomenys'!D43</f>
        <v>Uždavinys. Modernizuoti kultūros įstaigų fizinę ir informacinę infrastruktūrą, kultūros paslaugoms pritaikyti  kultūros paveldo objektus ir netradicines erdves,  didinti paslaugų prieinamumą.</v>
      </c>
      <c r="D48" s="235">
        <f>'Visi duomenys'!AP43</f>
        <v>0</v>
      </c>
      <c r="E48" s="235">
        <f>'Visi duomenys'!AQ43</f>
        <v>0</v>
      </c>
      <c r="F48" s="235">
        <f>'Visi duomenys'!AR43</f>
        <v>0</v>
      </c>
      <c r="G48" s="235">
        <f>'Visi duomenys'!AS43</f>
        <v>0</v>
      </c>
      <c r="H48" s="235">
        <f>'Visi duomenys'!AT43</f>
        <v>0</v>
      </c>
      <c r="I48" s="235">
        <f>'Visi duomenys'!AU43</f>
        <v>0</v>
      </c>
      <c r="J48" s="235">
        <f>'Visi duomenys'!AV43</f>
        <v>0</v>
      </c>
      <c r="K48" s="235">
        <f>'Visi duomenys'!AW43</f>
        <v>0</v>
      </c>
      <c r="L48" s="235">
        <f>'Visi duomenys'!AX43</f>
        <v>0</v>
      </c>
      <c r="M48" s="235">
        <f>'Visi duomenys'!AY43</f>
        <v>0</v>
      </c>
      <c r="N48" s="235">
        <f>'Visi duomenys'!AZ43</f>
        <v>0</v>
      </c>
      <c r="O48" s="235">
        <f>'Visi duomenys'!BA43</f>
        <v>0</v>
      </c>
      <c r="P48" s="235">
        <f>'Visi duomenys'!BB43</f>
        <v>0</v>
      </c>
      <c r="Q48" s="235">
        <f>'Visi duomenys'!BC43</f>
        <v>0</v>
      </c>
      <c r="R48" s="235">
        <f>'Visi duomenys'!BD43</f>
        <v>0</v>
      </c>
      <c r="S48" s="235">
        <f>'Visi duomenys'!BE43</f>
        <v>0</v>
      </c>
      <c r="T48" s="235">
        <f>'Visi duomenys'!BF43</f>
        <v>0</v>
      </c>
      <c r="U48" s="235">
        <f>'Visi duomenys'!BG43</f>
        <v>0</v>
      </c>
    </row>
    <row r="49" spans="1:21" x14ac:dyDescent="0.25">
      <c r="A49" s="236" t="str">
        <f>'Visi duomenys'!A44</f>
        <v>1.2.2.1</v>
      </c>
      <c r="B49" s="236" t="str">
        <f>'Visi duomenys'!B44</f>
        <v/>
      </c>
      <c r="C49" s="240" t="str">
        <f>'Visi duomenys'!D44</f>
        <v>Priemonė: Modernizuoti savivaldybių kultūros infrastruktūrą</v>
      </c>
      <c r="D49" s="235">
        <f>'Visi duomenys'!AP44</f>
        <v>0</v>
      </c>
      <c r="E49" s="235">
        <f>'Visi duomenys'!AQ44</f>
        <v>0</v>
      </c>
      <c r="F49" s="235">
        <f>'Visi duomenys'!AR44</f>
        <v>0</v>
      </c>
      <c r="G49" s="235">
        <f>'Visi duomenys'!AS44</f>
        <v>0</v>
      </c>
      <c r="H49" s="235">
        <f>'Visi duomenys'!AT44</f>
        <v>0</v>
      </c>
      <c r="I49" s="235">
        <f>'Visi duomenys'!AU44</f>
        <v>0</v>
      </c>
      <c r="J49" s="235">
        <f>'Visi duomenys'!AV44</f>
        <v>0</v>
      </c>
      <c r="K49" s="235">
        <f>'Visi duomenys'!AW44</f>
        <v>0</v>
      </c>
      <c r="L49" s="235">
        <f>'Visi duomenys'!AX44</f>
        <v>0</v>
      </c>
      <c r="M49" s="235">
        <f>'Visi duomenys'!AY44</f>
        <v>0</v>
      </c>
      <c r="N49" s="235">
        <f>'Visi duomenys'!AZ44</f>
        <v>0</v>
      </c>
      <c r="O49" s="235">
        <f>'Visi duomenys'!BA44</f>
        <v>0</v>
      </c>
      <c r="P49" s="235">
        <f>'Visi duomenys'!BB44</f>
        <v>0</v>
      </c>
      <c r="Q49" s="235">
        <f>'Visi duomenys'!BC44</f>
        <v>0</v>
      </c>
      <c r="R49" s="235">
        <f>'Visi duomenys'!BD44</f>
        <v>0</v>
      </c>
      <c r="S49" s="235">
        <f>'Visi duomenys'!BE44</f>
        <v>0</v>
      </c>
      <c r="T49" s="235">
        <f>'Visi duomenys'!BF44</f>
        <v>0</v>
      </c>
      <c r="U49" s="235">
        <f>'Visi duomenys'!BG44</f>
        <v>0</v>
      </c>
    </row>
    <row r="50" spans="1:21" x14ac:dyDescent="0.25">
      <c r="A50" s="237" t="str">
        <f>'Visi duomenys'!A45</f>
        <v>1.2.2.1.1</v>
      </c>
      <c r="B50" s="237" t="str">
        <f>'Visi duomenys'!B45</f>
        <v>R083305-330000-1156</v>
      </c>
      <c r="C50" s="238" t="str">
        <f>'Visi duomenys'!D45</f>
        <v>Tauragės krašto muziejaus modernizavimas</v>
      </c>
      <c r="D50" s="237" t="str">
        <f>'Visi duomenys'!AP45</f>
        <v>P.N.304</v>
      </c>
      <c r="E50" s="237" t="str">
        <f>'Visi duomenys'!AQ45</f>
        <v>Modernizuoti kultūros infrastruktūros objektai (vnt.)</v>
      </c>
      <c r="F50" s="237">
        <f>'Visi duomenys'!AR45</f>
        <v>1</v>
      </c>
      <c r="G50" s="237">
        <f>'Visi duomenys'!AS45</f>
        <v>0</v>
      </c>
      <c r="H50" s="237">
        <f>'Visi duomenys'!AT45</f>
        <v>0</v>
      </c>
      <c r="I50" s="237">
        <f>'Visi duomenys'!AU45</f>
        <v>0</v>
      </c>
      <c r="J50" s="237">
        <f>'Visi duomenys'!AV45</f>
        <v>0</v>
      </c>
      <c r="K50" s="237">
        <f>'Visi duomenys'!AW45</f>
        <v>0</v>
      </c>
      <c r="L50" s="237">
        <f>'Visi duomenys'!AX45</f>
        <v>0</v>
      </c>
      <c r="M50" s="237">
        <f>'Visi duomenys'!AY45</f>
        <v>0</v>
      </c>
      <c r="N50" s="237">
        <f>'Visi duomenys'!AZ45</f>
        <v>0</v>
      </c>
      <c r="O50" s="237">
        <f>'Visi duomenys'!BA45</f>
        <v>0</v>
      </c>
      <c r="P50" s="237">
        <f>'Visi duomenys'!BB45</f>
        <v>0</v>
      </c>
      <c r="Q50" s="237">
        <f>'Visi duomenys'!BC45</f>
        <v>0</v>
      </c>
      <c r="R50" s="237">
        <f>'Visi duomenys'!BD45</f>
        <v>0</v>
      </c>
      <c r="S50" s="237">
        <f>'Visi duomenys'!BE45</f>
        <v>0</v>
      </c>
      <c r="T50" s="237">
        <f>'Visi duomenys'!BF45</f>
        <v>0</v>
      </c>
      <c r="U50" s="237">
        <f>'Visi duomenys'!BG45</f>
        <v>0</v>
      </c>
    </row>
    <row r="51" spans="1:21" x14ac:dyDescent="0.25">
      <c r="A51" s="237" t="str">
        <f>'Visi duomenys'!A46</f>
        <v>1.2.2.1.2</v>
      </c>
      <c r="B51" s="237" t="str">
        <f>'Visi duomenys'!B46</f>
        <v>R083305-330000-1157</v>
      </c>
      <c r="C51" s="238" t="str">
        <f>'Visi duomenys'!D46</f>
        <v>Jurbarko kultūros centro modernizavimas</v>
      </c>
      <c r="D51" s="237" t="str">
        <f>'Visi duomenys'!AP46</f>
        <v>P.N.304</v>
      </c>
      <c r="E51" s="237" t="str">
        <f>'Visi duomenys'!AQ46</f>
        <v>Modernizuoti kultūros infrastruktūros objektai (vnt.)</v>
      </c>
      <c r="F51" s="237">
        <f>'Visi duomenys'!AR46</f>
        <v>1</v>
      </c>
      <c r="G51" s="237">
        <f>'Visi duomenys'!AS46</f>
        <v>0</v>
      </c>
      <c r="H51" s="237">
        <f>'Visi duomenys'!AT46</f>
        <v>0</v>
      </c>
      <c r="I51" s="237">
        <f>'Visi duomenys'!AU46</f>
        <v>0</v>
      </c>
      <c r="J51" s="237">
        <f>'Visi duomenys'!AV46</f>
        <v>0</v>
      </c>
      <c r="K51" s="237">
        <f>'Visi duomenys'!AW46</f>
        <v>0</v>
      </c>
      <c r="L51" s="237">
        <f>'Visi duomenys'!AX46</f>
        <v>0</v>
      </c>
      <c r="M51" s="237">
        <f>'Visi duomenys'!AY46</f>
        <v>0</v>
      </c>
      <c r="N51" s="237">
        <f>'Visi duomenys'!AZ46</f>
        <v>0</v>
      </c>
      <c r="O51" s="237">
        <f>'Visi duomenys'!BA46</f>
        <v>0</v>
      </c>
      <c r="P51" s="237">
        <f>'Visi duomenys'!BB46</f>
        <v>0</v>
      </c>
      <c r="Q51" s="237">
        <f>'Visi duomenys'!BC46</f>
        <v>0</v>
      </c>
      <c r="R51" s="237">
        <f>'Visi duomenys'!BD46</f>
        <v>0</v>
      </c>
      <c r="S51" s="237">
        <f>'Visi duomenys'!BE46</f>
        <v>0</v>
      </c>
      <c r="T51" s="237">
        <f>'Visi duomenys'!BF46</f>
        <v>0</v>
      </c>
      <c r="U51" s="237">
        <f>'Visi duomenys'!BG46</f>
        <v>0</v>
      </c>
    </row>
    <row r="52" spans="1:21" x14ac:dyDescent="0.25">
      <c r="A52" s="236" t="str">
        <f>'Visi duomenys'!A47</f>
        <v>1.2.2.2</v>
      </c>
      <c r="B52" s="236" t="str">
        <f>'Visi duomenys'!B47</f>
        <v/>
      </c>
      <c r="C52" s="240" t="str">
        <f>'Visi duomenys'!D47</f>
        <v>Priemonė: Aktualizuoti savivaldybių kultūros paveldo objektus</v>
      </c>
      <c r="D52" s="235">
        <f>'Visi duomenys'!AP47</f>
        <v>0</v>
      </c>
      <c r="E52" s="235">
        <f>'Visi duomenys'!AQ47</f>
        <v>0</v>
      </c>
      <c r="F52" s="235">
        <f>'Visi duomenys'!AR47</f>
        <v>0</v>
      </c>
      <c r="G52" s="235">
        <f>'Visi duomenys'!AS47</f>
        <v>0</v>
      </c>
      <c r="H52" s="235">
        <f>'Visi duomenys'!AT47</f>
        <v>0</v>
      </c>
      <c r="I52" s="235">
        <f>'Visi duomenys'!AU47</f>
        <v>0</v>
      </c>
      <c r="J52" s="235">
        <f>'Visi duomenys'!AV47</f>
        <v>0</v>
      </c>
      <c r="K52" s="235">
        <f>'Visi duomenys'!AW47</f>
        <v>0</v>
      </c>
      <c r="L52" s="235">
        <f>'Visi duomenys'!AX47</f>
        <v>0</v>
      </c>
      <c r="M52" s="235">
        <f>'Visi duomenys'!AY47</f>
        <v>0</v>
      </c>
      <c r="N52" s="235">
        <f>'Visi duomenys'!AZ47</f>
        <v>0</v>
      </c>
      <c r="O52" s="235">
        <f>'Visi duomenys'!BA47</f>
        <v>0</v>
      </c>
      <c r="P52" s="235">
        <f>'Visi duomenys'!BB47</f>
        <v>0</v>
      </c>
      <c r="Q52" s="235">
        <f>'Visi duomenys'!BC47</f>
        <v>0</v>
      </c>
      <c r="R52" s="235">
        <f>'Visi duomenys'!BD47</f>
        <v>0</v>
      </c>
      <c r="S52" s="235">
        <f>'Visi duomenys'!BE47</f>
        <v>0</v>
      </c>
      <c r="T52" s="235">
        <f>'Visi duomenys'!BF47</f>
        <v>0</v>
      </c>
      <c r="U52" s="235">
        <f>'Visi duomenys'!BG47</f>
        <v>0</v>
      </c>
    </row>
    <row r="53" spans="1:21" x14ac:dyDescent="0.25">
      <c r="A53" s="237" t="str">
        <f>'Visi duomenys'!A48</f>
        <v>1.2.2.2.1</v>
      </c>
      <c r="B53" s="237" t="str">
        <f>'Visi duomenys'!B48</f>
        <v>R083302-440000-1159</v>
      </c>
      <c r="C53" s="238" t="str">
        <f>'Visi duomenys'!D48</f>
        <v>Tauragės pilies rūsio kultūros paveldo savybių išsaugojimas ir pritaikymas bendruomeniniams poreikiams</v>
      </c>
      <c r="D53" s="237" t="str">
        <f>'Visi duomenys'!AP48</f>
        <v>P.S.335</v>
      </c>
      <c r="E53" s="237" t="str">
        <f>'Visi duomenys'!AQ48</f>
        <v>Sutvarkyti, įrengti ir pritaikyti lankymui gamtos ir kultūros paveldo objektai ir teritorijos (vnt.)</v>
      </c>
      <c r="F53" s="237">
        <f>'Visi duomenys'!AR48</f>
        <v>1</v>
      </c>
      <c r="G53" s="237" t="str">
        <f>'Visi duomenys'!AS48</f>
        <v>P.B.209</v>
      </c>
      <c r="H53" s="237" t="str">
        <f>'Visi duomenys'!AT48</f>
        <v>Numatomo apsilankymų remiamuose kultūros ir gamtos paveldo objektuose bei turistų traukos vietose skaičiaus padidėjimas  (apsilankymai per metus)</v>
      </c>
      <c r="I53" s="237">
        <f>'Visi duomenys'!AU48</f>
        <v>7600</v>
      </c>
      <c r="J53" s="237">
        <f>'Visi duomenys'!AV48</f>
        <v>0</v>
      </c>
      <c r="K53" s="237">
        <f>'Visi duomenys'!AW48</f>
        <v>0</v>
      </c>
      <c r="L53" s="237">
        <f>'Visi duomenys'!AX48</f>
        <v>0</v>
      </c>
      <c r="M53" s="237">
        <f>'Visi duomenys'!AY48</f>
        <v>0</v>
      </c>
      <c r="N53" s="237">
        <f>'Visi duomenys'!AZ48</f>
        <v>0</v>
      </c>
      <c r="O53" s="237">
        <f>'Visi duomenys'!BA48</f>
        <v>0</v>
      </c>
      <c r="P53" s="237">
        <f>'Visi duomenys'!BB48</f>
        <v>0</v>
      </c>
      <c r="Q53" s="237">
        <f>'Visi duomenys'!BC48</f>
        <v>0</v>
      </c>
      <c r="R53" s="237">
        <f>'Visi duomenys'!BD48</f>
        <v>0</v>
      </c>
      <c r="S53" s="237">
        <f>'Visi duomenys'!BE48</f>
        <v>0</v>
      </c>
      <c r="T53" s="237">
        <f>'Visi duomenys'!BF48</f>
        <v>0</v>
      </c>
      <c r="U53" s="237">
        <f>'Visi duomenys'!BG48</f>
        <v>0</v>
      </c>
    </row>
    <row r="54" spans="1:21" x14ac:dyDescent="0.25">
      <c r="A54" s="237" t="str">
        <f>'Visi duomenys'!A49</f>
        <v>1.2.2.2.2</v>
      </c>
      <c r="B54" s="237" t="str">
        <f>'Visi duomenys'!B49</f>
        <v>R083302-440000-1160</v>
      </c>
      <c r="C54" s="238" t="str">
        <f>'Visi duomenys'!D49</f>
        <v>Požerės Kristaus Atsimainymo bažnyčios komplekso aktualizavimas vietos bendruomenės poreikiams</v>
      </c>
      <c r="D54" s="237" t="str">
        <f>'Visi duomenys'!AP49</f>
        <v>P.S.335</v>
      </c>
      <c r="E54" s="237" t="str">
        <f>'Visi duomenys'!AQ49</f>
        <v>Sutvarkyti, įrengti ir pritaikyti lankymui gamtos ir kultūros paveldo objektai ir teritorijos (vnt.)</v>
      </c>
      <c r="F54" s="237">
        <f>'Visi duomenys'!AR49</f>
        <v>1</v>
      </c>
      <c r="G54" s="237" t="str">
        <f>'Visi duomenys'!AS49</f>
        <v>P.B.209</v>
      </c>
      <c r="H54" s="237" t="str">
        <f>'Visi duomenys'!AT49</f>
        <v>Numatomo apsilankymų remiamuose kultūros ir gamtos paveldo objektuose bei turistų traukos vietose skaičiaus padidėjimas  (apsilankymai per metus)</v>
      </c>
      <c r="I54" s="237">
        <f>'Visi duomenys'!AU49</f>
        <v>150</v>
      </c>
      <c r="J54" s="237">
        <f>'Visi duomenys'!AV49</f>
        <v>0</v>
      </c>
      <c r="K54" s="237">
        <f>'Visi duomenys'!AW49</f>
        <v>0</v>
      </c>
      <c r="L54" s="237">
        <f>'Visi duomenys'!AX49</f>
        <v>0</v>
      </c>
      <c r="M54" s="237">
        <f>'Visi duomenys'!AY49</f>
        <v>0</v>
      </c>
      <c r="N54" s="237">
        <f>'Visi duomenys'!AZ49</f>
        <v>0</v>
      </c>
      <c r="O54" s="237">
        <f>'Visi duomenys'!BA49</f>
        <v>0</v>
      </c>
      <c r="P54" s="237">
        <f>'Visi duomenys'!BB49</f>
        <v>0</v>
      </c>
      <c r="Q54" s="237">
        <f>'Visi duomenys'!BC49</f>
        <v>0</v>
      </c>
      <c r="R54" s="237">
        <f>'Visi duomenys'!BD49</f>
        <v>0</v>
      </c>
      <c r="S54" s="237">
        <f>'Visi duomenys'!BE49</f>
        <v>0</v>
      </c>
      <c r="T54" s="237">
        <f>'Visi duomenys'!BF49</f>
        <v>0</v>
      </c>
      <c r="U54" s="237">
        <f>'Visi duomenys'!BG49</f>
        <v>0</v>
      </c>
    </row>
    <row r="55" spans="1:21" x14ac:dyDescent="0.25">
      <c r="A55" s="237" t="str">
        <f>'Visi duomenys'!A50</f>
        <v>1.2.2.2.3</v>
      </c>
      <c r="B55" s="237" t="str">
        <f>'Visi duomenys'!B50</f>
        <v>R083302-440000-1161</v>
      </c>
      <c r="C55" s="238" t="str">
        <f>'Visi duomenys'!D50</f>
        <v>Buvusio Kristijono Donelaičio gimnazijos pastato Vilniaus g. 46, Pagėgiai, aktų salės ir vidaus laiptų paveldosaugos vertingųjų savybių sutvarkymas</v>
      </c>
      <c r="D55" s="237" t="str">
        <f>'Visi duomenys'!AP50</f>
        <v>P.S.335</v>
      </c>
      <c r="E55" s="237" t="str">
        <f>'Visi duomenys'!AQ50</f>
        <v>Sutvarkyti, įrengti ir pritaikyti lankymui gamtos ir kultūros paveldo objektai ir teritorijos (vnt.)</v>
      </c>
      <c r="F55" s="237">
        <f>'Visi duomenys'!AR50</f>
        <v>1</v>
      </c>
      <c r="G55" s="237" t="str">
        <f>'Visi duomenys'!AS50</f>
        <v>P.B.209</v>
      </c>
      <c r="H55" s="237" t="str">
        <f>'Visi duomenys'!AT50</f>
        <v>Numatomo apsilankymų remiamuose kultūros ir gamtos paveldo objektuose bei turistų traukos vietose skaičiaus padidėjimas  (apsilankymai per metus)</v>
      </c>
      <c r="I55" s="237">
        <f>'Visi duomenys'!AU50</f>
        <v>100</v>
      </c>
      <c r="J55" s="237">
        <f>'Visi duomenys'!AV50</f>
        <v>0</v>
      </c>
      <c r="K55" s="237">
        <f>'Visi duomenys'!AW50</f>
        <v>0</v>
      </c>
      <c r="L55" s="237">
        <f>'Visi duomenys'!AX50</f>
        <v>0</v>
      </c>
      <c r="M55" s="237">
        <f>'Visi duomenys'!AY50</f>
        <v>0</v>
      </c>
      <c r="N55" s="237">
        <f>'Visi duomenys'!AZ50</f>
        <v>0</v>
      </c>
      <c r="O55" s="237">
        <f>'Visi duomenys'!BA50</f>
        <v>0</v>
      </c>
      <c r="P55" s="237">
        <f>'Visi duomenys'!BB50</f>
        <v>0</v>
      </c>
      <c r="Q55" s="237">
        <f>'Visi duomenys'!BC50</f>
        <v>0</v>
      </c>
      <c r="R55" s="237">
        <f>'Visi duomenys'!BD50</f>
        <v>0</v>
      </c>
      <c r="S55" s="237">
        <f>'Visi duomenys'!BE50</f>
        <v>0</v>
      </c>
      <c r="T55" s="237">
        <f>'Visi duomenys'!BF50</f>
        <v>0</v>
      </c>
      <c r="U55" s="237">
        <f>'Visi duomenys'!BG50</f>
        <v>0</v>
      </c>
    </row>
    <row r="56" spans="1:21" x14ac:dyDescent="0.25">
      <c r="A56" s="237" t="str">
        <f>'Visi duomenys'!A51</f>
        <v>1.2.2.2.4</v>
      </c>
      <c r="B56" s="237" t="str">
        <f>'Visi duomenys'!B51</f>
        <v>R083302-440000-1162</v>
      </c>
      <c r="C56" s="238" t="str">
        <f>'Visi duomenys'!D51</f>
        <v>Mažosios Lietuvos Jurbarko krašto kultūros centro aktualizavimas</v>
      </c>
      <c r="D56" s="237" t="str">
        <f>'Visi duomenys'!AP51</f>
        <v>P.S.335</v>
      </c>
      <c r="E56" s="237" t="str">
        <f>'Visi duomenys'!AQ51</f>
        <v>Sutvarkyti, įrengti ir pritaikyti lankymui gamtos ir kultūros paveldo objektai ir teritorijos (vnt.)</v>
      </c>
      <c r="F56" s="237">
        <f>'Visi duomenys'!AR51</f>
        <v>1</v>
      </c>
      <c r="G56" s="237" t="str">
        <f>'Visi duomenys'!AS51</f>
        <v>P.B.209</v>
      </c>
      <c r="H56" s="237" t="str">
        <f>'Visi duomenys'!AT51</f>
        <v>Numatomo apsilankymų remiamuose kultūros ir gamtos paveldo objektuose bei turistų traukos vietose skaičiaus padidėjimas  (apsilankymai per metus)</v>
      </c>
      <c r="I56" s="237">
        <f>'Visi duomenys'!AU51</f>
        <v>1500</v>
      </c>
      <c r="J56" s="237">
        <f>'Visi duomenys'!AV51</f>
        <v>0</v>
      </c>
      <c r="K56" s="237">
        <f>'Visi duomenys'!AW51</f>
        <v>0</v>
      </c>
      <c r="L56" s="237">
        <f>'Visi duomenys'!AX51</f>
        <v>0</v>
      </c>
      <c r="M56" s="237">
        <f>'Visi duomenys'!AY51</f>
        <v>0</v>
      </c>
      <c r="N56" s="237">
        <f>'Visi duomenys'!AZ51</f>
        <v>0</v>
      </c>
      <c r="O56" s="237">
        <f>'Visi duomenys'!BA51</f>
        <v>0</v>
      </c>
      <c r="P56" s="237">
        <f>'Visi duomenys'!BB51</f>
        <v>0</v>
      </c>
      <c r="Q56" s="237">
        <f>'Visi duomenys'!BC51</f>
        <v>0</v>
      </c>
      <c r="R56" s="237">
        <f>'Visi duomenys'!BD51</f>
        <v>0</v>
      </c>
      <c r="S56" s="237">
        <f>'Visi duomenys'!BE51</f>
        <v>0</v>
      </c>
      <c r="T56" s="237">
        <f>'Visi duomenys'!BF51</f>
        <v>0</v>
      </c>
      <c r="U56" s="237">
        <f>'Visi duomenys'!BG51</f>
        <v>0</v>
      </c>
    </row>
    <row r="57" spans="1:21" x14ac:dyDescent="0.25">
      <c r="A57" s="236" t="str">
        <f>'Visi duomenys'!A52</f>
        <v>1.2.3.</v>
      </c>
      <c r="B57" s="236" t="str">
        <f>'Visi duomenys'!B52</f>
        <v/>
      </c>
      <c r="C57" s="240" t="str">
        <f>'Visi duomenys'!D52</f>
        <v xml:space="preserve">Uždavinys. Vykdyti informacines marketingo priemones, skatinančias viešąsias ir privačias investicijas  į rekreacijos ir turizmo sistemos plėtrą, gerinti turizmo įvaizdį ir didinti paslaugų prieinamumą.  </v>
      </c>
      <c r="D57" s="235">
        <f>'Visi duomenys'!AP52</f>
        <v>0</v>
      </c>
      <c r="E57" s="235">
        <f>'Visi duomenys'!AQ52</f>
        <v>0</v>
      </c>
      <c r="F57" s="235">
        <f>'Visi duomenys'!AR52</f>
        <v>0</v>
      </c>
      <c r="G57" s="235">
        <f>'Visi duomenys'!AS52</f>
        <v>0</v>
      </c>
      <c r="H57" s="235">
        <f>'Visi duomenys'!AT52</f>
        <v>0</v>
      </c>
      <c r="I57" s="235">
        <f>'Visi duomenys'!AU52</f>
        <v>0</v>
      </c>
      <c r="J57" s="235">
        <f>'Visi duomenys'!AV52</f>
        <v>0</v>
      </c>
      <c r="K57" s="235">
        <f>'Visi duomenys'!AW52</f>
        <v>0</v>
      </c>
      <c r="L57" s="235">
        <f>'Visi duomenys'!AX52</f>
        <v>0</v>
      </c>
      <c r="M57" s="235">
        <f>'Visi duomenys'!AY52</f>
        <v>0</v>
      </c>
      <c r="N57" s="235">
        <f>'Visi duomenys'!AZ52</f>
        <v>0</v>
      </c>
      <c r="O57" s="235">
        <f>'Visi duomenys'!BA52</f>
        <v>0</v>
      </c>
      <c r="P57" s="235">
        <f>'Visi duomenys'!BB52</f>
        <v>0</v>
      </c>
      <c r="Q57" s="235">
        <f>'Visi duomenys'!BC52</f>
        <v>0</v>
      </c>
      <c r="R57" s="235">
        <f>'Visi duomenys'!BD52</f>
        <v>0</v>
      </c>
      <c r="S57" s="235">
        <f>'Visi duomenys'!BE52</f>
        <v>0</v>
      </c>
      <c r="T57" s="235">
        <f>'Visi duomenys'!BF52</f>
        <v>0</v>
      </c>
      <c r="U57" s="235">
        <f>'Visi duomenys'!BG52</f>
        <v>0</v>
      </c>
    </row>
    <row r="58" spans="1:21" x14ac:dyDescent="0.25">
      <c r="A58" s="236" t="str">
        <f>'Visi duomenys'!A53</f>
        <v>1.2.3.1</v>
      </c>
      <c r="B58" s="236" t="str">
        <f>'Visi duomenys'!B53</f>
        <v/>
      </c>
      <c r="C58" s="240" t="str">
        <f>'Visi duomenys'!D53</f>
        <v>Priemonė: Savivaldybes jungiančių turizmo trasų ir turizmo maršrutų informacinės infrastruktūros plėtra</v>
      </c>
      <c r="D58" s="235">
        <f>'Visi duomenys'!AP53</f>
        <v>0</v>
      </c>
      <c r="E58" s="235">
        <f>'Visi duomenys'!AQ53</f>
        <v>0</v>
      </c>
      <c r="F58" s="235">
        <f>'Visi duomenys'!AR53</f>
        <v>0</v>
      </c>
      <c r="G58" s="235">
        <f>'Visi duomenys'!AS53</f>
        <v>0</v>
      </c>
      <c r="H58" s="235">
        <f>'Visi duomenys'!AT53</f>
        <v>0</v>
      </c>
      <c r="I58" s="235">
        <f>'Visi duomenys'!AU53</f>
        <v>0</v>
      </c>
      <c r="J58" s="235">
        <f>'Visi duomenys'!AV53</f>
        <v>0</v>
      </c>
      <c r="K58" s="235">
        <f>'Visi duomenys'!AW53</f>
        <v>0</v>
      </c>
      <c r="L58" s="235">
        <f>'Visi duomenys'!AX53</f>
        <v>0</v>
      </c>
      <c r="M58" s="235">
        <f>'Visi duomenys'!AY53</f>
        <v>0</v>
      </c>
      <c r="N58" s="235">
        <f>'Visi duomenys'!AZ53</f>
        <v>0</v>
      </c>
      <c r="O58" s="235">
        <f>'Visi duomenys'!BA53</f>
        <v>0</v>
      </c>
      <c r="P58" s="235">
        <f>'Visi duomenys'!BB53</f>
        <v>0</v>
      </c>
      <c r="Q58" s="235">
        <f>'Visi duomenys'!BC53</f>
        <v>0</v>
      </c>
      <c r="R58" s="235">
        <f>'Visi duomenys'!BD53</f>
        <v>0</v>
      </c>
      <c r="S58" s="235">
        <f>'Visi duomenys'!BE53</f>
        <v>0</v>
      </c>
      <c r="T58" s="235">
        <f>'Visi duomenys'!BF53</f>
        <v>0</v>
      </c>
      <c r="U58" s="235">
        <f>'Visi duomenys'!BG53</f>
        <v>0</v>
      </c>
    </row>
    <row r="59" spans="1:21" x14ac:dyDescent="0.25">
      <c r="A59" s="237" t="str">
        <f>'Visi duomenys'!A54</f>
        <v>1.2.3.1.1</v>
      </c>
      <c r="B59" s="237" t="str">
        <f>'Visi duomenys'!B54</f>
        <v>R088821-420000-1165</v>
      </c>
      <c r="C59" s="238" t="str">
        <f>'Visi duomenys'!D54</f>
        <v>Savivaldybes jungiančių turizmo trasų ir turizmo maršrutų infrastruktūros plėtra Tauragės regione</v>
      </c>
      <c r="D59" s="237" t="str">
        <f>'Visi duomenys'!AP54</f>
        <v>P.N.817</v>
      </c>
      <c r="E59" s="237" t="str">
        <f>'Visi duomenys'!AQ54</f>
        <v>Įrengti ženklinimo infrastruktūros objektai</v>
      </c>
      <c r="F59" s="237">
        <f>'Visi duomenys'!AR54</f>
        <v>80</v>
      </c>
      <c r="G59" s="237">
        <f>'Visi duomenys'!AS54</f>
        <v>0</v>
      </c>
      <c r="H59" s="237">
        <f>'Visi duomenys'!AT54</f>
        <v>0</v>
      </c>
      <c r="I59" s="237">
        <f>'Visi duomenys'!AU54</f>
        <v>0</v>
      </c>
      <c r="J59" s="237">
        <f>'Visi duomenys'!AV54</f>
        <v>0</v>
      </c>
      <c r="K59" s="237">
        <f>'Visi duomenys'!AW54</f>
        <v>0</v>
      </c>
      <c r="L59" s="237">
        <f>'Visi duomenys'!AX54</f>
        <v>0</v>
      </c>
      <c r="M59" s="237">
        <f>'Visi duomenys'!AY54</f>
        <v>0</v>
      </c>
      <c r="N59" s="237">
        <f>'Visi duomenys'!AZ54</f>
        <v>0</v>
      </c>
      <c r="O59" s="237">
        <f>'Visi duomenys'!BA54</f>
        <v>0</v>
      </c>
      <c r="P59" s="237">
        <f>'Visi duomenys'!BB54</f>
        <v>0</v>
      </c>
      <c r="Q59" s="237">
        <f>'Visi duomenys'!BC54</f>
        <v>0</v>
      </c>
      <c r="R59" s="237">
        <f>'Visi duomenys'!BD54</f>
        <v>0</v>
      </c>
      <c r="S59" s="237">
        <f>'Visi duomenys'!BE54</f>
        <v>0</v>
      </c>
      <c r="T59" s="237">
        <f>'Visi duomenys'!BF54</f>
        <v>0</v>
      </c>
      <c r="U59" s="237">
        <f>'Visi duomenys'!BG54</f>
        <v>0</v>
      </c>
    </row>
    <row r="60" spans="1:21" x14ac:dyDescent="0.25">
      <c r="A60" s="236" t="str">
        <f>'Visi duomenys'!A55</f>
        <v>2.</v>
      </c>
      <c r="B60" s="236">
        <f>'Visi duomenys'!B55</f>
        <v>0</v>
      </c>
      <c r="C60" s="240" t="str">
        <f>'Visi duomenys'!D55</f>
        <v>Prioritetas. DARNI, SVEIKA, BESIMOKANTI BENDRUOMENĖ</v>
      </c>
      <c r="D60" s="235">
        <f>'Visi duomenys'!AP55</f>
        <v>0</v>
      </c>
      <c r="E60" s="235">
        <f>'Visi duomenys'!AQ55</f>
        <v>0</v>
      </c>
      <c r="F60" s="235">
        <f>'Visi duomenys'!AR55</f>
        <v>0</v>
      </c>
      <c r="G60" s="235">
        <f>'Visi duomenys'!AS55</f>
        <v>0</v>
      </c>
      <c r="H60" s="235">
        <f>'Visi duomenys'!AT55</f>
        <v>0</v>
      </c>
      <c r="I60" s="235">
        <f>'Visi duomenys'!AU55</f>
        <v>0</v>
      </c>
      <c r="J60" s="235">
        <f>'Visi duomenys'!AV55</f>
        <v>0</v>
      </c>
      <c r="K60" s="235">
        <f>'Visi duomenys'!AW55</f>
        <v>0</v>
      </c>
      <c r="L60" s="235">
        <f>'Visi duomenys'!AX55</f>
        <v>0</v>
      </c>
      <c r="M60" s="235">
        <f>'Visi duomenys'!AY55</f>
        <v>0</v>
      </c>
      <c r="N60" s="235">
        <f>'Visi duomenys'!AZ55</f>
        <v>0</v>
      </c>
      <c r="O60" s="235">
        <f>'Visi duomenys'!BA55</f>
        <v>0</v>
      </c>
      <c r="P60" s="235">
        <f>'Visi duomenys'!BB55</f>
        <v>0</v>
      </c>
      <c r="Q60" s="235">
        <f>'Visi duomenys'!BC55</f>
        <v>0</v>
      </c>
      <c r="R60" s="235">
        <f>'Visi duomenys'!BD55</f>
        <v>0</v>
      </c>
      <c r="S60" s="235">
        <f>'Visi duomenys'!BE55</f>
        <v>0</v>
      </c>
      <c r="T60" s="235">
        <f>'Visi duomenys'!BF55</f>
        <v>0</v>
      </c>
      <c r="U60" s="235">
        <f>'Visi duomenys'!BG55</f>
        <v>0</v>
      </c>
    </row>
    <row r="61" spans="1:21" x14ac:dyDescent="0.25">
      <c r="A61" s="236" t="str">
        <f>'Visi duomenys'!A56</f>
        <v>2.1.</v>
      </c>
      <c r="B61" s="236" t="str">
        <f>'Visi duomenys'!B56</f>
        <v/>
      </c>
      <c r="C61" s="240" t="str">
        <f>'Visi duomenys'!D56</f>
        <v xml:space="preserve">Tikslas. Gerinti viešųjų sveikatos apsaugos, švietimo ir socialinių paslaugų teikimo kokybę, didinti jų prieinamumą gyventojams. </v>
      </c>
      <c r="D61" s="235">
        <f>'Visi duomenys'!AP56</f>
        <v>0</v>
      </c>
      <c r="E61" s="235">
        <f>'Visi duomenys'!AQ56</f>
        <v>0</v>
      </c>
      <c r="F61" s="235">
        <f>'Visi duomenys'!AR56</f>
        <v>0</v>
      </c>
      <c r="G61" s="235">
        <f>'Visi duomenys'!AS56</f>
        <v>0</v>
      </c>
      <c r="H61" s="235">
        <f>'Visi duomenys'!AT56</f>
        <v>0</v>
      </c>
      <c r="I61" s="235">
        <f>'Visi duomenys'!AU56</f>
        <v>0</v>
      </c>
      <c r="J61" s="235">
        <f>'Visi duomenys'!AV56</f>
        <v>0</v>
      </c>
      <c r="K61" s="235">
        <f>'Visi duomenys'!AW56</f>
        <v>0</v>
      </c>
      <c r="L61" s="235">
        <f>'Visi duomenys'!AX56</f>
        <v>0</v>
      </c>
      <c r="M61" s="235">
        <f>'Visi duomenys'!AY56</f>
        <v>0</v>
      </c>
      <c r="N61" s="235">
        <f>'Visi duomenys'!AZ56</f>
        <v>0</v>
      </c>
      <c r="O61" s="235">
        <f>'Visi duomenys'!BA56</f>
        <v>0</v>
      </c>
      <c r="P61" s="235">
        <f>'Visi duomenys'!BB56</f>
        <v>0</v>
      </c>
      <c r="Q61" s="235">
        <f>'Visi duomenys'!BC56</f>
        <v>0</v>
      </c>
      <c r="R61" s="235">
        <f>'Visi duomenys'!BD56</f>
        <v>0</v>
      </c>
      <c r="S61" s="235">
        <f>'Visi duomenys'!BE56</f>
        <v>0</v>
      </c>
      <c r="T61" s="235">
        <f>'Visi duomenys'!BF56</f>
        <v>0</v>
      </c>
      <c r="U61" s="235">
        <f>'Visi duomenys'!BG56</f>
        <v>0</v>
      </c>
    </row>
    <row r="62" spans="1:21" x14ac:dyDescent="0.25">
      <c r="A62" s="236" t="str">
        <f>'Visi duomenys'!A57</f>
        <v>2.1.1.</v>
      </c>
      <c r="B62" s="236" t="str">
        <f>'Visi duomenys'!B57</f>
        <v/>
      </c>
      <c r="C62" s="240" t="str">
        <f>'Visi duomenys'!D57</f>
        <v>Uždavinys. Padidinti bendrojo ugdymo, priešmokyklinio ir ikimokyklinio bei neformaliojo švietimo įstaigų tinklo efektyvumą, plėtoti vaikų ir jaunimo ugdymo galimybes ir prieinamumą.</v>
      </c>
      <c r="D62" s="235">
        <f>'Visi duomenys'!AP57</f>
        <v>0</v>
      </c>
      <c r="E62" s="235">
        <f>'Visi duomenys'!AQ57</f>
        <v>0</v>
      </c>
      <c r="F62" s="235">
        <f>'Visi duomenys'!AR57</f>
        <v>0</v>
      </c>
      <c r="G62" s="235">
        <f>'Visi duomenys'!AS57</f>
        <v>0</v>
      </c>
      <c r="H62" s="235">
        <f>'Visi duomenys'!AT57</f>
        <v>0</v>
      </c>
      <c r="I62" s="235">
        <f>'Visi duomenys'!AU57</f>
        <v>0</v>
      </c>
      <c r="J62" s="235">
        <f>'Visi duomenys'!AV57</f>
        <v>0</v>
      </c>
      <c r="K62" s="235">
        <f>'Visi duomenys'!AW57</f>
        <v>0</v>
      </c>
      <c r="L62" s="235">
        <f>'Visi duomenys'!AX57</f>
        <v>0</v>
      </c>
      <c r="M62" s="235">
        <f>'Visi duomenys'!AY57</f>
        <v>0</v>
      </c>
      <c r="N62" s="235">
        <f>'Visi duomenys'!AZ57</f>
        <v>0</v>
      </c>
      <c r="O62" s="235">
        <f>'Visi duomenys'!BA57</f>
        <v>0</v>
      </c>
      <c r="P62" s="235">
        <f>'Visi duomenys'!BB57</f>
        <v>0</v>
      </c>
      <c r="Q62" s="235">
        <f>'Visi duomenys'!BC57</f>
        <v>0</v>
      </c>
      <c r="R62" s="235">
        <f>'Visi duomenys'!BD57</f>
        <v>0</v>
      </c>
      <c r="S62" s="235">
        <f>'Visi duomenys'!BE57</f>
        <v>0</v>
      </c>
      <c r="T62" s="235">
        <f>'Visi duomenys'!BF57</f>
        <v>0</v>
      </c>
      <c r="U62" s="235">
        <f>'Visi duomenys'!BG57</f>
        <v>0</v>
      </c>
    </row>
    <row r="63" spans="1:21" x14ac:dyDescent="0.25">
      <c r="A63" s="236" t="str">
        <f>'Visi duomenys'!A58</f>
        <v>2.1.1.1</v>
      </c>
      <c r="B63" s="236" t="str">
        <f>'Visi duomenys'!B58</f>
        <v/>
      </c>
      <c r="C63" s="240" t="str">
        <f>'Visi duomenys'!D58</f>
        <v>Priemonė: Mokyklų tinklo efektyvumo didinimas „Modernizuoti bendrojo ugdymo įstaigas ir aprūpinti jas gamtos, technologijų, menų ir kitų mokslų laboratorijų įranga“</v>
      </c>
      <c r="D63" s="235">
        <f>'Visi duomenys'!AP58</f>
        <v>0</v>
      </c>
      <c r="E63" s="235">
        <f>'Visi duomenys'!AQ58</f>
        <v>0</v>
      </c>
      <c r="F63" s="235">
        <f>'Visi duomenys'!AR58</f>
        <v>0</v>
      </c>
      <c r="G63" s="235">
        <f>'Visi duomenys'!AS58</f>
        <v>0</v>
      </c>
      <c r="H63" s="235">
        <f>'Visi duomenys'!AT58</f>
        <v>0</v>
      </c>
      <c r="I63" s="235">
        <f>'Visi duomenys'!AU58</f>
        <v>0</v>
      </c>
      <c r="J63" s="235">
        <f>'Visi duomenys'!AV58</f>
        <v>0</v>
      </c>
      <c r="K63" s="235">
        <f>'Visi duomenys'!AW58</f>
        <v>0</v>
      </c>
      <c r="L63" s="235">
        <f>'Visi duomenys'!AX58</f>
        <v>0</v>
      </c>
      <c r="M63" s="235">
        <f>'Visi duomenys'!AY58</f>
        <v>0</v>
      </c>
      <c r="N63" s="235">
        <f>'Visi duomenys'!AZ58</f>
        <v>0</v>
      </c>
      <c r="O63" s="235">
        <f>'Visi duomenys'!BA58</f>
        <v>0</v>
      </c>
      <c r="P63" s="235">
        <f>'Visi duomenys'!BB58</f>
        <v>0</v>
      </c>
      <c r="Q63" s="235">
        <f>'Visi duomenys'!BC58</f>
        <v>0</v>
      </c>
      <c r="R63" s="235">
        <f>'Visi duomenys'!BD58</f>
        <v>0</v>
      </c>
      <c r="S63" s="235">
        <f>'Visi duomenys'!BE58</f>
        <v>0</v>
      </c>
      <c r="T63" s="235">
        <f>'Visi duomenys'!BF58</f>
        <v>0</v>
      </c>
      <c r="U63" s="235">
        <f>'Visi duomenys'!BG58</f>
        <v>0</v>
      </c>
    </row>
    <row r="64" spans="1:21" x14ac:dyDescent="0.25">
      <c r="A64" s="237" t="str">
        <f>'Visi duomenys'!A59</f>
        <v>2.1.1.1.1</v>
      </c>
      <c r="B64" s="237" t="str">
        <f>'Visi duomenys'!B59</f>
        <v>R087724-220000-1169</v>
      </c>
      <c r="C64" s="238" t="str">
        <f>'Visi duomenys'!D59</f>
        <v>Šilalės Simono Gaudėšiaus gimnazijos pastato dalies patalpų modernizavimas ir aprūpinimas įranga</v>
      </c>
      <c r="D64" s="237" t="str">
        <f>'Visi duomenys'!AP59</f>
        <v>P.B.235</v>
      </c>
      <c r="E64" s="237" t="str">
        <f>'Visi duomenys'!AQ59</f>
        <v>Investicijas gavusios vaikų priežiūros arba švietimo infrastruktūros pajėgumas (skaičius)</v>
      </c>
      <c r="F64" s="237">
        <f>'Visi duomenys'!AR59</f>
        <v>480</v>
      </c>
      <c r="G64" s="237" t="str">
        <f>'Visi duomenys'!AS59</f>
        <v>P.N.722</v>
      </c>
      <c r="H64" s="237" t="str">
        <f>'Visi duomenys'!AT59</f>
        <v>Pagal veiksmų programą ERPF lėšomis atnaujintos bendrojo ugdymo mokyklos (skaičius)</v>
      </c>
      <c r="I64" s="237">
        <f>'Visi duomenys'!AU59</f>
        <v>1</v>
      </c>
      <c r="J64" s="237">
        <f>'Visi duomenys'!AV59</f>
        <v>0</v>
      </c>
      <c r="K64" s="237">
        <f>'Visi duomenys'!AW59</f>
        <v>0</v>
      </c>
      <c r="L64" s="237">
        <f>'Visi duomenys'!AX59</f>
        <v>0</v>
      </c>
      <c r="M64" s="237">
        <f>'Visi duomenys'!AY59</f>
        <v>0</v>
      </c>
      <c r="N64" s="237">
        <f>'Visi duomenys'!AZ59</f>
        <v>0</v>
      </c>
      <c r="O64" s="237">
        <f>'Visi duomenys'!BA59</f>
        <v>0</v>
      </c>
      <c r="P64" s="237">
        <f>'Visi duomenys'!BB59</f>
        <v>0</v>
      </c>
      <c r="Q64" s="237">
        <f>'Visi duomenys'!BC59</f>
        <v>0</v>
      </c>
      <c r="R64" s="237">
        <f>'Visi duomenys'!BD59</f>
        <v>0</v>
      </c>
      <c r="S64" s="237">
        <f>'Visi duomenys'!BE59</f>
        <v>0</v>
      </c>
      <c r="T64" s="237">
        <f>'Visi duomenys'!BF59</f>
        <v>0</v>
      </c>
      <c r="U64" s="237">
        <f>'Visi duomenys'!BG59</f>
        <v>0</v>
      </c>
    </row>
    <row r="65" spans="1:21" x14ac:dyDescent="0.25">
      <c r="A65" s="237" t="str">
        <f>'Visi duomenys'!A60</f>
        <v>2.1.1.1.2</v>
      </c>
      <c r="B65" s="237" t="str">
        <f>'Visi duomenys'!B60</f>
        <v>R087724-220000-1170</v>
      </c>
      <c r="C65" s="238" t="str">
        <f>'Visi duomenys'!D60</f>
        <v>Mokyklų tinklo efektyvumo didinimas Pagėgių Algimanto Mackaus gimnazijoje</v>
      </c>
      <c r="D65" s="237" t="str">
        <f>'Visi duomenys'!AP60</f>
        <v>P.B.235</v>
      </c>
      <c r="E65" s="237" t="str">
        <f>'Visi duomenys'!AQ60</f>
        <v>Investicijas gavusios vaikų priežiūros arba švietimo infrastruktūros pajėgumas (skaičius)</v>
      </c>
      <c r="F65" s="237">
        <f>'Visi duomenys'!AR60</f>
        <v>344</v>
      </c>
      <c r="G65" s="237" t="str">
        <f>'Visi duomenys'!AS60</f>
        <v>P.N.722</v>
      </c>
      <c r="H65" s="237" t="str">
        <f>'Visi duomenys'!AT60</f>
        <v>Pagal veiksmų programą ERPF lėšomis atnaujintos bendrojo ugdymo mokyklos (skaičius)</v>
      </c>
      <c r="I65" s="237">
        <f>'Visi duomenys'!AU60</f>
        <v>1</v>
      </c>
      <c r="J65" s="237">
        <f>'Visi duomenys'!AV60</f>
        <v>0</v>
      </c>
      <c r="K65" s="237">
        <f>'Visi duomenys'!AW60</f>
        <v>0</v>
      </c>
      <c r="L65" s="237">
        <f>'Visi duomenys'!AX60</f>
        <v>0</v>
      </c>
      <c r="M65" s="237">
        <f>'Visi duomenys'!AY60</f>
        <v>0</v>
      </c>
      <c r="N65" s="237">
        <f>'Visi duomenys'!AZ60</f>
        <v>0</v>
      </c>
      <c r="O65" s="237">
        <f>'Visi duomenys'!BA60</f>
        <v>0</v>
      </c>
      <c r="P65" s="237">
        <f>'Visi duomenys'!BB60</f>
        <v>0</v>
      </c>
      <c r="Q65" s="237">
        <f>'Visi duomenys'!BC60</f>
        <v>0</v>
      </c>
      <c r="R65" s="237">
        <f>'Visi duomenys'!BD60</f>
        <v>0</v>
      </c>
      <c r="S65" s="237">
        <f>'Visi duomenys'!BE60</f>
        <v>0</v>
      </c>
      <c r="T65" s="237">
        <f>'Visi duomenys'!BF60</f>
        <v>0</v>
      </c>
      <c r="U65" s="237">
        <f>'Visi duomenys'!BG60</f>
        <v>0</v>
      </c>
    </row>
    <row r="66" spans="1:21" x14ac:dyDescent="0.25">
      <c r="A66" s="237" t="str">
        <f>'Visi duomenys'!A61</f>
        <v>2.1.1.1.3</v>
      </c>
      <c r="B66" s="237" t="str">
        <f>'Visi duomenys'!B61</f>
        <v>R087724-220000-1171</v>
      </c>
      <c r="C66" s="238" t="str">
        <f>'Visi duomenys'!D61</f>
        <v>Ikimokyklinio ir priešmokyklinio ugdymo patalpų įrengimas Eržvilko gimnazijoje</v>
      </c>
      <c r="D66" s="237" t="str">
        <f>'Visi duomenys'!AP61</f>
        <v>P.B.235</v>
      </c>
      <c r="E66" s="237" t="str">
        <f>'Visi duomenys'!AQ61</f>
        <v>Investicijas gavusios vaikų priežiūros arba švietimo infrastruktūros pajėgumas (skaičius)</v>
      </c>
      <c r="F66" s="237">
        <f>'Visi duomenys'!AR61</f>
        <v>250</v>
      </c>
      <c r="G66" s="237" t="str">
        <f>'Visi duomenys'!AS61</f>
        <v>P.N.722</v>
      </c>
      <c r="H66" s="237" t="str">
        <f>'Visi duomenys'!AT61</f>
        <v>Pagal veiksmų programą ERPF lėšomis atnaujintos bendrojo ugdymo mokyklos (skaičius)</v>
      </c>
      <c r="I66" s="237">
        <f>'Visi duomenys'!AU61</f>
        <v>1</v>
      </c>
      <c r="J66" s="237" t="str">
        <f>'Visi duomenys'!AV61</f>
        <v>P.S.380</v>
      </c>
      <c r="K66" s="237" t="str">
        <f>'Visi duomenys'!AW61</f>
        <v>Pagal veiksmų programą ERPF lėšomis sukurtos naujos ikimokyklinio ir priešmokyklinio ugdymo vietos</v>
      </c>
      <c r="L66" s="237">
        <f>'Visi duomenys'!AX61</f>
        <v>20</v>
      </c>
      <c r="M66" s="237">
        <f>'Visi duomenys'!AY61</f>
        <v>0</v>
      </c>
      <c r="N66" s="237">
        <f>'Visi duomenys'!AZ61</f>
        <v>0</v>
      </c>
      <c r="O66" s="237">
        <f>'Visi duomenys'!BA61</f>
        <v>0</v>
      </c>
      <c r="P66" s="237">
        <f>'Visi duomenys'!BB61</f>
        <v>0</v>
      </c>
      <c r="Q66" s="237">
        <f>'Visi duomenys'!BC61</f>
        <v>0</v>
      </c>
      <c r="R66" s="237">
        <f>'Visi duomenys'!BD61</f>
        <v>0</v>
      </c>
      <c r="S66" s="237">
        <f>'Visi duomenys'!BE61</f>
        <v>0</v>
      </c>
      <c r="T66" s="237">
        <f>'Visi duomenys'!BF61</f>
        <v>0</v>
      </c>
      <c r="U66" s="237">
        <f>'Visi duomenys'!BG61</f>
        <v>0</v>
      </c>
    </row>
    <row r="67" spans="1:21" x14ac:dyDescent="0.25">
      <c r="A67" s="237" t="str">
        <f>'Visi duomenys'!A62</f>
        <v>2.1.1.1.4</v>
      </c>
      <c r="B67" s="237" t="str">
        <f>'Visi duomenys'!B62</f>
        <v>R087724-220000-1172</v>
      </c>
      <c r="C67" s="238" t="str">
        <f>'Visi duomenys'!D62</f>
        <v>Tauragės Martyno Mažvydo progimnazijos modernizavimas</v>
      </c>
      <c r="D67" s="237" t="str">
        <f>'Visi duomenys'!AP62</f>
        <v>P.B.235</v>
      </c>
      <c r="E67" s="237" t="str">
        <f>'Visi duomenys'!AQ62</f>
        <v>Investicijas gavusios vaikų priežiūros arba švietimo infrastruktūros pajėgumas (skaičius)</v>
      </c>
      <c r="F67" s="237">
        <f>'Visi duomenys'!AR62</f>
        <v>594</v>
      </c>
      <c r="G67" s="237" t="str">
        <f>'Visi duomenys'!AS62</f>
        <v>P.N.722</v>
      </c>
      <c r="H67" s="237" t="str">
        <f>'Visi duomenys'!AT62</f>
        <v>Pagal veiksmų programą ERPF lėšomis atnaujintos bendrojo ugdymo mokyklos (skaičius)</v>
      </c>
      <c r="I67" s="237">
        <f>'Visi duomenys'!AU62</f>
        <v>1</v>
      </c>
      <c r="J67" s="237">
        <f>'Visi duomenys'!AV62</f>
        <v>0</v>
      </c>
      <c r="K67" s="237">
        <f>'Visi duomenys'!AW62</f>
        <v>0</v>
      </c>
      <c r="L67" s="237">
        <f>'Visi duomenys'!AX62</f>
        <v>0</v>
      </c>
      <c r="M67" s="237">
        <f>'Visi duomenys'!AY62</f>
        <v>0</v>
      </c>
      <c r="N67" s="237">
        <f>'Visi duomenys'!AZ62</f>
        <v>0</v>
      </c>
      <c r="O67" s="237">
        <f>'Visi duomenys'!BA62</f>
        <v>0</v>
      </c>
      <c r="P67" s="237">
        <f>'Visi duomenys'!BB62</f>
        <v>0</v>
      </c>
      <c r="Q67" s="237">
        <f>'Visi duomenys'!BC62</f>
        <v>0</v>
      </c>
      <c r="R67" s="237">
        <f>'Visi duomenys'!BD62</f>
        <v>0</v>
      </c>
      <c r="S67" s="237">
        <f>'Visi duomenys'!BE62</f>
        <v>0</v>
      </c>
      <c r="T67" s="237">
        <f>'Visi duomenys'!BF62</f>
        <v>0</v>
      </c>
      <c r="U67" s="237">
        <f>'Visi duomenys'!BG62</f>
        <v>0</v>
      </c>
    </row>
    <row r="68" spans="1:21" x14ac:dyDescent="0.25">
      <c r="A68" s="236" t="str">
        <f>'Visi duomenys'!A63</f>
        <v>2.1.1.2</v>
      </c>
      <c r="B68" s="236" t="str">
        <f>'Visi duomenys'!B63</f>
        <v/>
      </c>
      <c r="C68" s="240" t="str">
        <f>'Visi duomenys'!D63</f>
        <v>Priemonė: Neformaliojo švietimo infrastruktūros tobulinimas „Plėtoti vaikų ir jauninimo neformaliojo ugdymo galimybes (ypač kaimo vietovėse)“</v>
      </c>
      <c r="D68" s="235">
        <f>'Visi duomenys'!AP63</f>
        <v>0</v>
      </c>
      <c r="E68" s="235">
        <f>'Visi duomenys'!AQ63</f>
        <v>0</v>
      </c>
      <c r="F68" s="235">
        <f>'Visi duomenys'!AR63</f>
        <v>0</v>
      </c>
      <c r="G68" s="235">
        <f>'Visi duomenys'!AS63</f>
        <v>0</v>
      </c>
      <c r="H68" s="235">
        <f>'Visi duomenys'!AT63</f>
        <v>0</v>
      </c>
      <c r="I68" s="235">
        <f>'Visi duomenys'!AU63</f>
        <v>0</v>
      </c>
      <c r="J68" s="235">
        <f>'Visi duomenys'!AV63</f>
        <v>0</v>
      </c>
      <c r="K68" s="235">
        <f>'Visi duomenys'!AW63</f>
        <v>0</v>
      </c>
      <c r="L68" s="235">
        <f>'Visi duomenys'!AX63</f>
        <v>0</v>
      </c>
      <c r="M68" s="235">
        <f>'Visi duomenys'!AY63</f>
        <v>0</v>
      </c>
      <c r="N68" s="235">
        <f>'Visi duomenys'!AZ63</f>
        <v>0</v>
      </c>
      <c r="O68" s="235">
        <f>'Visi duomenys'!BA63</f>
        <v>0</v>
      </c>
      <c r="P68" s="235">
        <f>'Visi duomenys'!BB63</f>
        <v>0</v>
      </c>
      <c r="Q68" s="235">
        <f>'Visi duomenys'!BC63</f>
        <v>0</v>
      </c>
      <c r="R68" s="235">
        <f>'Visi duomenys'!BD63</f>
        <v>0</v>
      </c>
      <c r="S68" s="235">
        <f>'Visi duomenys'!BE63</f>
        <v>0</v>
      </c>
      <c r="T68" s="235">
        <f>'Visi duomenys'!BF63</f>
        <v>0</v>
      </c>
      <c r="U68" s="235">
        <f>'Visi duomenys'!BG63</f>
        <v>0</v>
      </c>
    </row>
    <row r="69" spans="1:21" x14ac:dyDescent="0.25">
      <c r="A69" s="237" t="str">
        <f>'Visi duomenys'!A64</f>
        <v>2.1.1.2.1</v>
      </c>
      <c r="B69" s="237" t="str">
        <f>'Visi duomenys'!B64</f>
        <v>R087725-240000-1174</v>
      </c>
      <c r="C69" s="238" t="str">
        <f>'Visi duomenys'!D64</f>
        <v>Neformaliojo švietimo infrastruktūros tobulinimas Pagėgių meno ir sporto mokykloje</v>
      </c>
      <c r="D69" s="237" t="str">
        <f>'Visi duomenys'!AP64</f>
        <v>P.N.723</v>
      </c>
      <c r="E69" s="237" t="str">
        <f>'Visi duomenys'!AQ64</f>
        <v>Pagal veiksmų programą ERPF lėšomis atnaujintos neformaliojo ugdymo mokyklos (skaičius)</v>
      </c>
      <c r="F69" s="237">
        <f>'Visi duomenys'!AR64</f>
        <v>1</v>
      </c>
      <c r="G69" s="237" t="str">
        <f>'Visi duomenys'!AS64</f>
        <v>P.B.235</v>
      </c>
      <c r="H69" s="237" t="str">
        <f>'Visi duomenys'!AT64</f>
        <v>Investicijas gavusios vaikų priežiūros arba švietimo infrastruktūros pajėgumas (skaičius)</v>
      </c>
      <c r="I69" s="237">
        <f>'Visi duomenys'!AU64</f>
        <v>342</v>
      </c>
      <c r="J69" s="237">
        <f>'Visi duomenys'!AV64</f>
        <v>0</v>
      </c>
      <c r="K69" s="237">
        <f>'Visi duomenys'!AW64</f>
        <v>0</v>
      </c>
      <c r="L69" s="237">
        <f>'Visi duomenys'!AX64</f>
        <v>0</v>
      </c>
      <c r="M69" s="237">
        <f>'Visi duomenys'!AY64</f>
        <v>0</v>
      </c>
      <c r="N69" s="237">
        <f>'Visi duomenys'!AZ64</f>
        <v>0</v>
      </c>
      <c r="O69" s="237">
        <f>'Visi duomenys'!BA64</f>
        <v>0</v>
      </c>
      <c r="P69" s="237">
        <f>'Visi duomenys'!BB64</f>
        <v>0</v>
      </c>
      <c r="Q69" s="237">
        <f>'Visi duomenys'!BC64</f>
        <v>0</v>
      </c>
      <c r="R69" s="237">
        <f>'Visi duomenys'!BD64</f>
        <v>0</v>
      </c>
      <c r="S69" s="237">
        <f>'Visi duomenys'!BE64</f>
        <v>0</v>
      </c>
      <c r="T69" s="237">
        <f>'Visi duomenys'!BF64</f>
        <v>0</v>
      </c>
      <c r="U69" s="237">
        <f>'Visi duomenys'!BG64</f>
        <v>0</v>
      </c>
    </row>
    <row r="70" spans="1:21" x14ac:dyDescent="0.25">
      <c r="A70" s="237" t="str">
        <f>'Visi duomenys'!A65</f>
        <v>2.1.1.2.2</v>
      </c>
      <c r="B70" s="237" t="str">
        <f>'Visi duomenys'!B65</f>
        <v>R087725-240000-1175</v>
      </c>
      <c r="C70" s="238" t="str">
        <f>'Visi duomenys'!D65</f>
        <v>Jurbarko Antano Sodeikos meno mokyklos atnaujinimas ir pritaikymas neformaliajam ugdymui</v>
      </c>
      <c r="D70" s="237" t="str">
        <f>'Visi duomenys'!AP65</f>
        <v>P.N.723</v>
      </c>
      <c r="E70" s="237" t="str">
        <f>'Visi duomenys'!AQ65</f>
        <v>Pagal veiksmų programą ERPF lėšomis atnaujintos neformaliojo ugdymo mokyklos (skaičius)</v>
      </c>
      <c r="F70" s="237">
        <f>'Visi duomenys'!AR65</f>
        <v>1</v>
      </c>
      <c r="G70" s="237" t="str">
        <f>'Visi duomenys'!AS65</f>
        <v>P.B.235</v>
      </c>
      <c r="H70" s="237" t="str">
        <f>'Visi duomenys'!AT65</f>
        <v>Investicijas gavusios vaikų priežiūros arba švietimo infrastruktūros pajėgumas (skaičius)</v>
      </c>
      <c r="I70" s="237">
        <f>'Visi duomenys'!AU65</f>
        <v>269</v>
      </c>
      <c r="J70" s="237">
        <f>'Visi duomenys'!AV65</f>
        <v>0</v>
      </c>
      <c r="K70" s="237">
        <f>'Visi duomenys'!AW65</f>
        <v>0</v>
      </c>
      <c r="L70" s="237">
        <f>'Visi duomenys'!AX65</f>
        <v>0</v>
      </c>
      <c r="M70" s="237">
        <f>'Visi duomenys'!AY65</f>
        <v>0</v>
      </c>
      <c r="N70" s="237">
        <f>'Visi duomenys'!AZ65</f>
        <v>0</v>
      </c>
      <c r="O70" s="237">
        <f>'Visi duomenys'!BA65</f>
        <v>0</v>
      </c>
      <c r="P70" s="237">
        <f>'Visi duomenys'!BB65</f>
        <v>0</v>
      </c>
      <c r="Q70" s="237">
        <f>'Visi duomenys'!BC65</f>
        <v>0</v>
      </c>
      <c r="R70" s="237">
        <f>'Visi duomenys'!BD65</f>
        <v>0</v>
      </c>
      <c r="S70" s="237">
        <f>'Visi duomenys'!BE65</f>
        <v>0</v>
      </c>
      <c r="T70" s="237">
        <f>'Visi duomenys'!BF65</f>
        <v>0</v>
      </c>
      <c r="U70" s="237">
        <f>'Visi duomenys'!BG65</f>
        <v>0</v>
      </c>
    </row>
    <row r="71" spans="1:21" x14ac:dyDescent="0.25">
      <c r="A71" s="237" t="str">
        <f>'Visi duomenys'!A66</f>
        <v>2.1.1.2.3</v>
      </c>
      <c r="B71" s="237" t="str">
        <f>'Visi duomenys'!B66</f>
        <v>R087725-240000-1176</v>
      </c>
      <c r="C71" s="238" t="str">
        <f>'Visi duomenys'!D66</f>
        <v>Vaikų ir jaunimo neformalaus ugdymosi galimybių plėtra Tauragės Moksleivių kūrybos centre</v>
      </c>
      <c r="D71" s="237" t="str">
        <f>'Visi duomenys'!AP66</f>
        <v>P.N.723</v>
      </c>
      <c r="E71" s="237" t="str">
        <f>'Visi duomenys'!AQ66</f>
        <v>Pagal veiksmų programą ERPF lėšomis atnaujintos neformaliojo ugdymo mokyklos (skaičius)</v>
      </c>
      <c r="F71" s="237">
        <f>'Visi duomenys'!AR66</f>
        <v>1</v>
      </c>
      <c r="G71" s="237" t="str">
        <f>'Visi duomenys'!AS66</f>
        <v>P.B.235</v>
      </c>
      <c r="H71" s="237" t="str">
        <f>'Visi duomenys'!AT66</f>
        <v>Investicijas gavusios vaikų priežiūros arba švietimo infrastruktūros pajėgumas (skaičius)</v>
      </c>
      <c r="I71" s="237">
        <f>'Visi duomenys'!AU66</f>
        <v>650</v>
      </c>
      <c r="J71" s="237">
        <f>'Visi duomenys'!AV66</f>
        <v>0</v>
      </c>
      <c r="K71" s="237">
        <f>'Visi duomenys'!AW66</f>
        <v>0</v>
      </c>
      <c r="L71" s="237">
        <f>'Visi duomenys'!AX66</f>
        <v>0</v>
      </c>
      <c r="M71" s="237">
        <f>'Visi duomenys'!AY66</f>
        <v>0</v>
      </c>
      <c r="N71" s="237">
        <f>'Visi duomenys'!AZ66</f>
        <v>0</v>
      </c>
      <c r="O71" s="237">
        <f>'Visi duomenys'!BA66</f>
        <v>0</v>
      </c>
      <c r="P71" s="237">
        <f>'Visi duomenys'!BB66</f>
        <v>0</v>
      </c>
      <c r="Q71" s="237">
        <f>'Visi duomenys'!BC66</f>
        <v>0</v>
      </c>
      <c r="R71" s="237">
        <f>'Visi duomenys'!BD66</f>
        <v>0</v>
      </c>
      <c r="S71" s="237">
        <f>'Visi duomenys'!BE66</f>
        <v>0</v>
      </c>
      <c r="T71" s="237">
        <f>'Visi duomenys'!BF66</f>
        <v>0</v>
      </c>
      <c r="U71" s="237">
        <f>'Visi duomenys'!BG66</f>
        <v>0</v>
      </c>
    </row>
    <row r="72" spans="1:21" x14ac:dyDescent="0.25">
      <c r="A72" s="237" t="str">
        <f>'Visi duomenys'!A67</f>
        <v>2.1.1.2.4</v>
      </c>
      <c r="B72" s="237" t="str">
        <f>'Visi duomenys'!B67</f>
        <v>R087725-240000-1177</v>
      </c>
      <c r="C72" s="238" t="str">
        <f>'Visi duomenys'!D67</f>
        <v>Šilalės meno mokyklos infrastruktūros tobulinimas plėtojant vaikų ir jaunimo neformaliojo ugdymo galimybes</v>
      </c>
      <c r="D72" s="237" t="str">
        <f>'Visi duomenys'!AP67</f>
        <v>P.N.723</v>
      </c>
      <c r="E72" s="237" t="str">
        <f>'Visi duomenys'!AQ67</f>
        <v>Pagal veiksmų programą ERPF lėšomis atnaujintos neformaliojo ugdymo mokyklos (skaičius)</v>
      </c>
      <c r="F72" s="237">
        <f>'Visi duomenys'!AR67</f>
        <v>1</v>
      </c>
      <c r="G72" s="237" t="str">
        <f>'Visi duomenys'!AS67</f>
        <v>P.B.235</v>
      </c>
      <c r="H72" s="237" t="str">
        <f>'Visi duomenys'!AT67</f>
        <v>Investicijas gavusios vaikų priežiūros arba švietimo infrastruktūros pajėgumas (skaičius)</v>
      </c>
      <c r="I72" s="237">
        <f>'Visi duomenys'!AU67</f>
        <v>60</v>
      </c>
      <c r="J72" s="237">
        <f>'Visi duomenys'!AV67</f>
        <v>0</v>
      </c>
      <c r="K72" s="237">
        <f>'Visi duomenys'!AW67</f>
        <v>0</v>
      </c>
      <c r="L72" s="237">
        <f>'Visi duomenys'!AX67</f>
        <v>0</v>
      </c>
      <c r="M72" s="237">
        <f>'Visi duomenys'!AY67</f>
        <v>0</v>
      </c>
      <c r="N72" s="237">
        <f>'Visi duomenys'!AZ67</f>
        <v>0</v>
      </c>
      <c r="O72" s="237">
        <f>'Visi duomenys'!BA67</f>
        <v>0</v>
      </c>
      <c r="P72" s="237">
        <f>'Visi duomenys'!BB67</f>
        <v>0</v>
      </c>
      <c r="Q72" s="237">
        <f>'Visi duomenys'!BC67</f>
        <v>0</v>
      </c>
      <c r="R72" s="237">
        <f>'Visi duomenys'!BD67</f>
        <v>0</v>
      </c>
      <c r="S72" s="237">
        <f>'Visi duomenys'!BE67</f>
        <v>0</v>
      </c>
      <c r="T72" s="237">
        <f>'Visi duomenys'!BF67</f>
        <v>0</v>
      </c>
      <c r="U72" s="237">
        <f>'Visi duomenys'!BG67</f>
        <v>0</v>
      </c>
    </row>
    <row r="73" spans="1:21" x14ac:dyDescent="0.25">
      <c r="A73" s="236" t="str">
        <f>'Visi duomenys'!A68</f>
        <v>2.1.1.3</v>
      </c>
      <c r="B73" s="236" t="str">
        <f>'Visi duomenys'!B68</f>
        <v/>
      </c>
      <c r="C73" s="240" t="str">
        <f>'Visi duomenys'!D68</f>
        <v>Priemonė: Ikimokyklinio ir priešmokyklinio ugdymo prieinamumo didinimas</v>
      </c>
      <c r="D73" s="235">
        <f>'Visi duomenys'!AP68</f>
        <v>0</v>
      </c>
      <c r="E73" s="235">
        <f>'Visi duomenys'!AQ68</f>
        <v>0</v>
      </c>
      <c r="F73" s="235">
        <f>'Visi duomenys'!AR68</f>
        <v>0</v>
      </c>
      <c r="G73" s="235">
        <f>'Visi duomenys'!AS68</f>
        <v>0</v>
      </c>
      <c r="H73" s="235">
        <f>'Visi duomenys'!AT68</f>
        <v>0</v>
      </c>
      <c r="I73" s="235">
        <f>'Visi duomenys'!AU68</f>
        <v>0</v>
      </c>
      <c r="J73" s="235">
        <f>'Visi duomenys'!AV68</f>
        <v>0</v>
      </c>
      <c r="K73" s="235">
        <f>'Visi duomenys'!AW68</f>
        <v>0</v>
      </c>
      <c r="L73" s="235">
        <f>'Visi duomenys'!AX68</f>
        <v>0</v>
      </c>
      <c r="M73" s="235">
        <f>'Visi duomenys'!AY68</f>
        <v>0</v>
      </c>
      <c r="N73" s="235">
        <f>'Visi duomenys'!AZ68</f>
        <v>0</v>
      </c>
      <c r="O73" s="235">
        <f>'Visi duomenys'!BA68</f>
        <v>0</v>
      </c>
      <c r="P73" s="235">
        <f>'Visi duomenys'!BB68</f>
        <v>0</v>
      </c>
      <c r="Q73" s="235">
        <f>'Visi duomenys'!BC68</f>
        <v>0</v>
      </c>
      <c r="R73" s="235">
        <f>'Visi duomenys'!BD68</f>
        <v>0</v>
      </c>
      <c r="S73" s="235">
        <f>'Visi duomenys'!BE68</f>
        <v>0</v>
      </c>
      <c r="T73" s="235">
        <f>'Visi duomenys'!BF68</f>
        <v>0</v>
      </c>
      <c r="U73" s="235">
        <f>'Visi duomenys'!BG68</f>
        <v>0</v>
      </c>
    </row>
    <row r="74" spans="1:21" x14ac:dyDescent="0.25">
      <c r="A74" s="237" t="str">
        <f>'Visi duomenys'!A69</f>
        <v>2.1.1.3.1</v>
      </c>
      <c r="B74" s="237" t="str">
        <f>'Visi duomenys'!B69</f>
        <v>R087705-230000-1179</v>
      </c>
      <c r="C74" s="238" t="str">
        <f>'Visi duomenys'!D69</f>
        <v>Ikimokyklinio ugdymo prieinamumo didinimas Šilalės mieste</v>
      </c>
      <c r="D74" s="237" t="str">
        <f>'Visi duomenys'!AP69</f>
        <v>P.B.235</v>
      </c>
      <c r="E74" s="237" t="str">
        <f>'Visi duomenys'!AQ69</f>
        <v>Investicijas gavusios vaikų priežiūros arba švietimo infrastruktūros pajėgumas (skaičius)</v>
      </c>
      <c r="F74" s="237">
        <f>'Visi duomenys'!AR69</f>
        <v>261</v>
      </c>
      <c r="G74" s="237" t="str">
        <f>'Visi duomenys'!AS69</f>
        <v>P.N.717</v>
      </c>
      <c r="H74" s="237" t="str">
        <f>'Visi duomenys'!AT69</f>
        <v>Pagal veiksmų programą ERPF lėšomis atnaujintos ikimokyklinio ir priešmokyklinio ugdymo mokyklos</v>
      </c>
      <c r="I74" s="237">
        <f>'Visi duomenys'!AU69</f>
        <v>1</v>
      </c>
      <c r="J74" s="237" t="str">
        <f>'Visi duomenys'!AV69</f>
        <v>P.N.743</v>
      </c>
      <c r="K74" s="237" t="str">
        <f>'Visi duomenys'!AW69</f>
        <v>Pagal veiksmų programą ERPF lėšomis atnaujintos ikimokyklinio ir/ar priešmokyklinio ugdymo grupės</v>
      </c>
      <c r="L74" s="237">
        <f>'Visi duomenys'!AX69</f>
        <v>5</v>
      </c>
      <c r="M74" s="237" t="str">
        <f>'Visi duomenys'!AY69</f>
        <v>P.S.380</v>
      </c>
      <c r="N74" s="237" t="str">
        <f>'Visi duomenys'!AZ69</f>
        <v>Pagal veiksmų programą ERPF lėšomis sukurtos naujos ikimokyklinio ir priešmokyklinio ugdymo vietos</v>
      </c>
      <c r="O74" s="237">
        <f>'Visi duomenys'!BA69</f>
        <v>100</v>
      </c>
      <c r="P74" s="237">
        <f>'Visi duomenys'!BB69</f>
        <v>0</v>
      </c>
      <c r="Q74" s="237">
        <f>'Visi duomenys'!BC69</f>
        <v>0</v>
      </c>
      <c r="R74" s="237">
        <f>'Visi duomenys'!BD69</f>
        <v>0</v>
      </c>
      <c r="S74" s="237">
        <f>'Visi duomenys'!BE69</f>
        <v>0</v>
      </c>
      <c r="T74" s="237">
        <f>'Visi duomenys'!BF69</f>
        <v>0</v>
      </c>
      <c r="U74" s="237">
        <f>'Visi duomenys'!BG69</f>
        <v>0</v>
      </c>
    </row>
    <row r="75" spans="1:21" x14ac:dyDescent="0.25">
      <c r="A75" s="237" t="str">
        <f>'Visi duomenys'!A70</f>
        <v>2.1.1.3.2</v>
      </c>
      <c r="B75" s="237" t="str">
        <f>'Visi duomenys'!B70</f>
        <v>R087705-230000-1180</v>
      </c>
      <c r="C75" s="238" t="str">
        <f>'Visi duomenys'!D70</f>
        <v>Ikimokyklinio ir priešmokyklinio ugdymo prieinamumo didinimas Rotulių lopšelyje-darželyje</v>
      </c>
      <c r="D75" s="237" t="str">
        <f>'Visi duomenys'!AP70</f>
        <v>P.B.235</v>
      </c>
      <c r="E75" s="237" t="str">
        <f>'Visi duomenys'!AQ70</f>
        <v>Investicijas gavusios vaikų priežiūros arba švietimo infrastruktūros pajėgumas (skaičius)</v>
      </c>
      <c r="F75" s="237">
        <f>'Visi duomenys'!AR70</f>
        <v>34</v>
      </c>
      <c r="G75" s="237" t="str">
        <f>'Visi duomenys'!AS70</f>
        <v>P.N.717</v>
      </c>
      <c r="H75" s="237" t="str">
        <f>'Visi duomenys'!AT70</f>
        <v>Pagal veiksmų programą ERPF lėšomis atnaujintos ikimokyklinio ir priešmokyklinio ugdymo mokyklos</v>
      </c>
      <c r="I75" s="237">
        <f>'Visi duomenys'!AU70</f>
        <v>1</v>
      </c>
      <c r="J75" s="237" t="str">
        <f>'Visi duomenys'!AV70</f>
        <v>P.N.743</v>
      </c>
      <c r="K75" s="237" t="str">
        <f>'Visi duomenys'!AW70</f>
        <v>Pagal veiksmų programą ERPF lėšomis atnaujintos ikimokyklinio ir/ar priešmokyklinio ugdymo grupės</v>
      </c>
      <c r="L75" s="237">
        <f>'Visi duomenys'!AX70</f>
        <v>2</v>
      </c>
      <c r="M75" s="237">
        <f>'Visi duomenys'!AY70</f>
        <v>0</v>
      </c>
      <c r="N75" s="237">
        <f>'Visi duomenys'!AZ70</f>
        <v>0</v>
      </c>
      <c r="O75" s="237">
        <f>'Visi duomenys'!BA70</f>
        <v>0</v>
      </c>
      <c r="P75" s="237">
        <f>'Visi duomenys'!BB70</f>
        <v>0</v>
      </c>
      <c r="Q75" s="237">
        <f>'Visi duomenys'!BC70</f>
        <v>0</v>
      </c>
      <c r="R75" s="237">
        <f>'Visi duomenys'!BD70</f>
        <v>0</v>
      </c>
      <c r="S75" s="237">
        <f>'Visi duomenys'!BE70</f>
        <v>0</v>
      </c>
      <c r="T75" s="237">
        <f>'Visi duomenys'!BF70</f>
        <v>0</v>
      </c>
      <c r="U75" s="237">
        <f>'Visi duomenys'!BG70</f>
        <v>0</v>
      </c>
    </row>
    <row r="76" spans="1:21" x14ac:dyDescent="0.25">
      <c r="A76" s="237" t="str">
        <f>'Visi duomenys'!A71</f>
        <v>2.1.1.3.3</v>
      </c>
      <c r="B76" s="237" t="str">
        <f>'Visi duomenys'!B71</f>
        <v>R087705-230000-1181</v>
      </c>
      <c r="C76" s="238" t="str">
        <f>'Visi duomenys'!D71</f>
        <v>Ikimokyklinio ir priešmokyklinio ugdymo prieinamumo didinimas, modernizuojant Tauragės vaikų reabilitacijos centro-mokyklos „Pušelė“ ugdymo aplinką</v>
      </c>
      <c r="D76" s="237" t="str">
        <f>'Visi duomenys'!AP71</f>
        <v>P.B.235</v>
      </c>
      <c r="E76" s="237" t="str">
        <f>'Visi duomenys'!AQ71</f>
        <v>Investicijas gavusios vaikų priežiūros arba švietimo infrastruktūros pajėgumas (skaičius)</v>
      </c>
      <c r="F76" s="237">
        <f>'Visi duomenys'!AR71</f>
        <v>245</v>
      </c>
      <c r="G76" s="237" t="str">
        <f>'Visi duomenys'!AS71</f>
        <v>P.N.717</v>
      </c>
      <c r="H76" s="237" t="str">
        <f>'Visi duomenys'!AT71</f>
        <v>Pagal veiksmų programą ERPF lėšomis atnaujintos ikimokyklinio ir priešmokyklinio ugdymo mokyklos</v>
      </c>
      <c r="I76" s="237">
        <f>'Visi duomenys'!AU71</f>
        <v>1</v>
      </c>
      <c r="J76" s="237" t="str">
        <f>'Visi duomenys'!AV71</f>
        <v>P.N.743</v>
      </c>
      <c r="K76" s="237" t="str">
        <f>'Visi duomenys'!AW71</f>
        <v>Pagal veiksmų programą ERPF lėšomis atnaujintos ikimokyklinio ir/ar priešmokyklinio ugdymo grupės</v>
      </c>
      <c r="L76" s="237">
        <f>'Visi duomenys'!AX71</f>
        <v>6</v>
      </c>
      <c r="M76" s="237">
        <f>'Visi duomenys'!AY71</f>
        <v>0</v>
      </c>
      <c r="N76" s="237">
        <f>'Visi duomenys'!AZ71</f>
        <v>0</v>
      </c>
      <c r="O76" s="237">
        <f>'Visi duomenys'!BA71</f>
        <v>0</v>
      </c>
      <c r="P76" s="237">
        <f>'Visi duomenys'!BB71</f>
        <v>0</v>
      </c>
      <c r="Q76" s="237">
        <f>'Visi duomenys'!BC71</f>
        <v>0</v>
      </c>
      <c r="R76" s="237">
        <f>'Visi duomenys'!BD71</f>
        <v>0</v>
      </c>
      <c r="S76" s="237">
        <f>'Visi duomenys'!BE71</f>
        <v>0</v>
      </c>
      <c r="T76" s="237">
        <f>'Visi duomenys'!BF71</f>
        <v>0</v>
      </c>
      <c r="U76" s="237">
        <f>'Visi duomenys'!BG71</f>
        <v>0</v>
      </c>
    </row>
    <row r="77" spans="1:21" x14ac:dyDescent="0.25">
      <c r="A77" s="236" t="str">
        <f>'Visi duomenys'!A72</f>
        <v>2.1.2.</v>
      </c>
      <c r="B77" s="236" t="str">
        <f>'Visi duomenys'!B72</f>
        <v/>
      </c>
      <c r="C77" s="240" t="str">
        <f>'Visi duomenys'!D72</f>
        <v>Uždavinys. Gerinti sveikatos priežiūros įstaigų infrastruktūrą, kelti paslaugų kokybę ir jų prieinamumą (ypač tikslinėms grupėms), diegti sveiko senėjimo procesą regione.</v>
      </c>
      <c r="D77" s="235">
        <f>'Visi duomenys'!AP72</f>
        <v>0</v>
      </c>
      <c r="E77" s="235">
        <f>'Visi duomenys'!AQ72</f>
        <v>0</v>
      </c>
      <c r="F77" s="235">
        <f>'Visi duomenys'!AR72</f>
        <v>0</v>
      </c>
      <c r="G77" s="235">
        <f>'Visi duomenys'!AS72</f>
        <v>0</v>
      </c>
      <c r="H77" s="235">
        <f>'Visi duomenys'!AT72</f>
        <v>0</v>
      </c>
      <c r="I77" s="235">
        <f>'Visi duomenys'!AU72</f>
        <v>0</v>
      </c>
      <c r="J77" s="235">
        <f>'Visi duomenys'!AV72</f>
        <v>0</v>
      </c>
      <c r="K77" s="235">
        <f>'Visi duomenys'!AW72</f>
        <v>0</v>
      </c>
      <c r="L77" s="235">
        <f>'Visi duomenys'!AX72</f>
        <v>0</v>
      </c>
      <c r="M77" s="235">
        <f>'Visi duomenys'!AY72</f>
        <v>0</v>
      </c>
      <c r="N77" s="235">
        <f>'Visi duomenys'!AZ72</f>
        <v>0</v>
      </c>
      <c r="O77" s="235">
        <f>'Visi duomenys'!BA72</f>
        <v>0</v>
      </c>
      <c r="P77" s="235">
        <f>'Visi duomenys'!BB72</f>
        <v>0</v>
      </c>
      <c r="Q77" s="235">
        <f>'Visi duomenys'!BC72</f>
        <v>0</v>
      </c>
      <c r="R77" s="235">
        <f>'Visi duomenys'!BD72</f>
        <v>0</v>
      </c>
      <c r="S77" s="235">
        <f>'Visi duomenys'!BE72</f>
        <v>0</v>
      </c>
      <c r="T77" s="235">
        <f>'Visi duomenys'!BF72</f>
        <v>0</v>
      </c>
      <c r="U77" s="235">
        <f>'Visi duomenys'!BG72</f>
        <v>0</v>
      </c>
    </row>
    <row r="78" spans="1:21" x14ac:dyDescent="0.25">
      <c r="A78" s="236" t="str">
        <f>'Visi duomenys'!A73</f>
        <v>2.1.2.1</v>
      </c>
      <c r="B78" s="236" t="str">
        <f>'Visi duomenys'!B73</f>
        <v/>
      </c>
      <c r="C78" s="240" t="str">
        <f>'Visi duomenys'!D73</f>
        <v>Priemonė: Sveikos gyvensenos skatinimas Tauragės regione</v>
      </c>
      <c r="D78" s="235">
        <f>'Visi duomenys'!AP73</f>
        <v>0</v>
      </c>
      <c r="E78" s="235">
        <f>'Visi duomenys'!AQ73</f>
        <v>0</v>
      </c>
      <c r="F78" s="235">
        <f>'Visi duomenys'!AR73</f>
        <v>0</v>
      </c>
      <c r="G78" s="235">
        <f>'Visi duomenys'!AS73</f>
        <v>0</v>
      </c>
      <c r="H78" s="235">
        <f>'Visi duomenys'!AT73</f>
        <v>0</v>
      </c>
      <c r="I78" s="235">
        <f>'Visi duomenys'!AU73</f>
        <v>0</v>
      </c>
      <c r="J78" s="235">
        <f>'Visi duomenys'!AV73</f>
        <v>0</v>
      </c>
      <c r="K78" s="235">
        <f>'Visi duomenys'!AW73</f>
        <v>0</v>
      </c>
      <c r="L78" s="235">
        <f>'Visi duomenys'!AX73</f>
        <v>0</v>
      </c>
      <c r="M78" s="235">
        <f>'Visi duomenys'!AY73</f>
        <v>0</v>
      </c>
      <c r="N78" s="235">
        <f>'Visi duomenys'!AZ73</f>
        <v>0</v>
      </c>
      <c r="O78" s="235">
        <f>'Visi duomenys'!BA73</f>
        <v>0</v>
      </c>
      <c r="P78" s="235">
        <f>'Visi duomenys'!BB73</f>
        <v>0</v>
      </c>
      <c r="Q78" s="235">
        <f>'Visi duomenys'!BC73</f>
        <v>0</v>
      </c>
      <c r="R78" s="235">
        <f>'Visi duomenys'!BD73</f>
        <v>0</v>
      </c>
      <c r="S78" s="235">
        <f>'Visi duomenys'!BE73</f>
        <v>0</v>
      </c>
      <c r="T78" s="235">
        <f>'Visi duomenys'!BF73</f>
        <v>0</v>
      </c>
      <c r="U78" s="235">
        <f>'Visi duomenys'!BG73</f>
        <v>0</v>
      </c>
    </row>
    <row r="79" spans="1:21" x14ac:dyDescent="0.25">
      <c r="A79" s="237" t="str">
        <f>'Visi duomenys'!A74</f>
        <v>2.1.2.1.1</v>
      </c>
      <c r="B79" s="237" t="str">
        <f>'Visi duomenys'!B74</f>
        <v>R086630-470000-1184</v>
      </c>
      <c r="C79" s="238" t="str">
        <f>'Visi duomenys'!D74</f>
        <v>Sveikos gyvensenos skatinimas Pagėgių savivaldybėje</v>
      </c>
      <c r="D79" s="237" t="str">
        <f>'Visi duomenys'!AP74</f>
        <v>P.S.372</v>
      </c>
      <c r="E79" s="237" t="str">
        <f>'Visi duomenys'!AQ74</f>
        <v>Tikslinių grupių asmenys, kurie dalyvauja informavimo, švietimo ir mokymo renginiuose bei sveikatos raštingumą didinančiose veiklose</v>
      </c>
      <c r="F79" s="237">
        <f>'Visi duomenys'!AR74</f>
        <v>431</v>
      </c>
      <c r="G79" s="237">
        <f>'Visi duomenys'!AS74</f>
        <v>0</v>
      </c>
      <c r="H79" s="237">
        <f>'Visi duomenys'!AT74</f>
        <v>0</v>
      </c>
      <c r="I79" s="237">
        <f>'Visi duomenys'!AU74</f>
        <v>0</v>
      </c>
      <c r="J79" s="237">
        <f>'Visi duomenys'!AV74</f>
        <v>0</v>
      </c>
      <c r="K79" s="237">
        <f>'Visi duomenys'!AW74</f>
        <v>0</v>
      </c>
      <c r="L79" s="237">
        <f>'Visi duomenys'!AX74</f>
        <v>0</v>
      </c>
      <c r="M79" s="237">
        <f>'Visi duomenys'!AY74</f>
        <v>0</v>
      </c>
      <c r="N79" s="237">
        <f>'Visi duomenys'!AZ74</f>
        <v>0</v>
      </c>
      <c r="O79" s="237">
        <f>'Visi duomenys'!BA74</f>
        <v>0</v>
      </c>
      <c r="P79" s="237">
        <f>'Visi duomenys'!BB74</f>
        <v>0</v>
      </c>
      <c r="Q79" s="237">
        <f>'Visi duomenys'!BC74</f>
        <v>0</v>
      </c>
      <c r="R79" s="237">
        <f>'Visi duomenys'!BD74</f>
        <v>0</v>
      </c>
      <c r="S79" s="237">
        <f>'Visi duomenys'!BE74</f>
        <v>0</v>
      </c>
      <c r="T79" s="237">
        <f>'Visi duomenys'!BF74</f>
        <v>0</v>
      </c>
      <c r="U79" s="237">
        <f>'Visi duomenys'!BG74</f>
        <v>0</v>
      </c>
    </row>
    <row r="80" spans="1:21" x14ac:dyDescent="0.25">
      <c r="A80" s="237" t="str">
        <f>'Visi duomenys'!A75</f>
        <v>2.1.2.1.2</v>
      </c>
      <c r="B80" s="237" t="str">
        <f>'Visi duomenys'!B75</f>
        <v>R086630-470000-1185</v>
      </c>
      <c r="C80" s="238" t="str">
        <f>'Visi duomenys'!D75</f>
        <v>Jurbarko rajono gyventojų sveikos gyvensenos skatinimas</v>
      </c>
      <c r="D80" s="237" t="str">
        <f>'Visi duomenys'!AP75</f>
        <v>P.S.372</v>
      </c>
      <c r="E80" s="237" t="str">
        <f>'Visi duomenys'!AQ75</f>
        <v>Tikslinių grupių asmenys, kurie dalyvauja informavimo, švietimo ir mokymo renginiuose bei sveikatos raštingumą didinančiose veiklose</v>
      </c>
      <c r="F80" s="237">
        <f>'Visi duomenys'!AR75</f>
        <v>1177</v>
      </c>
      <c r="G80" s="237" t="str">
        <f>'Visi duomenys'!AS75</f>
        <v>P.N.671</v>
      </c>
      <c r="H80" s="237" t="str">
        <f>'Visi duomenys'!AT75</f>
        <v>Modernizuoti savivaldybių visuomenės sveikatos biurai</v>
      </c>
      <c r="I80" s="237">
        <f>'Visi duomenys'!AU75</f>
        <v>1</v>
      </c>
      <c r="J80" s="237">
        <f>'Visi duomenys'!AV75</f>
        <v>0</v>
      </c>
      <c r="K80" s="237">
        <f>'Visi duomenys'!AW75</f>
        <v>0</v>
      </c>
      <c r="L80" s="237">
        <f>'Visi duomenys'!AX75</f>
        <v>0</v>
      </c>
      <c r="M80" s="237">
        <f>'Visi duomenys'!AY75</f>
        <v>0</v>
      </c>
      <c r="N80" s="237">
        <f>'Visi duomenys'!AZ75</f>
        <v>0</v>
      </c>
      <c r="O80" s="237">
        <f>'Visi duomenys'!BA75</f>
        <v>0</v>
      </c>
      <c r="P80" s="237">
        <f>'Visi duomenys'!BB75</f>
        <v>0</v>
      </c>
      <c r="Q80" s="237">
        <f>'Visi duomenys'!BC75</f>
        <v>0</v>
      </c>
      <c r="R80" s="237">
        <f>'Visi duomenys'!BD75</f>
        <v>0</v>
      </c>
      <c r="S80" s="237">
        <f>'Visi duomenys'!BE75</f>
        <v>0</v>
      </c>
      <c r="T80" s="237">
        <f>'Visi duomenys'!BF75</f>
        <v>0</v>
      </c>
      <c r="U80" s="237">
        <f>'Visi duomenys'!BG75</f>
        <v>0</v>
      </c>
    </row>
    <row r="81" spans="1:21" x14ac:dyDescent="0.25">
      <c r="A81" s="237" t="str">
        <f>'Visi duomenys'!A76</f>
        <v>2.1.2.1.3</v>
      </c>
      <c r="B81" s="237" t="str">
        <f>'Visi duomenys'!B76</f>
        <v>R086630-470000-1186</v>
      </c>
      <c r="C81" s="238" t="str">
        <f>'Visi duomenys'!D76</f>
        <v>Sveikam gyvenimui sakome - TAIP!</v>
      </c>
      <c r="D81" s="237" t="str">
        <f>'Visi duomenys'!AP76</f>
        <v>P.S.372</v>
      </c>
      <c r="E81" s="237" t="str">
        <f>'Visi duomenys'!AQ76</f>
        <v>Tikslinių grupių asmenys, kurie dalyvavo informavimo, švietimo ir mokymo renginiuose bei sveikatos raštingumą didinančiose veiklose</v>
      </c>
      <c r="F81" s="237">
        <f>'Visi duomenys'!AR76</f>
        <v>1615</v>
      </c>
      <c r="G81" s="237">
        <f>'Visi duomenys'!AS76</f>
        <v>0</v>
      </c>
      <c r="H81" s="237">
        <f>'Visi duomenys'!AT76</f>
        <v>0</v>
      </c>
      <c r="I81" s="237">
        <f>'Visi duomenys'!AU76</f>
        <v>0</v>
      </c>
      <c r="J81" s="237">
        <f>'Visi duomenys'!AV76</f>
        <v>0</v>
      </c>
      <c r="K81" s="237">
        <f>'Visi duomenys'!AW76</f>
        <v>0</v>
      </c>
      <c r="L81" s="237">
        <f>'Visi duomenys'!AX76</f>
        <v>0</v>
      </c>
      <c r="M81" s="237">
        <f>'Visi duomenys'!AY76</f>
        <v>0</v>
      </c>
      <c r="N81" s="237">
        <f>'Visi duomenys'!AZ76</f>
        <v>0</v>
      </c>
      <c r="O81" s="237">
        <f>'Visi duomenys'!BA76</f>
        <v>0</v>
      </c>
      <c r="P81" s="237">
        <f>'Visi duomenys'!BB76</f>
        <v>0</v>
      </c>
      <c r="Q81" s="237">
        <f>'Visi duomenys'!BC76</f>
        <v>0</v>
      </c>
      <c r="R81" s="237">
        <f>'Visi duomenys'!BD76</f>
        <v>0</v>
      </c>
      <c r="S81" s="237">
        <f>'Visi duomenys'!BE76</f>
        <v>0</v>
      </c>
      <c r="T81" s="237">
        <f>'Visi duomenys'!BF76</f>
        <v>0</v>
      </c>
      <c r="U81" s="237">
        <f>'Visi duomenys'!BG76</f>
        <v>0</v>
      </c>
    </row>
    <row r="82" spans="1:21" x14ac:dyDescent="0.25">
      <c r="A82" s="237" t="str">
        <f>'Visi duomenys'!A77</f>
        <v>2.1.2.1.4</v>
      </c>
      <c r="B82" s="237" t="str">
        <f>'Visi duomenys'!B77</f>
        <v>R086630-470000-1187</v>
      </c>
      <c r="C82" s="238" t="str">
        <f>'Visi duomenys'!D77</f>
        <v>Šilalės rajono gyventojų sveikatos stiprinimas ir sveikos gyvensenos ugdymas</v>
      </c>
      <c r="D82" s="237" t="str">
        <f>'Visi duomenys'!AP77</f>
        <v>P.S.372</v>
      </c>
      <c r="E82" s="237" t="str">
        <f>'Visi duomenys'!AQ77</f>
        <v>Tikslinių grupių asmenys, kurie dalyvavo informavimo, švietimo ir mokymo renginiuose bei sveikatos raštingumą didinačiose veiklose (skaičius)</v>
      </c>
      <c r="F82" s="237">
        <f>'Visi duomenys'!AR77</f>
        <v>1024</v>
      </c>
      <c r="G82" s="237">
        <f>'Visi duomenys'!AS77</f>
        <v>0</v>
      </c>
      <c r="H82" s="237">
        <f>'Visi duomenys'!AT77</f>
        <v>0</v>
      </c>
      <c r="I82" s="237">
        <f>'Visi duomenys'!AU77</f>
        <v>0</v>
      </c>
      <c r="J82" s="237">
        <f>'Visi duomenys'!AV77</f>
        <v>0</v>
      </c>
      <c r="K82" s="237">
        <f>'Visi duomenys'!AW77</f>
        <v>0</v>
      </c>
      <c r="L82" s="237">
        <f>'Visi duomenys'!AX77</f>
        <v>0</v>
      </c>
      <c r="M82" s="237">
        <f>'Visi duomenys'!AY77</f>
        <v>0</v>
      </c>
      <c r="N82" s="237">
        <f>'Visi duomenys'!AZ77</f>
        <v>0</v>
      </c>
      <c r="O82" s="237">
        <f>'Visi duomenys'!BA77</f>
        <v>0</v>
      </c>
      <c r="P82" s="237">
        <f>'Visi duomenys'!BB77</f>
        <v>0</v>
      </c>
      <c r="Q82" s="237">
        <f>'Visi duomenys'!BC77</f>
        <v>0</v>
      </c>
      <c r="R82" s="237">
        <f>'Visi duomenys'!BD77</f>
        <v>0</v>
      </c>
      <c r="S82" s="237">
        <f>'Visi duomenys'!BE77</f>
        <v>0</v>
      </c>
      <c r="T82" s="237">
        <f>'Visi duomenys'!BF77</f>
        <v>0</v>
      </c>
      <c r="U82" s="237">
        <f>'Visi duomenys'!BG77</f>
        <v>0</v>
      </c>
    </row>
    <row r="83" spans="1:21" x14ac:dyDescent="0.25">
      <c r="A83" s="236" t="str">
        <f>'Visi duomenys'!A78</f>
        <v>2.1.2.2</v>
      </c>
      <c r="B83" s="236" t="str">
        <f>'Visi duomenys'!B78</f>
        <v/>
      </c>
      <c r="C83" s="240" t="str">
        <f>'Visi duomenys'!D78</f>
        <v>Priemonė: Priemonių, gerinančių ambulatorinių sveikatos priežiūros paslaugų prieinamumą tuberkulioze sergantiems asmenims, įgyvendinimas</v>
      </c>
      <c r="D83" s="235">
        <f>'Visi duomenys'!AP78</f>
        <v>0</v>
      </c>
      <c r="E83" s="235">
        <f>'Visi duomenys'!AQ78</f>
        <v>0</v>
      </c>
      <c r="F83" s="235">
        <f>'Visi duomenys'!AR78</f>
        <v>0</v>
      </c>
      <c r="G83" s="235">
        <f>'Visi duomenys'!AS78</f>
        <v>0</v>
      </c>
      <c r="H83" s="235">
        <f>'Visi duomenys'!AT78</f>
        <v>0</v>
      </c>
      <c r="I83" s="235">
        <f>'Visi duomenys'!AU78</f>
        <v>0</v>
      </c>
      <c r="J83" s="235">
        <f>'Visi duomenys'!AV78</f>
        <v>0</v>
      </c>
      <c r="K83" s="235">
        <f>'Visi duomenys'!AW78</f>
        <v>0</v>
      </c>
      <c r="L83" s="235">
        <f>'Visi duomenys'!AX78</f>
        <v>0</v>
      </c>
      <c r="M83" s="235">
        <f>'Visi duomenys'!AY78</f>
        <v>0</v>
      </c>
      <c r="N83" s="235">
        <f>'Visi duomenys'!AZ78</f>
        <v>0</v>
      </c>
      <c r="O83" s="235">
        <f>'Visi duomenys'!BA78</f>
        <v>0</v>
      </c>
      <c r="P83" s="235">
        <f>'Visi duomenys'!BB78</f>
        <v>0</v>
      </c>
      <c r="Q83" s="235">
        <f>'Visi duomenys'!BC78</f>
        <v>0</v>
      </c>
      <c r="R83" s="235">
        <f>'Visi duomenys'!BD78</f>
        <v>0</v>
      </c>
      <c r="S83" s="235">
        <f>'Visi duomenys'!BE78</f>
        <v>0</v>
      </c>
      <c r="T83" s="235">
        <f>'Visi duomenys'!BF78</f>
        <v>0</v>
      </c>
      <c r="U83" s="235">
        <f>'Visi duomenys'!BG78</f>
        <v>0</v>
      </c>
    </row>
    <row r="84" spans="1:21" x14ac:dyDescent="0.25">
      <c r="A84" s="237" t="str">
        <f>'Visi duomenys'!A79</f>
        <v>2.1.2.2.1</v>
      </c>
      <c r="B84" s="237" t="str">
        <f>'Visi duomenys'!B79</f>
        <v>R086615-470000-1189</v>
      </c>
      <c r="C84" s="238" t="str">
        <f>'Visi duomenys'!D79</f>
        <v>Priemonių, gerinančių ambulatorinių asmens sveikatos priežiūros paslaugų prieinamumą tuberkulioze sergantiems asmenims Jurbarko rajone, įgyvendinimas</v>
      </c>
      <c r="D84" s="237" t="str">
        <f>'Visi duomenys'!AP79</f>
        <v>P.N.604</v>
      </c>
      <c r="E84" s="237" t="str">
        <f>'Visi duomenys'!AQ79</f>
        <v>Tuberkulioze sergantys pacientai, kuriems buvo suteiktos socialinės paramos priemonės (maisto talonų dalijimas) tuberkuliozės ambulatorinio gydymo metu</v>
      </c>
      <c r="F84" s="237">
        <f>'Visi duomenys'!AR79</f>
        <v>28</v>
      </c>
      <c r="G84" s="237">
        <f>'Visi duomenys'!AS79</f>
        <v>0</v>
      </c>
      <c r="H84" s="237">
        <f>'Visi duomenys'!AT79</f>
        <v>0</v>
      </c>
      <c r="I84" s="237">
        <f>'Visi duomenys'!AU79</f>
        <v>0</v>
      </c>
      <c r="J84" s="237">
        <f>'Visi duomenys'!AV79</f>
        <v>0</v>
      </c>
      <c r="K84" s="237">
        <f>'Visi duomenys'!AW79</f>
        <v>0</v>
      </c>
      <c r="L84" s="237">
        <f>'Visi duomenys'!AX79</f>
        <v>0</v>
      </c>
      <c r="M84" s="237">
        <f>'Visi duomenys'!AY79</f>
        <v>0</v>
      </c>
      <c r="N84" s="237">
        <f>'Visi duomenys'!AZ79</f>
        <v>0</v>
      </c>
      <c r="O84" s="237">
        <f>'Visi duomenys'!BA79</f>
        <v>0</v>
      </c>
      <c r="P84" s="237">
        <f>'Visi duomenys'!BB79</f>
        <v>0</v>
      </c>
      <c r="Q84" s="237">
        <f>'Visi duomenys'!BC79</f>
        <v>0</v>
      </c>
      <c r="R84" s="237">
        <f>'Visi duomenys'!BD79</f>
        <v>0</v>
      </c>
      <c r="S84" s="237">
        <f>'Visi duomenys'!BE79</f>
        <v>0</v>
      </c>
      <c r="T84" s="237">
        <f>'Visi duomenys'!BF79</f>
        <v>0</v>
      </c>
      <c r="U84" s="237">
        <f>'Visi duomenys'!BG79</f>
        <v>0</v>
      </c>
    </row>
    <row r="85" spans="1:21" x14ac:dyDescent="0.25">
      <c r="A85" s="237" t="str">
        <f>'Visi duomenys'!A80</f>
        <v>2.1.2.2.2</v>
      </c>
      <c r="B85" s="237" t="str">
        <f>'Visi duomenys'!B80</f>
        <v>R086615-470000-1190</v>
      </c>
      <c r="C85" s="238" t="str">
        <f>'Visi duomenys'!D80</f>
        <v>Pagėgių savivaldybės gyventojų sergančių tuberkulioze, sveikatos priežiūros paslaugų prieinamumo gerinimas</v>
      </c>
      <c r="D85" s="237" t="str">
        <f>'Visi duomenys'!AP80</f>
        <v>P.N.604</v>
      </c>
      <c r="E85" s="237" t="str">
        <f>'Visi duomenys'!AQ80</f>
        <v>Tuberkulioze sergantys pacientai, kuriems buvo suteiktos socialinės paramos priemonės (maisto talonų dalijimas) tuberkuliozės ambulatorinio gydymo metu</v>
      </c>
      <c r="F85" s="237">
        <f>'Visi duomenys'!AR80</f>
        <v>9</v>
      </c>
      <c r="G85" s="237">
        <f>'Visi duomenys'!AS80</f>
        <v>0</v>
      </c>
      <c r="H85" s="237">
        <f>'Visi duomenys'!AT80</f>
        <v>0</v>
      </c>
      <c r="I85" s="237">
        <f>'Visi duomenys'!AU80</f>
        <v>0</v>
      </c>
      <c r="J85" s="237">
        <f>'Visi duomenys'!AV80</f>
        <v>0</v>
      </c>
      <c r="K85" s="237">
        <f>'Visi duomenys'!AW80</f>
        <v>0</v>
      </c>
      <c r="L85" s="237">
        <f>'Visi duomenys'!AX80</f>
        <v>0</v>
      </c>
      <c r="M85" s="237">
        <f>'Visi duomenys'!AY80</f>
        <v>0</v>
      </c>
      <c r="N85" s="237">
        <f>'Visi duomenys'!AZ80</f>
        <v>0</v>
      </c>
      <c r="O85" s="237">
        <f>'Visi duomenys'!BA80</f>
        <v>0</v>
      </c>
      <c r="P85" s="237">
        <f>'Visi duomenys'!BB80</f>
        <v>0</v>
      </c>
      <c r="Q85" s="237">
        <f>'Visi duomenys'!BC80</f>
        <v>0</v>
      </c>
      <c r="R85" s="237">
        <f>'Visi duomenys'!BD80</f>
        <v>0</v>
      </c>
      <c r="S85" s="237">
        <f>'Visi duomenys'!BE80</f>
        <v>0</v>
      </c>
      <c r="T85" s="237">
        <f>'Visi duomenys'!BF80</f>
        <v>0</v>
      </c>
      <c r="U85" s="237">
        <f>'Visi duomenys'!BG80</f>
        <v>0</v>
      </c>
    </row>
    <row r="86" spans="1:21" x14ac:dyDescent="0.25">
      <c r="A86" s="237" t="str">
        <f>'Visi duomenys'!A81</f>
        <v>2.1.2.2.3</v>
      </c>
      <c r="B86" s="237" t="str">
        <f>'Visi duomenys'!B81</f>
        <v>R086615-470000-1191</v>
      </c>
      <c r="C86" s="238" t="str">
        <f>'Visi duomenys'!D81</f>
        <v>Ambulatorinių sveikatos priežiūros paslaugų prieinamumo Šilalės PSPC gerinimas tuberkulioze sergantiems asmenims</v>
      </c>
      <c r="D86" s="237" t="str">
        <f>'Visi duomenys'!AP81</f>
        <v>P.N.604</v>
      </c>
      <c r="E86" s="237" t="str">
        <f>'Visi duomenys'!AQ81</f>
        <v>Tuberkulioze sergantys pacientai, kuriems buvo suteiktos socialinės paramos priemonės (maisto talonų dalijimas) tuberkuliozės ambulatorinio gydymo metu</v>
      </c>
      <c r="F86" s="237">
        <f>'Visi duomenys'!AR81</f>
        <v>25</v>
      </c>
      <c r="G86" s="237">
        <f>'Visi duomenys'!AS81</f>
        <v>0</v>
      </c>
      <c r="H86" s="237">
        <f>'Visi duomenys'!AT81</f>
        <v>0</v>
      </c>
      <c r="I86" s="237">
        <f>'Visi duomenys'!AU81</f>
        <v>0</v>
      </c>
      <c r="J86" s="237">
        <f>'Visi duomenys'!AV81</f>
        <v>0</v>
      </c>
      <c r="K86" s="237">
        <f>'Visi duomenys'!AW81</f>
        <v>0</v>
      </c>
      <c r="L86" s="237">
        <f>'Visi duomenys'!AX81</f>
        <v>0</v>
      </c>
      <c r="M86" s="237">
        <f>'Visi duomenys'!AY81</f>
        <v>0</v>
      </c>
      <c r="N86" s="237">
        <f>'Visi duomenys'!AZ81</f>
        <v>0</v>
      </c>
      <c r="O86" s="237">
        <f>'Visi duomenys'!BA81</f>
        <v>0</v>
      </c>
      <c r="P86" s="237">
        <f>'Visi duomenys'!BB81</f>
        <v>0</v>
      </c>
      <c r="Q86" s="237">
        <f>'Visi duomenys'!BC81</f>
        <v>0</v>
      </c>
      <c r="R86" s="237">
        <f>'Visi duomenys'!BD81</f>
        <v>0</v>
      </c>
      <c r="S86" s="237">
        <f>'Visi duomenys'!BE81</f>
        <v>0</v>
      </c>
      <c r="T86" s="237">
        <f>'Visi duomenys'!BF81</f>
        <v>0</v>
      </c>
      <c r="U86" s="237">
        <f>'Visi duomenys'!BG81</f>
        <v>0</v>
      </c>
    </row>
    <row r="87" spans="1:21" x14ac:dyDescent="0.25">
      <c r="A87" s="237" t="str">
        <f>'Visi duomenys'!A82</f>
        <v>2.1.2.2.4</v>
      </c>
      <c r="B87" s="237" t="str">
        <f>'Visi duomenys'!B82</f>
        <v>R086615-470000-1192</v>
      </c>
      <c r="C87" s="238" t="str">
        <f>'Visi duomenys'!D82</f>
        <v>Socialinės paramos priemonių teikimas tuberkulioze sergantiems Tauragės rajono gyventojams</v>
      </c>
      <c r="D87" s="237" t="str">
        <f>'Visi duomenys'!AP82</f>
        <v>P.N.604</v>
      </c>
      <c r="E87" s="237" t="str">
        <f>'Visi duomenys'!AQ82</f>
        <v>Tuberkulioze sergantys pacientai, kuriems buvo suteiktos socialinės paramos priemonės (maisto talonų dalijimas) tuberkuliozės ambulatorinio gydymo metu</v>
      </c>
      <c r="F87" s="237">
        <f>'Visi duomenys'!AR82</f>
        <v>38</v>
      </c>
      <c r="G87" s="237">
        <f>'Visi duomenys'!AS82</f>
        <v>0</v>
      </c>
      <c r="H87" s="237">
        <f>'Visi duomenys'!AT82</f>
        <v>0</v>
      </c>
      <c r="I87" s="237">
        <f>'Visi duomenys'!AU82</f>
        <v>0</v>
      </c>
      <c r="J87" s="237">
        <f>'Visi duomenys'!AV82</f>
        <v>0</v>
      </c>
      <c r="K87" s="237">
        <f>'Visi duomenys'!AW82</f>
        <v>0</v>
      </c>
      <c r="L87" s="237">
        <f>'Visi duomenys'!AX82</f>
        <v>0</v>
      </c>
      <c r="M87" s="237">
        <f>'Visi duomenys'!AY82</f>
        <v>0</v>
      </c>
      <c r="N87" s="237">
        <f>'Visi duomenys'!AZ82</f>
        <v>0</v>
      </c>
      <c r="O87" s="237">
        <f>'Visi duomenys'!BA82</f>
        <v>0</v>
      </c>
      <c r="P87" s="237">
        <f>'Visi duomenys'!BB82</f>
        <v>0</v>
      </c>
      <c r="Q87" s="237">
        <f>'Visi duomenys'!BC82</f>
        <v>0</v>
      </c>
      <c r="R87" s="237">
        <f>'Visi duomenys'!BD82</f>
        <v>0</v>
      </c>
      <c r="S87" s="237">
        <f>'Visi duomenys'!BE82</f>
        <v>0</v>
      </c>
      <c r="T87" s="237">
        <f>'Visi duomenys'!BF82</f>
        <v>0</v>
      </c>
      <c r="U87" s="237">
        <f>'Visi duomenys'!BG82</f>
        <v>0</v>
      </c>
    </row>
    <row r="88" spans="1:21" x14ac:dyDescent="0.25">
      <c r="A88" s="236" t="str">
        <f>'Visi duomenys'!A83</f>
        <v>2.1.2.3</v>
      </c>
      <c r="B88" s="236">
        <f>'Visi duomenys'!B83</f>
        <v>0</v>
      </c>
      <c r="C88" s="240" t="str">
        <f>'Visi duomenys'!D83</f>
        <v>Priemonė: Pirminės asmens sveikatos priežiūros veiklos efektyvumo didinimas</v>
      </c>
      <c r="D88" s="235">
        <f>'Visi duomenys'!AP83</f>
        <v>0</v>
      </c>
      <c r="E88" s="235">
        <f>'Visi duomenys'!AQ83</f>
        <v>0</v>
      </c>
      <c r="F88" s="235">
        <f>'Visi duomenys'!AR83</f>
        <v>0</v>
      </c>
      <c r="G88" s="235">
        <f>'Visi duomenys'!AS83</f>
        <v>0</v>
      </c>
      <c r="H88" s="235">
        <f>'Visi duomenys'!AT83</f>
        <v>0</v>
      </c>
      <c r="I88" s="235">
        <f>'Visi duomenys'!AU83</f>
        <v>0</v>
      </c>
      <c r="J88" s="235">
        <f>'Visi duomenys'!AV83</f>
        <v>0</v>
      </c>
      <c r="K88" s="235">
        <f>'Visi duomenys'!AW83</f>
        <v>0</v>
      </c>
      <c r="L88" s="235">
        <f>'Visi duomenys'!AX83</f>
        <v>0</v>
      </c>
      <c r="M88" s="235">
        <f>'Visi duomenys'!AY83</f>
        <v>0</v>
      </c>
      <c r="N88" s="235">
        <f>'Visi duomenys'!AZ83</f>
        <v>0</v>
      </c>
      <c r="O88" s="235">
        <f>'Visi duomenys'!BA83</f>
        <v>0</v>
      </c>
      <c r="P88" s="235">
        <f>'Visi duomenys'!BB83</f>
        <v>0</v>
      </c>
      <c r="Q88" s="235">
        <f>'Visi duomenys'!BC83</f>
        <v>0</v>
      </c>
      <c r="R88" s="235">
        <f>'Visi duomenys'!BD83</f>
        <v>0</v>
      </c>
      <c r="S88" s="235">
        <f>'Visi duomenys'!BE83</f>
        <v>0</v>
      </c>
      <c r="T88" s="235">
        <f>'Visi duomenys'!BF83</f>
        <v>0</v>
      </c>
      <c r="U88" s="235">
        <f>'Visi duomenys'!BG83</f>
        <v>0</v>
      </c>
    </row>
    <row r="89" spans="1:21" x14ac:dyDescent="0.25">
      <c r="A89" s="237" t="str">
        <f>'Visi duomenys'!A84</f>
        <v>2.1.2.3.1</v>
      </c>
      <c r="B89" s="237" t="str">
        <f>'Visi duomenys'!B84</f>
        <v>R086609-270000-0001</v>
      </c>
      <c r="C89" s="238" t="str">
        <f>'Visi duomenys'!D84</f>
        <v>Pagėgių PSPC paslaugų prieinamumo ir kokybės gerinimas</v>
      </c>
      <c r="D89" s="237" t="str">
        <f>'Visi duomenys'!AP84</f>
        <v>P.B.236</v>
      </c>
      <c r="E89" s="237" t="str">
        <f>'Visi duomenys'!AQ84</f>
        <v xml:space="preserve">Gyventojai, turintys galimybę pasinaudoti pagerintomis sveikatos priežiūros paslaugomis </v>
      </c>
      <c r="F89" s="237">
        <f>'Visi duomenys'!AR84</f>
        <v>2500</v>
      </c>
      <c r="G89" s="237" t="str">
        <f>'Visi duomenys'!AS84</f>
        <v>P.S.363</v>
      </c>
      <c r="H89" s="237" t="str">
        <f>'Visi duomenys'!AT84</f>
        <v>Viešąsias sveikatos priežiūros paslaugas teikiančių asmens sveikatos priežiūros įstaigų, kuriose modernizuota paslaugų teikimo infrastruktūra, skaičius</v>
      </c>
      <c r="I89" s="237">
        <f>'Visi duomenys'!AU84</f>
        <v>1</v>
      </c>
      <c r="J89" s="237">
        <f>'Visi duomenys'!AV84</f>
        <v>0</v>
      </c>
      <c r="K89" s="237">
        <f>'Visi duomenys'!AW84</f>
        <v>0</v>
      </c>
      <c r="L89" s="237">
        <f>'Visi duomenys'!AX84</f>
        <v>0</v>
      </c>
      <c r="M89" s="237">
        <f>'Visi duomenys'!AY84</f>
        <v>0</v>
      </c>
      <c r="N89" s="237">
        <f>'Visi duomenys'!AZ84</f>
        <v>0</v>
      </c>
      <c r="O89" s="237">
        <f>'Visi duomenys'!BA84</f>
        <v>0</v>
      </c>
      <c r="P89" s="237">
        <f>'Visi duomenys'!BB84</f>
        <v>0</v>
      </c>
      <c r="Q89" s="237">
        <f>'Visi duomenys'!BC84</f>
        <v>0</v>
      </c>
      <c r="R89" s="237">
        <f>'Visi duomenys'!BD84</f>
        <v>0</v>
      </c>
      <c r="S89" s="237">
        <f>'Visi duomenys'!BE84</f>
        <v>0</v>
      </c>
      <c r="T89" s="237">
        <f>'Visi duomenys'!BF84</f>
        <v>0</v>
      </c>
      <c r="U89" s="237">
        <f>'Visi duomenys'!BG84</f>
        <v>0</v>
      </c>
    </row>
    <row r="90" spans="1:21" x14ac:dyDescent="0.25">
      <c r="A90" s="237" t="str">
        <f>'Visi duomenys'!A85</f>
        <v>2.1.2.3.2</v>
      </c>
      <c r="B90" s="237" t="str">
        <f>'Visi duomenys'!B85</f>
        <v>R086609-270000-0002</v>
      </c>
      <c r="C90" s="238" t="str">
        <f>'Visi duomenys'!D85</f>
        <v>IĮ Pagėgių šeimos centras veiklos efektyvumo gerinimas</v>
      </c>
      <c r="D90" s="237" t="str">
        <f>'Visi duomenys'!AP85</f>
        <v>P.B.236</v>
      </c>
      <c r="E90" s="237" t="str">
        <f>'Visi duomenys'!AQ85</f>
        <v xml:space="preserve">Gyventojai, turintys galimybę pasinaudoti pagerintomis sveikatos priežiūros paslaugomis </v>
      </c>
      <c r="F90" s="237">
        <f>'Visi duomenys'!AR85</f>
        <v>3700</v>
      </c>
      <c r="G90" s="237" t="str">
        <f>'Visi duomenys'!AS85</f>
        <v>P.S.363</v>
      </c>
      <c r="H90" s="237" t="str">
        <f>'Visi duomenys'!AT85</f>
        <v>Viešąsias sveikatos priežiūros paslaugas teikiančių asmens sveikatos priežiūros įstaigų, kuriose modernizuota paslaugų teikimo infrastruktūra, skaičius</v>
      </c>
      <c r="I90" s="237">
        <f>'Visi duomenys'!AU85</f>
        <v>1</v>
      </c>
      <c r="J90" s="237">
        <f>'Visi duomenys'!AV85</f>
        <v>0</v>
      </c>
      <c r="K90" s="237">
        <f>'Visi duomenys'!AW85</f>
        <v>0</v>
      </c>
      <c r="L90" s="237">
        <f>'Visi duomenys'!AX85</f>
        <v>0</v>
      </c>
      <c r="M90" s="237">
        <f>'Visi duomenys'!AY85</f>
        <v>0</v>
      </c>
      <c r="N90" s="237">
        <f>'Visi duomenys'!AZ85</f>
        <v>0</v>
      </c>
      <c r="O90" s="237">
        <f>'Visi duomenys'!BA85</f>
        <v>0</v>
      </c>
      <c r="P90" s="237">
        <f>'Visi duomenys'!BB85</f>
        <v>0</v>
      </c>
      <c r="Q90" s="237">
        <f>'Visi duomenys'!BC85</f>
        <v>0</v>
      </c>
      <c r="R90" s="237">
        <f>'Visi duomenys'!BD85</f>
        <v>0</v>
      </c>
      <c r="S90" s="237">
        <f>'Visi duomenys'!BE85</f>
        <v>0</v>
      </c>
      <c r="T90" s="237">
        <f>'Visi duomenys'!BF85</f>
        <v>0</v>
      </c>
      <c r="U90" s="237">
        <f>'Visi duomenys'!BG85</f>
        <v>0</v>
      </c>
    </row>
    <row r="91" spans="1:21" x14ac:dyDescent="0.25">
      <c r="A91" s="237" t="str">
        <f>'Visi duomenys'!A86</f>
        <v>2.1.2.3.3</v>
      </c>
      <c r="B91" s="237" t="str">
        <f>'Visi duomenys'!B86</f>
        <v>R086609-270000-0003</v>
      </c>
      <c r="C91" s="238" t="str">
        <f>'Visi duomenys'!D86</f>
        <v>Jurbarko rajono viešųjų pirminės sveikatos priežiūros įstaigų veiklos efektyvumo didinimas</v>
      </c>
      <c r="D91" s="237" t="str">
        <f>'Visi duomenys'!AP86</f>
        <v>P.B.236</v>
      </c>
      <c r="E91" s="237" t="str">
        <f>'Visi duomenys'!AQ86</f>
        <v xml:space="preserve">Gyventojai, turintys galimybę pasinaudoti pagerintomis sveikatos priežiūros paslaugomis </v>
      </c>
      <c r="F91" s="237">
        <f>'Visi duomenys'!AR86</f>
        <v>16488</v>
      </c>
      <c r="G91" s="237" t="str">
        <f>'Visi duomenys'!AS86</f>
        <v>P.S.363</v>
      </c>
      <c r="H91" s="237" t="str">
        <f>'Visi duomenys'!AT86</f>
        <v>Viešąsias sveikatos priežiūros paslaugas teikiančių asmens sveikatos priežiūros įstaigų, kuriose modernizuota paslaugų teikimo infrastruktūra, skaičius</v>
      </c>
      <c r="I91" s="237">
        <f>'Visi duomenys'!AU86</f>
        <v>5</v>
      </c>
      <c r="J91" s="237">
        <f>'Visi duomenys'!AV86</f>
        <v>0</v>
      </c>
      <c r="K91" s="237">
        <f>'Visi duomenys'!AW86</f>
        <v>0</v>
      </c>
      <c r="L91" s="237">
        <f>'Visi duomenys'!AX86</f>
        <v>0</v>
      </c>
      <c r="M91" s="237">
        <f>'Visi duomenys'!AY86</f>
        <v>0</v>
      </c>
      <c r="N91" s="237">
        <f>'Visi duomenys'!AZ86</f>
        <v>0</v>
      </c>
      <c r="O91" s="237">
        <f>'Visi duomenys'!BA86</f>
        <v>0</v>
      </c>
      <c r="P91" s="237">
        <f>'Visi duomenys'!BB86</f>
        <v>0</v>
      </c>
      <c r="Q91" s="237">
        <f>'Visi duomenys'!BC86</f>
        <v>0</v>
      </c>
      <c r="R91" s="237">
        <f>'Visi duomenys'!BD86</f>
        <v>0</v>
      </c>
      <c r="S91" s="237">
        <f>'Visi duomenys'!BE86</f>
        <v>0</v>
      </c>
      <c r="T91" s="237">
        <f>'Visi duomenys'!BF86</f>
        <v>0</v>
      </c>
      <c r="U91" s="237">
        <f>'Visi duomenys'!BG86</f>
        <v>0</v>
      </c>
    </row>
    <row r="92" spans="1:21" x14ac:dyDescent="0.25">
      <c r="A92" s="237" t="str">
        <f>'Visi duomenys'!A87</f>
        <v>2.1.2.3.4</v>
      </c>
      <c r="B92" s="237" t="str">
        <f>'Visi duomenys'!B87</f>
        <v>R086609-270000-0004</v>
      </c>
      <c r="C92" s="238" t="str">
        <f>'Visi duomenys'!D87</f>
        <v>UAB Jurbarko šeimos klinikos pirminės asmens sveikatos priežiūros veiklos efektyvumo didinimas</v>
      </c>
      <c r="D92" s="237" t="str">
        <f>'Visi duomenys'!AP87</f>
        <v>P.B.236</v>
      </c>
      <c r="E92" s="237" t="str">
        <f>'Visi duomenys'!AQ87</f>
        <v xml:space="preserve">Gyventojai, turintys galimybę pasinaudoti pagerintomis sveikatos priežiūros paslaugomis </v>
      </c>
      <c r="F92" s="237">
        <f>'Visi duomenys'!AR87</f>
        <v>2513</v>
      </c>
      <c r="G92" s="237" t="str">
        <f>'Visi duomenys'!AS87</f>
        <v>P.S.363</v>
      </c>
      <c r="H92" s="237" t="str">
        <f>'Visi duomenys'!AT87</f>
        <v>Viešąsias sveikatos priežiūros paslaugas teikiančių asmens sveikatos priežiūros įstaigų, kuriose modernizuota paslaugų teikimo infrastruktūra, skaičius</v>
      </c>
      <c r="I92" s="237">
        <f>'Visi duomenys'!AU87</f>
        <v>1</v>
      </c>
      <c r="J92" s="237">
        <f>'Visi duomenys'!AV87</f>
        <v>0</v>
      </c>
      <c r="K92" s="237">
        <f>'Visi duomenys'!AW87</f>
        <v>0</v>
      </c>
      <c r="L92" s="237">
        <f>'Visi duomenys'!AX87</f>
        <v>0</v>
      </c>
      <c r="M92" s="237">
        <f>'Visi duomenys'!AY87</f>
        <v>0</v>
      </c>
      <c r="N92" s="237">
        <f>'Visi duomenys'!AZ87</f>
        <v>0</v>
      </c>
      <c r="O92" s="237">
        <f>'Visi duomenys'!BA87</f>
        <v>0</v>
      </c>
      <c r="P92" s="237">
        <f>'Visi duomenys'!BB87</f>
        <v>0</v>
      </c>
      <c r="Q92" s="237">
        <f>'Visi duomenys'!BC87</f>
        <v>0</v>
      </c>
      <c r="R92" s="237">
        <f>'Visi duomenys'!BD87</f>
        <v>0</v>
      </c>
      <c r="S92" s="237">
        <f>'Visi duomenys'!BE87</f>
        <v>0</v>
      </c>
      <c r="T92" s="237">
        <f>'Visi duomenys'!BF87</f>
        <v>0</v>
      </c>
      <c r="U92" s="237">
        <f>'Visi duomenys'!BG87</f>
        <v>0</v>
      </c>
    </row>
    <row r="93" spans="1:21" x14ac:dyDescent="0.25">
      <c r="A93" s="237" t="str">
        <f>'Visi duomenys'!A88</f>
        <v>2.1.2.3.5</v>
      </c>
      <c r="B93" s="237" t="str">
        <f>'Visi duomenys'!B88</f>
        <v>R086609-270000-0005</v>
      </c>
      <c r="C93" s="238" t="str">
        <f>'Visi duomenys'!D88</f>
        <v>N. Dungveckienės šeimos klinikos pirminės asmens sveikatos priežiūros veiklos efektyvumo didinimas</v>
      </c>
      <c r="D93" s="237" t="str">
        <f>'Visi duomenys'!AP88</f>
        <v>P.B.236</v>
      </c>
      <c r="E93" s="237" t="str">
        <f>'Visi duomenys'!AQ88</f>
        <v xml:space="preserve">Gyventojai, turintys galimybę pasinaudoti pagerintomis sveikatos priežiūros paslaugomis </v>
      </c>
      <c r="F93" s="237">
        <f>'Visi duomenys'!AR88</f>
        <v>2472</v>
      </c>
      <c r="G93" s="237" t="str">
        <f>'Visi duomenys'!AS88</f>
        <v>P.S.363</v>
      </c>
      <c r="H93" s="237" t="str">
        <f>'Visi duomenys'!AT88</f>
        <v>Viešąsias sveikatos priežiūros paslaugas teikiančių asmens sveikatos priežiūros įstaigų, kuriose modernizuota paslaugų teikimo infrastruktūra, skaičius</v>
      </c>
      <c r="I93" s="237">
        <f>'Visi duomenys'!AU88</f>
        <v>1</v>
      </c>
      <c r="J93" s="237">
        <f>'Visi duomenys'!AV88</f>
        <v>0</v>
      </c>
      <c r="K93" s="237">
        <f>'Visi duomenys'!AW88</f>
        <v>0</v>
      </c>
      <c r="L93" s="237">
        <f>'Visi duomenys'!AX88</f>
        <v>0</v>
      </c>
      <c r="M93" s="237">
        <f>'Visi duomenys'!AY88</f>
        <v>0</v>
      </c>
      <c r="N93" s="237">
        <f>'Visi duomenys'!AZ88</f>
        <v>0</v>
      </c>
      <c r="O93" s="237">
        <f>'Visi duomenys'!BA88</f>
        <v>0</v>
      </c>
      <c r="P93" s="237">
        <f>'Visi duomenys'!BB88</f>
        <v>0</v>
      </c>
      <c r="Q93" s="237">
        <f>'Visi duomenys'!BC88</f>
        <v>0</v>
      </c>
      <c r="R93" s="237">
        <f>'Visi duomenys'!BD88</f>
        <v>0</v>
      </c>
      <c r="S93" s="237">
        <f>'Visi duomenys'!BE88</f>
        <v>0</v>
      </c>
      <c r="T93" s="237">
        <f>'Visi duomenys'!BF88</f>
        <v>0</v>
      </c>
      <c r="U93" s="237">
        <f>'Visi duomenys'!BG88</f>
        <v>0</v>
      </c>
    </row>
    <row r="94" spans="1:21" x14ac:dyDescent="0.25">
      <c r="A94" s="237" t="str">
        <f>'Visi duomenys'!A89</f>
        <v>2.1.2.3.6</v>
      </c>
      <c r="B94" s="237" t="str">
        <f>'Visi duomenys'!B89</f>
        <v>R086609-270000-0006</v>
      </c>
      <c r="C94" s="238" t="str">
        <f>'Visi duomenys'!D89</f>
        <v>T.Švedko gydytojos kabineto pirminės asmens sveikatos priežiūros veiklos efektyvumo didinimas</v>
      </c>
      <c r="D94" s="237" t="str">
        <f>'Visi duomenys'!AP89</f>
        <v>P.B.236</v>
      </c>
      <c r="E94" s="237" t="str">
        <f>'Visi duomenys'!AQ89</f>
        <v xml:space="preserve">Gyventojai, turintys galimybę pasinaudoti pagerintomis sveikatos priežiūros paslaugomis </v>
      </c>
      <c r="F94" s="237">
        <f>'Visi duomenys'!AR89</f>
        <v>1409</v>
      </c>
      <c r="G94" s="237" t="str">
        <f>'Visi duomenys'!AS89</f>
        <v>P.S.363</v>
      </c>
      <c r="H94" s="237" t="str">
        <f>'Visi duomenys'!AT89</f>
        <v>Viešąsias sveikatos priežiūros paslaugas teikiančių asmens sveikatos priežiūros įstaigų, kuriose modernizuota paslaugų teikimo infrastruktūra, skaičius</v>
      </c>
      <c r="I94" s="237">
        <f>'Visi duomenys'!AU89</f>
        <v>1</v>
      </c>
      <c r="J94" s="237">
        <f>'Visi duomenys'!AV89</f>
        <v>0</v>
      </c>
      <c r="K94" s="237">
        <f>'Visi duomenys'!AW89</f>
        <v>0</v>
      </c>
      <c r="L94" s="237">
        <f>'Visi duomenys'!AX89</f>
        <v>0</v>
      </c>
      <c r="M94" s="237">
        <f>'Visi duomenys'!AY89</f>
        <v>0</v>
      </c>
      <c r="N94" s="237">
        <f>'Visi duomenys'!AZ89</f>
        <v>0</v>
      </c>
      <c r="O94" s="237">
        <f>'Visi duomenys'!BA89</f>
        <v>0</v>
      </c>
      <c r="P94" s="237">
        <f>'Visi duomenys'!BB89</f>
        <v>0</v>
      </c>
      <c r="Q94" s="237">
        <f>'Visi duomenys'!BC89</f>
        <v>0</v>
      </c>
      <c r="R94" s="237">
        <f>'Visi duomenys'!BD89</f>
        <v>0</v>
      </c>
      <c r="S94" s="237">
        <f>'Visi duomenys'!BE89</f>
        <v>0</v>
      </c>
      <c r="T94" s="237">
        <f>'Visi duomenys'!BF89</f>
        <v>0</v>
      </c>
      <c r="U94" s="237">
        <f>'Visi duomenys'!BG89</f>
        <v>0</v>
      </c>
    </row>
    <row r="95" spans="1:21" x14ac:dyDescent="0.25">
      <c r="A95" s="237" t="str">
        <f>'Visi duomenys'!A90</f>
        <v>2.1.2.3.7</v>
      </c>
      <c r="B95" s="237" t="str">
        <f>'Visi duomenys'!B90</f>
        <v>R086609-270000-0007</v>
      </c>
      <c r="C95" s="238" t="str">
        <f>'Visi duomenys'!D90</f>
        <v>V. R. Petkinienės IĮ „Philema“ pirminės asmens sveikatos priežiūros veiklos efektyvumo didinimas</v>
      </c>
      <c r="D95" s="237" t="str">
        <f>'Visi duomenys'!AP90</f>
        <v>P.B.236</v>
      </c>
      <c r="E95" s="237" t="str">
        <f>'Visi duomenys'!AQ90</f>
        <v xml:space="preserve">Gyventojai, turintys galimybę pasinaudoti pagerintomis sveikatos priežiūros paslaugomis </v>
      </c>
      <c r="F95" s="237">
        <f>'Visi duomenys'!AR90</f>
        <v>2354</v>
      </c>
      <c r="G95" s="237" t="str">
        <f>'Visi duomenys'!AS90</f>
        <v>P.S.363</v>
      </c>
      <c r="H95" s="237" t="str">
        <f>'Visi duomenys'!AT90</f>
        <v>Viešąsias sveikatos priežiūros paslaugas teikiančių asmens sveikatos priežiūros įstaigų, kuriose modernizuota paslaugų teikimo infrastruktūra, skaičius</v>
      </c>
      <c r="I95" s="237">
        <f>'Visi duomenys'!AU90</f>
        <v>1</v>
      </c>
      <c r="J95" s="237">
        <f>'Visi duomenys'!AV90</f>
        <v>0</v>
      </c>
      <c r="K95" s="237">
        <f>'Visi duomenys'!AW90</f>
        <v>0</v>
      </c>
      <c r="L95" s="237">
        <f>'Visi duomenys'!AX90</f>
        <v>0</v>
      </c>
      <c r="M95" s="237">
        <f>'Visi duomenys'!AY90</f>
        <v>0</v>
      </c>
      <c r="N95" s="237">
        <f>'Visi duomenys'!AZ90</f>
        <v>0</v>
      </c>
      <c r="O95" s="237">
        <f>'Visi duomenys'!BA90</f>
        <v>0</v>
      </c>
      <c r="P95" s="237">
        <f>'Visi duomenys'!BB90</f>
        <v>0</v>
      </c>
      <c r="Q95" s="237">
        <f>'Visi duomenys'!BC90</f>
        <v>0</v>
      </c>
      <c r="R95" s="237">
        <f>'Visi duomenys'!BD90</f>
        <v>0</v>
      </c>
      <c r="S95" s="237">
        <f>'Visi duomenys'!BE90</f>
        <v>0</v>
      </c>
      <c r="T95" s="237">
        <f>'Visi duomenys'!BF90</f>
        <v>0</v>
      </c>
      <c r="U95" s="237">
        <f>'Visi duomenys'!BG90</f>
        <v>0</v>
      </c>
    </row>
    <row r="96" spans="1:21" x14ac:dyDescent="0.25">
      <c r="A96" s="237" t="str">
        <f>'Visi duomenys'!A91</f>
        <v>2.1.2.3.8</v>
      </c>
      <c r="B96" s="237" t="str">
        <f>'Visi duomenys'!B91</f>
        <v>R086609-270000-0008</v>
      </c>
      <c r="C96" s="238" t="str">
        <f>'Visi duomenys'!D91</f>
        <v>Sveikatos priežiūros paslaugų prieinamumo gerinimas VšĮ Šilalės pirminės sveikatos priežiūros centre</v>
      </c>
      <c r="D96" s="237" t="str">
        <f>'Visi duomenys'!AP91</f>
        <v>P.B.236</v>
      </c>
      <c r="E96" s="237" t="str">
        <f>'Visi duomenys'!AQ91</f>
        <v xml:space="preserve">Gyventojai, turintys galimybę pasinaudoti pagerintomis sveikatos priežiūros paslaugomis </v>
      </c>
      <c r="F96" s="237">
        <f>'Visi duomenys'!AR91</f>
        <v>6018</v>
      </c>
      <c r="G96" s="237" t="str">
        <f>'Visi duomenys'!AS91</f>
        <v>P.S.363</v>
      </c>
      <c r="H96" s="237" t="str">
        <f>'Visi duomenys'!AT91</f>
        <v>Viešąsias sveikatos priežiūros paslaugas teikiančių asmens sveikatos priežiūros įstaigų, kuriose modernizuota paslaugų teikimo infrastruktūra, skaičius</v>
      </c>
      <c r="I96" s="237">
        <f>'Visi duomenys'!AU91</f>
        <v>1</v>
      </c>
      <c r="J96" s="237">
        <f>'Visi duomenys'!AV91</f>
        <v>0</v>
      </c>
      <c r="K96" s="237">
        <f>'Visi duomenys'!AW91</f>
        <v>0</v>
      </c>
      <c r="L96" s="237">
        <f>'Visi duomenys'!AX91</f>
        <v>0</v>
      </c>
      <c r="M96" s="237">
        <f>'Visi duomenys'!AY91</f>
        <v>0</v>
      </c>
      <c r="N96" s="237">
        <f>'Visi duomenys'!AZ91</f>
        <v>0</v>
      </c>
      <c r="O96" s="237">
        <f>'Visi duomenys'!BA91</f>
        <v>0</v>
      </c>
      <c r="P96" s="237">
        <f>'Visi duomenys'!BB91</f>
        <v>0</v>
      </c>
      <c r="Q96" s="237">
        <f>'Visi duomenys'!BC91</f>
        <v>0</v>
      </c>
      <c r="R96" s="237">
        <f>'Visi duomenys'!BD91</f>
        <v>0</v>
      </c>
      <c r="S96" s="237">
        <f>'Visi duomenys'!BE91</f>
        <v>0</v>
      </c>
      <c r="T96" s="237">
        <f>'Visi duomenys'!BF91</f>
        <v>0</v>
      </c>
      <c r="U96" s="237">
        <f>'Visi duomenys'!BG91</f>
        <v>0</v>
      </c>
    </row>
    <row r="97" spans="1:21" x14ac:dyDescent="0.25">
      <c r="A97" s="237" t="str">
        <f>'Visi duomenys'!A92</f>
        <v>2.1.2.3.9</v>
      </c>
      <c r="B97" s="237" t="str">
        <f>'Visi duomenys'!B92</f>
        <v>R086609-270000-0009</v>
      </c>
      <c r="C97" s="238" t="str">
        <f>'Visi duomenys'!D92</f>
        <v>Gyventojų sveikatos priežiūros paslaugų gerinimas ir priklausomybės nuo opioidų mažinimas</v>
      </c>
      <c r="D97" s="237" t="str">
        <f>'Visi duomenys'!AP92</f>
        <v>P.B.236</v>
      </c>
      <c r="E97" s="237" t="str">
        <f>'Visi duomenys'!AQ92</f>
        <v xml:space="preserve">Gyventojai, turintys galimybę pasinaudoti pagerintomis sveikatos priežiūros paslaugomis </v>
      </c>
      <c r="F97" s="237">
        <f>'Visi duomenys'!AR92</f>
        <v>2231</v>
      </c>
      <c r="G97" s="237" t="str">
        <f>'Visi duomenys'!AS92</f>
        <v>P.S.363</v>
      </c>
      <c r="H97" s="237" t="str">
        <f>'Visi duomenys'!AT92</f>
        <v>Viešąsias sveikatos priežiūros paslaugas teikiančių asmens sveikatos priežiūros įstaigų, kuriose modernizuota paslaugų teikimo infrastruktūra, skaičius</v>
      </c>
      <c r="I97" s="237">
        <f>'Visi duomenys'!AU92</f>
        <v>3</v>
      </c>
      <c r="J97" s="237">
        <f>'Visi duomenys'!AV92</f>
        <v>0</v>
      </c>
      <c r="K97" s="237">
        <f>'Visi duomenys'!AW92</f>
        <v>0</v>
      </c>
      <c r="L97" s="237">
        <f>'Visi duomenys'!AX92</f>
        <v>0</v>
      </c>
      <c r="M97" s="237">
        <f>'Visi duomenys'!AY92</f>
        <v>0</v>
      </c>
      <c r="N97" s="237">
        <f>'Visi duomenys'!AZ92</f>
        <v>0</v>
      </c>
      <c r="O97" s="237">
        <f>'Visi duomenys'!BA92</f>
        <v>0</v>
      </c>
      <c r="P97" s="237">
        <f>'Visi duomenys'!BB92</f>
        <v>0</v>
      </c>
      <c r="Q97" s="237">
        <f>'Visi duomenys'!BC92</f>
        <v>0</v>
      </c>
      <c r="R97" s="237">
        <f>'Visi duomenys'!BD92</f>
        <v>0</v>
      </c>
      <c r="S97" s="237">
        <f>'Visi duomenys'!BE92</f>
        <v>0</v>
      </c>
      <c r="T97" s="237">
        <f>'Visi duomenys'!BF92</f>
        <v>0</v>
      </c>
      <c r="U97" s="237">
        <f>'Visi duomenys'!BG92</f>
        <v>0</v>
      </c>
    </row>
    <row r="98" spans="1:21" x14ac:dyDescent="0.25">
      <c r="A98" s="237" t="str">
        <f>'Visi duomenys'!A93</f>
        <v>2.1.2.3.10</v>
      </c>
      <c r="B98" s="237" t="str">
        <f>'Visi duomenys'!B93</f>
        <v>R086609-270000-0010</v>
      </c>
      <c r="C98" s="238" t="str">
        <f>'Visi duomenys'!D93</f>
        <v>Ambulatorinių sveikatos priežiūros paslaugų prieinamumo gerinimas Viešojoje įstaigoje Pajūrio ambulatorijoje</v>
      </c>
      <c r="D98" s="237" t="str">
        <f>'Visi duomenys'!AP93</f>
        <v>P.B.236</v>
      </c>
      <c r="E98" s="237" t="str">
        <f>'Visi duomenys'!AQ93</f>
        <v xml:space="preserve">Gyventojai, turintys galimybę pasinaudoti pagerintomis sveikatos priežiūros paslaugomis </v>
      </c>
      <c r="F98" s="237">
        <f>'Visi duomenys'!AR93</f>
        <v>1137</v>
      </c>
      <c r="G98" s="237" t="str">
        <f>'Visi duomenys'!AS93</f>
        <v>P.S.363</v>
      </c>
      <c r="H98" s="237" t="str">
        <f>'Visi duomenys'!AT93</f>
        <v>Viešąsias sveikatos priežiūros paslaugas teikiančių asmens sveikatos priežiūros įstaigų, kuriose modernizuota paslaugų teikimo infrastruktūra, skaičius</v>
      </c>
      <c r="I98" s="237">
        <f>'Visi duomenys'!AU93</f>
        <v>1</v>
      </c>
      <c r="J98" s="237">
        <f>'Visi duomenys'!AV93</f>
        <v>0</v>
      </c>
      <c r="K98" s="237">
        <f>'Visi duomenys'!AW93</f>
        <v>0</v>
      </c>
      <c r="L98" s="237">
        <f>'Visi duomenys'!AX93</f>
        <v>0</v>
      </c>
      <c r="M98" s="237">
        <f>'Visi duomenys'!AY93</f>
        <v>0</v>
      </c>
      <c r="N98" s="237">
        <f>'Visi duomenys'!AZ93</f>
        <v>0</v>
      </c>
      <c r="O98" s="237">
        <f>'Visi duomenys'!BA93</f>
        <v>0</v>
      </c>
      <c r="P98" s="237">
        <f>'Visi duomenys'!BB93</f>
        <v>0</v>
      </c>
      <c r="Q98" s="237">
        <f>'Visi duomenys'!BC93</f>
        <v>0</v>
      </c>
      <c r="R98" s="237">
        <f>'Visi duomenys'!BD93</f>
        <v>0</v>
      </c>
      <c r="S98" s="237">
        <f>'Visi duomenys'!BE93</f>
        <v>0</v>
      </c>
      <c r="T98" s="237">
        <f>'Visi duomenys'!BF93</f>
        <v>0</v>
      </c>
      <c r="U98" s="237">
        <f>'Visi duomenys'!BG93</f>
        <v>0</v>
      </c>
    </row>
    <row r="99" spans="1:21" x14ac:dyDescent="0.25">
      <c r="A99" s="237" t="str">
        <f>'Visi duomenys'!A94</f>
        <v>2.1.2.3.11</v>
      </c>
      <c r="B99" s="237" t="str">
        <f>'Visi duomenys'!B94</f>
        <v>R086609-270000-0011</v>
      </c>
      <c r="C99" s="238" t="str">
        <f>'Visi duomenys'!D94</f>
        <v>VšĮ Laukuvos ambulatorijos teikiamų paslaugų kokybės gerinimas</v>
      </c>
      <c r="D99" s="237" t="str">
        <f>'Visi duomenys'!AP94</f>
        <v>P.B.236</v>
      </c>
      <c r="E99" s="237" t="str">
        <f>'Visi duomenys'!AQ94</f>
        <v xml:space="preserve">Gyventojai, turintys galimybę pasinaudoti pagerintomis sveikatos priežiūros paslaugomis </v>
      </c>
      <c r="F99" s="237">
        <f>'Visi duomenys'!AR94</f>
        <v>1141</v>
      </c>
      <c r="G99" s="237" t="str">
        <f>'Visi duomenys'!AS94</f>
        <v>P.S.363</v>
      </c>
      <c r="H99" s="237" t="str">
        <f>'Visi duomenys'!AT94</f>
        <v>Viešąsias sveikatos priežiūros paslaugas teikiančių asmens sveikatos priežiūros įstaigų, kuriose modernizuota paslaugų teikimo infrastruktūra, skaičius</v>
      </c>
      <c r="I99" s="237">
        <f>'Visi duomenys'!AU94</f>
        <v>1</v>
      </c>
      <c r="J99" s="237">
        <f>'Visi duomenys'!AV94</f>
        <v>0</v>
      </c>
      <c r="K99" s="237">
        <f>'Visi duomenys'!AW94</f>
        <v>0</v>
      </c>
      <c r="L99" s="237">
        <f>'Visi duomenys'!AX94</f>
        <v>0</v>
      </c>
      <c r="M99" s="237">
        <f>'Visi duomenys'!AY94</f>
        <v>0</v>
      </c>
      <c r="N99" s="237">
        <f>'Visi duomenys'!AZ94</f>
        <v>0</v>
      </c>
      <c r="O99" s="237">
        <f>'Visi duomenys'!BA94</f>
        <v>0</v>
      </c>
      <c r="P99" s="237">
        <f>'Visi duomenys'!BB94</f>
        <v>0</v>
      </c>
      <c r="Q99" s="237">
        <f>'Visi duomenys'!BC94</f>
        <v>0</v>
      </c>
      <c r="R99" s="237">
        <f>'Visi duomenys'!BD94</f>
        <v>0</v>
      </c>
      <c r="S99" s="237">
        <f>'Visi duomenys'!BE94</f>
        <v>0</v>
      </c>
      <c r="T99" s="237">
        <f>'Visi duomenys'!BF94</f>
        <v>0</v>
      </c>
      <c r="U99" s="237">
        <f>'Visi duomenys'!BG94</f>
        <v>0</v>
      </c>
    </row>
    <row r="100" spans="1:21" x14ac:dyDescent="0.25">
      <c r="A100" s="237" t="str">
        <f>'Visi duomenys'!A95</f>
        <v>2.1.2.3.12</v>
      </c>
      <c r="B100" s="237" t="str">
        <f>'Visi duomenys'!B95</f>
        <v>R086609-270000-0012</v>
      </c>
      <c r="C100" s="238" t="str">
        <f>'Visi duomenys'!D95</f>
        <v>Ambulatorinių sveikatos priežiūros paslaugų prieinamumo gerinimas VšĮ Kvėdarnos ambulatorijoje</v>
      </c>
      <c r="D100" s="237" t="str">
        <f>'Visi duomenys'!AP95</f>
        <v>P.B.236</v>
      </c>
      <c r="E100" s="237" t="str">
        <f>'Visi duomenys'!AQ95</f>
        <v xml:space="preserve">Gyventojai, turintys galimybę pasinaudoti pagerintomis sveikatos priežiūros paslaugomis </v>
      </c>
      <c r="F100" s="237">
        <f>'Visi duomenys'!AR95</f>
        <v>1235</v>
      </c>
      <c r="G100" s="237" t="str">
        <f>'Visi duomenys'!AS95</f>
        <v>P.S.363</v>
      </c>
      <c r="H100" s="237" t="str">
        <f>'Visi duomenys'!AT95</f>
        <v>Viešąsias sveikatos priežiūros paslaugas teikiančių asmens sveikatos priežiūros įstaigų, kuriose modernizuota paslaugų teikimo infrastruktūra, skaičius</v>
      </c>
      <c r="I100" s="237">
        <f>'Visi duomenys'!AU95</f>
        <v>1</v>
      </c>
      <c r="J100" s="237">
        <f>'Visi duomenys'!AV95</f>
        <v>0</v>
      </c>
      <c r="K100" s="237">
        <f>'Visi duomenys'!AW95</f>
        <v>0</v>
      </c>
      <c r="L100" s="237">
        <f>'Visi duomenys'!AX95</f>
        <v>0</v>
      </c>
      <c r="M100" s="237">
        <f>'Visi duomenys'!AY95</f>
        <v>0</v>
      </c>
      <c r="N100" s="237">
        <f>'Visi duomenys'!AZ95</f>
        <v>0</v>
      </c>
      <c r="O100" s="237">
        <f>'Visi duomenys'!BA95</f>
        <v>0</v>
      </c>
      <c r="P100" s="237">
        <f>'Visi duomenys'!BB95</f>
        <v>0</v>
      </c>
      <c r="Q100" s="237">
        <f>'Visi duomenys'!BC95</f>
        <v>0</v>
      </c>
      <c r="R100" s="237">
        <f>'Visi duomenys'!BD95</f>
        <v>0</v>
      </c>
      <c r="S100" s="237">
        <f>'Visi duomenys'!BE95</f>
        <v>0</v>
      </c>
      <c r="T100" s="237">
        <f>'Visi duomenys'!BF95</f>
        <v>0</v>
      </c>
      <c r="U100" s="237">
        <f>'Visi duomenys'!BG95</f>
        <v>0</v>
      </c>
    </row>
    <row r="101" spans="1:21" x14ac:dyDescent="0.25">
      <c r="A101" s="237" t="str">
        <f>'Visi duomenys'!A96</f>
        <v>2.1.2.3.13</v>
      </c>
      <c r="B101" s="237" t="str">
        <f>'Visi duomenys'!B96</f>
        <v>R086609-270000-0013</v>
      </c>
      <c r="C101" s="238" t="str">
        <f>'Visi duomenys'!D96</f>
        <v>VšĮ Kaltinėnų PSPC paslaugų kokybės gerinimas</v>
      </c>
      <c r="D101" s="237" t="str">
        <f>'Visi duomenys'!AP96</f>
        <v>P.B.236</v>
      </c>
      <c r="E101" s="237" t="str">
        <f>'Visi duomenys'!AQ96</f>
        <v xml:space="preserve">Gyventojai, turintys galimybę pasinaudoti pagerintomis sveikatos priežiūros paslaugomis </v>
      </c>
      <c r="F101" s="237">
        <f>'Visi duomenys'!AR96</f>
        <v>960</v>
      </c>
      <c r="G101" s="237" t="str">
        <f>'Visi duomenys'!AS96</f>
        <v>P.S.363</v>
      </c>
      <c r="H101" s="237" t="str">
        <f>'Visi duomenys'!AT96</f>
        <v>Viešąsias sveikatos priežiūros paslaugas teikiančių asmens sveikatos priežiūros įstaigų, kuriose modernizuota paslaugų teikimo infrastruktūra, skaičius</v>
      </c>
      <c r="I101" s="237">
        <f>'Visi duomenys'!AU96</f>
        <v>1</v>
      </c>
      <c r="J101" s="237">
        <f>'Visi duomenys'!AV96</f>
        <v>0</v>
      </c>
      <c r="K101" s="237">
        <f>'Visi duomenys'!AW96</f>
        <v>0</v>
      </c>
      <c r="L101" s="237">
        <f>'Visi duomenys'!AX96</f>
        <v>0</v>
      </c>
      <c r="M101" s="237">
        <f>'Visi duomenys'!AY96</f>
        <v>0</v>
      </c>
      <c r="N101" s="237">
        <f>'Visi duomenys'!AZ96</f>
        <v>0</v>
      </c>
      <c r="O101" s="237">
        <f>'Visi duomenys'!BA96</f>
        <v>0</v>
      </c>
      <c r="P101" s="237">
        <f>'Visi duomenys'!BB96</f>
        <v>0</v>
      </c>
      <c r="Q101" s="237">
        <f>'Visi duomenys'!BC96</f>
        <v>0</v>
      </c>
      <c r="R101" s="237">
        <f>'Visi duomenys'!BD96</f>
        <v>0</v>
      </c>
      <c r="S101" s="237">
        <f>'Visi duomenys'!BE96</f>
        <v>0</v>
      </c>
      <c r="T101" s="237">
        <f>'Visi duomenys'!BF96</f>
        <v>0</v>
      </c>
      <c r="U101" s="237">
        <f>'Visi duomenys'!BG96</f>
        <v>0</v>
      </c>
    </row>
    <row r="102" spans="1:21" x14ac:dyDescent="0.25">
      <c r="A102" s="237" t="str">
        <f>'Visi duomenys'!A97</f>
        <v>2.1.2.3.14</v>
      </c>
      <c r="B102" s="237" t="str">
        <f>'Visi duomenys'!B97</f>
        <v>R086609-270000-0014</v>
      </c>
      <c r="C102" s="238" t="str">
        <f>'Visi duomenys'!D97</f>
        <v>VšĮ Tauragės rajono pirminės sveikatos priežiūros centro veiklos efektyvumo didinimas</v>
      </c>
      <c r="D102" s="237" t="str">
        <f>'Visi duomenys'!AP97</f>
        <v>P.B.236</v>
      </c>
      <c r="E102" s="237" t="str">
        <f>'Visi duomenys'!AQ97</f>
        <v xml:space="preserve">Gyventojai, turintys galimybę pasinaudoti pagerintomis sveikatos priežiūros paslaugomis </v>
      </c>
      <c r="F102" s="237">
        <f>'Visi duomenys'!AR97</f>
        <v>12800</v>
      </c>
      <c r="G102" s="237" t="str">
        <f>'Visi duomenys'!AS97</f>
        <v>P.S.363</v>
      </c>
      <c r="H102" s="237" t="str">
        <f>'Visi duomenys'!AT97</f>
        <v>Viešąsias sveikatos priežiūros paslaugas teikiančių asmens sveikatos priežiūros įstaigų, kuriose modernizuota paslaugų teikimo infrastruktūra, skaičius</v>
      </c>
      <c r="I102" s="237">
        <f>'Visi duomenys'!AU97</f>
        <v>1</v>
      </c>
      <c r="J102" s="237">
        <f>'Visi duomenys'!AV97</f>
        <v>0</v>
      </c>
      <c r="K102" s="237">
        <f>'Visi duomenys'!AW97</f>
        <v>0</v>
      </c>
      <c r="L102" s="237">
        <f>'Visi duomenys'!AX97</f>
        <v>0</v>
      </c>
      <c r="M102" s="237">
        <f>'Visi duomenys'!AY97</f>
        <v>0</v>
      </c>
      <c r="N102" s="237">
        <f>'Visi duomenys'!AZ97</f>
        <v>0</v>
      </c>
      <c r="O102" s="237">
        <f>'Visi duomenys'!BA97</f>
        <v>0</v>
      </c>
      <c r="P102" s="237">
        <f>'Visi duomenys'!BB97</f>
        <v>0</v>
      </c>
      <c r="Q102" s="237">
        <f>'Visi duomenys'!BC97</f>
        <v>0</v>
      </c>
      <c r="R102" s="237">
        <f>'Visi duomenys'!BD97</f>
        <v>0</v>
      </c>
      <c r="S102" s="237">
        <f>'Visi duomenys'!BE97</f>
        <v>0</v>
      </c>
      <c r="T102" s="237">
        <f>'Visi duomenys'!BF97</f>
        <v>0</v>
      </c>
      <c r="U102" s="237">
        <f>'Visi duomenys'!BG97</f>
        <v>0</v>
      </c>
    </row>
    <row r="103" spans="1:21" x14ac:dyDescent="0.25">
      <c r="A103" s="237" t="str">
        <f>'Visi duomenys'!A98</f>
        <v>2.1.2.3.15</v>
      </c>
      <c r="B103" s="237" t="str">
        <f>'Visi duomenys'!B98</f>
        <v>R086609-270000-0015</v>
      </c>
      <c r="C103" s="238" t="str">
        <f>'Visi duomenys'!D98</f>
        <v>UAB ,,Šeimos pulsas" veiklos efektyvumo didinimas</v>
      </c>
      <c r="D103" s="237" t="str">
        <f>'Visi duomenys'!AP98</f>
        <v>P.B.236</v>
      </c>
      <c r="E103" s="237" t="str">
        <f>'Visi duomenys'!AQ98</f>
        <v xml:space="preserve">Gyventojai, turintys galimybę pasinaudoti pagerintomis sveikatos priežiūros paslaugomis </v>
      </c>
      <c r="F103" s="237">
        <f>'Visi duomenys'!AR98</f>
        <v>1600</v>
      </c>
      <c r="G103" s="237" t="str">
        <f>'Visi duomenys'!AS98</f>
        <v>P.S.363</v>
      </c>
      <c r="H103" s="237" t="str">
        <f>'Visi duomenys'!AT98</f>
        <v>Viešąsias sveikatos priežiūros paslaugas teikiančių asmens sveikatos priežiūros įstaigų, kuriose modernizuota paslaugų teikimo infrastruktūra, skaičius</v>
      </c>
      <c r="I103" s="237">
        <f>'Visi duomenys'!AU98</f>
        <v>1</v>
      </c>
      <c r="J103" s="237">
        <f>'Visi duomenys'!AV98</f>
        <v>0</v>
      </c>
      <c r="K103" s="237">
        <f>'Visi duomenys'!AW98</f>
        <v>0</v>
      </c>
      <c r="L103" s="237">
        <f>'Visi duomenys'!AX98</f>
        <v>0</v>
      </c>
      <c r="M103" s="237">
        <f>'Visi duomenys'!AY98</f>
        <v>0</v>
      </c>
      <c r="N103" s="237">
        <f>'Visi duomenys'!AZ98</f>
        <v>0</v>
      </c>
      <c r="O103" s="237">
        <f>'Visi duomenys'!BA98</f>
        <v>0</v>
      </c>
      <c r="P103" s="237">
        <f>'Visi duomenys'!BB98</f>
        <v>0</v>
      </c>
      <c r="Q103" s="237">
        <f>'Visi duomenys'!BC98</f>
        <v>0</v>
      </c>
      <c r="R103" s="237">
        <f>'Visi duomenys'!BD98</f>
        <v>0</v>
      </c>
      <c r="S103" s="237">
        <f>'Visi duomenys'!BE98</f>
        <v>0</v>
      </c>
      <c r="T103" s="237">
        <f>'Visi duomenys'!BF98</f>
        <v>0</v>
      </c>
      <c r="U103" s="237">
        <f>'Visi duomenys'!BG98</f>
        <v>0</v>
      </c>
    </row>
    <row r="104" spans="1:21" x14ac:dyDescent="0.25">
      <c r="A104" s="237" t="str">
        <f>'Visi duomenys'!A99</f>
        <v>2.1.2.3.16</v>
      </c>
      <c r="B104" s="237" t="str">
        <f>'Visi duomenys'!B99</f>
        <v>R086609-270000-0016</v>
      </c>
      <c r="C104" s="238" t="str">
        <f>'Visi duomenys'!D99</f>
        <v>UAB Mažonienės medicinos kabineto veiklos efektyvumo didinimas</v>
      </c>
      <c r="D104" s="237" t="str">
        <f>'Visi duomenys'!AP99</f>
        <v>P.B.236</v>
      </c>
      <c r="E104" s="237" t="str">
        <f>'Visi duomenys'!AQ99</f>
        <v xml:space="preserve">Gyventojai, turintys galimybę pasinaudoti pagerintomis sveikatos priežiūros paslaugomis </v>
      </c>
      <c r="F104" s="237">
        <f>'Visi duomenys'!AR99</f>
        <v>1000</v>
      </c>
      <c r="G104" s="237" t="str">
        <f>'Visi duomenys'!AS99</f>
        <v>P.S.363</v>
      </c>
      <c r="H104" s="237" t="str">
        <f>'Visi duomenys'!AT99</f>
        <v>Viešąsias sveikatos priežiūros paslaugas teikiančių asmens sveikatos priežiūros įstaigų, kuriose modernizuota paslaugų teikimo infrastruktūra, skaičius</v>
      </c>
      <c r="I104" s="237">
        <f>'Visi duomenys'!AU99</f>
        <v>1</v>
      </c>
      <c r="J104" s="237">
        <f>'Visi duomenys'!AV99</f>
        <v>0</v>
      </c>
      <c r="K104" s="237">
        <f>'Visi duomenys'!AW99</f>
        <v>0</v>
      </c>
      <c r="L104" s="237">
        <f>'Visi duomenys'!AX99</f>
        <v>0</v>
      </c>
      <c r="M104" s="237">
        <f>'Visi duomenys'!AY99</f>
        <v>0</v>
      </c>
      <c r="N104" s="237">
        <f>'Visi duomenys'!AZ99</f>
        <v>0</v>
      </c>
      <c r="O104" s="237">
        <f>'Visi duomenys'!BA99</f>
        <v>0</v>
      </c>
      <c r="P104" s="237">
        <f>'Visi duomenys'!BB99</f>
        <v>0</v>
      </c>
      <c r="Q104" s="237">
        <f>'Visi duomenys'!BC99</f>
        <v>0</v>
      </c>
      <c r="R104" s="237">
        <f>'Visi duomenys'!BD99</f>
        <v>0</v>
      </c>
      <c r="S104" s="237">
        <f>'Visi duomenys'!BE99</f>
        <v>0</v>
      </c>
      <c r="T104" s="237">
        <f>'Visi duomenys'!BF99</f>
        <v>0</v>
      </c>
      <c r="U104" s="237">
        <f>'Visi duomenys'!BG99</f>
        <v>0</v>
      </c>
    </row>
    <row r="105" spans="1:21" x14ac:dyDescent="0.25">
      <c r="A105" s="237" t="str">
        <f>'Visi duomenys'!A100</f>
        <v>2.1.2.3.17</v>
      </c>
      <c r="B105" s="237" t="str">
        <f>'Visi duomenys'!B100</f>
        <v>R086609-270000-0017</v>
      </c>
      <c r="C105" s="238" t="str">
        <f>'Visi duomenys'!D100</f>
        <v>UAB InMedica šeimos klinikų Tauragėje ir Skaudvilėje veiklos efektyvumo didinimas</v>
      </c>
      <c r="D105" s="237" t="str">
        <f>'Visi duomenys'!AP100</f>
        <v>P.B.236</v>
      </c>
      <c r="E105" s="237" t="str">
        <f>'Visi duomenys'!AQ100</f>
        <v xml:space="preserve">Gyventojai, turintys galimybę pasinaudoti pagerintomis sveikatos priežiūros paslaugomis </v>
      </c>
      <c r="F105" s="237">
        <f>'Visi duomenys'!AR100</f>
        <v>5000</v>
      </c>
      <c r="G105" s="237" t="str">
        <f>'Visi duomenys'!AS100</f>
        <v>P.S.363</v>
      </c>
      <c r="H105" s="237" t="str">
        <f>'Visi duomenys'!AT100</f>
        <v>Viešąsias sveikatos priežiūros paslaugas teikiančių asmens sveikatos priežiūros įstaigų, kuriose modernizuota paslaugų teikimo infrastruktūra, skaičius</v>
      </c>
      <c r="I105" s="237">
        <f>'Visi duomenys'!AU100</f>
        <v>1</v>
      </c>
      <c r="J105" s="237">
        <f>'Visi duomenys'!AV100</f>
        <v>0</v>
      </c>
      <c r="K105" s="237">
        <f>'Visi duomenys'!AW100</f>
        <v>0</v>
      </c>
      <c r="L105" s="237">
        <f>'Visi duomenys'!AX100</f>
        <v>0</v>
      </c>
      <c r="M105" s="237">
        <f>'Visi duomenys'!AY100</f>
        <v>0</v>
      </c>
      <c r="N105" s="237">
        <f>'Visi duomenys'!AZ100</f>
        <v>0</v>
      </c>
      <c r="O105" s="237">
        <f>'Visi duomenys'!BA100</f>
        <v>0</v>
      </c>
      <c r="P105" s="237">
        <f>'Visi duomenys'!BB100</f>
        <v>0</v>
      </c>
      <c r="Q105" s="237">
        <f>'Visi duomenys'!BC100</f>
        <v>0</v>
      </c>
      <c r="R105" s="237">
        <f>'Visi duomenys'!BD100</f>
        <v>0</v>
      </c>
      <c r="S105" s="237">
        <f>'Visi duomenys'!BE100</f>
        <v>0</v>
      </c>
      <c r="T105" s="237">
        <f>'Visi duomenys'!BF100</f>
        <v>0</v>
      </c>
      <c r="U105" s="237">
        <f>'Visi duomenys'!BG100</f>
        <v>0</v>
      </c>
    </row>
    <row r="106" spans="1:21" x14ac:dyDescent="0.25">
      <c r="A106" s="236" t="str">
        <f>'Visi duomenys'!A101</f>
        <v>2.1.3.</v>
      </c>
      <c r="B106" s="236">
        <f>'Visi duomenys'!B101</f>
        <v>0</v>
      </c>
      <c r="C106" s="240" t="str">
        <f>'Visi duomenys'!D101</f>
        <v>Uždavinys. Padidinti regiono savivaldybių socialinio būsto fondą, pagerinti bendruomenėje teikiamų socialinių paslaugų kokybę ir išplėsti jų prieinamumą.</v>
      </c>
      <c r="D106" s="235">
        <f>'Visi duomenys'!AP101</f>
        <v>0</v>
      </c>
      <c r="E106" s="235">
        <f>'Visi duomenys'!AQ101</f>
        <v>0</v>
      </c>
      <c r="F106" s="235">
        <f>'Visi duomenys'!AR101</f>
        <v>0</v>
      </c>
      <c r="G106" s="235">
        <f>'Visi duomenys'!AS101</f>
        <v>0</v>
      </c>
      <c r="H106" s="235">
        <f>'Visi duomenys'!AT101</f>
        <v>0</v>
      </c>
      <c r="I106" s="235">
        <f>'Visi duomenys'!AU101</f>
        <v>0</v>
      </c>
      <c r="J106" s="235">
        <f>'Visi duomenys'!AV101</f>
        <v>0</v>
      </c>
      <c r="K106" s="235">
        <f>'Visi duomenys'!AW101</f>
        <v>0</v>
      </c>
      <c r="L106" s="235">
        <f>'Visi duomenys'!AX101</f>
        <v>0</v>
      </c>
      <c r="M106" s="235">
        <f>'Visi duomenys'!AY101</f>
        <v>0</v>
      </c>
      <c r="N106" s="235">
        <f>'Visi duomenys'!AZ101</f>
        <v>0</v>
      </c>
      <c r="O106" s="235">
        <f>'Visi duomenys'!BA101</f>
        <v>0</v>
      </c>
      <c r="P106" s="235">
        <f>'Visi duomenys'!BB101</f>
        <v>0</v>
      </c>
      <c r="Q106" s="235">
        <f>'Visi duomenys'!BC101</f>
        <v>0</v>
      </c>
      <c r="R106" s="235">
        <f>'Visi duomenys'!BD101</f>
        <v>0</v>
      </c>
      <c r="S106" s="235">
        <f>'Visi duomenys'!BE101</f>
        <v>0</v>
      </c>
      <c r="T106" s="235">
        <f>'Visi duomenys'!BF101</f>
        <v>0</v>
      </c>
      <c r="U106" s="235">
        <f>'Visi duomenys'!BG101</f>
        <v>0</v>
      </c>
    </row>
    <row r="107" spans="1:21" x14ac:dyDescent="0.25">
      <c r="A107" s="236" t="str">
        <f>'Visi duomenys'!A102</f>
        <v>2.1.3.1</v>
      </c>
      <c r="B107" s="236">
        <f>'Visi duomenys'!B102</f>
        <v>0</v>
      </c>
      <c r="C107" s="240" t="str">
        <f>'Visi duomenys'!D102</f>
        <v>Priemonė: Socialinių paslaugų infrastruktūros plėtra</v>
      </c>
      <c r="D107" s="235">
        <f>'Visi duomenys'!AP102</f>
        <v>0</v>
      </c>
      <c r="E107" s="235">
        <f>'Visi duomenys'!AQ102</f>
        <v>0</v>
      </c>
      <c r="F107" s="235">
        <f>'Visi duomenys'!AR102</f>
        <v>0</v>
      </c>
      <c r="G107" s="235">
        <f>'Visi duomenys'!AS102</f>
        <v>0</v>
      </c>
      <c r="H107" s="235">
        <f>'Visi duomenys'!AT102</f>
        <v>0</v>
      </c>
      <c r="I107" s="235">
        <f>'Visi duomenys'!AU102</f>
        <v>0</v>
      </c>
      <c r="J107" s="235">
        <f>'Visi duomenys'!AV102</f>
        <v>0</v>
      </c>
      <c r="K107" s="235">
        <f>'Visi duomenys'!AW102</f>
        <v>0</v>
      </c>
      <c r="L107" s="235">
        <f>'Visi duomenys'!AX102</f>
        <v>0</v>
      </c>
      <c r="M107" s="235">
        <f>'Visi duomenys'!AY102</f>
        <v>0</v>
      </c>
      <c r="N107" s="235">
        <f>'Visi duomenys'!AZ102</f>
        <v>0</v>
      </c>
      <c r="O107" s="235">
        <f>'Visi duomenys'!BA102</f>
        <v>0</v>
      </c>
      <c r="P107" s="235">
        <f>'Visi duomenys'!BB102</f>
        <v>0</v>
      </c>
      <c r="Q107" s="235">
        <f>'Visi duomenys'!BC102</f>
        <v>0</v>
      </c>
      <c r="R107" s="235">
        <f>'Visi duomenys'!BD102</f>
        <v>0</v>
      </c>
      <c r="S107" s="235">
        <f>'Visi duomenys'!BE102</f>
        <v>0</v>
      </c>
      <c r="T107" s="235">
        <f>'Visi duomenys'!BF102</f>
        <v>0</v>
      </c>
      <c r="U107" s="235">
        <f>'Visi duomenys'!BG102</f>
        <v>0</v>
      </c>
    </row>
    <row r="108" spans="1:21" x14ac:dyDescent="0.25">
      <c r="A108" s="237" t="str">
        <f>'Visi duomenys'!A103</f>
        <v>2.1.3.1.1</v>
      </c>
      <c r="B108" s="237" t="str">
        <f>'Visi duomenys'!B103</f>
        <v>R084407-270000-1196</v>
      </c>
      <c r="C108" s="238" t="str">
        <f>'Visi duomenys'!D103</f>
        <v>Savarankiško gyvenimo namų plėtra senyvo amžiaus asmenims ir (ar) asmenims su negalia Šventupio g. 3, Šiauduvoje, Šilalės r.</v>
      </c>
      <c r="D108" s="237" t="str">
        <f>'Visi duomenys'!AP103</f>
        <v>P.S.361</v>
      </c>
      <c r="E108" s="237" t="str">
        <f>'Visi duomenys'!AQ103</f>
        <v>Investicijas gavę socialinių paslaugų infrastruktūros objektai (vnt.)</v>
      </c>
      <c r="F108" s="237">
        <f>'Visi duomenys'!AR103</f>
        <v>1</v>
      </c>
      <c r="G108" s="237" t="str">
        <f>'Visi duomenys'!AS103</f>
        <v>R.N.403</v>
      </c>
      <c r="H108" s="237" t="str">
        <f>'Visi duomenys'!AT103</f>
        <v xml:space="preserve">Tikslinių grupių asmenys, gavę tiesioginės naudos iš investicijų į socialinių paslaugų infrastruktūrą </v>
      </c>
      <c r="I108" s="237">
        <f>'Visi duomenys'!AU103</f>
        <v>12</v>
      </c>
      <c r="J108" s="237" t="str">
        <f>'Visi duomenys'!AV103</f>
        <v>R.N.404</v>
      </c>
      <c r="K108" s="237" t="str">
        <f>'Visi duomenys'!AW103</f>
        <v xml:space="preserve">Investicijas gavusiose įstaigose esančios vietos socialinių paslaugų gavėjams </v>
      </c>
      <c r="L108" s="237">
        <f>'Visi duomenys'!AX103</f>
        <v>11</v>
      </c>
      <c r="M108" s="237">
        <f>'Visi duomenys'!AY103</f>
        <v>0</v>
      </c>
      <c r="N108" s="237">
        <f>'Visi duomenys'!AZ103</f>
        <v>0</v>
      </c>
      <c r="O108" s="237">
        <f>'Visi duomenys'!BA103</f>
        <v>0</v>
      </c>
      <c r="P108" s="237">
        <f>'Visi duomenys'!BB103</f>
        <v>0</v>
      </c>
      <c r="Q108" s="237">
        <f>'Visi duomenys'!BC103</f>
        <v>0</v>
      </c>
      <c r="R108" s="237">
        <f>'Visi duomenys'!BD103</f>
        <v>0</v>
      </c>
      <c r="S108" s="237">
        <f>'Visi duomenys'!BE103</f>
        <v>0</v>
      </c>
      <c r="T108" s="237">
        <f>'Visi duomenys'!BF103</f>
        <v>0</v>
      </c>
      <c r="U108" s="237">
        <f>'Visi duomenys'!BG103</f>
        <v>0</v>
      </c>
    </row>
    <row r="109" spans="1:21" x14ac:dyDescent="0.25">
      <c r="A109" s="237" t="str">
        <f>'Visi duomenys'!A104</f>
        <v>2.1.3.1.2</v>
      </c>
      <c r="B109" s="237" t="str">
        <f>'Visi duomenys'!B104</f>
        <v>R084407-270000-1197</v>
      </c>
      <c r="C109" s="238" t="str">
        <f>'Visi duomenys'!D104</f>
        <v>Modernizuoti veikiančius palaikomojo gydymo, slaugos ir senelių globos namus Pagėgiuose</v>
      </c>
      <c r="D109" s="237" t="str">
        <f>'Visi duomenys'!AP104</f>
        <v>P.S.361</v>
      </c>
      <c r="E109" s="237" t="str">
        <f>'Visi duomenys'!AQ104</f>
        <v>Investicijas gavę socialinių paslaugų infrastruktūros objektai (vnt.)</v>
      </c>
      <c r="F109" s="237">
        <f>'Visi duomenys'!AR104</f>
        <v>1</v>
      </c>
      <c r="G109" s="237" t="str">
        <f>'Visi duomenys'!AS104</f>
        <v>R.N.403</v>
      </c>
      <c r="H109" s="237" t="str">
        <f>'Visi duomenys'!AT104</f>
        <v xml:space="preserve">Tikslinių grupių asmenys, gavę tiesioginės naudos iš investicijų į socialinių paslaugų infrastruktūrą </v>
      </c>
      <c r="I109" s="237">
        <f>'Visi duomenys'!AU104</f>
        <v>62</v>
      </c>
      <c r="J109" s="237" t="str">
        <f>'Visi duomenys'!AV104</f>
        <v>R.N.404</v>
      </c>
      <c r="K109" s="237" t="str">
        <f>'Visi duomenys'!AW104</f>
        <v xml:space="preserve">Investicijas gavusiose įstaigose esančios vietos socialinių paslaugų gavėjams </v>
      </c>
      <c r="L109" s="237">
        <f>'Visi duomenys'!AX104</f>
        <v>20</v>
      </c>
      <c r="M109" s="237">
        <f>'Visi duomenys'!AY104</f>
        <v>0</v>
      </c>
      <c r="N109" s="237">
        <f>'Visi duomenys'!AZ104</f>
        <v>0</v>
      </c>
      <c r="O109" s="237">
        <f>'Visi duomenys'!BA104</f>
        <v>0</v>
      </c>
      <c r="P109" s="237">
        <f>'Visi duomenys'!BB104</f>
        <v>0</v>
      </c>
      <c r="Q109" s="237">
        <f>'Visi duomenys'!BC104</f>
        <v>0</v>
      </c>
      <c r="R109" s="237">
        <f>'Visi duomenys'!BD104</f>
        <v>0</v>
      </c>
      <c r="S109" s="237">
        <f>'Visi duomenys'!BE104</f>
        <v>0</v>
      </c>
      <c r="T109" s="237">
        <f>'Visi duomenys'!BF104</f>
        <v>0</v>
      </c>
      <c r="U109" s="237">
        <f>'Visi duomenys'!BG104</f>
        <v>0</v>
      </c>
    </row>
    <row r="110" spans="1:21" x14ac:dyDescent="0.25">
      <c r="A110" s="237" t="str">
        <f>'Visi duomenys'!A105</f>
        <v>2.1.3.1.3</v>
      </c>
      <c r="B110" s="237" t="str">
        <f>'Visi duomenys'!B105</f>
        <v>R084407-270000-1198</v>
      </c>
      <c r="C110" s="238" t="str">
        <f>'Visi duomenys'!D105</f>
        <v>Socialinių paslaugų įstaigos modernizavimas ir paslaugų plėtra Jurbarko rajone</v>
      </c>
      <c r="D110" s="237" t="str">
        <f>'Visi duomenys'!AP105</f>
        <v>P.S.361</v>
      </c>
      <c r="E110" s="237" t="str">
        <f>'Visi duomenys'!AQ105</f>
        <v>Investicijas gavę socialinių paslaugų infrastruktūros objektai (vnt.)</v>
      </c>
      <c r="F110" s="237">
        <f>'Visi duomenys'!AR105</f>
        <v>1</v>
      </c>
      <c r="G110" s="237" t="str">
        <f>'Visi duomenys'!AS105</f>
        <v>R.N.403</v>
      </c>
      <c r="H110" s="237" t="str">
        <f>'Visi duomenys'!AT105</f>
        <v xml:space="preserve">Tikslinių grupių asmenys, gavę tiesioginės naudos iš investicijų į socialinių paslaugų infrastruktūrą </v>
      </c>
      <c r="I110" s="237">
        <f>'Visi duomenys'!AU105</f>
        <v>35</v>
      </c>
      <c r="J110" s="237" t="str">
        <f>'Visi duomenys'!AV105</f>
        <v>R.N.404</v>
      </c>
      <c r="K110" s="237" t="str">
        <f>'Visi duomenys'!AW105</f>
        <v xml:space="preserve">Investicijas gavusiose įstaigose esančios vietos socialinių paslaugų gavėjams </v>
      </c>
      <c r="L110" s="237">
        <f>'Visi duomenys'!AX105</f>
        <v>23</v>
      </c>
      <c r="M110" s="237">
        <f>'Visi duomenys'!AY105</f>
        <v>0</v>
      </c>
      <c r="N110" s="237">
        <f>'Visi duomenys'!AZ105</f>
        <v>0</v>
      </c>
      <c r="O110" s="237">
        <f>'Visi duomenys'!BA105</f>
        <v>0</v>
      </c>
      <c r="P110" s="237">
        <f>'Visi duomenys'!BB105</f>
        <v>0</v>
      </c>
      <c r="Q110" s="237">
        <f>'Visi duomenys'!BC105</f>
        <v>0</v>
      </c>
      <c r="R110" s="237">
        <f>'Visi duomenys'!BD105</f>
        <v>0</v>
      </c>
      <c r="S110" s="237">
        <f>'Visi duomenys'!BE105</f>
        <v>0</v>
      </c>
      <c r="T110" s="237">
        <f>'Visi duomenys'!BF105</f>
        <v>0</v>
      </c>
      <c r="U110" s="237">
        <f>'Visi duomenys'!BG105</f>
        <v>0</v>
      </c>
    </row>
    <row r="111" spans="1:21" x14ac:dyDescent="0.25">
      <c r="A111" s="237" t="str">
        <f>'Visi duomenys'!A106</f>
        <v>2.1.3.1.4</v>
      </c>
      <c r="B111" s="237" t="str">
        <f>'Visi duomenys'!B106</f>
        <v>R084407-270000-1199</v>
      </c>
      <c r="C111" s="238" t="str">
        <f>'Visi duomenys'!D106</f>
        <v>Nestacionarių socialinių paslaugų infrastruktūros plėtra Tauragės rajono savivaldybėje</v>
      </c>
      <c r="D111" s="237" t="str">
        <f>'Visi duomenys'!AP106</f>
        <v>P.S.361</v>
      </c>
      <c r="E111" s="237" t="str">
        <f>'Visi duomenys'!AQ106</f>
        <v>Investicijas gavę socialinių paslaugų infrastruktūros objektai (vnt.)</v>
      </c>
      <c r="F111" s="237">
        <f>'Visi duomenys'!AR106</f>
        <v>1</v>
      </c>
      <c r="G111" s="237" t="str">
        <f>'Visi duomenys'!AS106</f>
        <v>R.N.403</v>
      </c>
      <c r="H111" s="237" t="str">
        <f>'Visi duomenys'!AT106</f>
        <v xml:space="preserve">Tikslinių grupių asmenys, gavę tiesioginės naudos iš investicijų į socialinių paslaugų infrastruktūrą </v>
      </c>
      <c r="I111" s="237">
        <f>'Visi duomenys'!AU106</f>
        <v>40</v>
      </c>
      <c r="J111" s="237" t="str">
        <f>'Visi duomenys'!AV106</f>
        <v>R.N.404</v>
      </c>
      <c r="K111" s="237" t="str">
        <f>'Visi duomenys'!AW106</f>
        <v xml:space="preserve">Investicijas gavusiose įstaigose esančios vietos socialinių paslaugų gavėjams </v>
      </c>
      <c r="L111" s="237">
        <f>'Visi duomenys'!AX106</f>
        <v>20</v>
      </c>
      <c r="M111" s="237">
        <f>'Visi duomenys'!AY106</f>
        <v>0</v>
      </c>
      <c r="N111" s="237">
        <f>'Visi duomenys'!AZ106</f>
        <v>0</v>
      </c>
      <c r="O111" s="237">
        <f>'Visi duomenys'!BA106</f>
        <v>0</v>
      </c>
      <c r="P111" s="237">
        <f>'Visi duomenys'!BB106</f>
        <v>0</v>
      </c>
      <c r="Q111" s="237">
        <f>'Visi duomenys'!BC106</f>
        <v>0</v>
      </c>
      <c r="R111" s="237">
        <f>'Visi duomenys'!BD106</f>
        <v>0</v>
      </c>
      <c r="S111" s="237">
        <f>'Visi duomenys'!BE106</f>
        <v>0</v>
      </c>
      <c r="T111" s="237">
        <f>'Visi duomenys'!BF106</f>
        <v>0</v>
      </c>
      <c r="U111" s="237">
        <f>'Visi duomenys'!BG106</f>
        <v>0</v>
      </c>
    </row>
    <row r="112" spans="1:21" x14ac:dyDescent="0.25">
      <c r="A112" s="236" t="str">
        <f>'Visi duomenys'!A107</f>
        <v>2.1.3.2</v>
      </c>
      <c r="B112" s="236" t="str">
        <f>'Visi duomenys'!B107</f>
        <v/>
      </c>
      <c r="C112" s="240" t="str">
        <f>'Visi duomenys'!D107</f>
        <v>Priemonė: Socialinio būsto fondo plėtra</v>
      </c>
      <c r="D112" s="235">
        <f>'Visi duomenys'!AP107</f>
        <v>0</v>
      </c>
      <c r="E112" s="235">
        <f>'Visi duomenys'!AQ107</f>
        <v>0</v>
      </c>
      <c r="F112" s="235">
        <f>'Visi duomenys'!AR107</f>
        <v>0</v>
      </c>
      <c r="G112" s="235">
        <f>'Visi duomenys'!AS107</f>
        <v>0</v>
      </c>
      <c r="H112" s="235">
        <f>'Visi duomenys'!AT107</f>
        <v>0</v>
      </c>
      <c r="I112" s="235">
        <f>'Visi duomenys'!AU107</f>
        <v>0</v>
      </c>
      <c r="J112" s="235">
        <f>'Visi duomenys'!AV107</f>
        <v>0</v>
      </c>
      <c r="K112" s="235">
        <f>'Visi duomenys'!AW107</f>
        <v>0</v>
      </c>
      <c r="L112" s="235">
        <f>'Visi duomenys'!AX107</f>
        <v>0</v>
      </c>
      <c r="M112" s="235">
        <f>'Visi duomenys'!AY107</f>
        <v>0</v>
      </c>
      <c r="N112" s="235">
        <f>'Visi duomenys'!AZ107</f>
        <v>0</v>
      </c>
      <c r="O112" s="235">
        <f>'Visi duomenys'!BA107</f>
        <v>0</v>
      </c>
      <c r="P112" s="235">
        <f>'Visi duomenys'!BB107</f>
        <v>0</v>
      </c>
      <c r="Q112" s="235">
        <f>'Visi duomenys'!BC107</f>
        <v>0</v>
      </c>
      <c r="R112" s="235">
        <f>'Visi duomenys'!BD107</f>
        <v>0</v>
      </c>
      <c r="S112" s="235">
        <f>'Visi duomenys'!BE107</f>
        <v>0</v>
      </c>
      <c r="T112" s="235">
        <f>'Visi duomenys'!BF107</f>
        <v>0</v>
      </c>
      <c r="U112" s="235">
        <f>'Visi duomenys'!BG107</f>
        <v>0</v>
      </c>
    </row>
    <row r="113" spans="1:21" x14ac:dyDescent="0.25">
      <c r="A113" s="237" t="str">
        <f>'Visi duomenys'!A108</f>
        <v>2.1.3.2.1</v>
      </c>
      <c r="B113" s="237" t="str">
        <f>'Visi duomenys'!B108</f>
        <v>R084408-260000-1201</v>
      </c>
      <c r="C113" s="238" t="str">
        <f>'Visi duomenys'!D108</f>
        <v>Socialinio būsto fondo plėtra Šilalės rajono savivaldybėje</v>
      </c>
      <c r="D113" s="237" t="str">
        <f>'Visi duomenys'!AP108</f>
        <v>P.S.362</v>
      </c>
      <c r="E113" s="237" t="str">
        <f>'Visi duomenys'!AQ108</f>
        <v>Naujai įrengtų ar įsigytų socialinių būstų skaičius</v>
      </c>
      <c r="F113" s="237">
        <f>'Visi duomenys'!AR108</f>
        <v>25</v>
      </c>
      <c r="G113" s="237">
        <f>'Visi duomenys'!AS108</f>
        <v>0</v>
      </c>
      <c r="H113" s="237">
        <f>'Visi duomenys'!AT108</f>
        <v>0</v>
      </c>
      <c r="I113" s="237">
        <f>'Visi duomenys'!AU108</f>
        <v>0</v>
      </c>
      <c r="J113" s="237">
        <f>'Visi duomenys'!AV108</f>
        <v>0</v>
      </c>
      <c r="K113" s="237">
        <f>'Visi duomenys'!AW108</f>
        <v>0</v>
      </c>
      <c r="L113" s="237">
        <f>'Visi duomenys'!AX108</f>
        <v>0</v>
      </c>
      <c r="M113" s="237">
        <f>'Visi duomenys'!AY108</f>
        <v>0</v>
      </c>
      <c r="N113" s="237">
        <f>'Visi duomenys'!AZ108</f>
        <v>0</v>
      </c>
      <c r="O113" s="237">
        <f>'Visi duomenys'!BA108</f>
        <v>0</v>
      </c>
      <c r="P113" s="237">
        <f>'Visi duomenys'!BB108</f>
        <v>0</v>
      </c>
      <c r="Q113" s="237">
        <f>'Visi duomenys'!BC108</f>
        <v>0</v>
      </c>
      <c r="R113" s="237">
        <f>'Visi duomenys'!BD108</f>
        <v>0</v>
      </c>
      <c r="S113" s="237">
        <f>'Visi duomenys'!BE108</f>
        <v>0</v>
      </c>
      <c r="T113" s="237">
        <f>'Visi duomenys'!BF108</f>
        <v>0</v>
      </c>
      <c r="U113" s="237">
        <f>'Visi duomenys'!BG108</f>
        <v>0</v>
      </c>
    </row>
    <row r="114" spans="1:21" x14ac:dyDescent="0.25">
      <c r="A114" s="237" t="str">
        <f>'Visi duomenys'!A109</f>
        <v>2.1.3.2.2</v>
      </c>
      <c r="B114" s="237" t="str">
        <f>'Visi duomenys'!B109</f>
        <v>R084408-250000-1202</v>
      </c>
      <c r="C114" s="238" t="str">
        <f>'Visi duomenys'!D109</f>
        <v>Socialinio būsto fondo plėtra Pagėgių savivaldybėje</v>
      </c>
      <c r="D114" s="237" t="str">
        <f>'Visi duomenys'!AP109</f>
        <v>P.S.362</v>
      </c>
      <c r="E114" s="237" t="str">
        <f>'Visi duomenys'!AQ109</f>
        <v>Naujai įrengtų ar įsigytų socialinių būstų skaičius</v>
      </c>
      <c r="F114" s="237">
        <f>'Visi duomenys'!AR109</f>
        <v>6</v>
      </c>
      <c r="G114" s="237">
        <f>'Visi duomenys'!AS109</f>
        <v>0</v>
      </c>
      <c r="H114" s="237">
        <f>'Visi duomenys'!AT109</f>
        <v>0</v>
      </c>
      <c r="I114" s="237">
        <f>'Visi duomenys'!AU109</f>
        <v>0</v>
      </c>
      <c r="J114" s="237">
        <f>'Visi duomenys'!AV109</f>
        <v>0</v>
      </c>
      <c r="K114" s="237">
        <f>'Visi duomenys'!AW109</f>
        <v>0</v>
      </c>
      <c r="L114" s="237">
        <f>'Visi duomenys'!AX109</f>
        <v>0</v>
      </c>
      <c r="M114" s="237">
        <f>'Visi duomenys'!AY109</f>
        <v>0</v>
      </c>
      <c r="N114" s="237">
        <f>'Visi duomenys'!AZ109</f>
        <v>0</v>
      </c>
      <c r="O114" s="237">
        <f>'Visi duomenys'!BA109</f>
        <v>0</v>
      </c>
      <c r="P114" s="237">
        <f>'Visi duomenys'!BB109</f>
        <v>0</v>
      </c>
      <c r="Q114" s="237">
        <f>'Visi duomenys'!BC109</f>
        <v>0</v>
      </c>
      <c r="R114" s="237">
        <f>'Visi duomenys'!BD109</f>
        <v>0</v>
      </c>
      <c r="S114" s="237">
        <f>'Visi duomenys'!BE109</f>
        <v>0</v>
      </c>
      <c r="T114" s="237">
        <f>'Visi duomenys'!BF109</f>
        <v>0</v>
      </c>
      <c r="U114" s="237">
        <f>'Visi duomenys'!BG109</f>
        <v>0</v>
      </c>
    </row>
    <row r="115" spans="1:21" x14ac:dyDescent="0.25">
      <c r="A115" s="237" t="str">
        <f>'Visi duomenys'!A110</f>
        <v>2.1.3.2.3</v>
      </c>
      <c r="B115" s="237" t="str">
        <f>'Visi duomenys'!B110</f>
        <v>R084408-260000-1203</v>
      </c>
      <c r="C115" s="238" t="str">
        <f>'Visi duomenys'!D110</f>
        <v>Socialinio būsto plėtra Jurbarko rajono savivaldybėje</v>
      </c>
      <c r="D115" s="237" t="str">
        <f>'Visi duomenys'!AP110</f>
        <v>P.S.362</v>
      </c>
      <c r="E115" s="237" t="str">
        <f>'Visi duomenys'!AQ110</f>
        <v>Naujai įrengti ar įsigyti socialiniai būstai (vnt.)</v>
      </c>
      <c r="F115" s="237">
        <f>'Visi duomenys'!AR110</f>
        <v>16</v>
      </c>
      <c r="G115" s="237">
        <f>'Visi duomenys'!AS110</f>
        <v>0</v>
      </c>
      <c r="H115" s="237">
        <f>'Visi duomenys'!AT110</f>
        <v>0</v>
      </c>
      <c r="I115" s="237">
        <f>'Visi duomenys'!AU110</f>
        <v>0</v>
      </c>
      <c r="J115" s="237">
        <f>'Visi duomenys'!AV110</f>
        <v>0</v>
      </c>
      <c r="K115" s="237">
        <f>'Visi duomenys'!AW110</f>
        <v>0</v>
      </c>
      <c r="L115" s="237">
        <f>'Visi duomenys'!AX110</f>
        <v>0</v>
      </c>
      <c r="M115" s="237">
        <f>'Visi duomenys'!AY110</f>
        <v>0</v>
      </c>
      <c r="N115" s="237">
        <f>'Visi duomenys'!AZ110</f>
        <v>0</v>
      </c>
      <c r="O115" s="237">
        <f>'Visi duomenys'!BA110</f>
        <v>0</v>
      </c>
      <c r="P115" s="237">
        <f>'Visi duomenys'!BB110</f>
        <v>0</v>
      </c>
      <c r="Q115" s="237">
        <f>'Visi duomenys'!BC110</f>
        <v>0</v>
      </c>
      <c r="R115" s="237">
        <f>'Visi duomenys'!BD110</f>
        <v>0</v>
      </c>
      <c r="S115" s="237">
        <f>'Visi duomenys'!BE110</f>
        <v>0</v>
      </c>
      <c r="T115" s="237">
        <f>'Visi duomenys'!BF110</f>
        <v>0</v>
      </c>
      <c r="U115" s="237">
        <f>'Visi duomenys'!BG110</f>
        <v>0</v>
      </c>
    </row>
    <row r="116" spans="1:21" x14ac:dyDescent="0.25">
      <c r="A116" s="237" t="str">
        <f>'Visi duomenys'!A111</f>
        <v>2.1.3.2.4</v>
      </c>
      <c r="B116" s="237" t="str">
        <f>'Visi duomenys'!B111</f>
        <v>R084408-260000-1204</v>
      </c>
      <c r="C116" s="238" t="str">
        <f>'Visi duomenys'!D111</f>
        <v>Socialinio būsto fondo plėtra Tauragės rajono savivaldybėje</v>
      </c>
      <c r="D116" s="237" t="str">
        <f>'Visi duomenys'!AP111</f>
        <v>P.S.362</v>
      </c>
      <c r="E116" s="237" t="str">
        <f>'Visi duomenys'!AQ111</f>
        <v xml:space="preserve">naujai įrengtų ar įsigytų socialinių būstų skaičius </v>
      </c>
      <c r="F116" s="237">
        <f>'Visi duomenys'!AR111</f>
        <v>42</v>
      </c>
      <c r="G116" s="237">
        <f>'Visi duomenys'!AS111</f>
        <v>0</v>
      </c>
      <c r="H116" s="237">
        <f>'Visi duomenys'!AT111</f>
        <v>0</v>
      </c>
      <c r="I116" s="237">
        <f>'Visi duomenys'!AU111</f>
        <v>0</v>
      </c>
      <c r="J116" s="237">
        <f>'Visi duomenys'!AV111</f>
        <v>0</v>
      </c>
      <c r="K116" s="237">
        <f>'Visi duomenys'!AW111</f>
        <v>0</v>
      </c>
      <c r="L116" s="237">
        <f>'Visi duomenys'!AX111</f>
        <v>0</v>
      </c>
      <c r="M116" s="237">
        <f>'Visi duomenys'!AY111</f>
        <v>0</v>
      </c>
      <c r="N116" s="237">
        <f>'Visi duomenys'!AZ111</f>
        <v>0</v>
      </c>
      <c r="O116" s="237">
        <f>'Visi duomenys'!BA111</f>
        <v>0</v>
      </c>
      <c r="P116" s="237">
        <f>'Visi duomenys'!BB111</f>
        <v>0</v>
      </c>
      <c r="Q116" s="237">
        <f>'Visi duomenys'!BC111</f>
        <v>0</v>
      </c>
      <c r="R116" s="237">
        <f>'Visi duomenys'!BD111</f>
        <v>0</v>
      </c>
      <c r="S116" s="237">
        <f>'Visi duomenys'!BE111</f>
        <v>0</v>
      </c>
      <c r="T116" s="237">
        <f>'Visi duomenys'!BF111</f>
        <v>0</v>
      </c>
      <c r="U116" s="237">
        <f>'Visi duomenys'!BG111</f>
        <v>0</v>
      </c>
    </row>
    <row r="117" spans="1:21" x14ac:dyDescent="0.25">
      <c r="A117" s="236" t="str">
        <f>'Visi duomenys'!A112</f>
        <v>2.2.</v>
      </c>
      <c r="B117" s="236" t="str">
        <f>'Visi duomenys'!B112</f>
        <v/>
      </c>
      <c r="C117" s="240" t="str">
        <f>'Visi duomenys'!D112</f>
        <v xml:space="preserve">Tikslas. Tobulinti viešąjį valdymą savivaldybėse, didinant jo atitikimą visuomenės poreikiams. </v>
      </c>
      <c r="D117" s="235">
        <f>'Visi duomenys'!AP112</f>
        <v>0</v>
      </c>
      <c r="E117" s="235">
        <f>'Visi duomenys'!AQ112</f>
        <v>0</v>
      </c>
      <c r="F117" s="235">
        <f>'Visi duomenys'!AR112</f>
        <v>0</v>
      </c>
      <c r="G117" s="235">
        <f>'Visi duomenys'!AS112</f>
        <v>0</v>
      </c>
      <c r="H117" s="235">
        <f>'Visi duomenys'!AT112</f>
        <v>0</v>
      </c>
      <c r="I117" s="235">
        <f>'Visi duomenys'!AU112</f>
        <v>0</v>
      </c>
      <c r="J117" s="235">
        <f>'Visi duomenys'!AV112</f>
        <v>0</v>
      </c>
      <c r="K117" s="235">
        <f>'Visi duomenys'!AW112</f>
        <v>0</v>
      </c>
      <c r="L117" s="235">
        <f>'Visi duomenys'!AX112</f>
        <v>0</v>
      </c>
      <c r="M117" s="235">
        <f>'Visi duomenys'!AY112</f>
        <v>0</v>
      </c>
      <c r="N117" s="235">
        <f>'Visi duomenys'!AZ112</f>
        <v>0</v>
      </c>
      <c r="O117" s="235">
        <f>'Visi duomenys'!BA112</f>
        <v>0</v>
      </c>
      <c r="P117" s="235">
        <f>'Visi duomenys'!BB112</f>
        <v>0</v>
      </c>
      <c r="Q117" s="235">
        <f>'Visi duomenys'!BC112</f>
        <v>0</v>
      </c>
      <c r="R117" s="235">
        <f>'Visi duomenys'!BD112</f>
        <v>0</v>
      </c>
      <c r="S117" s="235">
        <f>'Visi duomenys'!BE112</f>
        <v>0</v>
      </c>
      <c r="T117" s="235">
        <f>'Visi duomenys'!BF112</f>
        <v>0</v>
      </c>
      <c r="U117" s="235">
        <f>'Visi duomenys'!BG112</f>
        <v>0</v>
      </c>
    </row>
    <row r="118" spans="1:21" x14ac:dyDescent="0.25">
      <c r="A118" s="236" t="str">
        <f>'Visi duomenys'!A113</f>
        <v>2.2.1.</v>
      </c>
      <c r="B118" s="236" t="str">
        <f>'Visi duomenys'!B113</f>
        <v/>
      </c>
      <c r="C118" s="240" t="str">
        <f>'Visi duomenys'!D113</f>
        <v xml:space="preserve">Uždavinys. Stiprinti regiono viešojo valdymo darbuotojų kompetenciją, didinti jų veiklos efektyvumą ir gerinti teikiamų paslaugų kokybę.  </v>
      </c>
      <c r="D118" s="235">
        <f>'Visi duomenys'!AP113</f>
        <v>0</v>
      </c>
      <c r="E118" s="235">
        <f>'Visi duomenys'!AQ113</f>
        <v>0</v>
      </c>
      <c r="F118" s="235">
        <f>'Visi duomenys'!AR113</f>
        <v>0</v>
      </c>
      <c r="G118" s="235">
        <f>'Visi duomenys'!AS113</f>
        <v>0</v>
      </c>
      <c r="H118" s="235">
        <f>'Visi duomenys'!AT113</f>
        <v>0</v>
      </c>
      <c r="I118" s="235">
        <f>'Visi duomenys'!AU113</f>
        <v>0</v>
      </c>
      <c r="J118" s="235">
        <f>'Visi duomenys'!AV113</f>
        <v>0</v>
      </c>
      <c r="K118" s="235">
        <f>'Visi duomenys'!AW113</f>
        <v>0</v>
      </c>
      <c r="L118" s="235">
        <f>'Visi duomenys'!AX113</f>
        <v>0</v>
      </c>
      <c r="M118" s="235">
        <f>'Visi duomenys'!AY113</f>
        <v>0</v>
      </c>
      <c r="N118" s="235">
        <f>'Visi duomenys'!AZ113</f>
        <v>0</v>
      </c>
      <c r="O118" s="235">
        <f>'Visi duomenys'!BA113</f>
        <v>0</v>
      </c>
      <c r="P118" s="235">
        <f>'Visi duomenys'!BB113</f>
        <v>0</v>
      </c>
      <c r="Q118" s="235">
        <f>'Visi duomenys'!BC113</f>
        <v>0</v>
      </c>
      <c r="R118" s="235">
        <f>'Visi duomenys'!BD113</f>
        <v>0</v>
      </c>
      <c r="S118" s="235">
        <f>'Visi duomenys'!BE113</f>
        <v>0</v>
      </c>
      <c r="T118" s="235">
        <f>'Visi duomenys'!BF113</f>
        <v>0</v>
      </c>
      <c r="U118" s="235">
        <f>'Visi duomenys'!BG113</f>
        <v>0</v>
      </c>
    </row>
    <row r="119" spans="1:21" x14ac:dyDescent="0.25">
      <c r="A119" s="236" t="str">
        <f>'Visi duomenys'!A114</f>
        <v>2.2.1.1</v>
      </c>
      <c r="B119" s="236" t="str">
        <f>'Visi duomenys'!B114</f>
        <v/>
      </c>
      <c r="C119" s="240" t="str">
        <f>'Visi duomenys'!D114</f>
        <v>Priemonė: Paslaugų ir asmenų aptarnavimo kokybės gerinimas savivaldybėse</v>
      </c>
      <c r="D119" s="235">
        <f>'Visi duomenys'!AP114</f>
        <v>0</v>
      </c>
      <c r="E119" s="235">
        <f>'Visi duomenys'!AQ114</f>
        <v>0</v>
      </c>
      <c r="F119" s="235">
        <f>'Visi duomenys'!AR114</f>
        <v>0</v>
      </c>
      <c r="G119" s="235">
        <f>'Visi duomenys'!AS114</f>
        <v>0</v>
      </c>
      <c r="H119" s="235">
        <f>'Visi duomenys'!AT114</f>
        <v>0</v>
      </c>
      <c r="I119" s="235">
        <f>'Visi duomenys'!AU114</f>
        <v>0</v>
      </c>
      <c r="J119" s="235">
        <f>'Visi duomenys'!AV114</f>
        <v>0</v>
      </c>
      <c r="K119" s="235">
        <f>'Visi duomenys'!AW114</f>
        <v>0</v>
      </c>
      <c r="L119" s="235">
        <f>'Visi duomenys'!AX114</f>
        <v>0</v>
      </c>
      <c r="M119" s="235">
        <f>'Visi duomenys'!AY114</f>
        <v>0</v>
      </c>
      <c r="N119" s="235">
        <f>'Visi duomenys'!AZ114</f>
        <v>0</v>
      </c>
      <c r="O119" s="235">
        <f>'Visi duomenys'!BA114</f>
        <v>0</v>
      </c>
      <c r="P119" s="235">
        <f>'Visi duomenys'!BB114</f>
        <v>0</v>
      </c>
      <c r="Q119" s="235">
        <f>'Visi duomenys'!BC114</f>
        <v>0</v>
      </c>
      <c r="R119" s="235">
        <f>'Visi duomenys'!BD114</f>
        <v>0</v>
      </c>
      <c r="S119" s="235">
        <f>'Visi duomenys'!BE114</f>
        <v>0</v>
      </c>
      <c r="T119" s="235">
        <f>'Visi duomenys'!BF114</f>
        <v>0</v>
      </c>
      <c r="U119" s="235">
        <f>'Visi duomenys'!BG114</f>
        <v>0</v>
      </c>
    </row>
    <row r="120" spans="1:21" x14ac:dyDescent="0.25">
      <c r="A120" s="237" t="str">
        <f>'Visi duomenys'!A115</f>
        <v>2.2.1.1.1</v>
      </c>
      <c r="B120" s="237" t="str">
        <f>'Visi duomenys'!B115</f>
        <v>R089920-490000-1208</v>
      </c>
      <c r="C120" s="238" t="str">
        <f>'Visi duomenys'!D115</f>
        <v>Paslaugų teikimo ir asmenų aptarnavimo kokybės gerinimas Tauragės regiono savivaldybėse. I etapas</v>
      </c>
      <c r="D120" s="237" t="str">
        <f>'Visi duomenys'!AP115</f>
        <v>P.S.416</v>
      </c>
      <c r="E120" s="237" t="str">
        <f>'Visi duomenys'!AQ115</f>
        <v>Viešojo valdymo institucijų darbuotojai, kurie dalyvavo pagal veiksmų programą  ESF lėšomis vykdytose veiklose, skirtose stiprinti teikiamų paslaugų ir (ar) aptarnavimo kokybės gerinimui reikalingas kompetencijas</v>
      </c>
      <c r="F120" s="237">
        <f>'Visi duomenys'!AR115</f>
        <v>69</v>
      </c>
      <c r="G120" s="237" t="str">
        <f>'Visi duomenys'!AS115</f>
        <v>P.S.415</v>
      </c>
      <c r="H120" s="237" t="str">
        <f>'Visi duomenys'!AT115</f>
        <v>Viešojo valdymo institucijos, pagal veiksmų programą ESF lėšomis įgyvendinusios paslaugų ir (ar) aptarnavimo kokybei gerinti skirtas priemones</v>
      </c>
      <c r="I120" s="237">
        <f>'Visi duomenys'!AU115</f>
        <v>4</v>
      </c>
      <c r="J120" s="237" t="str">
        <f>'Visi duomenys'!AV115</f>
        <v>P.N.910</v>
      </c>
      <c r="K120" s="237" t="str">
        <f>'Visi duomenys'!AW115</f>
        <v>Parengtos piliečių chartijos</v>
      </c>
      <c r="L120" s="237">
        <f>'Visi duomenys'!AX115</f>
        <v>2</v>
      </c>
      <c r="M120" s="237">
        <f>'Visi duomenys'!AY115</f>
        <v>0</v>
      </c>
      <c r="N120" s="237">
        <f>'Visi duomenys'!AZ115</f>
        <v>0</v>
      </c>
      <c r="O120" s="237">
        <f>'Visi duomenys'!BA115</f>
        <v>0</v>
      </c>
      <c r="P120" s="237">
        <f>'Visi duomenys'!BB115</f>
        <v>0</v>
      </c>
      <c r="Q120" s="237">
        <f>'Visi duomenys'!BC115</f>
        <v>0</v>
      </c>
      <c r="R120" s="237">
        <f>'Visi duomenys'!BD115</f>
        <v>0</v>
      </c>
      <c r="S120" s="237">
        <f>'Visi duomenys'!BE115</f>
        <v>0</v>
      </c>
      <c r="T120" s="237">
        <f>'Visi duomenys'!BF115</f>
        <v>0</v>
      </c>
      <c r="U120" s="237">
        <f>'Visi duomenys'!BG115</f>
        <v>0</v>
      </c>
    </row>
    <row r="121" spans="1:21" x14ac:dyDescent="0.25">
      <c r="A121" s="236" t="str">
        <f>'Visi duomenys'!A116</f>
        <v>3.</v>
      </c>
      <c r="B121" s="236">
        <f>'Visi duomenys'!B116</f>
        <v>0</v>
      </c>
      <c r="C121" s="240" t="str">
        <f>'Visi duomenys'!D116</f>
        <v>Prioritetas. ŽMOGUI PATOGI GYVENTI IR SAUGI APLINKA</v>
      </c>
      <c r="D121" s="235">
        <f>'Visi duomenys'!AP116</f>
        <v>0</v>
      </c>
      <c r="E121" s="235">
        <f>'Visi duomenys'!AQ116</f>
        <v>0</v>
      </c>
      <c r="F121" s="235">
        <f>'Visi duomenys'!AR116</f>
        <v>0</v>
      </c>
      <c r="G121" s="235">
        <f>'Visi duomenys'!AS116</f>
        <v>0</v>
      </c>
      <c r="H121" s="235">
        <f>'Visi duomenys'!AT116</f>
        <v>0</v>
      </c>
      <c r="I121" s="235">
        <f>'Visi duomenys'!AU116</f>
        <v>0</v>
      </c>
      <c r="J121" s="235">
        <f>'Visi duomenys'!AV116</f>
        <v>0</v>
      </c>
      <c r="K121" s="235">
        <f>'Visi duomenys'!AW116</f>
        <v>0</v>
      </c>
      <c r="L121" s="235">
        <f>'Visi duomenys'!AX116</f>
        <v>0</v>
      </c>
      <c r="M121" s="235">
        <f>'Visi duomenys'!AY116</f>
        <v>0</v>
      </c>
      <c r="N121" s="235">
        <f>'Visi duomenys'!AZ116</f>
        <v>0</v>
      </c>
      <c r="O121" s="235">
        <f>'Visi duomenys'!BA116</f>
        <v>0</v>
      </c>
      <c r="P121" s="235">
        <f>'Visi duomenys'!BB116</f>
        <v>0</v>
      </c>
      <c r="Q121" s="235">
        <f>'Visi duomenys'!BC116</f>
        <v>0</v>
      </c>
      <c r="R121" s="235">
        <f>'Visi duomenys'!BD116</f>
        <v>0</v>
      </c>
      <c r="S121" s="235">
        <f>'Visi duomenys'!BE116</f>
        <v>0</v>
      </c>
      <c r="T121" s="235">
        <f>'Visi duomenys'!BF116</f>
        <v>0</v>
      </c>
      <c r="U121" s="235">
        <f>'Visi duomenys'!BG116</f>
        <v>0</v>
      </c>
    </row>
    <row r="122" spans="1:21" x14ac:dyDescent="0.25">
      <c r="A122" s="236" t="str">
        <f>'Visi duomenys'!A117</f>
        <v>3.1.</v>
      </c>
      <c r="B122" s="236" t="str">
        <f>'Visi duomenys'!B117</f>
        <v/>
      </c>
      <c r="C122" s="240" t="str">
        <f>'Visi duomenys'!D117</f>
        <v>Tikslas. Diegti sveiką gyvenamąją aplinką kuriančias vandentvarkos ir atliekų tvarkymo sistemas, didinti paslaugų kokybę ir prieinamumą.</v>
      </c>
      <c r="D122" s="235">
        <f>'Visi duomenys'!AP117</f>
        <v>0</v>
      </c>
      <c r="E122" s="235">
        <f>'Visi duomenys'!AQ117</f>
        <v>0</v>
      </c>
      <c r="F122" s="235">
        <f>'Visi duomenys'!AR117</f>
        <v>0</v>
      </c>
      <c r="G122" s="235">
        <f>'Visi duomenys'!AS117</f>
        <v>0</v>
      </c>
      <c r="H122" s="235">
        <f>'Visi duomenys'!AT117</f>
        <v>0</v>
      </c>
      <c r="I122" s="235">
        <f>'Visi duomenys'!AU117</f>
        <v>0</v>
      </c>
      <c r="J122" s="235">
        <f>'Visi duomenys'!AV117</f>
        <v>0</v>
      </c>
      <c r="K122" s="235">
        <f>'Visi duomenys'!AW117</f>
        <v>0</v>
      </c>
      <c r="L122" s="235">
        <f>'Visi duomenys'!AX117</f>
        <v>0</v>
      </c>
      <c r="M122" s="235">
        <f>'Visi duomenys'!AY117</f>
        <v>0</v>
      </c>
      <c r="N122" s="235">
        <f>'Visi duomenys'!AZ117</f>
        <v>0</v>
      </c>
      <c r="O122" s="235">
        <f>'Visi duomenys'!BA117</f>
        <v>0</v>
      </c>
      <c r="P122" s="235">
        <f>'Visi duomenys'!BB117</f>
        <v>0</v>
      </c>
      <c r="Q122" s="235">
        <f>'Visi duomenys'!BC117</f>
        <v>0</v>
      </c>
      <c r="R122" s="235">
        <f>'Visi duomenys'!BD117</f>
        <v>0</v>
      </c>
      <c r="S122" s="235">
        <f>'Visi duomenys'!BE117</f>
        <v>0</v>
      </c>
      <c r="T122" s="235">
        <f>'Visi duomenys'!BF117</f>
        <v>0</v>
      </c>
      <c r="U122" s="235">
        <f>'Visi duomenys'!BG117</f>
        <v>0</v>
      </c>
    </row>
    <row r="123" spans="1:21" x14ac:dyDescent="0.25">
      <c r="A123" s="236" t="str">
        <f>'Visi duomenys'!A118</f>
        <v>3.1.1.</v>
      </c>
      <c r="B123" s="236" t="str">
        <f>'Visi duomenys'!B118</f>
        <v/>
      </c>
      <c r="C123" s="240" t="str">
        <f>'Visi duomenys'!D118</f>
        <v xml:space="preserve">Uždavinys. Plėsti, renovuoti ir modernizuoti geriamojo vandens ir nuotekų, paviršinių nuotekų surinkimo infrastruktūrą, gerinti teikiamų paslaugų  kokybę.  </v>
      </c>
      <c r="D123" s="235">
        <f>'Visi duomenys'!AP118</f>
        <v>0</v>
      </c>
      <c r="E123" s="235">
        <f>'Visi duomenys'!AQ118</f>
        <v>0</v>
      </c>
      <c r="F123" s="235">
        <f>'Visi duomenys'!AR118</f>
        <v>0</v>
      </c>
      <c r="G123" s="235">
        <f>'Visi duomenys'!AS118</f>
        <v>0</v>
      </c>
      <c r="H123" s="235">
        <f>'Visi duomenys'!AT118</f>
        <v>0</v>
      </c>
      <c r="I123" s="235">
        <f>'Visi duomenys'!AU118</f>
        <v>0</v>
      </c>
      <c r="J123" s="235">
        <f>'Visi duomenys'!AV118</f>
        <v>0</v>
      </c>
      <c r="K123" s="235">
        <f>'Visi duomenys'!AW118</f>
        <v>0</v>
      </c>
      <c r="L123" s="235">
        <f>'Visi duomenys'!AX118</f>
        <v>0</v>
      </c>
      <c r="M123" s="235">
        <f>'Visi duomenys'!AY118</f>
        <v>0</v>
      </c>
      <c r="N123" s="235">
        <f>'Visi duomenys'!AZ118</f>
        <v>0</v>
      </c>
      <c r="O123" s="235">
        <f>'Visi duomenys'!BA118</f>
        <v>0</v>
      </c>
      <c r="P123" s="235">
        <f>'Visi duomenys'!BB118</f>
        <v>0</v>
      </c>
      <c r="Q123" s="235">
        <f>'Visi duomenys'!BC118</f>
        <v>0</v>
      </c>
      <c r="R123" s="235">
        <f>'Visi duomenys'!BD118</f>
        <v>0</v>
      </c>
      <c r="S123" s="235">
        <f>'Visi duomenys'!BE118</f>
        <v>0</v>
      </c>
      <c r="T123" s="235">
        <f>'Visi duomenys'!BF118</f>
        <v>0</v>
      </c>
      <c r="U123" s="235">
        <f>'Visi duomenys'!BG118</f>
        <v>0</v>
      </c>
    </row>
    <row r="124" spans="1:21" x14ac:dyDescent="0.25">
      <c r="A124" s="236" t="str">
        <f>'Visi duomenys'!A119</f>
        <v>3.1.1.1</v>
      </c>
      <c r="B124" s="236" t="str">
        <f>'Visi duomenys'!B119</f>
        <v/>
      </c>
      <c r="C124" s="240" t="str">
        <f>'Visi duomenys'!D119</f>
        <v>Priemonė: Geriamojo vandens tiekimo ir nuotekų tvarkymo sistemų renovavimas ir plėtra, įmonių valdymo tobulinimas</v>
      </c>
      <c r="D124" s="235">
        <f>'Visi duomenys'!AP119</f>
        <v>0</v>
      </c>
      <c r="E124" s="235">
        <f>'Visi duomenys'!AQ119</f>
        <v>0</v>
      </c>
      <c r="F124" s="235">
        <f>'Visi duomenys'!AR119</f>
        <v>0</v>
      </c>
      <c r="G124" s="235">
        <f>'Visi duomenys'!AS119</f>
        <v>0</v>
      </c>
      <c r="H124" s="235">
        <f>'Visi duomenys'!AT119</f>
        <v>0</v>
      </c>
      <c r="I124" s="235">
        <f>'Visi duomenys'!AU119</f>
        <v>0</v>
      </c>
      <c r="J124" s="235">
        <f>'Visi duomenys'!AV119</f>
        <v>0</v>
      </c>
      <c r="K124" s="235">
        <f>'Visi duomenys'!AW119</f>
        <v>0</v>
      </c>
      <c r="L124" s="235">
        <f>'Visi duomenys'!AX119</f>
        <v>0</v>
      </c>
      <c r="M124" s="235">
        <f>'Visi duomenys'!AY119</f>
        <v>0</v>
      </c>
      <c r="N124" s="235">
        <f>'Visi duomenys'!AZ119</f>
        <v>0</v>
      </c>
      <c r="O124" s="235">
        <f>'Visi duomenys'!BA119</f>
        <v>0</v>
      </c>
      <c r="P124" s="235">
        <f>'Visi duomenys'!BB119</f>
        <v>0</v>
      </c>
      <c r="Q124" s="235">
        <f>'Visi duomenys'!BC119</f>
        <v>0</v>
      </c>
      <c r="R124" s="235">
        <f>'Visi duomenys'!BD119</f>
        <v>0</v>
      </c>
      <c r="S124" s="235">
        <f>'Visi duomenys'!BE119</f>
        <v>0</v>
      </c>
      <c r="T124" s="235">
        <f>'Visi duomenys'!BF119</f>
        <v>0</v>
      </c>
      <c r="U124" s="235">
        <f>'Visi duomenys'!BG119</f>
        <v>0</v>
      </c>
    </row>
    <row r="125" spans="1:21" x14ac:dyDescent="0.25">
      <c r="A125" s="237" t="str">
        <f>'Visi duomenys'!A120</f>
        <v>3.1.1.1.1</v>
      </c>
      <c r="B125" s="237" t="str">
        <f>'Visi duomenys'!B120</f>
        <v>R080014-070600-1213</v>
      </c>
      <c r="C125" s="238" t="str">
        <f>'Visi duomenys'!D120</f>
        <v>Vandentiekio ir nuotekų tinklų rekonstrukcija ir plėtra Šilalės rajone (Kaltinėnuose)</v>
      </c>
      <c r="D125" s="237" t="str">
        <f>'Visi duomenys'!AP120</f>
        <v>P.S.333</v>
      </c>
      <c r="E125" s="237" t="str">
        <f>'Visi duomenys'!AQ120</f>
        <v>Rekonstruotų vandens tiekimo ir nuotekų surinkimo tinklų ilgis (km)</v>
      </c>
      <c r="F125" s="237">
        <f>'Visi duomenys'!AR120</f>
        <v>2.84</v>
      </c>
      <c r="G125" s="237" t="str">
        <f>'Visi duomenys'!AS120</f>
        <v>P.N.050</v>
      </c>
      <c r="H125" s="237" t="str">
        <f>'Visi duomenys'!AT120</f>
        <v>Gyventojai, kuriems teikiamos vandens tiekimo paslaugos naujai pastatytais geriamojo vandens tiekimo tinklais (skaičius)</v>
      </c>
      <c r="I125" s="237">
        <f>'Visi duomenys'!AU120</f>
        <v>494</v>
      </c>
      <c r="J125" s="237">
        <f>'Visi duomenys'!AV120</f>
        <v>0</v>
      </c>
      <c r="K125" s="237">
        <f>'Visi duomenys'!AW120</f>
        <v>0</v>
      </c>
      <c r="L125" s="237">
        <f>'Visi duomenys'!AX120</f>
        <v>0</v>
      </c>
      <c r="M125" s="237" t="str">
        <f>'Visi duomenys'!AY120</f>
        <v>P.N.053</v>
      </c>
      <c r="N125" s="237" t="str">
        <f>'Visi duomenys'!AZ120</f>
        <v>Gyventojai, kuriems teikiamos paslaugos naujai pastatytais nuotekų surinkimo tinklais (GE)</v>
      </c>
      <c r="O125" s="237">
        <f>'Visi duomenys'!BA120</f>
        <v>526</v>
      </c>
      <c r="P125" s="237">
        <f>'Visi duomenys'!BB120</f>
        <v>0</v>
      </c>
      <c r="Q125" s="237">
        <f>'Visi duomenys'!BC120</f>
        <v>0</v>
      </c>
      <c r="R125" s="237">
        <f>'Visi duomenys'!BD120</f>
        <v>0</v>
      </c>
      <c r="S125" s="237">
        <f>'Visi duomenys'!BE120</f>
        <v>0</v>
      </c>
      <c r="T125" s="237">
        <f>'Visi duomenys'!BF120</f>
        <v>0</v>
      </c>
      <c r="U125" s="237">
        <f>'Visi duomenys'!BG120</f>
        <v>0</v>
      </c>
    </row>
    <row r="126" spans="1:21" x14ac:dyDescent="0.25">
      <c r="A126" s="237" t="str">
        <f>'Visi duomenys'!A121</f>
        <v>3.1.1.1.2</v>
      </c>
      <c r="B126" s="237" t="str">
        <f>'Visi duomenys'!B121</f>
        <v>R080014-060700-1214</v>
      </c>
      <c r="C126" s="238" t="str">
        <f>'Visi duomenys'!D121</f>
        <v>Vandens tiekimo ir nuotekų tvarkymo infrastruktūros renovavimas ir plėtra Pagėgių savivaldybėje (Natkiškiuose, Piktupėnuose)</v>
      </c>
      <c r="D126" s="237" t="str">
        <f>'Visi duomenys'!AP121</f>
        <v>P.S.333</v>
      </c>
      <c r="E126" s="237" t="str">
        <f>'Visi duomenys'!AQ121</f>
        <v>Rekonstruotų vandens tiekimo ir nuotekų surinkimo tinklų ilgis (km)</v>
      </c>
      <c r="F126" s="237">
        <f>'Visi duomenys'!AR121</f>
        <v>3</v>
      </c>
      <c r="G126" s="237" t="str">
        <f>'Visi duomenys'!AS121</f>
        <v>P.N.050</v>
      </c>
      <c r="H126" s="237" t="str">
        <f>'Visi duomenys'!AT121</f>
        <v>Gyventojai, kuriems teikiamos vandens tiekimo paslaugos naujai pastatytais geriamojo vandens tiekimo tinklais (skaičius)</v>
      </c>
      <c r="I126" s="237">
        <f>'Visi duomenys'!AU121</f>
        <v>92</v>
      </c>
      <c r="J126" s="237">
        <f>'Visi duomenys'!AV121</f>
        <v>0</v>
      </c>
      <c r="K126" s="237">
        <f>'Visi duomenys'!AW121</f>
        <v>0</v>
      </c>
      <c r="L126" s="237">
        <f>'Visi duomenys'!AX121</f>
        <v>0</v>
      </c>
      <c r="M126" s="237" t="str">
        <f>'Visi duomenys'!AY121</f>
        <v>P.N.053</v>
      </c>
      <c r="N126" s="237" t="str">
        <f>'Visi duomenys'!AZ121</f>
        <v>Gyventojai, kuriems teikiamos paslaugos naujai pastatytais nuotekų surinkimo tinklais (GE)</v>
      </c>
      <c r="O126" s="237">
        <f>'Visi duomenys'!BA121</f>
        <v>60</v>
      </c>
      <c r="P126" s="237" t="str">
        <f>'Visi duomenys'!BB121</f>
        <v>P.N.054</v>
      </c>
      <c r="Q126" s="237" t="str">
        <f>'Visi duomenys'!BC121</f>
        <v>Gyventojai, kuriems teikiamos nuotekų valymo paslaugos naujai pastatytais ir (arba) rekonstruotais nuotekų valymo įrenginiais (GE)</v>
      </c>
      <c r="R126" s="237">
        <f>'Visi duomenys'!BD121</f>
        <v>406</v>
      </c>
      <c r="S126" s="237">
        <f>'Visi duomenys'!BE121</f>
        <v>0</v>
      </c>
      <c r="T126" s="237">
        <f>'Visi duomenys'!BF121</f>
        <v>0</v>
      </c>
      <c r="U126" s="237">
        <f>'Visi duomenys'!BG121</f>
        <v>0</v>
      </c>
    </row>
    <row r="127" spans="1:21" x14ac:dyDescent="0.25">
      <c r="A127" s="237" t="str">
        <f>'Visi duomenys'!A122</f>
        <v>3.1.1.1.3</v>
      </c>
      <c r="B127" s="237" t="str">
        <f>'Visi duomenys'!B122</f>
        <v>R080014-070600-1215</v>
      </c>
      <c r="C127" s="238" t="str">
        <f>'Visi duomenys'!D122</f>
        <v>Vandens tiekimo ir nuotekų tvarkymo infrastruktūros plėtra Jurbarko rajone</v>
      </c>
      <c r="D127" s="237" t="str">
        <f>'Visi duomenys'!AP122</f>
        <v>P.S.333</v>
      </c>
      <c r="E127" s="237" t="str">
        <f>'Visi duomenys'!AQ122</f>
        <v>Rekonstruotų vandens tiekimo ir nuotekų surinkimo tinklų ilgis (km)</v>
      </c>
      <c r="F127" s="237">
        <f>'Visi duomenys'!AR122</f>
        <v>1</v>
      </c>
      <c r="G127" s="237" t="str">
        <f>'Visi duomenys'!AS122</f>
        <v>P.N.050</v>
      </c>
      <c r="H127" s="237" t="str">
        <f>'Visi duomenys'!AT122</f>
        <v>Gyventojai, kuriems teikiamos vandens tiekimo paslaugos naujai pastatytais geriamojo vandens tiekimo tinklais (skaičius)</v>
      </c>
      <c r="I127" s="237">
        <f>'Visi duomenys'!AU122</f>
        <v>137</v>
      </c>
      <c r="J127" s="237" t="str">
        <f>'Visi duomenys'!AV122</f>
        <v>P.N.051</v>
      </c>
      <c r="K127" s="237" t="str">
        <f>'Visi duomenys'!AW122</f>
        <v>Gyventojai, kuriems teikiamos vandens tiekimo paslaugos iš naujai pastatytų ir (arba) rekonstruotų geriamojo vandens gerinimo įrenginių (skaičius)</v>
      </c>
      <c r="L127" s="237">
        <f>'Visi duomenys'!AX122</f>
        <v>11310</v>
      </c>
      <c r="M127" s="237" t="str">
        <f>'Visi duomenys'!AY122</f>
        <v>P.N.053</v>
      </c>
      <c r="N127" s="237" t="str">
        <f>'Visi duomenys'!AZ122</f>
        <v>Gyventojai, kuriems teikiamos paslaugos naujai pastatytais nuotekų surinkimo tinklais (GE)</v>
      </c>
      <c r="O127" s="237">
        <f>'Visi duomenys'!BA122</f>
        <v>110</v>
      </c>
      <c r="P127" s="237">
        <f>'Visi duomenys'!BB122</f>
        <v>0</v>
      </c>
      <c r="Q127" s="237">
        <f>'Visi duomenys'!BC122</f>
        <v>0</v>
      </c>
      <c r="R127" s="237">
        <f>'Visi duomenys'!BD122</f>
        <v>0</v>
      </c>
      <c r="S127" s="237">
        <f>'Visi duomenys'!BE122</f>
        <v>0</v>
      </c>
      <c r="T127" s="237">
        <f>'Visi duomenys'!BF122</f>
        <v>0</v>
      </c>
      <c r="U127" s="237">
        <f>'Visi duomenys'!BG122</f>
        <v>0</v>
      </c>
    </row>
    <row r="128" spans="1:21" x14ac:dyDescent="0.25">
      <c r="A128" s="237" t="str">
        <f>'Visi duomenys'!A123</f>
        <v>3.1.1.1.4</v>
      </c>
      <c r="B128" s="237" t="str">
        <f>'Visi duomenys'!B123</f>
        <v>R080014-060700-1216</v>
      </c>
      <c r="C128" s="238" t="str">
        <f>'Visi duomenys'!D123</f>
        <v>Geriamojo vandens tiekimo ir nuotekų tvarkymo sistemų renovavimas ir plėtra Tauragės rajone</v>
      </c>
      <c r="D128" s="237" t="str">
        <f>'Visi duomenys'!AP123</f>
        <v>P.S.333</v>
      </c>
      <c r="E128" s="237" t="str">
        <f>'Visi duomenys'!AQ123</f>
        <v>Rekonstruotų vandens tiekimo ir nuotekų surinkimo tinklų ilgis (km)</v>
      </c>
      <c r="F128" s="237">
        <f>'Visi duomenys'!AR123</f>
        <v>7.5</v>
      </c>
      <c r="G128" s="237" t="str">
        <f>'Visi duomenys'!AS123</f>
        <v>P.N.050</v>
      </c>
      <c r="H128" s="237" t="str">
        <f>'Visi duomenys'!AT123</f>
        <v>Gyventojai, kuriems teikiamos vandens tiekimo paslaugos naujai pastatytais geriamojo vandens tiekimo tinklais (skaičius)</v>
      </c>
      <c r="I128" s="237">
        <f>'Visi duomenys'!AU123</f>
        <v>29</v>
      </c>
      <c r="J128" s="237">
        <f>'Visi duomenys'!AV123</f>
        <v>0</v>
      </c>
      <c r="K128" s="237">
        <f>'Visi duomenys'!AW123</f>
        <v>0</v>
      </c>
      <c r="L128" s="237">
        <f>'Visi duomenys'!AX123</f>
        <v>0</v>
      </c>
      <c r="M128" s="237" t="str">
        <f>'Visi duomenys'!AY123</f>
        <v>P.N.053</v>
      </c>
      <c r="N128" s="237" t="str">
        <f>'Visi duomenys'!AZ123</f>
        <v>Gyventojai, kuriems teikiamos paslaugos naujai pastatytais nuotekų surinkimo tinklais (GE)</v>
      </c>
      <c r="O128" s="237">
        <f>'Visi duomenys'!BA123</f>
        <v>398</v>
      </c>
      <c r="P128" s="237" t="str">
        <f>'Visi duomenys'!BB123</f>
        <v>P.N.054</v>
      </c>
      <c r="Q128" s="237" t="str">
        <f>'Visi duomenys'!BC123</f>
        <v>Gyventojai, kuriems teikiamos nuotekų valymo paslaugos naujai pastatytais ir (arba) rekonstruotais nuotekų valymo įrenginiais (GE)</v>
      </c>
      <c r="R128" s="237">
        <f>'Visi duomenys'!BD123</f>
        <v>862</v>
      </c>
      <c r="S128" s="237">
        <f>'Visi duomenys'!BE123</f>
        <v>0</v>
      </c>
      <c r="T128" s="237">
        <f>'Visi duomenys'!BF123</f>
        <v>0</v>
      </c>
      <c r="U128" s="237">
        <f>'Visi duomenys'!BG123</f>
        <v>0</v>
      </c>
    </row>
    <row r="129" spans="1:21" x14ac:dyDescent="0.25">
      <c r="A129" s="237" t="str">
        <f>'Visi duomenys'!A124</f>
        <v>3.1.1.1.5</v>
      </c>
      <c r="B129" s="237" t="str">
        <f>'Visi duomenys'!B124</f>
        <v>R080014-060700-1217</v>
      </c>
      <c r="C129" s="238" t="str">
        <f>'Visi duomenys'!D124</f>
        <v>Geriamojo vandens tiekimo ir nuotekų tvarkymo sistemų renovavimas ir plėtra Šilalės rajone (Kaltinėnuose, Traksėdyje)</v>
      </c>
      <c r="D129" s="237">
        <f>'Visi duomenys'!AP124</f>
        <v>0</v>
      </c>
      <c r="E129" s="237">
        <f>'Visi duomenys'!AQ124</f>
        <v>0</v>
      </c>
      <c r="F129" s="237">
        <f>'Visi duomenys'!AR124</f>
        <v>0</v>
      </c>
      <c r="G129" s="237">
        <f>'Visi duomenys'!AS124</f>
        <v>0</v>
      </c>
      <c r="H129" s="237">
        <f>'Visi duomenys'!AT124</f>
        <v>0</v>
      </c>
      <c r="I129" s="237">
        <f>'Visi duomenys'!AU124</f>
        <v>0</v>
      </c>
      <c r="J129" s="237" t="str">
        <f>'Visi duomenys'!AV124</f>
        <v>P.N.051</v>
      </c>
      <c r="K129" s="237" t="str">
        <f>'Visi duomenys'!AW124</f>
        <v>Gyventojai, kuriems teikiamos vandens tiekimo paslaugos iš naujai pastatytų ir (arba) rekonstruotų geriamojo vandens gerinimo įrenginių (skaičius)</v>
      </c>
      <c r="L129" s="237">
        <f>'Visi duomenys'!AX124</f>
        <v>221</v>
      </c>
      <c r="M129" s="237">
        <f>'Visi duomenys'!AY124</f>
        <v>0</v>
      </c>
      <c r="N129" s="237">
        <f>'Visi duomenys'!AZ124</f>
        <v>0</v>
      </c>
      <c r="O129" s="237">
        <f>'Visi duomenys'!BA124</f>
        <v>0</v>
      </c>
      <c r="P129" s="237" t="str">
        <f>'Visi duomenys'!BB124</f>
        <v>P.N.054</v>
      </c>
      <c r="Q129" s="237" t="str">
        <f>'Visi duomenys'!BC124</f>
        <v>Gyventojai, kuriems teikiamos nuotekų valymo paslaugos naujai pastatytais ir (arba) rekonstruotais nuotekų valymo įrenginiais (GE)</v>
      </c>
      <c r="R129" s="237">
        <f>'Visi duomenys'!BD124</f>
        <v>145</v>
      </c>
      <c r="S129" s="237">
        <f>'Visi duomenys'!BE124</f>
        <v>0</v>
      </c>
      <c r="T129" s="237">
        <f>'Visi duomenys'!BF124</f>
        <v>0</v>
      </c>
      <c r="U129" s="237">
        <f>'Visi duomenys'!BG124</f>
        <v>0</v>
      </c>
    </row>
    <row r="130" spans="1:21" x14ac:dyDescent="0.25">
      <c r="A130" s="237" t="str">
        <f>'Visi duomenys'!A125</f>
        <v>3.1.1.1.6</v>
      </c>
      <c r="B130" s="237" t="str">
        <f>'Visi duomenys'!B125</f>
        <v>R080014-070000-1218</v>
      </c>
      <c r="C130" s="238" t="str">
        <f>'Visi duomenys'!D125</f>
        <v>Nuotekų tinklų plėtra Pagėgių savivaldybėje (Mažaičiuose)</v>
      </c>
      <c r="D130" s="237">
        <f>'Visi duomenys'!AP125</f>
        <v>0</v>
      </c>
      <c r="E130" s="237">
        <f>'Visi duomenys'!AQ125</f>
        <v>0</v>
      </c>
      <c r="F130" s="237">
        <f>'Visi duomenys'!AR125</f>
        <v>0</v>
      </c>
      <c r="G130" s="237">
        <f>'Visi duomenys'!AS125</f>
        <v>0</v>
      </c>
      <c r="H130" s="237">
        <f>'Visi duomenys'!AT125</f>
        <v>0</v>
      </c>
      <c r="I130" s="237">
        <f>'Visi duomenys'!AU125</f>
        <v>0</v>
      </c>
      <c r="J130" s="237">
        <f>'Visi duomenys'!AV125</f>
        <v>0</v>
      </c>
      <c r="K130" s="237">
        <f>'Visi duomenys'!AW125</f>
        <v>0</v>
      </c>
      <c r="L130" s="237">
        <f>'Visi duomenys'!AX125</f>
        <v>0</v>
      </c>
      <c r="M130" s="237" t="str">
        <f>'Visi duomenys'!AY125</f>
        <v>P.N.053</v>
      </c>
      <c r="N130" s="237" t="str">
        <f>'Visi duomenys'!AZ125</f>
        <v>Gyventojai, kuriems teikiamos paslaugos naujai pastatytais nuotekų surinkimo tinklais (GE)</v>
      </c>
      <c r="O130" s="237">
        <f>'Visi duomenys'!BA125</f>
        <v>50</v>
      </c>
      <c r="P130" s="237">
        <f>'Visi duomenys'!BB125</f>
        <v>0</v>
      </c>
      <c r="Q130" s="237">
        <f>'Visi duomenys'!BC125</f>
        <v>0</v>
      </c>
      <c r="R130" s="237">
        <f>'Visi duomenys'!BD125</f>
        <v>0</v>
      </c>
      <c r="S130" s="237">
        <f>'Visi duomenys'!BE125</f>
        <v>0</v>
      </c>
      <c r="T130" s="237">
        <f>'Visi duomenys'!BF125</f>
        <v>0</v>
      </c>
      <c r="U130" s="237">
        <f>'Visi duomenys'!BG125</f>
        <v>0</v>
      </c>
    </row>
    <row r="131" spans="1:21" x14ac:dyDescent="0.25">
      <c r="A131" s="237" t="str">
        <f>'Visi duomenys'!A126</f>
        <v>3.1.1.1.7</v>
      </c>
      <c r="B131" s="237" t="str">
        <f>'Visi duomenys'!B126</f>
        <v>R080014-070650-1219</v>
      </c>
      <c r="C131" s="238" t="str">
        <f>'Visi duomenys'!D126</f>
        <v>Vandens tiekimo ir nuotekų tvarkymo infrastruktūros plėtra Jurbarko mieste</v>
      </c>
      <c r="D131" s="237" t="str">
        <f>'Visi duomenys'!AP126</f>
        <v>P.S.333</v>
      </c>
      <c r="E131" s="237" t="str">
        <f>'Visi duomenys'!AQ126</f>
        <v>Rekonstruotų vandens tiekimo ir nuotekų surinkimo tinklų ilgis (km)</v>
      </c>
      <c r="F131" s="237">
        <f>'Visi duomenys'!AR126</f>
        <v>0.22700000000000001</v>
      </c>
      <c r="G131" s="237" t="str">
        <f>'Visi duomenys'!AS126</f>
        <v>P.N.050</v>
      </c>
      <c r="H131" s="237" t="str">
        <f>'Visi duomenys'!AT126</f>
        <v>Gyventojai, kuriems teikiamos vandens tiekimo paslaugos naujai pastatytais geriamojo vandens tiekimo tinklais (skaičius)</v>
      </c>
      <c r="I131" s="237">
        <f>'Visi duomenys'!AU126</f>
        <v>27</v>
      </c>
      <c r="J131" s="237">
        <f>'Visi duomenys'!AV126</f>
        <v>0</v>
      </c>
      <c r="K131" s="237">
        <f>'Visi duomenys'!AW126</f>
        <v>0</v>
      </c>
      <c r="L131" s="237">
        <f>'Visi duomenys'!AX126</f>
        <v>0</v>
      </c>
      <c r="M131" s="237" t="str">
        <f>'Visi duomenys'!AY126</f>
        <v>P.N.053</v>
      </c>
      <c r="N131" s="237" t="str">
        <f>'Visi duomenys'!AZ126</f>
        <v>Gyventojai, kuriems teikiamos paslaugos naujai pastatytais nuotekų surinkimo tinklais (GE)</v>
      </c>
      <c r="O131" s="237">
        <f>'Visi duomenys'!BA126</f>
        <v>93</v>
      </c>
      <c r="P131" s="237">
        <f>'Visi duomenys'!BB126</f>
        <v>0</v>
      </c>
      <c r="Q131" s="237">
        <f>'Visi duomenys'!BC126</f>
        <v>0</v>
      </c>
      <c r="R131" s="237">
        <f>'Visi duomenys'!BD126</f>
        <v>0</v>
      </c>
      <c r="S131" s="237">
        <f>'Visi duomenys'!BE126</f>
        <v>0</v>
      </c>
      <c r="T131" s="237">
        <f>'Visi duomenys'!BF126</f>
        <v>0</v>
      </c>
      <c r="U131" s="237">
        <f>'Visi duomenys'!BG126</f>
        <v>0</v>
      </c>
    </row>
    <row r="132" spans="1:21" x14ac:dyDescent="0.25">
      <c r="A132" s="237" t="str">
        <f>'Visi duomenys'!A127</f>
        <v>3.1.1.1.8</v>
      </c>
      <c r="B132" s="237" t="str">
        <f>'Visi duomenys'!B127</f>
        <v>R080014-060750-1220</v>
      </c>
      <c r="C132" s="238" t="str">
        <f>'Visi duomenys'!D127</f>
        <v>Geriamojo vandens tiekimo ir nuotekų tvarkymo sistemų renovavimas ir plėtra Tauragės rajone (papildomi darbai)</v>
      </c>
      <c r="D132" s="237" t="str">
        <f>'Visi duomenys'!AP127</f>
        <v>P.S.333</v>
      </c>
      <c r="E132" s="237" t="str">
        <f>'Visi duomenys'!AQ127</f>
        <v>Rekonstruotų vandens tiekimo ir nuotekų surinkimo tinklų ilgis (km)</v>
      </c>
      <c r="F132" s="237">
        <f>'Visi duomenys'!AR127</f>
        <v>3.45</v>
      </c>
      <c r="G132" s="237" t="str">
        <f>'Visi duomenys'!AS127</f>
        <v>P.N.050</v>
      </c>
      <c r="H132" s="237" t="str">
        <f>'Visi duomenys'!AT127</f>
        <v>Gyventojai, kuriems teikiamos vandens tiekimo paslaugos naujai pastatytais geriamojo vandens tiekimo tinklais (skaičius)</v>
      </c>
      <c r="I132" s="237">
        <f>'Visi duomenys'!AU127</f>
        <v>17</v>
      </c>
      <c r="J132" s="237">
        <f>'Visi duomenys'!AV127</f>
        <v>0</v>
      </c>
      <c r="K132" s="237">
        <f>'Visi duomenys'!AW127</f>
        <v>0</v>
      </c>
      <c r="L132" s="237">
        <f>'Visi duomenys'!AX127</f>
        <v>0</v>
      </c>
      <c r="M132" s="237" t="str">
        <f>'Visi duomenys'!AY127</f>
        <v>P.N.053</v>
      </c>
      <c r="N132" s="237" t="str">
        <f>'Visi duomenys'!AZ127</f>
        <v>Gyventojai, kuriems teikiamos paslaugos naujai pastatytais nuotekų surinkimo tinklais (GE)</v>
      </c>
      <c r="O132" s="237">
        <f>'Visi duomenys'!BA127</f>
        <v>32</v>
      </c>
      <c r="P132" s="237">
        <f>'Visi duomenys'!BB127</f>
        <v>0</v>
      </c>
      <c r="Q132" s="237">
        <f>'Visi duomenys'!BC127</f>
        <v>0</v>
      </c>
      <c r="R132" s="237">
        <f>'Visi duomenys'!BD127</f>
        <v>0</v>
      </c>
      <c r="S132" s="237">
        <f>'Visi duomenys'!BE127</f>
        <v>0</v>
      </c>
      <c r="T132" s="237">
        <f>'Visi duomenys'!BF127</f>
        <v>0</v>
      </c>
      <c r="U132" s="237">
        <f>'Visi duomenys'!BG127</f>
        <v>0</v>
      </c>
    </row>
    <row r="133" spans="1:21" x14ac:dyDescent="0.25">
      <c r="A133" s="236" t="str">
        <f>'Visi duomenys'!A128</f>
        <v>3.1.1.2</v>
      </c>
      <c r="B133" s="236" t="str">
        <f>'Visi duomenys'!B128</f>
        <v/>
      </c>
      <c r="C133" s="240" t="str">
        <f>'Visi duomenys'!D128</f>
        <v>Priemonė: Paviršinių nuotekų sistemų tvarkymas</v>
      </c>
      <c r="D133" s="235">
        <f>'Visi duomenys'!AP128</f>
        <v>0</v>
      </c>
      <c r="E133" s="235">
        <f>'Visi duomenys'!AQ128</f>
        <v>0</v>
      </c>
      <c r="F133" s="235">
        <f>'Visi duomenys'!AR128</f>
        <v>0</v>
      </c>
      <c r="G133" s="235">
        <f>'Visi duomenys'!AS128</f>
        <v>0</v>
      </c>
      <c r="H133" s="235">
        <f>'Visi duomenys'!AT128</f>
        <v>0</v>
      </c>
      <c r="I133" s="235">
        <f>'Visi duomenys'!AU128</f>
        <v>0</v>
      </c>
      <c r="J133" s="235">
        <f>'Visi duomenys'!AV128</f>
        <v>0</v>
      </c>
      <c r="K133" s="235">
        <f>'Visi duomenys'!AW128</f>
        <v>0</v>
      </c>
      <c r="L133" s="235">
        <f>'Visi duomenys'!AX128</f>
        <v>0</v>
      </c>
      <c r="M133" s="235">
        <f>'Visi duomenys'!AY128</f>
        <v>0</v>
      </c>
      <c r="N133" s="235">
        <f>'Visi duomenys'!AZ128</f>
        <v>0</v>
      </c>
      <c r="O133" s="235">
        <f>'Visi duomenys'!BA128</f>
        <v>0</v>
      </c>
      <c r="P133" s="235">
        <f>'Visi duomenys'!BB128</f>
        <v>0</v>
      </c>
      <c r="Q133" s="235">
        <f>'Visi duomenys'!BC128</f>
        <v>0</v>
      </c>
      <c r="R133" s="235">
        <f>'Visi duomenys'!BD128</f>
        <v>0</v>
      </c>
      <c r="S133" s="235">
        <f>'Visi duomenys'!BE128</f>
        <v>0</v>
      </c>
      <c r="T133" s="235">
        <f>'Visi duomenys'!BF128</f>
        <v>0</v>
      </c>
      <c r="U133" s="235">
        <f>'Visi duomenys'!BG128</f>
        <v>0</v>
      </c>
    </row>
    <row r="134" spans="1:21" x14ac:dyDescent="0.25">
      <c r="A134" s="237" t="str">
        <f>'Visi duomenys'!A129</f>
        <v>3.1.1.2.1</v>
      </c>
      <c r="B134" s="237" t="str">
        <f>'Visi duomenys'!B129</f>
        <v>R080007-080000-1222</v>
      </c>
      <c r="C134" s="238" t="str">
        <f>'Visi duomenys'!D129</f>
        <v>Paviršinių nuotekų sistemų tvarkymas Tauragės mieste</v>
      </c>
      <c r="D134" s="237" t="str">
        <f>'Visi duomenys'!AP129</f>
        <v>P.S.328</v>
      </c>
      <c r="E134" s="237" t="str">
        <f>'Visi duomenys'!AQ129</f>
        <v>Lietaus nuotėkio plotas, iš kurio surenkamam paviršiniam (lietaus) vandeniui tvarkyti, įrengta ir (ar) rekonstruota infrastruktūra (ha)</v>
      </c>
      <c r="F134" s="237">
        <f>'Visi duomenys'!AR129</f>
        <v>149</v>
      </c>
      <c r="G134" s="237" t="str">
        <f>'Visi duomenys'!AS129</f>
        <v>P.N.028</v>
      </c>
      <c r="H134" s="237" t="str">
        <f>'Visi duomenys'!AT129</f>
        <v>Inventorizuota neapskaityto paviršinių nuotekų nuotakyno dalis (proc.)</v>
      </c>
      <c r="I134" s="237">
        <f>'Visi duomenys'!AU129</f>
        <v>68.709999999999994</v>
      </c>
      <c r="J134" s="237">
        <f>'Visi duomenys'!AV129</f>
        <v>0</v>
      </c>
      <c r="K134" s="237">
        <f>'Visi duomenys'!AW129</f>
        <v>0</v>
      </c>
      <c r="L134" s="237">
        <f>'Visi duomenys'!AX129</f>
        <v>0</v>
      </c>
      <c r="M134" s="237">
        <f>'Visi duomenys'!AY129</f>
        <v>0</v>
      </c>
      <c r="N134" s="237">
        <f>'Visi duomenys'!AZ129</f>
        <v>0</v>
      </c>
      <c r="O134" s="237">
        <f>'Visi duomenys'!BA129</f>
        <v>0</v>
      </c>
      <c r="P134" s="237">
        <f>'Visi duomenys'!BB129</f>
        <v>0</v>
      </c>
      <c r="Q134" s="237">
        <f>'Visi duomenys'!BC129</f>
        <v>0</v>
      </c>
      <c r="R134" s="237">
        <f>'Visi duomenys'!BD129</f>
        <v>0</v>
      </c>
      <c r="S134" s="237">
        <f>'Visi duomenys'!BE129</f>
        <v>0</v>
      </c>
      <c r="T134" s="237">
        <f>'Visi duomenys'!BF129</f>
        <v>0</v>
      </c>
      <c r="U134" s="237">
        <f>'Visi duomenys'!BG129</f>
        <v>0</v>
      </c>
    </row>
    <row r="135" spans="1:21" x14ac:dyDescent="0.25">
      <c r="A135" s="236" t="str">
        <f>'Visi duomenys'!A130</f>
        <v>3.1.2.</v>
      </c>
      <c r="B135" s="236" t="str">
        <f>'Visi duomenys'!B130</f>
        <v/>
      </c>
      <c r="C135" s="240" t="str">
        <f>'Visi duomenys'!D130</f>
        <v>Uždavinys. Plėsti atliekų tvarkymo infrastruktūrą, mažinti sąvartyne šalinamų atliekų kiekį.</v>
      </c>
      <c r="D135" s="235">
        <f>'Visi duomenys'!AP130</f>
        <v>0</v>
      </c>
      <c r="E135" s="235">
        <f>'Visi duomenys'!AQ130</f>
        <v>0</v>
      </c>
      <c r="F135" s="235">
        <f>'Visi duomenys'!AR130</f>
        <v>0</v>
      </c>
      <c r="G135" s="235">
        <f>'Visi duomenys'!AS130</f>
        <v>0</v>
      </c>
      <c r="H135" s="235">
        <f>'Visi duomenys'!AT130</f>
        <v>0</v>
      </c>
      <c r="I135" s="235">
        <f>'Visi duomenys'!AU130</f>
        <v>0</v>
      </c>
      <c r="J135" s="235">
        <f>'Visi duomenys'!AV130</f>
        <v>0</v>
      </c>
      <c r="K135" s="235">
        <f>'Visi duomenys'!AW130</f>
        <v>0</v>
      </c>
      <c r="L135" s="235">
        <f>'Visi duomenys'!AX130</f>
        <v>0</v>
      </c>
      <c r="M135" s="235">
        <f>'Visi duomenys'!AY130</f>
        <v>0</v>
      </c>
      <c r="N135" s="235">
        <f>'Visi duomenys'!AZ130</f>
        <v>0</v>
      </c>
      <c r="O135" s="235">
        <f>'Visi duomenys'!BA130</f>
        <v>0</v>
      </c>
      <c r="P135" s="235">
        <f>'Visi duomenys'!BB130</f>
        <v>0</v>
      </c>
      <c r="Q135" s="235">
        <f>'Visi duomenys'!BC130</f>
        <v>0</v>
      </c>
      <c r="R135" s="235">
        <f>'Visi duomenys'!BD130</f>
        <v>0</v>
      </c>
      <c r="S135" s="235">
        <f>'Visi duomenys'!BE130</f>
        <v>0</v>
      </c>
      <c r="T135" s="235">
        <f>'Visi duomenys'!BF130</f>
        <v>0</v>
      </c>
      <c r="U135" s="235">
        <f>'Visi duomenys'!BG130</f>
        <v>0</v>
      </c>
    </row>
    <row r="136" spans="1:21" x14ac:dyDescent="0.25">
      <c r="A136" s="236" t="str">
        <f>'Visi duomenys'!A131</f>
        <v>3.1.2.1</v>
      </c>
      <c r="B136" s="236" t="str">
        <f>'Visi duomenys'!B131</f>
        <v/>
      </c>
      <c r="C136" s="240" t="str">
        <f>'Visi duomenys'!D131</f>
        <v>Priemonė: Komunalinių atliekų tvarkymo infrastruktūros plėtra</v>
      </c>
      <c r="D136" s="235">
        <f>'Visi duomenys'!AP131</f>
        <v>0</v>
      </c>
      <c r="E136" s="235">
        <f>'Visi duomenys'!AQ131</f>
        <v>0</v>
      </c>
      <c r="F136" s="235">
        <f>'Visi duomenys'!AR131</f>
        <v>0</v>
      </c>
      <c r="G136" s="235">
        <f>'Visi duomenys'!AS131</f>
        <v>0</v>
      </c>
      <c r="H136" s="235">
        <f>'Visi duomenys'!AT131</f>
        <v>0</v>
      </c>
      <c r="I136" s="235">
        <f>'Visi duomenys'!AU131</f>
        <v>0</v>
      </c>
      <c r="J136" s="235">
        <f>'Visi duomenys'!AV131</f>
        <v>0</v>
      </c>
      <c r="K136" s="235">
        <f>'Visi duomenys'!AW131</f>
        <v>0</v>
      </c>
      <c r="L136" s="235">
        <f>'Visi duomenys'!AX131</f>
        <v>0</v>
      </c>
      <c r="M136" s="235">
        <f>'Visi duomenys'!AY131</f>
        <v>0</v>
      </c>
      <c r="N136" s="235">
        <f>'Visi duomenys'!AZ131</f>
        <v>0</v>
      </c>
      <c r="O136" s="235">
        <f>'Visi duomenys'!BA131</f>
        <v>0</v>
      </c>
      <c r="P136" s="235">
        <f>'Visi duomenys'!BB131</f>
        <v>0</v>
      </c>
      <c r="Q136" s="235">
        <f>'Visi duomenys'!BC131</f>
        <v>0</v>
      </c>
      <c r="R136" s="235">
        <f>'Visi duomenys'!BD131</f>
        <v>0</v>
      </c>
      <c r="S136" s="235">
        <f>'Visi duomenys'!BE131</f>
        <v>0</v>
      </c>
      <c r="T136" s="235">
        <f>'Visi duomenys'!BF131</f>
        <v>0</v>
      </c>
      <c r="U136" s="235">
        <f>'Visi duomenys'!BG131</f>
        <v>0</v>
      </c>
    </row>
    <row r="137" spans="1:21" x14ac:dyDescent="0.25">
      <c r="A137" s="237" t="str">
        <f>'Visi duomenys'!A132</f>
        <v>3.1.2.1.1</v>
      </c>
      <c r="B137" s="237" t="str">
        <f>'Visi duomenys'!B132</f>
        <v>R080008-050000-1225</v>
      </c>
      <c r="C137" s="238" t="str">
        <f>'Visi duomenys'!D132</f>
        <v>Tauragės regiono atliekų tvarkymo infrastruktūros plėtra</v>
      </c>
      <c r="D137" s="237" t="str">
        <f>'Visi duomenys'!AP132</f>
        <v>P.S.329</v>
      </c>
      <c r="E137" s="237" t="str">
        <f>'Visi duomenys'!AQ132</f>
        <v>Sukurti /pagerinti atskiro komunalinių atliekų surinkimo pajėgumai (tonos per metus)</v>
      </c>
      <c r="F137" s="237">
        <f>'Visi duomenys'!AR132</f>
        <v>5100</v>
      </c>
      <c r="G137" s="237">
        <f>'Visi duomenys'!AS132</f>
        <v>0</v>
      </c>
      <c r="H137" s="237">
        <f>'Visi duomenys'!AT132</f>
        <v>0</v>
      </c>
      <c r="I137" s="237">
        <f>'Visi duomenys'!AU132</f>
        <v>0</v>
      </c>
      <c r="J137" s="237">
        <f>'Visi duomenys'!AV132</f>
        <v>0</v>
      </c>
      <c r="K137" s="237">
        <f>'Visi duomenys'!AW132</f>
        <v>0</v>
      </c>
      <c r="L137" s="237">
        <f>'Visi duomenys'!AX132</f>
        <v>0</v>
      </c>
      <c r="M137" s="237">
        <f>'Visi duomenys'!AY132</f>
        <v>0</v>
      </c>
      <c r="N137" s="237">
        <f>'Visi duomenys'!AZ132</f>
        <v>0</v>
      </c>
      <c r="O137" s="237">
        <f>'Visi duomenys'!BA132</f>
        <v>0</v>
      </c>
      <c r="P137" s="237">
        <f>'Visi duomenys'!BB132</f>
        <v>0</v>
      </c>
      <c r="Q137" s="237">
        <f>'Visi duomenys'!BC132</f>
        <v>0</v>
      </c>
      <c r="R137" s="237">
        <f>'Visi duomenys'!BD132</f>
        <v>0</v>
      </c>
      <c r="S137" s="237">
        <f>'Visi duomenys'!BE132</f>
        <v>0</v>
      </c>
      <c r="T137" s="237">
        <f>'Visi duomenys'!BF132</f>
        <v>0</v>
      </c>
      <c r="U137" s="237">
        <f>'Visi duomenys'!BG132</f>
        <v>0</v>
      </c>
    </row>
    <row r="138" spans="1:21" x14ac:dyDescent="0.25">
      <c r="A138" s="237" t="str">
        <f>'Visi duomenys'!A133</f>
        <v>3.1.2.1.2</v>
      </c>
      <c r="B138" s="237" t="str">
        <f>'Visi duomenys'!B133</f>
        <v>R080008-050000-1226</v>
      </c>
      <c r="C138" s="238" t="str">
        <f>'Visi duomenys'!D133</f>
        <v>Tauragės regiono maisto/virtuvės, įskaitant ir žaliųjų, atliekų tvarkymo infrastruktūros plėtra</v>
      </c>
      <c r="D138" s="237" t="str">
        <f>'Visi duomenys'!AP133</f>
        <v>P.S.330</v>
      </c>
      <c r="E138" s="237" t="str">
        <f>'Visi duomenys'!AQ133</f>
        <v>Sukurti / pagerinti maisto / virtuvės atliekų apdorojimo pajėgumai (tonos/metai)</v>
      </c>
      <c r="F138" s="237">
        <f>'Visi duomenys'!AR133</f>
        <v>1183</v>
      </c>
      <c r="G138" s="237">
        <f>'Visi duomenys'!AS133</f>
        <v>0</v>
      </c>
      <c r="H138" s="237">
        <f>'Visi duomenys'!AT133</f>
        <v>0</v>
      </c>
      <c r="I138" s="237">
        <f>'Visi duomenys'!AU133</f>
        <v>0</v>
      </c>
      <c r="J138" s="237">
        <f>'Visi duomenys'!AV133</f>
        <v>0</v>
      </c>
      <c r="K138" s="237">
        <f>'Visi duomenys'!AW133</f>
        <v>0</v>
      </c>
      <c r="L138" s="237">
        <f>'Visi duomenys'!AX133</f>
        <v>0</v>
      </c>
      <c r="M138" s="237">
        <f>'Visi duomenys'!AY133</f>
        <v>0</v>
      </c>
      <c r="N138" s="237">
        <f>'Visi duomenys'!AZ133</f>
        <v>0</v>
      </c>
      <c r="O138" s="237">
        <f>'Visi duomenys'!BA133</f>
        <v>0</v>
      </c>
      <c r="P138" s="237">
        <f>'Visi duomenys'!BB133</f>
        <v>0</v>
      </c>
      <c r="Q138" s="237">
        <f>'Visi duomenys'!BC133</f>
        <v>0</v>
      </c>
      <c r="R138" s="237">
        <f>'Visi duomenys'!BD133</f>
        <v>0</v>
      </c>
      <c r="S138" s="237">
        <f>'Visi duomenys'!BE133</f>
        <v>0</v>
      </c>
      <c r="T138" s="237">
        <f>'Visi duomenys'!BF133</f>
        <v>0</v>
      </c>
      <c r="U138" s="237">
        <f>'Visi duomenys'!BG133</f>
        <v>0</v>
      </c>
    </row>
    <row r="139" spans="1:21" x14ac:dyDescent="0.25">
      <c r="A139" s="236" t="str">
        <f>'Visi duomenys'!A134</f>
        <v>3.2.</v>
      </c>
      <c r="B139" s="236" t="str">
        <f>'Visi duomenys'!B134</f>
        <v/>
      </c>
      <c r="C139" s="240" t="str">
        <f>'Visi duomenys'!D134</f>
        <v>Tikslas. Saugoti ir tausojančiai naudoti regiono kraštovaizdį, užtikrinant tinkamą jo planavimą, naudojimą ir tvarkymą.</v>
      </c>
      <c r="D139" s="235">
        <f>'Visi duomenys'!AP134</f>
        <v>0</v>
      </c>
      <c r="E139" s="235">
        <f>'Visi duomenys'!AQ134</f>
        <v>0</v>
      </c>
      <c r="F139" s="235">
        <f>'Visi duomenys'!AR134</f>
        <v>0</v>
      </c>
      <c r="G139" s="235">
        <f>'Visi duomenys'!AS134</f>
        <v>0</v>
      </c>
      <c r="H139" s="235">
        <f>'Visi duomenys'!AT134</f>
        <v>0</v>
      </c>
      <c r="I139" s="235">
        <f>'Visi duomenys'!AU134</f>
        <v>0</v>
      </c>
      <c r="J139" s="235">
        <f>'Visi duomenys'!AV134</f>
        <v>0</v>
      </c>
      <c r="K139" s="235">
        <f>'Visi duomenys'!AW134</f>
        <v>0</v>
      </c>
      <c r="L139" s="235">
        <f>'Visi duomenys'!AX134</f>
        <v>0</v>
      </c>
      <c r="M139" s="235">
        <f>'Visi duomenys'!AY134</f>
        <v>0</v>
      </c>
      <c r="N139" s="235">
        <f>'Visi duomenys'!AZ134</f>
        <v>0</v>
      </c>
      <c r="O139" s="235">
        <f>'Visi duomenys'!BA134</f>
        <v>0</v>
      </c>
      <c r="P139" s="235">
        <f>'Visi duomenys'!BB134</f>
        <v>0</v>
      </c>
      <c r="Q139" s="235">
        <f>'Visi duomenys'!BC134</f>
        <v>0</v>
      </c>
      <c r="R139" s="235">
        <f>'Visi duomenys'!BD134</f>
        <v>0</v>
      </c>
      <c r="S139" s="235">
        <f>'Visi duomenys'!BE134</f>
        <v>0</v>
      </c>
      <c r="T139" s="235">
        <f>'Visi duomenys'!BF134</f>
        <v>0</v>
      </c>
      <c r="U139" s="235">
        <f>'Visi duomenys'!BG134</f>
        <v>0</v>
      </c>
    </row>
    <row r="140" spans="1:21" x14ac:dyDescent="0.25">
      <c r="A140" s="236" t="str">
        <f>'Visi duomenys'!A135</f>
        <v>3.2.1.</v>
      </c>
      <c r="B140" s="236" t="str">
        <f>'Visi duomenys'!B135</f>
        <v/>
      </c>
      <c r="C140" s="240" t="str">
        <f>'Visi duomenys'!D135</f>
        <v>Uždavinys. Padidinti kraštovaizdžio planavimo, tvarkymo ir racionalaus naudojimo bei apsaugos efektyvumą.</v>
      </c>
      <c r="D140" s="235">
        <f>'Visi duomenys'!AP135</f>
        <v>0</v>
      </c>
      <c r="E140" s="235">
        <f>'Visi duomenys'!AQ135</f>
        <v>0</v>
      </c>
      <c r="F140" s="235">
        <f>'Visi duomenys'!AR135</f>
        <v>0</v>
      </c>
      <c r="G140" s="235">
        <f>'Visi duomenys'!AS135</f>
        <v>0</v>
      </c>
      <c r="H140" s="235">
        <f>'Visi duomenys'!AT135</f>
        <v>0</v>
      </c>
      <c r="I140" s="235">
        <f>'Visi duomenys'!AU135</f>
        <v>0</v>
      </c>
      <c r="J140" s="235">
        <f>'Visi duomenys'!AV135</f>
        <v>0</v>
      </c>
      <c r="K140" s="235">
        <f>'Visi duomenys'!AW135</f>
        <v>0</v>
      </c>
      <c r="L140" s="235">
        <f>'Visi duomenys'!AX135</f>
        <v>0</v>
      </c>
      <c r="M140" s="235">
        <f>'Visi duomenys'!AY135</f>
        <v>0</v>
      </c>
      <c r="N140" s="235">
        <f>'Visi duomenys'!AZ135</f>
        <v>0</v>
      </c>
      <c r="O140" s="235">
        <f>'Visi duomenys'!BA135</f>
        <v>0</v>
      </c>
      <c r="P140" s="235">
        <f>'Visi duomenys'!BB135</f>
        <v>0</v>
      </c>
      <c r="Q140" s="235">
        <f>'Visi duomenys'!BC135</f>
        <v>0</v>
      </c>
      <c r="R140" s="235">
        <f>'Visi duomenys'!BD135</f>
        <v>0</v>
      </c>
      <c r="S140" s="235">
        <f>'Visi duomenys'!BE135</f>
        <v>0</v>
      </c>
      <c r="T140" s="235">
        <f>'Visi duomenys'!BF135</f>
        <v>0</v>
      </c>
      <c r="U140" s="235">
        <f>'Visi duomenys'!BG135</f>
        <v>0</v>
      </c>
    </row>
    <row r="141" spans="1:21" x14ac:dyDescent="0.25">
      <c r="A141" s="236" t="str">
        <f>'Visi duomenys'!A136</f>
        <v>3.2.1.1</v>
      </c>
      <c r="B141" s="236" t="str">
        <f>'Visi duomenys'!B136</f>
        <v/>
      </c>
      <c r="C141" s="240" t="str">
        <f>'Visi duomenys'!D136</f>
        <v>Priemonė: Kraštovaizdžio apsauga</v>
      </c>
      <c r="D141" s="235">
        <f>'Visi duomenys'!AP136</f>
        <v>0</v>
      </c>
      <c r="E141" s="235">
        <f>'Visi duomenys'!AQ136</f>
        <v>0</v>
      </c>
      <c r="F141" s="235">
        <f>'Visi duomenys'!AR136</f>
        <v>0</v>
      </c>
      <c r="G141" s="235">
        <f>'Visi duomenys'!AS136</f>
        <v>0</v>
      </c>
      <c r="H141" s="235">
        <f>'Visi duomenys'!AT136</f>
        <v>0</v>
      </c>
      <c r="I141" s="235">
        <f>'Visi duomenys'!AU136</f>
        <v>0</v>
      </c>
      <c r="J141" s="235">
        <f>'Visi duomenys'!AV136</f>
        <v>0</v>
      </c>
      <c r="K141" s="235">
        <f>'Visi duomenys'!AW136</f>
        <v>0</v>
      </c>
      <c r="L141" s="235">
        <f>'Visi duomenys'!AX136</f>
        <v>0</v>
      </c>
      <c r="M141" s="235">
        <f>'Visi duomenys'!AY136</f>
        <v>0</v>
      </c>
      <c r="N141" s="235">
        <f>'Visi duomenys'!AZ136</f>
        <v>0</v>
      </c>
      <c r="O141" s="235">
        <f>'Visi duomenys'!BA136</f>
        <v>0</v>
      </c>
      <c r="P141" s="235">
        <f>'Visi duomenys'!BB136</f>
        <v>0</v>
      </c>
      <c r="Q141" s="235">
        <f>'Visi duomenys'!BC136</f>
        <v>0</v>
      </c>
      <c r="R141" s="235">
        <f>'Visi duomenys'!BD136</f>
        <v>0</v>
      </c>
      <c r="S141" s="235">
        <f>'Visi duomenys'!BE136</f>
        <v>0</v>
      </c>
      <c r="T141" s="235">
        <f>'Visi duomenys'!BF136</f>
        <v>0</v>
      </c>
      <c r="U141" s="235">
        <f>'Visi duomenys'!BG136</f>
        <v>0</v>
      </c>
    </row>
    <row r="142" spans="1:21" x14ac:dyDescent="0.25">
      <c r="A142" s="237" t="str">
        <f>'Visi duomenys'!A137</f>
        <v>3.2.1.1.1</v>
      </c>
      <c r="B142" s="237" t="str">
        <f>'Visi duomenys'!B137</f>
        <v>R080019-380000-1229</v>
      </c>
      <c r="C142" s="238" t="str">
        <f>'Visi duomenys'!D137</f>
        <v>Kraštovaizdžio apsaugos gerinimas Pagėgių savivaldybėje</v>
      </c>
      <c r="D142" s="237" t="str">
        <f>'Visi duomenys'!AP137</f>
        <v>R.N.091</v>
      </c>
      <c r="E142" s="237" t="str">
        <f>'Visi duomenys'!AQ137</f>
        <v>Teritorijų, kuriose įgyvendintos kraštovaizdžio formavimo priemonės (plotas)</v>
      </c>
      <c r="F142" s="237">
        <f>'Visi duomenys'!AR137</f>
        <v>5.5</v>
      </c>
      <c r="G142" s="237" t="str">
        <f>'Visi duomenys'!AS137</f>
        <v>P.N.092</v>
      </c>
      <c r="H142" s="237" t="str">
        <f>'Visi duomenys'!AT137</f>
        <v>Kraštovaizdžio ir (ar) gamtinio karkaso formavimo aspektais pakeisti ar pakoreguoti savivaldybių  ar jų dalių bendrieji planai ( skaičius)</v>
      </c>
      <c r="I142" s="237">
        <f>'Visi duomenys'!AU137</f>
        <v>1</v>
      </c>
      <c r="J142" s="237" t="str">
        <f>'Visi duomenys'!AV137</f>
        <v>P.N.093</v>
      </c>
      <c r="K142" s="237" t="str">
        <f>'Visi duomenys'!AW137</f>
        <v>Likviduoti kraštovaizdį darkantys bešeimininkiai apleisti statiniai ir įrenginiai (skaičius)</v>
      </c>
      <c r="L142" s="237">
        <f>'Visi duomenys'!AX137</f>
        <v>2</v>
      </c>
      <c r="M142" s="237">
        <f>'Visi duomenys'!AY137</f>
        <v>0</v>
      </c>
      <c r="N142" s="237">
        <f>'Visi duomenys'!AZ137</f>
        <v>0</v>
      </c>
      <c r="O142" s="237">
        <f>'Visi duomenys'!BA137</f>
        <v>0</v>
      </c>
      <c r="P142" s="237" t="str">
        <f>'Visi duomenys'!BB137</f>
        <v>P.S.338</v>
      </c>
      <c r="Q142" s="237" t="str">
        <f>'Visi duomenys'!BC137</f>
        <v>Išsaugoti, sutvarkyti ar atkurti įvairaus teritorinio lygmens kraštovaizdžio arealai (skaičius)</v>
      </c>
      <c r="R142" s="237">
        <f>'Visi duomenys'!BD137</f>
        <v>2</v>
      </c>
      <c r="S142" s="237">
        <f>'Visi duomenys'!BE137</f>
        <v>0</v>
      </c>
      <c r="T142" s="237">
        <f>'Visi duomenys'!BF137</f>
        <v>0</v>
      </c>
      <c r="U142" s="237">
        <f>'Visi duomenys'!BG137</f>
        <v>0</v>
      </c>
    </row>
    <row r="143" spans="1:21" x14ac:dyDescent="0.25">
      <c r="A143" s="237" t="str">
        <f>'Visi duomenys'!A138</f>
        <v>3.2.1.1.2</v>
      </c>
      <c r="B143" s="237" t="str">
        <f>'Visi duomenys'!B138</f>
        <v>R080019-380000-1230</v>
      </c>
      <c r="C143" s="238" t="str">
        <f>'Visi duomenys'!D138</f>
        <v>Bešeimininkių apleistų statinių likvidavimas Jurbarko rajone</v>
      </c>
      <c r="D143" s="237" t="str">
        <f>'Visi duomenys'!AP138</f>
        <v>R.N.091</v>
      </c>
      <c r="E143" s="237" t="str">
        <f>'Visi duomenys'!AQ138</f>
        <v>Teritorijų, kuriose įgyvendintos kraštovaizdžio formavimo priemonės (plotas)</v>
      </c>
      <c r="F143" s="237">
        <f>'Visi duomenys'!AR138</f>
        <v>0.52</v>
      </c>
      <c r="G143" s="237">
        <f>'Visi duomenys'!AS138</f>
        <v>0</v>
      </c>
      <c r="H143" s="237">
        <f>'Visi duomenys'!AT138</f>
        <v>0</v>
      </c>
      <c r="I143" s="237">
        <f>'Visi duomenys'!AU138</f>
        <v>0</v>
      </c>
      <c r="J143" s="237" t="str">
        <f>'Visi duomenys'!AV138</f>
        <v>P.N.093</v>
      </c>
      <c r="K143" s="237" t="str">
        <f>'Visi duomenys'!AW138</f>
        <v>Likviduoti kraštovaizdį darkantys bešeimininkiai apleisti statiniai ir įrenginiai (skaičius)</v>
      </c>
      <c r="L143" s="237">
        <f>'Visi duomenys'!AX138</f>
        <v>3</v>
      </c>
      <c r="M143" s="237">
        <f>'Visi duomenys'!AY138</f>
        <v>0</v>
      </c>
      <c r="N143" s="237">
        <f>'Visi duomenys'!AZ138</f>
        <v>0</v>
      </c>
      <c r="O143" s="237">
        <f>'Visi duomenys'!BA138</f>
        <v>0</v>
      </c>
      <c r="P143" s="237">
        <f>'Visi duomenys'!BB138</f>
        <v>0</v>
      </c>
      <c r="Q143" s="237">
        <f>'Visi duomenys'!BC138</f>
        <v>0</v>
      </c>
      <c r="R143" s="237">
        <f>'Visi duomenys'!BD138</f>
        <v>0</v>
      </c>
      <c r="S143" s="237">
        <f>'Visi duomenys'!BE138</f>
        <v>0</v>
      </c>
      <c r="T143" s="237">
        <f>'Visi duomenys'!BF138</f>
        <v>0</v>
      </c>
      <c r="U143" s="237">
        <f>'Visi duomenys'!BG138</f>
        <v>0</v>
      </c>
    </row>
    <row r="144" spans="1:21" x14ac:dyDescent="0.25">
      <c r="A144" s="237" t="str">
        <f>'Visi duomenys'!A139</f>
        <v>3.2.1.1.3</v>
      </c>
      <c r="B144" s="237" t="str">
        <f>'Visi duomenys'!B139</f>
        <v>R080019-380000-1231</v>
      </c>
      <c r="C144" s="238" t="str">
        <f>'Visi duomenys'!D139</f>
        <v>Kraštovaizdžio formavimas Jurbarko rajone</v>
      </c>
      <c r="D144" s="237" t="str">
        <f>'Visi duomenys'!AP139</f>
        <v>R.N.091</v>
      </c>
      <c r="E144" s="237" t="str">
        <f>'Visi duomenys'!AQ139</f>
        <v>Teritorijų, kuriose įgyvendintos kraštovaizdžio formavimo priemonės (plotas)</v>
      </c>
      <c r="F144" s="237">
        <f>'Visi duomenys'!AR139</f>
        <v>7.4799999999999995</v>
      </c>
      <c r="G144" s="237">
        <f>'Visi duomenys'!AS139</f>
        <v>0</v>
      </c>
      <c r="H144" s="237">
        <f>'Visi duomenys'!AT139</f>
        <v>0</v>
      </c>
      <c r="I144" s="237">
        <f>'Visi duomenys'!AU139</f>
        <v>0</v>
      </c>
      <c r="J144" s="237">
        <f>'Visi duomenys'!AV139</f>
        <v>0</v>
      </c>
      <c r="K144" s="237">
        <f>'Visi duomenys'!AW139</f>
        <v>0</v>
      </c>
      <c r="L144" s="237">
        <f>'Visi duomenys'!AX139</f>
        <v>0</v>
      </c>
      <c r="M144" s="237" t="str">
        <f>'Visi duomenys'!AY139</f>
        <v>P.N.094</v>
      </c>
      <c r="N144" s="237" t="str">
        <f>'Visi duomenys'!AZ139</f>
        <v xml:space="preserve">Rekultivuotos atvirais kasiniais pažeistos žemės </v>
      </c>
      <c r="O144" s="237">
        <f>'Visi duomenys'!BA139</f>
        <v>2</v>
      </c>
      <c r="P144" s="237" t="str">
        <f>'Visi duomenys'!BB139</f>
        <v>P.S.338</v>
      </c>
      <c r="Q144" s="237" t="str">
        <f>'Visi duomenys'!BC139</f>
        <v>Išsaugoti, sutvarkyti ar atkurti įvairaus teritorinio lygmens kraštovaizdžio arealai (skaičius)</v>
      </c>
      <c r="R144" s="237">
        <f>'Visi duomenys'!BD139</f>
        <v>1</v>
      </c>
      <c r="S144" s="237">
        <f>'Visi duomenys'!BE139</f>
        <v>0</v>
      </c>
      <c r="T144" s="237">
        <f>'Visi duomenys'!BF139</f>
        <v>0</v>
      </c>
      <c r="U144" s="237">
        <f>'Visi duomenys'!BG139</f>
        <v>0</v>
      </c>
    </row>
    <row r="145" spans="1:21" x14ac:dyDescent="0.25">
      <c r="A145" s="237" t="str">
        <f>'Visi duomenys'!A140</f>
        <v>3.2.1.1.4</v>
      </c>
      <c r="B145" s="237" t="str">
        <f>'Visi duomenys'!B140</f>
        <v>R080019-380000-1232</v>
      </c>
      <c r="C145" s="238" t="str">
        <f>'Visi duomenys'!D140</f>
        <v>Smalininkų uosto šlaitų ir pylimų tvarkymas</v>
      </c>
      <c r="D145" s="237">
        <f>'Visi duomenys'!AP140</f>
        <v>0</v>
      </c>
      <c r="E145" s="237">
        <f>'Visi duomenys'!AQ140</f>
        <v>0</v>
      </c>
      <c r="F145" s="237">
        <f>'Visi duomenys'!AR140</f>
        <v>0</v>
      </c>
      <c r="G145" s="237">
        <f>'Visi duomenys'!AS140</f>
        <v>0</v>
      </c>
      <c r="H145" s="237">
        <f>'Visi duomenys'!AT140</f>
        <v>0</v>
      </c>
      <c r="I145" s="237">
        <f>'Visi duomenys'!AU140</f>
        <v>0</v>
      </c>
      <c r="J145" s="237">
        <f>'Visi duomenys'!AV140</f>
        <v>0</v>
      </c>
      <c r="K145" s="237">
        <f>'Visi duomenys'!AW140</f>
        <v>0</v>
      </c>
      <c r="L145" s="237">
        <f>'Visi duomenys'!AX140</f>
        <v>0</v>
      </c>
      <c r="M145" s="237">
        <f>'Visi duomenys'!AY140</f>
        <v>0</v>
      </c>
      <c r="N145" s="237">
        <f>'Visi duomenys'!AZ140</f>
        <v>0</v>
      </c>
      <c r="O145" s="237">
        <f>'Visi duomenys'!BA140</f>
        <v>0</v>
      </c>
      <c r="P145" s="237">
        <f>'Visi duomenys'!BB140</f>
        <v>0</v>
      </c>
      <c r="Q145" s="237">
        <f>'Visi duomenys'!BC140</f>
        <v>0</v>
      </c>
      <c r="R145" s="237">
        <f>'Visi duomenys'!BD140</f>
        <v>0</v>
      </c>
      <c r="S145" s="237">
        <f>'Visi duomenys'!BE140</f>
        <v>0</v>
      </c>
      <c r="T145" s="237">
        <f>'Visi duomenys'!BF140</f>
        <v>0</v>
      </c>
      <c r="U145" s="237">
        <f>'Visi duomenys'!BG140</f>
        <v>0</v>
      </c>
    </row>
    <row r="146" spans="1:21" x14ac:dyDescent="0.25">
      <c r="A146" s="237" t="str">
        <f>'Visi duomenys'!A141</f>
        <v>3.2.1.1.5</v>
      </c>
      <c r="B146" s="237" t="str">
        <f>'Visi duomenys'!B141</f>
        <v>R080019-380000-1233</v>
      </c>
      <c r="C146" s="238" t="str">
        <f>'Visi duomenys'!D141</f>
        <v>Kraštovaizdžio formavimas ir ekologinės būklės gerinimas Tauragės mieste</v>
      </c>
      <c r="D146" s="237" t="str">
        <f>'Visi duomenys'!AP141</f>
        <v>R.N.091</v>
      </c>
      <c r="E146" s="237" t="str">
        <f>'Visi duomenys'!AQ141</f>
        <v>Teritorijų, kuriose įgyvendintos kraštovaizdžio formavimo priemonės (plotas, ha)</v>
      </c>
      <c r="F146" s="237">
        <f>'Visi duomenys'!AR141</f>
        <v>4</v>
      </c>
      <c r="G146" s="237">
        <f>'Visi duomenys'!AS141</f>
        <v>0</v>
      </c>
      <c r="H146" s="237">
        <f>'Visi duomenys'!AT141</f>
        <v>0</v>
      </c>
      <c r="I146" s="237">
        <f>'Visi duomenys'!AU141</f>
        <v>0</v>
      </c>
      <c r="J146" s="237">
        <f>'Visi duomenys'!AV141</f>
        <v>0</v>
      </c>
      <c r="K146" s="237">
        <f>'Visi duomenys'!AW141</f>
        <v>0</v>
      </c>
      <c r="L146" s="237">
        <f>'Visi duomenys'!AX141</f>
        <v>0</v>
      </c>
      <c r="M146" s="237">
        <f>'Visi duomenys'!AY141</f>
        <v>0</v>
      </c>
      <c r="N146" s="237">
        <f>'Visi duomenys'!AZ141</f>
        <v>0</v>
      </c>
      <c r="O146" s="237">
        <f>'Visi duomenys'!BA141</f>
        <v>0</v>
      </c>
      <c r="P146" s="237" t="str">
        <f>'Visi duomenys'!BB141</f>
        <v>P.S.338</v>
      </c>
      <c r="Q146" s="237" t="str">
        <f>'Visi duomenys'!BC141</f>
        <v>Išsaugoti, sutvarkyti ar atkurti įvairaus teritorinio lygmens kraštovaizdžio arealai (skaičius)</v>
      </c>
      <c r="R146" s="237">
        <f>'Visi duomenys'!BD141</f>
        <v>1</v>
      </c>
      <c r="S146" s="237">
        <f>'Visi duomenys'!BE141</f>
        <v>0</v>
      </c>
      <c r="T146" s="237">
        <f>'Visi duomenys'!BF141</f>
        <v>0</v>
      </c>
      <c r="U146" s="237">
        <f>'Visi duomenys'!BG141</f>
        <v>0</v>
      </c>
    </row>
    <row r="147" spans="1:21" x14ac:dyDescent="0.25">
      <c r="A147" s="237" t="str">
        <f>'Visi duomenys'!A142</f>
        <v>3.2.1.1.6</v>
      </c>
      <c r="B147" s="237" t="str">
        <f>'Visi duomenys'!B142</f>
        <v>R080019-380000-1234</v>
      </c>
      <c r="C147" s="238" t="str">
        <f>'Visi duomenys'!D142</f>
        <v>Kraštovaizdžio formavimas Šilalės mieste</v>
      </c>
      <c r="D147" s="237" t="str">
        <f>'Visi duomenys'!AP142</f>
        <v>R.N.091</v>
      </c>
      <c r="E147" s="237" t="str">
        <f>'Visi duomenys'!AQ142</f>
        <v>Teritorijų, kuriose įgyvendintos kraštovaizdžio formavimo priemonės (plotas, ha)</v>
      </c>
      <c r="F147" s="237">
        <f>'Visi duomenys'!AR142</f>
        <v>3.47</v>
      </c>
      <c r="G147" s="237">
        <f>'Visi duomenys'!AS142</f>
        <v>0</v>
      </c>
      <c r="H147" s="237">
        <f>'Visi duomenys'!AT142</f>
        <v>0</v>
      </c>
      <c r="I147" s="237">
        <f>'Visi duomenys'!AU142</f>
        <v>0</v>
      </c>
      <c r="J147" s="237">
        <f>'Visi duomenys'!AV142</f>
        <v>0</v>
      </c>
      <c r="K147" s="237">
        <f>'Visi duomenys'!AW142</f>
        <v>0</v>
      </c>
      <c r="L147" s="237">
        <f>'Visi duomenys'!AX142</f>
        <v>0</v>
      </c>
      <c r="M147" s="237">
        <f>'Visi duomenys'!AY142</f>
        <v>0</v>
      </c>
      <c r="N147" s="237">
        <f>'Visi duomenys'!AZ142</f>
        <v>0</v>
      </c>
      <c r="O147" s="237">
        <f>'Visi duomenys'!BA142</f>
        <v>0</v>
      </c>
      <c r="P147" s="237" t="str">
        <f>'Visi duomenys'!BB142</f>
        <v>P.S.338</v>
      </c>
      <c r="Q147" s="237" t="str">
        <f>'Visi duomenys'!BC142</f>
        <v>Išsaugoti, sutvarkyti ar atkurti įvairaus teritorinio lygmens kraštovaizdžio arealai (skaičius)</v>
      </c>
      <c r="R147" s="237">
        <f>'Visi duomenys'!BD142</f>
        <v>1</v>
      </c>
      <c r="S147" s="237">
        <f>'Visi duomenys'!BE142</f>
        <v>0</v>
      </c>
      <c r="T147" s="237">
        <f>'Visi duomenys'!BF142</f>
        <v>0</v>
      </c>
      <c r="U147" s="237">
        <f>'Visi duomenys'!BG142</f>
        <v>0</v>
      </c>
    </row>
    <row r="148" spans="1:21" x14ac:dyDescent="0.25">
      <c r="A148" s="237" t="str">
        <f>'Visi duomenys'!A143</f>
        <v>3.2.1.1.7</v>
      </c>
      <c r="B148" s="237" t="str">
        <f>'Visi duomenys'!B143</f>
        <v>R080019-380000-1235</v>
      </c>
      <c r="C148" s="238" t="str">
        <f>'Visi duomenys'!D143</f>
        <v>Šilalės rajono savivaldybės teritorijos bendrojo plano  gamtinio karkaso sprendinių koregavimas  ir bešeimininkių apleistų pastatų likvidavimas  rajone</v>
      </c>
      <c r="D148" s="237" t="str">
        <f>'Visi duomenys'!AP143</f>
        <v>R.N.091</v>
      </c>
      <c r="E148" s="237" t="str">
        <f>'Visi duomenys'!AQ143</f>
        <v>Teritorijų, kuriose įgyvendintos kraštovaizdžio formavimo priemonės (plotas)</v>
      </c>
      <c r="F148" s="237">
        <f>'Visi duomenys'!AR143</f>
        <v>0.22</v>
      </c>
      <c r="G148" s="237" t="str">
        <f>'Visi duomenys'!AS143</f>
        <v>P.N.092</v>
      </c>
      <c r="H148" s="237" t="str">
        <f>'Visi duomenys'!AT143</f>
        <v>Kraštovaizdžio ir (ar) gamtinio karkaso formavimo aspektais pakeisti ar pakoreguoti savivaldybių  ar jų dalių bendrieji planai ( skaičius)</v>
      </c>
      <c r="I148" s="237">
        <f>'Visi duomenys'!AU143</f>
        <v>1</v>
      </c>
      <c r="J148" s="237" t="str">
        <f>'Visi duomenys'!AV143</f>
        <v>P.N.093</v>
      </c>
      <c r="K148" s="237" t="str">
        <f>'Visi duomenys'!AW143</f>
        <v>Likviduoti kraštovaizdį darkantys bešeimininkiai apleisti statiniai ir įrenginiai (skaičius)</v>
      </c>
      <c r="L148" s="237">
        <f>'Visi duomenys'!AX143</f>
        <v>3</v>
      </c>
      <c r="M148" s="237">
        <f>'Visi duomenys'!AY143</f>
        <v>0</v>
      </c>
      <c r="N148" s="237">
        <f>'Visi duomenys'!AZ143</f>
        <v>0</v>
      </c>
      <c r="O148" s="237">
        <f>'Visi duomenys'!BA143</f>
        <v>0</v>
      </c>
      <c r="P148" s="237">
        <f>'Visi duomenys'!BB143</f>
        <v>0</v>
      </c>
      <c r="Q148" s="237">
        <f>'Visi duomenys'!BC143</f>
        <v>0</v>
      </c>
      <c r="R148" s="237">
        <f>'Visi duomenys'!BD143</f>
        <v>0</v>
      </c>
      <c r="S148" s="237">
        <f>'Visi duomenys'!BE143</f>
        <v>0</v>
      </c>
      <c r="T148" s="237">
        <f>'Visi duomenys'!BF143</f>
        <v>0</v>
      </c>
      <c r="U148" s="237">
        <f>'Visi duomenys'!BG143</f>
        <v>0</v>
      </c>
    </row>
    <row r="149" spans="1:21" x14ac:dyDescent="0.25">
      <c r="A149" s="237" t="str">
        <f>'Visi duomenys'!A144</f>
        <v>3.2.1.1.8</v>
      </c>
      <c r="B149" s="237" t="str">
        <f>'Visi duomenys'!B144</f>
        <v>R080019-380000-1238</v>
      </c>
      <c r="C149" s="238" t="str">
        <f>'Visi duomenys'!D144</f>
        <v>Kraštovaizdžio formavimas Šilalės miesto Orvydų g. esančioje teritorijoje</v>
      </c>
      <c r="D149" s="237" t="str">
        <f>'Visi duomenys'!AP144</f>
        <v>R.N.091</v>
      </c>
      <c r="E149" s="237" t="str">
        <f>'Visi duomenys'!AQ144</f>
        <v>Teritorijų, kuriose įgyvendintos kraštovaizdžio formavimo priemonės (plotas)</v>
      </c>
      <c r="F149" s="237">
        <f>'Visi duomenys'!AR144</f>
        <v>4.5999999999999996</v>
      </c>
      <c r="G149" s="237">
        <f>'Visi duomenys'!AS144</f>
        <v>0</v>
      </c>
      <c r="H149" s="237">
        <f>'Visi duomenys'!AT144</f>
        <v>0</v>
      </c>
      <c r="I149" s="237">
        <f>'Visi duomenys'!AU144</f>
        <v>0</v>
      </c>
      <c r="J149" s="237">
        <f>'Visi duomenys'!AV144</f>
        <v>0</v>
      </c>
      <c r="K149" s="237">
        <f>'Visi duomenys'!AW144</f>
        <v>0</v>
      </c>
      <c r="L149" s="237">
        <f>'Visi duomenys'!AX144</f>
        <v>0</v>
      </c>
      <c r="M149" s="237">
        <f>'Visi duomenys'!AY144</f>
        <v>0</v>
      </c>
      <c r="N149" s="237">
        <f>'Visi duomenys'!AZ144</f>
        <v>0</v>
      </c>
      <c r="O149" s="237">
        <f>'Visi duomenys'!BA144</f>
        <v>0</v>
      </c>
      <c r="P149" s="237" t="str">
        <f>'Visi duomenys'!BB144</f>
        <v>P.S.338</v>
      </c>
      <c r="Q149" s="237" t="str">
        <f>'Visi duomenys'!BC144</f>
        <v>Išsaugoti, sutvarkyti ar atkurti įvairaus teritorinio lygmens kraštovaizdžio arealai (skaičius)</v>
      </c>
      <c r="R149" s="237">
        <f>'Visi duomenys'!BD144</f>
        <v>1</v>
      </c>
      <c r="S149" s="237">
        <f>'Visi duomenys'!BE144</f>
        <v>0</v>
      </c>
      <c r="T149" s="237">
        <f>'Visi duomenys'!BF144</f>
        <v>0</v>
      </c>
      <c r="U149" s="237">
        <f>'Visi duomenys'!BG144</f>
        <v>0</v>
      </c>
    </row>
    <row r="150" spans="1:21" x14ac:dyDescent="0.25">
      <c r="A150" s="237" t="str">
        <f>'Visi duomenys'!A145</f>
        <v>3.2.1.1.9</v>
      </c>
      <c r="B150" s="237" t="str">
        <f>'Visi duomenys'!B145</f>
        <v>R080019-380000-1239</v>
      </c>
      <c r="C150" s="238" t="str">
        <f>'Visi duomenys'!D145</f>
        <v>Jūros upės pakrantės ir šlaito tvarkymas Tauragės mieste</v>
      </c>
      <c r="D150" s="237" t="str">
        <f>'Visi duomenys'!AP145</f>
        <v>R.N.091</v>
      </c>
      <c r="E150" s="237" t="str">
        <f>'Visi duomenys'!AQ145</f>
        <v>Teritorijų, kuriose įgyvendintos kraštovaizdžio formavimo priemonės (plotas)</v>
      </c>
      <c r="F150" s="237">
        <f>'Visi duomenys'!AR145</f>
        <v>2</v>
      </c>
      <c r="G150" s="237">
        <f>'Visi duomenys'!AS145</f>
        <v>0</v>
      </c>
      <c r="H150" s="237">
        <f>'Visi duomenys'!AT145</f>
        <v>0</v>
      </c>
      <c r="I150" s="237">
        <f>'Visi duomenys'!AU145</f>
        <v>0</v>
      </c>
      <c r="J150" s="237">
        <f>'Visi duomenys'!AV145</f>
        <v>0</v>
      </c>
      <c r="K150" s="237">
        <f>'Visi duomenys'!AW145</f>
        <v>0</v>
      </c>
      <c r="L150" s="237">
        <f>'Visi duomenys'!AX145</f>
        <v>0</v>
      </c>
      <c r="M150" s="237">
        <f>'Visi duomenys'!AY145</f>
        <v>0</v>
      </c>
      <c r="N150" s="237">
        <f>'Visi duomenys'!AZ145</f>
        <v>0</v>
      </c>
      <c r="O150" s="237">
        <f>'Visi duomenys'!BA145</f>
        <v>0</v>
      </c>
      <c r="P150" s="237" t="str">
        <f>'Visi duomenys'!BB145</f>
        <v>P.S.338</v>
      </c>
      <c r="Q150" s="237" t="str">
        <f>'Visi duomenys'!BC145</f>
        <v>Išsaugoti, sutvarkyti ar atkurti įvairaus teritorinio lygmens kraštovaizdžio arealai (skaičius)</v>
      </c>
      <c r="R150" s="237">
        <f>'Visi duomenys'!BD145</f>
        <v>1</v>
      </c>
      <c r="S150" s="237">
        <f>'Visi duomenys'!BE145</f>
        <v>0</v>
      </c>
      <c r="T150" s="237">
        <f>'Visi duomenys'!BF145</f>
        <v>0</v>
      </c>
      <c r="U150" s="237">
        <f>'Visi duomenys'!BG145</f>
        <v>0</v>
      </c>
    </row>
    <row r="151" spans="1:21" ht="15" customHeight="1" x14ac:dyDescent="0.25">
      <c r="A151" s="679" t="s">
        <v>16</v>
      </c>
      <c r="B151" s="680"/>
      <c r="C151" s="680"/>
      <c r="D151" s="681"/>
      <c r="E151" s="681"/>
      <c r="F151" s="681"/>
      <c r="G151" s="681"/>
      <c r="H151" s="681"/>
      <c r="I151" s="681"/>
      <c r="J151" s="681"/>
      <c r="K151" s="681"/>
      <c r="L151" s="681"/>
      <c r="M151" s="681"/>
      <c r="N151" s="681"/>
      <c r="O151" s="681"/>
      <c r="P151" s="681"/>
      <c r="Q151" s="681"/>
      <c r="R151" s="681"/>
      <c r="S151" s="681"/>
      <c r="T151" s="681"/>
      <c r="U151" s="681"/>
    </row>
  </sheetData>
  <autoFilter ref="A1:U151"/>
  <mergeCells count="5">
    <mergeCell ref="A7:A8"/>
    <mergeCell ref="B7:B8"/>
    <mergeCell ref="C7:C8"/>
    <mergeCell ref="D7:U7"/>
    <mergeCell ref="A151:U151"/>
  </mergeCells>
  <pageMargins left="0.25" right="0.25" top="0.75" bottom="0.75" header="0.3" footer="0.3"/>
  <pageSetup paperSize="9" scale="51"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50"/>
  <sheetViews>
    <sheetView showZeros="0" topLeftCell="A19" workbookViewId="0">
      <selection activeCell="D24" sqref="D24"/>
    </sheetView>
  </sheetViews>
  <sheetFormatPr defaultRowHeight="15.75" x14ac:dyDescent="0.25"/>
  <cols>
    <col min="1" max="1" width="9.42578125" style="6" customWidth="1"/>
    <col min="2" max="2" width="17" style="6" customWidth="1"/>
    <col min="3" max="3" width="28" style="6" customWidth="1"/>
    <col min="4" max="4" width="149.42578125" style="4" customWidth="1"/>
    <col min="5" max="16384" width="9.140625" style="6"/>
  </cols>
  <sheetData>
    <row r="1" spans="1:16" x14ac:dyDescent="0.25">
      <c r="D1" s="7" t="s">
        <v>886</v>
      </c>
      <c r="E1" s="7"/>
      <c r="F1" s="7"/>
    </row>
    <row r="2" spans="1:16" x14ac:dyDescent="0.25">
      <c r="D2" s="8" t="s">
        <v>0</v>
      </c>
      <c r="E2" s="8"/>
      <c r="F2" s="8"/>
    </row>
    <row r="3" spans="1:16" x14ac:dyDescent="0.25">
      <c r="D3" s="8" t="s">
        <v>1</v>
      </c>
      <c r="E3" s="8"/>
      <c r="F3" s="8"/>
    </row>
    <row r="4" spans="1:16" x14ac:dyDescent="0.25">
      <c r="A4" s="5" t="s">
        <v>1211</v>
      </c>
    </row>
    <row r="5" spans="1:16" x14ac:dyDescent="0.25">
      <c r="A5" s="5" t="s">
        <v>1363</v>
      </c>
      <c r="D5" s="6"/>
      <c r="J5" s="8"/>
      <c r="K5" s="8"/>
      <c r="L5" s="8"/>
      <c r="N5" s="8"/>
      <c r="O5" s="8"/>
      <c r="P5" s="8"/>
    </row>
    <row r="6" spans="1:16" x14ac:dyDescent="0.25">
      <c r="A6" s="5"/>
      <c r="D6" s="6"/>
      <c r="J6" s="8"/>
      <c r="K6" s="8"/>
      <c r="L6" s="8"/>
      <c r="N6" s="8"/>
      <c r="O6" s="8"/>
      <c r="P6" s="8"/>
    </row>
    <row r="7" spans="1:16" x14ac:dyDescent="0.25">
      <c r="A7" s="9" t="s">
        <v>63</v>
      </c>
    </row>
    <row r="8" spans="1:16" ht="24" x14ac:dyDescent="0.25">
      <c r="A8" s="634" t="s">
        <v>19</v>
      </c>
      <c r="B8" s="634" t="s">
        <v>17</v>
      </c>
      <c r="C8" s="634" t="s">
        <v>13</v>
      </c>
      <c r="D8" s="634" t="s">
        <v>56</v>
      </c>
    </row>
    <row r="9" spans="1:16" ht="15" x14ac:dyDescent="0.25">
      <c r="A9" s="236" t="str">
        <f>'Visi duomenys'!A5</f>
        <v>1.</v>
      </c>
      <c r="B9" s="236">
        <f>'Visi duomenys'!B5</f>
        <v>0</v>
      </c>
      <c r="C9" s="236" t="str">
        <f>'Visi duomenys'!D5</f>
        <v>Prioritetas. SUBALANSUOTAS, DARNIA PLĖTRA PAGRĮSTAS EKONOMINIS AUGIMAS.</v>
      </c>
      <c r="D9" s="236">
        <f>'Visi duomenys'!BH5</f>
        <v>0</v>
      </c>
    </row>
    <row r="10" spans="1:16" ht="15" x14ac:dyDescent="0.25">
      <c r="A10" s="236" t="str">
        <f>'Visi duomenys'!A6</f>
        <v>1.1</v>
      </c>
      <c r="B10" s="236" t="str">
        <f>'Visi duomenys'!B6</f>
        <v/>
      </c>
      <c r="C10" s="236" t="str">
        <f>'Visi duomenys'!D6</f>
        <v>Tikslas. Mažinti išsivystymo skirtumus regiono viduje, skatinti ūkinės veiklos įvairovę mieste ir kaime, didinti ekonomikos augimą.</v>
      </c>
      <c r="D10" s="236">
        <f>'Visi duomenys'!BH6</f>
        <v>0</v>
      </c>
    </row>
    <row r="11" spans="1:16" ht="15" x14ac:dyDescent="0.25">
      <c r="A11" s="236" t="str">
        <f>'Visi duomenys'!A7</f>
        <v>1.1.1</v>
      </c>
      <c r="B11" s="236" t="str">
        <f>'Visi duomenys'!B7</f>
        <v/>
      </c>
      <c r="C11" s="236" t="str">
        <f>'Visi duomenys'!D7</f>
        <v>Uždavinys. Vystyti tikslines teritorijas, padidinti ūkinės veiklos įvairovę, pagerinti sukurtų darbo vietų pasiekiamumą.</v>
      </c>
      <c r="D11" s="236">
        <f>'Visi duomenys'!BH7</f>
        <v>0</v>
      </c>
    </row>
    <row r="12" spans="1:16" ht="15" x14ac:dyDescent="0.25">
      <c r="A12" s="236" t="str">
        <f>'Visi duomenys'!A8</f>
        <v>1.1.1.1</v>
      </c>
      <c r="B12" s="236" t="str">
        <f>'Visi duomenys'!B8</f>
        <v/>
      </c>
      <c r="C12" s="236" t="str">
        <f>'Visi duomenys'!D8</f>
        <v>Priemonė: Kaimo (1-6 tūkst. Gyventojų) gyvenamųjų vietovių atnaujinimas</v>
      </c>
      <c r="D12" s="236">
        <f>'Visi duomenys'!BH8</f>
        <v>0</v>
      </c>
    </row>
    <row r="13" spans="1:16" ht="132" x14ac:dyDescent="0.25">
      <c r="A13" s="12" t="str">
        <f>'Visi duomenys'!A9</f>
        <v>1.1.1.1.1</v>
      </c>
      <c r="B13" s="12" t="str">
        <f>'Visi duomenys'!B9</f>
        <v>R089908-293034-1125</v>
      </c>
      <c r="C13" s="12" t="str">
        <f>'Visi duomenys'!D9</f>
        <v>Šilalės rajono Kvėdarnos gyvenamosios vietovės atnaujinimas</v>
      </c>
      <c r="D13" s="12" t="str">
        <f>'Visi duomenys'!BH9</f>
        <v>Viena iš Kvėdarnos miestelio problemų yra ta, jog  neišnaudojama didelį potencialą turinti  Kvėdarnos viešoji infrastruktūra: didžioji jos dalis apleista arba netvarkinga, nepritaikyta bendruomenės poreikiams, nesudarytos sąlygos bendruomenei patraukliose vietose organizuoti renginius, bendruomenės susibūrimus, aktyviai leisti laiką. Kvėdarnoje stingant socialinių ir ekonominių iniciatyvų, aktyvios veiklos, nesudaromos prielaidos gyventojų socialinių poreikių tenkinimui. Projekto tikslui pasiekti numatyta viešųjų erdvių sutvarkymas daugiabučių namų teritorijoje, kuri apribota gatvių Dariaus ir Girėno g., K. Jauniaus g. ir Miškelio g., kompleksinis apleisto  ir neefektyviai naudojamo pastato, esančio K. Jauniaus g. 13, atnaujinimas, bei teritorijos prie pastato sutvarkymas Kvėdarnos miestelyje. Įgyvendinant projektą bus atliekami šie darbai: 
• bendruomeninės viešosios infrastruktūros atnaujinimas daugiabučių namų teritorijoje kuri apribota Dariaus ir Girėno g., K. Jauniaus g. ir Miškelio g., sutvarkant šaligatvius,  atnaujinant pėsčiųjų takus su privažiavimais / sustojimo aikštelę, įrengiant vaikų žaidimo aikšteles tarp namų, žaliuosius plotus, įrengiant šviestuvus teritorijai apšviesti. 
• dalies pastato, esančio K. Jauniaus g. 13, Kvėdarna, sutvarkymas ir pritaikymas bendruomenės veiklai vykdyti.
• pastato teritorijos, esančio K. Jauniaus g. 13, Kvėdarna, sutvarkymas, įrengiant automobilių stovėjimo aikštelę ir apželdinant veją.
Tikimasi, kad įgyvendinus projektą, kokybiškai modernizuota viešoji erdvė ir visuomeninės paskirties infrastruktūra nulems bendruomenės pasitenkinimą gyvenamąja aplinka, bus sudarytos galimybės pagerinti investicinę aplinką, didinti verslo plėtros perspektyvas.</v>
      </c>
    </row>
    <row r="14" spans="1:16" ht="108" x14ac:dyDescent="0.25">
      <c r="A14" s="12" t="str">
        <f>'Visi duomenys'!A10</f>
        <v>1.1.1.1.2</v>
      </c>
      <c r="B14" s="12" t="str">
        <f>'Visi duomenys'!B10</f>
        <v>R089908-293000-1126</v>
      </c>
      <c r="C14" s="12" t="str">
        <f>'Visi duomenys'!D10</f>
        <v>Skaudvilės miesto infrastruktūros sutvarkymas</v>
      </c>
      <c r="D14" s="12" t="str">
        <f>'Visi duomenys'!BH10</f>
        <v>Projekto įgyvendinimo metu planuojama atnaujinti bendruomeninę infrastruktūrą prie Skaudvilės tvenkinio ir jo prieigose, įrengiant kokybišką poilsio, laisvalaikio ir rekreacijos erdvę, kuri bus patraukli ne tik vietos gyventojams, bet ir paslaugų teikėjams. Viešojoje poilsio ir laisvalaikio erdvėje numatoma įrengti krepšiniui-tenisui, mini futbolui skirtas atviras aikšteles, vaikų žaidimų ir riedutininkų aikšteles, lauko treniruoklius, pėsčiųjų takus, automobilių stovėjimo aikštelę, įrengti apšvietimą, lietaus nuotekų tinklus. Tvarkomos teritorijos plote bus sutvarkytos Skaudvilės tvenkinio pakrantės, įrengtas priėjimas prie vandens su liepteliu ir paplūdimio zona, atnaujintos esamos ir įrengtos naujos vejos, iškirsti menkaverčiai krūmai ir medžiai, įrengti mažosios architektūros elementai (suoleliai, šiukšliadėžės ir kt.), rekonstruojama Šlaito g. atkarpa.
Tikėtina, kad įgyvendinus projektą, bus pagerinta investicinė ir ekonominė aplinka: sukurta infrastruktūra galės naudotis Skaudvilės miesto gyventojai bei paslaugas teikiantys subjektai. Projekto įtaka miesto gyventojams pasireikš per naudojimąsi sukurta kokybiška viešąja infrastruktūra ir platesnėmis poilsio, viešųjų paslaugų galimybėmis. Kompleksiškai sutvarkius numatytos teritorijos viešąją infrastruktūrą ir jos prieigas, bus stiprinamas esamas traukos centras, atitinkantis vietos bendruomenės (tikslinių grupių) poreikius ir gebantis pritraukti papildomas privačias investicijas įvairių paslaugų teikimui, tuo pačiu didinant vietos ekonominį patrauklumą.</v>
      </c>
    </row>
    <row r="15" spans="1:16" ht="15" x14ac:dyDescent="0.25">
      <c r="A15" s="236" t="str">
        <f>'Visi duomenys'!A11</f>
        <v>1.1.1.2</v>
      </c>
      <c r="B15" s="236" t="str">
        <f>'Visi duomenys'!B11</f>
        <v/>
      </c>
      <c r="C15" s="236" t="str">
        <f>'Visi duomenys'!D11</f>
        <v>Priemonė: Miestų kompleksinė plėtra</v>
      </c>
      <c r="D15" s="236">
        <f>'Visi duomenys'!BH11</f>
        <v>0</v>
      </c>
    </row>
    <row r="16" spans="1:16" ht="36" x14ac:dyDescent="0.25">
      <c r="A16" s="12" t="str">
        <f>'Visi duomenys'!A12</f>
        <v>1.1.1.2.1</v>
      </c>
      <c r="B16" s="12" t="str">
        <f>'Visi duomenys'!B12</f>
        <v>R089905-290000-1128</v>
      </c>
      <c r="C16" s="12" t="str">
        <f>'Visi duomenys'!D12</f>
        <v>Pagėgių miesto Turgaus aikštės įrengimas ir prieigų sutvarkymas</v>
      </c>
      <c r="D16" s="12" t="str">
        <f>'Visi duomenys'!BH12</f>
        <v>Įgyvendinant projektą bus įrengta turgaus aikštė su stoginėmis, įrengti lauko inžineriniai tinklai (lietaus nuotekos, apšvietimas), pastatytas viešas tualetas bei jame įrengti inžineriniai tinklai, automobilių parkavimo vietos ir sutvarkytas privažiavimas nuo Aukštaičių g iki Turgaus g. Tikimasi, kad projekto metu sukurta viešoji  infrastruktūra padidins vietos bendruomenės užimtumą, pagerins vietos verslininkų sąlygas bei bus pritraukta naujų investicijų ir taps Pagėgių miesto traukos centru.</v>
      </c>
    </row>
    <row r="17" spans="1:4" ht="48" x14ac:dyDescent="0.25">
      <c r="A17" s="12" t="str">
        <f>'Visi duomenys'!A13</f>
        <v>1.1.1.2.2</v>
      </c>
      <c r="B17" s="12" t="str">
        <f>'Visi duomenys'!B13</f>
        <v>R089905-280000-1129</v>
      </c>
      <c r="C17" s="12" t="str">
        <f>'Visi duomenys'!D13</f>
        <v>Apleistos teritorijos už Kultūros centro Pagėgių mieste konversija ir pritaikymas rekreaciniams, poilsio ir sveikatinimo poreikiams</v>
      </c>
      <c r="D17" s="12" t="str">
        <f>'Visi duomenys'!BH13</f>
        <v>Įgyvendinant projektą Pagėgių mieste bus sutvarkyta teritorija už kultūros centro, įrengtas apšvietimas, įrengti pėsčiųjų ir dviračių takai, įrengta aktyvaus poilsio aikštelė su lauko treniruokliais suaugusiems, įrengta šunų vedžiojimo ir dresavimo aikštelė, tai pat įrengtas dviračių parkas, įrengta vaikų žaidimo aikštelė, sutvarkyta Gėgės gatvės atkarpa, kuri bus skirta privažiavimui prie viešų erdvių t. y. miesto turgaus aikštės. Tikimasi, kad projekto metu sukurta viešoji  infrastruktūra padidins vietos bendruomenės užimtumą, bus pritraukta naujų investicijų ir taps Pagėgių miesto traukos centru.</v>
      </c>
    </row>
    <row r="18" spans="1:4" ht="15" x14ac:dyDescent="0.25">
      <c r="A18" s="236" t="str">
        <f>'Visi duomenys'!A14</f>
        <v>1.1.1.3</v>
      </c>
      <c r="B18" s="236" t="str">
        <f>'Visi duomenys'!B14</f>
        <v/>
      </c>
      <c r="C18" s="236" t="str">
        <f>'Visi duomenys'!D14</f>
        <v>Priemonė: Pereinamojo laikotarpio tikslinių teritorijų vystymas. I</v>
      </c>
      <c r="D18" s="236">
        <f>'Visi duomenys'!BH14</f>
        <v>0</v>
      </c>
    </row>
    <row r="19" spans="1:4" ht="72" x14ac:dyDescent="0.25">
      <c r="A19" s="12" t="str">
        <f>'Visi duomenys'!A15</f>
        <v>1.1.1.3.1</v>
      </c>
      <c r="B19" s="12" t="str">
        <f>'Visi duomenys'!B15</f>
        <v>R089902-340000-1131</v>
      </c>
      <c r="C19" s="12" t="str">
        <f>'Visi duomenys'!D15</f>
        <v>Apleistos teritorijos Tauragės miesto  buvusiame kariniame miestelyje viešųjų pastatų sutvarkymas ir pritaikymas bendruomenės poreikiams</v>
      </c>
      <c r="D19" s="12" t="str">
        <f>'Visi duomenys'!BH15</f>
        <v>Projekto tikslas – gerinti miesto gyvenamąją aplinką ir investicinį patrauklumą, didinant pažeidžiamų rizikos grupių asmenų ir jaunimo gerovę, pritaikius buvusio karinio miestelio pastatus bendruomenės poreikiams ir sukūrus jaunimo erdvę. Planuojama įgyvendinti  ši  veikla – Tauragėje apleistoje buvusio karinio  miestelio teritorijoje  dviejų (Vytauto g. 139 ir 141,) apleistų  pastatų konversija ir jų aplinkos sutvarkymas. Įgyvendinant  projektą siekiama sudaryti sąlygas  gyventojų užimtumui  didėti (miesto bendruomenės turės  galimybę organizuoti įvairius verslumą skatinančius, informacijos ir įvairios verslo organizavimo  patirties  pasidalinimo ir  kt.  renginius), sutvarkant apleistoje buvusio karinio  miestelio teritorijoje  apleistus  savivaldybės nuosavybės teise  valdomus pastatus ir jų aplinką  pritaikant bendruomenės poreikiams.  Projekto įgyvendinimas prisidės prie Tauragės rajono savivaldybės  keliamų ilgalaikių tikslų – kurti palankią aplinką investicijų pritraukimui ir verslo plėtrai, siekiant  kurti naujas  darbo vietas; užtikrinti viešąjį saugumą, mažinant nusikalstamumą; užtikrinti jaunimo politikos plėtrą ir įgyvendinimą.</v>
      </c>
    </row>
    <row r="20" spans="1:4" ht="36" x14ac:dyDescent="0.25">
      <c r="A20" s="12" t="str">
        <f>'Visi duomenys'!A16</f>
        <v>1.1.1.3.2</v>
      </c>
      <c r="B20" s="12" t="str">
        <f>'Visi duomenys'!B16</f>
        <v>R08B000-510000-0001</v>
      </c>
      <c r="C20" s="12" t="str">
        <f>'Visi duomenys'!D16</f>
        <v xml:space="preserve">  AB ,,Vilkyškių pieninė“ įmonių grupės pieno perdirbimo gamyklos statybos projektas</v>
      </c>
      <c r="D20" s="12" t="str">
        <f>'Visi duomenys'!BH16</f>
        <v>Bus statoma pieno produktų gamybos gamykla. Sūrinė</v>
      </c>
    </row>
    <row r="21" spans="1:4" ht="15" x14ac:dyDescent="0.25">
      <c r="A21" s="236" t="str">
        <f>'Visi duomenys'!A17</f>
        <v>1.1.1.4</v>
      </c>
      <c r="B21" s="236" t="str">
        <f>'Visi duomenys'!B17</f>
        <v/>
      </c>
      <c r="C21" s="236" t="str">
        <f>'Visi duomenys'!D17</f>
        <v>Priemonė: Pereinamojo laikotarpio tikslinių teritorijų vystymas. II</v>
      </c>
      <c r="D21" s="236">
        <f>'Visi duomenys'!BH17</f>
        <v>0</v>
      </c>
    </row>
    <row r="22" spans="1:4" ht="60" x14ac:dyDescent="0.25">
      <c r="A22" s="12" t="str">
        <f>'Visi duomenys'!A18</f>
        <v>1.1.1.4.1</v>
      </c>
      <c r="B22" s="12" t="str">
        <f>'Visi duomenys'!B18</f>
        <v>R089903-300000-1133</v>
      </c>
      <c r="C22" s="12" t="str">
        <f>'Visi duomenys'!D18</f>
        <v>Gyvenamųjų namų kvartalų kompleksinis sutvarkymas Jurbarko mieste</v>
      </c>
      <c r="D22" s="12" t="str">
        <f>'Visi duomenys'!BH18</f>
        <v>Projekto objektas – gyvenamojo kvartalo tarp P. Cvirkos, K. Donelaičio, Vytauto Didžiojo ir Dariaus ir Girėno gatvių kiemų teritorija, kuri yra miesto centro viešųjų erdvių ir infrastruktūros dalis. Projekte numatyta praplatinti įvažiavimus-pravažiavimus į kvartalo kiemus, maksimaliai praplėsti automobilių parkavimo aikšteles, pritaikant ir žmonių su negalia poreikiams automobilių stovėjimo vietas, pakoreguoti ir rekonstruoti pėsčiųjų takus (šaligatvius) ir pritaikyti neįgaliųjų poreikiams, kad jie galėtų laisvai judėti, įrengti įvairaus amžiaus grupių vaikų žaidimo bei pagyvenusių žmonių poilsio aikšteles bei visą teritoriją papildomai apželdinti, įrengti gėlynus, gatvių apšvietimą, mažosios architektūros elementus.
Tikimasi, kad įgyvendintas projektas padidins gyvenamosios aplinkos patrauklumą Jurbarko mieste bei prisidės prie palankių sąlygų sudarymo verslo plėtrai ir kūrimui ar (ir) paslaugų sektoriaus vystymuisi.</v>
      </c>
    </row>
    <row r="23" spans="1:4" ht="42.75" customHeight="1" x14ac:dyDescent="0.25">
      <c r="A23" s="629" t="str">
        <f>'Lyginamasis 20210722'!A19</f>
        <v>1.1.1.4.2</v>
      </c>
      <c r="B23" s="629" t="str">
        <f>'Lyginamasis 20210722'!B19</f>
        <v>R08B000-510000-0002</v>
      </c>
      <c r="C23" s="629" t="str">
        <f>'Lyginamasis 20210722'!D19</f>
        <v>UAB ,,Naista“ gamyklos statybos projektas</v>
      </c>
      <c r="D23" s="629" t="str">
        <f>'Lyginamasis 20210722'!BH19</f>
        <v xml:space="preserve">Finansinio investuotojo statusu veikianti UAB „Naista“ kartu su partneriais planuoja pradėti kelių metų trukmės verslo vystymo projektą Jurbarko mieste. Projekto tikslas – per keletą etapų pastatyti gamyklą, kurioje uždarose patalpose dviem gamybiniais srautais numatoma gaminti įvairias statybines metalo konstrukcijas, modulinio tipo skydines – karkasines namo konstrukcijas ir pan. </v>
      </c>
    </row>
    <row r="24" spans="1:4" ht="36" x14ac:dyDescent="0.25">
      <c r="A24" s="441" t="str">
        <f>'Visi duomenys'!A19</f>
        <v>1.1.1.5</v>
      </c>
      <c r="B24" s="441" t="str">
        <f>'Visi duomenys'!B19</f>
        <v/>
      </c>
      <c r="C24" s="441" t="str">
        <f>'Visi duomenys'!D19</f>
        <v>Priemonė: Tauragė+ funkcinės zonos strategijos kompleksinė priemonė</v>
      </c>
      <c r="D24" s="441">
        <f>'Visi duomenys'!BH19</f>
        <v>0</v>
      </c>
    </row>
    <row r="25" spans="1:4" ht="48" x14ac:dyDescent="0.25">
      <c r="A25" s="12" t="str">
        <f>'Visi duomenys'!A20</f>
        <v>1.1.1.5.1</v>
      </c>
      <c r="B25" s="12" t="str">
        <f>'Visi duomenys'!B20</f>
        <v>R089J08-500000-1240</v>
      </c>
      <c r="C25" s="12" t="str">
        <f>'Visi duomenys'!D20</f>
        <v>Tauragės+ funkcinės zonos strategijos įgyvendinimas</v>
      </c>
      <c r="D25" s="12" t="str">
        <f>'Visi duomenys'!BH20</f>
        <v xml:space="preserve">Įgyvendinant projektą numatoma įrengti/rekonstruoti pramoninių teritorijų ir su jomis susijusią infrastruktūrą, sukurti ir įdiegti regioninę viešojo transporto sistemą, pastatyti Jurbarko ir Pagėgių autobusų stotis, įsigyti elektrinius autobusus, rekonstruoti ir pritaikyti pastatus vyresnio amžiaus žmonių priežiūrai Pagėgiuose ir Bijotuose, plėtoti specialiųjų poreikių vaikams pritaikytų paslaugų teikimui reikalingą infrastruktūrą Jurbarke, įdiegti gyventojų  aptarnavimo sistemą (paslaugų centrus) savivaldybėse, sukurti įrankius bendrųjų funkcijų konsolidavimui ir lankstesnių darbo formų organizavimui.
</v>
      </c>
    </row>
    <row r="26" spans="1:4" ht="15" x14ac:dyDescent="0.25">
      <c r="A26" s="236" t="str">
        <f>'Visi duomenys'!A21</f>
        <v>1.1.2.</v>
      </c>
      <c r="B26" s="236" t="str">
        <f>'Visi duomenys'!B21</f>
        <v/>
      </c>
      <c r="C26" s="236" t="str">
        <f>'Visi duomenys'!D21</f>
        <v>Uždavinys. Mažinti atskirtį tarp miesto ir kaimo, remti kompleksišką kaimo atnaujinimą ir plėtrą,  gerinti kaimo gyvenamąją aplinką, didinti gyventojų užimtumą ir saugumą.</v>
      </c>
      <c r="D26" s="236">
        <f>'Visi duomenys'!BH21</f>
        <v>0</v>
      </c>
    </row>
    <row r="27" spans="1:4" ht="15" x14ac:dyDescent="0.25">
      <c r="A27" s="236" t="str">
        <f>'Visi duomenys'!A22</f>
        <v>1.1.2.1</v>
      </c>
      <c r="B27" s="236" t="str">
        <f>'Visi duomenys'!B22</f>
        <v/>
      </c>
      <c r="C27" s="236" t="str">
        <f>'Visi duomenys'!D22</f>
        <v>Priemonė: Pagrindinės paslaugos ir kaimų atnaujinimas kaimo vietovėse</v>
      </c>
      <c r="D27" s="236">
        <f>'Visi duomenys'!BH22</f>
        <v>0</v>
      </c>
    </row>
    <row r="28" spans="1:4" ht="15" x14ac:dyDescent="0.25">
      <c r="A28" s="236" t="str">
        <f>'Visi duomenys'!A23</f>
        <v>1.2.</v>
      </c>
      <c r="B28" s="236" t="str">
        <f>'Visi duomenys'!B23</f>
        <v/>
      </c>
      <c r="C28" s="236" t="str">
        <f>'Visi duomenys'!D23</f>
        <v>Tikslas. Pagerinti sąlygas investicijų pritraukimui, sudaryti palankią aplinką verslui vystytis, ekonominės veiklos efektyvumui didinti.</v>
      </c>
      <c r="D28" s="236">
        <f>'Visi duomenys'!BH23</f>
        <v>0</v>
      </c>
    </row>
    <row r="29" spans="1:4" ht="15" x14ac:dyDescent="0.25">
      <c r="A29" s="236" t="str">
        <f>'Visi duomenys'!A24</f>
        <v>1.2.1.</v>
      </c>
      <c r="B29" s="236" t="str">
        <f>'Visi duomenys'!B24</f>
        <v/>
      </c>
      <c r="C29" s="236" t="str">
        <f>'Visi duomenys'!D24</f>
        <v>Uždavinys. Tobulinti susisiekimo sistemas regione, vystyti ekologiškai darnią transporto infrastruktūrą, padidinti darbo jėgos judumą, gerinti eismo saugumą.</v>
      </c>
      <c r="D29" s="236">
        <f>'Visi duomenys'!BH24</f>
        <v>0</v>
      </c>
    </row>
    <row r="30" spans="1:4" ht="15" x14ac:dyDescent="0.25">
      <c r="A30" s="236" t="str">
        <f>'Visi duomenys'!A25</f>
        <v>1.2.1.1</v>
      </c>
      <c r="B30" s="236" t="str">
        <f>'Visi duomenys'!B25</f>
        <v/>
      </c>
      <c r="C30" s="236" t="str">
        <f>'Visi duomenys'!D25</f>
        <v>Priemonė: Vietinių kelių techninių parametrų ir eismo saugos gerinimas</v>
      </c>
      <c r="D30" s="236">
        <f>'Visi duomenys'!BH25</f>
        <v>0</v>
      </c>
    </row>
    <row r="31" spans="1:4" ht="96" x14ac:dyDescent="0.25">
      <c r="A31" s="12" t="str">
        <f>'Visi duomenys'!A26</f>
        <v>1.2.1.1.1</v>
      </c>
      <c r="B31" s="12" t="str">
        <f>'Visi duomenys'!B26</f>
        <v>R085511-190000-1139</v>
      </c>
      <c r="C31" s="12" t="str">
        <f>'Visi duomenys'!D26</f>
        <v>Eismo saugumo priemonių diegimas Šilalės mieste ir rajono gyvenvietėse</v>
      </c>
      <c r="D31" s="12" t="str">
        <f>'Visi duomenys'!BH26</f>
        <v>Projekto įgyvendinimo metu planuojami šie darbai:
1. Pėsčiųjų ir dviračio tako dalyje Struikų g. (nuo sankryžos su Pūtvės Pilies g. iki Sodininkų g.) Šilalės m., dalyje Sodininkų g. (nuo Struikų g. iki sankryžos su  Ramunės g.) Struikų k., ir dalyje Ramunės g. (nuo sankryžos su Sodininkų g. iki sodininkų bendrijos „Dobilas“ vartų) Struikų k., Šilalės r. įrengimas.
2. Pėsčiųjų ir dviračio tako įrengimas Šilalės k. sen. Kelio nr. Si-26 (Lelijų g.) nuo Rytinio Kelio g iki sodininkų bendrijos „Draugystė“ vartų Struikų k.,  Šilalės r. 
3. Pėsčiųjų tako rekonstrukcija nuo Dvaro Kaimo g. Šilalės m. iki Baranausko g. Šilų k., Šilalės r.
4. Pėsčiųjų takų A. Stulginskio g. ir dalyje Gardavos g. Tūbinių I k., Šilalės r. rekonstrukcija   bei pėsčiųjų perėjos per Gardavos gatvę įrengimas.
5. Pėsčiųjų ir dviračių tako nuo Vasario 16-osios g. Šilalės m. iki Šilo g. Šilalės m. įrengimas, tako apšvietimas.
Įgyvendinus projektą, Šilalės rajone pagerės eismo saugumas, sumažės avaringumas.</v>
      </c>
    </row>
    <row r="32" spans="1:4" ht="72" x14ac:dyDescent="0.25">
      <c r="A32" s="12" t="str">
        <f>'Visi duomenys'!A27</f>
        <v>1.2.1.1.2</v>
      </c>
      <c r="B32" s="12" t="str">
        <f>'Visi duomenys'!B27</f>
        <v>R085511-120000-1140</v>
      </c>
      <c r="C32" s="12" t="str">
        <f>'Visi duomenys'!D27</f>
        <v>Jaunimo ir Rambyno gatvių Pagėgiuose infrastruktūros sutvarkymas</v>
      </c>
      <c r="D32" s="12" t="str">
        <f>'Visi duomenys'!BH27</f>
        <v>Didėjant Pagėgių miesto urbanizacijos lygiui, miestui plečiantis sąlyginai mažo gyventojų tankumo privačių namų sklypais (didėja urbanistinė sklaida), atsižvelgiant į gyventojų poreikius būtina išlaikyti darnios plėtros principus ir miesto patrauklumą. Susisiekimo infrastruktūros plėtra neatsiejama nuo bendrojo valstybės ekonominio ir socialinio augimo.
Projekto metu bus sutvarkytos Pagėgių miesto Jaunimo ir Rambyno g. atsižvelgiant Pagėgių miesto Bendrojo plano sprendinius. Pagerintos susisiekimo sąlygos mieste užtikrins efektyvų kelių transporto infrastruktūros pajėgumų panaudojimą, optimizuojant eismo srautus. 
Įgyvendinant projektą numatyta Jaunimo ir Rambyno gatvių atkarpų nauja statyba su pėsčiųjų ir dviračių taku ir apšvietimu bei Rambyno gatvių atkarpos rekonstravimas įrengiant pėsčiųjų ir dviračių taką su apšvietimu. Projekto metu sukurti rezultatai sudarys sąlygas didėti gyventojų mobilumui, eismo dalyvių saugumui, gerėti gyvenimo kokybei.</v>
      </c>
    </row>
    <row r="33" spans="1:4" ht="60" x14ac:dyDescent="0.25">
      <c r="A33" s="12" t="str">
        <f>'Visi duomenys'!A28</f>
        <v>1.2.1.1.3</v>
      </c>
      <c r="B33" s="12" t="str">
        <f>'Visi duomenys'!B28</f>
        <v>R085511-120000-1141</v>
      </c>
      <c r="C33" s="12" t="str">
        <f>'Visi duomenys'!D28</f>
        <v>A. Giedraičio-Giedriaus gatvės rekonstravimas Jurbarko mieste</v>
      </c>
      <c r="D33" s="12" t="str">
        <f>'Visi duomenys'!BH28</f>
        <v>Jurbarko rajono savivaldybės administracija planuojamu įgyvendinti projektu „A. Giedraičio-Giedriaus gatvės rekonstravimas Jurbarko mieste“ (toliau – Projektas) siekia plėtoti susisiekimą vietinės reikšmės keliais, gerinant A. Giedraičio-Giedriaus gatvės techninius parametrus. Projekto metu A. Giedraičio-Giedriaus gatvėje bus nutiesta asfalto danga, įrengti buitinių nuotekų ir vandentiekio linijų atvadai. 
Šiuo metu gatvės su žvyro danga būklė kritiška: važiuojamosios dalies plotis nevienodas, daug duobių, nelygumų. Įrengus gatvės 2,64 km ir keturių šalutinių gatvių atkarpų (Nr. 2, 3, 4 ir 6), kurių bendras ilgis 0,552 km, naują važiuojamosios dalies dangą pagerės gatvės techniniai parametrai, tuo pačiu sumažės aplinkos tarša, neigiamas poveikis aplinkai. Projektas prisidės prie tinkamo pralaidumo ir patikimumo susisiekimo  infrastruktūros tinklo formavimo Jurbarko mieste, sumažės transportavimo laikas, kuro sąnaudos, padidės eismo saugumas, pagerės gyventojų gyvenimo kokybė.</v>
      </c>
    </row>
    <row r="34" spans="1:4" ht="84" x14ac:dyDescent="0.25">
      <c r="A34" s="12" t="str">
        <f>'Visi duomenys'!A29</f>
        <v>1.2.1.1.4</v>
      </c>
      <c r="B34" s="12" t="str">
        <f>'Visi duomenys'!B29</f>
        <v>R085511-190000-1142</v>
      </c>
      <c r="C34" s="12" t="str">
        <f>'Visi duomenys'!D29</f>
        <v>Eismo saugos priemonių diegimas Jurbarko miesto Lauko gatvėje</v>
      </c>
      <c r="D34" s="12" t="str">
        <f>'Visi duomenys'!BH29</f>
        <v>Projektu siekiama įdiegti eismo saugumo priemones Jurbarko miesto Lauko gatvėje bei padidinti eismo dalyvių saugumą. Projekto įgyvendinimo metu Lauko gatvėje nuo sankryžos su Algirdo gatve iki sankryžos su S. Daukanto gatve šalia važiuojamosios kelio dalies bus nutiestas 2,5 m pločio apie 811 m ilgio pėsčiųjų/dviračių takas,  taip pat prie sankryžos su Kalninės gatve planuojama įrengti iškiliąją perėją. Įgyvendinus projektą ir įrengus saugų eismą gerinančias priemones Lauko gatvėje, sumažės aplinkos tarša, bus pagerintos vietinių gyventojų bei miesto svečių susisiekimo sąlygos, gyvenimo kokybė. Lauko gatvė yra esamo valstybinės reikšmės kelio Nr. 1704 tęsinys Jurbarko mieste bei miesto aplinkkelis. Gatvė turi sankryžas su devyniomis gatvėmis ir yra labai judri, gatvėje vyksta intensyvus transporto eismas, taip pat gatve naudojasi daug nemotorizuotų eismo dalyvių, ypač dviratininkų. Vienoje gatvės pusėje  šaligatvio nėra, o kitoje – labai siauras, vietomis su ištrupėjusia asfalto danga ir esantis tik nuo sankryžos su Algirdo gatve iki sankryžos su Gedimino gatve, todėl nemotorizuotų eismo dalyvių judėjimas vyksta nesutvarkytais šaligatviais arba gatvės važiuojamąja dalimi. Įdiegtos inžinerinės eismo saugumo priemonės turės teigiamą poveikį eismo dalyvių saugumui, aplinkai, avaringumo mažinimui.</v>
      </c>
    </row>
    <row r="35" spans="1:4" ht="96" x14ac:dyDescent="0.25">
      <c r="A35" s="12" t="str">
        <f>'Visi duomenys'!A30</f>
        <v>1.2.1.1.5</v>
      </c>
      <c r="B35" s="12" t="str">
        <f>'Visi duomenys'!B30</f>
        <v>R085511-120000-1143</v>
      </c>
      <c r="C35" s="12" t="str">
        <f>'Visi duomenys'!D30</f>
        <v>Tauragės miesto gatvių rekonstrukcija (Žemaitės, Smėlynų g. ir Smėlynų skg.)</v>
      </c>
      <c r="D35" s="12" t="str">
        <f>'Visi duomenys'!BH30</f>
        <v>Tauragės miesto Žemaitės ir Smėlynų gatvių bei Smėlynų skersgatvio rekonstrukcijos investicijų projektas inicijuotas vadovaujantis Tauragės regiono integruotos teritorijų vystymo programa. Šioje Programoje išskiriamas 1 tikslas „Padidinti užimtumą per patrauklumo darbui ir investicijoms gerinimą, darbo vietų pasiekiamumo ir darbo jėgos mobilumo didinimą“, kurį numatoma pasiekti sprendžiant tikslinių teritorijų (tame tarpe ir Tauragės miesto) socialines, ekonomines, demografines, aplinkos būklės, klimato kaitos problemas. Sprendžiant problemą, galima sumažinti neigiamas grėsmes, pagerinant darbo vietų pasiekiamumą kompleksiškai sprendžiant infrastruktūros nusidėvėjimo ir saugos problemas.
Tauragės miesto Žemaitės ir Smėlynų gatvių bei Smėlynų skersgatvio dangų stovis yra nepatenkinamas – dangos yra senos, duobėtos, vietomis asfalto visai nėra. Smėlynų gatvėje ir skersgatvyje šaligatviai nėra įrengti, o dalyje Žemaitės g. įrengti šaligatviai yra blogos būklės. 
Pagrindinė problema, kuriai spręsti inicijuotas šis projektas, yra ta, kad Žemaitės ir Smėlynų gatvių bei Smėlynų skersgatvio techniniai parametrai yra labai prasti, o eismo saugumo priemonės yra nusidėvėjusios ir nepakankamos.</v>
      </c>
    </row>
    <row r="36" spans="1:4" ht="48" x14ac:dyDescent="0.25">
      <c r="A36" s="12" t="str">
        <f>'Visi duomenys'!A31</f>
        <v>1.2.1.1.6</v>
      </c>
      <c r="B36" s="12" t="str">
        <f>'Visi duomenys'!B31</f>
        <v>R085511-120000-1236</v>
      </c>
      <c r="C36" s="12" t="str">
        <f>'Visi duomenys'!D31</f>
        <v>Pagėgių miesto Ateities gatvės infrastruktūros sutvarkymas</v>
      </c>
      <c r="D36" s="12" t="str">
        <f>'Visi duomenys'!BH31</f>
        <v>Didėjant Pagėgių miesto urbanizacijos lygiui, miestui plečiantis sąlyginai mažo gyventojų tankumo privačių namų sklypais (didėja urbanistinė sklaida), atsižvelgiant į gyventojų poreikius, būtina išlaikyti darnios plėtros principus ir miesto patrauklumą įrengiant Pagėgių miesto Ateities gatvės atkarpą. Projekto tikslas - plėtoti susisiekimą vietinės reikšmės keliais Pagėgių mieste, gerinant jų techninius parametrus. Planuojama įrengti apie 0,200 km Ateities gatvės atkarpą su asfalto danga ir važiuojamosios dalies apšvietimu. Projekto įgyvendinimo metu sukurti rezultatai sudarys sąlygas didėti gyventojų mobilumui, gerėti gyvenimo kokybei, sutrumpės kelionės automobiliu laikas.</v>
      </c>
    </row>
    <row r="37" spans="1:4" ht="72" x14ac:dyDescent="0.25">
      <c r="A37" s="12" t="str">
        <f>'Visi duomenys'!A32</f>
        <v>1.2.1.1.7</v>
      </c>
      <c r="B37" s="12" t="str">
        <f>'Visi duomenys'!B32</f>
        <v>R085511-120000-1237</v>
      </c>
      <c r="C37" s="12" t="str">
        <f>'Visi duomenys'!D32</f>
        <v>Tauragės miesto Pilėnų gatvės rekonstrukcija</v>
      </c>
      <c r="D37" s="12" t="str">
        <f>'Visi duomenys'!BH32</f>
        <v>Projekto tikslas - plėtoti susisiekimą Tauragės mieste, gerinant gatvių techninius parametrus. Tauragės miesto Pilėnų gatvės dangos stovis yra nepatenkinamas – danga sena, duobėta, nėra asfalto, šaligatvių, lietaus nuotekų tinklų.
Siekiant išspręsti susidariusią problemą numatoma rekonstruoti – 0,22 km Pilėnų gatvės.
Projekto rezultatai sukurs naudą Tauragės miesto bei rajono savivaldybės gyventojams ir tiesiogiai prisidės prie nacionalinių, regioninių ir Tauragės rajono savivaldybės strateginių dokumentų nuostatų, tikslų ir uždavinių įgyvendinimo. Įgyvendinus projekto veiklą Pilėnų gatvėje bus įrengta nauja asfaltbetonio danga, įrengti šaligatviai, lietaus nuotekų tinklai, sutvarkytos gatvės žaliosios zonos ir įrengtas gatvės apšvietimas. Projekto įgyvendinimo rezultate bus pagerinti Pilėnų gatvės techniniai parametrai, padidės eismo saugumas ir aplinkos apsauga, sutrumpės kelionės laikas.</v>
      </c>
    </row>
    <row r="38" spans="1:4" ht="15" x14ac:dyDescent="0.25">
      <c r="A38" s="236" t="str">
        <f>'Visi duomenys'!A33</f>
        <v>1.2.1.2</v>
      </c>
      <c r="B38" s="236" t="str">
        <f>'Visi duomenys'!B33</f>
        <v/>
      </c>
      <c r="C38" s="236" t="str">
        <f>'Visi duomenys'!D33</f>
        <v>Priemonė: Darnaus judumo priemonių diegimas</v>
      </c>
      <c r="D38" s="236">
        <f>'Visi duomenys'!BH33</f>
        <v>0</v>
      </c>
    </row>
    <row r="39" spans="1:4" ht="36" x14ac:dyDescent="0.25">
      <c r="A39" s="12" t="str">
        <f>'Visi duomenys'!A34</f>
        <v>1.2.1.2.1</v>
      </c>
      <c r="B39" s="12" t="str">
        <f>'Visi duomenys'!B34</f>
        <v>R085514-190000-1145</v>
      </c>
      <c r="C39" s="12" t="str">
        <f>'Visi duomenys'!D34</f>
        <v>Darnaus judumo priemonių diegimas Tauragės mieste</v>
      </c>
      <c r="D39" s="12" t="str">
        <f>'Visi duomenys'!BH34</f>
        <v>Projekto tikslas – kurti subalansuotas, efektyvių išteklių ir šiuolaikinių technologijų naudojimu grindžiamas darnaus judumo sistemas mieste. Projekto įgyvendinimo metu numatomos veiklos: elektroninės viešojo transporto keleivių informavimo sistemos įdiegimas, dviračių stovėjimo vietų įrengimas prie vaikų ugdymo įstaigų, dviračių saugyklų įrengimas prie daugiabučių gyvenamųjų namų, dviračių viešų saugyklų įrengimas centrinėje miesto dalyje.</v>
      </c>
    </row>
    <row r="40" spans="1:4" ht="48" x14ac:dyDescent="0.25">
      <c r="A40" s="12" t="str">
        <f>'Visi duomenys'!A35</f>
        <v>1.2.1.2.2</v>
      </c>
      <c r="B40" s="12" t="str">
        <f>'Visi duomenys'!B35</f>
        <v>R085513-500000-1146</v>
      </c>
      <c r="C40" s="12" t="str">
        <f>'Visi duomenys'!D35</f>
        <v>Darnaus judumo Tauragės mieste plano rengimas</v>
      </c>
      <c r="D40" s="12" t="str">
        <f>'Visi duomenys'!BH35</f>
        <v>Darnaus  judumo Tauragės  mieste plane numatoma: viešojo transporto skatinimas, bevariklio transporto integracija, modalinis kelionių pasiskirstymas, eismo sauga ir saugumas, eismo organizavimo tobulinimas ir judumo paklausos valdymas, miesto logistika, universalus dizainas ir specialiųjų poreikių turinčių žmonių įtrauktis, alternatyvių degalų ir aplinką mažiau teršiančio transporto skatinimas, intelektinių transporto sistemų (toliau - ITS) diegimo mieste poreikio vertinimas. 
Parengus Darnaus judumo Tauragės mieste planą bus sudarytos prielaidos ateityje sėkmingai įgyvendinti darnaus judumo priemonių diegimo projektus Tauragės mieste.</v>
      </c>
    </row>
    <row r="41" spans="1:4" ht="15" x14ac:dyDescent="0.25">
      <c r="A41" s="236" t="str">
        <f>'Visi duomenys'!A36</f>
        <v>1.2.1.3</v>
      </c>
      <c r="B41" s="236" t="str">
        <f>'Visi duomenys'!B36</f>
        <v/>
      </c>
      <c r="C41" s="236" t="str">
        <f>'Visi duomenys'!D36</f>
        <v>Priemonė: Pėsčiųjų ir dviračių takų rekonstrukcija ir plėtra</v>
      </c>
      <c r="D41" s="236">
        <f>'Visi duomenys'!BH36</f>
        <v>0</v>
      </c>
    </row>
    <row r="42" spans="1:4" ht="48" x14ac:dyDescent="0.25">
      <c r="A42" s="12" t="str">
        <f>'Visi duomenys'!A37</f>
        <v>1.2.1.3.1</v>
      </c>
      <c r="B42" s="12" t="str">
        <f>'Visi duomenys'!B37</f>
        <v>R085516-190000-1148</v>
      </c>
      <c r="C42" s="12" t="str">
        <f>'Visi duomenys'!D37</f>
        <v>Pėsčiųjų tako Vytauto Didžiojo gatvėje  Šilalės m. rekonstrukcija</v>
      </c>
      <c r="D42" s="12" t="str">
        <f>'Visi duomenys'!BH37</f>
        <v>Projekto įgyvendinimo metu planuojami šie darbai:
 pėsčiųjų tako Vytauto Didžiojo abiejose gatvės pusėse rekonstravimas, dešinėje gatvės pusėje vietoje pėsčiųjų tako po rekonstrukcijos   įrengti pėsčiųjų -  dviračių taką.
Įgyvendinus projektą, pagerės pėsčiųjų ir dviratininkų susiekimo sąlygos Vytauto Didžiojo gatvėje, Šilalės m., o tuo pačiu  pagerės pėsčiųjų ir dviratininkų susiekimo sąlygos  Šilalės miesto ir rajono gyventojams.</v>
      </c>
    </row>
    <row r="43" spans="1:4" ht="84" x14ac:dyDescent="0.25">
      <c r="A43" s="12" t="str">
        <f>'Visi duomenys'!A38</f>
        <v>1.2.1.3.2</v>
      </c>
      <c r="B43" s="12" t="str">
        <f>'Visi duomenys'!B38</f>
        <v>R085516-190000-1149</v>
      </c>
      <c r="C43" s="12" t="str">
        <f>'Visi duomenys'!D38</f>
        <v>Pėsčiųjų ir dviračių takų įrengimas prie Jankaus gatvės Pagėgiuose</v>
      </c>
      <c r="D43" s="12" t="str">
        <f>'Visi duomenys'!BH38</f>
        <v>Atsižvelgiant į didėjančius Pagėgių miesto gyventojų reikalavimus infrastruktūros kokybei ir M. Jankaus g. techninius parametrus, projekto metu bus įrengti pėsčiųjų ir dviračių takai prie M. Jankaus gatvės. Šiuo metu atkarpoje nuo Klaipėdos g. iki Geležinkelio g. esantis takas nėra pritaikytas saugiam pėsčiųjų ir dviratininkų eismui, o atkarpoje nuo Geležinkelio g. iki miesto kapinių pėsčiųjų takas neįrengtas. Esantis pėsčiųjų ir dviračių tinklas nėra patrauklus ir saugus jo naudotojams, neatitinka judumo paklausos, todėl būtina plėtoti Pagėgių miesto susisiekimo infrastruktūrą, kuri pagerins gyventojų susisiekimo sąlygas, padidins jų mobilumą ir prisidės prie aplinkos taršos mažinimo.
Įgyvendinant projektą numatyta įrengti pėsčiųjų ir dviračių takus M. Jankaus g. atkarpoje nuo Klaipėdos g. iki miesto kapinių (ilgis — apie 0,54 km.). Projekto metu sukurti rezultatai taip pat sudarys sąlygas gerėti Pagėgių miesto gyventojų gyvenimo kokybei ir didėti miesto patrauklumui.
Projekto metu bus sprendžiama Pagėgių savivaldybės judumo paklausos problemos — miesto susisiekimo infrastruktūra bus labiau pritaikyta pėstiesiems, dviratininkams.</v>
      </c>
    </row>
    <row r="44" spans="1:4" ht="84" x14ac:dyDescent="0.25">
      <c r="A44" s="12" t="str">
        <f>'Visi duomenys'!A39</f>
        <v>1.2.1.3.3</v>
      </c>
      <c r="B44" s="12" t="str">
        <f>'Visi duomenys'!B39</f>
        <v>R085516-190000-1150</v>
      </c>
      <c r="C44" s="12" t="str">
        <f>'Visi duomenys'!D39</f>
        <v>Pėsčiųjų ir dviračių tako įrengimas Jurbarko miesto Barkūnų gatvėje</v>
      </c>
      <c r="D44" s="12" t="str">
        <f>'Visi duomenys'!BH39</f>
        <v>Projekto veiklomis  siekiama mažinti aplinkos taršą ir prisidėti prie bevariklio transporto priemonių transportą skatinančios sistemos plėtros Jurbarko mieste. Projekto įgyvendinimo metu dešinėje Barkūnų gatvės pusėje planuojama įrengti naują apie 0,6 km ilgio ir 2,5 m pločio pėsčiųjų-dviračių taką.
Gatvėje vyksta intensyvus transporto eismas, taip pat nemažai nemotorizuotų eismo dalyvių, ypač dviratininkų. Vienoje gatvės pusėje šaligatvio nėra, o kitoje – esantis šaligatvis susidėvėjęs, pasenęs, apžėlęs piktžolėmis ir visiškai nenaudojamas, todėl nemotorizuotų eismo dalyvių judėjimas vyksta gatvės važiuojamąja dalimi, todėl tiek pėstiesiems, tiek dviratininkams šioje gatvėje ypač nesaugu. Takas bus skirtas labiausiai pažeidžiamų eismo dalyvių, važinėjančių gatvės važiuojamąja dalimi bendrame sraute su automobiliais, apsaugai bei visų eismo dalyvių avaringumo sumažinimui. Įrengus pėsčiųjų-dviračių taką pagerės eismo dalyvių saugumas, gyventojų gyvenimo kokybė, pėsčiųjų ir dviratininkų susisiekimo sąlygos, bus sumažintas neigiamas poveikis aplinkai, skatinama naudoti aplinkai nekenksmingas transporto priemones ir kurti tam pritaikytą infrastruktūrą Jurbarko mieste.</v>
      </c>
    </row>
    <row r="45" spans="1:4" ht="48" x14ac:dyDescent="0.25">
      <c r="A45" s="12" t="str">
        <f>'Visi duomenys'!A40</f>
        <v>1.2.1.3.4</v>
      </c>
      <c r="B45" s="12" t="str">
        <f>'Visi duomenys'!B40</f>
        <v>R085516-190000-1151</v>
      </c>
      <c r="C45" s="12" t="str">
        <f>'Visi duomenys'!D40</f>
        <v>Pėsčiųjų ir dviračių tako įrengimas iki Norkaičių gyvenvietės</v>
      </c>
      <c r="D45" s="12" t="str">
        <f>'Visi duomenys'!BH40</f>
        <v>Projektu "Pėsčiųjų ir dviračių tako įrengimas iki Norkaičių gyvenvietės" yra sprendžiama judumo paklausos problema Tauragėje.  Įgyvendinant projektą ir įrengiant 1 ,4 km taką, siekiama skatinti pėsčiųjų ir dviratininkų srautus tarp Tauragės ir Norkaičių gyvenvietės. Taip skatinama naudoti aplinkai nekenksmingas transporto priemones. Sutvarkyta susisiekimo infrastruktūra pagerins vietos gerbūvį, bus pagerinta socialinė ir aplinkosauginė kaimo aplinka. Dviračių bei pėsčiųjų takas aktualus vaikams ir jaunimui, taip pat ir suaugusiems asmenims. Įgyvendinti darbai didins visų kaimo gyventojų bei svečių saugumą bei greitesnio ir patogesnio susisiekimo galimybes, prisidės prie aplinkos taršos mažinimo.</v>
      </c>
    </row>
    <row r="46" spans="1:4" ht="15" x14ac:dyDescent="0.25">
      <c r="A46" s="236" t="str">
        <f>'Visi duomenys'!A41</f>
        <v>1.2.1.4</v>
      </c>
      <c r="B46" s="236" t="str">
        <f>'Visi duomenys'!B41</f>
        <v/>
      </c>
      <c r="C46" s="236" t="str">
        <f>'Visi duomenys'!D41</f>
        <v>Priemonė: Vietinio susisiekimo viešojo transporto priemonių parko atnaujinimas</v>
      </c>
      <c r="D46" s="236">
        <f>'Visi duomenys'!BH41</f>
        <v>0</v>
      </c>
    </row>
    <row r="47" spans="1:4" ht="84" x14ac:dyDescent="0.25">
      <c r="A47" s="12" t="str">
        <f>'Visi duomenys'!A42</f>
        <v>1.2.1.4.1</v>
      </c>
      <c r="B47" s="12" t="str">
        <f>'Visi duomenys'!B42</f>
        <v>R085518-100000-1153</v>
      </c>
      <c r="C47" s="12" t="str">
        <f>'Visi duomenys'!D42</f>
        <v>Tauragės miesto viešojo susisiekimo parko transporto priemonių atnaujinimas</v>
      </c>
      <c r="D47" s="12" t="str">
        <f>'Visi duomenys'!BH42</f>
        <v>Projekto tikslas - pagerinti Tauragės rajono savivaldybės viešojo transporto teikiamų paslaugų kokybę ir taip paskatinti gyventojus labiau naudotis viešuoju transportu.
Planuojama  įgyvendinti  ši  veikla –  naujų ekologiškų viešojo transporto priemonių pirkimas.  Tikimasi, kad įsigijus naujus autobusus, skirtus keleivių pervežimui ir taip modernizavus viešojo transporto paslaugų sistemą, bus sumažinta oro tarša, užtikrinta aukšta tiekiamų viešųjų transporto paslaugų kokybė, tikėtina, kad padidės investicinės aplinkos patrauklumas vietos verslininkams. Nekenksminga aplinkai viešojo transporto priemonė padidintų ir viešojo transporto patrauklumą ir prieinamumą, paskatintų gyventojus naudotis viešuoju transportu, o tai prisidėtų prie sveikos, švarios ir saugios gyvenamosios aplinkos kūrimo. 
Projekto įgyvendinimas prisidės prie Tauragės rajono savivaldybės  keliamų ilgalaikių tikslų (Subalansuota  savivaldybės teritorijos ir infrastruktūros  plėtra; užtikrinti efektyvią susisiekimo sistemą ir kokybišką viešojo transporto infrastruktūrą; modernizuoti ir atnaujinti viešojo transporto infrastruktūrą).</v>
      </c>
    </row>
    <row r="48" spans="1:4" ht="15" x14ac:dyDescent="0.25">
      <c r="A48" s="236" t="str">
        <f>'Visi duomenys'!A43</f>
        <v>1.2.2.</v>
      </c>
      <c r="B48" s="236" t="str">
        <f>'Visi duomenys'!B43</f>
        <v/>
      </c>
      <c r="C48" s="236" t="str">
        <f>'Visi duomenys'!D43</f>
        <v>Uždavinys. Modernizuoti kultūros įstaigų fizinę ir informacinę infrastruktūrą, kultūros paslaugoms pritaikyti  kultūros paveldo objektus ir netradicines erdves,  didinti paslaugų prieinamumą.</v>
      </c>
      <c r="D48" s="236">
        <f>'Visi duomenys'!BH43</f>
        <v>0</v>
      </c>
    </row>
    <row r="49" spans="1:4" ht="15" x14ac:dyDescent="0.25">
      <c r="A49" s="236" t="str">
        <f>'Visi duomenys'!A44</f>
        <v>1.2.2.1</v>
      </c>
      <c r="B49" s="236" t="str">
        <f>'Visi duomenys'!B44</f>
        <v/>
      </c>
      <c r="C49" s="236" t="str">
        <f>'Visi duomenys'!D44</f>
        <v>Priemonė: Modernizuoti savivaldybių kultūros infrastruktūrą</v>
      </c>
      <c r="D49" s="236">
        <f>'Visi duomenys'!BH44</f>
        <v>0</v>
      </c>
    </row>
    <row r="50" spans="1:4" ht="48" x14ac:dyDescent="0.25">
      <c r="A50" s="12" t="str">
        <f>'Visi duomenys'!A45</f>
        <v>1.2.2.1.1</v>
      </c>
      <c r="B50" s="12" t="str">
        <f>'Visi duomenys'!B45</f>
        <v>R083305-330000-1156</v>
      </c>
      <c r="C50" s="12" t="str">
        <f>'Visi duomenys'!D45</f>
        <v>Tauragės krašto muziejaus modernizavimas</v>
      </c>
      <c r="D50" s="12" t="str">
        <f>'Visi duomenys'!BH45</f>
        <v>Projekto įgyvendinimo metu planuojama atlikti Tauragės krašto muziejaus dalies (pietvakarinio korpuso ir jo priestato pusrūsio bei vakarinio bokšto) infrastruktūros modernizavimo ir patalpų pritaikymo ekspozicinei-edukacinei veiklai darbus. Taip pat bus įsigyta ir sumontuota kultūrinių paslaugų teikimui bei lankytojui aptarnavimui būtina įranga bei baldai. Tikimasi, kad projektu sukurtos modernios muziejaus ekspozicinės-edukacinės erdvės užtikrins aukštą ir, į įvairiapusius kultūros vartotojų poreikius orientuotą, paslaugų kokybę. Bus atnaujintos ir sukurtos naujos ekspozicijos, edukacinės programos, įrengtos lankytojų aptarnavimo ir laisvalaikio zonos. Po projekto įgyvendinimo muziejinė veikla taps novatoriška, dinamiška, nuolat besikeičianti ir įtraukianti įvairias tikslines kultūros vartotojų grupes.</v>
      </c>
    </row>
    <row r="51" spans="1:4" ht="48" x14ac:dyDescent="0.25">
      <c r="A51" s="12" t="str">
        <f>'Visi duomenys'!A46</f>
        <v>1.2.2.1.2</v>
      </c>
      <c r="B51" s="12" t="str">
        <f>'Visi duomenys'!B46</f>
        <v>R083305-330000-1157</v>
      </c>
      <c r="C51" s="12" t="str">
        <f>'Visi duomenys'!D46</f>
        <v>Jurbarko kultūros centro modernizavimas</v>
      </c>
      <c r="D51" s="12" t="str">
        <f>'Visi duomenys'!BH46</f>
        <v>Projekto metu bus modernizuojamos Jurbarko kultūros centro šiaurės vakarų korpuso patalpos, jas pritaikant tikslinių grupių poreikiams, užtikrinant saugumo reikalavimus, jų funkcionalumą bei įsigyjant būtinus baldus ir įrangą teikiamų paslaugų kokybei užtikrinti.
Tikimasi, kad įgyvendinus projektą bus sudarytos sąlygos įvairesnių, geresnės kokybės ir didesnės apimties paslaugų teikimui. Po projekto įgyvendinimo Jurbarko kultūros centre numatoma organizuoti profesionalaus meno renginius, koncertus, spektaklius, edukacines programas, demonstruoti kino filmus. Planuojama, kad tai padidins projekto tikslinių grupių srautus.</v>
      </c>
    </row>
    <row r="52" spans="1:4" ht="15" x14ac:dyDescent="0.25">
      <c r="A52" s="236" t="str">
        <f>'Visi duomenys'!A47</f>
        <v>1.2.2.2</v>
      </c>
      <c r="B52" s="236" t="str">
        <f>'Visi duomenys'!B47</f>
        <v/>
      </c>
      <c r="C52" s="236" t="str">
        <f>'Visi duomenys'!D47</f>
        <v>Priemonė: Aktualizuoti savivaldybių kultūros paveldo objektus</v>
      </c>
      <c r="D52" s="236">
        <f>'Visi duomenys'!BH47</f>
        <v>0</v>
      </c>
    </row>
    <row r="53" spans="1:4" ht="48" x14ac:dyDescent="0.25">
      <c r="A53" s="12" t="str">
        <f>'Visi duomenys'!A48</f>
        <v>1.2.2.2.1</v>
      </c>
      <c r="B53" s="12" t="str">
        <f>'Visi duomenys'!B48</f>
        <v>R083302-440000-1159</v>
      </c>
      <c r="C53" s="12" t="str">
        <f>'Visi duomenys'!D48</f>
        <v>Tauragės pilies rūsio kultūros paveldo savybių išsaugojimas ir pritaikymas bendruomeniniams poreikiams</v>
      </c>
      <c r="D53" s="12" t="str">
        <f>'Visi duomenys'!BH48</f>
        <v>Pagrindinė projekto problema – nepakankamas Tauragės pilies potencialo išnaudojimas kultūrinių poreikių tenkinimui. Šią problemą planuojama spręsti pietrytinio korpuso rūsio patalpose atliekant tvarkomuosius statybos darbus, įsigyjant ampyro stiliaus baldus bei įrangą. Įgyvendinus projektą Tauragės pilies rūsyje bus įrengtos 3 salės, bendro naudojimo patalpos – rūbinė, holas, ekspozicijų erdvė ir kitos patalpos, kuriose bus vykdomos ekskursijos, edukaciniai užsiėmimai, parodos, veiks kūrybinės dirbtuvės, bus organizuojami kiti kultūrinio pobūdžio renginiai. Tikimasi, kad patrauklių erdvių Tauragės pilies rūsyje sukūrimas sudarys prielaidas padidinti kultūros paveldo objekto aktualumą, lankomumą, žinomumą.</v>
      </c>
    </row>
    <row r="54" spans="1:4" ht="72" x14ac:dyDescent="0.25">
      <c r="A54" s="12" t="str">
        <f>'Visi duomenys'!A49</f>
        <v>1.2.2.2.2</v>
      </c>
      <c r="B54" s="12" t="str">
        <f>'Visi duomenys'!B49</f>
        <v>R083302-440000-1160</v>
      </c>
      <c r="C54" s="12" t="str">
        <f>'Visi duomenys'!D49</f>
        <v>Požerės Kristaus Atsimainymo bažnyčios komplekso aktualizavimas vietos bendruomenės poreikiams</v>
      </c>
      <c r="D54" s="12" t="str">
        <f>'Visi duomenys'!BH49</f>
        <v>Projektu sprendžiama problema – nepakankamai aktualizuotas ir pritaikytas lankymui kultūros paveldo objektas –  Požerės Kristaus Atsimainymo bažnyčios statinių kompleksas, neatskleistos jo vertingosios savybės.
Įgyvendinus projektą bus sutvarkytas kultūros paveldo objektas – atlikti būtini tvarkomieji statybos ir tvarkomieji paveldosaugos darbai. Taip pat iš projekto lėšų bus finansuojami polichrominiai tyrimai.
Įgyvendinus projekto veiklas pagerės kultūros paveldo komplekse teikiamų paslaugų kokybė ir atsiras šių paslaugų įvairovė – bus teikiamos ne tik sakralinės religinės paslaugos, bet ir viešosios kultūrinės paslaugos: sakraliniai koncertai, edukacinės veiklos, giesmių giedojimo užsiėmimai, parodų organizavimas, paskaitos ir kt. Bus užtikrintas objekto prieinamumas, atvirumas visuomenei ir patenkinti įvairių tikslinių grupių kultūriniai poreikiai.</v>
      </c>
    </row>
    <row r="55" spans="1:4" ht="60" x14ac:dyDescent="0.25">
      <c r="A55" s="12" t="str">
        <f>'Visi duomenys'!A50</f>
        <v>1.2.2.2.3</v>
      </c>
      <c r="B55" s="12" t="str">
        <f>'Visi duomenys'!B50</f>
        <v>R083302-440000-1161</v>
      </c>
      <c r="C55" s="12" t="str">
        <f>'Visi duomenys'!D50</f>
        <v>Buvusio Kristijono Donelaičio gimnazijos pastato Vilniaus g. 46, Pagėgiai, aktų salės ir vidaus laiptų paveldosaugos vertingųjų savybių sutvarkymas</v>
      </c>
      <c r="D55" s="12" t="str">
        <f>'Visi duomenys'!BH50</f>
        <v>Buvusio Kristijono Donelaičio gimnazijos pastatas, esantis Vilniaus g. 46, Pagėgiuose, šiuo metu nėra tinkamos kultūros paslaugų teikimui, patalpos nepritaikytos lankytojams. Šią problemą numatoma spręsti sutvarkant pastato infrastruktūrą, kuri didins teikiamų kultūros paslaugų įvairovę ir kokybę, patrauklumą. Projekto įgyvendinimo metu planuojama atnaujinti šio kultūros paveldo objekto aktų salę, kitas pagalbines patalpas, integruoti įrangą, kuri istorinį paveldą pristatys šiuolaikiška forma. Po projekto įgyvendinimo numatoma organizuoti naujos formos renginius, plenerus, edukacines veiklas, parodas, meno kolektyvų pasirodymus.</v>
      </c>
    </row>
    <row r="56" spans="1:4" ht="60" x14ac:dyDescent="0.25">
      <c r="A56" s="12" t="str">
        <f>'Visi duomenys'!A51</f>
        <v>1.2.2.2.4</v>
      </c>
      <c r="B56" s="12" t="str">
        <f>'Visi duomenys'!B51</f>
        <v>R083302-440000-1162</v>
      </c>
      <c r="C56" s="12" t="str">
        <f>'Visi duomenys'!D51</f>
        <v>Mažosios Lietuvos Jurbarko krašto kultūros centro aktualizavimas</v>
      </c>
      <c r="D56" s="12" t="str">
        <f>'Visi duomenys'!BH51</f>
        <v>Esminė problema, kuriai spręsti planuojamas vykdyti projektas – edukacinių veiklų trūkumas, kurį lemia nepritaikytos patalpos ir įrangos nepakankamumas. Projekto „Mažosios Lietuvos Jurbarko krašto kultūros centro aktualizavimas“ tikslas - kompleksiškai sutvarkyti Mažosios Lietuvos Jurbarko krašto kultūros centro pastato dalį, pritaikant jį turizmo ir kultūrinėms veikloms bei sudaryti prielaidas lankytojų srautų didėjimui. Šiam tikslui pasiekti numatomos pagrindinės projekto veiklos: Mažosios Lietuvos Jurbarko krašto kultūros centro pastato tvarkomieji statybos ir tvarkomieji paveldosaugos darbai, įrangos ir baldų įsigijimas. Po projekto įgyvendinimo paveldo objekte bus sutvarkytos 5 patalpos, kuriose bus organizuojami koncertai, parodos, teatro ir kitos edukacinės veiklos. Įgyvendinus projektą išaugs teikiamų kultūrinių paslaugų patrauklumas, padidės kultūros paveldo objekto žinomumas bei lankytojų srautai.</v>
      </c>
    </row>
    <row r="57" spans="1:4" ht="15" x14ac:dyDescent="0.25">
      <c r="A57" s="236" t="str">
        <f>'Visi duomenys'!A52</f>
        <v>1.2.3.</v>
      </c>
      <c r="B57" s="236" t="str">
        <f>'Visi duomenys'!B52</f>
        <v/>
      </c>
      <c r="C57" s="236" t="str">
        <f>'Visi duomenys'!D52</f>
        <v xml:space="preserve">Uždavinys. Vykdyti informacines marketingo priemones, skatinančias viešąsias ir privačias investicijas  į rekreacijos ir turizmo sistemos plėtrą, gerinti turizmo įvaizdį ir didinti paslaugų prieinamumą.  </v>
      </c>
      <c r="D57" s="236" t="str">
        <f>'Visi duomenys'!BH52</f>
        <v xml:space="preserve"> </v>
      </c>
    </row>
    <row r="58" spans="1:4" ht="15" x14ac:dyDescent="0.25">
      <c r="A58" s="236" t="str">
        <f>'Visi duomenys'!A53</f>
        <v>1.2.3.1</v>
      </c>
      <c r="B58" s="236" t="str">
        <f>'Visi duomenys'!B53</f>
        <v/>
      </c>
      <c r="C58" s="236" t="str">
        <f>'Visi duomenys'!D53</f>
        <v>Priemonė: Savivaldybes jungiančių turizmo trasų ir turizmo maršrutų informacinės infrastruktūros plėtra</v>
      </c>
      <c r="D58" s="236" t="str">
        <f>'Visi duomenys'!BH53</f>
        <v xml:space="preserve"> </v>
      </c>
    </row>
    <row r="59" spans="1:4" ht="60" x14ac:dyDescent="0.25">
      <c r="A59" s="12" t="str">
        <f>'Visi duomenys'!A54</f>
        <v>1.2.3.1.1</v>
      </c>
      <c r="B59" s="12" t="str">
        <f>'Visi duomenys'!B54</f>
        <v>R088821-420000-1165</v>
      </c>
      <c r="C59" s="12" t="str">
        <f>'Visi duomenys'!D54</f>
        <v>Savivaldybes jungiančių turizmo trasų ir turizmo maršrutų infrastruktūros plėtra Tauragės regione</v>
      </c>
      <c r="D59" s="12" t="str">
        <f>'Visi duomenys'!BH54</f>
        <v>Jurbarko rajono savivaldybės administracija kartu su projekto partneriais – Tauragės, Šilalės ir Pagėgių savivaldybių administracijomis, planuoja įrengti turizmo trasų ženklinimo infrastruktūrą ir užtikrinti turistų bei lankytojų informuotumą apie turizmo maršrutuose ir turizmo trasose esančias lankytinas vietas. Projekto įgyvendinimas leistų pagerinti Tauragės regiono turistinį potencialą, užtikrinti visapusišką turizmui svarbių viešųjų erdvių panaudojimą ir tokiu būdu padidinti regiono patrauklumą gyventojams ir svečiams. Projekto įgyvendinimo metu numatyta įrengti 125 vnt. informacinių kelio ženklų Nr. 628, 63 vnt. informacinių stendų, 359 vnt. krypties rodiklių pėstiesiems, 175 vnt. lankytinas vietas jungiančių dviračių trasų ženklų. 36 vnt. lankytinas vietas jungiančių vandnes turizmo trasų ženklų, 67 vnt. informacinių stendų, pritaikytų neįgaliesiems (su Brailio rašmenimis), 3 infoterminalus, pritaikytus neįgaliesiems (iš viso 828 vnt. ženklinimo infrastruktūros objektų).</v>
      </c>
    </row>
    <row r="60" spans="1:4" ht="15" x14ac:dyDescent="0.25">
      <c r="A60" s="236" t="str">
        <f>'Visi duomenys'!A55</f>
        <v>2.</v>
      </c>
      <c r="B60" s="236">
        <f>'Visi duomenys'!B55</f>
        <v>0</v>
      </c>
      <c r="C60" s="236" t="str">
        <f>'Visi duomenys'!D55</f>
        <v>Prioritetas. DARNI, SVEIKA, BESIMOKANTI BENDRUOMENĖ</v>
      </c>
      <c r="D60" s="236" t="str">
        <f>'Visi duomenys'!BH55</f>
        <v xml:space="preserve"> </v>
      </c>
    </row>
    <row r="61" spans="1:4" ht="15" x14ac:dyDescent="0.25">
      <c r="A61" s="236" t="str">
        <f>'Visi duomenys'!A56</f>
        <v>2.1.</v>
      </c>
      <c r="B61" s="236" t="str">
        <f>'Visi duomenys'!B56</f>
        <v/>
      </c>
      <c r="C61" s="236" t="str">
        <f>'Visi duomenys'!D56</f>
        <v xml:space="preserve">Tikslas. Gerinti viešųjų sveikatos apsaugos, švietimo ir socialinių paslaugų teikimo kokybę, didinti jų prieinamumą gyventojams. </v>
      </c>
      <c r="D61" s="236" t="str">
        <f>'Visi duomenys'!BH56</f>
        <v xml:space="preserve"> </v>
      </c>
    </row>
    <row r="62" spans="1:4" ht="15" x14ac:dyDescent="0.25">
      <c r="A62" s="236" t="str">
        <f>'Visi duomenys'!A57</f>
        <v>2.1.1.</v>
      </c>
      <c r="B62" s="236" t="str">
        <f>'Visi duomenys'!B57</f>
        <v/>
      </c>
      <c r="C62" s="236" t="str">
        <f>'Visi duomenys'!D57</f>
        <v>Uždavinys. Padidinti bendrojo ugdymo, priešmokyklinio ir ikimokyklinio bei neformaliojo švietimo įstaigų tinklo efektyvumą, plėtoti vaikų ir jaunimo ugdymo galimybes ir prieinamumą.</v>
      </c>
      <c r="D62" s="236" t="str">
        <f>'Visi duomenys'!BH57</f>
        <v xml:space="preserve"> </v>
      </c>
    </row>
    <row r="63" spans="1:4" ht="15" x14ac:dyDescent="0.25">
      <c r="A63" s="236" t="str">
        <f>'Visi duomenys'!A58</f>
        <v>2.1.1.1</v>
      </c>
      <c r="B63" s="236" t="str">
        <f>'Visi duomenys'!B58</f>
        <v/>
      </c>
      <c r="C63" s="236" t="str">
        <f>'Visi duomenys'!D58</f>
        <v>Priemonė: Mokyklų tinklo efektyvumo didinimas „Modernizuoti bendrojo ugdymo įstaigas ir aprūpinti jas gamtos, technologijų, menų ir kitų mokslų laboratorijų įranga“</v>
      </c>
      <c r="D63" s="236" t="str">
        <f>'Visi duomenys'!BH58</f>
        <v xml:space="preserve"> </v>
      </c>
    </row>
    <row r="64" spans="1:4" ht="60" x14ac:dyDescent="0.25">
      <c r="A64" s="12" t="str">
        <f>'Visi duomenys'!A59</f>
        <v>2.1.1.1.1</v>
      </c>
      <c r="B64" s="12" t="str">
        <f>'Visi duomenys'!B59</f>
        <v>R087724-220000-1169</v>
      </c>
      <c r="C64" s="12" t="str">
        <f>'Visi duomenys'!D59</f>
        <v>Šilalės Simono Gaudėšiaus gimnazijos pastato dalies patalpų modernizavimas ir aprūpinimas įranga</v>
      </c>
      <c r="D64" s="12" t="str">
        <f>'Visi duomenys'!BH59</f>
        <v>Projektu siekiama padidinti bendrojo mokyklos tinklo efektyvumą modernizuojant kūrybiškumą skatinančias edukacines erdves Šilalės Simono Gaudėšiaus gimnazijoje. Šilalės Simono Gaudėšiaus gimnazijos pastatai yra 1952 m. ir 1965 m. statybos. Šiuo projektu siekiama įsigyti naujos įrangos, baldų bei gauti investicijas į bendrojo ugdymo mokyklos mokomųjų korpusų modernių kūrybiškumą skatinančių edukacinių erdvių kūrimą vidaus patalpose pritaikant idėjas iš idėjų rinkinio www.projektas-aikštelė.lt. Be ES struktūrinių fondų finansavimo tokios įrangos, baldų bei patalpų modernizavimo įsigyti bei atlikti nebūtų įmanoma. Atnaujintos modernios kūrybiškumą skatinančios edukacinės erdvės sudarys geresnes sąlygas gimnazijos mokiniams siekti geresnių mokymosi rezultatų, lavinti vaizduotę, skatinti kūrybiškumą, modernizuotos patalpos ir įsigyta nauja įranga, užtikrins kokybišką ugdymą.</v>
      </c>
    </row>
    <row r="65" spans="1:4" ht="60" x14ac:dyDescent="0.25">
      <c r="A65" s="12" t="str">
        <f>'Visi duomenys'!A60</f>
        <v>2.1.1.1.2</v>
      </c>
      <c r="B65" s="12" t="str">
        <f>'Visi duomenys'!B60</f>
        <v>R087724-220000-1170</v>
      </c>
      <c r="C65" s="12" t="str">
        <f>'Visi duomenys'!D60</f>
        <v>Mokyklų tinklo efektyvumo didinimas Pagėgių Algimanto Mackaus gimnazijoje</v>
      </c>
      <c r="D65" s="12" t="str">
        <f>'Visi duomenys'!BH60</f>
        <v>Siekiant padidinti mokyklų tinklo veiklos efektyvumą, pagerinti ugdymo kokybę ir užtikrinti prieinamumą Pagėgių savivaldybėje, planuojama suremontuoti Pagėgių Algimanto Mackaus gimnazijos patalpas ir jas įrengti. Pastatų (esančių Pagėgių mieste, adresu Vilniaus g. 3) vidaus patalpų mokomuosiuose korpusuose bus sukurtos modernios kūrybiškumą skatinančios edukacinės erdvės ir aprūpintos naujausiomis mokymo priemonėmis. Planuojama visas modernias kūrybiškumą skatinančias edukacines erdves sukurti, atnaujinti ir jas aprūpinti reikiama įranga, pritaikant idėjas, pateiktas mokyklų edukacinių erdvių atnaujinimo (modernizavimo) projektiniuose pasiūlymuose, parengtuose įgyvendinant projektą „Bendrojo ugdymo mokyklų (progimnazijų ir pagrindinių mokyklų) modernizavimas: šiuolaikinių mokymosi erdvių kūrimas“ (Nr. 09.1.3-CPVA-V-704-01-0001).</v>
      </c>
    </row>
    <row r="66" spans="1:4" ht="60" x14ac:dyDescent="0.25">
      <c r="A66" s="12" t="str">
        <f>'Visi duomenys'!A61</f>
        <v>2.1.1.1.3</v>
      </c>
      <c r="B66" s="12" t="str">
        <f>'Visi duomenys'!B61</f>
        <v>R087724-220000-1171</v>
      </c>
      <c r="C66" s="12" t="str">
        <f>'Visi duomenys'!D61</f>
        <v>Ikimokyklinio ir priešmokyklinio ugdymo patalpų įrengimas Eržvilko gimnazijoje</v>
      </c>
      <c r="D66" s="12" t="str">
        <f>'Visi duomenys'!BH61</f>
        <v>Pagrindinė problema, kurią spręs projektas – prastas priešmokyklinio ir ikimokyklinio ugdymo prieinamumas Eržvilko miestelio ir aplinkinių kaimų gyventojams. Projektu siekiamas tikslas – užtikrinti priešmokyklinio ir ikimokyklinio ugdymo prieinamumą Eržvilko miestelio ir aplinkinių kaimų vaikams. Šiam tikslui pasiekti numatytos dvi veiklos: Jurbarko rajono Eržvilko gimnazijos dalies patalpų kapitalinio remonto darbai ir įrangos bei baldų įsigijimas. Projekto įgyvendinimo metu bus įrengtos dviejų (ikimokyklinio ir priešmokyklinio ugdymo) grupių patalpos 36 vaikams, grupių virtuvėlė, inventoriaus patalpa, suremontuoti sanitariniai mazgai, įrengtos rūbinėlių, miego-poilsio erdvės, lauko žaidimų aikštelė ir saugaus eismo ugdymo klasė, suremontuoti koridoriai. Įgyvendintas projektas padidins ikimokyklinio ir priešmokyklinio ugdymo prieinamumą kaimo gyventojams, sąlygos teigiamą poveikį vaikų socialinei ir emocinei raidai.</v>
      </c>
    </row>
    <row r="67" spans="1:4" ht="60" x14ac:dyDescent="0.25">
      <c r="A67" s="12" t="str">
        <f>'Visi duomenys'!A62</f>
        <v>2.1.1.1.4</v>
      </c>
      <c r="B67" s="12" t="str">
        <f>'Visi duomenys'!B62</f>
        <v>R087724-220000-1172</v>
      </c>
      <c r="C67" s="12" t="str">
        <f>'Visi duomenys'!D62</f>
        <v>Tauragės Martyno Mažvydo progimnazijos modernizavimas</v>
      </c>
      <c r="D67" s="12" t="str">
        <f>'Visi duomenys'!BH62</f>
        <v>Tauragės Martyno Mažvydo progimnazijos patalpos tamsios ir nejaukios, neįmanoma atsižvelgti į vaikų kūrybiškumo ir saviugdos poreikius. Koridoriai atlieka tik pereinamąją funkciją, nėra suformuotų poilsio zonų. Biblioteka-skaitykla yra uždaro tipo ir riboto prieinamumo, atlieka literatūros tvarkymo, išdavimo ir priėmimo funkcijas. Visos progimnazijos korpuso erdvės morališkai ir fiziškai nusidėvėjusios, inventorius pasenęs ir nepatrauklus. Korpuso erdvės neišnaudojamos mokinių ir bendruomenės narių būrimui, skaitymo skatinimui, šiuolaikinio ugdymosi veiklai organizuoti. Taigi pagrindinė projekto problematika – nekokybiška ugdymo aplinka Tauragės Martyno Mažvydo progimnazijoje. Projekto metu numatoma atlikti esamų patalpų remontą ir įsigyti patalpoms reikalingus baldus. Tokiu būdu bus sukurtos modernios, kūrybiškumą skatinančios erdvės mokyklos mokomojo korpuso vidaus patalpose, ir taip pagerinta ugdymo kokybė šioje mokymo įstaigoje.</v>
      </c>
    </row>
    <row r="68" spans="1:4" ht="15" x14ac:dyDescent="0.25">
      <c r="A68" s="236" t="str">
        <f>'Visi duomenys'!A63</f>
        <v>2.1.1.2</v>
      </c>
      <c r="B68" s="236" t="str">
        <f>'Visi duomenys'!B63</f>
        <v/>
      </c>
      <c r="C68" s="236" t="str">
        <f>'Visi duomenys'!D63</f>
        <v>Priemonė: Neformaliojo švietimo infrastruktūros tobulinimas „Plėtoti vaikų ir jauninimo neformaliojo ugdymo galimybes (ypač kaimo vietovėse)“</v>
      </c>
      <c r="D68" s="236" t="str">
        <f>'Visi duomenys'!BH63</f>
        <v xml:space="preserve"> </v>
      </c>
    </row>
    <row r="69" spans="1:4" ht="48" x14ac:dyDescent="0.25">
      <c r="A69" s="12" t="str">
        <f>'Visi duomenys'!A64</f>
        <v>2.1.1.2.1</v>
      </c>
      <c r="B69" s="12" t="str">
        <f>'Visi duomenys'!B64</f>
        <v>R087725-240000-1174</v>
      </c>
      <c r="C69" s="12" t="str">
        <f>'Visi duomenys'!D64</f>
        <v>Neformaliojo švietimo infrastruktūros tobulinimas Pagėgių meno ir sporto mokykloje</v>
      </c>
      <c r="D69" s="12" t="str">
        <f>'Visi duomenys'!BH64</f>
        <v>Neformaliojo vaikų švietimo paskirtis – tenkinti mokinių pažinimo, lavinimosi ir saviraiškos poreikius, padėti jiems tapti aktyviais visuomenės nariais. Siekiant pagerinti neformalų ugdymą Pagėgių savivaldybėje, planuojama atnaujinti ir pritaikyti Pagėgių meno ir sporto mokyklos infrastruktūrą neformaliam vaikų švietimui, sutvarkant patalpas, esančias Vilniaus g. 46, Pagėgiuose. Atliekant paprastąjį remontą numatoma suremontuoti keramikos diegimo patalpą, dailės ir muzikos klases ir kitas administracines bei pagalbines patalpas. Planuojama įsigyti įrangą skirtą muzikos, dailės skyriams įrengti ir sporto bazei atnaujinti. Projektu siekiama, kad neformalusis švietimas taptų prieinamas visiems vaikams.</v>
      </c>
    </row>
    <row r="70" spans="1:4" ht="36" x14ac:dyDescent="0.25">
      <c r="A70" s="12" t="str">
        <f>'Visi duomenys'!A65</f>
        <v>2.1.1.2.2</v>
      </c>
      <c r="B70" s="12" t="str">
        <f>'Visi duomenys'!B65</f>
        <v>R087725-240000-1175</v>
      </c>
      <c r="C70" s="12" t="str">
        <f>'Visi duomenys'!D65</f>
        <v>Jurbarko Antano Sodeikos meno mokyklos atnaujinimas ir pritaikymas neformaliajam ugdymui</v>
      </c>
      <c r="D70" s="12" t="str">
        <f>'Visi duomenys'!BH65</f>
        <v>Planuojamo įgyvendinti projekto metu numatoma atnaujinti Jurbarko rajono neformaliojo švietimo infrastruktūrą, sutvarkant Jurbarko Antano Sodeikos meno mokyklos dalį patalpų bei pagerinant mokyklos teikiamų paslaugų kokybę. Pagrindinės lėšos bus skiriamos meno mokyklos salės atnaujinimui, kurioje vykdomos muzikos, dailės bei choreografijos veiklos. Įgyvendinus planuojamas projekto veiklas bus pagerintos mokyklos mokinių ugdymo, darbuotojų darbo sąlygos, pagerės neformalaus švietimo paslaugų kokybė, bus patenkintas Jurbarko rajono gyventojų neformaliojo švietimo paslaugų poreikis.</v>
      </c>
    </row>
    <row r="71" spans="1:4" ht="48" x14ac:dyDescent="0.25">
      <c r="A71" s="12" t="str">
        <f>'Visi duomenys'!A66</f>
        <v>2.1.1.2.3</v>
      </c>
      <c r="B71" s="12" t="str">
        <f>'Visi duomenys'!B66</f>
        <v>R087725-240000-1176</v>
      </c>
      <c r="C71" s="12" t="str">
        <f>'Visi duomenys'!D66</f>
        <v>Vaikų ir jaunimo neformalaus ugdymosi galimybių plėtra Tauragės Moksleivių kūrybos centre</v>
      </c>
      <c r="D71" s="12" t="str">
        <f>'Visi duomenys'!BH66</f>
        <v>Neformalusis ugdymas Europoje yra pripažinta priemonė, sprendžiant sudėtingą vaikų ir jaunų žmonių integravimosi į visuomenę bei darbo rinką problemas. Kiekvienai švietimo įstaigai keliami vis aukštesni kokybės standartai, nuolat didėja reikalavimai ugdymo ir mokymo aplinkai, šiuolaikinėms mokymo priemonėms. Tauragės moksleivių kūrybos centro ergonominė aplinka gana skurdi, dalis ugdymui skirtų patalpų neatitinka šiuolaikinių reikalavimų. Nesudaromos tinkamos sąlygos edukacinės aplinkos spartesniam tobulinimui ir ugdymo priemonių materialinės bazės atnaujinimui. Šiuo projektu siekiama gerinti vaikų ir jaunimo neformalaus ugdymosi sąlygas Tauragės moksleivių kūrybos centre, ugdyti kompetencijas, teikiančias galimybių asmeniui tapti aktyviu visuomenės nariu.</v>
      </c>
    </row>
    <row r="72" spans="1:4" ht="72" x14ac:dyDescent="0.25">
      <c r="A72" s="12" t="str">
        <f>'Visi duomenys'!A67</f>
        <v>2.1.1.2.4</v>
      </c>
      <c r="B72" s="12" t="str">
        <f>'Visi duomenys'!B67</f>
        <v>R087725-240000-1177</v>
      </c>
      <c r="C72" s="12" t="str">
        <f>'Visi duomenys'!D67</f>
        <v>Šilalės meno mokyklos infrastruktūros tobulinimas plėtojant vaikų ir jaunimo neformaliojo ugdymo galimybes</v>
      </c>
      <c r="D72" s="12" t="str">
        <f>'Visi duomenys'!BH67</f>
        <v>Siekdama didinti neformaliojo švietimo kokybę ir sudaryti sąlygas mokiniams užsiimti skulptūros ir grafikos veikla Meno mokykla įgyvendina projektą „Šilalės meno mokyklos infrastruktūros tobulinimas plėtojant vaikų ir jaunimo neformaliojo ugdymo galimybes“ (toliau - Projektas). Projekto metu bus įrengtos bei aprūpintos reikiama įranga, baldais patalpos skulptūros ir grafikos veiklai vykdyti. Šiuo metu veikla vykdoma bendruose dailės kabinetuose, kurių plotas apie 23 kv.m., kurie pritaikyti tik piešimui ir tapybai. Klasėse nėra įrengto vandentiekio bei kanalizacijos, be kurių neįmanomas skulptūros dalyko mokymas, nėra reikiamo ploto, sandėliavimo patalpų, žiedimo staklių, degimo krosnies, nėra patalpų pastatyti grafikos presą bei darbams džiovinti. Įgyvendinant Projektą, Šilalės meno mokyklos kieme esančiame pastate-garaže bus atliekami kapitalinio remonto darbai ir įsigyjama skulptūros ir grafikos veiklai vykdyti reikalinga įranga bei baldai. Įgyvendinus projektą, šiame pastate bus įrengta 12-os vietų skulptūros ir grafikos studija, dirbs 3 mokytojai. Užsiėmimus studijoje galės lankyti visi  Meno mokyklos mokiniai.</v>
      </c>
    </row>
    <row r="73" spans="1:4" ht="15" x14ac:dyDescent="0.25">
      <c r="A73" s="236" t="str">
        <f>'Visi duomenys'!A68</f>
        <v>2.1.1.3</v>
      </c>
      <c r="B73" s="236" t="str">
        <f>'Visi duomenys'!B68</f>
        <v/>
      </c>
      <c r="C73" s="236" t="str">
        <f>'Visi duomenys'!D68</f>
        <v>Priemonė: Ikimokyklinio ir priešmokyklinio ugdymo prieinamumo didinimas</v>
      </c>
      <c r="D73" s="236" t="str">
        <f>'Visi duomenys'!BH68</f>
        <v xml:space="preserve"> </v>
      </c>
    </row>
    <row r="74" spans="1:4" ht="60" x14ac:dyDescent="0.25">
      <c r="A74" s="12" t="str">
        <f>'Visi duomenys'!A69</f>
        <v>2.1.1.3.1</v>
      </c>
      <c r="B74" s="12" t="str">
        <f>'Visi duomenys'!B69</f>
        <v>R087705-230000-1179</v>
      </c>
      <c r="C74" s="12" t="str">
        <f>'Visi duomenys'!D69</f>
        <v>Ikimokyklinio ugdymo prieinamumo didinimas Šilalės mieste</v>
      </c>
      <c r="D74" s="12" t="str">
        <f>'Visi duomenys'!BH69</f>
        <v>Šilalės rajono savivaldybės administracija įgyvendins proejktą "Ikimokyklinio ugdymo prieinamumo didinimas Šilalės mieste". Projekto įgyvendinimo metu bus rekonstruotas Šilalės lopšelis-darželis „Žiogelis“, kuriame ikimokyklinio amžiaus vaikams bus sukurta papildomai iki 100 vietų.  Šalia esamo lopšelio-darželio pastato bus pastatytas modulinių namų kompleksas (priestatas) ir įsigyta įranga ir baldai, būtini kokybiškam ikimokykliniam ugdymui.
Projekto įgyvendinimu siekiami rezultatai: 1.1) atnaujinta 1 ikimokyklinio ir priešmokyklinio ugdymo mokykla; 1.2) sukurtos 100 naujų ikimokyklinio ugdymo vietų; 1.3) atnaujintos 5 ikimokyklinio ir/ar priešmokyklinio ugdymo grupės.</v>
      </c>
    </row>
    <row r="75" spans="1:4" ht="72" x14ac:dyDescent="0.25">
      <c r="A75" s="12" t="str">
        <f>'Visi duomenys'!A70</f>
        <v>2.1.1.3.2</v>
      </c>
      <c r="B75" s="12" t="str">
        <f>'Visi duomenys'!B70</f>
        <v>R087705-230000-1180</v>
      </c>
      <c r="C75" s="12" t="str">
        <f>'Visi duomenys'!D70</f>
        <v>Ikimokyklinio ir priešmokyklinio ugdymo prieinamumo didinimas Rotulių lopšelyje-darželyje</v>
      </c>
      <c r="D75" s="12" t="str">
        <f>'Visi duomenys'!BH70</f>
        <v>Projekto tikslas - padidinti Rotulių lopšelio-darželio veiklos efektyvumą, atnaujinant ikimokyklinio ir priešmokyklinio ugdymo patalpų infrastruktūrą.  Pagrindinė problema, kuriai spręsti planuojamas įgyvendinti projektas – Jurbarko r. Rotulių lopšelio-darželio ikimokyklinio ir priešmokyklinio ugdymo grupių patalpos nėra tinkamos kokybiškai ugdymo veiklai.
Pagrindinė projekto  veikla - Rotulių lopšeio-darželio patalpų kapitalinis remontas.  Projekto rezultatai - atnaujinta ikimokyklinio ir priešmokyklinio ugdymo mokykla, suremontuotos 2 ikimokyklinio ir priešmokyklinio ugdymo grupės, kuriose kokybiškos ugdymo paslaugos bus teikiamos 36 vaikams.
Įgyvendinus projekto planuojamas veiklas, bus pagerintos lopšelio-darželio vaikų ugdymo sąlygos, pagerės švietimo paslaugų kokybė. Pasiekti projekto metu užsibrėžti tikslai bei rezultatai didins Rotulių lopšelio-darželio prieinamumą bei patrauklumą.</v>
      </c>
    </row>
    <row r="76" spans="1:4" ht="60" x14ac:dyDescent="0.25">
      <c r="A76" s="12" t="str">
        <f>'Visi duomenys'!A71</f>
        <v>2.1.1.3.3</v>
      </c>
      <c r="B76" s="12" t="str">
        <f>'Visi duomenys'!B71</f>
        <v>R087705-230000-1181</v>
      </c>
      <c r="C76" s="12" t="str">
        <f>'Visi duomenys'!D71</f>
        <v>Ikimokyklinio ir priešmokyklinio ugdymo prieinamumo didinimas, modernizuojant Tauragės vaikų reabilitacijos centro-mokyklos „Pušelė“ ugdymo aplinką</v>
      </c>
      <c r="D76" s="12" t="str">
        <f>'Visi duomenys'!BH71</f>
        <v>Remiantis Valstybine švietimo 2013-2022 metų strategija, būtina plėtoti švietimo sistemos alternatyvas kurios būtų prieinamos, patrauklios ir vertingos dabar menkai į mokymąsi įtrauktoms visuomenės grupėms – ikimokyklinio ir priešmokyklinio amžiaus vaikams. Šiuo metu Tauragės vaikų reabilitacijos centro-mokyklos „Pušelė“ erdvės morališkai ir fiziškai nusidėvėjusios, inventorius pasenęs ir nepatrauklus. Erdvės neišnaudojamos vaikų kūrybiškumui, pažinimo džiaugsmui, savęs, kaip asmenybės, atradimui skatinti. Projekto įgyvendinimo metu numatoma atlikti esamų patalpų remontą ir įsigyti patalpoms reikalingus baldus ir įrangą, atsižvelgiant į idėjas, pateiktas darželio erdvių atnaujinimo (modernizavimo) projektiniuose pasiūlymuose adresu: http://www.projektas-aikstele.lt (,,Darželiai“). Tokiu būdu bus sukurtos modernios, kūrybiškumą skatinančios erdvės korpuso vidaus patalpose, ir taip pagerinta ugdymo kokybė šioje mokymo įstaigoje.</v>
      </c>
    </row>
    <row r="77" spans="1:4" ht="15" x14ac:dyDescent="0.25">
      <c r="A77" s="236" t="str">
        <f>'Visi duomenys'!A72</f>
        <v>2.1.2.</v>
      </c>
      <c r="B77" s="236" t="str">
        <f>'Visi duomenys'!B72</f>
        <v/>
      </c>
      <c r="C77" s="236" t="str">
        <f>'Visi duomenys'!D72</f>
        <v>Uždavinys. Gerinti sveikatos priežiūros įstaigų infrastruktūrą, kelti paslaugų kokybę ir jų prieinamumą (ypač tikslinėms grupėms), diegti sveiko senėjimo procesą regione.</v>
      </c>
      <c r="D77" s="236" t="str">
        <f>'Visi duomenys'!BH72</f>
        <v xml:space="preserve"> </v>
      </c>
    </row>
    <row r="78" spans="1:4" ht="15" x14ac:dyDescent="0.25">
      <c r="A78" s="236" t="str">
        <f>'Visi duomenys'!A73</f>
        <v>2.1.2.1</v>
      </c>
      <c r="B78" s="236" t="str">
        <f>'Visi duomenys'!B73</f>
        <v/>
      </c>
      <c r="C78" s="236" t="str">
        <f>'Visi duomenys'!D73</f>
        <v>Priemonė: Sveikos gyvensenos skatinimas Tauragės regione</v>
      </c>
      <c r="D78" s="236" t="str">
        <f>'Visi duomenys'!BH73</f>
        <v xml:space="preserve"> </v>
      </c>
    </row>
    <row r="79" spans="1:4" ht="60" x14ac:dyDescent="0.25">
      <c r="A79" s="12" t="str">
        <f>'Visi duomenys'!A74</f>
        <v>2.1.2.1.1</v>
      </c>
      <c r="B79" s="12" t="str">
        <f>'Visi duomenys'!B74</f>
        <v>R086630-470000-1184</v>
      </c>
      <c r="C79" s="12" t="str">
        <f>'Visi duomenys'!D74</f>
        <v>Sveikos gyvensenos skatinimas Pagėgių savivaldybėje</v>
      </c>
      <c r="D79" s="12" t="str">
        <f>'Visi duomenys'!BH74</f>
        <v>Siekiant informuoti ir šviesti Pagėgių savivaldybės tikslinių grupių asmenis sveikatos išsaugojimo ir stiprinimo temomis, formuoti jų sveikos gyvensenos vertybines nuostatas, sveikatos raštingumo įgūdžius, įgyvendinamas sveikatos ugdymo priemonių projektas. Projekto metu numatoma suorganizuoti mokymus temomis: kraujotakos ligų prevencija, sveikos mitybos reikšmė sveikai gyvensenai; fizinis aktyvumas jo reikšmė įvairaus amžiaus žmonių sveikatai; onkologinių ligų prevencija ir psichologines pagalbos sprendimo būdai. Taip pat planuojama išleisti informacinių leidinių. Numatoma įsigyti įranga, kuri bus skirta fiziniams užsiėmimams, gydomosioms mankštoms. Tikimasi, kad įgyvendinus priemones, gerinančias sveikatos kokybę ir skatinančias sveiką gyvenseną bei senėjimą, Pagėgių savivaldybės tikslinėms gyventojų grupėms, pagerės gyvenimo kokybės rodikliai.</v>
      </c>
    </row>
    <row r="80" spans="1:4" ht="72" x14ac:dyDescent="0.25">
      <c r="A80" s="12" t="str">
        <f>'Visi duomenys'!A75</f>
        <v>2.1.2.1.2</v>
      </c>
      <c r="B80" s="12" t="str">
        <f>'Visi duomenys'!B75</f>
        <v>R086630-470000-1185</v>
      </c>
      <c r="C80" s="12" t="str">
        <f>'Visi duomenys'!D75</f>
        <v>Jurbarko rajono gyventojų sveikos gyvensenos skatinimas</v>
      </c>
      <c r="D80" s="12" t="str">
        <f>'Visi duomenys'!BH75</f>
        <v>Planuojamu įgyvendinti projektu siekiama formuoti įvairių amžiaus grupių Jurbarko rajono gyventojų sveikos gyvensenos įgūdžius. Projekto metu bus organizuojami švietimo renginiai ir praktiniai mokymai sveikos gyvensenos, sveikatos išsaugojimo ir stiprinimo, ligų prevencijos bei kontrolės temomis (sveika mityba, fizinis aktyvumas, psichikos sveikatos stiprinimas, lyčių lygybė, traumų ir nelaimingų atsitikimų profilaktika, kraujotakos ligas sukeliančių veiksnių mažinimas, žalingų įpročių prevencija ir kt.).
 Sveika gyvensena – tai kasdienis gyvenimo būdas, stiprinantis ir tobulinantis organizmo rezervines galimybes, padedantis žmogui išlikti sveikam, išsaugoti ir net gerinti savo sveikatą. Nors sveikata laikoma viena iš didžiausių vertybių, tačiau vertybe ji tampa tada, kai jos netenkama.
 Projekto įgyvendinimas prisidės prie sveikesnio požiūrio ir įgūdžių formavimo, paskatins suvokimą, kad sveikata, tai įvairiapusė fizinė, dvasinė ir socialinė gerovė.</v>
      </c>
    </row>
    <row r="81" spans="1:4" ht="72" x14ac:dyDescent="0.25">
      <c r="A81" s="12" t="str">
        <f>'Visi duomenys'!A76</f>
        <v>2.1.2.1.3</v>
      </c>
      <c r="B81" s="12" t="str">
        <f>'Visi duomenys'!B76</f>
        <v>R086630-470000-1186</v>
      </c>
      <c r="C81" s="12" t="str">
        <f>'Visi duomenys'!D76</f>
        <v>Sveikam gyvenimui sakome - TAIP!</v>
      </c>
      <c r="D81" s="12" t="str">
        <f>'Visi duomenys'!BH76</f>
        <v>Projekto tikslas – formuoti Tauragės rajono gyventojų sveikos gyvensenos vertybines nuostatas ir didinti jų sveikatos raštingumo lygį. Bus įgyvendinamos fiziniam vaikų ir vyresnio amžiaus asmenų aktyvumui didinti skirtos priemonės (kineziterapijos, jogos, šokių užsiėmimai, šiaurietiško ėjimo treniruotės, fizinio aktyvumo užsiėmimai/renginiai). Didelis dėmesys skiriamas sveikos gyvensenos nuostatų ugdymui, sveikatos raštingumui didinti. Vaikams iki 18 m. ir veresnio amžiaus asmenims bus organizuojami informaciniai, šviečiamieji renginiai (paskaitos, seminarai, mokymai, diskusijos, konferencijos ir kt.) asmens higienos, ligų prevencijos, sveikos mitybos ir nutukimo, psichoaktyvių medžiagų vartojimo prevencijos, lytiškumo ugdymo, lyčių lygybės, psichikos sveikatos stiprinimo temomis. Sveikai gyvensenai ugdyti numatomi praktiniai pirmos pagalbos mokymai, mokymai, skirti griuvimų prevencijai, įvairūs patyriminiai, psichoterapiniai užsiėmimai. Veiklų vykdymui numatoma įsigyti mokomąsias priemones ir sveikatinimo, veiklų organizavimui skirtą kompiuterinę įrangą.</v>
      </c>
    </row>
    <row r="82" spans="1:4" ht="144" x14ac:dyDescent="0.25">
      <c r="A82" s="12" t="str">
        <f>'Visi duomenys'!A77</f>
        <v>2.1.2.1.4</v>
      </c>
      <c r="B82" s="12" t="str">
        <f>'Visi duomenys'!B77</f>
        <v>R086630-470000-1187</v>
      </c>
      <c r="C82" s="12" t="str">
        <f>'Visi duomenys'!D77</f>
        <v>Šilalės rajono gyventojų sveikatos stiprinimas ir sveikos gyvensenos ugdymas</v>
      </c>
      <c r="D82" s="12" t="str">
        <f>'Visi duomenys'!BH77</f>
        <v>Šilalės rajono savivaldybėje sergamumas psichikos ir elgesio sutrikimais nuo 2012 metų iki 2016 m. išaugo 15,1 proc. ir siekė 100.0 tūkst. gyventojų -  3169,02, ypač susirgimų išaugo tarp vaikų ir paauglių - 4930,63. Šilalės rajono savivaldybėje 2016 m. nutukimu sirgo 396 asmenys, sergančiųjų asmenų skaičius 1000 gyventojų siekė 16,4 (Tauragės apskrityje – 13,2, Lietuvoje – 14,4). Didėjant kūno svoriui, didėja sergamumas lėtinėmis ligomis ir mirštamumas nuo jų.  Šilalės rajono mokinių (7-17 m.) ligotumas lytinės ir šlapimo sistemos ligomis, susižalojimų, apsinuodijimų ir tam tikrų išorinių poveikių padarinių rodiklis per penkis metus augo apie 30 proc. 
             Sveikata apie 50 proc. priklauso nuo žmogaus gyvensenos. Sveika gyvensena padeda išsaugoti ir stiprinti sveikatą, gyvenimo kokybę ir fizinį pajėgumą. Siekiant gerinti  visuomenės pažintinius ir socialinius įgūdžius (gebėjimus), nulemiančius asmenų motyvaciją stiprinti ir palaikyti gerą sveikatą, iškeliamas projekto tikslas - padidinti Šilalės rajono savivaldybės gyventojų sveikatos raštingumo lygį bei suformuoti pozityvius jų sveikatos elgsenos pokyčius. ir numatomos veiklos: 
1. Sveikos gyvensenos ir ligų profilaktikos mokymų vykdymas vyresnio amžiaus  žmonėms, 
2. Neįgaliųjų mokymai sveikatos stiprinimo ir sveikos gyvensenos temomis,
3. Vaikų mokymai sveikos gyvensenos temomis,
4. Fizinio aktyvumo įgūdžių ugdymas.
Projektu siekiama įtraukti į veiklų įgyvendinimą nemažiau kaip 1024 asmenis, kurie dalyvaus informavimo, švietimo ir mokymo renginiuose bei sveikatos raštingumą didinančiose veiklose.</v>
      </c>
    </row>
    <row r="83" spans="1:4" ht="15" x14ac:dyDescent="0.25">
      <c r="A83" s="236" t="str">
        <f>'Visi duomenys'!A78</f>
        <v>2.1.2.2</v>
      </c>
      <c r="B83" s="236" t="str">
        <f>'Visi duomenys'!B78</f>
        <v/>
      </c>
      <c r="C83" s="236" t="str">
        <f>'Visi duomenys'!D78</f>
        <v>Priemonė: Priemonių, gerinančių ambulatorinių sveikatos priežiūros paslaugų prieinamumą tuberkulioze sergantiems asmenims, įgyvendinimas</v>
      </c>
      <c r="D83" s="236" t="str">
        <f>'Visi duomenys'!BH78</f>
        <v xml:space="preserve"> </v>
      </c>
    </row>
    <row r="84" spans="1:4" ht="84" x14ac:dyDescent="0.25">
      <c r="A84" s="12" t="str">
        <f>'Visi duomenys'!A79</f>
        <v>2.1.2.2.1</v>
      </c>
      <c r="B84" s="12" t="str">
        <f>'Visi duomenys'!B79</f>
        <v>R086615-470000-1189</v>
      </c>
      <c r="C84" s="12" t="str">
        <f>'Visi duomenys'!D79</f>
        <v>Priemonių, gerinančių ambulatorinių asmens sveikatos priežiūros paslaugų prieinamumą tuberkulioze sergantiems asmenims Jurbarko rajone, įgyvendinimas</v>
      </c>
      <c r="D84" s="12" t="str">
        <f>'Visi duomenys'!BH79</f>
        <v>Tuberkuliozė – viena  labiausiai pasaulyje paplitusių užkrečiamųjų infekcinių ligų. LR SAM duomenimis 2016 m. Jurbarko rajone užregistruota 13 naujų susirgimo atvejų, (2015 m. – 8 atvejai). Vengiantys gydytis pacientai pavojingi epideminiu aspektu, nes jie yra naujų tuberkuliozės atvejų užkrėtimo šaltiniai. Dar pavojingesni pradėję gydytis ir nutraukę gydymo kursą ligoniai, nes jų organizme tarpstančios tuberkuliozės bakterijos kinta, formuojasi atsparios vaistams bakterijų rūšys, kurios lengvai gali būti perduotos kitiems pacientams. Viena iš gydymo nutraukimo priežasčių – motyvacijos ir socialinės paramos stoka.
 Projekto veiklų įgyvendinimo metu asmenys, sergantys tuberkulioze, kuriems nustatyta tvarka paskirtas ambulatorinis tiesiogiai stebimas gydymo kursas, bus skatinami vartoti vaistus, už tai kartą per savaitę duodant maisto kuponus, kompensuojant kelionės išlaidas į/ iš DOTS kabinetą išgerti paskirtų vaistų, gydančiam personalui lankant sergančiuosius jų gyvenamojoje vietoje. Taip bus siekiama mažinti gyventojų sergamumą ir mirtingumą nuo tuberkuliozės bei atsparių vaistams ligos formų atsiradimą ir plitimą.</v>
      </c>
    </row>
    <row r="85" spans="1:4" ht="48" x14ac:dyDescent="0.25">
      <c r="A85" s="12" t="str">
        <f>'Visi duomenys'!A80</f>
        <v>2.1.2.2.2</v>
      </c>
      <c r="B85" s="12" t="str">
        <f>'Visi duomenys'!B80</f>
        <v>R086615-470000-1190</v>
      </c>
      <c r="C85" s="12" t="str">
        <f>'Visi duomenys'!D80</f>
        <v>Pagėgių savivaldybės gyventojų sergančių tuberkulioze, sveikatos priežiūros paslaugų prieinamumo gerinimas</v>
      </c>
      <c r="D85" s="12" t="str">
        <f>'Visi duomenys'!BH80</f>
        <v>Pasaulio sveikatos organizacija 1993 m. tuberkuliozę paskelbė pasauline problema, o 2007 m. Pasaulio sveikatos organizacijos Europos regioninis biuras Lietuvą  priskyrė Europos  šalims, labiausiai pažeistoms tuberkuliozės. Tuberkuliozė yra viena iš infekcinių ligų, nuo kurios pasaulyje daugiausiai žmonių miršta. Ši liga yra išgydoma, tačiau pagrindinė problema, kad sergantys asmenys po stacionaro gydymo, netęsia gydymo ambulatoriškai, sukeldami sveikų asmenų užkrėtimo rizika. Todėl šiuo projektu siekiama paskatinti tuberkulioze sergančius asmenis išėjus iš stacionaro, užbaigti gydimosi kursą ambulatorinio gydymo metu. Sergantiems asmenims, tęsiantiems ambulatorinį gydymą, bus suteikiama socialinė parama maisto talonais. Taip planuojama prisidėti prie sergamumo tuberkulioze rodiklio Lietuvoje sumažinimo.</v>
      </c>
    </row>
    <row r="86" spans="1:4" ht="84" x14ac:dyDescent="0.25">
      <c r="A86" s="12" t="str">
        <f>'Visi duomenys'!A81</f>
        <v>2.1.2.2.3</v>
      </c>
      <c r="B86" s="12" t="str">
        <f>'Visi duomenys'!B81</f>
        <v>R086615-470000-1191</v>
      </c>
      <c r="C86" s="12" t="str">
        <f>'Visi duomenys'!D81</f>
        <v>Ambulatorinių sveikatos priežiūros paslaugų prieinamumo Šilalės PSPC gerinimas tuberkulioze sergantiems asmenims</v>
      </c>
      <c r="D86" s="12" t="str">
        <f>'Visi duomenys'!BH81</f>
        <v>Tuberkuliozė – visuomenei pavojinga infekcija, kadangi ligonių gydymas ir priežiūra užtrunka ilgai (6–24 mėn., o kartais ir ilgiau), be to reikalauja nemenkų valstybės skiriamų lėšų, nes ligoniai ilgai (apie 80 dienų) gydomi specializuotuose tuberkuliozės stacionaruose. 
Projekto tikslas – mažinti Šilalės rajono savivaldybės gyventojų sergamumą ir mirtingumą nuo tuberkuliozės, išvengti atsparių vaistams tuberkuliozės mikobakterijų atsiradimo ir plitimo. Įgyvendinant projektą maisto talonai maisto produktams bus suteikti ne mažiau kaip 60-čiai tuberkulioze sergančių pacientų (ne mažiau kaip 1200 maisto talonų), taip pat numatytos vykdančiojo personalo kelionės bei komandiruotės (įskaitant personalo nuvykimą pas tuberkulioze sergančius asmenis, kuriems paskirtas DOTS gydymas). 
Projektas prisidės prie stebėsenos rodiklio pasiekimo: P.N.604 „Tuberkulioze sergantys pacientai, kuriems buvo suteiktos socialinės paramos priemonės (maisto talonų dalijimas) tuberkuliozės ambulatorinio gydymo metu“ – 60 asmenų.</v>
      </c>
    </row>
    <row r="87" spans="1:4" ht="48" x14ac:dyDescent="0.25">
      <c r="A87" s="12" t="str">
        <f>'Visi duomenys'!A82</f>
        <v>2.1.2.2.4</v>
      </c>
      <c r="B87" s="12" t="str">
        <f>'Visi duomenys'!B82</f>
        <v>R086615-470000-1192</v>
      </c>
      <c r="C87" s="12" t="str">
        <f>'Visi duomenys'!D82</f>
        <v>Socialinės paramos priemonių teikimas tuberkulioze sergantiems Tauragės rajono gyventojams</v>
      </c>
      <c r="D87" s="12" t="str">
        <f>'Visi duomenys'!BH82</f>
        <v>Siekiant didinti ambulatorinių sveikatos priežiūros paslaugų prieinamumą tuberkulioze sergantiems Tauragės rajono gyventojams, projektu numatoma įgyvendinti veiklą - socialinės paramos priemonių teikimas tuberkulioze sergantiems gyventojams, kuriems paskirtas ambulatoronis tiesiogiai stebimas trumpo gydymo kursas. Projekte dalyvaujantiems asmenims bus teikiama motyvaciją užbaigti gydymo kursą socialinė parama - išduodami talonai maisto produktams įsigyti ir kompensuojamos kelionės į ir iš DOTS išlaidos. 
Tikimasi, kad įgyvendinus projektą socialinės paramos priemonėmis pasinaudos 38 asmenys, kuriems paskirtas ambulatoronis tiesiogiai stebimas trumpo gydymo kursas.</v>
      </c>
    </row>
    <row r="88" spans="1:4" ht="15" x14ac:dyDescent="0.25">
      <c r="A88" s="236" t="str">
        <f>'Visi duomenys'!A83</f>
        <v>2.1.2.3</v>
      </c>
      <c r="B88" s="236">
        <f>'Visi duomenys'!B83</f>
        <v>0</v>
      </c>
      <c r="C88" s="236" t="str">
        <f>'Visi duomenys'!D83</f>
        <v>Priemonė: Pirminės asmens sveikatos priežiūros veiklos efektyvumo didinimas</v>
      </c>
      <c r="D88" s="236" t="str">
        <f>'Visi duomenys'!BH83</f>
        <v xml:space="preserve"> </v>
      </c>
    </row>
    <row r="89" spans="1:4" ht="72" x14ac:dyDescent="0.25">
      <c r="A89" s="12" t="str">
        <f>'Visi duomenys'!A84</f>
        <v>2.1.2.3.1</v>
      </c>
      <c r="B89" s="12" t="str">
        <f>'Visi duomenys'!B84</f>
        <v>R086609-270000-0001</v>
      </c>
      <c r="C89" s="12" t="str">
        <f>'Visi duomenys'!D84</f>
        <v>Pagėgių PSPC paslaugų prieinamumo ir kokybės gerinimas</v>
      </c>
      <c r="D89" s="12" t="str">
        <f>'Visi duomenys'!BH84</f>
        <v>Projektu „Pagėgių PSPC paslaugų prieinamumo ir kokybės gerinimas“ siekiama pagerinti pirminės asmens sveikatos priežiūros paslaugų prieinamumą ir kokybę. Projektas bus įgyvendintas viešosios įstaigos "Pagėgių sveikatos priežiūros centras" patalpose, esančiose Jaunimo g. 6, Pagėgiuose. Šiuo metu viešosios įstaigos "Pagėgių sveikatos priežiūros centras" medicininė įranga yra nusidėvėjusi, automobilis, skirtas visos savivaldybės pacientų lankymui ir kelionėms į medicininius punktus, yra nusidėvėjęs. DOTS kabinetas ir planuojamas įsteigti priklausomybės nuo opioidų pakaitinio gydymo kabinetas, neturi tinkamos įrangos, baldų. Pagrindinės projekto veiklos: atnaujinti įstaigos infrastruktūrą, reikalingą efektyvesniam darbui, DOTS ir priklausomybės nuo opioidų pakaitini gydymo kabineto įrengimas Pagėgių savivaldybė, pacientų aptarnavimui skirtos tikslinės transporto priemonės įsigijimas. Siekiama pagerinti vaikų (iki 18 metų), vyresnio amžiaus žmonėms (55 metų ir vyresni), taip pat socialinės rizikos grupių asmenims skirtų paslaugų prieinamumą ir kokybę.</v>
      </c>
    </row>
    <row r="90" spans="1:4" ht="120" x14ac:dyDescent="0.25">
      <c r="A90" s="12" t="str">
        <f>'Visi duomenys'!A85</f>
        <v>2.1.2.3.2</v>
      </c>
      <c r="B90" s="12" t="str">
        <f>'Visi duomenys'!B85</f>
        <v>R086609-270000-0002</v>
      </c>
      <c r="C90" s="12" t="str">
        <f>'Visi duomenys'!D85</f>
        <v>IĮ Pagėgių šeimos centras veiklos efektyvumo gerinimas</v>
      </c>
      <c r="D90" s="12" t="str">
        <f>'Visi duomenys'!BH85</f>
        <v>IĮ „Pagėgių šeimos centras“ aptarnauja 55 proc. Pagėgių savivaldybės gyventojų. Dėl nudėvėtos ir nepakankamos esamos infrastruktūros neužtikrinama įstaigos teikiamų sveikatos priežiūros paslaugų kokybė ir prieinamumas: nusidėvėjęs automobilis neužtikrina efektyvaus pacientų aptarnavimo namuose trūksta infrastruktūros efektyvesniam darbo organizavimui. Dėl modernios medicininės įrangos nepakankamumo, prastos pacientų aptarnavimo fizinės infrastruktūros nėra užtikrinamas kokybiškas paslaugų teikimas ir jų prieinamumas. Tai sąlygoja retesnį gyventojų apsilankymą pas šeimos gydytojus, odontologus, vėlesnį ligų diagnozavimą, ilgesnį gydymo laikotarpį. Projektu siekiama sumažinti šios teritorijos bei skirtingų socialinių grupių priklausančių asmenų sveikatos būklės netolygumus bei sveikatos priežiūros prieinamumo skirtumus, gerinant tikslinių gyventojų grupių galimybes naudotis ligų prevencijos, sveikatos stiprinimo, pirminėmis sveikatos priežiūros paslaugomis. Projektas orientuotas į pirminės asmens sveikatos priežiūros grandies stiprinimą, pagal poreikį atnaujinant efektyvesniam veiklos vykdymui reikalingą infrastruktūrą (medicinos įrangą, tikslinę transporto priemonę, skirtą pacientų lankymui namuose), teikiant tikslinės savivaldybės gyventojams kuo kokybiškesnes, inovatyvesnes ir savalaikes asmens sveikatos priežiūros paslaugas. Pagrindinė įstaigos problema - kokybiškesnių pirminės asmens sveikatos priežiūros paslaugų asmenims, pasižymintiems priešlaikinio mirtingumo dėl pagrindinių neinfekcinių ligų, vyresnio amžiaus (55 m. ir vyresni) ir vaikams, kylantis dėl modernios medicininės įrangos, automobilio, skirto pacientų lankymui namuose, trūkumo. Problemos sprendimui numatoma įsigyti odontologinę ir kitą medicininę įrangą ir automobilį. Tikimasi, kad projekto metu vykdomos veiklos pagerins pirminės asmens sveikatos priežiūros paslaugų kokybę tikslinės teritorijos gyventojams, efektyvesnė paslaugų infrastruktūra stiprins paplitusių pagrindinių lėtinių ligų prevenciją.</v>
      </c>
    </row>
    <row r="91" spans="1:4" ht="48" x14ac:dyDescent="0.25">
      <c r="A91" s="12" t="str">
        <f>'Visi duomenys'!A86</f>
        <v>2.1.2.3.3</v>
      </c>
      <c r="B91" s="12" t="str">
        <f>'Visi duomenys'!B86</f>
        <v>R086609-270000-0003</v>
      </c>
      <c r="C91" s="12" t="str">
        <f>'Visi duomenys'!D86</f>
        <v>Jurbarko rajono viešųjų pirminės sveikatos priežiūros įstaigų veiklos efektyvumo didinimas</v>
      </c>
      <c r="D91" s="12" t="str">
        <f>'Visi duomenys'!BH86</f>
        <v>Jurbarko rajono savivaldybėje, siekiant laiku ir tinkamai užtikrinti pirminės asmens sveikatos priežiūros paslaugų prieinamumą ir jų kokybę, įgyvendinamas Jurbarko rajono viešųjų pirminės asmens sveiktos priežiūros įstaigų projektas, skirtas problemoms, susijusioms su kraujotakos ligomis savivaldybėje spręsti, taip pat kitoms pirminėms asmens sveikatos priežiūros paslaugoms gerinti. Projekto metu bus atnaujinta įstaigos infrastruktūra: įsigyjama medicinos ir kompiuterinė įranga, baldai, tikslinės transporto priemonės, atnaujinamos patalpos, reikalingos pirminės asmens sveikatos priežiūros paslaugų teikimui, įsteigtas bendras DOTS ir pakaitinio gydymo opioidais kabinetas. Tikimasi, kad projekto naudą pajus daugiau kaip 16 tūkstančių rajono gyventojų.</v>
      </c>
    </row>
    <row r="92" spans="1:4" ht="84" x14ac:dyDescent="0.25">
      <c r="A92" s="12" t="str">
        <f>'Visi duomenys'!A87</f>
        <v>2.1.2.3.4</v>
      </c>
      <c r="B92" s="12" t="str">
        <f>'Visi duomenys'!B87</f>
        <v>R086609-270000-0004</v>
      </c>
      <c r="C92" s="12" t="str">
        <f>'Visi duomenys'!D87</f>
        <v>UAB Jurbarko šeimos klinikos pirminės asmens sveikatos priežiūros veiklos efektyvumo didinimas</v>
      </c>
      <c r="D92" s="12" t="str">
        <f>'Visi duomenys'!BH87</f>
        <v>Jurbarko rajono savivaldybėje, siekiant laiku ir tinkamai užtikrinti pirminės asmens sveikatos priežiūros paslaugų prieinamumą ir jų kokybę, įgyvendinamas Uždarosios akcinės bendrovės Jurbarko šeimos klinikos pirminės asmens sveikatos priežiūros veiklos efektyvumo didinimo projektas, skirtas problemoms, susijusioms su kraujotakos ligomis savivaldybėje spręsti, taip pat kitoms pirminėms asmens sveikatos priežiūros paslaugoms gerinti.
Pagrindinė problema, kurią siekiama spręsti šiuo projektu - nepakankamai moderni pirminių ambulatorinių sveikatos priežiūros paslaugų kokybė ir prieinamumas minėtų įstaigų pacientams.  
Projekto tikslas - pagerinti pirminės asmens sveikatos priežiūros paslaugų prieinamumą ir kokybę Uždarojoje akcinėje bendrovėje Jurbarko šeimos klinikoje, suteikti aukščiausios kokybės paslaugas, pasitelkiant moderniausią įrangą diagnozuoti sveikatos sutrikimus bei gydyti pacientus.
Tikimas, kad projekto naudą pajus prisirašę prie įstaigos 2577 rajono gyventojai.</v>
      </c>
    </row>
    <row r="93" spans="1:4" ht="48" x14ac:dyDescent="0.25">
      <c r="A93" s="12" t="str">
        <f>'Visi duomenys'!A88</f>
        <v>2.1.2.3.5</v>
      </c>
      <c r="B93" s="12" t="str">
        <f>'Visi duomenys'!B88</f>
        <v>R086609-270000-0005</v>
      </c>
      <c r="C93" s="12" t="str">
        <f>'Visi duomenys'!D88</f>
        <v>N. Dungveckienės šeimos klinikos pirminės asmens sveikatos priežiūros veiklos efektyvumo didinimas</v>
      </c>
      <c r="D93" s="12" t="str">
        <f>'Visi duomenys'!BH88</f>
        <v>Jurbarko rajono savivaldybėje, siekiant laiku ir tinkamai užtikrinti pirminės asmens sveikatos priežiūros paslaugų prieinamumą ir jų kokybę, įgyvendinamas N. Dungveckienės šeimos klinikos pirminės asmens sveikatos priežiūros įstaigos projektas, skirtas problemoms, susijusioms su kraujotakos ligomis savivaldybėje spręsti, taip pat kitoms pirminėms asmens sveikatos priežiūros paslaugoms gerinti. Projekto įgyvendinimo metu bus atnaujinta įstaigos infrastruktūra: įsigyjama medicinos bei kompiuterinė įranga, reikalinga pirminės asmens sveikatos priežiūros paslaugų teikimui, baldai. Projekto naudą pajus prisirašę prie įstaigos 2535 rajono gyventojai.</v>
      </c>
    </row>
    <row r="94" spans="1:4" ht="108" x14ac:dyDescent="0.25">
      <c r="A94" s="12" t="str">
        <f>'Visi duomenys'!A89</f>
        <v>2.1.2.3.6</v>
      </c>
      <c r="B94" s="12" t="str">
        <f>'Visi duomenys'!B89</f>
        <v>R086609-270000-0006</v>
      </c>
      <c r="C94" s="12" t="str">
        <f>'Visi duomenys'!D89</f>
        <v>T.Švedko gydytojos kabineto pirminės asmens sveikatos priežiūros veiklos efektyvumo didinimas</v>
      </c>
      <c r="D94" s="12" t="str">
        <f>'Visi duomenys'!BH89</f>
        <v>Projekto poreikis kilo iš to, jog šiuo metu projekto vykdytojo turima įranga netenkina šiuolaikinio poreikio tiek dėl savo susidėvėjimo, tiek dėl naujų technologijų teikiamų privalumų būtinumo. Taip pat reikalinga nauja ir trūkstama įranga užtikrinti nuoseklų, sklandų ir efektyvų darbuotojų darbą. Kadangi įranga įmonėje naudojama jau daug metų, dažnai genda, yra technologiškai pasenusi, o kai kurios įrangos įstaiga iš viso neturi, todėl nesudaromos sąlygos kokybiškų pirminės asmens sveikatos priežiūros paslaugų teikimui prie įstaigos prisirašiusiems pacientams - Jurbarko miesto ir Skirsnemunės seniūnijos gyventojams.
Projekto metu planuojama įsigyti pirminės asmens sveikatos priežiūros paslaugų teikimui reikalingą naują ir poreikius atitinkančią medicininę, kompiuterinę įrangą bei baldus. Tikimasi sumažinti laiko sąnaudas naudojantis naujais prietaisais ir įranga, taip gebėti atlikti daugiau kokybiškų tyrimų/matavimų/apžiūrų per tą patį laiką bei pasiekti teigiamų rezultatų tiek sergančių kraujotakos sistemos ligomis pacientų (pagal sergamumą kraujotakos sistemos ligomis Jurbarko r. yra tikslinė teritorija), tiek vaikų bei vyresnio amžiaus žmonių grupėse. Tikimasi sulaukti dažnesnių apsilankymų, kurie padėtų efektyviau išnaudoti prevencines priemones, siekiant mažinti sergamumą ir mirtingumą.
Visos įsigytos priemonės prisidės prie įstaigos veiklos efektyvumo didinimo, pirminės asmens sveikatos priežiūros paslaugų prieinamumo gerinimo bei sveikatos netolygumų mažinimo.</v>
      </c>
    </row>
    <row r="95" spans="1:4" ht="72" x14ac:dyDescent="0.25">
      <c r="A95" s="12" t="str">
        <f>'Visi duomenys'!A90</f>
        <v>2.1.2.3.7</v>
      </c>
      <c r="B95" s="12" t="str">
        <f>'Visi duomenys'!B90</f>
        <v>R086609-270000-0007</v>
      </c>
      <c r="C95" s="12" t="str">
        <f>'Visi duomenys'!D90</f>
        <v>V. R. Petkinienės IĮ „Philema“ pirminės asmens sveikatos priežiūros veiklos efektyvumo didinimas</v>
      </c>
      <c r="D95" s="12" t="str">
        <f>'Visi duomenys'!BH90</f>
        <v>Jurbarko rajono savivaldybėje, siekiant laiku ir tinkamai užtikrinti pirminės asmens sveikatos priežiūros paslaugų prieinamumą ir jų kokybę, įgyvendinamas V. R. Petkinienės IĮ „Philema“, teikiančios pirminės asmens sveiktos priežiūros paslaugas, projektas. Projektas skirtas problemoms, susijusioms su kraujotakos ligomis savivaldybėje spręsti ir kitoms pirminėms asmens sveikatos priežiūros paslaugoms gerinti, tokioms kaip vaikų ligų mažinimas, ypatingai odontologijos srityje, vyresnio amžiaus rajono gyventojų ankstyva ligų diagnostika ir prevencija. Projekto įgyvendinimo metu bus atnaujinta įstaigos infrastruktūra: įsigyjama medicinos bei kompiuterinė įranga, reikalinga pirminės asmens sveikatos priežiūros paslaugų teikimui. Tikimasi, kad Projekto naudą pajus prie įstaigos prisirašę Jurbarko rajono gyventojai, iš kurių du trečdalius sudaro vaikai ir vyresnio amžiaus asmenys.
Projekto įgyvendinimo dėka bus užtikrintas kokybiškų paslaugų teikimas Jurbarko rajono gyventojams ir tikimasi prisidės prie sveikatos netolygumų mažinimo Lietuvoje.</v>
      </c>
    </row>
    <row r="96" spans="1:4" ht="84" x14ac:dyDescent="0.25">
      <c r="A96" s="12" t="str">
        <f>'Visi duomenys'!A91</f>
        <v>2.1.2.3.8</v>
      </c>
      <c r="B96" s="12" t="str">
        <f>'Visi duomenys'!B91</f>
        <v>R086609-270000-0008</v>
      </c>
      <c r="C96" s="12" t="str">
        <f>'Visi duomenys'!D91</f>
        <v>Sveikatos priežiūros paslaugų prieinamumo gerinimas VšĮ Šilalės pirminės sveikatos priežiūros centre</v>
      </c>
      <c r="D96" s="12" t="str">
        <f>'Visi duomenys'!BH91</f>
        <v>Projektas skirtas pagerinti pirminės sveikatos priežiūros paslaugų kokybę ir padidinti šių paslaugų prieinamumą viešojoje įstaigoje Šilalės pirminės sveikatos priežiūros centras, įsigyjant tikslinę transporto priemonę pacientų lankymui namuose, reikalingą medicinos ir kompiuterinę įrangą, baldus, reikalingą vaikų bei vyresnio amžiaus šalies gyventojų ligų profilaktikai, prevencijai ir ankstyvajai diagnostikai, tuberkuliozės profilaktikai, diagnostikai ir gydymui. Projekto įgyvendinimo metu bus atnaujinta įstaigos infrastruktūra: įsigyjama medicinos ir kompiuterinė įranga, baldai, įsigyta tikslinė transporto priemonė, reikalingos pirminės asmens sveikatos priežiūros paslaugų teikimui pacientų namuose. 
Numatoma, jog įgyvendinus projektą, jo tiesioginį poveikį pajus apie 6 029 gyventojus (vaikai (0-18 m.) ir suaugusieji (55+)), kadangi bus pagerinta pirminės asmens sveikatos priežiūros paslaugų kokybė ir teikiamų paslaugų efektyvumas, vaikų ligų bei sveiko senėjimo srityse bei vyresnio amžiaus šalies gyventojų ligų profilaktikos, prevencijos ir ankstyvosios diagnostikos, tuberkuliozės profilaktikos, diagnostikos ir gydymo srityse.</v>
      </c>
    </row>
    <row r="97" spans="1:4" ht="96" x14ac:dyDescent="0.25">
      <c r="A97" s="12" t="str">
        <f>'Visi duomenys'!A92</f>
        <v>2.1.2.3.9</v>
      </c>
      <c r="B97" s="12" t="str">
        <f>'Visi duomenys'!B92</f>
        <v>R086609-270000-0009</v>
      </c>
      <c r="C97" s="12" t="str">
        <f>'Visi duomenys'!D92</f>
        <v>Gyventojų sveikatos priežiūros paslaugų gerinimas ir priklausomybės nuo opioidų mažinimas</v>
      </c>
      <c r="D97" s="12" t="str">
        <f>'Visi duomenys'!BH92</f>
        <v>2018 m. pradžioje Šilalės rajono savivaldybėje gyveno 7.6 tūkst. 55 metų ir vyresnio amžiaus žmonių, tai sudarė 33,2 proc. visų gyventojų (Tauragės regione - 25,4 proc.). Nuo 2014 metų Šilalės rajono savivaldybėje gyventojų skaičius sumažėjo 9,2 proc., tačiau vyresnio amžiaus žmonių skaičius išaugo 3 proc. Remiantis Higienos Instituto duomenimis 2017 m. sergančiųjų 60 m. ir vyresnio amžiaus žmonių dalis sudarė apie 90 proc. Statistinė informacija rodo augantį sveikatos priežiūros paslaugų poreikį vyresnio amžiaus žmonėms. Šilalės rajono savivaldybėje kaip ir visoje Lietuvoje odontologinis gydymas reikalingas beveik pusei vaikų. Tai rodo, kad vaikų burnos higienos ir dantų gydymo poreikiai nėra patenkinami. Šilalės rajono savivaldybėje nėra teikiamas gydymas asmenims, sergantiems priklausomybės nuo opioidų ligomis. Negydant priklausomybės nuo opioidų ligų, kyla pavojus visuomenės gerovei - auga socialinės ir ekonominės problemos dėl sergančių asmenų netinkamo elgesio. Siekiant gerinti sveikatos paslaugų prieinamumą Šilalės rajono savivaldybės gyventojams - vyresnio amžiaus žmonėms ir vaikams, projekto įgyvendinimo metu planuojama įsigyti reikalingą medicininę įrangą ir suremontuoti UAB Šilalės šeimos gydytojo praktika ir IĮ D.Ugintienės BPG kabinetas patalpas, kuriose teikiamos gydymo paslaugos. Taip pat numatoma įrengti UAB Šilalės psichikos sveikatos ir psichologinio konsultavimo centre priklausomybės nuo opioidų pakaitinio gydymo kabinetą.</v>
      </c>
    </row>
    <row r="98" spans="1:4" ht="48" x14ac:dyDescent="0.25">
      <c r="A98" s="12" t="str">
        <f>'Visi duomenys'!A93</f>
        <v>2.1.2.3.10</v>
      </c>
      <c r="B98" s="12" t="str">
        <f>'Visi duomenys'!B93</f>
        <v>R086609-270000-0010</v>
      </c>
      <c r="C98" s="12" t="str">
        <f>'Visi duomenys'!D93</f>
        <v>Ambulatorinių sveikatos priežiūros paslaugų prieinamumo gerinimas Viešojoje įstaigoje Pajūrio ambulatorijoje</v>
      </c>
      <c r="D98" s="12" t="str">
        <f>'Visi duomenys'!BH93</f>
        <v>Šilalės rajono savivaldybėje kaip ir visoje Lietuvoje odontologinis gydymas reikalingas beveik pusei vaikų. Savivaldybėje auga ir sveikatos priežiūros paslaugų poreikis vyresnio amžiaus žmonėms. Viešosios įstaigos Pajūrio ambulatorijoje nepakankamai užtikrinama teikiamų sveikatos paslaugų kokybė ir prieinamumas, nes odontologinė įranga fiziškai ir morališkai pasenusi, susidėvėjusi, todėl dažnai genda, neveikia. Siekiant pagerinti sveikatos paslaugų prieinamumą projekto tikslinei grupei - vyresnio amžiaus žmonėms ir vaikams, viešoji įstaiga Pajūrio ambulatorija projekto metu planuoja įsigyti naują odontologinę įrangą.Taip pat bus įsigyta kompiuterinė įranga e-sveikatos veikimui užtikrinti.</v>
      </c>
    </row>
    <row r="99" spans="1:4" ht="48" x14ac:dyDescent="0.25">
      <c r="A99" s="12" t="str">
        <f>'Visi duomenys'!A94</f>
        <v>2.1.2.3.11</v>
      </c>
      <c r="B99" s="12" t="str">
        <f>'Visi duomenys'!B94</f>
        <v>R086609-270000-0011</v>
      </c>
      <c r="C99" s="12" t="str">
        <f>'Visi duomenys'!D94</f>
        <v>VšĮ Laukuvos ambulatorijos teikiamų paslaugų kokybės gerinimas</v>
      </c>
      <c r="D99" s="12" t="str">
        <f>'Visi duomenys'!BH94</f>
        <v>Projektas yra skirtas pagerinti projekto vykdytojo teikiamų pirminės asmens sveikatos priežiūros paslaugų kokybę ir prieinamumą. 
Šeimos gydytojų vizitų į namus poreikis turi tendenciją didėti, ypač dažnai yra lankomi vaikai ir vyresnio amžiaus, neįgalūs, specialių poreikių turintys asmenys. Pacientams lankyti namuose yra reikalinga tikslinė transporto priemonė, kuri bus įsigyjama projekto metu. 
Tikslinė grupė – prie įstaigos prisirašę asmenys (vaikas iki 18 metų ir vyresni nei 55 metų asmenys).</v>
      </c>
    </row>
    <row r="100" spans="1:4" ht="108" x14ac:dyDescent="0.25">
      <c r="A100" s="12" t="str">
        <f>'Visi duomenys'!A95</f>
        <v>2.1.2.3.12</v>
      </c>
      <c r="B100" s="12" t="str">
        <f>'Visi duomenys'!B95</f>
        <v>R086609-270000-0012</v>
      </c>
      <c r="C100" s="12" t="str">
        <f>'Visi duomenys'!D95</f>
        <v>Ambulatorinių sveikatos priežiūros paslaugų prieinamumo gerinimas VšĮ Kvėdarnos ambulatorijoje</v>
      </c>
      <c r="D100" s="12" t="str">
        <f>'Visi duomenys'!BH95</f>
        <v>Senėjant visuomenei auga sergančiųjų lėtinėmis neinfekcinėmis ligomis vyresnių gyventojų skaičius bei jų poreikis pirminės ambulatorinės asmens sveikatos priežiūros paslaugoms tiek viešojoje įstaigoje Kvėdarnos ambulatorijoje tiek pacientų namuose. Šiuo metu dėl nudėvėtos ir/ar nepakankamos esamos infrastruktūros nepakankamai užtikrinama įstaigos teikiamų sveikatos priežiūros paslaugų kokybė ir prieinamumas: turimas tik vienas jau daugiau kaip 10 m. automobilis neužtikrina savalaikio ir efektyvaus pacientų aptarnavimo pacientų namuose, kas ypač aktualu vyresnio amžiaus asmenims bei mažiems vaikams, trūksta kompiuterinės įrangos efektyvesniam darbo organizavimui ir dėl to kyla tiek pacientų, tiek darbuotojų nepasitenkinimas.
Projekto tikslas yra pagerinti įmonės teikiamų pirminės ambulatorinės asmens sveikatos priežiūros paslaugų kokybę ir prieinamumą tikslinėms gyventojų grupėms: vyresnio amžiaus asmenims (55 m. ir vyresniems) ir vaikams.
Siekiant geresnės Šilalės rajono savivaldybės gyventojų sveikatos, efektyviai teikti reikalingas paslaugas prie įstaigos prisirašiusiems pacientams, vykdyti ligų prevenciją ir kontrolę, užtikrinti šių gyventojų poreikius gauti kokybiškas ir prieinamas pirminės ambulatorinės asmens sveikatos priežiūros paslaugas numatomos investicijos į  papildomos transporto priemonės bei kompiuterinės įrangos įsigijimą, kas sudarys sąlygas pagerinti teikiamų paslaugų efektyvumą bei sumažinti tarp skirtingų gyventojų grupių egzistuojančius sveikatos netolygumus.</v>
      </c>
    </row>
    <row r="101" spans="1:4" ht="24" x14ac:dyDescent="0.25">
      <c r="A101" s="12" t="str">
        <f>'Visi duomenys'!A96</f>
        <v>2.1.2.3.13</v>
      </c>
      <c r="B101" s="12" t="str">
        <f>'Visi duomenys'!B96</f>
        <v>R086609-270000-0013</v>
      </c>
      <c r="C101" s="12" t="str">
        <f>'Visi duomenys'!D96</f>
        <v>VšĮ Kaltinėnų PSPC paslaugų kokybės gerinimas</v>
      </c>
      <c r="D101" s="12" t="str">
        <f>'Visi duomenys'!BH96</f>
        <v>Siekiant užtikrinti teikiamų odontologinių paslaugų kokybę ir prieinamumą Šilalės rajono savivaldybėje, įgyvendinamas projektas „VšĮ Kaltinėnų PSPC paslaugų kokybės gerinimas“. Projekto įgyvendinimo metu numatoma įsigyti gydytojo odontologo darbo vietos įrangos komplektą, būtiną savalaikių ir efektyvių odontologinių paslaugų teikimui.</v>
      </c>
    </row>
    <row r="102" spans="1:4" ht="48" x14ac:dyDescent="0.25">
      <c r="A102" s="12" t="str">
        <f>'Visi duomenys'!A97</f>
        <v>2.1.2.3.14</v>
      </c>
      <c r="B102" s="12" t="str">
        <f>'Visi duomenys'!B97</f>
        <v>R086609-270000-0014</v>
      </c>
      <c r="C102" s="12" t="str">
        <f>'Visi duomenys'!D97</f>
        <v>VšĮ Tauragės rajono pirminės sveikatos priežiūros centro veiklos efektyvumo didinimas</v>
      </c>
      <c r="D102" s="12" t="str">
        <f>'Visi duomenys'!BH97</f>
        <v>Siekiant viešojoje įstaigoje Tauragės rajono pirminės sveikatos priežiūros centre užtikrinti kokybiškas ir prieinamas paslaugas vaikams, vyresnio amžiaus asmenims, tuberkulioze ir priklausomybės ligomis sergantiems asmenims projekto metu bus atnaujinama paslaugų teikimo infrastruktūra, įrengiamas DOTS bei priklausomybės nuo opioidų pakaitinio gydymo kabinetas. Įsigyjama moderni medicininė įranga, automobilis leis užtikrinti, kad bus vykdoma  vaikų ligų ir vyresnio amžiaus gyventojų ligų profilaktika, prevencija, ankstyvoji diagnostika ir gydymas. Patalpų atnaujinimas, naujų įrengimas, eilių valdymo sistemos ir kompiuterinės įrangos įsigijimas padidins paslaugų teikimo fizinės aplinkos patrauklumą, užtikrins įstaigos efektyvų darbą, prisidės prie e. sveikatos sistemos naudojimo gerinimo.</v>
      </c>
    </row>
    <row r="103" spans="1:4" ht="60" x14ac:dyDescent="0.25">
      <c r="A103" s="12" t="str">
        <f>'Visi duomenys'!A98</f>
        <v>2.1.2.3.15</v>
      </c>
      <c r="B103" s="12" t="str">
        <f>'Visi duomenys'!B98</f>
        <v>R086609-270000-0015</v>
      </c>
      <c r="C103" s="12" t="str">
        <f>'Visi duomenys'!D98</f>
        <v>UAB ,,Šeimos pulsas" veiklos efektyvumo didinimas</v>
      </c>
      <c r="D103" s="12" t="str">
        <f>'Visi duomenys'!BH98</f>
        <v>Tauragės rajono savivaldybėje, siekiant užtikrinti kokybiškų pirminės asmens sveikatos priežiūros paslaugų teikimą ir padidinti teikiamų paslaugų prieinamumą vaikams ir vyresnio amžiaus gyventojams, numatomas uždarosios akcinės bendrovės "Šeimos pulsas" modernizavimo projektas, skirtas Aprašo 12.1 punkte numatytai remiamai veiklai įgyvendinti. 
Projektas skirtas problemoms, susijusioms su vaikų ir vyresnio amžiaus asmenims skirtų paslaugų teikimu Tauragės rajono savivaldybėje spręsti. Projekto įgyvendinimo metu numatoma įsigyti odontologinę ir kitą medicininę įrangą, baldus odontologo kabinetui, kompiuterinę įrangą bei automobilį, skirtą pacientų lankymui namuose. Tikimasi, kad projekto naudą pajus 1600 tikslinės grupės asmenų - vaikų ir vyresnio amžiaus asmenų.</v>
      </c>
    </row>
    <row r="104" spans="1:4" ht="60" x14ac:dyDescent="0.25">
      <c r="A104" s="12" t="str">
        <f>'Visi duomenys'!A99</f>
        <v>2.1.2.3.16</v>
      </c>
      <c r="B104" s="12" t="str">
        <f>'Visi duomenys'!B99</f>
        <v>R086609-270000-0016</v>
      </c>
      <c r="C104" s="12" t="str">
        <f>'Visi duomenys'!D99</f>
        <v>UAB Mažonienės medicinos kabineto veiklos efektyvumo didinimas</v>
      </c>
      <c r="D104" s="12" t="str">
        <f>'Visi duomenys'!BH99</f>
        <v>Projektą inicijuoja UAB Mažonienės medicinos kabinetas. Senstant gyventojams, vis didesnė problema tampa lėtinės ligos, dažnėja neįgalumas, o sulaukus 45-50 m. didžiąją likusio gyvenimo dalį lydi įvairios sveikatos problemos.  Atsižvelgiant į tai, didėja ligų profilaktikos ir sveikatos stiprinimo savalaikis paslaugų teikimo poreikis. Ypač aktualu paslaugų prieinamumas nuo rajono centro nutolusiems gyventojams. Projekto tikslas – pagerinti pirminės sveikatos priežiūros paslaugų prieinamumą tikslinėms grupėms (vaikams ir vyresnio amžiaus asmenims) įsigyjant tikslinę transporto priemonę, skirtą pacientų lankymui namuose.  Projekto įgyvendinimas padidins UAB Mažonienės medicinos kabineto teikiamų paslaugų kokybę ir prieinamumą. Planuojama, kad 1040 tikslinės grupės asmenų turės galimybę pasinaudoti pagerintomis paslaugomis.</v>
      </c>
    </row>
    <row r="105" spans="1:4" ht="60" x14ac:dyDescent="0.25">
      <c r="A105" s="12" t="str">
        <f>'Visi duomenys'!A100</f>
        <v>2.1.2.3.17</v>
      </c>
      <c r="B105" s="12" t="str">
        <f>'Visi duomenys'!B100</f>
        <v>R086609-270000-0017</v>
      </c>
      <c r="C105" s="12" t="str">
        <f>'Visi duomenys'!D100</f>
        <v>UAB InMedica šeimos klinikų Tauragėje ir Skaudvilėje veiklos efektyvumo didinimas</v>
      </c>
      <c r="D105" s="12" t="str">
        <f>'Visi duomenys'!BH100</f>
        <v>Tauragės rajono savivaldybėje, siekiant užtikrinti kokybiškų pirminės asmens sveikatos priežiūros paslaugų teikimą ir padidinti teikiamų paslaugų prieinamumą vaikams ir vyresnio amžiaus gyventojams, numatomas UAB InMedica klinikų Tauragėje ir Skaudvilėje modernizavimo projekto įgyvendinimas.
Projektas skirtas problemoms, susijusioms su vaikų ir vyresnio amžiaus asmenims skirtų paslaugų teikimu, Tauragės rajono savivaldybėje spręsti. Projekto įgyvendinimo metu numatoma atnaujinti klinikos patalpas, įsigyti būtiną įrangą ir baldus pirminės asmens sveikatos priežiūros paslaugoms teikti: odontologinę ir kitą medicininę įrangą, baldus šeimos bei gydytojų odontologų  kabinetams, kompiuterinę įrangą. Tikimasi, kad projekto naudą pajus 5038 tikslinės grupės asmenų - vaikai ir vyresnio amžiaus asmenys.</v>
      </c>
    </row>
    <row r="106" spans="1:4" ht="15" x14ac:dyDescent="0.25">
      <c r="A106" s="236" t="str">
        <f>'Visi duomenys'!A101</f>
        <v>2.1.3.</v>
      </c>
      <c r="B106" s="236">
        <f>'Visi duomenys'!B101</f>
        <v>0</v>
      </c>
      <c r="C106" s="236" t="str">
        <f>'Visi duomenys'!D101</f>
        <v>Uždavinys. Padidinti regiono savivaldybių socialinio būsto fondą, pagerinti bendruomenėje teikiamų socialinių paslaugų kokybę ir išplėsti jų prieinamumą.</v>
      </c>
      <c r="D106" s="236" t="str">
        <f>'Visi duomenys'!BH101</f>
        <v xml:space="preserve"> </v>
      </c>
    </row>
    <row r="107" spans="1:4" ht="15" x14ac:dyDescent="0.25">
      <c r="A107" s="236" t="str">
        <f>'Visi duomenys'!A102</f>
        <v>2.1.3.1</v>
      </c>
      <c r="B107" s="236">
        <f>'Visi duomenys'!B102</f>
        <v>0</v>
      </c>
      <c r="C107" s="236" t="str">
        <f>'Visi duomenys'!D102</f>
        <v>Priemonė: Socialinių paslaugų infrastruktūros plėtra</v>
      </c>
      <c r="D107" s="236" t="str">
        <f>'Visi duomenys'!BH102</f>
        <v xml:space="preserve"> </v>
      </c>
    </row>
    <row r="108" spans="1:4" ht="48" x14ac:dyDescent="0.25">
      <c r="A108" s="12" t="str">
        <f>'Visi duomenys'!A103</f>
        <v>2.1.3.1.1</v>
      </c>
      <c r="B108" s="12" t="str">
        <f>'Visi duomenys'!B103</f>
        <v>R084407-270000-1196</v>
      </c>
      <c r="C108" s="12" t="str">
        <f>'Visi duomenys'!D103</f>
        <v>Savarankiško gyvenimo namų plėtra senyvo amžiaus asmenims ir (ar) asmenims su negalia Šventupio g. 3, Šiauduvoje, Šilalės r.</v>
      </c>
      <c r="D108" s="12" t="str">
        <f>'Visi duomenys'!BH103</f>
        <v>Šiuo metu viena didžiausių problemų Šilalės rajone - nepakankamas socialinių paslaugų prieinamumas. Ypatingai jaučiamas socialinių paslaugų trūkumas senyvo amžiaus asmenims ir asmenims su negalia. Todėl įgyvendinamas projektas, kurio metu bus rekonstruotas pastatas, esantis adresu Šventupio g. 3, Šiauduva (unik. Nr. 8798-6001-9019), jo patalpas pritaikant apgyvendinimo savarankiško gyvenimo namuose paslaugoms teikti 11 paslaugų gavėjų. Modernizuotame pastate bus įkurtas Šilalės rajono socialinių paslaugų namų savarankiško gyvenimo namų padalinys.</v>
      </c>
    </row>
    <row r="109" spans="1:4" ht="60" x14ac:dyDescent="0.25">
      <c r="A109" s="12" t="str">
        <f>'Visi duomenys'!A104</f>
        <v>2.1.3.1.2</v>
      </c>
      <c r="B109" s="12" t="str">
        <f>'Visi duomenys'!B104</f>
        <v>R084407-270000-1197</v>
      </c>
      <c r="C109" s="12" t="str">
        <f>'Visi duomenys'!D104</f>
        <v>Modernizuoti veikiančius palaikomojo gydymo, slaugos ir senelių globos namus Pagėgiuose</v>
      </c>
      <c r="D109" s="12" t="str">
        <f>'Visi duomenys'!BH104</f>
        <v>Pagrindinė projekto problema –  Pagėgių palaikomojo gydymo slaugos ir senelių globos namų II korpuse teikiamų paslaugų kokybė dėl pastato būklės neatitinka tikslinės grupės – senyvo amžiaus asmenų poreikio. Projekto įgyvendinimo metu bus atliekamas pastato, esančio Vilniaus g. 39, Pagėgiuose, paprastasis remontas, bus modernizuotos 38 vietos socialinių paslaugų gavėjams, taip pat pagerintos darbo sąlygas įstaigos darbuotojams. 
Tikimasi, kad įgyvendinus projektą bus prisidėta prie socialinių paslaugų prieinamumo Pagėgių savivaldybėje didinimo, socialinių paslaugų infrastruktūros gerinimo ir plėtros, globos namų gyventojams bus sukurtos jaukesnės, namų aplinkai artimesnės gyvenimo sąlygos, pagerės teikiamų socialinių paslaugų kokybė.</v>
      </c>
    </row>
    <row r="110" spans="1:4" ht="84" x14ac:dyDescent="0.25">
      <c r="A110" s="12" t="str">
        <f>'Visi duomenys'!A105</f>
        <v>2.1.3.1.3</v>
      </c>
      <c r="B110" s="12" t="str">
        <f>'Visi duomenys'!B105</f>
        <v>R084407-270000-1198</v>
      </c>
      <c r="C110" s="12" t="str">
        <f>'Visi duomenys'!D105</f>
        <v>Socialinių paslaugų įstaigos modernizavimas ir paslaugų plėtra Jurbarko rajone</v>
      </c>
      <c r="D110" s="12" t="str">
        <f>'Visi duomenys'!BH105</f>
        <v>Pagrindinė problema – netinkama socialinių paslaugų kokybė, kurią įtakoja esama Viešosios įstaigos „Jurbarko socialinės paslaugos“ ilgalaikės ir trumpalaikės socialinės globos namų (adresas: Piliakalnio g. 4, Eržvilkas, unik. Nr. 9495-5005-4014) infrastruktūra, t. y. netinkamas patalpų išplanavimas, apsunkinantis senyvo amžiaus asmenų judėjimą, patekimą į kitas patalpas, mažos erdvės bendravimui ir bendruomeninėms veikloms organizuoti, neišnaudotos tuščios erdvės dėl jų nepritaikymo, nesaugios darbo sąlygos.  Šią problemą planuojama spręsti projekto veiklų metu pastate atliekant būtinus atnaujinimo darbus bei įsigyjant reikiamus baldus bei įrangą.
Įgyvendinus projektą bus sudarytos sąlygos asmens savarankiškumo skatinimui, socialinių paslaugų prieinamumo bendruomenėje gerinimui, socialinių paslaugų plėtojimui, teikiamų paslaugų kokybės užtikrinimui bei saugios aplinkos kūrimui. Planuojama, kad atnaujinus globos namų pastatą projekto tikslinės grupės (t.y. senyvo amžiaus) asmenims bus teikiamos kokybiškos socialinės paslaugos, užtikrinamas turiningas laisvalaikis bei saugi aplinka.</v>
      </c>
    </row>
    <row r="111" spans="1:4" ht="60" x14ac:dyDescent="0.25">
      <c r="A111" s="12" t="str">
        <f>'Visi duomenys'!A106</f>
        <v>2.1.3.1.4</v>
      </c>
      <c r="B111" s="12" t="str">
        <f>'Visi duomenys'!B106</f>
        <v>R084407-270000-1199</v>
      </c>
      <c r="C111" s="12" t="str">
        <f>'Visi duomenys'!D106</f>
        <v>Nestacionarių socialinių paslaugų infrastruktūros plėtra Tauragės rajono savivaldybėje</v>
      </c>
      <c r="D111" s="12" t="str">
        <f>'Visi duomenys'!BH106</f>
        <v>Projektu bus sprendžiama nepakankamos socialinių paslaugų (socialinės priežiūros ir bendrųjų socialinių paslaugų) pasiūlos ir prieinamumo problema asmenims su negalia bei jų šeimos nariams Tauragės rajono savivaldybėje. Projektu siekiama padidinti socialinių paslaugų įvairovę ir prieinamumą neįgaliesiems: informavimas, konsultavimas, bendravimas, kasdienio gyvenimo, maisto gaminimo, darbinių, kompiuterinio raštingumo, asmens higienos įgūdžių ugdymas ir palaikymas, fizinio aktyvumo skatinimas. Bus sukurtos palankios sąlygos neįgaliųjų asmenų priežiūrai, o jų artimiesiems bus galimybė sugrįžti į darbą. Projekto įgyvendinimo metu numatoma atlikti dalies pastato, esančio adresu Donelaičio g. 21, Tauragė, rekonstrukciją, patalpas pritaikant neįgaliųjų asmenų Dienos centrui, aprūpinti įstaigą būtina įranga ir baldais. Įgyvendinus projektą Dienos centro paslaugomis vienu metu galės naudotis 40 asmenų ir jų šeimos narių.</v>
      </c>
    </row>
    <row r="112" spans="1:4" ht="15" x14ac:dyDescent="0.25">
      <c r="A112" s="236" t="str">
        <f>'Visi duomenys'!A107</f>
        <v>2.1.3.2</v>
      </c>
      <c r="B112" s="236" t="str">
        <f>'Visi duomenys'!B107</f>
        <v/>
      </c>
      <c r="C112" s="236" t="str">
        <f>'Visi duomenys'!D107</f>
        <v>Priemonė: Socialinio būsto fondo plėtra</v>
      </c>
      <c r="D112" s="236" t="str">
        <f>'Visi duomenys'!BH107</f>
        <v xml:space="preserve"> </v>
      </c>
    </row>
    <row r="113" spans="1:4" ht="36" x14ac:dyDescent="0.25">
      <c r="A113" s="12" t="str">
        <f>'Visi duomenys'!A108</f>
        <v>2.1.3.2.1</v>
      </c>
      <c r="B113" s="12" t="str">
        <f>'Visi duomenys'!B108</f>
        <v>R084408-260000-1201</v>
      </c>
      <c r="C113" s="12" t="str">
        <f>'Visi duomenys'!D108</f>
        <v>Socialinio būsto fondo plėtra Šilalės rajono savivaldybėje</v>
      </c>
      <c r="D113" s="12" t="str">
        <f>'Visi duomenys'!BH108</f>
        <v>Projektu siekiama prisidėti prie Šilalės rajono savivaldybės socialinio būsto fondo plėtros. Projekto įgyvendinimo metu bus įsigyta 25 socialiniai būstai, iš kurių 3 būstai bus pritaikyti asmenims su judėjimo negalia. Visi anksčiau minėti būstai bus aprūpinti viryklėmis (kartu su orkaitėmis). Tikimasi, kad įgyvendinus projektą padidės galimybės apsirūpinti būstu šeimoms ir asmenims, turintiems teisę į socialinio būsto nuomą, pagerės minėtų asmenų gyvenimo kokybė, integracija į darbo rinką.</v>
      </c>
    </row>
    <row r="114" spans="1:4" ht="48" x14ac:dyDescent="0.25">
      <c r="A114" s="12" t="str">
        <f>'Visi duomenys'!A109</f>
        <v>2.1.3.2.2</v>
      </c>
      <c r="B114" s="12" t="str">
        <f>'Visi duomenys'!B109</f>
        <v>R084408-250000-1202</v>
      </c>
      <c r="C114" s="12" t="str">
        <f>'Visi duomenys'!D109</f>
        <v>Socialinio būsto fondo plėtra Pagėgių savivaldybėje</v>
      </c>
      <c r="D114" s="12" t="str">
        <f>'Visi duomenys'!BH109</f>
        <v>Projektu siekiama prisidėti prie Pagėgių savivaldybės socialinio būsto fondo plėtros. Projekto įgyvendinimo metu bus rekonstruotas pastatas (esantis adresu Žemaičių g. 1A, Pagėgiai, kurio plotas – 217,81 kv. m), pakeista pastato paskirtis (iš mokslo į gyvenamosios paskirties) bei pagal poreikį padidintas pastato plotas. Rekonstravus pastatą bus įrengti 6 socialiniai būstai (3 vieno kambario (apie 35 kv. m.) ir 3 dviejų kambarių (apie 50 kv. m.) butai). Minėti būstai bus aprūpinti viryklėmis. Tikimasi, kad įgyvendinus projektą padidės galimybės apsirūpinti būstu šeimoms ir asmenims, turintiems teisę į socialinį būstą, pagerės minėtų asmenų gyvenimo kokybė, integracija į darbo rinką.</v>
      </c>
    </row>
    <row r="115" spans="1:4" ht="36" x14ac:dyDescent="0.25">
      <c r="A115" s="12" t="str">
        <f>'Visi duomenys'!A110</f>
        <v>2.1.3.2.3</v>
      </c>
      <c r="B115" s="12" t="str">
        <f>'Visi duomenys'!B110</f>
        <v>R084408-260000-1203</v>
      </c>
      <c r="C115" s="12" t="str">
        <f>'Visi duomenys'!D110</f>
        <v>Socialinio būsto plėtra Jurbarko rajono savivaldybėje</v>
      </c>
      <c r="D115" s="12" t="str">
        <f>'Visi duomenys'!BH110</f>
        <v>Projektu siekiama prisidėti prie Jurbarko rajono savivaldybės socialinio būsto fondo plėtros. Projekto įgyvendinimo metu bus įsigyta 16 vnt. socialinių būstų, iš kurių 1 būstas bus pritaikytas asmeniui su negalia. Taip pat bus įsigyta įranga, skirta neįgaliesiems. Tikimasi, kad įgyvendinus projektą padidės galimybės apsirūpinti būstu šeimoms ir asmenims, turintiems teisę į socialinį būstą, pagerės šių asmenų gyvenimo kokybė.</v>
      </c>
    </row>
    <row r="116" spans="1:4" ht="24" x14ac:dyDescent="0.25">
      <c r="A116" s="12" t="str">
        <f>'Visi duomenys'!A111</f>
        <v>2.1.3.2.4</v>
      </c>
      <c r="B116" s="12" t="str">
        <f>'Visi duomenys'!B111</f>
        <v>R084408-260000-1204</v>
      </c>
      <c r="C116" s="12" t="str">
        <f>'Visi duomenys'!D111</f>
        <v>Socialinio būsto fondo plėtra Tauragės rajono savivaldybėje</v>
      </c>
      <c r="D116" s="12" t="str">
        <f>'Visi duomenys'!BH111</f>
        <v>Projektu siekiama prisidėti prie Tauragės rajono savivaldybės socialinio būsto fondo plėtros. Projekto įgyvendinimo metu bus įsigyti 57 socialiniai būstai Tauragės mieste, iš jų - 5 socialinių būstų vidus bus pritaikytas neįgaliųjų poreikiams, bus perkama neįgaliesiems reikalinga įranga.</v>
      </c>
    </row>
    <row r="117" spans="1:4" ht="15" x14ac:dyDescent="0.25">
      <c r="A117" s="236" t="str">
        <f>'Visi duomenys'!A112</f>
        <v>2.2.</v>
      </c>
      <c r="B117" s="236" t="str">
        <f>'Visi duomenys'!B112</f>
        <v/>
      </c>
      <c r="C117" s="236" t="str">
        <f>'Visi duomenys'!D112</f>
        <v xml:space="preserve">Tikslas. Tobulinti viešąjį valdymą savivaldybėse, didinant jo atitikimą visuomenės poreikiams. </v>
      </c>
      <c r="D117" s="236" t="str">
        <f>'Visi duomenys'!BH112</f>
        <v xml:space="preserve"> </v>
      </c>
    </row>
    <row r="118" spans="1:4" ht="15" x14ac:dyDescent="0.25">
      <c r="A118" s="236" t="str">
        <f>'Visi duomenys'!A113</f>
        <v>2.2.1.</v>
      </c>
      <c r="B118" s="236" t="str">
        <f>'Visi duomenys'!B113</f>
        <v/>
      </c>
      <c r="C118" s="236" t="str">
        <f>'Visi duomenys'!D113</f>
        <v xml:space="preserve">Uždavinys. Stiprinti regiono viešojo valdymo darbuotojų kompetenciją, didinti jų veiklos efektyvumą ir gerinti teikiamų paslaugų kokybę.  </v>
      </c>
      <c r="D118" s="236" t="str">
        <f>'Visi duomenys'!BH113</f>
        <v xml:space="preserve"> </v>
      </c>
    </row>
    <row r="119" spans="1:4" ht="15" x14ac:dyDescent="0.25">
      <c r="A119" s="236" t="str">
        <f>'Visi duomenys'!A114</f>
        <v>2.2.1.1</v>
      </c>
      <c r="B119" s="236" t="str">
        <f>'Visi duomenys'!B114</f>
        <v/>
      </c>
      <c r="C119" s="236" t="str">
        <f>'Visi duomenys'!D114</f>
        <v>Priemonė: Paslaugų ir asmenų aptarnavimo kokybės gerinimas savivaldybėse</v>
      </c>
      <c r="D119" s="236" t="str">
        <f>'Visi duomenys'!BH114</f>
        <v xml:space="preserve"> </v>
      </c>
    </row>
    <row r="120" spans="1:4" ht="156" x14ac:dyDescent="0.25">
      <c r="A120" s="12" t="str">
        <f>'Visi duomenys'!A115</f>
        <v>2.2.1.1.1</v>
      </c>
      <c r="B120" s="12" t="str">
        <f>'Visi duomenys'!B115</f>
        <v>R089920-490000-1208</v>
      </c>
      <c r="C120" s="12" t="str">
        <f>'Visi duomenys'!D115</f>
        <v>Paslaugų teikimo ir asmenų aptarnavimo kokybės gerinimas Tauragės regiono savivaldybėse. I etapas</v>
      </c>
      <c r="D120" s="12" t="str">
        <f>'Visi duomenys'!BH115</f>
        <v>Pagrindinis projekto tikslas – pagerinti asmenų aptarnavimo kokybę ir didinti teikiamų paslaugų prieinamumą visuomenei diegiant vieno langelio principą,  užtikrinant paslaugų kokybės monitoringą ir taikant kokybės vadybos metodų principus Tauragės, Šilalės ir Jurbarko rajonų bei Pagėgių savivaldybių administracijų veikloje. 
Siekiant šio tikslo projekto metu atlikta paslaugų teikimo ir asmenų aptarnavimo funkcijų atlikimo procesų (procedūrų) ir gyventojų pasitenkinimo paslaugomis tyrimas ir apklausa, identifikuojant esamas problemas paslaugų teikimo grandyje ir gavėjų poreikius. Pagrindinė projekto veikla skirta 4-ių savivaldybių paslaugų teikimo ir asmenų aptarnavimo procesų kokybės vertinimui ir tobulinimui, t. y. dokumentai, kuriuose bus pateikti atliktų tyrimų rezultatai, įvertinta paslaugų teikimo ir asmenų aptarnavimo kokybė, pateiktas procedūrų (procesų) žemėlapis, parengti pasiūlymai dėl savivaldybių reguliuojamų paslaugų teikimo kokybės gerinimo ir asmenų geresnio aptarnavimo teisinio reglamentavimo tobulinimo. Įgyvendinant projektą bus įvertintas poreikis optimizuoti paslaugų teikimo ir asmenų aptarnavimo funkcijų atlikimo procedūras bei jas automatizuoti. 
Projekto metu bus diegiamas/gerinamas vieno langelio principas centrinėse savivaldybių administracijų patalpose, tam bus tobulinamas teisinis reglamentavimas ir įvertinamas  poreikis šio projekto tęstinumui (projekto II etapui) – vieno langelio principo diegimui savivaldybių administracijų seniūnijose bei paslaugų automatizavimui ir naujų IS diegimui.
Projekto metu bus vykdomas projekto partnerių vadovų ir darbuotojų (susijusių su projekto metu įgyvendinamomis veiklomis) kompetencijų, reikalingų gerinti paslaugų ir asmenų aptarnavimo kokybę, stiprinimas.
Projekto metu, aktyviai įtraukiant visuomenę, bus parengtos ir viešai skelbiamos 2 Piliečių chartijos.
Projekto nauda ir rezultatai tenka visoms keturioms Tauragės regiono savivaldybėms ir nukreipti į tikslinę grupę - visuomenę.</v>
      </c>
    </row>
    <row r="121" spans="1:4" ht="15" x14ac:dyDescent="0.25">
      <c r="A121" s="236" t="str">
        <f>'Visi duomenys'!A116</f>
        <v>3.</v>
      </c>
      <c r="B121" s="236">
        <f>'Visi duomenys'!B116</f>
        <v>0</v>
      </c>
      <c r="C121" s="236" t="str">
        <f>'Visi duomenys'!D116</f>
        <v>Prioritetas. ŽMOGUI PATOGI GYVENTI IR SAUGI APLINKA</v>
      </c>
      <c r="D121" s="236" t="str">
        <f>'Visi duomenys'!BH116</f>
        <v xml:space="preserve"> </v>
      </c>
    </row>
    <row r="122" spans="1:4" ht="15" x14ac:dyDescent="0.25">
      <c r="A122" s="236" t="str">
        <f>'Visi duomenys'!A117</f>
        <v>3.1.</v>
      </c>
      <c r="B122" s="236" t="str">
        <f>'Visi duomenys'!B117</f>
        <v/>
      </c>
      <c r="C122" s="236" t="str">
        <f>'Visi duomenys'!D117</f>
        <v>Tikslas. Diegti sveiką gyvenamąją aplinką kuriančias vandentvarkos ir atliekų tvarkymo sistemas, didinti paslaugų kokybę ir prieinamumą.</v>
      </c>
      <c r="D122" s="236" t="str">
        <f>'Visi duomenys'!BH117</f>
        <v xml:space="preserve"> </v>
      </c>
    </row>
    <row r="123" spans="1:4" ht="15" x14ac:dyDescent="0.25">
      <c r="A123" s="236" t="str">
        <f>'Visi duomenys'!A118</f>
        <v>3.1.1.</v>
      </c>
      <c r="B123" s="236" t="str">
        <f>'Visi duomenys'!B118</f>
        <v/>
      </c>
      <c r="C123" s="236" t="str">
        <f>'Visi duomenys'!D118</f>
        <v xml:space="preserve">Uždavinys. Plėsti, renovuoti ir modernizuoti geriamojo vandens ir nuotekų, paviršinių nuotekų surinkimo infrastruktūrą, gerinti teikiamų paslaugų  kokybę.  </v>
      </c>
      <c r="D123" s="236" t="str">
        <f>'Visi duomenys'!BH118</f>
        <v xml:space="preserve"> </v>
      </c>
    </row>
    <row r="124" spans="1:4" ht="15" x14ac:dyDescent="0.25">
      <c r="A124" s="236" t="str">
        <f>'Visi duomenys'!A119</f>
        <v>3.1.1.1</v>
      </c>
      <c r="B124" s="236" t="str">
        <f>'Visi duomenys'!B119</f>
        <v/>
      </c>
      <c r="C124" s="236" t="str">
        <f>'Visi duomenys'!D119</f>
        <v>Priemonė: Geriamojo vandens tiekimo ir nuotekų tvarkymo sistemų renovavimas ir plėtra, įmonių valdymo tobulinimas</v>
      </c>
      <c r="D124" s="236" t="str">
        <f>'Visi duomenys'!BH119</f>
        <v xml:space="preserve"> </v>
      </c>
    </row>
    <row r="125" spans="1:4" ht="60" x14ac:dyDescent="0.25">
      <c r="A125" s="12" t="str">
        <f>'Visi duomenys'!A120</f>
        <v>3.1.1.1.1</v>
      </c>
      <c r="B125" s="12" t="str">
        <f>'Visi duomenys'!B120</f>
        <v>R080014-070600-1213</v>
      </c>
      <c r="C125" s="12" t="str">
        <f>'Visi duomenys'!D120</f>
        <v>Vandentiekio ir nuotekų tinklų rekonstrukcija ir plėtra Šilalės rajone (Kaltinėnuose)</v>
      </c>
      <c r="D125" s="12" t="str">
        <f>'Visi duomenys'!BH120</f>
        <v>Projekto uždavinys -  didinti centralizuoto vandens tiekimo ir nuotekų tvarkymo paslaugų prieinamumą (visuotinumą), siekti  užtikrinti gyventojams kokybišką geriamojo vandens tiekimą ir nuotekų tvarkymą, įgyvendinant ES nuotekų direktyvos 91/271/EEB reikalavimus nuotekų išvalymui, sumažinti dirvožemio ir gruntinio vandens taršą bei požeminio vandens išteklių taršos riziką projekto teritorijoje, išplečiant vandentvarkos paslaugas gaunančių gyventojų skaičių ir pagerinti projekto teritorijoje teikiamų vandentvarkos paslaugų kokybę. Projekte yra numatoma nutiesti 6,621 km naujų vandentiekio ir 6,860 km nuotekų tinklų, sudarant galimybę prie viešojo vandens tiekimo prisijungti 183 būstams (494 gyv.), prie nuotekų šalinimo sistemos - 195 būstams (526 gyv.), rekonstruoti 0,738 km vandentiekio tinklų rekonstruoti bei 2,1 km nuotekų slėginių tinklų Kaltinėnuose, pagerinant vandens tiekimo paslaugas 24 būstams (65 gyv.), pagerinant nuotekų tvarkymo paslaugų efektyvumą 240 būstams (648 gyv.).</v>
      </c>
    </row>
    <row r="126" spans="1:4" ht="72" x14ac:dyDescent="0.25">
      <c r="A126" s="12" t="str">
        <f>'Visi duomenys'!A121</f>
        <v>3.1.1.1.2</v>
      </c>
      <c r="B126" s="12" t="str">
        <f>'Visi duomenys'!B121</f>
        <v>R080014-060700-1214</v>
      </c>
      <c r="C126" s="12" t="str">
        <f>'Visi duomenys'!D121</f>
        <v>Vandens tiekimo ir nuotekų tvarkymo infrastruktūros renovavimas ir plėtra Pagėgių savivaldybėje (Natkiškiuose, Piktupėnuose)</v>
      </c>
      <c r="D126" s="12" t="str">
        <f>'Visi duomenys'!BH121</f>
        <v>Projekto uždavinys -  didinti centralizuoto vandens tiekimo ir nuotekų tvarkymo paslaugų prieinamumą (visuotinumą), siekti  užtikrinti gyventojams kokybišką geriamojo vandens tiekimą ir nuotekų tvarkymą, įgyvendinant ES nuotekų direktyvos 91/271/EEB reikalavimus nuotekų išvalymui, sumažinti dirvožemio ir gruntinio vandens taršą bei požeminio vandens išteklių taršos riziką projekto teritorijoje, išplečiant vandentvarkos paslaugas gaunančių gyventojų skaičių ir pagerinti projekto teritorijoje teikiamų vandentvarkos paslaugų kokybę. Projekte yra numatoma nutiesti 0,441 km naujų vandentiekio ir 1,521 km nuotekų surinkimo tinklų, sudarant galimybę prie viešojo vandens tiekimo prisijungti 44 būstams (92 gyv.), prie nuotekų šalinimo sistemos - 29 būstams (60 gyv.), rekonstruoti 3,0 km nuotekų surinkimo tinklų Natkiškiuose, pagerinant nuotekų paslaugą gaunančių gyventojų skaičių - 95 būstams (199 gyv.), rekonstravus Natkiškių NVĮ- pagerintą nuotekų tvarkymo paslaugų gaunančių gyventojų skaičius sudarys - 151 būstas (318 gyv.) bei rekonstravus Piktupėnų NVĮ - pagerintą nuotekų tvarkymo paslaugų gaunančių gyventojų skaičius sudarys - 42 būstai (88 gyv.) .</v>
      </c>
    </row>
    <row r="127" spans="1:4" ht="72" x14ac:dyDescent="0.25">
      <c r="A127" s="12" t="str">
        <f>'Visi duomenys'!A122</f>
        <v>3.1.1.1.3</v>
      </c>
      <c r="B127" s="12" t="str">
        <f>'Visi duomenys'!B122</f>
        <v>R080014-070600-1215</v>
      </c>
      <c r="C127" s="12" t="str">
        <f>'Visi duomenys'!D122</f>
        <v>Vandens tiekimo ir nuotekų tvarkymo infrastruktūros plėtra Jurbarko rajone</v>
      </c>
      <c r="D127" s="12" t="str">
        <f>'Visi duomenys'!BH122</f>
        <v>Projekto "Vandens tiekimo ir nuotekų tvarkymo infrastruktūros plėtra Jurbarko rajone" tikslas - padidinti vandens tiekimo ir nuotekų tvarkymo paslaugų prieinamumą ir sistemos efektyvumą Jurbarko rajone. Šiam tikslui pasiekti numatomos pagrindinės projekto veiklos: geriamojo vandens tiekimo statyba (apie 4,43 km., prijungiant 137 gyv.) ir nuotekų surinkimo tinklų statyba (apie 3,92 km, prijungiant 110 gyv.) Smalininkuose; Geriamojo vandens gerinimo įrenginių statyba (1 vnt.) ir vandens tiekimo tinklų rekonstrukcija (apie 1,0 km) Veliuonos miestelyje; Jurbarko miesto vandenvietės vandens gerinimo įrenginių statyba (1 vnt.). Planuojami pasiekti stebėsenos produkto rodikliai: P.N.050 "Gyventojai, kuriems teikiamos vandens tiekimo paslaugos naujai pastatytais geriamojo vandens tiekimo tinklais - 137 gyv.; P.N. 051 "Gyventojai, kuriems teikiamos vandens tiekimo paslaugos iš naujai pastatytų ir (arba) rekonstruotų geriamojo vandens gerinimo įrenginių - 11310 gyv.; P.N.053 "Gyventojai, kuriems teikiamos paslaugos naujai pastatytais nuotekų surinkimo tinklais - 110 gyv.; P.S.333 "Rekonstruotų vandens tiekimo ir nuotekų surinkimo tinklų ilgis - 1,0 km.</v>
      </c>
    </row>
    <row r="128" spans="1:4" ht="132" x14ac:dyDescent="0.25">
      <c r="A128" s="12" t="str">
        <f>'Visi duomenys'!A123</f>
        <v>3.1.1.1.4</v>
      </c>
      <c r="B128" s="12" t="str">
        <f>'Visi duomenys'!B123</f>
        <v>R080014-060700-1216</v>
      </c>
      <c r="C128" s="12" t="str">
        <f>'Visi duomenys'!D123</f>
        <v>Geriamojo vandens tiekimo ir nuotekų tvarkymo sistemų renovavimas ir plėtra Tauragės rajone</v>
      </c>
      <c r="D128" s="12" t="str">
        <f>'Visi duomenys'!BH123</f>
        <v>Projekto tikslas - Didinti vandens tiekimo ir nuotekų tvarkymo paslaugų prieinamumą ir sistemos efektyvumą, Tauragės miesto ir rajono gyventojams.
Projektu siekiama užtikrinti Tauragės  rajono ir gyventojams kokybišką geriamojo vandens tiekimą ir nuotekų surinkimą bei valymą, pagerinti gyventojams ir kitiems vartotojams, besinaudojantiems centralizuota vandens tiekimo sistema, tiekiamo geriamojo vandens ir surinktų nuotekų išvalymo kokybę.
Įgyvendinant Investicinį projektą „Geriamojo vandens tiekimo ir nuotekų tvarkymo sistemų renovavimas ir plėtra Tauragės rajone“ bus vykdomos šešios veiklos - bus suprojektuoti ir pastatyti vieni nauji nuotekų valymo įrenginiai, dveji nuotekų valymo įrenginiai rekonstruoti, nutiesti vandentiekio bei  nuotekų surinkimo tinklai bei rekonstruoti esami nuotekų tinklai. Veiklos:
1.1 Nuotekų siurblinės NS-3 Ližių g. 9, Ližių k. Tauragės r. sav. rekonstravimas;
1.2 Nuotekų ir vandentiekio tinklų Skardupio, Tuopų, Bijūnų, Šešuvies, Liepų, Šermuknių, Gėlių, Aneliškės, Kunigiškių gatvėse ir nuotekų valyklos Kunigiškių k. Tauragės rajono sav., statyba;
1.3 Nuotekų tinklų Mokyklos, Karšuvos, Garažų gatvėse ir nuotekų valyklos Eičių k.Tauragės rajono sav., rekonstrukcija;
1.4 Buitinio nuotekyno tinklų  Pilsūdų k. statybos ir nuotekų valymo įrenginių rekonstravimas Sandėlių g. 10, Pilsūdų k., Tauragės r.,
1.5 Nuotekų tinklų renovacija Tauragės m. ir Tauragės r.;
1.6 Vandentiekio ir nuotekų tinklų Lauksargių gyvenvietėje statyba.</v>
      </c>
    </row>
    <row r="129" spans="1:4" ht="72" x14ac:dyDescent="0.25">
      <c r="A129" s="12" t="str">
        <f>'Visi duomenys'!A124</f>
        <v>3.1.1.1.5</v>
      </c>
      <c r="B129" s="12" t="str">
        <f>'Visi duomenys'!B124</f>
        <v>R080014-060700-1217</v>
      </c>
      <c r="C129" s="12" t="str">
        <f>'Visi duomenys'!D124</f>
        <v>Geriamojo vandens tiekimo ir nuotekų tvarkymo sistemų renovavimas ir plėtra Šilalės rajone (Kaltinėnuose, Traksėdyje)</v>
      </c>
      <c r="D129" s="12" t="str">
        <f>'Visi duomenys'!BH124</f>
        <v>Projekto tikslas - suteikti galimybes Šilalės raj. savivaldybės Kaltinėnų ir Traksėdžio gyventojams gauti kokybiškas vandens tiekimo ir nuotekų tvarkymo paslaugas. Uždavinys- geriamojo vandens kokybės ir nuotekų išvalymo gerinimas, pagerinant vandens tiekimo ir nuotekų tvarkymo paslaugų prieinamumą ir sistemos efektyvumą Kaltinėnų mstl. ir Traksėdyje. Projekte numatoma rekonstruoti esamus Kaltinėnų nuotekų valymo įrenginius (NVĮ) (90 m3/d) bei pastatyti naujus vandens gerinimo įrenginius (VGĮ) (31,8 m3/d, 6m3/h) Traksėdyje. Rekonstravus esamus NVĮ Kaltinėnų mstl. padidės centralizuoto nuotekų tvarkymo paslaugų prieinamumas Kaltinėnų gyventojams, centralizuotai prisijungusiems prie nuotekų tinklų, bus apsaugota aplinka nuo išleidžiamų nuotekų poveikio, pastačius VGĮ Traksėdyje gyventojai gaus kokybišką higienos normas atitinkantį geriamąjį vandenį. Rekonstravus esamus NVĮ  Kaltinėnų miestelyje teikiamų paslaugų kokybė bus pagerinta 145 gyventojams (58 būstai). Pastačius vandens gerinimo įrenginius Traksėdyje teikiamų paslaugų kokybė bus pagerinta 221 gyventojų (88 būstai). Pagal LR Statistikos departamento 2017 m. duomenis Šilalės sav. 1 būstui  tenka 2,5 gyventojo.</v>
      </c>
    </row>
    <row r="130" spans="1:4" ht="24" x14ac:dyDescent="0.25">
      <c r="A130" s="12" t="str">
        <f>'Visi duomenys'!A125</f>
        <v>3.1.1.1.6</v>
      </c>
      <c r="B130" s="12" t="str">
        <f>'Visi duomenys'!B125</f>
        <v>R080014-070000-1218</v>
      </c>
      <c r="C130" s="12" t="str">
        <f>'Visi duomenys'!D125</f>
        <v>Nuotekų tinklų plėtra Pagėgių savivaldybėje (Mažaičiuose)</v>
      </c>
      <c r="D130" s="12" t="str">
        <f>'Visi duomenys'!BH125</f>
        <v>Projekto uždavinys -  padidinti nuotekų tvarkymo paslaugų prieinamumą ir sistemos efektyvumą Pagėgių savivaldybėje Mažaičių kaime. Projekte yra numatoma nutiesti 1,21 km nuotekų surinkimo tinklų, sudarant galimybę prie nuotekų šalinimo sistemos prisijungti 29 būstams (55 gyv.).</v>
      </c>
    </row>
    <row r="131" spans="1:4" ht="84" x14ac:dyDescent="0.25">
      <c r="A131" s="12" t="str">
        <f>'Visi duomenys'!A126</f>
        <v>3.1.1.1.7</v>
      </c>
      <c r="B131" s="12" t="str">
        <f>'Visi duomenys'!B126</f>
        <v>R080014-070650-1219</v>
      </c>
      <c r="C131" s="12" t="str">
        <f>'Visi duomenys'!D126</f>
        <v>Vandens tiekimo ir nuotekų tvarkymo infrastruktūros plėtra Jurbarko mieste</v>
      </c>
      <c r="D131" s="12" t="str">
        <f>'Visi duomenys'!BH126</f>
        <v>Projekto "Vandens tiekimo ir nuotekų tvarkymo infrastruktūros plėtra Jurbarko mieste" tikslas - padidinti vandens tiekimo ir nuotekų tvarkymo paslaugų prieinamumą ir sistemos efektyvumą Jurbarko mieste. Šiam tikslui pasiekti numatomos pagrindinės projekto veiklos: Geriamojo vandens tiekimo (apie 0,0886 km) ir vandens tiekimo (įvadų) tinklų iki gyventojų sklypo ribos (apie 0,2375 km+ papildoma veikla iš sutaupytų lėšų apie 0,443 km) viso apie 0,68 km statyba, prijungiant 59 gyventojus; nuotekų surinkimo tinklų statyba (apie 0,1619 km) ir nuotekų surinkimo (išvadų) tinklų iki gyventojų sklypo ribos (apie 0,6052 km + papildoma veikla iš sutaupytų lėšų 0,83 km) viso apie 1,44 km, prijungiant 146 gyv;  Geriamojo vandens tiekimo tinklų (apie 0,112 km + papildoma veikla iš sutaupytų lėšų 0,67 km) viso 0,78 km ir nuotekų surinkimo tinklų (apie 0,115 km) rekonstrukcija Jurbarko mieste; Geriamojo vandens tiekimo ir nuotekų tvarkymo infrastruktūros inventorizacija Jurbarko mieste. 
Planuojami pasiekti stebėsenos produkto rodikliai: P.N.050 "Gyventojai, kuriems teikiamos vandens tiekimo paslaugos naujai pastatytais geriamojo vandens tiekimo tinklais - 59 gyv.;  P.N.053 "Gyventojai, kuriems teikiamos paslaugos naujai pastatytais nuotekų surinkimo tinklais - 146 gyv.; P.S.333 "Rekonstruotų vandens tiekimo ir nuotekų surinkimo tinklų ilgis - 0,9 km.</v>
      </c>
    </row>
    <row r="132" spans="1:4" ht="180" x14ac:dyDescent="0.25">
      <c r="A132" s="12" t="str">
        <f>'Visi duomenys'!A127</f>
        <v>3.1.1.1.8</v>
      </c>
      <c r="B132" s="12" t="str">
        <f>'Visi duomenys'!B127</f>
        <v>R080014-060750-1220</v>
      </c>
      <c r="C132" s="12" t="str">
        <f>'Visi duomenys'!D127</f>
        <v>Geriamojo vandens tiekimo ir nuotekų tvarkymo sistemų renovavimas ir plėtra Tauragės rajone (papildomi darbai)</v>
      </c>
      <c r="D132" s="12" t="str">
        <f>'Visi duomenys'!BH127</f>
        <v>Projekto tikslas - padidinti vandens tiekimo ir nuotekų tvarkymo paslaugų preinamumą ir sistemos efektyvumą Tauragės miesto ir rajono gyventojams.
Projekto uždaviniai:
1. Atlikti papildomus darbus, siekiant padidinti vandens tiekimo ir nuotekų tvarkymo paslaugų prieinamumą ir kokybę Tauragės miesto ir rajono gyventojams; 
2. Inventorizuoti esamus vandentiekio ir nuotekų tinklus. 
Siekiant įgyvendinti projekto tikslą bei uždavinius, bus vykdomos šios veiklos, numatytos Aprašo 11 punkte:
- geriamojo vandens tiekimo tinklų rekonstrukcija ir (ar) nauja statyba;
- nuotekų surinkimo tinklų rekonstrukcija ir (ar) nauja statyba; 
- geriamojo vandens tiekimo ir nuotekų tvarkymo infrastruktūros inventorizacija.
Investicijų projektas "Geriamojo vandens tiekimo ir nuotekų tvarkymo sistemų renovavimas ir plėtra Tauragės rajone" susideda iš 5 veiklų, kurias vykdant bus tiesiami nauji ir rekonstruojami esami VT ir NT tinklai, atlikta geriamojo vandens tiekimo ir nuotekų tvarkymo infrastruktūros inventorizacija:
1.1. Nuotekų siurblinės NS-3 Ližių g. 9, Ližių k. Tauragės r. sav. rekonstravimo papildomi darbai;
1.2. Vandentiekio ir buitinių nuotekų tinklų rekonstrukcija Žemaitės gatvėje Tauragėje ;
1.3. Vandentiekio tinklų statyba Matulaičio g. ir nuotekų tinklų rekonstrukcija Matulaičio ir Pilėnų g. Tauragės m.;
1.4. Nuotekų tinklų plėtra ir rekonstrukcija Tauragės rajone (papildomi darbai);
1.5. Tinklų inventorizacija, infrastruktūros išpildomųjų nuotraukų nuotraukų ir kadastrinių bylų rengimas bei teisinė registracija.</v>
      </c>
    </row>
    <row r="133" spans="1:4" ht="15" x14ac:dyDescent="0.25">
      <c r="A133" s="236" t="str">
        <f>'Visi duomenys'!A128</f>
        <v>3.1.1.2</v>
      </c>
      <c r="B133" s="236" t="str">
        <f>'Visi duomenys'!B128</f>
        <v/>
      </c>
      <c r="C133" s="236" t="str">
        <f>'Visi duomenys'!D128</f>
        <v>Priemonė: Paviršinių nuotekų sistemų tvarkymas</v>
      </c>
      <c r="D133" s="236" t="str">
        <f>'Visi duomenys'!BH128</f>
        <v xml:space="preserve"> </v>
      </c>
    </row>
    <row r="134" spans="1:4" ht="84" x14ac:dyDescent="0.25">
      <c r="A134" s="12" t="str">
        <f>'Visi duomenys'!A129</f>
        <v>3.1.1.2.1</v>
      </c>
      <c r="B134" s="12" t="str">
        <f>'Visi duomenys'!B129</f>
        <v>R080007-080000-1222</v>
      </c>
      <c r="C134" s="12" t="str">
        <f>'Visi duomenys'!D129</f>
        <v>Paviršinių nuotekų sistemų tvarkymas Tauragės mieste</v>
      </c>
      <c r="D134" s="12" t="str">
        <f>'Visi duomenys'!BH129</f>
        <v>Tauragės miesto lietaus nuotekų prastos būklės, netvarkomos paviršinės nuotekos gali sukelti tokias problemas Tauragės mieste, kaip tankiai apgyvendintų teritorijų užliejimas. Taip pat lietaus vanduo neša daug nuosėdų, šiukšlių bei cheminių teršalų, kurios, šio vandens nesurenkant ir nevalant, patenka į gruntą arba paviršinius vandens telkinius, taip teršdamos aplinką. Esamų paviršinių nuotekų tinklų nepatenkinamą būklę parodo ir 2016 m. atlikta diagnostika, siekiant pagrįsti numatomą renovacijos ir plėtros poreikį. Projekto metu bus įrengta/rekonstruota paviršinių nuotekų tinklų – 4,26km ir įrengti 7 paviršinių nuotekų valymo įrenginiai, inventorizuoti 39,38 km paviršinių nuotekų tinklų.
Projektas sudarys galimybes lietaus nuotekas Tauragės mieste tvarkyti organizuotai; bus sudarytos prielaidos mažinti miesto užtvindymo paviršinėmis nuotekomis riziką bei gerinama miesto ekonominė aplinka; valant nuotekas bus mažinamas neigiamas poveikis aplinkai, kadangi į gruntą ir/ar paviršinius vandens telkinius pateks valytos paviršinės nuotekos; inventorizavus ir įregistravus nuotakyną, jis pateks į UAB „Tauragės vandenys“ apskaitomo turto sąrašus, šie nuotakynai taps bendrovės nuosavybė už kurių priežiūra ir tinkamą eksploatavimą ir bus atsakinga bendrovė.</v>
      </c>
    </row>
    <row r="135" spans="1:4" ht="15" x14ac:dyDescent="0.25">
      <c r="A135" s="236" t="str">
        <f>'Visi duomenys'!A130</f>
        <v>3.1.2.</v>
      </c>
      <c r="B135" s="236" t="str">
        <f>'Visi duomenys'!B130</f>
        <v/>
      </c>
      <c r="C135" s="236" t="str">
        <f>'Visi duomenys'!D130</f>
        <v>Uždavinys. Plėsti atliekų tvarkymo infrastruktūrą, mažinti sąvartyne šalinamų atliekų kiekį.</v>
      </c>
      <c r="D135" s="236" t="str">
        <f>'Visi duomenys'!BH130</f>
        <v xml:space="preserve"> </v>
      </c>
    </row>
    <row r="136" spans="1:4" ht="15" x14ac:dyDescent="0.25">
      <c r="A136" s="236" t="str">
        <f>'Visi duomenys'!A131</f>
        <v>3.1.2.1</v>
      </c>
      <c r="B136" s="236" t="str">
        <f>'Visi duomenys'!B131</f>
        <v/>
      </c>
      <c r="C136" s="236" t="str">
        <f>'Visi duomenys'!D131</f>
        <v>Priemonė: Komunalinių atliekų tvarkymo infrastruktūros plėtra</v>
      </c>
      <c r="D136" s="236" t="str">
        <f>'Visi duomenys'!BH131</f>
        <v xml:space="preserve"> </v>
      </c>
    </row>
    <row r="137" spans="1:4" ht="72" x14ac:dyDescent="0.25">
      <c r="A137" s="12" t="str">
        <f>'Visi duomenys'!A132</f>
        <v>3.1.2.1.1</v>
      </c>
      <c r="B137" s="12" t="str">
        <f>'Visi duomenys'!B132</f>
        <v>R080008-050000-1225</v>
      </c>
      <c r="C137" s="12" t="str">
        <f>'Visi duomenys'!D132</f>
        <v>Tauragės regiono atliekų tvarkymo infrastruktūros plėtra</v>
      </c>
      <c r="D137" s="12" t="str">
        <f>'Visi duomenys'!BH132</f>
        <v>Projekto "Tauragės regiono atliekų tvarkymo infrastruktūros plėtra " pareiškėjas - UAB Tauragės regiono atliekų tvarkymo centras, partneriai - Tauragės, Jurbarko, Šilalės rajonų ir Pagėgių savivaldybės. Projekto tikslas - plėtoti komunalinių atliekų rūšiuojamojo surinkimo ir paruošimo naudoti pakartotinai infrastruktūrą, informuoti visuomenę atliekų prevencijos ir tvarkymo klausimais Tauragės regione. Šiam tikslui pasiekti numatytos pagrindinės veiklos: - Konteinerinių aikštelių įrengimas ir konteinerių įsigijimas aikštelėms Tauragės, Jurbarko, Šilalės rajonų ir Pagėgių savivaldybių teritorijose;- didelių gabaritų atliekų surinkimo aikštelių Tauragės, Jurbarko, Šilalės raj. ir Pagėgių savivaldybėse pritaikymas atliekų paruošimui naudoti pakartotinai;- biologinių atliekų konteinerių ir kompostavimo priemonių įsigijimas bei pristatymas Tauragės, Jurbarko, Šilalės raj. ir Pagėgių individualioms valdoms;- visuomenės informavimo priemonių (pagal pridedamą viešinimo priemonių planą) vykdymas. Projekto veiklomis numatytas pasiekti produkto stebėsenos rodiklis "Sukurti/pagerinti atskiro komunalinių atliekų surinkimo pajėgumai" - 5185 tonos/metus.</v>
      </c>
    </row>
    <row r="138" spans="1:4" ht="48" x14ac:dyDescent="0.25">
      <c r="A138" s="12" t="str">
        <f>'Visi duomenys'!A133</f>
        <v>3.1.2.1.2</v>
      </c>
      <c r="B138" s="12" t="str">
        <f>'Visi duomenys'!B133</f>
        <v>R080008-050000-1226</v>
      </c>
      <c r="C138" s="12" t="str">
        <f>'Visi duomenys'!D133</f>
        <v>Tauragės regiono maisto/virtuvės, įskaitant ir žaliųjų, atliekų tvarkymo infrastruktūros plėtra</v>
      </c>
      <c r="D138" s="12" t="str">
        <f>'Visi duomenys'!BH133</f>
        <v>Projekto "Tauragės regiono maisto/virtuvės, įskaitant ir žaliųjų, atliekų tvarkymo infrastruktūros plėtra" tikslas - plėtoti rūšiuojamuoju būdu surenkamų maisto/virtuvės (įskaitant žaliąsias) atliekų apdorojimo infrastruktūrą Tauragės regione. Šiam projekui įgyvendinti numatytos tokios pagrindinės veiklos: - statinio, skirto maisto/virtuvės atliekų apdorojimui statyba (įrengimas) (1 vnt.), - maisto/virtuvės atliekų apdorojimo įrangos (smulkintuvo, sijotuvo, komposto kaupų uždengiamojo audinio vyniotuvo) įsigijimas (3 vnt.). Planuojamas pasiekti produkto stebėsenos rodiklis "Sukurti / pagerinti maisto / virtuvės atliekų apdorojimo pajėgumai" (kodas P.S.330) - 4400 tonos/metus. Projekto bendra išlaidų suma 908.823,22 Eur, iš kurių prašoma Europos Sąjungos paramos suma 772.499,74 Eur.</v>
      </c>
    </row>
    <row r="139" spans="1:4" ht="15" x14ac:dyDescent="0.25">
      <c r="A139" s="236" t="str">
        <f>'Visi duomenys'!A134</f>
        <v>3.2.</v>
      </c>
      <c r="B139" s="236" t="str">
        <f>'Visi duomenys'!B134</f>
        <v/>
      </c>
      <c r="C139" s="236" t="str">
        <f>'Visi duomenys'!D134</f>
        <v>Tikslas. Saugoti ir tausojančiai naudoti regiono kraštovaizdį, užtikrinant tinkamą jo planavimą, naudojimą ir tvarkymą.</v>
      </c>
      <c r="D139" s="236" t="str">
        <f>'Visi duomenys'!BH134</f>
        <v xml:space="preserve"> </v>
      </c>
    </row>
    <row r="140" spans="1:4" ht="15" x14ac:dyDescent="0.25">
      <c r="A140" s="236" t="str">
        <f>'Visi duomenys'!A135</f>
        <v>3.2.1.</v>
      </c>
      <c r="B140" s="236" t="str">
        <f>'Visi duomenys'!B135</f>
        <v/>
      </c>
      <c r="C140" s="236" t="str">
        <f>'Visi duomenys'!D135</f>
        <v>Uždavinys. Padidinti kraštovaizdžio planavimo, tvarkymo ir racionalaus naudojimo bei apsaugos efektyvumą.</v>
      </c>
      <c r="D140" s="236" t="str">
        <f>'Visi duomenys'!BH135</f>
        <v xml:space="preserve"> </v>
      </c>
    </row>
    <row r="141" spans="1:4" ht="15" x14ac:dyDescent="0.25">
      <c r="A141" s="236" t="str">
        <f>'Visi duomenys'!A136</f>
        <v>3.2.1.1</v>
      </c>
      <c r="B141" s="236" t="str">
        <f>'Visi duomenys'!B136</f>
        <v/>
      </c>
      <c r="C141" s="236" t="str">
        <f>'Visi duomenys'!D136</f>
        <v>Priemonė: Kraštovaizdžio apsauga</v>
      </c>
      <c r="D141" s="236" t="str">
        <f>'Visi duomenys'!BH136</f>
        <v xml:space="preserve"> </v>
      </c>
    </row>
    <row r="142" spans="1:4" ht="120" x14ac:dyDescent="0.25">
      <c r="A142" s="12" t="str">
        <f>'Visi duomenys'!A137</f>
        <v>3.2.1.1.1</v>
      </c>
      <c r="B142" s="12" t="str">
        <f>'Visi duomenys'!B137</f>
        <v>R080019-380000-1229</v>
      </c>
      <c r="C142" s="12" t="str">
        <f>'Visi duomenys'!D137</f>
        <v>Kraštovaizdžio apsaugos gerinimas Pagėgių savivaldybėje</v>
      </c>
      <c r="D142" s="12" t="str">
        <f>'Visi duomenys'!BH137</f>
        <v>Projektu siekiama didinti Pagėgių savivaldybės  teritorijos reprezentatyvumą, gerinant jos kraštovaizdžio arealų būklę, išryškinant jų gamtines vertybes, didinant jų estetinį patrauklumą, stiprinant bei palaikant ekologinę pusiausvyrą. Projekte numatyta pakoreguoti  Pagėgių savivaldybės dalies – Pagėgių miesto bendrąjį planą  tikslinant urbanistinio ir gamtinio karkaso   sprendinius bei  papildant jį kraštovaizdžio ekologinės būklės ir kraštovaizdžio vizualinės apsaugos gerinimo sprendiniais, sutvarkyti du etaloninio kraštovaizdžio objektus pasienio teritorijoje, suformuoti kraštovaizdį  ir pagerinti ekologinę būklę gamtinio karkaso teritorijoje Pagėgių mieste, likviduoti du kraštovaizdžio  vizualinės taršos objektus.
Įgyvendinant projektą  bus sutvarkyta teritorija tarp Parko g. ir Donelaičio gatvių Panemunėje ir suformuotas  parko kraštovaizdis. Bus didinama estetinė teritorijos kokybė atveriant apžvalgai tinkamus vaizdus. Sutvarkius Panemunės miesto kraštovaizdį, išryškins vietovės išskirtinumą, unikalumą, vietines vertybes.
Užlenkio ežero pietinėje pakrantėje bus formuojamas  pasienio etaloninis kraštovaizdis, o  pati teritorija  bus pritaikyta poilsiui ir rekreacijai. 
Įgyvendinant projektą  Benininkų upelio atkarpoje nuo Pagėgių miesto ribos iki pralaidos po Geležinkelio gatve bus renatūralizuota upelio vagą,  ir atkurtas kiek įmanoma natūralesnis, per urbanizuotą teritoriją tekančio upelio kraštovaizdis, išspręsta užpelkėjimo ir uždumblėjimo problema. Bus atstatytas upelio natūralus hidrologinis režimas.
Įgyvendinant projektą bus likviduoti 2 kraštovaizdį teršiantys bešeimininkiai pastatai Panemunės mieste bei Pagėgių sav. Bardėnų k.</v>
      </c>
    </row>
    <row r="143" spans="1:4" ht="84" x14ac:dyDescent="0.25">
      <c r="A143" s="12" t="str">
        <f>'Visi duomenys'!A138</f>
        <v>3.2.1.1.2</v>
      </c>
      <c r="B143" s="12" t="str">
        <f>'Visi duomenys'!B138</f>
        <v>R080019-380000-1230</v>
      </c>
      <c r="C143" s="12" t="str">
        <f>'Visi duomenys'!D138</f>
        <v>Bešeimininkių apleistų statinių likvidavimas Jurbarko rajone</v>
      </c>
      <c r="D143" s="12" t="str">
        <f>'Visi duomenys'!BH138</f>
        <v>Pagrindinis projekto tikslas – didinti kraštovaizdžio vizualinį estetinį potencialą Jurbarko rajone.
Projekto metu planuojame likviduoti trijose Jurbarko rajono teritorijose esančius statinius: 
1. Nenaudojamų nuotekų valymo įrenginių statinius su priklausiniais, esančius A. Giedraičio-Giedriaus g. 1D; 
2. Nenaudojamų nuotekų valymo įrenginių statinius, esančius Vydūno g.; 
3. Vandens bokštą, esantį Juodaičių kaime. 
Visi minėti statiniai yra pripažinti bešeimininkiais, apleisti, darkantys kraštovaizdį bei keliantys grėsmę gyventojams. Apleisti statiniai blogina miesto ir rajono įvaizdį, mažina investicinį patrauklumą. Atsižvelgiant į tai, kad  ketinami likviduoti statiniai yra urbanizuotose teritorijose (iki 1 km atstumu), todėl svarbu sutvarkyti teritorijas bei sukurti švarią, saugią ir patogią gyvenamąją aplinką.</v>
      </c>
    </row>
    <row r="144" spans="1:4" ht="48" x14ac:dyDescent="0.25">
      <c r="A144" s="12" t="str">
        <f>'Visi duomenys'!A139</f>
        <v>3.2.1.1.3</v>
      </c>
      <c r="B144" s="12" t="str">
        <f>'Visi duomenys'!B139</f>
        <v>R080019-380000-1231</v>
      </c>
      <c r="C144" s="12" t="str">
        <f>'Visi duomenys'!D139</f>
        <v>Kraštovaizdžio formavimas Jurbarko rajone</v>
      </c>
      <c r="D144" s="12" t="str">
        <f>'Visi duomenys'!BH139</f>
        <v>Šio projekto tikslas – pagerinti kraštovaizdžio būklę, stiprinant ir palaikant kraštovaizdžio ekologinę pusiausvyrą ir didinant kraštovaizdžio vizualinį estetinį potencialą bei uždavinys - užtikrinti kryptingą kraštovaizdžio formavimą ir jo ekologinį stabilumą bei padidinti  kraštovaizdžio vizualinį estetinį potencialą. Įgyvendinus projekte numatytas veiklas bus sutvarkytos trys atvirais kasiniais pažeistos žemės (karjerai) bei sutvarkyta 7,9 ha gamtinio karkaso teritorija Mituvos upės slėnyje Jurbarko mieste. Atlikus pažeistų žemių rekultivavimo darbus bus atkurta pažeista teritorija – šis rezultatas padidins kraštovaizdžio estetinį potencialą.  Sutvarkius gamtinio karkaso teritoriją Mituvos upės slėnyje Jurbarko mieste bus pagerinta kraštovaizdžio arealų būklė, užtikrintas ekologinis stabilumas.</v>
      </c>
    </row>
    <row r="145" spans="1:4" ht="24" x14ac:dyDescent="0.25">
      <c r="A145" s="12" t="str">
        <f>'Visi duomenys'!A140</f>
        <v>3.2.1.1.4</v>
      </c>
      <c r="B145" s="12" t="str">
        <f>'Visi duomenys'!B140</f>
        <v>R080019-380000-1232</v>
      </c>
      <c r="C145" s="12" t="str">
        <f>'Visi duomenys'!D140</f>
        <v>Smalininkų uosto šlaitų ir pylimų tvarkymas</v>
      </c>
      <c r="D145" s="12" t="str">
        <f>'Visi duomenys'!BH140</f>
        <v xml:space="preserve"> </v>
      </c>
    </row>
    <row r="146" spans="1:4" ht="72" x14ac:dyDescent="0.25">
      <c r="A146" s="12" t="str">
        <f>'Visi duomenys'!A141</f>
        <v>3.2.1.1.5</v>
      </c>
      <c r="B146" s="12" t="str">
        <f>'Visi duomenys'!B141</f>
        <v>R080019-380000-1233</v>
      </c>
      <c r="C146" s="12" t="str">
        <f>'Visi duomenys'!D141</f>
        <v>Kraštovaizdžio formavimas ir ekologinės būklės gerinimas Tauragės mieste</v>
      </c>
      <c r="D146" s="12" t="str">
        <f>'Visi duomenys'!BH141</f>
        <v>Planuojamas tvarkyti parkas yra apleistas, apaugęs nevertingais medžiais bei krūmais. Tvenkinio krantas nepritaikytas maudymuisi, užpelkėjęs. Teritorija užteršta statybinėmis atliekomis. Neišvystyti pėsčiųjų takeliai. 
Gyventojams trūksta sutvarkytų viešųjų erdvių, kur galėtų praleisti poilsinį, edukacinį ir aktyvų laisvalaikį. Parke numatomi pasivaikščiojimo takeliai, tilteliai į tvenkinio salą, per upelį, vaikų žaidimo aikštelės, lauko sporto treniruokliai aktyviam poilsiui, vieta paplūdimiui (prieiga prie vandens). Numatomos įrengti regyklos, kuriose bus galima grožėtis atsiveriančiais vaizdais, vieta skulptūrai.  Numatoma alėja, šalia kurios glausis žaidimų elementai ir dekoratyvinių augalų kompozicijos. Siūlomos dekoratyvinių medžių ir krūmų kompozicijos.
Sutvarkius teritoriją bus ne tik išvengta tolimesnės gamtinio karkaso degradacijos, bet bus suteikiama pridėtinė vertė miestui ir gyventojams.</v>
      </c>
    </row>
    <row r="147" spans="1:4" ht="60" x14ac:dyDescent="0.25">
      <c r="A147" s="12" t="str">
        <f>'Visi duomenys'!A142</f>
        <v>3.2.1.1.6</v>
      </c>
      <c r="B147" s="12" t="str">
        <f>'Visi duomenys'!B142</f>
        <v>R080019-380000-1234</v>
      </c>
      <c r="C147" s="12" t="str">
        <f>'Visi duomenys'!D142</f>
        <v>Kraštovaizdžio formavimas Šilalės mieste</v>
      </c>
      <c r="D147" s="12" t="str">
        <f>'Visi duomenys'!BH142</f>
        <v>Projektu vykdoma veikla - kraštovaizdžio formavimas ir ekologinės būklės gerinimas gamtinio karkaso teritorijose. Vykdydama projektą "Kraštovaizdžio formavimas Šilalės mieste" savivaldybė planuoja pagerinti Šilalės tvenkinio pakrančių ir bendruomenių parko "Auginkime bendruomeniškumą" kraštovaizdžio ekologinę, estetinę būklę, tuo pačiu siekiama sudaryti galimybę visuomenei naudoti ir pažinti vietovės kraštovaizdį ir vertybes. Numatomos šios konkrečios veiklos: 1. Šilalės tvenkinio ir salos krantų tvirtinimas gamtinėmis priemonėmis (500 m.) 2.Bendruomenių parko, tvenkinio želdynų teritorijos ir salos želdinių tvarkymas, želdinimas bei reljefo formavimas (5 ha) 3. Trūkstamų pėsčiųjų takų dolomito skaldos atsijų danga su atokvėpio aikštelėmis įrengimas 4. Įvairūs mažosios kraštovaizdžio architektūros statiniai (40 vnt.) 5. Želdinių inventorizavimas visoje teritorijoje (5 ha), 6. Įrangos teritorijai tvarkyti įsigijimas (17 vnt.)</v>
      </c>
    </row>
    <row r="148" spans="1:4" ht="60" x14ac:dyDescent="0.25">
      <c r="A148" s="12" t="str">
        <f>'Visi duomenys'!A143</f>
        <v>3.2.1.1.7</v>
      </c>
      <c r="B148" s="12" t="str">
        <f>'Visi duomenys'!B143</f>
        <v>R080019-380000-1235</v>
      </c>
      <c r="C148" s="12" t="str">
        <f>'Visi duomenys'!D143</f>
        <v>Šilalės rajono savivaldybės teritorijos bendrojo plano  gamtinio karkaso sprendinių koregavimas  ir bešeimininkių apleistų pastatų likvidavimas  rajone</v>
      </c>
      <c r="D148" s="12" t="str">
        <f>'Visi duomenys'!BH143</f>
        <v>Įgyvendinant projektą bus nugriauti trys pastatai, esantys Šilalės rajone, ir atnaujinti Šilalės rajono bendrojo plano sprendinius. Keičiant bendrąjį planą bus nustatytos kraštovaizdžio tvarkymo zonos pagal svarbiausius rajono teritorijos vystymo prioritetus, urbanistinio ir gamtinio karkaso plėtojimo interesus. Bus pateikti tiksliniai formuojamo kraštovaizdžio bendrosios teritorinės struktūros optimalumo kokybės rodikliai. Keičiamame bendrajame plane bus numatytos kraštovaizdžio tvarkymo reglamentavimo kryptys, siūlomos priemonės ir apribojimai, užtikrinantys kraštovaizdžio bendrąją ekologinę pusiausvyrą, gamtinio karkaso formavimą, gamtinių, kultūrinių vertybių ar kraštovaizdžio kompleksų išsaugojimą. „Nacionalinio kraštovaizdžio tvarkymo plano“ sprendiniai bus prioritetiniai priimant Šilalės rajono inžinerinių tinklų, susisiekimo komunikacijų, atsinaujinančių energijos išteklių naudojimo plėtros galimybių kraštovaizdžio požiūriu sprendinius.</v>
      </c>
    </row>
    <row r="149" spans="1:4" ht="84" x14ac:dyDescent="0.25">
      <c r="A149" s="12" t="str">
        <f>'Visi duomenys'!A144</f>
        <v>3.2.1.1.8</v>
      </c>
      <c r="B149" s="12" t="str">
        <f>'Visi duomenys'!B144</f>
        <v>R080019-380000-1238</v>
      </c>
      <c r="C149" s="12" t="str">
        <f>'Visi duomenys'!D144</f>
        <v>Kraštovaizdžio formavimas Šilalės miesto Orvydų g. esančioje teritorijoje</v>
      </c>
      <c r="D149" s="12" t="str">
        <f>'Visi duomenys'!BH144</f>
        <v>Projekto tikslas - pagerinti Šilalės miesto kraštovaizdžio būklę. Projekto tikslui pasiekti formuluojamas uždavinys: formuoti ir gerinti  kraštovaizdį. Planuojamos projekto veiklos: 
Gamtinio karkaso teritorijoje, Šilalės miesto ribose, Orvydų g. planuojama įgyvendinti kraštovaizdžio formavimo priemones:
- įrengti pėsčiųjų takus - apie 1 km ilgio, 2,5 m pločio sutankinto grunto;
- sodinti želdynus pagal jų dendrologinę sudėtį, pritaikant prie dirvožemio sudėties.
Kraštovaizdžio formavimo priemonės bus įgyvendinamos remiantis parengta visuomenės dalyvavimo kraštovaizdžio formavime programa. Sutvarkytos teritorijos nuolatinei priežiūrai vykdyti bus įsigyta įranga – vejapjovė ir krūmapjovė.
Projektu siekiama išsaugoti, sutvarkyti 4,6 ha teritoriją Šilalės rajono savivaldybėje.</v>
      </c>
    </row>
    <row r="150" spans="1:4" ht="108" x14ac:dyDescent="0.25">
      <c r="A150" s="12" t="str">
        <f>'Visi duomenys'!A145</f>
        <v>3.2.1.1.9</v>
      </c>
      <c r="B150" s="12" t="str">
        <f>'Visi duomenys'!B145</f>
        <v>R080019-380000-1239</v>
      </c>
      <c r="C150" s="12" t="str">
        <f>'Visi duomenys'!D145</f>
        <v>Jūros upės pakrantės ir šlaito tvarkymas Tauragės mieste</v>
      </c>
      <c r="D150" s="12" t="str">
        <f>'Visi duomenys'!BH145</f>
        <v>Tauragės mieste, palei Jūros upę gamtiniame karkase esanti želdynų teritorija yra apleista, apaugusi nevertingais, blogos būklės medžiais bei savaiminiais krūmais, neįrengtas vandens nuvedimas. Gyventojams trūksta estetiškai sutvarkytų kraštovaizdžių, kur galėtų praleisti poilsinį, edukacinį ir aktyvų laisvalaikį. Atsižvelgiant į tai keliamas tikslas-  pagerinti Tauragės miesto kraštovaizdžio teritorijų būklę, stiprinant ir palaikant kraštovaizdžio ekologinę pusiausvyrą ir didinant kraštovaizdžio vizualinį estetinį potencialą. Tikslui pasiekti nustatytas uždavinys- atlikti Jūros upės pakrantės ir šlaito kraštovaizdžio formavimą ir ekologinės būklės gerinimą.
Įgyvendinant projektą bus vertinama  situacija,  identifikuojama teritorijos problematika, kraštovaizdinis kontekstas, siekiant apsaugoti gamtinės teritorijos viešąsias erdves, nuo degradacijos, vandalizmo. Numatomas Jūros upės šlaito 2 ha želdynų teritorijos sutvarkymas, išsaugant ir pabrėžiant turtingą gamtinę aplinką, išryškinant jos vertingąsias savybes.  Teritorijoje numatoma sumažinti menkaverčių krūmų ir medžių skaičių, kad būtų atidengiama panorama nuo šlaito viršuje esančio tako į Jūros upės slėnį. Esami vertingi medžiai sutvarkomi, pagerinama jų būklė. Sutvarkomas šlaito papėdės vandens nuvedimas. Esami laiptai suremontuojami, laiptų pažeistos vietos, betoninės konstrukcijos padengiamos specialiais apsauginiai dažais.  Siekiama sukurti gyventojų poreikių bei gamtinių elementų išsaugojimo sintezę. Sutvarkius teritoriją bus ne tik išvengta tolimesnės gamtinio karkaso degradacijos, bet bus suteikiama pridėtinė vertė miestui ir gyventojams.</v>
      </c>
    </row>
  </sheetData>
  <autoFilter ref="A8:D150"/>
  <pageMargins left="0.25" right="0.25" top="0.75" bottom="0.75" header="0.3" footer="0.3"/>
  <pageSetup paperSize="9" scale="4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81"/>
  <sheetViews>
    <sheetView showZeros="0" tabSelected="1" view="pageLayout" zoomScaleNormal="90" workbookViewId="0">
      <selection activeCell="J22" sqref="J22"/>
    </sheetView>
  </sheetViews>
  <sheetFormatPr defaultRowHeight="15" x14ac:dyDescent="0.25"/>
  <cols>
    <col min="1" max="1" width="10.28515625" style="6" customWidth="1"/>
    <col min="2" max="2" width="20" style="6" customWidth="1"/>
    <col min="3" max="3" width="38.42578125" style="6" customWidth="1"/>
    <col min="4" max="4" width="10.85546875" style="6" customWidth="1"/>
    <col min="5" max="5" width="12" style="6" customWidth="1"/>
    <col min="6" max="6" width="12.5703125" style="6" customWidth="1"/>
    <col min="7" max="7" width="14.42578125" style="6" customWidth="1"/>
    <col min="8" max="8" width="9.140625" style="6"/>
    <col min="9" max="11" width="11" style="6" customWidth="1"/>
    <col min="12" max="12" width="9.140625" style="6"/>
    <col min="13" max="13" width="10.42578125" style="6" customWidth="1"/>
    <col min="14" max="14" width="9.140625" style="6"/>
    <col min="15" max="18" width="13.7109375" style="6" customWidth="1"/>
    <col min="19" max="19" width="16.42578125" style="6" customWidth="1"/>
    <col min="20" max="16384" width="9.140625" style="6"/>
  </cols>
  <sheetData>
    <row r="1" spans="1:19" ht="18" customHeight="1" x14ac:dyDescent="0.25">
      <c r="I1" s="7"/>
      <c r="J1" s="7"/>
      <c r="K1" s="7"/>
      <c r="L1" s="7" t="s">
        <v>1388</v>
      </c>
      <c r="N1" s="7"/>
      <c r="O1" s="641"/>
      <c r="P1" s="7"/>
      <c r="Q1" s="7"/>
      <c r="R1" s="7"/>
    </row>
    <row r="2" spans="1:19" ht="18" customHeight="1" x14ac:dyDescent="0.25">
      <c r="I2" s="7"/>
      <c r="J2" s="7"/>
      <c r="K2" s="7"/>
      <c r="L2" s="7" t="s">
        <v>1387</v>
      </c>
      <c r="N2" s="7"/>
      <c r="O2" s="641"/>
      <c r="P2" s="7"/>
      <c r="Q2" s="7"/>
      <c r="R2" s="7"/>
    </row>
    <row r="3" spans="1:19" ht="18" customHeight="1" x14ac:dyDescent="0.25">
      <c r="I3" s="7"/>
      <c r="J3" s="7"/>
      <c r="K3" s="7"/>
      <c r="L3" s="7" t="s">
        <v>1389</v>
      </c>
      <c r="N3" s="7"/>
      <c r="O3" s="641"/>
      <c r="P3" s="7"/>
      <c r="Q3" s="7"/>
      <c r="R3" s="7"/>
    </row>
    <row r="4" spans="1:19" ht="15.75" x14ac:dyDescent="0.25">
      <c r="I4" s="8"/>
      <c r="J4" s="8"/>
      <c r="K4" s="8"/>
      <c r="M4" s="8"/>
      <c r="N4" s="8"/>
      <c r="O4" s="8"/>
      <c r="P4" s="8"/>
      <c r="Q4" s="8"/>
      <c r="R4" s="8"/>
    </row>
    <row r="5" spans="1:19" ht="15.75" x14ac:dyDescent="0.25">
      <c r="A5" s="5" t="s">
        <v>1211</v>
      </c>
      <c r="I5" s="8"/>
      <c r="J5" s="8"/>
      <c r="K5" s="8"/>
      <c r="M5" s="8"/>
      <c r="N5" s="8"/>
      <c r="O5" s="8"/>
      <c r="P5" s="8"/>
      <c r="Q5" s="8"/>
      <c r="R5" s="8"/>
    </row>
    <row r="6" spans="1:19" ht="15.75" x14ac:dyDescent="0.25">
      <c r="A6" s="5" t="s">
        <v>1386</v>
      </c>
      <c r="I6" s="8"/>
      <c r="J6" s="8"/>
      <c r="K6" s="8"/>
      <c r="M6" s="8"/>
      <c r="N6" s="8"/>
      <c r="O6" s="8"/>
      <c r="P6" s="8"/>
      <c r="Q6" s="8"/>
      <c r="R6" s="8"/>
    </row>
    <row r="7" spans="1:19" ht="15.75" x14ac:dyDescent="0.25">
      <c r="A7" s="9" t="s">
        <v>55</v>
      </c>
    </row>
    <row r="8" spans="1:19" ht="29.25" customHeight="1" x14ac:dyDescent="0.25">
      <c r="A8" s="667" t="s">
        <v>58</v>
      </c>
      <c r="B8" s="668"/>
      <c r="C8" s="668"/>
      <c r="D8" s="668"/>
      <c r="E8" s="668"/>
      <c r="F8" s="668"/>
      <c r="G8" s="668"/>
      <c r="H8" s="668"/>
      <c r="I8" s="668"/>
      <c r="J8" s="668"/>
      <c r="K8" s="668"/>
      <c r="L8" s="669"/>
      <c r="M8" s="667" t="s">
        <v>7</v>
      </c>
      <c r="N8" s="669"/>
      <c r="O8" s="670" t="s">
        <v>9</v>
      </c>
      <c r="P8" s="671"/>
      <c r="Q8" s="671"/>
      <c r="R8" s="671"/>
    </row>
    <row r="9" spans="1:19" ht="91.5" customHeight="1" x14ac:dyDescent="0.25">
      <c r="A9" s="636" t="s">
        <v>19</v>
      </c>
      <c r="B9" s="636" t="s">
        <v>32</v>
      </c>
      <c r="C9" s="636" t="s">
        <v>13</v>
      </c>
      <c r="D9" s="636" t="s">
        <v>4</v>
      </c>
      <c r="E9" s="636" t="s">
        <v>18</v>
      </c>
      <c r="F9" s="636" t="s">
        <v>2</v>
      </c>
      <c r="G9" s="11" t="s">
        <v>33</v>
      </c>
      <c r="H9" s="636" t="s">
        <v>34</v>
      </c>
      <c r="I9" s="636" t="s">
        <v>35</v>
      </c>
      <c r="J9" s="636" t="s">
        <v>36</v>
      </c>
      <c r="K9" s="636" t="s">
        <v>37</v>
      </c>
      <c r="L9" s="636" t="s">
        <v>38</v>
      </c>
      <c r="M9" s="636" t="s">
        <v>5</v>
      </c>
      <c r="N9" s="636" t="s">
        <v>6</v>
      </c>
      <c r="O9" s="636" t="s">
        <v>54</v>
      </c>
      <c r="P9" s="14" t="s">
        <v>67</v>
      </c>
      <c r="Q9" s="14" t="s">
        <v>59</v>
      </c>
      <c r="R9" s="14" t="s">
        <v>47</v>
      </c>
    </row>
    <row r="10" spans="1:19" ht="13.5" customHeight="1" x14ac:dyDescent="0.25">
      <c r="A10" s="13">
        <v>1</v>
      </c>
      <c r="B10" s="13">
        <v>2</v>
      </c>
      <c r="C10" s="13">
        <v>3</v>
      </c>
      <c r="D10" s="13">
        <v>4</v>
      </c>
      <c r="E10" s="13">
        <v>5</v>
      </c>
      <c r="F10" s="13">
        <v>6</v>
      </c>
      <c r="G10" s="13">
        <v>7</v>
      </c>
      <c r="H10" s="13">
        <v>8</v>
      </c>
      <c r="I10" s="13">
        <v>9</v>
      </c>
      <c r="J10" s="13">
        <v>10</v>
      </c>
      <c r="K10" s="13">
        <v>11</v>
      </c>
      <c r="L10" s="13">
        <v>12</v>
      </c>
      <c r="M10" s="13">
        <v>13</v>
      </c>
      <c r="N10" s="13">
        <v>14</v>
      </c>
      <c r="O10" s="13">
        <v>15</v>
      </c>
      <c r="P10" s="13">
        <v>16</v>
      </c>
      <c r="Q10" s="13">
        <v>17</v>
      </c>
      <c r="R10" s="13">
        <v>18</v>
      </c>
    </row>
    <row r="11" spans="1:19" s="315" customFormat="1" ht="36" x14ac:dyDescent="0.25">
      <c r="A11" s="236" t="s">
        <v>791</v>
      </c>
      <c r="B11" s="235">
        <v>0</v>
      </c>
      <c r="C11" s="239" t="s">
        <v>792</v>
      </c>
      <c r="D11" s="235">
        <v>0</v>
      </c>
      <c r="E11" s="235">
        <v>0</v>
      </c>
      <c r="F11" s="235">
        <v>0</v>
      </c>
      <c r="G11" s="235">
        <v>0</v>
      </c>
      <c r="H11" s="235">
        <v>0</v>
      </c>
      <c r="I11" s="235">
        <v>0</v>
      </c>
      <c r="J11" s="236">
        <v>0</v>
      </c>
      <c r="K11" s="236">
        <v>0</v>
      </c>
      <c r="L11" s="235">
        <v>0</v>
      </c>
      <c r="M11" s="313">
        <v>0</v>
      </c>
      <c r="N11" s="313">
        <v>0</v>
      </c>
      <c r="O11" s="314">
        <v>0</v>
      </c>
      <c r="P11" s="314">
        <v>0</v>
      </c>
      <c r="Q11" s="314">
        <v>0</v>
      </c>
      <c r="R11" s="314">
        <v>0</v>
      </c>
    </row>
    <row r="12" spans="1:19" s="315" customFormat="1" ht="36" x14ac:dyDescent="0.25">
      <c r="A12" s="236" t="s">
        <v>82</v>
      </c>
      <c r="B12" s="235" t="s">
        <v>83</v>
      </c>
      <c r="C12" s="239" t="s">
        <v>260</v>
      </c>
      <c r="D12" s="235">
        <v>0</v>
      </c>
      <c r="E12" s="235">
        <v>0</v>
      </c>
      <c r="F12" s="235">
        <v>0</v>
      </c>
      <c r="G12" s="235">
        <v>0</v>
      </c>
      <c r="H12" s="235">
        <v>0</v>
      </c>
      <c r="I12" s="235">
        <v>0</v>
      </c>
      <c r="J12" s="236">
        <v>0</v>
      </c>
      <c r="K12" s="236">
        <v>0</v>
      </c>
      <c r="L12" s="235">
        <v>0</v>
      </c>
      <c r="M12" s="313">
        <v>0</v>
      </c>
      <c r="N12" s="313">
        <v>0</v>
      </c>
      <c r="O12" s="314">
        <v>0</v>
      </c>
      <c r="P12" s="314">
        <v>0</v>
      </c>
      <c r="Q12" s="314">
        <v>0</v>
      </c>
      <c r="R12" s="314">
        <v>0</v>
      </c>
    </row>
    <row r="13" spans="1:19" s="315" customFormat="1" ht="36" x14ac:dyDescent="0.25">
      <c r="A13" s="236" t="s">
        <v>84</v>
      </c>
      <c r="B13" s="235" t="s">
        <v>83</v>
      </c>
      <c r="C13" s="239" t="s">
        <v>261</v>
      </c>
      <c r="D13" s="235">
        <v>0</v>
      </c>
      <c r="E13" s="235">
        <v>0</v>
      </c>
      <c r="F13" s="235">
        <v>0</v>
      </c>
      <c r="G13" s="235">
        <v>0</v>
      </c>
      <c r="H13" s="235">
        <v>0</v>
      </c>
      <c r="I13" s="235">
        <v>0</v>
      </c>
      <c r="J13" s="236">
        <v>0</v>
      </c>
      <c r="K13" s="236">
        <v>0</v>
      </c>
      <c r="L13" s="235">
        <v>0</v>
      </c>
      <c r="M13" s="313">
        <v>0</v>
      </c>
      <c r="N13" s="313">
        <v>0</v>
      </c>
      <c r="O13" s="314">
        <v>0</v>
      </c>
      <c r="P13" s="314">
        <v>0</v>
      </c>
      <c r="Q13" s="314">
        <v>0</v>
      </c>
      <c r="R13" s="314">
        <v>0</v>
      </c>
    </row>
    <row r="14" spans="1:19" s="315" customFormat="1" ht="24" x14ac:dyDescent="0.25">
      <c r="A14" s="236" t="s">
        <v>85</v>
      </c>
      <c r="B14" s="235" t="s">
        <v>83</v>
      </c>
      <c r="C14" s="239" t="s">
        <v>262</v>
      </c>
      <c r="D14" s="235">
        <v>0</v>
      </c>
      <c r="E14" s="235">
        <v>0</v>
      </c>
      <c r="F14" s="235">
        <v>0</v>
      </c>
      <c r="G14" s="235">
        <v>0</v>
      </c>
      <c r="H14" s="235">
        <v>0</v>
      </c>
      <c r="I14" s="235">
        <v>0</v>
      </c>
      <c r="J14" s="236">
        <v>0</v>
      </c>
      <c r="K14" s="236">
        <v>0</v>
      </c>
      <c r="L14" s="235">
        <v>0</v>
      </c>
      <c r="M14" s="313">
        <v>0</v>
      </c>
      <c r="N14" s="313">
        <v>0</v>
      </c>
      <c r="O14" s="314">
        <v>0</v>
      </c>
      <c r="P14" s="314">
        <v>0</v>
      </c>
      <c r="Q14" s="314">
        <v>0</v>
      </c>
      <c r="R14" s="314">
        <v>0</v>
      </c>
    </row>
    <row r="15" spans="1:19" s="315" customFormat="1" ht="24" x14ac:dyDescent="0.25">
      <c r="A15" s="237" t="s">
        <v>110</v>
      </c>
      <c r="B15" s="237" t="s">
        <v>263</v>
      </c>
      <c r="C15" s="12" t="s">
        <v>265</v>
      </c>
      <c r="D15" s="237" t="s">
        <v>266</v>
      </c>
      <c r="E15" s="237" t="s">
        <v>275</v>
      </c>
      <c r="F15" s="237" t="s">
        <v>267</v>
      </c>
      <c r="G15" s="237" t="s">
        <v>119</v>
      </c>
      <c r="H15" s="237" t="s">
        <v>115</v>
      </c>
      <c r="I15" s="237">
        <v>0</v>
      </c>
      <c r="J15" s="234">
        <v>0</v>
      </c>
      <c r="K15" s="234">
        <v>0</v>
      </c>
      <c r="L15" s="237">
        <v>0</v>
      </c>
      <c r="M15" s="316">
        <v>42883</v>
      </c>
      <c r="N15" s="316">
        <v>44561</v>
      </c>
      <c r="O15" s="311">
        <v>996471.76</v>
      </c>
      <c r="P15" s="311">
        <v>847001</v>
      </c>
      <c r="Q15" s="311">
        <v>74735.38</v>
      </c>
      <c r="R15" s="311">
        <v>74735.38</v>
      </c>
      <c r="S15" s="315">
        <v>0</v>
      </c>
    </row>
    <row r="16" spans="1:19" s="315" customFormat="1" x14ac:dyDescent="0.25">
      <c r="A16" s="237" t="s">
        <v>268</v>
      </c>
      <c r="B16" s="237" t="s">
        <v>269</v>
      </c>
      <c r="C16" s="12" t="s">
        <v>271</v>
      </c>
      <c r="D16" s="237" t="s">
        <v>272</v>
      </c>
      <c r="E16" s="237" t="s">
        <v>114</v>
      </c>
      <c r="F16" s="237" t="s">
        <v>273</v>
      </c>
      <c r="G16" s="237" t="s">
        <v>119</v>
      </c>
      <c r="H16" s="237" t="s">
        <v>115</v>
      </c>
      <c r="I16" s="237">
        <v>0</v>
      </c>
      <c r="J16" s="234">
        <v>0</v>
      </c>
      <c r="K16" s="234">
        <v>0</v>
      </c>
      <c r="L16" s="237">
        <v>0</v>
      </c>
      <c r="M16" s="316">
        <v>42704</v>
      </c>
      <c r="N16" s="316">
        <v>43496</v>
      </c>
      <c r="O16" s="311">
        <v>870553</v>
      </c>
      <c r="P16" s="311">
        <v>739970</v>
      </c>
      <c r="Q16" s="311">
        <v>65291</v>
      </c>
      <c r="R16" s="311">
        <v>65292</v>
      </c>
      <c r="S16" s="315">
        <v>0</v>
      </c>
    </row>
    <row r="17" spans="1:19" s="315" customFormat="1" x14ac:dyDescent="0.25">
      <c r="A17" s="236" t="s">
        <v>86</v>
      </c>
      <c r="B17" s="235" t="s">
        <v>83</v>
      </c>
      <c r="C17" s="239" t="s">
        <v>274</v>
      </c>
      <c r="D17" s="235">
        <v>0</v>
      </c>
      <c r="E17" s="235">
        <v>0</v>
      </c>
      <c r="F17" s="235">
        <v>0</v>
      </c>
      <c r="G17" s="235">
        <v>0</v>
      </c>
      <c r="H17" s="235">
        <v>0</v>
      </c>
      <c r="I17" s="235">
        <v>0</v>
      </c>
      <c r="J17" s="236">
        <v>0</v>
      </c>
      <c r="K17" s="236">
        <v>0</v>
      </c>
      <c r="L17" s="235">
        <v>0</v>
      </c>
      <c r="M17" s="313">
        <v>0</v>
      </c>
      <c r="N17" s="313" t="s">
        <v>275</v>
      </c>
      <c r="O17" s="314">
        <v>0</v>
      </c>
      <c r="P17" s="314">
        <v>0</v>
      </c>
      <c r="Q17" s="314">
        <v>0</v>
      </c>
      <c r="R17" s="314">
        <v>0</v>
      </c>
      <c r="S17" s="315">
        <v>0</v>
      </c>
    </row>
    <row r="18" spans="1:19" s="315" customFormat="1" ht="24" x14ac:dyDescent="0.25">
      <c r="A18" s="237" t="s">
        <v>276</v>
      </c>
      <c r="B18" s="237" t="s">
        <v>277</v>
      </c>
      <c r="C18" s="12" t="s">
        <v>279</v>
      </c>
      <c r="D18" s="237" t="s">
        <v>280</v>
      </c>
      <c r="E18" s="237" t="s">
        <v>114</v>
      </c>
      <c r="F18" s="237" t="s">
        <v>281</v>
      </c>
      <c r="G18" s="237" t="s">
        <v>282</v>
      </c>
      <c r="H18" s="237" t="s">
        <v>115</v>
      </c>
      <c r="I18" s="237" t="s">
        <v>112</v>
      </c>
      <c r="J18" s="234">
        <v>0</v>
      </c>
      <c r="K18" s="234">
        <v>0</v>
      </c>
      <c r="L18" s="237">
        <v>0</v>
      </c>
      <c r="M18" s="316">
        <v>42824</v>
      </c>
      <c r="N18" s="316">
        <v>43496</v>
      </c>
      <c r="O18" s="311">
        <v>477546.35</v>
      </c>
      <c r="P18" s="311">
        <v>405914.48</v>
      </c>
      <c r="Q18" s="311">
        <v>59693.32</v>
      </c>
      <c r="R18" s="311">
        <v>11938.55</v>
      </c>
      <c r="S18" s="315">
        <v>0</v>
      </c>
    </row>
    <row r="19" spans="1:19" s="315" customFormat="1" ht="36" x14ac:dyDescent="0.25">
      <c r="A19" s="237" t="s">
        <v>113</v>
      </c>
      <c r="B19" s="237" t="s">
        <v>283</v>
      </c>
      <c r="C19" s="12" t="s">
        <v>285</v>
      </c>
      <c r="D19" s="237" t="s">
        <v>280</v>
      </c>
      <c r="E19" s="237" t="s">
        <v>275</v>
      </c>
      <c r="F19" s="237" t="s">
        <v>281</v>
      </c>
      <c r="G19" s="237" t="s">
        <v>282</v>
      </c>
      <c r="H19" s="237" t="s">
        <v>115</v>
      </c>
      <c r="I19" s="237" t="s">
        <v>112</v>
      </c>
      <c r="J19" s="234">
        <v>0</v>
      </c>
      <c r="K19" s="234">
        <v>0</v>
      </c>
      <c r="L19" s="237">
        <v>0</v>
      </c>
      <c r="M19" s="316">
        <v>42824</v>
      </c>
      <c r="N19" s="316">
        <v>43524</v>
      </c>
      <c r="O19" s="311">
        <v>351133</v>
      </c>
      <c r="P19" s="311">
        <v>298463.05</v>
      </c>
      <c r="Q19" s="311">
        <v>35113.300000000003</v>
      </c>
      <c r="R19" s="311">
        <v>17556.650000000001</v>
      </c>
      <c r="S19" s="315">
        <v>0</v>
      </c>
    </row>
    <row r="20" spans="1:19" s="315" customFormat="1" ht="24" x14ac:dyDescent="0.25">
      <c r="A20" s="236" t="s">
        <v>87</v>
      </c>
      <c r="B20" s="235" t="s">
        <v>83</v>
      </c>
      <c r="C20" s="239" t="s">
        <v>286</v>
      </c>
      <c r="D20" s="235">
        <v>0</v>
      </c>
      <c r="E20" s="235">
        <v>0</v>
      </c>
      <c r="F20" s="235">
        <v>0</v>
      </c>
      <c r="G20" s="235">
        <v>0</v>
      </c>
      <c r="H20" s="235">
        <v>0</v>
      </c>
      <c r="I20" s="235">
        <v>0</v>
      </c>
      <c r="J20" s="236">
        <v>0</v>
      </c>
      <c r="K20" s="236">
        <v>0</v>
      </c>
      <c r="L20" s="235">
        <v>0</v>
      </c>
      <c r="M20" s="313">
        <v>0</v>
      </c>
      <c r="N20" s="313" t="s">
        <v>275</v>
      </c>
      <c r="O20" s="314">
        <v>0</v>
      </c>
      <c r="P20" s="314">
        <v>0</v>
      </c>
      <c r="Q20" s="314">
        <v>0</v>
      </c>
      <c r="R20" s="314">
        <v>0</v>
      </c>
      <c r="S20" s="315">
        <v>0</v>
      </c>
    </row>
    <row r="21" spans="1:19" s="315" customFormat="1" ht="36" x14ac:dyDescent="0.25">
      <c r="A21" s="237" t="s">
        <v>116</v>
      </c>
      <c r="B21" s="237" t="s">
        <v>287</v>
      </c>
      <c r="C21" s="12" t="s">
        <v>289</v>
      </c>
      <c r="D21" s="237" t="s">
        <v>272</v>
      </c>
      <c r="E21" s="237" t="s">
        <v>114</v>
      </c>
      <c r="F21" s="237" t="s">
        <v>290</v>
      </c>
      <c r="G21" s="237" t="s">
        <v>291</v>
      </c>
      <c r="H21" s="237" t="s">
        <v>111</v>
      </c>
      <c r="I21" s="237" t="s">
        <v>112</v>
      </c>
      <c r="J21" s="234">
        <v>0</v>
      </c>
      <c r="K21" s="234">
        <v>0</v>
      </c>
      <c r="L21" s="237">
        <v>0</v>
      </c>
      <c r="M21" s="316">
        <v>42673</v>
      </c>
      <c r="N21" s="316">
        <v>43339</v>
      </c>
      <c r="O21" s="311">
        <v>1433189.92</v>
      </c>
      <c r="P21" s="311">
        <v>866735.19</v>
      </c>
      <c r="Q21" s="311">
        <v>76476.990000000005</v>
      </c>
      <c r="R21" s="311">
        <v>489977.74</v>
      </c>
      <c r="S21" s="315">
        <v>0</v>
      </c>
    </row>
    <row r="22" spans="1:19" s="315" customFormat="1" ht="36" x14ac:dyDescent="0.25">
      <c r="A22" s="237" t="s">
        <v>1075</v>
      </c>
      <c r="B22" s="237" t="s">
        <v>1207</v>
      </c>
      <c r="C22" s="12" t="s">
        <v>1079</v>
      </c>
      <c r="D22" s="12" t="s">
        <v>1080</v>
      </c>
      <c r="E22" s="237">
        <v>0</v>
      </c>
      <c r="F22" s="237" t="s">
        <v>1081</v>
      </c>
      <c r="G22" s="237">
        <v>0</v>
      </c>
      <c r="H22" s="237">
        <v>0</v>
      </c>
      <c r="I22" s="237">
        <v>0</v>
      </c>
      <c r="J22" s="237" t="s">
        <v>36</v>
      </c>
      <c r="K22" s="234">
        <v>0</v>
      </c>
      <c r="L22" s="237">
        <v>0</v>
      </c>
      <c r="M22" s="316">
        <v>43724</v>
      </c>
      <c r="N22" s="316">
        <v>45291</v>
      </c>
      <c r="O22" s="311">
        <v>40000000</v>
      </c>
      <c r="P22" s="311">
        <v>0</v>
      </c>
      <c r="Q22" s="311">
        <v>0</v>
      </c>
      <c r="R22" s="311">
        <v>40000000</v>
      </c>
    </row>
    <row r="23" spans="1:19" s="315" customFormat="1" ht="24" x14ac:dyDescent="0.25">
      <c r="A23" s="236" t="s">
        <v>88</v>
      </c>
      <c r="B23" s="235" t="s">
        <v>83</v>
      </c>
      <c r="C23" s="239" t="s">
        <v>292</v>
      </c>
      <c r="D23" s="235">
        <v>0</v>
      </c>
      <c r="E23" s="235">
        <v>0</v>
      </c>
      <c r="F23" s="235">
        <v>0</v>
      </c>
      <c r="G23" s="235">
        <v>0</v>
      </c>
      <c r="H23" s="235">
        <v>0</v>
      </c>
      <c r="I23" s="235">
        <v>0</v>
      </c>
      <c r="J23" s="236">
        <v>0</v>
      </c>
      <c r="K23" s="236">
        <v>0</v>
      </c>
      <c r="L23" s="235">
        <v>0</v>
      </c>
      <c r="M23" s="313">
        <v>0</v>
      </c>
      <c r="N23" s="313" t="s">
        <v>275</v>
      </c>
      <c r="O23" s="314">
        <v>0</v>
      </c>
      <c r="P23" s="314">
        <v>0</v>
      </c>
      <c r="Q23" s="314">
        <v>0</v>
      </c>
      <c r="R23" s="314">
        <v>0</v>
      </c>
      <c r="S23" s="315">
        <v>0</v>
      </c>
    </row>
    <row r="24" spans="1:19" s="315" customFormat="1" ht="24" x14ac:dyDescent="0.25">
      <c r="A24" s="237" t="s">
        <v>293</v>
      </c>
      <c r="B24" s="237" t="s">
        <v>294</v>
      </c>
      <c r="C24" s="12" t="s">
        <v>296</v>
      </c>
      <c r="D24" s="237" t="s">
        <v>297</v>
      </c>
      <c r="E24" s="237" t="s">
        <v>114</v>
      </c>
      <c r="F24" s="237" t="s">
        <v>298</v>
      </c>
      <c r="G24" s="237" t="s">
        <v>299</v>
      </c>
      <c r="H24" s="237" t="s">
        <v>115</v>
      </c>
      <c r="I24" s="237" t="s">
        <v>112</v>
      </c>
      <c r="J24" s="234">
        <v>0</v>
      </c>
      <c r="K24" s="234">
        <v>0</v>
      </c>
      <c r="L24" s="237">
        <v>0</v>
      </c>
      <c r="M24" s="316">
        <v>42735</v>
      </c>
      <c r="N24" s="316">
        <v>43524</v>
      </c>
      <c r="O24" s="311">
        <v>364031.13</v>
      </c>
      <c r="P24" s="311">
        <v>309426.46000000002</v>
      </c>
      <c r="Q24" s="311">
        <v>27302.33</v>
      </c>
      <c r="R24" s="311">
        <v>27302.34</v>
      </c>
      <c r="S24" s="315">
        <v>0</v>
      </c>
    </row>
    <row r="25" spans="1:19" s="315" customFormat="1" ht="24" x14ac:dyDescent="0.25">
      <c r="A25" s="235" t="s">
        <v>1197</v>
      </c>
      <c r="B25" s="235" t="s">
        <v>83</v>
      </c>
      <c r="C25" s="239" t="s">
        <v>1199</v>
      </c>
      <c r="D25" s="235">
        <v>0</v>
      </c>
      <c r="E25" s="235">
        <v>0</v>
      </c>
      <c r="F25" s="235">
        <v>0</v>
      </c>
      <c r="G25" s="235">
        <v>0</v>
      </c>
      <c r="H25" s="235">
        <v>0</v>
      </c>
      <c r="I25" s="235">
        <v>0</v>
      </c>
      <c r="J25" s="236">
        <v>0</v>
      </c>
      <c r="K25" s="236">
        <v>0</v>
      </c>
      <c r="L25" s="235">
        <v>0</v>
      </c>
      <c r="M25" s="313">
        <v>0</v>
      </c>
      <c r="N25" s="313" t="s">
        <v>275</v>
      </c>
      <c r="O25" s="314">
        <v>0</v>
      </c>
      <c r="P25" s="314">
        <v>0</v>
      </c>
      <c r="Q25" s="314">
        <v>0</v>
      </c>
      <c r="R25" s="314">
        <v>0</v>
      </c>
    </row>
    <row r="26" spans="1:19" s="315" customFormat="1" ht="24" x14ac:dyDescent="0.25">
      <c r="A26" s="237" t="s">
        <v>1198</v>
      </c>
      <c r="B26" s="237" t="s">
        <v>1309</v>
      </c>
      <c r="C26" s="12" t="s">
        <v>1200</v>
      </c>
      <c r="D26" s="12" t="s">
        <v>303</v>
      </c>
      <c r="E26" s="237" t="s">
        <v>114</v>
      </c>
      <c r="F26" s="237" t="s">
        <v>304</v>
      </c>
      <c r="G26" s="237" t="s">
        <v>1206</v>
      </c>
      <c r="H26" s="237" t="s">
        <v>111</v>
      </c>
      <c r="I26" s="237" t="s">
        <v>112</v>
      </c>
      <c r="J26" s="234">
        <v>0</v>
      </c>
      <c r="K26" s="234">
        <v>0</v>
      </c>
      <c r="L26" s="237">
        <v>0</v>
      </c>
      <c r="M26" s="316">
        <v>44165</v>
      </c>
      <c r="N26" s="316">
        <v>45199</v>
      </c>
      <c r="O26" s="311">
        <v>18849067.719999999</v>
      </c>
      <c r="P26" s="311">
        <v>11849227.529999999</v>
      </c>
      <c r="Q26" s="311">
        <v>1045520.08</v>
      </c>
      <c r="R26" s="311">
        <v>5954320.1100000003</v>
      </c>
    </row>
    <row r="27" spans="1:19" s="315" customFormat="1" ht="48" x14ac:dyDescent="0.25">
      <c r="A27" s="236" t="s">
        <v>300</v>
      </c>
      <c r="B27" s="235" t="s">
        <v>83</v>
      </c>
      <c r="C27" s="239" t="s">
        <v>301</v>
      </c>
      <c r="D27" s="235">
        <v>0</v>
      </c>
      <c r="E27" s="235">
        <v>0</v>
      </c>
      <c r="F27" s="235">
        <v>0</v>
      </c>
      <c r="G27" s="235">
        <v>0</v>
      </c>
      <c r="H27" s="235">
        <v>0</v>
      </c>
      <c r="I27" s="235">
        <v>0</v>
      </c>
      <c r="J27" s="236">
        <v>0</v>
      </c>
      <c r="K27" s="236">
        <v>0</v>
      </c>
      <c r="L27" s="235">
        <v>0</v>
      </c>
      <c r="M27" s="313">
        <v>0</v>
      </c>
      <c r="N27" s="313" t="s">
        <v>275</v>
      </c>
      <c r="O27" s="314">
        <v>0</v>
      </c>
      <c r="P27" s="314">
        <v>0</v>
      </c>
      <c r="Q27" s="314">
        <v>0</v>
      </c>
      <c r="R27" s="314">
        <v>0</v>
      </c>
      <c r="S27" s="315">
        <v>0</v>
      </c>
    </row>
    <row r="28" spans="1:19" s="315" customFormat="1" ht="24" x14ac:dyDescent="0.25">
      <c r="A28" s="236" t="s">
        <v>89</v>
      </c>
      <c r="B28" s="235" t="s">
        <v>83</v>
      </c>
      <c r="C28" s="239" t="s">
        <v>302</v>
      </c>
      <c r="D28" s="10" t="s">
        <v>303</v>
      </c>
      <c r="E28" s="235" t="s">
        <v>122</v>
      </c>
      <c r="F28" s="235" t="s">
        <v>304</v>
      </c>
      <c r="G28" s="235" t="s">
        <v>305</v>
      </c>
      <c r="H28" s="235" t="s">
        <v>115</v>
      </c>
      <c r="I28" s="235">
        <v>0</v>
      </c>
      <c r="J28" s="236">
        <v>0</v>
      </c>
      <c r="K28" s="236">
        <v>0</v>
      </c>
      <c r="L28" s="235">
        <v>0</v>
      </c>
      <c r="M28" s="313">
        <v>42917</v>
      </c>
      <c r="N28" s="313">
        <v>45291</v>
      </c>
      <c r="O28" s="314">
        <v>0</v>
      </c>
      <c r="P28" s="314">
        <v>3321362</v>
      </c>
      <c r="Q28" s="314">
        <v>0</v>
      </c>
      <c r="R28" s="314">
        <v>0</v>
      </c>
    </row>
    <row r="29" spans="1:19" s="315" customFormat="1" ht="48" x14ac:dyDescent="0.25">
      <c r="A29" s="236" t="s">
        <v>306</v>
      </c>
      <c r="B29" s="235" t="s">
        <v>83</v>
      </c>
      <c r="C29" s="239" t="s">
        <v>307</v>
      </c>
      <c r="D29" s="235">
        <v>0</v>
      </c>
      <c r="E29" s="235">
        <v>0</v>
      </c>
      <c r="F29" s="235">
        <v>0</v>
      </c>
      <c r="G29" s="235">
        <v>0</v>
      </c>
      <c r="H29" s="235">
        <v>0</v>
      </c>
      <c r="I29" s="235">
        <v>0</v>
      </c>
      <c r="J29" s="236">
        <v>0</v>
      </c>
      <c r="K29" s="236">
        <v>0</v>
      </c>
      <c r="L29" s="235">
        <v>0</v>
      </c>
      <c r="M29" s="313">
        <v>0</v>
      </c>
      <c r="N29" s="313" t="s">
        <v>275</v>
      </c>
      <c r="O29" s="314">
        <v>0</v>
      </c>
      <c r="P29" s="314">
        <v>0</v>
      </c>
      <c r="Q29" s="314">
        <v>0</v>
      </c>
      <c r="R29" s="314">
        <v>0</v>
      </c>
      <c r="S29" s="315">
        <v>0</v>
      </c>
    </row>
    <row r="30" spans="1:19" s="315" customFormat="1" ht="48" x14ac:dyDescent="0.25">
      <c r="A30" s="236" t="s">
        <v>308</v>
      </c>
      <c r="B30" s="235" t="s">
        <v>83</v>
      </c>
      <c r="C30" s="239" t="s">
        <v>309</v>
      </c>
      <c r="D30" s="235">
        <v>0</v>
      </c>
      <c r="E30" s="235">
        <v>0</v>
      </c>
      <c r="F30" s="235">
        <v>0</v>
      </c>
      <c r="G30" s="235">
        <v>0</v>
      </c>
      <c r="H30" s="235">
        <v>0</v>
      </c>
      <c r="I30" s="235">
        <v>0</v>
      </c>
      <c r="J30" s="236">
        <v>0</v>
      </c>
      <c r="K30" s="236">
        <v>0</v>
      </c>
      <c r="L30" s="235">
        <v>0</v>
      </c>
      <c r="M30" s="313">
        <v>0</v>
      </c>
      <c r="N30" s="313" t="s">
        <v>275</v>
      </c>
      <c r="O30" s="314">
        <v>0</v>
      </c>
      <c r="P30" s="314">
        <v>0</v>
      </c>
      <c r="Q30" s="314">
        <v>0</v>
      </c>
      <c r="R30" s="314">
        <v>0</v>
      </c>
      <c r="S30" s="315">
        <v>0</v>
      </c>
    </row>
    <row r="31" spans="1:19" s="315" customFormat="1" ht="24" x14ac:dyDescent="0.25">
      <c r="A31" s="236" t="s">
        <v>310</v>
      </c>
      <c r="B31" s="235" t="s">
        <v>83</v>
      </c>
      <c r="C31" s="239" t="s">
        <v>311</v>
      </c>
      <c r="D31" s="235">
        <v>0</v>
      </c>
      <c r="E31" s="235">
        <v>0</v>
      </c>
      <c r="F31" s="235">
        <v>0</v>
      </c>
      <c r="G31" s="235">
        <v>0</v>
      </c>
      <c r="H31" s="235">
        <v>0</v>
      </c>
      <c r="I31" s="235">
        <v>0</v>
      </c>
      <c r="J31" s="236">
        <v>0</v>
      </c>
      <c r="K31" s="236">
        <v>0</v>
      </c>
      <c r="L31" s="235">
        <v>0</v>
      </c>
      <c r="M31" s="313">
        <v>0</v>
      </c>
      <c r="N31" s="313">
        <v>0</v>
      </c>
      <c r="O31" s="314">
        <v>0</v>
      </c>
      <c r="P31" s="314">
        <v>0</v>
      </c>
      <c r="Q31" s="314">
        <v>0</v>
      </c>
      <c r="R31" s="314">
        <v>0</v>
      </c>
      <c r="S31" s="315">
        <v>0</v>
      </c>
    </row>
    <row r="32" spans="1:19" s="315" customFormat="1" ht="24" x14ac:dyDescent="0.25">
      <c r="A32" s="237" t="s">
        <v>312</v>
      </c>
      <c r="B32" s="237" t="s">
        <v>313</v>
      </c>
      <c r="C32" s="12" t="s">
        <v>315</v>
      </c>
      <c r="D32" s="237" t="s">
        <v>266</v>
      </c>
      <c r="E32" s="237" t="s">
        <v>130</v>
      </c>
      <c r="F32" s="237" t="s">
        <v>316</v>
      </c>
      <c r="G32" s="237" t="s">
        <v>131</v>
      </c>
      <c r="H32" s="237" t="s">
        <v>115</v>
      </c>
      <c r="I32" s="237">
        <v>0</v>
      </c>
      <c r="J32" s="234">
        <v>0</v>
      </c>
      <c r="K32" s="234">
        <v>0</v>
      </c>
      <c r="L32" s="237">
        <v>0</v>
      </c>
      <c r="M32" s="316">
        <v>42947</v>
      </c>
      <c r="N32" s="316">
        <v>44227</v>
      </c>
      <c r="O32" s="311">
        <v>799037.74</v>
      </c>
      <c r="P32" s="311">
        <v>679182.07</v>
      </c>
      <c r="Q32" s="311">
        <v>0</v>
      </c>
      <c r="R32" s="311">
        <v>119855.67</v>
      </c>
      <c r="S32" s="315">
        <v>0</v>
      </c>
    </row>
    <row r="33" spans="1:19" s="315" customFormat="1" ht="24" x14ac:dyDescent="0.25">
      <c r="A33" s="237" t="s">
        <v>317</v>
      </c>
      <c r="B33" s="237" t="s">
        <v>318</v>
      </c>
      <c r="C33" s="12" t="s">
        <v>320</v>
      </c>
      <c r="D33" s="237" t="s">
        <v>280</v>
      </c>
      <c r="E33" s="237" t="s">
        <v>130</v>
      </c>
      <c r="F33" s="237" t="s">
        <v>321</v>
      </c>
      <c r="G33" s="237" t="s">
        <v>131</v>
      </c>
      <c r="H33" s="237" t="s">
        <v>115</v>
      </c>
      <c r="I33" s="237" t="s">
        <v>112</v>
      </c>
      <c r="J33" s="234">
        <v>0</v>
      </c>
      <c r="K33" s="234">
        <v>0</v>
      </c>
      <c r="L33" s="237">
        <v>0</v>
      </c>
      <c r="M33" s="316">
        <v>42855</v>
      </c>
      <c r="N33" s="316">
        <v>43496</v>
      </c>
      <c r="O33" s="311">
        <v>275093.36</v>
      </c>
      <c r="P33" s="311">
        <v>233829.35</v>
      </c>
      <c r="Q33" s="311">
        <v>0</v>
      </c>
      <c r="R33" s="311">
        <v>41264.009999999995</v>
      </c>
      <c r="S33" s="315">
        <v>0</v>
      </c>
    </row>
    <row r="34" spans="1:19" s="315" customFormat="1" ht="24" x14ac:dyDescent="0.25">
      <c r="A34" s="237" t="s">
        <v>322</v>
      </c>
      <c r="B34" s="237" t="s">
        <v>323</v>
      </c>
      <c r="C34" s="12" t="s">
        <v>325</v>
      </c>
      <c r="D34" s="237" t="s">
        <v>297</v>
      </c>
      <c r="E34" s="237" t="s">
        <v>130</v>
      </c>
      <c r="F34" s="237" t="s">
        <v>326</v>
      </c>
      <c r="G34" s="237" t="s">
        <v>131</v>
      </c>
      <c r="H34" s="237" t="s">
        <v>115</v>
      </c>
      <c r="I34" s="237" t="s">
        <v>112</v>
      </c>
      <c r="J34" s="234">
        <v>0</v>
      </c>
      <c r="K34" s="234">
        <v>0</v>
      </c>
      <c r="L34" s="237">
        <v>0</v>
      </c>
      <c r="M34" s="316">
        <v>43008</v>
      </c>
      <c r="N34" s="316">
        <v>44012</v>
      </c>
      <c r="O34" s="311">
        <v>615978.15</v>
      </c>
      <c r="P34" s="311">
        <v>523581.42</v>
      </c>
      <c r="Q34" s="311">
        <v>0</v>
      </c>
      <c r="R34" s="311">
        <v>92396.73000000001</v>
      </c>
      <c r="S34" s="315">
        <v>0</v>
      </c>
    </row>
    <row r="35" spans="1:19" s="315" customFormat="1" ht="24" x14ac:dyDescent="0.25">
      <c r="A35" s="237" t="s">
        <v>327</v>
      </c>
      <c r="B35" s="237" t="s">
        <v>328</v>
      </c>
      <c r="C35" s="12" t="s">
        <v>329</v>
      </c>
      <c r="D35" s="237" t="s">
        <v>297</v>
      </c>
      <c r="E35" s="237" t="s">
        <v>130</v>
      </c>
      <c r="F35" s="237" t="s">
        <v>326</v>
      </c>
      <c r="G35" s="237" t="s">
        <v>131</v>
      </c>
      <c r="H35" s="237" t="s">
        <v>115</v>
      </c>
      <c r="I35" s="237" t="s">
        <v>112</v>
      </c>
      <c r="J35" s="234">
        <v>0</v>
      </c>
      <c r="K35" s="234">
        <v>0</v>
      </c>
      <c r="L35" s="237">
        <v>0</v>
      </c>
      <c r="M35" s="316">
        <v>43829</v>
      </c>
      <c r="N35" s="316">
        <v>44926</v>
      </c>
      <c r="O35" s="311">
        <v>230889.91</v>
      </c>
      <c r="P35" s="311">
        <v>114700</v>
      </c>
      <c r="Q35" s="311">
        <v>0</v>
      </c>
      <c r="R35" s="311">
        <v>116189.91</v>
      </c>
      <c r="S35" s="315">
        <v>0</v>
      </c>
    </row>
    <row r="36" spans="1:19" s="315" customFormat="1" ht="24" x14ac:dyDescent="0.25">
      <c r="A36" s="237" t="s">
        <v>330</v>
      </c>
      <c r="B36" s="237" t="s">
        <v>331</v>
      </c>
      <c r="C36" s="12" t="s">
        <v>333</v>
      </c>
      <c r="D36" s="237" t="s">
        <v>272</v>
      </c>
      <c r="E36" s="237" t="s">
        <v>130</v>
      </c>
      <c r="F36" s="237" t="s">
        <v>290</v>
      </c>
      <c r="G36" s="237" t="s">
        <v>131</v>
      </c>
      <c r="H36" s="237" t="s">
        <v>115</v>
      </c>
      <c r="I36" s="237" t="s">
        <v>112</v>
      </c>
      <c r="J36" s="234">
        <v>0</v>
      </c>
      <c r="K36" s="234">
        <v>0</v>
      </c>
      <c r="L36" s="237">
        <v>0</v>
      </c>
      <c r="M36" s="316">
        <v>42916</v>
      </c>
      <c r="N36" s="316">
        <v>44196</v>
      </c>
      <c r="O36" s="311">
        <v>1183328.8</v>
      </c>
      <c r="P36" s="311">
        <v>1005829.47</v>
      </c>
      <c r="Q36" s="311">
        <v>0</v>
      </c>
      <c r="R36" s="311">
        <v>177499.33</v>
      </c>
      <c r="S36" s="315">
        <v>0</v>
      </c>
    </row>
    <row r="37" spans="1:19" s="315" customFormat="1" ht="30.75" customHeight="1" x14ac:dyDescent="0.25">
      <c r="A37" s="237" t="s">
        <v>1090</v>
      </c>
      <c r="B37" s="237" t="s">
        <v>1093</v>
      </c>
      <c r="C37" s="12" t="s">
        <v>1095</v>
      </c>
      <c r="D37" s="237" t="s">
        <v>280</v>
      </c>
      <c r="E37" s="237" t="s">
        <v>130</v>
      </c>
      <c r="F37" s="237" t="s">
        <v>321</v>
      </c>
      <c r="G37" s="237" t="s">
        <v>131</v>
      </c>
      <c r="H37" s="237" t="s">
        <v>115</v>
      </c>
      <c r="I37" s="237" t="s">
        <v>112</v>
      </c>
      <c r="J37" s="234">
        <v>0</v>
      </c>
      <c r="K37" s="234">
        <v>0</v>
      </c>
      <c r="L37" s="237">
        <v>0</v>
      </c>
      <c r="M37" s="316">
        <v>44196</v>
      </c>
      <c r="N37" s="316">
        <v>44742</v>
      </c>
      <c r="O37" s="311">
        <v>157752.07</v>
      </c>
      <c r="P37" s="311">
        <v>134089.25</v>
      </c>
      <c r="Q37" s="311">
        <v>0</v>
      </c>
      <c r="R37" s="311">
        <v>23662.82</v>
      </c>
    </row>
    <row r="38" spans="1:19" s="315" customFormat="1" x14ac:dyDescent="0.25">
      <c r="A38" s="237" t="s">
        <v>1091</v>
      </c>
      <c r="B38" s="237" t="s">
        <v>1094</v>
      </c>
      <c r="C38" s="12" t="s">
        <v>1096</v>
      </c>
      <c r="D38" s="237" t="s">
        <v>272</v>
      </c>
      <c r="E38" s="237" t="s">
        <v>130</v>
      </c>
      <c r="F38" s="237" t="s">
        <v>290</v>
      </c>
      <c r="G38" s="237" t="s">
        <v>131</v>
      </c>
      <c r="H38" s="237" t="s">
        <v>115</v>
      </c>
      <c r="I38" s="237" t="s">
        <v>112</v>
      </c>
      <c r="J38" s="234">
        <v>0</v>
      </c>
      <c r="K38" s="234">
        <v>0</v>
      </c>
      <c r="L38" s="237">
        <v>0</v>
      </c>
      <c r="M38" s="316">
        <v>44074</v>
      </c>
      <c r="N38" s="316">
        <v>44620</v>
      </c>
      <c r="O38" s="311">
        <v>215438.95</v>
      </c>
      <c r="P38" s="311">
        <v>183123.1</v>
      </c>
      <c r="Q38" s="311">
        <v>0</v>
      </c>
      <c r="R38" s="311">
        <v>32315.85</v>
      </c>
    </row>
    <row r="39" spans="1:19" s="315" customFormat="1" x14ac:dyDescent="0.25">
      <c r="A39" s="236" t="s">
        <v>334</v>
      </c>
      <c r="B39" s="235" t="s">
        <v>83</v>
      </c>
      <c r="C39" s="239" t="s">
        <v>335</v>
      </c>
      <c r="D39" s="235">
        <v>0</v>
      </c>
      <c r="E39" s="235">
        <v>0</v>
      </c>
      <c r="F39" s="235">
        <v>0</v>
      </c>
      <c r="G39" s="235">
        <v>0</v>
      </c>
      <c r="H39" s="235">
        <v>0</v>
      </c>
      <c r="I39" s="235">
        <v>0</v>
      </c>
      <c r="J39" s="236">
        <v>0</v>
      </c>
      <c r="K39" s="236">
        <v>0</v>
      </c>
      <c r="L39" s="235">
        <v>0</v>
      </c>
      <c r="M39" s="313">
        <v>0</v>
      </c>
      <c r="N39" s="313" t="s">
        <v>275</v>
      </c>
      <c r="O39" s="314">
        <v>0</v>
      </c>
      <c r="P39" s="314">
        <v>0</v>
      </c>
      <c r="Q39" s="314">
        <v>0</v>
      </c>
      <c r="R39" s="314">
        <v>0</v>
      </c>
      <c r="S39" s="315">
        <v>0</v>
      </c>
    </row>
    <row r="40" spans="1:19" s="315" customFormat="1" x14ac:dyDescent="0.25">
      <c r="A40" s="237" t="s">
        <v>336</v>
      </c>
      <c r="B40" s="237" t="s">
        <v>337</v>
      </c>
      <c r="C40" s="12" t="s">
        <v>338</v>
      </c>
      <c r="D40" s="237" t="s">
        <v>272</v>
      </c>
      <c r="E40" s="237" t="s">
        <v>130</v>
      </c>
      <c r="F40" s="237" t="s">
        <v>290</v>
      </c>
      <c r="G40" s="237" t="s">
        <v>134</v>
      </c>
      <c r="H40" s="237" t="s">
        <v>115</v>
      </c>
      <c r="I40" s="237" t="s">
        <v>112</v>
      </c>
      <c r="J40" s="234">
        <v>0</v>
      </c>
      <c r="K40" s="234">
        <v>0</v>
      </c>
      <c r="L40" s="237">
        <v>0</v>
      </c>
      <c r="M40" s="316">
        <v>43738</v>
      </c>
      <c r="N40" s="316">
        <v>44773</v>
      </c>
      <c r="O40" s="311">
        <v>1071668.2</v>
      </c>
      <c r="P40" s="311">
        <v>706204</v>
      </c>
      <c r="Q40" s="311">
        <v>0</v>
      </c>
      <c r="R40" s="311">
        <v>365464.2</v>
      </c>
      <c r="S40" s="315">
        <v>0</v>
      </c>
    </row>
    <row r="41" spans="1:19" s="315" customFormat="1" x14ac:dyDescent="0.25">
      <c r="A41" s="237" t="s">
        <v>339</v>
      </c>
      <c r="B41" s="237" t="s">
        <v>340</v>
      </c>
      <c r="C41" s="12" t="s">
        <v>342</v>
      </c>
      <c r="D41" s="237" t="s">
        <v>272</v>
      </c>
      <c r="E41" s="237" t="s">
        <v>130</v>
      </c>
      <c r="F41" s="237" t="s">
        <v>290</v>
      </c>
      <c r="G41" s="237" t="s">
        <v>133</v>
      </c>
      <c r="H41" s="237" t="s">
        <v>111</v>
      </c>
      <c r="I41" s="237" t="s">
        <v>112</v>
      </c>
      <c r="J41" s="234">
        <v>0</v>
      </c>
      <c r="K41" s="234">
        <v>0</v>
      </c>
      <c r="L41" s="237">
        <v>0</v>
      </c>
      <c r="M41" s="316">
        <v>42735</v>
      </c>
      <c r="N41" s="316">
        <v>42766</v>
      </c>
      <c r="O41" s="311">
        <v>11900</v>
      </c>
      <c r="P41" s="311">
        <v>10115</v>
      </c>
      <c r="Q41" s="311">
        <v>0</v>
      </c>
      <c r="R41" s="311">
        <v>1785</v>
      </c>
      <c r="S41" s="315">
        <v>0</v>
      </c>
    </row>
    <row r="42" spans="1:19" s="315" customFormat="1" ht="24" x14ac:dyDescent="0.25">
      <c r="A42" s="236" t="s">
        <v>343</v>
      </c>
      <c r="B42" s="235" t="s">
        <v>83</v>
      </c>
      <c r="C42" s="239" t="s">
        <v>344</v>
      </c>
      <c r="D42" s="235">
        <v>0</v>
      </c>
      <c r="E42" s="235">
        <v>0</v>
      </c>
      <c r="F42" s="235">
        <v>0</v>
      </c>
      <c r="G42" s="235">
        <v>0</v>
      </c>
      <c r="H42" s="235">
        <v>0</v>
      </c>
      <c r="I42" s="235">
        <v>0</v>
      </c>
      <c r="J42" s="236">
        <v>0</v>
      </c>
      <c r="K42" s="236">
        <v>0</v>
      </c>
      <c r="L42" s="235">
        <v>0</v>
      </c>
      <c r="M42" s="313">
        <v>0</v>
      </c>
      <c r="N42" s="313" t="s">
        <v>275</v>
      </c>
      <c r="O42" s="314">
        <v>0</v>
      </c>
      <c r="P42" s="314">
        <v>0</v>
      </c>
      <c r="Q42" s="314">
        <v>0</v>
      </c>
      <c r="R42" s="314">
        <v>0</v>
      </c>
      <c r="S42" s="315">
        <v>0</v>
      </c>
    </row>
    <row r="43" spans="1:19" s="315" customFormat="1" ht="24" x14ac:dyDescent="0.25">
      <c r="A43" s="237" t="s">
        <v>345</v>
      </c>
      <c r="B43" s="237" t="s">
        <v>346</v>
      </c>
      <c r="C43" s="12" t="s">
        <v>348</v>
      </c>
      <c r="D43" s="237" t="s">
        <v>266</v>
      </c>
      <c r="E43" s="237" t="s">
        <v>130</v>
      </c>
      <c r="F43" s="237" t="s">
        <v>349</v>
      </c>
      <c r="G43" s="237" t="s">
        <v>190</v>
      </c>
      <c r="H43" s="237" t="s">
        <v>115</v>
      </c>
      <c r="I43" s="237">
        <v>0</v>
      </c>
      <c r="J43" s="234">
        <v>0</v>
      </c>
      <c r="K43" s="234">
        <v>0</v>
      </c>
      <c r="L43" s="237">
        <v>0</v>
      </c>
      <c r="M43" s="316">
        <v>43069</v>
      </c>
      <c r="N43" s="316">
        <v>43404</v>
      </c>
      <c r="O43" s="311">
        <v>83796.47</v>
      </c>
      <c r="P43" s="311">
        <v>71227</v>
      </c>
      <c r="Q43" s="311">
        <v>0</v>
      </c>
      <c r="R43" s="311">
        <v>12569.47</v>
      </c>
      <c r="S43" s="315">
        <v>0</v>
      </c>
    </row>
    <row r="44" spans="1:19" s="315" customFormat="1" ht="24" x14ac:dyDescent="0.25">
      <c r="A44" s="237" t="s">
        <v>350</v>
      </c>
      <c r="B44" s="237" t="s">
        <v>351</v>
      </c>
      <c r="C44" s="12" t="s">
        <v>353</v>
      </c>
      <c r="D44" s="237" t="s">
        <v>280</v>
      </c>
      <c r="E44" s="237" t="s">
        <v>130</v>
      </c>
      <c r="F44" s="237" t="s">
        <v>321</v>
      </c>
      <c r="G44" s="237" t="s">
        <v>190</v>
      </c>
      <c r="H44" s="237" t="s">
        <v>115</v>
      </c>
      <c r="I44" s="237" t="s">
        <v>112</v>
      </c>
      <c r="J44" s="234">
        <v>0</v>
      </c>
      <c r="K44" s="234">
        <v>0</v>
      </c>
      <c r="L44" s="237">
        <v>0</v>
      </c>
      <c r="M44" s="316">
        <v>42947</v>
      </c>
      <c r="N44" s="316">
        <v>43524</v>
      </c>
      <c r="O44" s="311">
        <v>69389.47</v>
      </c>
      <c r="P44" s="311">
        <v>27382</v>
      </c>
      <c r="Q44" s="311">
        <v>0</v>
      </c>
      <c r="R44" s="311">
        <v>42007.47</v>
      </c>
      <c r="S44" s="315">
        <v>0</v>
      </c>
    </row>
    <row r="45" spans="1:19" s="315" customFormat="1" ht="24" x14ac:dyDescent="0.25">
      <c r="A45" s="237" t="s">
        <v>354</v>
      </c>
      <c r="B45" s="237" t="s">
        <v>355</v>
      </c>
      <c r="C45" s="12" t="s">
        <v>356</v>
      </c>
      <c r="D45" s="237" t="s">
        <v>297</v>
      </c>
      <c r="E45" s="237" t="s">
        <v>130</v>
      </c>
      <c r="F45" s="237" t="s">
        <v>326</v>
      </c>
      <c r="G45" s="237" t="s">
        <v>190</v>
      </c>
      <c r="H45" s="237" t="s">
        <v>115</v>
      </c>
      <c r="I45" s="237" t="s">
        <v>112</v>
      </c>
      <c r="J45" s="234">
        <v>0</v>
      </c>
      <c r="K45" s="234">
        <v>0</v>
      </c>
      <c r="L45" s="237">
        <v>0</v>
      </c>
      <c r="M45" s="316">
        <v>43616</v>
      </c>
      <c r="N45" s="316">
        <v>44196</v>
      </c>
      <c r="O45" s="311">
        <v>187680.86</v>
      </c>
      <c r="P45" s="311">
        <v>153316</v>
      </c>
      <c r="Q45" s="311">
        <v>0</v>
      </c>
      <c r="R45" s="311">
        <v>34364.86</v>
      </c>
      <c r="S45" s="315">
        <v>0</v>
      </c>
    </row>
    <row r="46" spans="1:19" s="315" customFormat="1" ht="24" x14ac:dyDescent="0.25">
      <c r="A46" s="237" t="s">
        <v>357</v>
      </c>
      <c r="B46" s="237" t="s">
        <v>358</v>
      </c>
      <c r="C46" s="12" t="s">
        <v>360</v>
      </c>
      <c r="D46" s="237" t="s">
        <v>272</v>
      </c>
      <c r="E46" s="237" t="s">
        <v>130</v>
      </c>
      <c r="F46" s="237" t="s">
        <v>361</v>
      </c>
      <c r="G46" s="237" t="s">
        <v>190</v>
      </c>
      <c r="H46" s="237" t="s">
        <v>115</v>
      </c>
      <c r="I46" s="237">
        <v>0</v>
      </c>
      <c r="J46" s="234">
        <v>0</v>
      </c>
      <c r="K46" s="234">
        <v>0</v>
      </c>
      <c r="L46" s="237">
        <v>0</v>
      </c>
      <c r="M46" s="316">
        <v>42978</v>
      </c>
      <c r="N46" s="316">
        <v>43830</v>
      </c>
      <c r="O46" s="311">
        <v>142676.6</v>
      </c>
      <c r="P46" s="311">
        <v>111268.99</v>
      </c>
      <c r="Q46" s="311">
        <v>0</v>
      </c>
      <c r="R46" s="311">
        <v>31407.61</v>
      </c>
      <c r="S46" s="315">
        <v>0</v>
      </c>
    </row>
    <row r="47" spans="1:19" s="315" customFormat="1" ht="24" x14ac:dyDescent="0.25">
      <c r="A47" s="236" t="s">
        <v>362</v>
      </c>
      <c r="B47" s="235" t="s">
        <v>83</v>
      </c>
      <c r="C47" s="239" t="s">
        <v>363</v>
      </c>
      <c r="D47" s="235">
        <v>0</v>
      </c>
      <c r="E47" s="235">
        <v>0</v>
      </c>
      <c r="F47" s="235">
        <v>0</v>
      </c>
      <c r="G47" s="235">
        <v>0</v>
      </c>
      <c r="H47" s="235">
        <v>0</v>
      </c>
      <c r="I47" s="235">
        <v>0</v>
      </c>
      <c r="J47" s="236">
        <v>0</v>
      </c>
      <c r="K47" s="236">
        <v>0</v>
      </c>
      <c r="L47" s="235">
        <v>0</v>
      </c>
      <c r="M47" s="313">
        <v>0</v>
      </c>
      <c r="N47" s="313" t="s">
        <v>275</v>
      </c>
      <c r="O47" s="314">
        <v>0</v>
      </c>
      <c r="P47" s="314">
        <v>0</v>
      </c>
      <c r="Q47" s="314">
        <v>0</v>
      </c>
      <c r="R47" s="314">
        <v>0</v>
      </c>
      <c r="S47" s="315">
        <v>0</v>
      </c>
    </row>
    <row r="48" spans="1:19" s="315" customFormat="1" ht="24" x14ac:dyDescent="0.25">
      <c r="A48" s="237" t="s">
        <v>364</v>
      </c>
      <c r="B48" s="237" t="s">
        <v>365</v>
      </c>
      <c r="C48" s="12" t="s">
        <v>367</v>
      </c>
      <c r="D48" s="237" t="s">
        <v>272</v>
      </c>
      <c r="E48" s="237" t="s">
        <v>130</v>
      </c>
      <c r="F48" s="237" t="s">
        <v>290</v>
      </c>
      <c r="G48" s="237" t="s">
        <v>132</v>
      </c>
      <c r="H48" s="237" t="s">
        <v>115</v>
      </c>
      <c r="I48" s="237" t="s">
        <v>112</v>
      </c>
      <c r="J48" s="234">
        <v>0</v>
      </c>
      <c r="K48" s="234">
        <v>0</v>
      </c>
      <c r="L48" s="237">
        <v>0</v>
      </c>
      <c r="M48" s="316">
        <v>43100</v>
      </c>
      <c r="N48" s="316">
        <v>45291</v>
      </c>
      <c r="O48" s="311">
        <v>2744356.47</v>
      </c>
      <c r="P48" s="311">
        <v>2332703</v>
      </c>
      <c r="Q48" s="311">
        <v>0</v>
      </c>
      <c r="R48" s="311">
        <v>411653.47</v>
      </c>
      <c r="S48" s="315">
        <v>0</v>
      </c>
    </row>
    <row r="49" spans="1:19" s="315" customFormat="1" ht="60" x14ac:dyDescent="0.25">
      <c r="A49" s="236" t="s">
        <v>368</v>
      </c>
      <c r="B49" s="235" t="s">
        <v>83</v>
      </c>
      <c r="C49" s="239" t="s">
        <v>369</v>
      </c>
      <c r="D49" s="235">
        <v>0</v>
      </c>
      <c r="E49" s="235">
        <v>0</v>
      </c>
      <c r="F49" s="235">
        <v>0</v>
      </c>
      <c r="G49" s="235">
        <v>0</v>
      </c>
      <c r="H49" s="235">
        <v>0</v>
      </c>
      <c r="I49" s="235">
        <v>0</v>
      </c>
      <c r="J49" s="236">
        <v>0</v>
      </c>
      <c r="K49" s="236">
        <v>0</v>
      </c>
      <c r="L49" s="235">
        <v>0</v>
      </c>
      <c r="M49" s="313">
        <v>0</v>
      </c>
      <c r="N49" s="313" t="s">
        <v>275</v>
      </c>
      <c r="O49" s="314">
        <v>0</v>
      </c>
      <c r="P49" s="314">
        <v>0</v>
      </c>
      <c r="Q49" s="314">
        <v>0</v>
      </c>
      <c r="R49" s="314">
        <v>0</v>
      </c>
      <c r="S49" s="315">
        <v>0</v>
      </c>
    </row>
    <row r="50" spans="1:19" s="315" customFormat="1" ht="24" x14ac:dyDescent="0.25">
      <c r="A50" s="236" t="s">
        <v>370</v>
      </c>
      <c r="B50" s="235" t="s">
        <v>83</v>
      </c>
      <c r="C50" s="239" t="s">
        <v>371</v>
      </c>
      <c r="D50" s="235">
        <v>0</v>
      </c>
      <c r="E50" s="235">
        <v>0</v>
      </c>
      <c r="F50" s="235">
        <v>0</v>
      </c>
      <c r="G50" s="235">
        <v>0</v>
      </c>
      <c r="H50" s="235">
        <v>0</v>
      </c>
      <c r="I50" s="235">
        <v>0</v>
      </c>
      <c r="J50" s="236">
        <v>0</v>
      </c>
      <c r="K50" s="236">
        <v>0</v>
      </c>
      <c r="L50" s="235">
        <v>0</v>
      </c>
      <c r="M50" s="313">
        <v>0</v>
      </c>
      <c r="N50" s="313" t="s">
        <v>275</v>
      </c>
      <c r="O50" s="314">
        <v>0</v>
      </c>
      <c r="P50" s="314">
        <v>0</v>
      </c>
      <c r="Q50" s="314">
        <v>0</v>
      </c>
      <c r="R50" s="314">
        <v>0</v>
      </c>
      <c r="S50" s="315">
        <v>0</v>
      </c>
    </row>
    <row r="51" spans="1:19" s="315" customFormat="1" x14ac:dyDescent="0.25">
      <c r="A51" s="237" t="s">
        <v>372</v>
      </c>
      <c r="B51" s="237" t="s">
        <v>373</v>
      </c>
      <c r="C51" s="12" t="s">
        <v>375</v>
      </c>
      <c r="D51" s="237" t="s">
        <v>272</v>
      </c>
      <c r="E51" s="237" t="s">
        <v>118</v>
      </c>
      <c r="F51" s="237" t="s">
        <v>290</v>
      </c>
      <c r="G51" s="237" t="s">
        <v>123</v>
      </c>
      <c r="H51" s="237" t="s">
        <v>115</v>
      </c>
      <c r="I51" s="237" t="s">
        <v>112</v>
      </c>
      <c r="J51" s="234">
        <v>0</v>
      </c>
      <c r="K51" s="234">
        <v>0</v>
      </c>
      <c r="L51" s="237">
        <v>0</v>
      </c>
      <c r="M51" s="316">
        <v>42825</v>
      </c>
      <c r="N51" s="316">
        <v>44196</v>
      </c>
      <c r="O51" s="311">
        <v>641775.68000000005</v>
      </c>
      <c r="P51" s="311">
        <v>440564.03</v>
      </c>
      <c r="Q51" s="311">
        <v>0</v>
      </c>
      <c r="R51" s="311">
        <v>201211.65</v>
      </c>
      <c r="S51" s="315">
        <v>0</v>
      </c>
    </row>
    <row r="52" spans="1:19" s="315" customFormat="1" x14ac:dyDescent="0.25">
      <c r="A52" s="237" t="s">
        <v>376</v>
      </c>
      <c r="B52" s="237" t="s">
        <v>377</v>
      </c>
      <c r="C52" s="12" t="s">
        <v>379</v>
      </c>
      <c r="D52" s="237" t="s">
        <v>297</v>
      </c>
      <c r="E52" s="237" t="s">
        <v>118</v>
      </c>
      <c r="F52" s="237" t="s">
        <v>326</v>
      </c>
      <c r="G52" s="237" t="s">
        <v>123</v>
      </c>
      <c r="H52" s="237" t="s">
        <v>115</v>
      </c>
      <c r="I52" s="237" t="s">
        <v>112</v>
      </c>
      <c r="J52" s="234">
        <v>0</v>
      </c>
      <c r="K52" s="234">
        <v>0</v>
      </c>
      <c r="L52" s="237">
        <v>0</v>
      </c>
      <c r="M52" s="316">
        <v>42825</v>
      </c>
      <c r="N52" s="316">
        <v>43949</v>
      </c>
      <c r="O52" s="311">
        <v>515253.17</v>
      </c>
      <c r="P52" s="311">
        <v>191692.53</v>
      </c>
      <c r="Q52" s="311">
        <v>0</v>
      </c>
      <c r="R52" s="311">
        <v>323560.64</v>
      </c>
      <c r="S52" s="315">
        <v>0</v>
      </c>
    </row>
    <row r="53" spans="1:19" s="315" customFormat="1" ht="24" x14ac:dyDescent="0.25">
      <c r="A53" s="236" t="s">
        <v>380</v>
      </c>
      <c r="B53" s="235" t="s">
        <v>83</v>
      </c>
      <c r="C53" s="239" t="s">
        <v>381</v>
      </c>
      <c r="D53" s="235">
        <v>0</v>
      </c>
      <c r="E53" s="235">
        <v>0</v>
      </c>
      <c r="F53" s="235">
        <v>0</v>
      </c>
      <c r="G53" s="235">
        <v>0</v>
      </c>
      <c r="H53" s="235">
        <v>0</v>
      </c>
      <c r="I53" s="235">
        <v>0</v>
      </c>
      <c r="J53" s="236">
        <v>0</v>
      </c>
      <c r="K53" s="236">
        <v>0</v>
      </c>
      <c r="L53" s="235">
        <v>0</v>
      </c>
      <c r="M53" s="313">
        <v>0</v>
      </c>
      <c r="N53" s="313" t="s">
        <v>275</v>
      </c>
      <c r="O53" s="314">
        <v>0</v>
      </c>
      <c r="P53" s="314">
        <v>0</v>
      </c>
      <c r="Q53" s="314">
        <v>0</v>
      </c>
      <c r="R53" s="314">
        <v>0</v>
      </c>
      <c r="S53" s="315">
        <v>0</v>
      </c>
    </row>
    <row r="54" spans="1:19" s="315" customFormat="1" ht="36" x14ac:dyDescent="0.25">
      <c r="A54" s="237" t="s">
        <v>382</v>
      </c>
      <c r="B54" s="237" t="s">
        <v>383</v>
      </c>
      <c r="C54" s="12" t="s">
        <v>385</v>
      </c>
      <c r="D54" s="237" t="s">
        <v>272</v>
      </c>
      <c r="E54" s="237" t="s">
        <v>118</v>
      </c>
      <c r="F54" s="237" t="s">
        <v>290</v>
      </c>
      <c r="G54" s="237" t="s">
        <v>120</v>
      </c>
      <c r="H54" s="237" t="s">
        <v>115</v>
      </c>
      <c r="I54" s="237" t="s">
        <v>112</v>
      </c>
      <c r="J54" s="234">
        <v>0</v>
      </c>
      <c r="K54" s="234">
        <v>0</v>
      </c>
      <c r="L54" s="237">
        <v>0</v>
      </c>
      <c r="M54" s="316">
        <v>42885</v>
      </c>
      <c r="N54" s="316">
        <v>43646</v>
      </c>
      <c r="O54" s="311">
        <v>427519.54</v>
      </c>
      <c r="P54" s="311">
        <v>325775.69</v>
      </c>
      <c r="Q54" s="311">
        <v>0</v>
      </c>
      <c r="R54" s="311">
        <v>101743.85</v>
      </c>
      <c r="S54" s="315">
        <v>0</v>
      </c>
    </row>
    <row r="55" spans="1:19" s="315" customFormat="1" ht="36" x14ac:dyDescent="0.25">
      <c r="A55" s="237" t="s">
        <v>386</v>
      </c>
      <c r="B55" s="237" t="s">
        <v>387</v>
      </c>
      <c r="C55" s="12" t="s">
        <v>389</v>
      </c>
      <c r="D55" s="237" t="s">
        <v>266</v>
      </c>
      <c r="E55" s="237" t="s">
        <v>118</v>
      </c>
      <c r="F55" s="237" t="s">
        <v>390</v>
      </c>
      <c r="G55" s="237" t="s">
        <v>120</v>
      </c>
      <c r="H55" s="237" t="s">
        <v>115</v>
      </c>
      <c r="I55" s="237">
        <v>0</v>
      </c>
      <c r="J55" s="234">
        <v>0</v>
      </c>
      <c r="K55" s="234">
        <v>0</v>
      </c>
      <c r="L55" s="237">
        <v>0</v>
      </c>
      <c r="M55" s="316">
        <v>42916</v>
      </c>
      <c r="N55" s="316">
        <v>43496</v>
      </c>
      <c r="O55" s="311">
        <v>192777.09</v>
      </c>
      <c r="P55" s="311">
        <v>163860.53</v>
      </c>
      <c r="Q55" s="311">
        <v>0</v>
      </c>
      <c r="R55" s="311">
        <v>28916.560000000001</v>
      </c>
    </row>
    <row r="56" spans="1:19" s="315" customFormat="1" ht="36" x14ac:dyDescent="0.25">
      <c r="A56" s="237" t="s">
        <v>391</v>
      </c>
      <c r="B56" s="237" t="s">
        <v>392</v>
      </c>
      <c r="C56" s="12" t="s">
        <v>394</v>
      </c>
      <c r="D56" s="237" t="s">
        <v>280</v>
      </c>
      <c r="E56" s="237" t="s">
        <v>118</v>
      </c>
      <c r="F56" s="237" t="s">
        <v>281</v>
      </c>
      <c r="G56" s="237" t="s">
        <v>120</v>
      </c>
      <c r="H56" s="237" t="s">
        <v>115</v>
      </c>
      <c r="I56" s="237" t="s">
        <v>112</v>
      </c>
      <c r="J56" s="234">
        <v>0</v>
      </c>
      <c r="K56" s="234">
        <v>0</v>
      </c>
      <c r="L56" s="237">
        <v>0</v>
      </c>
      <c r="M56" s="316">
        <v>42855</v>
      </c>
      <c r="N56" s="316">
        <v>44196</v>
      </c>
      <c r="O56" s="311">
        <v>122749.97</v>
      </c>
      <c r="P56" s="311">
        <v>92113.01</v>
      </c>
      <c r="Q56" s="311">
        <v>0</v>
      </c>
      <c r="R56" s="311">
        <v>30636.959999999999</v>
      </c>
    </row>
    <row r="57" spans="1:19" s="315" customFormat="1" ht="24" x14ac:dyDescent="0.25">
      <c r="A57" s="237" t="s">
        <v>395</v>
      </c>
      <c r="B57" s="237" t="s">
        <v>396</v>
      </c>
      <c r="C57" s="12" t="s">
        <v>398</v>
      </c>
      <c r="D57" s="237" t="s">
        <v>297</v>
      </c>
      <c r="E57" s="237" t="s">
        <v>118</v>
      </c>
      <c r="F57" s="237" t="s">
        <v>399</v>
      </c>
      <c r="G57" s="237" t="s">
        <v>120</v>
      </c>
      <c r="H57" s="237" t="s">
        <v>115</v>
      </c>
      <c r="I57" s="237">
        <v>0</v>
      </c>
      <c r="J57" s="234">
        <v>0</v>
      </c>
      <c r="K57" s="234">
        <v>0</v>
      </c>
      <c r="L57" s="237">
        <v>0</v>
      </c>
      <c r="M57" s="316">
        <v>43281</v>
      </c>
      <c r="N57" s="316">
        <v>44926</v>
      </c>
      <c r="O57" s="311">
        <v>544665.76</v>
      </c>
      <c r="P57" s="311">
        <v>443490.39</v>
      </c>
      <c r="Q57" s="311">
        <v>0</v>
      </c>
      <c r="R57" s="311">
        <v>101175.37</v>
      </c>
    </row>
    <row r="58" spans="1:19" s="315" customFormat="1" ht="60" x14ac:dyDescent="0.25">
      <c r="A58" s="236" t="s">
        <v>400</v>
      </c>
      <c r="B58" s="235" t="s">
        <v>83</v>
      </c>
      <c r="C58" s="239" t="s">
        <v>401</v>
      </c>
      <c r="D58" s="235">
        <v>0</v>
      </c>
      <c r="E58" s="235">
        <v>0</v>
      </c>
      <c r="F58" s="235">
        <v>0</v>
      </c>
      <c r="G58" s="235">
        <v>0</v>
      </c>
      <c r="H58" s="235">
        <v>0</v>
      </c>
      <c r="I58" s="235">
        <v>0</v>
      </c>
      <c r="J58" s="236">
        <v>0</v>
      </c>
      <c r="K58" s="236">
        <v>0</v>
      </c>
      <c r="L58" s="235">
        <v>0</v>
      </c>
      <c r="M58" s="313">
        <v>0</v>
      </c>
      <c r="N58" s="313" t="s">
        <v>275</v>
      </c>
      <c r="O58" s="314">
        <v>0</v>
      </c>
      <c r="P58" s="314">
        <v>0</v>
      </c>
      <c r="Q58" s="314">
        <v>0</v>
      </c>
      <c r="R58" s="314">
        <v>0</v>
      </c>
    </row>
    <row r="59" spans="1:19" s="315" customFormat="1" ht="36" x14ac:dyDescent="0.25">
      <c r="A59" s="236" t="s">
        <v>402</v>
      </c>
      <c r="B59" s="235" t="s">
        <v>83</v>
      </c>
      <c r="C59" s="239" t="s">
        <v>403</v>
      </c>
      <c r="D59" s="235">
        <v>0</v>
      </c>
      <c r="E59" s="235">
        <v>0</v>
      </c>
      <c r="F59" s="235">
        <v>0</v>
      </c>
      <c r="G59" s="235">
        <v>0</v>
      </c>
      <c r="H59" s="235">
        <v>0</v>
      </c>
      <c r="I59" s="235">
        <v>0</v>
      </c>
      <c r="J59" s="236">
        <v>0</v>
      </c>
      <c r="K59" s="236">
        <v>0</v>
      </c>
      <c r="L59" s="235">
        <v>0</v>
      </c>
      <c r="M59" s="313">
        <v>0</v>
      </c>
      <c r="N59" s="313" t="s">
        <v>275</v>
      </c>
      <c r="O59" s="314">
        <v>0</v>
      </c>
      <c r="P59" s="314">
        <v>0</v>
      </c>
      <c r="Q59" s="314">
        <v>0</v>
      </c>
      <c r="R59" s="314">
        <v>0</v>
      </c>
    </row>
    <row r="60" spans="1:19" s="315" customFormat="1" ht="24" x14ac:dyDescent="0.25">
      <c r="A60" s="237" t="s">
        <v>404</v>
      </c>
      <c r="B60" s="237" t="s">
        <v>405</v>
      </c>
      <c r="C60" s="12" t="s">
        <v>407</v>
      </c>
      <c r="D60" s="237" t="s">
        <v>297</v>
      </c>
      <c r="E60" s="237" t="s">
        <v>124</v>
      </c>
      <c r="F60" s="237" t="s">
        <v>408</v>
      </c>
      <c r="G60" s="237" t="s">
        <v>125</v>
      </c>
      <c r="H60" s="237" t="s">
        <v>115</v>
      </c>
      <c r="I60" s="237">
        <v>0</v>
      </c>
      <c r="J60" s="234">
        <v>0</v>
      </c>
      <c r="K60" s="234">
        <v>0</v>
      </c>
      <c r="L60" s="237">
        <v>0</v>
      </c>
      <c r="M60" s="316">
        <v>42946</v>
      </c>
      <c r="N60" s="316">
        <v>43659</v>
      </c>
      <c r="O60" s="311">
        <v>466925.52</v>
      </c>
      <c r="P60" s="311">
        <v>396886.69</v>
      </c>
      <c r="Q60" s="311">
        <v>0</v>
      </c>
      <c r="R60" s="311">
        <v>70038.83</v>
      </c>
    </row>
    <row r="61" spans="1:19" s="315" customFormat="1" ht="24" x14ac:dyDescent="0.25">
      <c r="A61" s="236" t="s">
        <v>90</v>
      </c>
      <c r="B61" s="235">
        <v>0</v>
      </c>
      <c r="C61" s="239" t="s">
        <v>793</v>
      </c>
      <c r="D61" s="235">
        <v>0</v>
      </c>
      <c r="E61" s="235">
        <v>0</v>
      </c>
      <c r="F61" s="235">
        <v>0</v>
      </c>
      <c r="G61" s="235">
        <v>0</v>
      </c>
      <c r="H61" s="235">
        <v>0</v>
      </c>
      <c r="I61" s="235">
        <v>0</v>
      </c>
      <c r="J61" s="236">
        <v>0</v>
      </c>
      <c r="K61" s="236">
        <v>0</v>
      </c>
      <c r="L61" s="235">
        <v>0</v>
      </c>
      <c r="M61" s="313">
        <v>0</v>
      </c>
      <c r="N61" s="313">
        <v>0</v>
      </c>
      <c r="O61" s="314">
        <v>0</v>
      </c>
      <c r="P61" s="314">
        <v>0</v>
      </c>
      <c r="Q61" s="314">
        <v>0</v>
      </c>
      <c r="R61" s="314">
        <v>0</v>
      </c>
    </row>
    <row r="62" spans="1:19" s="315" customFormat="1" ht="36" x14ac:dyDescent="0.25">
      <c r="A62" s="236" t="s">
        <v>409</v>
      </c>
      <c r="B62" s="235" t="s">
        <v>83</v>
      </c>
      <c r="C62" s="239" t="s">
        <v>410</v>
      </c>
      <c r="D62" s="235">
        <v>0</v>
      </c>
      <c r="E62" s="235">
        <v>0</v>
      </c>
      <c r="F62" s="235">
        <v>0</v>
      </c>
      <c r="G62" s="235">
        <v>0</v>
      </c>
      <c r="H62" s="235">
        <v>0</v>
      </c>
      <c r="I62" s="235">
        <v>0</v>
      </c>
      <c r="J62" s="236">
        <v>0</v>
      </c>
      <c r="K62" s="236">
        <v>0</v>
      </c>
      <c r="L62" s="235">
        <v>0</v>
      </c>
      <c r="M62" s="313">
        <v>0</v>
      </c>
      <c r="N62" s="313" t="s">
        <v>275</v>
      </c>
      <c r="O62" s="314">
        <v>0</v>
      </c>
      <c r="P62" s="314">
        <v>0</v>
      </c>
      <c r="Q62" s="314">
        <v>0</v>
      </c>
      <c r="R62" s="314">
        <v>0</v>
      </c>
    </row>
    <row r="63" spans="1:19" s="315" customFormat="1" ht="60" x14ac:dyDescent="0.25">
      <c r="A63" s="236" t="s">
        <v>411</v>
      </c>
      <c r="B63" s="235" t="s">
        <v>83</v>
      </c>
      <c r="C63" s="239" t="s">
        <v>412</v>
      </c>
      <c r="D63" s="235">
        <v>0</v>
      </c>
      <c r="E63" s="235">
        <v>0</v>
      </c>
      <c r="F63" s="235">
        <v>0</v>
      </c>
      <c r="G63" s="235">
        <v>0</v>
      </c>
      <c r="H63" s="235">
        <v>0</v>
      </c>
      <c r="I63" s="235">
        <v>0</v>
      </c>
      <c r="J63" s="236">
        <v>0</v>
      </c>
      <c r="K63" s="236">
        <v>0</v>
      </c>
      <c r="L63" s="235">
        <v>0</v>
      </c>
      <c r="M63" s="313">
        <v>0</v>
      </c>
      <c r="N63" s="313" t="s">
        <v>275</v>
      </c>
      <c r="O63" s="314">
        <v>0</v>
      </c>
      <c r="P63" s="314">
        <v>0</v>
      </c>
      <c r="Q63" s="314">
        <v>0</v>
      </c>
      <c r="R63" s="314">
        <v>0</v>
      </c>
    </row>
    <row r="64" spans="1:19" s="315" customFormat="1" ht="48" x14ac:dyDescent="0.25">
      <c r="A64" s="236" t="s">
        <v>91</v>
      </c>
      <c r="B64" s="235" t="s">
        <v>83</v>
      </c>
      <c r="C64" s="239" t="s">
        <v>413</v>
      </c>
      <c r="D64" s="235">
        <v>0</v>
      </c>
      <c r="E64" s="235">
        <v>0</v>
      </c>
      <c r="F64" s="235">
        <v>0</v>
      </c>
      <c r="G64" s="235">
        <v>0</v>
      </c>
      <c r="H64" s="235">
        <v>0</v>
      </c>
      <c r="I64" s="235">
        <v>0</v>
      </c>
      <c r="J64" s="236">
        <v>0</v>
      </c>
      <c r="K64" s="236">
        <v>0</v>
      </c>
      <c r="L64" s="235">
        <v>0</v>
      </c>
      <c r="M64" s="313">
        <v>0</v>
      </c>
      <c r="N64" s="313" t="s">
        <v>275</v>
      </c>
      <c r="O64" s="314">
        <v>0</v>
      </c>
      <c r="P64" s="314">
        <v>0</v>
      </c>
      <c r="Q64" s="314">
        <v>0</v>
      </c>
      <c r="R64" s="314">
        <v>0</v>
      </c>
    </row>
    <row r="65" spans="1:19" s="315" customFormat="1" ht="24" x14ac:dyDescent="0.25">
      <c r="A65" s="237" t="s">
        <v>126</v>
      </c>
      <c r="B65" s="237" t="s">
        <v>414</v>
      </c>
      <c r="C65" s="12" t="s">
        <v>416</v>
      </c>
      <c r="D65" s="237" t="s">
        <v>266</v>
      </c>
      <c r="E65" s="237" t="s">
        <v>148</v>
      </c>
      <c r="F65" s="237" t="s">
        <v>417</v>
      </c>
      <c r="G65" s="237" t="s">
        <v>161</v>
      </c>
      <c r="H65" s="237" t="s">
        <v>115</v>
      </c>
      <c r="I65" s="237">
        <v>0</v>
      </c>
      <c r="J65" s="234">
        <v>0</v>
      </c>
      <c r="K65" s="234">
        <v>0</v>
      </c>
      <c r="L65" s="237">
        <v>0</v>
      </c>
      <c r="M65" s="316">
        <v>43100</v>
      </c>
      <c r="N65" s="316">
        <v>43646</v>
      </c>
      <c r="O65" s="311">
        <v>342134.69</v>
      </c>
      <c r="P65" s="311">
        <v>290814.46999999997</v>
      </c>
      <c r="Q65" s="311">
        <v>25660.1</v>
      </c>
      <c r="R65" s="311">
        <v>25660.12</v>
      </c>
    </row>
    <row r="66" spans="1:19" s="315" customFormat="1" ht="24" x14ac:dyDescent="0.25">
      <c r="A66" s="237" t="s">
        <v>127</v>
      </c>
      <c r="B66" s="237" t="s">
        <v>418</v>
      </c>
      <c r="C66" s="12" t="s">
        <v>420</v>
      </c>
      <c r="D66" s="237" t="s">
        <v>280</v>
      </c>
      <c r="E66" s="237" t="s">
        <v>148</v>
      </c>
      <c r="F66" s="237" t="s">
        <v>321</v>
      </c>
      <c r="G66" s="237" t="s">
        <v>161</v>
      </c>
      <c r="H66" s="237" t="s">
        <v>115</v>
      </c>
      <c r="I66" s="237">
        <v>0</v>
      </c>
      <c r="J66" s="234">
        <v>0</v>
      </c>
      <c r="K66" s="234">
        <v>0</v>
      </c>
      <c r="L66" s="237">
        <v>0</v>
      </c>
      <c r="M66" s="316">
        <v>43100</v>
      </c>
      <c r="N66" s="316">
        <v>43646</v>
      </c>
      <c r="O66" s="311">
        <v>134057.62</v>
      </c>
      <c r="P66" s="311">
        <v>113948.98</v>
      </c>
      <c r="Q66" s="311">
        <v>10054.32</v>
      </c>
      <c r="R66" s="311">
        <v>10054.32</v>
      </c>
    </row>
    <row r="67" spans="1:19" s="315" customFormat="1" ht="24" x14ac:dyDescent="0.25">
      <c r="A67" s="237" t="s">
        <v>128</v>
      </c>
      <c r="B67" s="237" t="s">
        <v>421</v>
      </c>
      <c r="C67" s="12" t="s">
        <v>423</v>
      </c>
      <c r="D67" s="237" t="s">
        <v>297</v>
      </c>
      <c r="E67" s="237" t="s">
        <v>148</v>
      </c>
      <c r="F67" s="237" t="s">
        <v>326</v>
      </c>
      <c r="G67" s="237" t="s">
        <v>161</v>
      </c>
      <c r="H67" s="237" t="s">
        <v>115</v>
      </c>
      <c r="I67" s="237">
        <v>0</v>
      </c>
      <c r="J67" s="234">
        <v>0</v>
      </c>
      <c r="K67" s="234">
        <v>0</v>
      </c>
      <c r="L67" s="237">
        <v>0</v>
      </c>
      <c r="M67" s="316">
        <v>43100</v>
      </c>
      <c r="N67" s="316">
        <v>44561</v>
      </c>
      <c r="O67" s="311">
        <v>349590.09</v>
      </c>
      <c r="P67" s="311">
        <v>297151.57</v>
      </c>
      <c r="Q67" s="311">
        <v>26219.26</v>
      </c>
      <c r="R67" s="311">
        <v>26219.26</v>
      </c>
    </row>
    <row r="68" spans="1:19" s="315" customFormat="1" ht="24" x14ac:dyDescent="0.25">
      <c r="A68" s="237" t="s">
        <v>129</v>
      </c>
      <c r="B68" s="237" t="s">
        <v>424</v>
      </c>
      <c r="C68" s="12" t="s">
        <v>426</v>
      </c>
      <c r="D68" s="237" t="s">
        <v>272</v>
      </c>
      <c r="E68" s="237" t="s">
        <v>148</v>
      </c>
      <c r="F68" s="237" t="s">
        <v>290</v>
      </c>
      <c r="G68" s="237" t="s">
        <v>161</v>
      </c>
      <c r="H68" s="237" t="s">
        <v>115</v>
      </c>
      <c r="I68" s="237">
        <v>0</v>
      </c>
      <c r="J68" s="234">
        <v>0</v>
      </c>
      <c r="K68" s="234">
        <v>0</v>
      </c>
      <c r="L68" s="237">
        <v>0</v>
      </c>
      <c r="M68" s="316">
        <v>43100</v>
      </c>
      <c r="N68" s="316">
        <v>44255</v>
      </c>
      <c r="O68" s="311">
        <v>739105.85</v>
      </c>
      <c r="P68" s="311">
        <v>628239.98</v>
      </c>
      <c r="Q68" s="311">
        <v>55432.93</v>
      </c>
      <c r="R68" s="311">
        <v>55432.94</v>
      </c>
      <c r="S68" s="315">
        <v>0</v>
      </c>
    </row>
    <row r="69" spans="1:19" s="315" customFormat="1" ht="48" x14ac:dyDescent="0.25">
      <c r="A69" s="236" t="s">
        <v>92</v>
      </c>
      <c r="B69" s="235" t="s">
        <v>83</v>
      </c>
      <c r="C69" s="239" t="s">
        <v>427</v>
      </c>
      <c r="D69" s="235">
        <v>0</v>
      </c>
      <c r="E69" s="235">
        <v>0</v>
      </c>
      <c r="F69" s="235">
        <v>0</v>
      </c>
      <c r="G69" s="235">
        <v>0</v>
      </c>
      <c r="H69" s="235">
        <v>0</v>
      </c>
      <c r="I69" s="235">
        <v>0</v>
      </c>
      <c r="J69" s="236">
        <v>0</v>
      </c>
      <c r="K69" s="236">
        <v>0</v>
      </c>
      <c r="L69" s="235">
        <v>0</v>
      </c>
      <c r="M69" s="313">
        <v>0</v>
      </c>
      <c r="N69" s="313" t="s">
        <v>275</v>
      </c>
      <c r="O69" s="314">
        <v>0</v>
      </c>
      <c r="P69" s="314">
        <v>0</v>
      </c>
      <c r="Q69" s="314">
        <v>0</v>
      </c>
      <c r="R69" s="314">
        <v>0</v>
      </c>
      <c r="S69" s="315">
        <v>0</v>
      </c>
    </row>
    <row r="70" spans="1:19" s="315" customFormat="1" ht="24" x14ac:dyDescent="0.25">
      <c r="A70" s="237" t="s">
        <v>135</v>
      </c>
      <c r="B70" s="237" t="s">
        <v>428</v>
      </c>
      <c r="C70" s="12" t="s">
        <v>430</v>
      </c>
      <c r="D70" s="237" t="s">
        <v>280</v>
      </c>
      <c r="E70" s="237" t="s">
        <v>148</v>
      </c>
      <c r="F70" s="237" t="s">
        <v>321</v>
      </c>
      <c r="G70" s="237" t="s">
        <v>160</v>
      </c>
      <c r="H70" s="237" t="s">
        <v>115</v>
      </c>
      <c r="I70" s="237">
        <v>0</v>
      </c>
      <c r="J70" s="234">
        <v>0</v>
      </c>
      <c r="K70" s="234">
        <v>0</v>
      </c>
      <c r="L70" s="237">
        <v>0</v>
      </c>
      <c r="M70" s="316">
        <v>43100</v>
      </c>
      <c r="N70" s="316">
        <v>43585</v>
      </c>
      <c r="O70" s="311">
        <v>143989.53</v>
      </c>
      <c r="P70" s="311">
        <v>120335.33</v>
      </c>
      <c r="Q70" s="311">
        <v>0</v>
      </c>
      <c r="R70" s="311">
        <v>23654.2</v>
      </c>
      <c r="S70" s="315">
        <v>0</v>
      </c>
    </row>
    <row r="71" spans="1:19" s="315" customFormat="1" ht="24" x14ac:dyDescent="0.25">
      <c r="A71" s="237" t="s">
        <v>137</v>
      </c>
      <c r="B71" s="237" t="s">
        <v>431</v>
      </c>
      <c r="C71" s="12" t="s">
        <v>433</v>
      </c>
      <c r="D71" s="237" t="s">
        <v>297</v>
      </c>
      <c r="E71" s="237" t="s">
        <v>148</v>
      </c>
      <c r="F71" s="237" t="s">
        <v>326</v>
      </c>
      <c r="G71" s="237" t="s">
        <v>160</v>
      </c>
      <c r="H71" s="237" t="s">
        <v>115</v>
      </c>
      <c r="I71" s="237">
        <v>0</v>
      </c>
      <c r="J71" s="234">
        <v>0</v>
      </c>
      <c r="K71" s="234">
        <v>0</v>
      </c>
      <c r="L71" s="237">
        <v>0</v>
      </c>
      <c r="M71" s="316">
        <v>43100</v>
      </c>
      <c r="N71" s="316">
        <v>43585</v>
      </c>
      <c r="O71" s="311">
        <v>179893.5</v>
      </c>
      <c r="P71" s="311">
        <v>152909.46</v>
      </c>
      <c r="Q71" s="311">
        <v>0</v>
      </c>
      <c r="R71" s="311">
        <v>26984.04</v>
      </c>
      <c r="S71" s="315">
        <v>0</v>
      </c>
    </row>
    <row r="72" spans="1:19" s="315" customFormat="1" ht="24" x14ac:dyDescent="0.25">
      <c r="A72" s="237" t="s">
        <v>138</v>
      </c>
      <c r="B72" s="237" t="s">
        <v>434</v>
      </c>
      <c r="C72" s="12" t="s">
        <v>436</v>
      </c>
      <c r="D72" s="237" t="s">
        <v>272</v>
      </c>
      <c r="E72" s="237" t="s">
        <v>148</v>
      </c>
      <c r="F72" s="237" t="s">
        <v>290</v>
      </c>
      <c r="G72" s="237" t="s">
        <v>160</v>
      </c>
      <c r="H72" s="237" t="s">
        <v>115</v>
      </c>
      <c r="I72" s="237">
        <v>0</v>
      </c>
      <c r="J72" s="234">
        <v>0</v>
      </c>
      <c r="K72" s="234">
        <v>0</v>
      </c>
      <c r="L72" s="237">
        <v>0</v>
      </c>
      <c r="M72" s="316">
        <v>43190</v>
      </c>
      <c r="N72" s="316">
        <v>44561</v>
      </c>
      <c r="O72" s="311">
        <v>324610.48</v>
      </c>
      <c r="P72" s="311">
        <v>217493.22</v>
      </c>
      <c r="Q72" s="311">
        <v>0</v>
      </c>
      <c r="R72" s="311">
        <v>107117.26</v>
      </c>
      <c r="S72" s="315">
        <v>0</v>
      </c>
    </row>
    <row r="73" spans="1:19" s="315" customFormat="1" ht="36" x14ac:dyDescent="0.25">
      <c r="A73" s="237" t="s">
        <v>139</v>
      </c>
      <c r="B73" s="237" t="s">
        <v>437</v>
      </c>
      <c r="C73" s="12" t="s">
        <v>439</v>
      </c>
      <c r="D73" s="237" t="s">
        <v>440</v>
      </c>
      <c r="E73" s="237" t="s">
        <v>148</v>
      </c>
      <c r="F73" s="237" t="s">
        <v>417</v>
      </c>
      <c r="G73" s="237" t="s">
        <v>160</v>
      </c>
      <c r="H73" s="237" t="s">
        <v>115</v>
      </c>
      <c r="I73" s="237">
        <v>0</v>
      </c>
      <c r="J73" s="234">
        <v>0</v>
      </c>
      <c r="K73" s="234">
        <v>0</v>
      </c>
      <c r="L73" s="237">
        <v>0</v>
      </c>
      <c r="M73" s="316">
        <v>43100</v>
      </c>
      <c r="N73" s="316">
        <v>43585</v>
      </c>
      <c r="O73" s="311">
        <v>92842.82</v>
      </c>
      <c r="P73" s="311">
        <v>64410.99</v>
      </c>
      <c r="Q73" s="311">
        <v>0</v>
      </c>
      <c r="R73" s="311">
        <v>28431.83</v>
      </c>
      <c r="S73" s="315">
        <v>0</v>
      </c>
    </row>
    <row r="74" spans="1:19" s="315" customFormat="1" ht="24" x14ac:dyDescent="0.25">
      <c r="A74" s="236" t="s">
        <v>93</v>
      </c>
      <c r="B74" s="235" t="s">
        <v>83</v>
      </c>
      <c r="C74" s="239" t="s">
        <v>441</v>
      </c>
      <c r="D74" s="235">
        <v>0</v>
      </c>
      <c r="E74" s="235">
        <v>0</v>
      </c>
      <c r="F74" s="235">
        <v>0</v>
      </c>
      <c r="G74" s="235">
        <v>0</v>
      </c>
      <c r="H74" s="235">
        <v>0</v>
      </c>
      <c r="I74" s="235">
        <v>0</v>
      </c>
      <c r="J74" s="236">
        <v>0</v>
      </c>
      <c r="K74" s="236">
        <v>0</v>
      </c>
      <c r="L74" s="235">
        <v>0</v>
      </c>
      <c r="M74" s="313">
        <v>0</v>
      </c>
      <c r="N74" s="313" t="s">
        <v>275</v>
      </c>
      <c r="O74" s="314">
        <v>0</v>
      </c>
      <c r="P74" s="314">
        <v>0</v>
      </c>
      <c r="Q74" s="314">
        <v>0</v>
      </c>
      <c r="R74" s="314">
        <v>0</v>
      </c>
      <c r="S74" s="315">
        <v>0</v>
      </c>
    </row>
    <row r="75" spans="1:19" s="315" customFormat="1" ht="24" x14ac:dyDescent="0.25">
      <c r="A75" s="237" t="s">
        <v>141</v>
      </c>
      <c r="B75" s="237" t="s">
        <v>442</v>
      </c>
      <c r="C75" s="12" t="s">
        <v>444</v>
      </c>
      <c r="D75" s="237" t="s">
        <v>266</v>
      </c>
      <c r="E75" s="237" t="s">
        <v>148</v>
      </c>
      <c r="F75" s="237" t="s">
        <v>417</v>
      </c>
      <c r="G75" s="237" t="s">
        <v>149</v>
      </c>
      <c r="H75" s="237" t="s">
        <v>115</v>
      </c>
      <c r="I75" s="237">
        <v>0</v>
      </c>
      <c r="J75" s="234">
        <v>0</v>
      </c>
      <c r="K75" s="234">
        <v>0</v>
      </c>
      <c r="L75" s="237">
        <v>0</v>
      </c>
      <c r="M75" s="316">
        <v>43190</v>
      </c>
      <c r="N75" s="316">
        <v>43799</v>
      </c>
      <c r="O75" s="311">
        <v>723024.09</v>
      </c>
      <c r="P75" s="311">
        <v>364670.99</v>
      </c>
      <c r="Q75" s="311">
        <v>32176.85</v>
      </c>
      <c r="R75" s="311">
        <v>326176.25</v>
      </c>
      <c r="S75" s="315">
        <v>0</v>
      </c>
    </row>
    <row r="76" spans="1:19" s="315" customFormat="1" ht="24" x14ac:dyDescent="0.25">
      <c r="A76" s="237" t="s">
        <v>142</v>
      </c>
      <c r="B76" s="237" t="s">
        <v>445</v>
      </c>
      <c r="C76" s="12" t="s">
        <v>447</v>
      </c>
      <c r="D76" s="237" t="s">
        <v>297</v>
      </c>
      <c r="E76" s="237" t="s">
        <v>148</v>
      </c>
      <c r="F76" s="237" t="s">
        <v>399</v>
      </c>
      <c r="G76" s="237" t="s">
        <v>149</v>
      </c>
      <c r="H76" s="237" t="s">
        <v>115</v>
      </c>
      <c r="I76" s="237">
        <v>0</v>
      </c>
      <c r="J76" s="234">
        <v>0</v>
      </c>
      <c r="K76" s="234">
        <v>0</v>
      </c>
      <c r="L76" s="237">
        <v>0</v>
      </c>
      <c r="M76" s="316">
        <v>43159</v>
      </c>
      <c r="N76" s="316">
        <v>44561</v>
      </c>
      <c r="O76" s="311">
        <v>258030.9</v>
      </c>
      <c r="P76" s="311">
        <v>204684.44</v>
      </c>
      <c r="Q76" s="311">
        <v>18060.39</v>
      </c>
      <c r="R76" s="311">
        <v>35286.07</v>
      </c>
      <c r="S76" s="315">
        <v>0</v>
      </c>
    </row>
    <row r="77" spans="1:19" s="315" customFormat="1" ht="48" x14ac:dyDescent="0.25">
      <c r="A77" s="237" t="s">
        <v>448</v>
      </c>
      <c r="B77" s="237" t="s">
        <v>449</v>
      </c>
      <c r="C77" s="12" t="s">
        <v>451</v>
      </c>
      <c r="D77" s="237" t="s">
        <v>272</v>
      </c>
      <c r="E77" s="237" t="s">
        <v>148</v>
      </c>
      <c r="F77" s="237" t="s">
        <v>290</v>
      </c>
      <c r="G77" s="237" t="s">
        <v>149</v>
      </c>
      <c r="H77" s="237" t="s">
        <v>115</v>
      </c>
      <c r="I77" s="237">
        <v>0</v>
      </c>
      <c r="J77" s="234">
        <v>0</v>
      </c>
      <c r="K77" s="234">
        <v>0</v>
      </c>
      <c r="L77" s="237">
        <v>0</v>
      </c>
      <c r="M77" s="316">
        <v>43159</v>
      </c>
      <c r="N77" s="316">
        <v>43921</v>
      </c>
      <c r="O77" s="311">
        <v>297806.55</v>
      </c>
      <c r="P77" s="311">
        <v>253135.57</v>
      </c>
      <c r="Q77" s="311">
        <v>22335.47</v>
      </c>
      <c r="R77" s="311">
        <v>22335.51</v>
      </c>
      <c r="S77" s="315">
        <v>0</v>
      </c>
    </row>
    <row r="78" spans="1:19" s="315" customFormat="1" ht="48" x14ac:dyDescent="0.25">
      <c r="A78" s="236" t="s">
        <v>452</v>
      </c>
      <c r="B78" s="235" t="s">
        <v>83</v>
      </c>
      <c r="C78" s="239" t="s">
        <v>453</v>
      </c>
      <c r="D78" s="235">
        <v>0</v>
      </c>
      <c r="E78" s="235">
        <v>0</v>
      </c>
      <c r="F78" s="235">
        <v>0</v>
      </c>
      <c r="G78" s="235">
        <v>0</v>
      </c>
      <c r="H78" s="235">
        <v>0</v>
      </c>
      <c r="I78" s="235">
        <v>0</v>
      </c>
      <c r="J78" s="236">
        <v>0</v>
      </c>
      <c r="K78" s="236">
        <v>0</v>
      </c>
      <c r="L78" s="235">
        <v>0</v>
      </c>
      <c r="M78" s="313">
        <v>0</v>
      </c>
      <c r="N78" s="313" t="s">
        <v>275</v>
      </c>
      <c r="O78" s="314">
        <v>0</v>
      </c>
      <c r="P78" s="314">
        <v>0</v>
      </c>
      <c r="Q78" s="314">
        <v>0</v>
      </c>
      <c r="R78" s="314">
        <v>0</v>
      </c>
      <c r="S78" s="315">
        <v>0</v>
      </c>
    </row>
    <row r="79" spans="1:19" s="315" customFormat="1" ht="24" x14ac:dyDescent="0.25">
      <c r="A79" s="236" t="s">
        <v>94</v>
      </c>
      <c r="B79" s="235" t="s">
        <v>83</v>
      </c>
      <c r="C79" s="239" t="s">
        <v>454</v>
      </c>
      <c r="D79" s="235">
        <v>0</v>
      </c>
      <c r="E79" s="235">
        <v>0</v>
      </c>
      <c r="F79" s="235">
        <v>0</v>
      </c>
      <c r="G79" s="235">
        <v>0</v>
      </c>
      <c r="H79" s="235">
        <v>0</v>
      </c>
      <c r="I79" s="235">
        <v>0</v>
      </c>
      <c r="J79" s="236">
        <v>0</v>
      </c>
      <c r="K79" s="236">
        <v>0</v>
      </c>
      <c r="L79" s="235">
        <v>0</v>
      </c>
      <c r="M79" s="313">
        <v>0</v>
      </c>
      <c r="N79" s="313" t="s">
        <v>275</v>
      </c>
      <c r="O79" s="314">
        <v>0</v>
      </c>
      <c r="P79" s="314">
        <v>0</v>
      </c>
      <c r="Q79" s="314">
        <v>0</v>
      </c>
      <c r="R79" s="314">
        <v>0</v>
      </c>
      <c r="S79" s="315">
        <v>0</v>
      </c>
    </row>
    <row r="80" spans="1:19" s="315" customFormat="1" ht="24" x14ac:dyDescent="0.25">
      <c r="A80" s="237" t="s">
        <v>144</v>
      </c>
      <c r="B80" s="237" t="s">
        <v>455</v>
      </c>
      <c r="C80" s="12" t="s">
        <v>457</v>
      </c>
      <c r="D80" s="237" t="s">
        <v>280</v>
      </c>
      <c r="E80" s="237" t="s">
        <v>162</v>
      </c>
      <c r="F80" s="237" t="s">
        <v>458</v>
      </c>
      <c r="G80" s="237" t="s">
        <v>163</v>
      </c>
      <c r="H80" s="237" t="s">
        <v>115</v>
      </c>
      <c r="I80" s="237">
        <v>0</v>
      </c>
      <c r="J80" s="234">
        <v>0</v>
      </c>
      <c r="K80" s="234">
        <v>0</v>
      </c>
      <c r="L80" s="237">
        <v>0</v>
      </c>
      <c r="M80" s="316">
        <v>43281</v>
      </c>
      <c r="N80" s="316">
        <v>44230</v>
      </c>
      <c r="O80" s="311">
        <v>46877.647058823532</v>
      </c>
      <c r="P80" s="311">
        <v>39846</v>
      </c>
      <c r="Q80" s="311">
        <v>3515.8235294117649</v>
      </c>
      <c r="R80" s="311">
        <v>3515.8235294117649</v>
      </c>
      <c r="S80" s="315">
        <v>0</v>
      </c>
    </row>
    <row r="81" spans="1:19" s="315" customFormat="1" ht="24" x14ac:dyDescent="0.25">
      <c r="A81" s="237" t="s">
        <v>459</v>
      </c>
      <c r="B81" s="237" t="s">
        <v>460</v>
      </c>
      <c r="C81" s="12" t="s">
        <v>462</v>
      </c>
      <c r="D81" s="237" t="s">
        <v>463</v>
      </c>
      <c r="E81" s="237" t="s">
        <v>162</v>
      </c>
      <c r="F81" s="237" t="s">
        <v>399</v>
      </c>
      <c r="G81" s="237" t="s">
        <v>163</v>
      </c>
      <c r="H81" s="237" t="s">
        <v>115</v>
      </c>
      <c r="I81" s="237">
        <v>0</v>
      </c>
      <c r="J81" s="234">
        <v>0</v>
      </c>
      <c r="K81" s="234">
        <v>0</v>
      </c>
      <c r="L81" s="237">
        <v>0</v>
      </c>
      <c r="M81" s="316">
        <v>43281</v>
      </c>
      <c r="N81" s="316">
        <v>44355</v>
      </c>
      <c r="O81" s="311">
        <v>137798.82352941178</v>
      </c>
      <c r="P81" s="311">
        <v>117129</v>
      </c>
      <c r="Q81" s="311">
        <v>10334.911764705883</v>
      </c>
      <c r="R81" s="311">
        <v>10334.911764705883</v>
      </c>
      <c r="S81" s="315">
        <v>0</v>
      </c>
    </row>
    <row r="82" spans="1:19" s="315" customFormat="1" x14ac:dyDescent="0.25">
      <c r="A82" s="237" t="s">
        <v>464</v>
      </c>
      <c r="B82" s="237" t="s">
        <v>465</v>
      </c>
      <c r="C82" s="12" t="s">
        <v>467</v>
      </c>
      <c r="D82" s="237" t="s">
        <v>468</v>
      </c>
      <c r="E82" s="237" t="s">
        <v>162</v>
      </c>
      <c r="F82" s="237" t="s">
        <v>469</v>
      </c>
      <c r="G82" s="237" t="s">
        <v>163</v>
      </c>
      <c r="H82" s="237" t="s">
        <v>115</v>
      </c>
      <c r="I82" s="237">
        <v>0</v>
      </c>
      <c r="J82" s="234">
        <v>0</v>
      </c>
      <c r="K82" s="234">
        <v>0</v>
      </c>
      <c r="L82" s="237">
        <v>0</v>
      </c>
      <c r="M82" s="316">
        <v>43281</v>
      </c>
      <c r="N82" s="316">
        <v>44382</v>
      </c>
      <c r="O82" s="311">
        <v>190492.9411764706</v>
      </c>
      <c r="P82" s="311">
        <v>161919</v>
      </c>
      <c r="Q82" s="311">
        <v>14286.970588235294</v>
      </c>
      <c r="R82" s="311">
        <v>14286.970588235294</v>
      </c>
    </row>
    <row r="83" spans="1:19" s="315" customFormat="1" ht="24" x14ac:dyDescent="0.25">
      <c r="A83" s="237" t="s">
        <v>470</v>
      </c>
      <c r="B83" s="237" t="s">
        <v>471</v>
      </c>
      <c r="C83" s="12" t="s">
        <v>473</v>
      </c>
      <c r="D83" s="237" t="s">
        <v>474</v>
      </c>
      <c r="E83" s="237" t="s">
        <v>162</v>
      </c>
      <c r="F83" s="237" t="s">
        <v>475</v>
      </c>
      <c r="G83" s="237" t="s">
        <v>163</v>
      </c>
      <c r="H83" s="237" t="s">
        <v>115</v>
      </c>
      <c r="I83" s="237">
        <v>0</v>
      </c>
      <c r="J83" s="234">
        <v>0</v>
      </c>
      <c r="K83" s="234">
        <v>0</v>
      </c>
      <c r="L83" s="237">
        <v>0</v>
      </c>
      <c r="M83" s="316">
        <v>43281</v>
      </c>
      <c r="N83" s="316">
        <v>44624</v>
      </c>
      <c r="O83" s="311">
        <v>121941.17647058824</v>
      </c>
      <c r="P83" s="311">
        <v>103650</v>
      </c>
      <c r="Q83" s="311">
        <v>9145.5882352941171</v>
      </c>
      <c r="R83" s="311">
        <v>9145.5882352941171</v>
      </c>
      <c r="S83" s="315">
        <v>0</v>
      </c>
    </row>
    <row r="84" spans="1:19" s="315" customFormat="1" ht="48" x14ac:dyDescent="0.25">
      <c r="A84" s="236" t="s">
        <v>95</v>
      </c>
      <c r="B84" s="235" t="s">
        <v>83</v>
      </c>
      <c r="C84" s="239" t="s">
        <v>476</v>
      </c>
      <c r="D84" s="235">
        <v>0</v>
      </c>
      <c r="E84" s="235">
        <v>0</v>
      </c>
      <c r="F84" s="235">
        <v>0</v>
      </c>
      <c r="G84" s="235">
        <v>0</v>
      </c>
      <c r="H84" s="235">
        <v>0</v>
      </c>
      <c r="I84" s="235">
        <v>0</v>
      </c>
      <c r="J84" s="236">
        <v>0</v>
      </c>
      <c r="K84" s="236">
        <v>0</v>
      </c>
      <c r="L84" s="235">
        <v>0</v>
      </c>
      <c r="M84" s="313">
        <v>0</v>
      </c>
      <c r="N84" s="313" t="s">
        <v>275</v>
      </c>
      <c r="O84" s="314">
        <v>0</v>
      </c>
      <c r="P84" s="314">
        <v>0</v>
      </c>
      <c r="Q84" s="314">
        <v>0</v>
      </c>
      <c r="R84" s="314">
        <v>0</v>
      </c>
      <c r="S84" s="315">
        <v>0</v>
      </c>
    </row>
    <row r="85" spans="1:19" s="315" customFormat="1" ht="48" x14ac:dyDescent="0.25">
      <c r="A85" s="237" t="s">
        <v>477</v>
      </c>
      <c r="B85" s="237" t="s">
        <v>478</v>
      </c>
      <c r="C85" s="12" t="s">
        <v>480</v>
      </c>
      <c r="D85" s="237" t="s">
        <v>481</v>
      </c>
      <c r="E85" s="237" t="s">
        <v>162</v>
      </c>
      <c r="F85" s="237" t="s">
        <v>399</v>
      </c>
      <c r="G85" s="237" t="s">
        <v>482</v>
      </c>
      <c r="H85" s="237" t="s">
        <v>115</v>
      </c>
      <c r="I85" s="237">
        <v>0</v>
      </c>
      <c r="J85" s="234">
        <v>0</v>
      </c>
      <c r="K85" s="234">
        <v>0</v>
      </c>
      <c r="L85" s="237">
        <v>0</v>
      </c>
      <c r="M85" s="316">
        <v>43312</v>
      </c>
      <c r="N85" s="316">
        <v>44408</v>
      </c>
      <c r="O85" s="311">
        <v>12312.235294117647</v>
      </c>
      <c r="P85" s="311">
        <v>10465.4</v>
      </c>
      <c r="Q85" s="311">
        <v>923.4176470588236</v>
      </c>
      <c r="R85" s="311">
        <v>923.4176470588236</v>
      </c>
      <c r="S85" s="315">
        <v>0</v>
      </c>
    </row>
    <row r="86" spans="1:19" s="315" customFormat="1" ht="36" x14ac:dyDescent="0.25">
      <c r="A86" s="237" t="s">
        <v>483</v>
      </c>
      <c r="B86" s="237" t="s">
        <v>484</v>
      </c>
      <c r="C86" s="12" t="s">
        <v>486</v>
      </c>
      <c r="D86" s="237" t="s">
        <v>280</v>
      </c>
      <c r="E86" s="237" t="s">
        <v>162</v>
      </c>
      <c r="F86" s="237" t="s">
        <v>487</v>
      </c>
      <c r="G86" s="237" t="s">
        <v>482</v>
      </c>
      <c r="H86" s="237" t="s">
        <v>115</v>
      </c>
      <c r="I86" s="237">
        <v>0</v>
      </c>
      <c r="J86" s="234">
        <v>0</v>
      </c>
      <c r="K86" s="234">
        <v>0</v>
      </c>
      <c r="L86" s="237">
        <v>0</v>
      </c>
      <c r="M86" s="316">
        <v>43373</v>
      </c>
      <c r="N86" s="316">
        <v>44381</v>
      </c>
      <c r="O86" s="311">
        <v>4317</v>
      </c>
      <c r="P86" s="311">
        <v>3669.6</v>
      </c>
      <c r="Q86" s="311">
        <v>323.7</v>
      </c>
      <c r="R86" s="311">
        <v>323.7</v>
      </c>
      <c r="S86" s="315">
        <v>0</v>
      </c>
    </row>
    <row r="87" spans="1:19" s="315" customFormat="1" ht="36" x14ac:dyDescent="0.25">
      <c r="A87" s="237" t="s">
        <v>488</v>
      </c>
      <c r="B87" s="237" t="s">
        <v>489</v>
      </c>
      <c r="C87" s="12" t="s">
        <v>491</v>
      </c>
      <c r="D87" s="237" t="s">
        <v>492</v>
      </c>
      <c r="E87" s="237" t="s">
        <v>162</v>
      </c>
      <c r="F87" s="237" t="s">
        <v>493</v>
      </c>
      <c r="G87" s="237" t="s">
        <v>482</v>
      </c>
      <c r="H87" s="237" t="s">
        <v>115</v>
      </c>
      <c r="I87" s="237">
        <v>0</v>
      </c>
      <c r="J87" s="234">
        <v>0</v>
      </c>
      <c r="K87" s="234">
        <v>0</v>
      </c>
      <c r="L87" s="237">
        <v>0</v>
      </c>
      <c r="M87" s="316">
        <v>43373</v>
      </c>
      <c r="N87" s="316">
        <v>44381</v>
      </c>
      <c r="O87" s="311">
        <v>10980</v>
      </c>
      <c r="P87" s="311">
        <v>9333</v>
      </c>
      <c r="Q87" s="311">
        <v>823.5</v>
      </c>
      <c r="R87" s="311">
        <v>823.5</v>
      </c>
      <c r="S87" s="315">
        <v>0</v>
      </c>
    </row>
    <row r="88" spans="1:19" s="315" customFormat="1" ht="24" x14ac:dyDescent="0.25">
      <c r="A88" s="237" t="s">
        <v>494</v>
      </c>
      <c r="B88" s="237" t="s">
        <v>495</v>
      </c>
      <c r="C88" s="12" t="s">
        <v>497</v>
      </c>
      <c r="D88" s="237" t="s">
        <v>498</v>
      </c>
      <c r="E88" s="237" t="s">
        <v>162</v>
      </c>
      <c r="F88" s="237" t="s">
        <v>361</v>
      </c>
      <c r="G88" s="237" t="s">
        <v>482</v>
      </c>
      <c r="H88" s="237" t="s">
        <v>115</v>
      </c>
      <c r="I88" s="237">
        <v>0</v>
      </c>
      <c r="J88" s="234">
        <v>0</v>
      </c>
      <c r="K88" s="234">
        <v>0</v>
      </c>
      <c r="L88" s="237">
        <v>0</v>
      </c>
      <c r="M88" s="316">
        <v>43465</v>
      </c>
      <c r="N88" s="316">
        <v>44615</v>
      </c>
      <c r="O88" s="311">
        <v>17152.939999999999</v>
      </c>
      <c r="P88" s="311">
        <v>14580</v>
      </c>
      <c r="Q88" s="311">
        <v>1286.47</v>
      </c>
      <c r="R88" s="311">
        <v>1286.47</v>
      </c>
      <c r="S88" s="315">
        <v>0</v>
      </c>
    </row>
    <row r="89" spans="1:19" s="315" customFormat="1" ht="24" x14ac:dyDescent="0.25">
      <c r="A89" s="236" t="s">
        <v>96</v>
      </c>
      <c r="B89" s="235">
        <v>0</v>
      </c>
      <c r="C89" s="239" t="s">
        <v>499</v>
      </c>
      <c r="D89" s="235">
        <v>0</v>
      </c>
      <c r="E89" s="235">
        <v>0</v>
      </c>
      <c r="F89" s="235">
        <v>0</v>
      </c>
      <c r="G89" s="235">
        <v>0</v>
      </c>
      <c r="H89" s="235">
        <v>0</v>
      </c>
      <c r="I89" s="235">
        <v>0</v>
      </c>
      <c r="J89" s="236">
        <v>0</v>
      </c>
      <c r="K89" s="236">
        <v>0</v>
      </c>
      <c r="L89" s="235">
        <v>0</v>
      </c>
      <c r="M89" s="313">
        <v>0</v>
      </c>
      <c r="N89" s="313" t="s">
        <v>275</v>
      </c>
      <c r="O89" s="314">
        <v>0</v>
      </c>
      <c r="P89" s="314">
        <v>0</v>
      </c>
      <c r="Q89" s="314">
        <v>0</v>
      </c>
      <c r="R89" s="314">
        <v>0</v>
      </c>
      <c r="S89" s="315">
        <v>0</v>
      </c>
    </row>
    <row r="90" spans="1:19" s="315" customFormat="1" ht="24" x14ac:dyDescent="0.25">
      <c r="A90" s="237" t="s">
        <v>145</v>
      </c>
      <c r="B90" s="237" t="s">
        <v>500</v>
      </c>
      <c r="C90" s="12" t="s">
        <v>502</v>
      </c>
      <c r="D90" s="237" t="s">
        <v>280</v>
      </c>
      <c r="E90" s="237" t="s">
        <v>162</v>
      </c>
      <c r="F90" s="237" t="s">
        <v>487</v>
      </c>
      <c r="G90" s="237" t="s">
        <v>165</v>
      </c>
      <c r="H90" s="237" t="s">
        <v>115</v>
      </c>
      <c r="I90" s="237">
        <v>0</v>
      </c>
      <c r="J90" s="234">
        <v>0</v>
      </c>
      <c r="K90" s="234">
        <v>0</v>
      </c>
      <c r="L90" s="237">
        <v>0</v>
      </c>
      <c r="M90" s="316">
        <v>43465</v>
      </c>
      <c r="N90" s="316">
        <v>43889</v>
      </c>
      <c r="O90" s="311">
        <v>33618.94</v>
      </c>
      <c r="P90" s="311">
        <v>28576.09</v>
      </c>
      <c r="Q90" s="311">
        <v>2521.4299999999998</v>
      </c>
      <c r="R90" s="311">
        <v>2521.42</v>
      </c>
      <c r="S90" s="315">
        <v>0</v>
      </c>
    </row>
    <row r="91" spans="1:19" s="315" customFormat="1" ht="24" x14ac:dyDescent="0.25">
      <c r="A91" s="237" t="s">
        <v>146</v>
      </c>
      <c r="B91" s="237" t="s">
        <v>503</v>
      </c>
      <c r="C91" s="12" t="s">
        <v>505</v>
      </c>
      <c r="D91" s="237" t="s">
        <v>506</v>
      </c>
      <c r="E91" s="237" t="s">
        <v>162</v>
      </c>
      <c r="F91" s="237" t="s">
        <v>487</v>
      </c>
      <c r="G91" s="237" t="s">
        <v>165</v>
      </c>
      <c r="H91" s="237" t="s">
        <v>115</v>
      </c>
      <c r="I91" s="237">
        <v>0</v>
      </c>
      <c r="J91" s="234">
        <v>0</v>
      </c>
      <c r="K91" s="234">
        <v>0</v>
      </c>
      <c r="L91" s="237">
        <v>0</v>
      </c>
      <c r="M91" s="316">
        <v>43434</v>
      </c>
      <c r="N91" s="316">
        <v>43646</v>
      </c>
      <c r="O91" s="311">
        <v>34031.5</v>
      </c>
      <c r="P91" s="311">
        <v>28926.78</v>
      </c>
      <c r="Q91" s="311">
        <v>2552.36</v>
      </c>
      <c r="R91" s="311">
        <v>2552.36</v>
      </c>
    </row>
    <row r="92" spans="1:19" s="315" customFormat="1" ht="24" x14ac:dyDescent="0.25">
      <c r="A92" s="237" t="s">
        <v>507</v>
      </c>
      <c r="B92" s="237" t="s">
        <v>508</v>
      </c>
      <c r="C92" s="12" t="s">
        <v>510</v>
      </c>
      <c r="D92" s="237" t="s">
        <v>511</v>
      </c>
      <c r="E92" s="237" t="s">
        <v>162</v>
      </c>
      <c r="F92" s="237" t="s">
        <v>512</v>
      </c>
      <c r="G92" s="237" t="s">
        <v>165</v>
      </c>
      <c r="H92" s="237" t="s">
        <v>115</v>
      </c>
      <c r="I92" s="237">
        <v>0</v>
      </c>
      <c r="J92" s="234">
        <v>0</v>
      </c>
      <c r="K92" s="234">
        <v>0</v>
      </c>
      <c r="L92" s="237">
        <v>0</v>
      </c>
      <c r="M92" s="316">
        <v>43434</v>
      </c>
      <c r="N92" s="316">
        <v>44561</v>
      </c>
      <c r="O92" s="311">
        <v>183575.7</v>
      </c>
      <c r="P92" s="311">
        <v>156039.32999999999</v>
      </c>
      <c r="Q92" s="311">
        <v>13768.17</v>
      </c>
      <c r="R92" s="311">
        <v>13768.2</v>
      </c>
    </row>
    <row r="93" spans="1:19" s="315" customFormat="1" ht="24" x14ac:dyDescent="0.25">
      <c r="A93" s="237" t="s">
        <v>513</v>
      </c>
      <c r="B93" s="237" t="s">
        <v>514</v>
      </c>
      <c r="C93" s="12" t="s">
        <v>516</v>
      </c>
      <c r="D93" s="237" t="s">
        <v>517</v>
      </c>
      <c r="E93" s="237" t="s">
        <v>162</v>
      </c>
      <c r="F93" s="237" t="s">
        <v>512</v>
      </c>
      <c r="G93" s="237" t="s">
        <v>165</v>
      </c>
      <c r="H93" s="237" t="s">
        <v>115</v>
      </c>
      <c r="I93" s="237">
        <v>0</v>
      </c>
      <c r="J93" s="234">
        <v>0</v>
      </c>
      <c r="K93" s="234">
        <v>0</v>
      </c>
      <c r="L93" s="237">
        <v>0</v>
      </c>
      <c r="M93" s="316">
        <v>43434</v>
      </c>
      <c r="N93" s="316">
        <v>43829</v>
      </c>
      <c r="O93" s="311">
        <v>25115.61</v>
      </c>
      <c r="P93" s="311">
        <v>19887.169999999998</v>
      </c>
      <c r="Q93" s="311">
        <v>1754.75</v>
      </c>
      <c r="R93" s="311">
        <v>3473.69</v>
      </c>
    </row>
    <row r="94" spans="1:19" s="315" customFormat="1" ht="24" x14ac:dyDescent="0.25">
      <c r="A94" s="237" t="s">
        <v>518</v>
      </c>
      <c r="B94" s="237" t="s">
        <v>519</v>
      </c>
      <c r="C94" s="12" t="s">
        <v>521</v>
      </c>
      <c r="D94" s="237" t="s">
        <v>522</v>
      </c>
      <c r="E94" s="237" t="s">
        <v>162</v>
      </c>
      <c r="F94" s="237" t="s">
        <v>512</v>
      </c>
      <c r="G94" s="237" t="s">
        <v>165</v>
      </c>
      <c r="H94" s="237" t="s">
        <v>115</v>
      </c>
      <c r="I94" s="237">
        <v>0</v>
      </c>
      <c r="J94" s="234">
        <v>0</v>
      </c>
      <c r="K94" s="234">
        <v>0</v>
      </c>
      <c r="L94" s="237">
        <v>0</v>
      </c>
      <c r="M94" s="316">
        <v>43434</v>
      </c>
      <c r="N94" s="316">
        <v>43830</v>
      </c>
      <c r="O94" s="311">
        <v>23626.350000000002</v>
      </c>
      <c r="P94" s="311">
        <v>20082.400000000001</v>
      </c>
      <c r="Q94" s="311">
        <v>1771.97</v>
      </c>
      <c r="R94" s="311">
        <v>1771.98</v>
      </c>
    </row>
    <row r="95" spans="1:19" s="315" customFormat="1" ht="24" x14ac:dyDescent="0.25">
      <c r="A95" s="237" t="s">
        <v>523</v>
      </c>
      <c r="B95" s="237" t="s">
        <v>524</v>
      </c>
      <c r="C95" s="12" t="s">
        <v>526</v>
      </c>
      <c r="D95" s="237" t="s">
        <v>527</v>
      </c>
      <c r="E95" s="237" t="s">
        <v>162</v>
      </c>
      <c r="F95" s="237" t="s">
        <v>512</v>
      </c>
      <c r="G95" s="237" t="s">
        <v>165</v>
      </c>
      <c r="H95" s="237" t="s">
        <v>115</v>
      </c>
      <c r="I95" s="237">
        <v>0</v>
      </c>
      <c r="J95" s="234">
        <v>0</v>
      </c>
      <c r="K95" s="234">
        <v>0</v>
      </c>
      <c r="L95" s="237">
        <v>0</v>
      </c>
      <c r="M95" s="316">
        <v>43434</v>
      </c>
      <c r="N95" s="316">
        <v>43830</v>
      </c>
      <c r="O95" s="311">
        <v>14262.54</v>
      </c>
      <c r="P95" s="311">
        <v>12123.16</v>
      </c>
      <c r="Q95" s="311">
        <v>1069.68</v>
      </c>
      <c r="R95" s="311">
        <v>1069.7</v>
      </c>
    </row>
    <row r="96" spans="1:19" s="315" customFormat="1" ht="24" x14ac:dyDescent="0.25">
      <c r="A96" s="237" t="s">
        <v>528</v>
      </c>
      <c r="B96" s="237" t="s">
        <v>529</v>
      </c>
      <c r="C96" s="12" t="s">
        <v>531</v>
      </c>
      <c r="D96" s="237" t="s">
        <v>532</v>
      </c>
      <c r="E96" s="237" t="s">
        <v>162</v>
      </c>
      <c r="F96" s="237" t="s">
        <v>512</v>
      </c>
      <c r="G96" s="237" t="s">
        <v>165</v>
      </c>
      <c r="H96" s="237" t="s">
        <v>115</v>
      </c>
      <c r="I96" s="237">
        <v>0</v>
      </c>
      <c r="J96" s="234">
        <v>0</v>
      </c>
      <c r="K96" s="234">
        <v>0</v>
      </c>
      <c r="L96" s="237">
        <v>0</v>
      </c>
      <c r="M96" s="316">
        <v>43434</v>
      </c>
      <c r="N96" s="316">
        <v>43830</v>
      </c>
      <c r="O96" s="311">
        <v>21476.829999999998</v>
      </c>
      <c r="P96" s="311">
        <v>18255.310000000001</v>
      </c>
      <c r="Q96" s="311">
        <v>1610.75</v>
      </c>
      <c r="R96" s="311">
        <v>1610.77</v>
      </c>
    </row>
    <row r="97" spans="1:19" s="315" customFormat="1" ht="36" x14ac:dyDescent="0.25">
      <c r="A97" s="237" t="s">
        <v>533</v>
      </c>
      <c r="B97" s="237" t="s">
        <v>534</v>
      </c>
      <c r="C97" s="12" t="s">
        <v>536</v>
      </c>
      <c r="D97" s="237" t="s">
        <v>537</v>
      </c>
      <c r="E97" s="237" t="s">
        <v>162</v>
      </c>
      <c r="F97" s="237" t="s">
        <v>316</v>
      </c>
      <c r="G97" s="237" t="s">
        <v>165</v>
      </c>
      <c r="H97" s="237" t="s">
        <v>115</v>
      </c>
      <c r="I97" s="237">
        <v>0</v>
      </c>
      <c r="J97" s="234">
        <v>0</v>
      </c>
      <c r="K97" s="234">
        <v>0</v>
      </c>
      <c r="L97" s="237">
        <v>0</v>
      </c>
      <c r="M97" s="316">
        <v>43465</v>
      </c>
      <c r="N97" s="316">
        <v>43920</v>
      </c>
      <c r="O97" s="311">
        <v>100219.43</v>
      </c>
      <c r="P97" s="311">
        <v>85186.52</v>
      </c>
      <c r="Q97" s="311">
        <v>7516.45</v>
      </c>
      <c r="R97" s="311">
        <v>7516.46</v>
      </c>
    </row>
    <row r="98" spans="1:19" s="315" customFormat="1" ht="24" x14ac:dyDescent="0.25">
      <c r="A98" s="237" t="s">
        <v>538</v>
      </c>
      <c r="B98" s="237" t="s">
        <v>539</v>
      </c>
      <c r="C98" s="12" t="s">
        <v>541</v>
      </c>
      <c r="D98" s="237" t="s">
        <v>542</v>
      </c>
      <c r="E98" s="237" t="s">
        <v>162</v>
      </c>
      <c r="F98" s="237" t="s">
        <v>316</v>
      </c>
      <c r="G98" s="237" t="s">
        <v>165</v>
      </c>
      <c r="H98" s="237" t="s">
        <v>115</v>
      </c>
      <c r="I98" s="237">
        <v>0</v>
      </c>
      <c r="J98" s="234">
        <v>0</v>
      </c>
      <c r="K98" s="234">
        <v>0</v>
      </c>
      <c r="L98" s="237">
        <v>0</v>
      </c>
      <c r="M98" s="316">
        <v>43465</v>
      </c>
      <c r="N98" s="316">
        <v>43889</v>
      </c>
      <c r="O98" s="311">
        <v>52703.69</v>
      </c>
      <c r="P98" s="311">
        <v>44798.14</v>
      </c>
      <c r="Q98" s="311">
        <v>3952.78</v>
      </c>
      <c r="R98" s="311">
        <v>3952.77</v>
      </c>
    </row>
    <row r="99" spans="1:19" s="315" customFormat="1" ht="36" x14ac:dyDescent="0.25">
      <c r="A99" s="237" t="s">
        <v>543</v>
      </c>
      <c r="B99" s="237" t="s">
        <v>544</v>
      </c>
      <c r="C99" s="12" t="s">
        <v>546</v>
      </c>
      <c r="D99" s="237" t="s">
        <v>547</v>
      </c>
      <c r="E99" s="237" t="s">
        <v>162</v>
      </c>
      <c r="F99" s="237" t="s">
        <v>316</v>
      </c>
      <c r="G99" s="237" t="s">
        <v>165</v>
      </c>
      <c r="H99" s="237" t="s">
        <v>115</v>
      </c>
      <c r="I99" s="237">
        <v>0</v>
      </c>
      <c r="J99" s="234">
        <v>0</v>
      </c>
      <c r="K99" s="234">
        <v>0</v>
      </c>
      <c r="L99" s="237">
        <v>0</v>
      </c>
      <c r="M99" s="316">
        <v>43465</v>
      </c>
      <c r="N99" s="316">
        <v>43889</v>
      </c>
      <c r="O99" s="311">
        <v>13540.07</v>
      </c>
      <c r="P99" s="311">
        <v>11509.06</v>
      </c>
      <c r="Q99" s="311">
        <v>1015.5</v>
      </c>
      <c r="R99" s="311">
        <v>1015.51</v>
      </c>
    </row>
    <row r="100" spans="1:19" s="315" customFormat="1" ht="24" x14ac:dyDescent="0.25">
      <c r="A100" s="237" t="s">
        <v>548</v>
      </c>
      <c r="B100" s="237" t="s">
        <v>549</v>
      </c>
      <c r="C100" s="12" t="s">
        <v>551</v>
      </c>
      <c r="D100" s="237" t="s">
        <v>552</v>
      </c>
      <c r="E100" s="237" t="s">
        <v>162</v>
      </c>
      <c r="F100" s="237" t="s">
        <v>316</v>
      </c>
      <c r="G100" s="237" t="s">
        <v>165</v>
      </c>
      <c r="H100" s="237" t="s">
        <v>115</v>
      </c>
      <c r="I100" s="237">
        <v>0</v>
      </c>
      <c r="J100" s="234">
        <v>0</v>
      </c>
      <c r="K100" s="234">
        <v>0</v>
      </c>
      <c r="L100" s="237">
        <v>0</v>
      </c>
      <c r="M100" s="316">
        <v>43465</v>
      </c>
      <c r="N100" s="316">
        <v>43889</v>
      </c>
      <c r="O100" s="311">
        <v>14200</v>
      </c>
      <c r="P100" s="311">
        <v>12070</v>
      </c>
      <c r="Q100" s="311">
        <v>1065</v>
      </c>
      <c r="R100" s="311">
        <v>1065</v>
      </c>
    </row>
    <row r="101" spans="1:19" s="315" customFormat="1" ht="36" x14ac:dyDescent="0.25">
      <c r="A101" s="237" t="s">
        <v>553</v>
      </c>
      <c r="B101" s="237" t="s">
        <v>554</v>
      </c>
      <c r="C101" s="12" t="s">
        <v>556</v>
      </c>
      <c r="D101" s="237" t="s">
        <v>557</v>
      </c>
      <c r="E101" s="237" t="s">
        <v>162</v>
      </c>
      <c r="F101" s="237" t="s">
        <v>316</v>
      </c>
      <c r="G101" s="237" t="s">
        <v>165</v>
      </c>
      <c r="H101" s="237" t="s">
        <v>115</v>
      </c>
      <c r="I101" s="237">
        <v>0</v>
      </c>
      <c r="J101" s="234">
        <v>0</v>
      </c>
      <c r="K101" s="234">
        <v>0</v>
      </c>
      <c r="L101" s="237">
        <v>0</v>
      </c>
      <c r="M101" s="316">
        <v>43465</v>
      </c>
      <c r="N101" s="316">
        <v>43889</v>
      </c>
      <c r="O101" s="311">
        <v>19369.03</v>
      </c>
      <c r="P101" s="311">
        <v>16463.669999999998</v>
      </c>
      <c r="Q101" s="311">
        <v>1452.67</v>
      </c>
      <c r="R101" s="311">
        <v>1452.69</v>
      </c>
    </row>
    <row r="102" spans="1:19" s="315" customFormat="1" x14ac:dyDescent="0.25">
      <c r="A102" s="237" t="s">
        <v>558</v>
      </c>
      <c r="B102" s="237" t="s">
        <v>559</v>
      </c>
      <c r="C102" s="12" t="s">
        <v>561</v>
      </c>
      <c r="D102" s="237" t="s">
        <v>562</v>
      </c>
      <c r="E102" s="237" t="s">
        <v>162</v>
      </c>
      <c r="F102" s="237" t="s">
        <v>316</v>
      </c>
      <c r="G102" s="237" t="s">
        <v>165</v>
      </c>
      <c r="H102" s="237" t="s">
        <v>115</v>
      </c>
      <c r="I102" s="237">
        <v>0</v>
      </c>
      <c r="J102" s="234">
        <v>0</v>
      </c>
      <c r="K102" s="234">
        <v>0</v>
      </c>
      <c r="L102" s="237">
        <v>0</v>
      </c>
      <c r="M102" s="316">
        <v>43554</v>
      </c>
      <c r="N102" s="316">
        <v>43830</v>
      </c>
      <c r="O102" s="311">
        <v>17182</v>
      </c>
      <c r="P102" s="311">
        <v>11914.1</v>
      </c>
      <c r="Q102" s="311">
        <v>2457.58</v>
      </c>
      <c r="R102" s="311">
        <v>2810.3199999999997</v>
      </c>
    </row>
    <row r="103" spans="1:19" s="315" customFormat="1" ht="24" x14ac:dyDescent="0.25">
      <c r="A103" s="237" t="s">
        <v>563</v>
      </c>
      <c r="B103" s="237" t="s">
        <v>564</v>
      </c>
      <c r="C103" s="12" t="s">
        <v>566</v>
      </c>
      <c r="D103" s="237" t="s">
        <v>567</v>
      </c>
      <c r="E103" s="237" t="s">
        <v>162</v>
      </c>
      <c r="F103" s="237" t="s">
        <v>568</v>
      </c>
      <c r="G103" s="237" t="s">
        <v>165</v>
      </c>
      <c r="H103" s="237" t="s">
        <v>115</v>
      </c>
      <c r="I103" s="237">
        <v>0</v>
      </c>
      <c r="J103" s="234">
        <v>0</v>
      </c>
      <c r="K103" s="234">
        <v>0</v>
      </c>
      <c r="L103" s="237">
        <v>0</v>
      </c>
      <c r="M103" s="316">
        <v>43434</v>
      </c>
      <c r="N103" s="316">
        <v>44286</v>
      </c>
      <c r="O103" s="311">
        <v>258998.59</v>
      </c>
      <c r="P103" s="311">
        <v>220146.25</v>
      </c>
      <c r="Q103" s="311">
        <v>19426.16</v>
      </c>
      <c r="R103" s="311">
        <v>19426.18</v>
      </c>
    </row>
    <row r="104" spans="1:19" s="315" customFormat="1" x14ac:dyDescent="0.25">
      <c r="A104" s="237" t="s">
        <v>569</v>
      </c>
      <c r="B104" s="237" t="s">
        <v>570</v>
      </c>
      <c r="C104" s="12" t="s">
        <v>572</v>
      </c>
      <c r="D104" s="237" t="s">
        <v>573</v>
      </c>
      <c r="E104" s="237" t="s">
        <v>162</v>
      </c>
      <c r="F104" s="237" t="s">
        <v>568</v>
      </c>
      <c r="G104" s="237" t="s">
        <v>165</v>
      </c>
      <c r="H104" s="237" t="s">
        <v>115</v>
      </c>
      <c r="I104" s="237">
        <v>0</v>
      </c>
      <c r="J104" s="234">
        <v>0</v>
      </c>
      <c r="K104" s="234">
        <v>0</v>
      </c>
      <c r="L104" s="237">
        <v>0</v>
      </c>
      <c r="M104" s="316">
        <v>43403</v>
      </c>
      <c r="N104" s="316">
        <v>43646</v>
      </c>
      <c r="O104" s="311">
        <v>47242</v>
      </c>
      <c r="P104" s="311">
        <v>40155.699999999997</v>
      </c>
      <c r="Q104" s="311">
        <v>3543.15</v>
      </c>
      <c r="R104" s="311">
        <v>3543.15</v>
      </c>
    </row>
    <row r="105" spans="1:19" s="315" customFormat="1" ht="24" x14ac:dyDescent="0.25">
      <c r="A105" s="237" t="s">
        <v>574</v>
      </c>
      <c r="B105" s="237" t="s">
        <v>575</v>
      </c>
      <c r="C105" s="12" t="s">
        <v>577</v>
      </c>
      <c r="D105" s="237" t="s">
        <v>578</v>
      </c>
      <c r="E105" s="237" t="s">
        <v>162</v>
      </c>
      <c r="F105" s="237" t="s">
        <v>568</v>
      </c>
      <c r="G105" s="237" t="s">
        <v>165</v>
      </c>
      <c r="H105" s="237" t="s">
        <v>115</v>
      </c>
      <c r="I105" s="237">
        <v>0</v>
      </c>
      <c r="J105" s="234">
        <v>0</v>
      </c>
      <c r="K105" s="234">
        <v>0</v>
      </c>
      <c r="L105" s="237">
        <v>0</v>
      </c>
      <c r="M105" s="316">
        <v>43434</v>
      </c>
      <c r="N105" s="316">
        <v>43646</v>
      </c>
      <c r="O105" s="311">
        <v>26893</v>
      </c>
      <c r="P105" s="311">
        <v>21944.7</v>
      </c>
      <c r="Q105" s="311">
        <v>0</v>
      </c>
      <c r="R105" s="311">
        <v>4948.3</v>
      </c>
    </row>
    <row r="106" spans="1:19" s="315" customFormat="1" ht="24" x14ac:dyDescent="0.25">
      <c r="A106" s="237" t="s">
        <v>579</v>
      </c>
      <c r="B106" s="237" t="s">
        <v>580</v>
      </c>
      <c r="C106" s="12" t="s">
        <v>582</v>
      </c>
      <c r="D106" s="237" t="s">
        <v>164</v>
      </c>
      <c r="E106" s="237" t="s">
        <v>162</v>
      </c>
      <c r="F106" s="237" t="s">
        <v>568</v>
      </c>
      <c r="G106" s="237" t="s">
        <v>165</v>
      </c>
      <c r="H106" s="237" t="s">
        <v>115</v>
      </c>
      <c r="I106" s="237">
        <v>0</v>
      </c>
      <c r="J106" s="234">
        <v>0</v>
      </c>
      <c r="K106" s="234">
        <v>0</v>
      </c>
      <c r="L106" s="237">
        <v>0</v>
      </c>
      <c r="M106" s="316">
        <v>43434</v>
      </c>
      <c r="N106" s="316">
        <v>43677</v>
      </c>
      <c r="O106" s="311">
        <v>103528.96000000001</v>
      </c>
      <c r="P106" s="311">
        <v>87999.62</v>
      </c>
      <c r="Q106" s="311">
        <v>7764.67</v>
      </c>
      <c r="R106" s="311">
        <v>7764.67</v>
      </c>
    </row>
    <row r="107" spans="1:19" s="315" customFormat="1" ht="48" x14ac:dyDescent="0.25">
      <c r="A107" s="236" t="s">
        <v>583</v>
      </c>
      <c r="B107" s="235">
        <v>0</v>
      </c>
      <c r="C107" s="239" t="s">
        <v>584</v>
      </c>
      <c r="D107" s="235">
        <v>0</v>
      </c>
      <c r="E107" s="235">
        <v>0</v>
      </c>
      <c r="F107" s="235">
        <v>0</v>
      </c>
      <c r="G107" s="235">
        <v>0</v>
      </c>
      <c r="H107" s="235">
        <v>0</v>
      </c>
      <c r="I107" s="235">
        <v>0</v>
      </c>
      <c r="J107" s="236">
        <v>0</v>
      </c>
      <c r="K107" s="236">
        <v>0</v>
      </c>
      <c r="L107" s="235">
        <v>0</v>
      </c>
      <c r="M107" s="313">
        <v>0</v>
      </c>
      <c r="N107" s="313" t="s">
        <v>275</v>
      </c>
      <c r="O107" s="314">
        <v>0</v>
      </c>
      <c r="P107" s="314"/>
      <c r="Q107" s="314">
        <v>0</v>
      </c>
      <c r="R107" s="314">
        <v>0</v>
      </c>
      <c r="S107" s="315">
        <v>0</v>
      </c>
    </row>
    <row r="108" spans="1:19" s="315" customFormat="1" ht="24" x14ac:dyDescent="0.25">
      <c r="A108" s="236" t="s">
        <v>97</v>
      </c>
      <c r="B108" s="235">
        <v>0</v>
      </c>
      <c r="C108" s="239" t="s">
        <v>585</v>
      </c>
      <c r="D108" s="235">
        <v>0</v>
      </c>
      <c r="E108" s="235">
        <v>0</v>
      </c>
      <c r="F108" s="235">
        <v>0</v>
      </c>
      <c r="G108" s="235">
        <v>0</v>
      </c>
      <c r="H108" s="235">
        <v>0</v>
      </c>
      <c r="I108" s="235">
        <v>0</v>
      </c>
      <c r="J108" s="236">
        <v>0</v>
      </c>
      <c r="K108" s="236">
        <v>0</v>
      </c>
      <c r="L108" s="235">
        <v>0</v>
      </c>
      <c r="M108" s="313">
        <v>0</v>
      </c>
      <c r="N108" s="313" t="s">
        <v>275</v>
      </c>
      <c r="O108" s="314">
        <v>0</v>
      </c>
      <c r="P108" s="314">
        <v>0</v>
      </c>
      <c r="Q108" s="314">
        <v>0</v>
      </c>
      <c r="R108" s="314">
        <v>0</v>
      </c>
      <c r="S108" s="315">
        <v>0</v>
      </c>
    </row>
    <row r="109" spans="1:19" s="315" customFormat="1" ht="36" x14ac:dyDescent="0.25">
      <c r="A109" s="237" t="s">
        <v>147</v>
      </c>
      <c r="B109" s="237" t="s">
        <v>586</v>
      </c>
      <c r="C109" s="12" t="s">
        <v>588</v>
      </c>
      <c r="D109" s="237" t="s">
        <v>266</v>
      </c>
      <c r="E109" s="237" t="s">
        <v>154</v>
      </c>
      <c r="F109" s="237" t="s">
        <v>589</v>
      </c>
      <c r="G109" s="237" t="s">
        <v>590</v>
      </c>
      <c r="H109" s="237" t="s">
        <v>115</v>
      </c>
      <c r="I109" s="237">
        <v>0</v>
      </c>
      <c r="J109" s="234">
        <v>0</v>
      </c>
      <c r="K109" s="234">
        <v>0</v>
      </c>
      <c r="L109" s="237">
        <v>0</v>
      </c>
      <c r="M109" s="316">
        <v>42916</v>
      </c>
      <c r="N109" s="316">
        <v>43404</v>
      </c>
      <c r="O109" s="311">
        <v>163883.85</v>
      </c>
      <c r="P109" s="311">
        <v>139301.26999999999</v>
      </c>
      <c r="Q109" s="311">
        <v>0</v>
      </c>
      <c r="R109" s="311">
        <v>24582.58</v>
      </c>
      <c r="S109" s="315">
        <v>0</v>
      </c>
    </row>
    <row r="110" spans="1:19" s="315" customFormat="1" ht="24" x14ac:dyDescent="0.25">
      <c r="A110" s="237" t="s">
        <v>150</v>
      </c>
      <c r="B110" s="237" t="s">
        <v>591</v>
      </c>
      <c r="C110" s="12" t="s">
        <v>593</v>
      </c>
      <c r="D110" s="237" t="s">
        <v>280</v>
      </c>
      <c r="E110" s="237" t="s">
        <v>154</v>
      </c>
      <c r="F110" s="237" t="s">
        <v>321</v>
      </c>
      <c r="G110" s="237" t="s">
        <v>590</v>
      </c>
      <c r="H110" s="237" t="s">
        <v>115</v>
      </c>
      <c r="I110" s="237">
        <v>0</v>
      </c>
      <c r="J110" s="234">
        <v>0</v>
      </c>
      <c r="K110" s="234">
        <v>0</v>
      </c>
      <c r="L110" s="237">
        <v>0</v>
      </c>
      <c r="M110" s="316">
        <v>42794</v>
      </c>
      <c r="N110" s="316">
        <v>43220</v>
      </c>
      <c r="O110" s="311">
        <v>77491.23</v>
      </c>
      <c r="P110" s="311">
        <v>55159.27</v>
      </c>
      <c r="Q110" s="311">
        <v>0</v>
      </c>
      <c r="R110" s="311">
        <v>22331.96</v>
      </c>
      <c r="S110" s="315">
        <v>0</v>
      </c>
    </row>
    <row r="111" spans="1:19" s="315" customFormat="1" ht="24" x14ac:dyDescent="0.25">
      <c r="A111" s="237" t="s">
        <v>151</v>
      </c>
      <c r="B111" s="237" t="s">
        <v>594</v>
      </c>
      <c r="C111" s="12" t="s">
        <v>596</v>
      </c>
      <c r="D111" s="237" t="s">
        <v>297</v>
      </c>
      <c r="E111" s="237" t="s">
        <v>154</v>
      </c>
      <c r="F111" s="237" t="s">
        <v>399</v>
      </c>
      <c r="G111" s="237" t="s">
        <v>590</v>
      </c>
      <c r="H111" s="237" t="s">
        <v>115</v>
      </c>
      <c r="I111" s="237">
        <v>0</v>
      </c>
      <c r="J111" s="234">
        <v>0</v>
      </c>
      <c r="K111" s="234">
        <v>0</v>
      </c>
      <c r="L111" s="237">
        <v>0</v>
      </c>
      <c r="M111" s="316">
        <v>42825</v>
      </c>
      <c r="N111" s="316">
        <v>43585</v>
      </c>
      <c r="O111" s="311">
        <v>184477.95</v>
      </c>
      <c r="P111" s="311">
        <v>156806.25</v>
      </c>
      <c r="Q111" s="311">
        <v>0</v>
      </c>
      <c r="R111" s="311">
        <v>27671.7</v>
      </c>
      <c r="S111" s="315">
        <v>0</v>
      </c>
    </row>
    <row r="112" spans="1:19" s="315" customFormat="1" ht="24" x14ac:dyDescent="0.25">
      <c r="A112" s="237" t="s">
        <v>152</v>
      </c>
      <c r="B112" s="237" t="s">
        <v>597</v>
      </c>
      <c r="C112" s="12" t="s">
        <v>599</v>
      </c>
      <c r="D112" s="237" t="s">
        <v>600</v>
      </c>
      <c r="E112" s="237" t="s">
        <v>154</v>
      </c>
      <c r="F112" s="237" t="s">
        <v>361</v>
      </c>
      <c r="G112" s="237" t="s">
        <v>590</v>
      </c>
      <c r="H112" s="237" t="s">
        <v>115</v>
      </c>
      <c r="I112" s="237">
        <v>0</v>
      </c>
      <c r="J112" s="234">
        <v>0</v>
      </c>
      <c r="K112" s="234">
        <v>0</v>
      </c>
      <c r="L112" s="237">
        <v>0</v>
      </c>
      <c r="M112" s="316">
        <v>42916</v>
      </c>
      <c r="N112" s="316">
        <v>43921</v>
      </c>
      <c r="O112" s="311">
        <v>416817.53</v>
      </c>
      <c r="P112" s="311">
        <v>236884.21</v>
      </c>
      <c r="Q112" s="311">
        <v>0</v>
      </c>
      <c r="R112" s="311">
        <v>179933.32</v>
      </c>
      <c r="S112" s="315">
        <v>0</v>
      </c>
    </row>
    <row r="113" spans="1:19" s="315" customFormat="1" x14ac:dyDescent="0.25">
      <c r="A113" s="236" t="s">
        <v>98</v>
      </c>
      <c r="B113" s="235" t="s">
        <v>83</v>
      </c>
      <c r="C113" s="239" t="s">
        <v>158</v>
      </c>
      <c r="D113" s="235">
        <v>0</v>
      </c>
      <c r="E113" s="235">
        <v>0</v>
      </c>
      <c r="F113" s="235">
        <v>0</v>
      </c>
      <c r="G113" s="235">
        <v>0</v>
      </c>
      <c r="H113" s="235">
        <v>0</v>
      </c>
      <c r="I113" s="235">
        <v>0</v>
      </c>
      <c r="J113" s="236">
        <v>0</v>
      </c>
      <c r="K113" s="236">
        <v>0</v>
      </c>
      <c r="L113" s="235">
        <v>0</v>
      </c>
      <c r="M113" s="313">
        <v>0</v>
      </c>
      <c r="N113" s="313" t="s">
        <v>275</v>
      </c>
      <c r="O113" s="314">
        <v>0</v>
      </c>
      <c r="P113" s="314">
        <v>0</v>
      </c>
      <c r="Q113" s="314">
        <v>0</v>
      </c>
      <c r="R113" s="314">
        <v>0</v>
      </c>
      <c r="S113" s="315">
        <v>0</v>
      </c>
    </row>
    <row r="114" spans="1:19" s="315" customFormat="1" ht="24" x14ac:dyDescent="0.25">
      <c r="A114" s="237" t="s">
        <v>153</v>
      </c>
      <c r="B114" s="237" t="s">
        <v>601</v>
      </c>
      <c r="C114" s="12" t="s">
        <v>603</v>
      </c>
      <c r="D114" s="237" t="s">
        <v>266</v>
      </c>
      <c r="E114" s="237" t="s">
        <v>154</v>
      </c>
      <c r="F114" s="237" t="s">
        <v>604</v>
      </c>
      <c r="G114" s="237" t="s">
        <v>159</v>
      </c>
      <c r="H114" s="237" t="s">
        <v>115</v>
      </c>
      <c r="I114" s="237">
        <v>0</v>
      </c>
      <c r="J114" s="234">
        <v>0</v>
      </c>
      <c r="K114" s="234">
        <v>0</v>
      </c>
      <c r="L114" s="237">
        <v>0</v>
      </c>
      <c r="M114" s="316">
        <v>42735</v>
      </c>
      <c r="N114" s="316">
        <v>44926</v>
      </c>
      <c r="O114" s="311">
        <v>557789.41</v>
      </c>
      <c r="P114" s="311">
        <v>474121</v>
      </c>
      <c r="Q114" s="311">
        <v>0</v>
      </c>
      <c r="R114" s="311">
        <v>83668.41</v>
      </c>
      <c r="S114" s="315">
        <v>0</v>
      </c>
    </row>
    <row r="115" spans="1:19" s="315" customFormat="1" x14ac:dyDescent="0.25">
      <c r="A115" s="237" t="s">
        <v>155</v>
      </c>
      <c r="B115" s="237" t="s">
        <v>605</v>
      </c>
      <c r="C115" s="12" t="s">
        <v>607</v>
      </c>
      <c r="D115" s="237" t="s">
        <v>280</v>
      </c>
      <c r="E115" s="237" t="s">
        <v>154</v>
      </c>
      <c r="F115" s="237" t="s">
        <v>608</v>
      </c>
      <c r="G115" s="237" t="s">
        <v>159</v>
      </c>
      <c r="H115" s="237" t="s">
        <v>115</v>
      </c>
      <c r="I115" s="237">
        <v>0</v>
      </c>
      <c r="J115" s="234">
        <v>0</v>
      </c>
      <c r="K115" s="234">
        <v>0</v>
      </c>
      <c r="L115" s="237">
        <v>0</v>
      </c>
      <c r="M115" s="316">
        <v>42735</v>
      </c>
      <c r="N115" s="316">
        <v>43404</v>
      </c>
      <c r="O115" s="311">
        <v>203981.18</v>
      </c>
      <c r="P115" s="311">
        <v>173384</v>
      </c>
      <c r="Q115" s="311">
        <v>0</v>
      </c>
      <c r="R115" s="311">
        <v>30597.18</v>
      </c>
      <c r="S115" s="315">
        <v>0</v>
      </c>
    </row>
    <row r="116" spans="1:19" s="315" customFormat="1" x14ac:dyDescent="0.25">
      <c r="A116" s="237" t="s">
        <v>156</v>
      </c>
      <c r="B116" s="237" t="s">
        <v>609</v>
      </c>
      <c r="C116" s="12" t="s">
        <v>611</v>
      </c>
      <c r="D116" s="237" t="s">
        <v>297</v>
      </c>
      <c r="E116" s="237" t="s">
        <v>154</v>
      </c>
      <c r="F116" s="237" t="s">
        <v>326</v>
      </c>
      <c r="G116" s="237" t="s">
        <v>159</v>
      </c>
      <c r="H116" s="237" t="s">
        <v>115</v>
      </c>
      <c r="I116" s="237">
        <v>0</v>
      </c>
      <c r="J116" s="234">
        <v>0</v>
      </c>
      <c r="K116" s="234">
        <v>0</v>
      </c>
      <c r="L116" s="237">
        <v>0</v>
      </c>
      <c r="M116" s="316">
        <v>42613</v>
      </c>
      <c r="N116" s="316">
        <v>44561</v>
      </c>
      <c r="O116" s="311">
        <v>297848.24</v>
      </c>
      <c r="P116" s="311">
        <v>253171</v>
      </c>
      <c r="Q116" s="311">
        <v>0</v>
      </c>
      <c r="R116" s="311">
        <v>44677.24</v>
      </c>
      <c r="S116" s="315">
        <v>0</v>
      </c>
    </row>
    <row r="117" spans="1:19" s="315" customFormat="1" ht="24" x14ac:dyDescent="0.25">
      <c r="A117" s="237" t="s">
        <v>157</v>
      </c>
      <c r="B117" s="237" t="s">
        <v>612</v>
      </c>
      <c r="C117" s="12" t="s">
        <v>614</v>
      </c>
      <c r="D117" s="237" t="s">
        <v>272</v>
      </c>
      <c r="E117" s="237" t="s">
        <v>154</v>
      </c>
      <c r="F117" s="237" t="s">
        <v>361</v>
      </c>
      <c r="G117" s="237" t="s">
        <v>159</v>
      </c>
      <c r="H117" s="237" t="s">
        <v>115</v>
      </c>
      <c r="I117" s="237">
        <v>0</v>
      </c>
      <c r="J117" s="234">
        <v>0</v>
      </c>
      <c r="K117" s="234">
        <v>0</v>
      </c>
      <c r="L117" s="237">
        <v>0</v>
      </c>
      <c r="M117" s="316">
        <v>42735</v>
      </c>
      <c r="N117" s="316">
        <v>44561</v>
      </c>
      <c r="O117" s="311">
        <v>1467581.1764705882</v>
      </c>
      <c r="P117" s="311">
        <v>1247444</v>
      </c>
      <c r="Q117" s="311">
        <v>0</v>
      </c>
      <c r="R117" s="311">
        <v>220137.17647058822</v>
      </c>
      <c r="S117" s="315">
        <v>0</v>
      </c>
    </row>
    <row r="118" spans="1:19" s="315" customFormat="1" ht="24" x14ac:dyDescent="0.25">
      <c r="A118" s="236" t="s">
        <v>615</v>
      </c>
      <c r="B118" s="235" t="s">
        <v>83</v>
      </c>
      <c r="C118" s="239" t="s">
        <v>616</v>
      </c>
      <c r="D118" s="235">
        <v>0</v>
      </c>
      <c r="E118" s="235">
        <v>0</v>
      </c>
      <c r="F118" s="235">
        <v>0</v>
      </c>
      <c r="G118" s="235">
        <v>0</v>
      </c>
      <c r="H118" s="235">
        <v>0</v>
      </c>
      <c r="I118" s="235">
        <v>0</v>
      </c>
      <c r="J118" s="236">
        <v>0</v>
      </c>
      <c r="K118" s="236">
        <v>0</v>
      </c>
      <c r="L118" s="235">
        <v>0</v>
      </c>
      <c r="M118" s="313">
        <v>0</v>
      </c>
      <c r="N118" s="313" t="s">
        <v>275</v>
      </c>
      <c r="O118" s="314">
        <v>0</v>
      </c>
      <c r="P118" s="314">
        <v>0</v>
      </c>
      <c r="Q118" s="314">
        <v>0</v>
      </c>
      <c r="R118" s="314">
        <v>0</v>
      </c>
      <c r="S118" s="315">
        <v>0</v>
      </c>
    </row>
    <row r="119" spans="1:19" s="315" customFormat="1" ht="48" x14ac:dyDescent="0.25">
      <c r="A119" s="236" t="s">
        <v>617</v>
      </c>
      <c r="B119" s="235" t="s">
        <v>83</v>
      </c>
      <c r="C119" s="239" t="s">
        <v>618</v>
      </c>
      <c r="D119" s="235">
        <v>0</v>
      </c>
      <c r="E119" s="235">
        <v>0</v>
      </c>
      <c r="F119" s="235">
        <v>0</v>
      </c>
      <c r="G119" s="235">
        <v>0</v>
      </c>
      <c r="H119" s="235">
        <v>0</v>
      </c>
      <c r="I119" s="235">
        <v>0</v>
      </c>
      <c r="J119" s="236">
        <v>0</v>
      </c>
      <c r="K119" s="236">
        <v>0</v>
      </c>
      <c r="L119" s="235">
        <v>0</v>
      </c>
      <c r="M119" s="313">
        <v>0</v>
      </c>
      <c r="N119" s="313" t="s">
        <v>275</v>
      </c>
      <c r="O119" s="314">
        <v>0</v>
      </c>
      <c r="P119" s="314">
        <v>0</v>
      </c>
      <c r="Q119" s="314">
        <v>0</v>
      </c>
      <c r="R119" s="314">
        <v>0</v>
      </c>
      <c r="S119" s="315">
        <v>0</v>
      </c>
    </row>
    <row r="120" spans="1:19" s="315" customFormat="1" ht="24" x14ac:dyDescent="0.25">
      <c r="A120" s="236" t="s">
        <v>619</v>
      </c>
      <c r="B120" s="235" t="s">
        <v>83</v>
      </c>
      <c r="C120" s="239" t="s">
        <v>620</v>
      </c>
      <c r="D120" s="235">
        <v>0</v>
      </c>
      <c r="E120" s="235">
        <v>0</v>
      </c>
      <c r="F120" s="235">
        <v>0</v>
      </c>
      <c r="G120" s="235">
        <v>0</v>
      </c>
      <c r="H120" s="235">
        <v>0</v>
      </c>
      <c r="I120" s="235">
        <v>0</v>
      </c>
      <c r="J120" s="236">
        <v>0</v>
      </c>
      <c r="K120" s="236">
        <v>0</v>
      </c>
      <c r="L120" s="235">
        <v>0</v>
      </c>
      <c r="M120" s="313">
        <v>0</v>
      </c>
      <c r="N120" s="313" t="s">
        <v>275</v>
      </c>
      <c r="O120" s="314">
        <v>0</v>
      </c>
      <c r="P120" s="314">
        <v>0</v>
      </c>
      <c r="Q120" s="314">
        <v>0</v>
      </c>
      <c r="R120" s="314">
        <v>0</v>
      </c>
      <c r="S120" s="315">
        <v>0</v>
      </c>
    </row>
    <row r="121" spans="1:19" s="315" customFormat="1" ht="24" x14ac:dyDescent="0.25">
      <c r="A121" s="237" t="s">
        <v>621</v>
      </c>
      <c r="B121" s="237" t="s">
        <v>622</v>
      </c>
      <c r="C121" s="12" t="s">
        <v>1007</v>
      </c>
      <c r="D121" s="237" t="s">
        <v>280</v>
      </c>
      <c r="E121" s="237" t="s">
        <v>114</v>
      </c>
      <c r="F121" s="237" t="s">
        <v>408</v>
      </c>
      <c r="G121" s="237" t="s">
        <v>117</v>
      </c>
      <c r="H121" s="237" t="s">
        <v>115</v>
      </c>
      <c r="I121" s="237">
        <v>0</v>
      </c>
      <c r="J121" s="234">
        <v>0</v>
      </c>
      <c r="K121" s="234">
        <v>0</v>
      </c>
      <c r="L121" s="237">
        <v>0</v>
      </c>
      <c r="M121" s="316">
        <v>43220</v>
      </c>
      <c r="N121" s="316">
        <v>44296</v>
      </c>
      <c r="O121" s="311">
        <v>931508</v>
      </c>
      <c r="P121" s="311">
        <v>791781</v>
      </c>
      <c r="Q121" s="311">
        <v>0</v>
      </c>
      <c r="R121" s="311">
        <v>139727</v>
      </c>
      <c r="S121" s="315">
        <v>0</v>
      </c>
    </row>
    <row r="122" spans="1:19" s="315" customFormat="1" ht="24" x14ac:dyDescent="0.25">
      <c r="A122" s="236" t="s">
        <v>794</v>
      </c>
      <c r="B122" s="235">
        <v>0</v>
      </c>
      <c r="C122" s="239" t="s">
        <v>795</v>
      </c>
      <c r="D122" s="235">
        <v>0</v>
      </c>
      <c r="E122" s="235">
        <v>0</v>
      </c>
      <c r="F122" s="235">
        <v>0</v>
      </c>
      <c r="G122" s="235">
        <v>0</v>
      </c>
      <c r="H122" s="235">
        <v>0</v>
      </c>
      <c r="I122" s="235">
        <v>0</v>
      </c>
      <c r="J122" s="236">
        <v>0</v>
      </c>
      <c r="K122" s="236">
        <v>0</v>
      </c>
      <c r="L122" s="235">
        <v>0</v>
      </c>
      <c r="M122" s="313">
        <v>0</v>
      </c>
      <c r="N122" s="313">
        <v>0</v>
      </c>
      <c r="O122" s="314">
        <v>0</v>
      </c>
      <c r="P122" s="314">
        <v>0</v>
      </c>
      <c r="Q122" s="314">
        <v>0</v>
      </c>
      <c r="R122" s="314">
        <v>0</v>
      </c>
      <c r="S122" s="315">
        <v>0</v>
      </c>
    </row>
    <row r="123" spans="1:19" s="315" customFormat="1" ht="48" x14ac:dyDescent="0.25">
      <c r="A123" s="236" t="s">
        <v>627</v>
      </c>
      <c r="B123" s="235" t="s">
        <v>83</v>
      </c>
      <c r="C123" s="239" t="s">
        <v>628</v>
      </c>
      <c r="D123" s="235">
        <v>0</v>
      </c>
      <c r="E123" s="235">
        <v>0</v>
      </c>
      <c r="F123" s="235">
        <v>0</v>
      </c>
      <c r="G123" s="235">
        <v>0</v>
      </c>
      <c r="H123" s="235">
        <v>0</v>
      </c>
      <c r="I123" s="235">
        <v>0</v>
      </c>
      <c r="J123" s="236">
        <v>0</v>
      </c>
      <c r="K123" s="236">
        <v>0</v>
      </c>
      <c r="L123" s="235">
        <v>0</v>
      </c>
      <c r="M123" s="313">
        <v>0</v>
      </c>
      <c r="N123" s="313" t="s">
        <v>275</v>
      </c>
      <c r="O123" s="314">
        <v>0</v>
      </c>
      <c r="P123" s="314">
        <v>0</v>
      </c>
      <c r="Q123" s="314">
        <v>0</v>
      </c>
      <c r="R123" s="314">
        <v>0</v>
      </c>
      <c r="S123" s="315">
        <v>0</v>
      </c>
    </row>
    <row r="124" spans="1:19" s="315" customFormat="1" ht="48" x14ac:dyDescent="0.25">
      <c r="A124" s="236" t="s">
        <v>629</v>
      </c>
      <c r="B124" s="235" t="s">
        <v>83</v>
      </c>
      <c r="C124" s="239" t="s">
        <v>630</v>
      </c>
      <c r="D124" s="235">
        <v>0</v>
      </c>
      <c r="E124" s="235">
        <v>0</v>
      </c>
      <c r="F124" s="235">
        <v>0</v>
      </c>
      <c r="G124" s="235">
        <v>0</v>
      </c>
      <c r="H124" s="235">
        <v>0</v>
      </c>
      <c r="I124" s="235">
        <v>0</v>
      </c>
      <c r="J124" s="236">
        <v>0</v>
      </c>
      <c r="K124" s="236">
        <v>0</v>
      </c>
      <c r="L124" s="235">
        <v>0</v>
      </c>
      <c r="M124" s="313">
        <v>0</v>
      </c>
      <c r="N124" s="313" t="s">
        <v>275</v>
      </c>
      <c r="O124" s="314">
        <v>0</v>
      </c>
      <c r="P124" s="314">
        <v>0</v>
      </c>
      <c r="Q124" s="314">
        <v>0</v>
      </c>
      <c r="R124" s="314">
        <v>0</v>
      </c>
      <c r="S124" s="315">
        <v>0</v>
      </c>
    </row>
    <row r="125" spans="1:19" s="315" customFormat="1" ht="36" x14ac:dyDescent="0.25">
      <c r="A125" s="236" t="s">
        <v>631</v>
      </c>
      <c r="B125" s="235" t="s">
        <v>83</v>
      </c>
      <c r="C125" s="239" t="s">
        <v>632</v>
      </c>
      <c r="D125" s="235">
        <v>0</v>
      </c>
      <c r="E125" s="235">
        <v>0</v>
      </c>
      <c r="F125" s="235">
        <v>0</v>
      </c>
      <c r="G125" s="235">
        <v>0</v>
      </c>
      <c r="H125" s="235">
        <v>0</v>
      </c>
      <c r="I125" s="235">
        <v>0</v>
      </c>
      <c r="J125" s="236">
        <v>0</v>
      </c>
      <c r="K125" s="236">
        <v>0</v>
      </c>
      <c r="L125" s="235">
        <v>0</v>
      </c>
      <c r="M125" s="313">
        <v>0</v>
      </c>
      <c r="N125" s="313" t="s">
        <v>275</v>
      </c>
      <c r="O125" s="314">
        <v>0</v>
      </c>
      <c r="P125" s="314">
        <v>0</v>
      </c>
      <c r="Q125" s="314">
        <v>0</v>
      </c>
      <c r="R125" s="314">
        <v>0</v>
      </c>
      <c r="S125" s="315">
        <v>0</v>
      </c>
    </row>
    <row r="126" spans="1:19" s="315" customFormat="1" ht="24" x14ac:dyDescent="0.25">
      <c r="A126" s="237" t="s">
        <v>633</v>
      </c>
      <c r="B126" s="237" t="s">
        <v>634</v>
      </c>
      <c r="C126" s="12" t="s">
        <v>636</v>
      </c>
      <c r="D126" s="237" t="s">
        <v>637</v>
      </c>
      <c r="E126" s="237" t="s">
        <v>121</v>
      </c>
      <c r="F126" s="237" t="s">
        <v>493</v>
      </c>
      <c r="G126" s="237" t="s">
        <v>136</v>
      </c>
      <c r="H126" s="237" t="s">
        <v>115</v>
      </c>
      <c r="I126" s="237">
        <v>0</v>
      </c>
      <c r="J126" s="234">
        <v>0</v>
      </c>
      <c r="K126" s="234">
        <v>0</v>
      </c>
      <c r="L126" s="237">
        <v>0</v>
      </c>
      <c r="M126" s="316">
        <v>42735</v>
      </c>
      <c r="N126" s="316">
        <v>43889</v>
      </c>
      <c r="O126" s="311">
        <v>1538175.43</v>
      </c>
      <c r="P126" s="311">
        <v>1187911.25</v>
      </c>
      <c r="Q126" s="311">
        <v>0</v>
      </c>
      <c r="R126" s="311">
        <v>350264.18</v>
      </c>
      <c r="S126" s="315">
        <v>0</v>
      </c>
    </row>
    <row r="127" spans="1:19" s="315" customFormat="1" ht="36" x14ac:dyDescent="0.25">
      <c r="A127" s="237" t="s">
        <v>638</v>
      </c>
      <c r="B127" s="237" t="s">
        <v>639</v>
      </c>
      <c r="C127" s="12" t="s">
        <v>641</v>
      </c>
      <c r="D127" s="237" t="s">
        <v>642</v>
      </c>
      <c r="E127" s="237" t="s">
        <v>121</v>
      </c>
      <c r="F127" s="237" t="s">
        <v>608</v>
      </c>
      <c r="G127" s="237" t="s">
        <v>136</v>
      </c>
      <c r="H127" s="237" t="s">
        <v>115</v>
      </c>
      <c r="I127" s="237">
        <v>0</v>
      </c>
      <c r="J127" s="234">
        <v>0</v>
      </c>
      <c r="K127" s="234">
        <v>0</v>
      </c>
      <c r="L127" s="237">
        <v>0</v>
      </c>
      <c r="M127" s="316">
        <v>42735</v>
      </c>
      <c r="N127" s="316">
        <v>43676</v>
      </c>
      <c r="O127" s="311">
        <v>617660.84</v>
      </c>
      <c r="P127" s="311">
        <v>355275.04</v>
      </c>
      <c r="Q127" s="311">
        <v>0</v>
      </c>
      <c r="R127" s="311">
        <v>262385.8</v>
      </c>
      <c r="S127" s="315">
        <v>0</v>
      </c>
    </row>
    <row r="128" spans="1:19" s="315" customFormat="1" ht="24" x14ac:dyDescent="0.25">
      <c r="A128" s="237" t="s">
        <v>643</v>
      </c>
      <c r="B128" s="237" t="s">
        <v>644</v>
      </c>
      <c r="C128" s="12" t="s">
        <v>646</v>
      </c>
      <c r="D128" s="237" t="s">
        <v>647</v>
      </c>
      <c r="E128" s="237" t="s">
        <v>121</v>
      </c>
      <c r="F128" s="237" t="s">
        <v>399</v>
      </c>
      <c r="G128" s="237" t="s">
        <v>136</v>
      </c>
      <c r="H128" s="237" t="s">
        <v>115</v>
      </c>
      <c r="I128" s="237">
        <v>0</v>
      </c>
      <c r="J128" s="234">
        <v>0</v>
      </c>
      <c r="K128" s="234">
        <v>0</v>
      </c>
      <c r="L128" s="237">
        <v>0</v>
      </c>
      <c r="M128" s="316">
        <v>42735</v>
      </c>
      <c r="N128" s="316">
        <v>43585</v>
      </c>
      <c r="O128" s="311">
        <v>1902679.07</v>
      </c>
      <c r="P128" s="311">
        <v>1158757.55</v>
      </c>
      <c r="Q128" s="311">
        <v>0</v>
      </c>
      <c r="R128" s="311">
        <v>743921.52</v>
      </c>
      <c r="S128" s="315">
        <v>0</v>
      </c>
    </row>
    <row r="129" spans="1:19" s="315" customFormat="1" ht="24" x14ac:dyDescent="0.25">
      <c r="A129" s="237" t="s">
        <v>648</v>
      </c>
      <c r="B129" s="237" t="s">
        <v>649</v>
      </c>
      <c r="C129" s="12" t="s">
        <v>651</v>
      </c>
      <c r="D129" s="237" t="s">
        <v>652</v>
      </c>
      <c r="E129" s="237" t="s">
        <v>121</v>
      </c>
      <c r="F129" s="237" t="s">
        <v>361</v>
      </c>
      <c r="G129" s="237" t="s">
        <v>136</v>
      </c>
      <c r="H129" s="237" t="s">
        <v>115</v>
      </c>
      <c r="I129" s="237">
        <v>0</v>
      </c>
      <c r="J129" s="234">
        <v>0</v>
      </c>
      <c r="K129" s="234">
        <v>0</v>
      </c>
      <c r="L129" s="237">
        <v>0</v>
      </c>
      <c r="M129" s="316">
        <v>42735</v>
      </c>
      <c r="N129" s="316">
        <v>44561</v>
      </c>
      <c r="O129" s="311">
        <v>2854494.11</v>
      </c>
      <c r="P129" s="311">
        <v>1647376.95</v>
      </c>
      <c r="Q129" s="311">
        <v>0</v>
      </c>
      <c r="R129" s="311">
        <v>1207117.1599999999</v>
      </c>
      <c r="S129" s="315">
        <v>0</v>
      </c>
    </row>
    <row r="130" spans="1:19" s="315" customFormat="1" ht="36" x14ac:dyDescent="0.25">
      <c r="A130" s="237" t="s">
        <v>653</v>
      </c>
      <c r="B130" s="237" t="s">
        <v>654</v>
      </c>
      <c r="C130" s="12" t="s">
        <v>656</v>
      </c>
      <c r="D130" s="237" t="s">
        <v>637</v>
      </c>
      <c r="E130" s="237" t="s">
        <v>121</v>
      </c>
      <c r="F130" s="237" t="s">
        <v>493</v>
      </c>
      <c r="G130" s="237" t="s">
        <v>136</v>
      </c>
      <c r="H130" s="237" t="s">
        <v>115</v>
      </c>
      <c r="I130" s="237">
        <v>0</v>
      </c>
      <c r="J130" s="234">
        <v>0</v>
      </c>
      <c r="K130" s="234">
        <v>0</v>
      </c>
      <c r="L130" s="237">
        <v>0</v>
      </c>
      <c r="M130" s="316">
        <v>43373</v>
      </c>
      <c r="N130" s="316">
        <v>44286</v>
      </c>
      <c r="O130" s="311">
        <v>444870</v>
      </c>
      <c r="P130" s="311">
        <v>124738.8</v>
      </c>
      <c r="Q130" s="311">
        <v>0</v>
      </c>
      <c r="R130" s="311">
        <v>320131.20000000001</v>
      </c>
      <c r="S130" s="315">
        <v>0</v>
      </c>
    </row>
    <row r="131" spans="1:19" s="315" customFormat="1" ht="24" x14ac:dyDescent="0.25">
      <c r="A131" s="237" t="s">
        <v>657</v>
      </c>
      <c r="B131" s="237" t="s">
        <v>658</v>
      </c>
      <c r="C131" s="12" t="s">
        <v>660</v>
      </c>
      <c r="D131" s="237" t="s">
        <v>642</v>
      </c>
      <c r="E131" s="237" t="s">
        <v>121</v>
      </c>
      <c r="F131" s="237" t="s">
        <v>608</v>
      </c>
      <c r="G131" s="237" t="s">
        <v>136</v>
      </c>
      <c r="H131" s="237" t="s">
        <v>115</v>
      </c>
      <c r="I131" s="237">
        <v>0</v>
      </c>
      <c r="J131" s="234">
        <v>0</v>
      </c>
      <c r="K131" s="234">
        <v>0</v>
      </c>
      <c r="L131" s="237">
        <v>0</v>
      </c>
      <c r="M131" s="316">
        <v>43281</v>
      </c>
      <c r="N131" s="316">
        <v>44561</v>
      </c>
      <c r="O131" s="311">
        <v>136161.48000000001</v>
      </c>
      <c r="P131" s="311">
        <v>106438.27</v>
      </c>
      <c r="Q131" s="311">
        <v>0</v>
      </c>
      <c r="R131" s="311">
        <v>29723.21</v>
      </c>
      <c r="S131" s="315">
        <v>0</v>
      </c>
    </row>
    <row r="132" spans="1:19" s="315" customFormat="1" ht="24" x14ac:dyDescent="0.25">
      <c r="A132" s="237" t="s">
        <v>661</v>
      </c>
      <c r="B132" s="237" t="s">
        <v>662</v>
      </c>
      <c r="C132" s="12" t="s">
        <v>664</v>
      </c>
      <c r="D132" s="237" t="s">
        <v>647</v>
      </c>
      <c r="E132" s="237" t="s">
        <v>121</v>
      </c>
      <c r="F132" s="237" t="s">
        <v>399</v>
      </c>
      <c r="G132" s="237" t="s">
        <v>136</v>
      </c>
      <c r="H132" s="237" t="s">
        <v>115</v>
      </c>
      <c r="I132" s="237">
        <v>0</v>
      </c>
      <c r="J132" s="234">
        <v>0</v>
      </c>
      <c r="K132" s="234">
        <v>0</v>
      </c>
      <c r="L132" s="237">
        <v>0</v>
      </c>
      <c r="M132" s="316">
        <v>43434</v>
      </c>
      <c r="N132" s="316">
        <v>44205</v>
      </c>
      <c r="O132" s="311">
        <v>548947.86</v>
      </c>
      <c r="P132" s="311">
        <v>274473.93</v>
      </c>
      <c r="Q132" s="311">
        <v>0</v>
      </c>
      <c r="R132" s="311">
        <v>274473.93</v>
      </c>
      <c r="S132" s="315">
        <v>0</v>
      </c>
    </row>
    <row r="133" spans="1:19" s="315" customFormat="1" ht="36" x14ac:dyDescent="0.25">
      <c r="A133" s="237" t="s">
        <v>665</v>
      </c>
      <c r="B133" s="237" t="s">
        <v>666</v>
      </c>
      <c r="C133" s="12" t="s">
        <v>668</v>
      </c>
      <c r="D133" s="237" t="s">
        <v>652</v>
      </c>
      <c r="E133" s="237" t="s">
        <v>121</v>
      </c>
      <c r="F133" s="237" t="s">
        <v>361</v>
      </c>
      <c r="G133" s="237" t="s">
        <v>136</v>
      </c>
      <c r="H133" s="237" t="s">
        <v>115</v>
      </c>
      <c r="I133" s="237">
        <v>0</v>
      </c>
      <c r="J133" s="234">
        <v>0</v>
      </c>
      <c r="K133" s="234">
        <v>0</v>
      </c>
      <c r="L133" s="237">
        <v>0</v>
      </c>
      <c r="M133" s="316">
        <v>43462</v>
      </c>
      <c r="N133" s="316">
        <v>44561</v>
      </c>
      <c r="O133" s="311">
        <v>646255.83000000007</v>
      </c>
      <c r="P133" s="311">
        <v>345408.93</v>
      </c>
      <c r="Q133" s="311">
        <v>0</v>
      </c>
      <c r="R133" s="311">
        <v>300846.90000000002</v>
      </c>
      <c r="S133" s="315">
        <v>0</v>
      </c>
    </row>
    <row r="134" spans="1:19" s="315" customFormat="1" ht="24" x14ac:dyDescent="0.25">
      <c r="A134" s="236" t="s">
        <v>669</v>
      </c>
      <c r="B134" s="235" t="s">
        <v>83</v>
      </c>
      <c r="C134" s="239" t="s">
        <v>670</v>
      </c>
      <c r="D134" s="235">
        <v>0</v>
      </c>
      <c r="E134" s="235">
        <v>0</v>
      </c>
      <c r="F134" s="235">
        <v>0</v>
      </c>
      <c r="G134" s="235">
        <v>0</v>
      </c>
      <c r="H134" s="235">
        <v>0</v>
      </c>
      <c r="I134" s="235">
        <v>0</v>
      </c>
      <c r="J134" s="236">
        <v>0</v>
      </c>
      <c r="K134" s="236">
        <v>0</v>
      </c>
      <c r="L134" s="235">
        <v>0</v>
      </c>
      <c r="M134" s="313">
        <v>0</v>
      </c>
      <c r="N134" s="313" t="s">
        <v>275</v>
      </c>
      <c r="O134" s="314">
        <v>0</v>
      </c>
      <c r="P134" s="314">
        <v>0</v>
      </c>
      <c r="Q134" s="314">
        <v>0</v>
      </c>
      <c r="R134" s="314">
        <v>0</v>
      </c>
      <c r="S134" s="315">
        <v>0</v>
      </c>
    </row>
    <row r="135" spans="1:19" s="315" customFormat="1" ht="24" x14ac:dyDescent="0.25">
      <c r="A135" s="237" t="s">
        <v>671</v>
      </c>
      <c r="B135" s="237" t="s">
        <v>672</v>
      </c>
      <c r="C135" s="12" t="s">
        <v>674</v>
      </c>
      <c r="D135" s="237" t="s">
        <v>652</v>
      </c>
      <c r="E135" s="237" t="s">
        <v>121</v>
      </c>
      <c r="F135" s="237" t="s">
        <v>361</v>
      </c>
      <c r="G135" s="237" t="s">
        <v>140</v>
      </c>
      <c r="H135" s="237" t="s">
        <v>115</v>
      </c>
      <c r="I135" s="237">
        <v>0</v>
      </c>
      <c r="J135" s="234">
        <v>0</v>
      </c>
      <c r="K135" s="234">
        <v>0</v>
      </c>
      <c r="L135" s="237">
        <v>0</v>
      </c>
      <c r="M135" s="316">
        <v>42794</v>
      </c>
      <c r="N135" s="316">
        <v>44561</v>
      </c>
      <c r="O135" s="311">
        <v>1800833.49</v>
      </c>
      <c r="P135" s="311">
        <v>1428940.54</v>
      </c>
      <c r="Q135" s="311">
        <v>0</v>
      </c>
      <c r="R135" s="311">
        <v>371892.95</v>
      </c>
      <c r="S135" s="315">
        <v>0</v>
      </c>
    </row>
    <row r="136" spans="1:19" s="315" customFormat="1" ht="36" x14ac:dyDescent="0.25">
      <c r="A136" s="236" t="s">
        <v>675</v>
      </c>
      <c r="B136" s="235" t="s">
        <v>83</v>
      </c>
      <c r="C136" s="239" t="s">
        <v>676</v>
      </c>
      <c r="D136" s="235">
        <v>0</v>
      </c>
      <c r="E136" s="235">
        <v>0</v>
      </c>
      <c r="F136" s="235">
        <v>0</v>
      </c>
      <c r="G136" s="235">
        <v>0</v>
      </c>
      <c r="H136" s="235">
        <v>0</v>
      </c>
      <c r="I136" s="235">
        <v>0</v>
      </c>
      <c r="J136" s="236">
        <v>0</v>
      </c>
      <c r="K136" s="236">
        <v>0</v>
      </c>
      <c r="L136" s="235">
        <v>0</v>
      </c>
      <c r="M136" s="313">
        <v>0</v>
      </c>
      <c r="N136" s="313" t="s">
        <v>275</v>
      </c>
      <c r="O136" s="314">
        <v>0</v>
      </c>
      <c r="P136" s="314">
        <v>0</v>
      </c>
      <c r="Q136" s="314">
        <v>0</v>
      </c>
      <c r="R136" s="314">
        <v>0</v>
      </c>
      <c r="S136" s="315">
        <v>0</v>
      </c>
    </row>
    <row r="137" spans="1:19" s="315" customFormat="1" ht="24" x14ac:dyDescent="0.25">
      <c r="A137" s="236" t="s">
        <v>677</v>
      </c>
      <c r="B137" s="235" t="s">
        <v>83</v>
      </c>
      <c r="C137" s="239" t="s">
        <v>678</v>
      </c>
      <c r="D137" s="235">
        <v>0</v>
      </c>
      <c r="E137" s="235">
        <v>0</v>
      </c>
      <c r="F137" s="235">
        <v>0</v>
      </c>
      <c r="G137" s="235">
        <v>0</v>
      </c>
      <c r="H137" s="235">
        <v>0</v>
      </c>
      <c r="I137" s="235">
        <v>0</v>
      </c>
      <c r="J137" s="236">
        <v>0</v>
      </c>
      <c r="K137" s="236">
        <v>0</v>
      </c>
      <c r="L137" s="235">
        <v>0</v>
      </c>
      <c r="M137" s="313">
        <v>0</v>
      </c>
      <c r="N137" s="313" t="s">
        <v>275</v>
      </c>
      <c r="O137" s="314">
        <v>0</v>
      </c>
      <c r="P137" s="314">
        <v>0</v>
      </c>
      <c r="Q137" s="314">
        <v>0</v>
      </c>
      <c r="R137" s="314">
        <v>0</v>
      </c>
      <c r="S137" s="315">
        <v>0</v>
      </c>
    </row>
    <row r="138" spans="1:19" s="315" customFormat="1" ht="24" x14ac:dyDescent="0.25">
      <c r="A138" s="237" t="s">
        <v>679</v>
      </c>
      <c r="B138" s="237" t="s">
        <v>680</v>
      </c>
      <c r="C138" s="12" t="s">
        <v>682</v>
      </c>
      <c r="D138" s="237" t="s">
        <v>683</v>
      </c>
      <c r="E138" s="237" t="s">
        <v>121</v>
      </c>
      <c r="F138" s="237" t="s">
        <v>408</v>
      </c>
      <c r="G138" s="237" t="s">
        <v>143</v>
      </c>
      <c r="H138" s="237" t="s">
        <v>115</v>
      </c>
      <c r="I138" s="237">
        <v>0</v>
      </c>
      <c r="J138" s="234">
        <v>0</v>
      </c>
      <c r="K138" s="234">
        <v>0</v>
      </c>
      <c r="L138" s="237">
        <v>0</v>
      </c>
      <c r="M138" s="316">
        <v>42916</v>
      </c>
      <c r="N138" s="316">
        <v>44773</v>
      </c>
      <c r="O138" s="311">
        <v>3020256.02</v>
      </c>
      <c r="P138" s="311">
        <v>2567217.62</v>
      </c>
      <c r="Q138" s="311">
        <v>0</v>
      </c>
      <c r="R138" s="311">
        <v>453038.4</v>
      </c>
      <c r="S138" s="315">
        <v>0</v>
      </c>
    </row>
    <row r="139" spans="1:19" s="315" customFormat="1" ht="24" x14ac:dyDescent="0.25">
      <c r="A139" s="237" t="s">
        <v>1237</v>
      </c>
      <c r="B139" s="237" t="s">
        <v>1242</v>
      </c>
      <c r="C139" s="12" t="s">
        <v>1238</v>
      </c>
      <c r="D139" s="237" t="s">
        <v>683</v>
      </c>
      <c r="E139" s="237" t="s">
        <v>121</v>
      </c>
      <c r="F139" s="237" t="s">
        <v>408</v>
      </c>
      <c r="G139" s="237" t="s">
        <v>143</v>
      </c>
      <c r="H139" s="237" t="s">
        <v>115</v>
      </c>
      <c r="I139" s="237">
        <v>0</v>
      </c>
      <c r="J139" s="234">
        <v>0</v>
      </c>
      <c r="K139" s="234">
        <v>0</v>
      </c>
      <c r="L139" s="237">
        <v>0</v>
      </c>
      <c r="M139" s="316">
        <v>44286</v>
      </c>
      <c r="N139" s="316">
        <v>45170</v>
      </c>
      <c r="O139" s="311">
        <v>908823.22</v>
      </c>
      <c r="P139" s="311">
        <v>772499.74</v>
      </c>
      <c r="Q139" s="311">
        <v>0</v>
      </c>
      <c r="R139" s="311">
        <v>136323.47999999998</v>
      </c>
    </row>
    <row r="140" spans="1:19" s="315" customFormat="1" ht="36" x14ac:dyDescent="0.25">
      <c r="A140" s="236" t="s">
        <v>684</v>
      </c>
      <c r="B140" s="235" t="s">
        <v>83</v>
      </c>
      <c r="C140" s="239" t="s">
        <v>685</v>
      </c>
      <c r="D140" s="235">
        <v>0</v>
      </c>
      <c r="E140" s="235">
        <v>0</v>
      </c>
      <c r="F140" s="235">
        <v>0</v>
      </c>
      <c r="G140" s="235">
        <v>0</v>
      </c>
      <c r="H140" s="235">
        <v>0</v>
      </c>
      <c r="I140" s="235">
        <v>0</v>
      </c>
      <c r="J140" s="236">
        <v>0</v>
      </c>
      <c r="K140" s="236">
        <v>0</v>
      </c>
      <c r="L140" s="235">
        <v>0</v>
      </c>
      <c r="M140" s="313">
        <v>0</v>
      </c>
      <c r="N140" s="313" t="s">
        <v>275</v>
      </c>
      <c r="O140" s="314">
        <v>0</v>
      </c>
      <c r="P140" s="314">
        <v>0</v>
      </c>
      <c r="Q140" s="314">
        <v>0</v>
      </c>
      <c r="R140" s="314">
        <v>0</v>
      </c>
      <c r="S140" s="315">
        <v>0</v>
      </c>
    </row>
    <row r="141" spans="1:19" s="315" customFormat="1" ht="36" x14ac:dyDescent="0.25">
      <c r="A141" s="236" t="s">
        <v>686</v>
      </c>
      <c r="B141" s="235" t="s">
        <v>83</v>
      </c>
      <c r="C141" s="239" t="s">
        <v>687</v>
      </c>
      <c r="D141" s="235">
        <v>0</v>
      </c>
      <c r="E141" s="235">
        <v>0</v>
      </c>
      <c r="F141" s="235">
        <v>0</v>
      </c>
      <c r="G141" s="235">
        <v>0</v>
      </c>
      <c r="H141" s="235">
        <v>0</v>
      </c>
      <c r="I141" s="235">
        <v>0</v>
      </c>
      <c r="J141" s="236">
        <v>0</v>
      </c>
      <c r="K141" s="236">
        <v>0</v>
      </c>
      <c r="L141" s="235">
        <v>0</v>
      </c>
      <c r="M141" s="313">
        <v>0</v>
      </c>
      <c r="N141" s="313" t="s">
        <v>275</v>
      </c>
      <c r="O141" s="314">
        <v>0</v>
      </c>
      <c r="P141" s="314">
        <v>0</v>
      </c>
      <c r="Q141" s="314">
        <v>0</v>
      </c>
      <c r="R141" s="314">
        <v>0</v>
      </c>
      <c r="S141" s="315">
        <v>0</v>
      </c>
    </row>
    <row r="142" spans="1:19" s="315" customFormat="1" x14ac:dyDescent="0.25">
      <c r="A142" s="236" t="s">
        <v>688</v>
      </c>
      <c r="B142" s="235" t="s">
        <v>83</v>
      </c>
      <c r="C142" s="239" t="s">
        <v>689</v>
      </c>
      <c r="D142" s="235">
        <v>0</v>
      </c>
      <c r="E142" s="235">
        <v>0</v>
      </c>
      <c r="F142" s="235">
        <v>0</v>
      </c>
      <c r="G142" s="235">
        <v>0</v>
      </c>
      <c r="H142" s="235">
        <v>0</v>
      </c>
      <c r="I142" s="235">
        <v>0</v>
      </c>
      <c r="J142" s="236">
        <v>0</v>
      </c>
      <c r="K142" s="236">
        <v>0</v>
      </c>
      <c r="L142" s="235">
        <v>0</v>
      </c>
      <c r="M142" s="313">
        <v>0</v>
      </c>
      <c r="N142" s="313">
        <v>0</v>
      </c>
      <c r="O142" s="314">
        <v>0</v>
      </c>
      <c r="P142" s="314">
        <v>0</v>
      </c>
      <c r="Q142" s="314">
        <v>0</v>
      </c>
      <c r="R142" s="314">
        <v>0</v>
      </c>
      <c r="S142" s="315">
        <v>0</v>
      </c>
    </row>
    <row r="143" spans="1:19" s="315" customFormat="1" ht="24" x14ac:dyDescent="0.25">
      <c r="A143" s="237" t="s">
        <v>690</v>
      </c>
      <c r="B143" s="237" t="s">
        <v>691</v>
      </c>
      <c r="C143" s="12" t="s">
        <v>693</v>
      </c>
      <c r="D143" s="237" t="s">
        <v>280</v>
      </c>
      <c r="E143" s="237" t="s">
        <v>121</v>
      </c>
      <c r="F143" s="237" t="s">
        <v>608</v>
      </c>
      <c r="G143" s="237" t="s">
        <v>694</v>
      </c>
      <c r="H143" s="237" t="s">
        <v>115</v>
      </c>
      <c r="I143" s="237">
        <v>0</v>
      </c>
      <c r="J143" s="234">
        <v>0</v>
      </c>
      <c r="K143" s="234">
        <v>0</v>
      </c>
      <c r="L143" s="237">
        <v>0</v>
      </c>
      <c r="M143" s="316">
        <v>42916</v>
      </c>
      <c r="N143" s="316">
        <v>44561</v>
      </c>
      <c r="O143" s="311">
        <v>363047.26</v>
      </c>
      <c r="P143" s="311">
        <v>308590.17</v>
      </c>
      <c r="Q143" s="311">
        <v>0</v>
      </c>
      <c r="R143" s="311">
        <v>54457.09</v>
      </c>
      <c r="S143" s="315">
        <v>0</v>
      </c>
    </row>
    <row r="144" spans="1:19" s="315" customFormat="1" ht="24" x14ac:dyDescent="0.25">
      <c r="A144" s="237" t="s">
        <v>695</v>
      </c>
      <c r="B144" s="237" t="s">
        <v>696</v>
      </c>
      <c r="C144" s="12" t="s">
        <v>698</v>
      </c>
      <c r="D144" s="237" t="s">
        <v>297</v>
      </c>
      <c r="E144" s="237" t="s">
        <v>121</v>
      </c>
      <c r="F144" s="237" t="s">
        <v>399</v>
      </c>
      <c r="G144" s="237" t="s">
        <v>694</v>
      </c>
      <c r="H144" s="237" t="s">
        <v>115</v>
      </c>
      <c r="I144" s="237">
        <v>0</v>
      </c>
      <c r="J144" s="234">
        <v>0</v>
      </c>
      <c r="K144" s="234">
        <v>0</v>
      </c>
      <c r="L144" s="237">
        <v>0</v>
      </c>
      <c r="M144" s="316">
        <v>42825</v>
      </c>
      <c r="N144" s="316">
        <v>43373</v>
      </c>
      <c r="O144" s="311">
        <v>51582.96</v>
      </c>
      <c r="P144" s="311">
        <v>43845.51</v>
      </c>
      <c r="Q144" s="311">
        <v>0</v>
      </c>
      <c r="R144" s="311">
        <v>7737.45</v>
      </c>
      <c r="S144" s="315">
        <v>0</v>
      </c>
    </row>
    <row r="145" spans="1:19" s="315" customFormat="1" x14ac:dyDescent="0.25">
      <c r="A145" s="237" t="s">
        <v>699</v>
      </c>
      <c r="B145" s="237" t="s">
        <v>700</v>
      </c>
      <c r="C145" s="12" t="s">
        <v>701</v>
      </c>
      <c r="D145" s="237" t="s">
        <v>297</v>
      </c>
      <c r="E145" s="237" t="s">
        <v>121</v>
      </c>
      <c r="F145" s="237" t="s">
        <v>399</v>
      </c>
      <c r="G145" s="237" t="s">
        <v>694</v>
      </c>
      <c r="H145" s="237" t="s">
        <v>115</v>
      </c>
      <c r="I145" s="237">
        <v>0</v>
      </c>
      <c r="J145" s="234">
        <v>0</v>
      </c>
      <c r="K145" s="234">
        <v>0</v>
      </c>
      <c r="L145" s="237">
        <v>0</v>
      </c>
      <c r="M145" s="316">
        <v>43676</v>
      </c>
      <c r="N145" s="316">
        <v>44407</v>
      </c>
      <c r="O145" s="311">
        <v>917723.65</v>
      </c>
      <c r="P145" s="311">
        <v>780065.1</v>
      </c>
      <c r="Q145" s="311">
        <v>0</v>
      </c>
      <c r="R145" s="311">
        <v>137658.54999999999</v>
      </c>
      <c r="S145" s="315">
        <v>0</v>
      </c>
    </row>
    <row r="146" spans="1:19" s="315" customFormat="1" x14ac:dyDescent="0.25">
      <c r="A146" s="237" t="s">
        <v>702</v>
      </c>
      <c r="B146" s="237" t="s">
        <v>703</v>
      </c>
      <c r="C146" s="12" t="s">
        <v>704</v>
      </c>
      <c r="D146" s="237" t="s">
        <v>297</v>
      </c>
      <c r="E146" s="237" t="s">
        <v>121</v>
      </c>
      <c r="F146" s="237" t="s">
        <v>399</v>
      </c>
      <c r="G146" s="237" t="s">
        <v>694</v>
      </c>
      <c r="H146" s="237" t="s">
        <v>115</v>
      </c>
      <c r="I146" s="237">
        <v>0</v>
      </c>
      <c r="J146" s="234">
        <v>0</v>
      </c>
      <c r="K146" s="234">
        <v>0</v>
      </c>
      <c r="L146" s="237" t="s">
        <v>38</v>
      </c>
      <c r="M146" s="316">
        <v>0</v>
      </c>
      <c r="N146" s="316" t="s">
        <v>275</v>
      </c>
      <c r="O146" s="311">
        <v>296511.84999999998</v>
      </c>
      <c r="P146" s="311">
        <v>252035.07</v>
      </c>
      <c r="Q146" s="311">
        <v>0</v>
      </c>
      <c r="R146" s="311">
        <v>44476.78</v>
      </c>
      <c r="S146" s="315">
        <v>0</v>
      </c>
    </row>
    <row r="147" spans="1:19" s="315" customFormat="1" ht="24" x14ac:dyDescent="0.25">
      <c r="A147" s="237" t="s">
        <v>705</v>
      </c>
      <c r="B147" s="237" t="s">
        <v>706</v>
      </c>
      <c r="C147" s="12" t="s">
        <v>708</v>
      </c>
      <c r="D147" s="237" t="s">
        <v>272</v>
      </c>
      <c r="E147" s="237" t="s">
        <v>121</v>
      </c>
      <c r="F147" s="237" t="s">
        <v>361</v>
      </c>
      <c r="G147" s="237" t="s">
        <v>694</v>
      </c>
      <c r="H147" s="237" t="s">
        <v>115</v>
      </c>
      <c r="I147" s="237">
        <v>0</v>
      </c>
      <c r="J147" s="234">
        <v>0</v>
      </c>
      <c r="K147" s="234">
        <v>0</v>
      </c>
      <c r="L147" s="237">
        <v>0</v>
      </c>
      <c r="M147" s="316">
        <v>42825</v>
      </c>
      <c r="N147" s="316">
        <v>43524</v>
      </c>
      <c r="O147" s="311">
        <v>280477.84999999998</v>
      </c>
      <c r="P147" s="311">
        <v>238406.17</v>
      </c>
      <c r="Q147" s="311">
        <v>0</v>
      </c>
      <c r="R147" s="311">
        <v>42071.68</v>
      </c>
      <c r="S147" s="315">
        <v>0</v>
      </c>
    </row>
    <row r="148" spans="1:19" s="315" customFormat="1" x14ac:dyDescent="0.25">
      <c r="A148" s="237" t="s">
        <v>709</v>
      </c>
      <c r="B148" s="237" t="s">
        <v>710</v>
      </c>
      <c r="C148" s="12" t="s">
        <v>712</v>
      </c>
      <c r="D148" s="237" t="s">
        <v>266</v>
      </c>
      <c r="E148" s="237" t="s">
        <v>121</v>
      </c>
      <c r="F148" s="237" t="s">
        <v>493</v>
      </c>
      <c r="G148" s="237" t="s">
        <v>694</v>
      </c>
      <c r="H148" s="237" t="s">
        <v>115</v>
      </c>
      <c r="I148" s="237">
        <v>0</v>
      </c>
      <c r="J148" s="234">
        <v>0</v>
      </c>
      <c r="K148" s="234">
        <v>0</v>
      </c>
      <c r="L148" s="237">
        <v>0</v>
      </c>
      <c r="M148" s="316">
        <v>42825</v>
      </c>
      <c r="N148" s="316">
        <v>43496</v>
      </c>
      <c r="O148" s="311">
        <v>372156.12</v>
      </c>
      <c r="P148" s="311">
        <v>316332.7</v>
      </c>
      <c r="Q148" s="311">
        <v>0</v>
      </c>
      <c r="R148" s="311">
        <v>55823.42</v>
      </c>
      <c r="S148" s="315">
        <v>0</v>
      </c>
    </row>
    <row r="149" spans="1:19" s="315" customFormat="1" ht="18.75" customHeight="1" x14ac:dyDescent="0.25">
      <c r="A149" s="237" t="s">
        <v>713</v>
      </c>
      <c r="B149" s="237" t="s">
        <v>714</v>
      </c>
      <c r="C149" s="12" t="s">
        <v>715</v>
      </c>
      <c r="D149" s="237" t="s">
        <v>266</v>
      </c>
      <c r="E149" s="237" t="s">
        <v>121</v>
      </c>
      <c r="F149" s="237" t="s">
        <v>493</v>
      </c>
      <c r="G149" s="237" t="s">
        <v>694</v>
      </c>
      <c r="H149" s="237" t="s">
        <v>115</v>
      </c>
      <c r="I149" s="237">
        <v>0</v>
      </c>
      <c r="J149" s="234">
        <v>0</v>
      </c>
      <c r="K149" s="234">
        <v>0</v>
      </c>
      <c r="L149" s="237">
        <v>0</v>
      </c>
      <c r="M149" s="316">
        <v>43707</v>
      </c>
      <c r="N149" s="316">
        <v>44377</v>
      </c>
      <c r="O149" s="311">
        <v>31576.66</v>
      </c>
      <c r="P149" s="311">
        <v>26840</v>
      </c>
      <c r="Q149" s="311">
        <v>0</v>
      </c>
      <c r="R149" s="311">
        <v>4736.66</v>
      </c>
      <c r="S149" s="315">
        <v>0</v>
      </c>
    </row>
    <row r="150" spans="1:19" s="315" customFormat="1" ht="19.5" customHeight="1" x14ac:dyDescent="0.25">
      <c r="A150" s="237" t="s">
        <v>1175</v>
      </c>
      <c r="B150" s="237" t="s">
        <v>1181</v>
      </c>
      <c r="C150" s="12" t="s">
        <v>1177</v>
      </c>
      <c r="D150" s="237" t="s">
        <v>266</v>
      </c>
      <c r="E150" s="237" t="s">
        <v>121</v>
      </c>
      <c r="F150" s="237" t="s">
        <v>493</v>
      </c>
      <c r="G150" s="237" t="s">
        <v>694</v>
      </c>
      <c r="H150" s="237" t="s">
        <v>115</v>
      </c>
      <c r="I150" s="237">
        <v>0</v>
      </c>
      <c r="J150" s="234">
        <v>0</v>
      </c>
      <c r="K150" s="234">
        <v>0</v>
      </c>
      <c r="L150" s="237">
        <v>0</v>
      </c>
      <c r="M150" s="316">
        <v>44196</v>
      </c>
      <c r="N150" s="316">
        <v>45229</v>
      </c>
      <c r="O150" s="311">
        <v>200009.7</v>
      </c>
      <c r="P150" s="311">
        <v>123273.1</v>
      </c>
      <c r="Q150" s="311">
        <v>0</v>
      </c>
      <c r="R150" s="311">
        <v>76736.600000000006</v>
      </c>
    </row>
    <row r="151" spans="1:19" s="315" customFormat="1" ht="18" customHeight="1" x14ac:dyDescent="0.25">
      <c r="A151" s="237" t="s">
        <v>1176</v>
      </c>
      <c r="B151" s="237" t="s">
        <v>1182</v>
      </c>
      <c r="C151" s="12" t="s">
        <v>1179</v>
      </c>
      <c r="D151" s="237" t="s">
        <v>272</v>
      </c>
      <c r="E151" s="237" t="s">
        <v>121</v>
      </c>
      <c r="F151" s="237" t="s">
        <v>361</v>
      </c>
      <c r="G151" s="237" t="s">
        <v>694</v>
      </c>
      <c r="H151" s="237" t="s">
        <v>115</v>
      </c>
      <c r="I151" s="237">
        <v>0</v>
      </c>
      <c r="J151" s="234">
        <v>0</v>
      </c>
      <c r="K151" s="234">
        <v>0</v>
      </c>
      <c r="L151" s="237">
        <v>0</v>
      </c>
      <c r="M151" s="316">
        <v>44196</v>
      </c>
      <c r="N151" s="316">
        <v>44926</v>
      </c>
      <c r="O151" s="311">
        <v>75505</v>
      </c>
      <c r="P151" s="311">
        <v>64179.25</v>
      </c>
      <c r="Q151" s="311">
        <v>0</v>
      </c>
      <c r="R151" s="311">
        <v>11325.75</v>
      </c>
    </row>
    <row r="152" spans="1:19" ht="31.5" customHeight="1" x14ac:dyDescent="0.25">
      <c r="A152" s="317"/>
      <c r="B152" s="317"/>
      <c r="C152" s="233"/>
      <c r="D152" s="318"/>
      <c r="E152" s="318"/>
      <c r="F152" s="318"/>
      <c r="G152" s="318"/>
      <c r="H152" s="318"/>
      <c r="I152" s="318"/>
      <c r="J152" s="318"/>
      <c r="K152" s="318"/>
      <c r="L152" s="318"/>
      <c r="M152" s="318"/>
      <c r="N152" s="318"/>
      <c r="O152" s="319"/>
      <c r="P152" s="319"/>
      <c r="Q152" s="319"/>
      <c r="R152" s="319"/>
      <c r="S152" s="399"/>
    </row>
    <row r="153" spans="1:19" ht="15.75" x14ac:dyDescent="0.25">
      <c r="A153" s="320" t="s">
        <v>39</v>
      </c>
      <c r="B153" s="317"/>
      <c r="C153" s="318"/>
      <c r="D153" s="318"/>
      <c r="E153" s="318"/>
      <c r="F153" s="318"/>
      <c r="G153" s="318"/>
      <c r="H153" s="318"/>
      <c r="I153" s="318"/>
      <c r="J153" s="318"/>
      <c r="K153" s="318"/>
      <c r="L153" s="318"/>
      <c r="M153" s="318"/>
      <c r="N153" s="318"/>
      <c r="O153" s="319"/>
      <c r="P153" s="319"/>
      <c r="Q153" s="319"/>
      <c r="R153" s="319"/>
      <c r="S153" s="399"/>
    </row>
    <row r="154" spans="1:19" ht="15.75" x14ac:dyDescent="0.25">
      <c r="A154" s="320" t="s">
        <v>27</v>
      </c>
      <c r="B154" s="317"/>
      <c r="C154" s="318"/>
      <c r="D154" s="318"/>
      <c r="E154" s="318"/>
      <c r="F154" s="318"/>
      <c r="G154" s="318"/>
      <c r="H154" s="318"/>
      <c r="I154" s="318"/>
      <c r="J154" s="318"/>
      <c r="K154" s="318"/>
      <c r="L154" s="318"/>
      <c r="M154" s="318"/>
      <c r="N154" s="318"/>
      <c r="O154" s="319"/>
      <c r="P154" s="319"/>
      <c r="Q154" s="319"/>
      <c r="R154" s="319"/>
    </row>
    <row r="155" spans="1:19" ht="58.5" customHeight="1" x14ac:dyDescent="0.25">
      <c r="A155" s="665" t="s">
        <v>61</v>
      </c>
      <c r="B155" s="666"/>
      <c r="C155" s="666"/>
      <c r="D155" s="666"/>
      <c r="E155" s="666"/>
      <c r="F155" s="666"/>
      <c r="G155" s="666"/>
      <c r="H155" s="666"/>
      <c r="I155" s="666"/>
      <c r="J155" s="666"/>
      <c r="K155" s="666"/>
      <c r="L155" s="666"/>
      <c r="M155" s="666"/>
      <c r="N155" s="666"/>
      <c r="O155" s="666"/>
      <c r="P155" s="666"/>
      <c r="Q155" s="666"/>
      <c r="R155" s="666"/>
    </row>
    <row r="156" spans="1:19" ht="15" customHeight="1" x14ac:dyDescent="0.25">
      <c r="A156" s="320" t="s">
        <v>28</v>
      </c>
      <c r="B156" s="635"/>
      <c r="C156" s="635"/>
      <c r="D156" s="635"/>
      <c r="E156" s="635"/>
      <c r="F156" s="635"/>
      <c r="G156" s="635"/>
      <c r="H156" s="635"/>
      <c r="I156" s="635"/>
      <c r="J156" s="635"/>
      <c r="K156" s="635"/>
      <c r="L156" s="635"/>
      <c r="M156" s="635"/>
      <c r="N156" s="635"/>
      <c r="O156" s="635"/>
      <c r="P156" s="635"/>
      <c r="Q156" s="635"/>
      <c r="R156" s="635"/>
    </row>
    <row r="157" spans="1:19" ht="15" customHeight="1" x14ac:dyDescent="0.25">
      <c r="A157" s="665" t="s">
        <v>29</v>
      </c>
      <c r="B157" s="666"/>
      <c r="C157" s="666"/>
      <c r="D157" s="666"/>
      <c r="E157" s="666"/>
      <c r="F157" s="666"/>
      <c r="G157" s="666"/>
      <c r="H157" s="666"/>
      <c r="I157" s="666"/>
      <c r="J157" s="666"/>
      <c r="K157" s="666"/>
      <c r="L157" s="666"/>
      <c r="M157" s="666"/>
      <c r="N157" s="666"/>
      <c r="O157" s="666"/>
      <c r="P157" s="666"/>
      <c r="Q157" s="666"/>
      <c r="R157" s="666"/>
    </row>
    <row r="158" spans="1:19" ht="15" customHeight="1" x14ac:dyDescent="0.25">
      <c r="A158" s="320" t="s">
        <v>30</v>
      </c>
      <c r="B158" s="635"/>
      <c r="C158" s="635"/>
      <c r="D158" s="635"/>
      <c r="E158" s="635"/>
      <c r="F158" s="635"/>
      <c r="G158" s="635"/>
      <c r="H158" s="635"/>
      <c r="I158" s="635"/>
      <c r="J158" s="635"/>
      <c r="K158" s="635"/>
      <c r="L158" s="635"/>
      <c r="M158" s="635"/>
      <c r="N158" s="635"/>
      <c r="O158" s="635"/>
      <c r="P158" s="635"/>
      <c r="Q158" s="635"/>
      <c r="R158" s="635"/>
    </row>
    <row r="159" spans="1:19" ht="15" customHeight="1" x14ac:dyDescent="0.25">
      <c r="A159" s="320" t="s">
        <v>31</v>
      </c>
      <c r="B159" s="635"/>
      <c r="C159" s="635"/>
      <c r="D159" s="635"/>
      <c r="E159" s="635"/>
      <c r="F159" s="635"/>
      <c r="G159" s="635"/>
      <c r="H159" s="635"/>
      <c r="I159" s="635"/>
      <c r="J159" s="635"/>
      <c r="K159" s="635"/>
      <c r="L159" s="635"/>
      <c r="M159" s="635"/>
      <c r="N159" s="635"/>
      <c r="O159" s="635"/>
      <c r="P159" s="635"/>
      <c r="Q159" s="635"/>
      <c r="R159" s="635"/>
    </row>
    <row r="160" spans="1:19" ht="45" customHeight="1" x14ac:dyDescent="0.25">
      <c r="A160" s="665" t="s">
        <v>66</v>
      </c>
      <c r="B160" s="666"/>
      <c r="C160" s="666"/>
      <c r="D160" s="666"/>
      <c r="E160" s="666"/>
      <c r="F160" s="666"/>
      <c r="G160" s="666"/>
      <c r="H160" s="666"/>
      <c r="I160" s="666"/>
      <c r="J160" s="666"/>
      <c r="K160" s="666"/>
      <c r="L160" s="666"/>
      <c r="M160" s="666"/>
      <c r="N160" s="666"/>
      <c r="O160" s="666"/>
      <c r="P160" s="666"/>
      <c r="Q160" s="666"/>
      <c r="R160" s="666"/>
    </row>
    <row r="161" spans="1:18" x14ac:dyDescent="0.25">
      <c r="A161" s="320" t="s">
        <v>40</v>
      </c>
    </row>
    <row r="162" spans="1:18" x14ac:dyDescent="0.25">
      <c r="A162" s="320" t="s">
        <v>41</v>
      </c>
    </row>
    <row r="163" spans="1:18" x14ac:dyDescent="0.25">
      <c r="A163" s="320" t="s">
        <v>42</v>
      </c>
    </row>
    <row r="164" spans="1:18" x14ac:dyDescent="0.25">
      <c r="A164" s="320" t="s">
        <v>43</v>
      </c>
    </row>
    <row r="165" spans="1:18" x14ac:dyDescent="0.25">
      <c r="A165" s="320" t="s">
        <v>44</v>
      </c>
    </row>
    <row r="166" spans="1:18" ht="30" customHeight="1" x14ac:dyDescent="0.25">
      <c r="A166" s="665" t="s">
        <v>45</v>
      </c>
      <c r="B166" s="666"/>
      <c r="C166" s="666"/>
      <c r="D166" s="666"/>
      <c r="E166" s="666"/>
      <c r="F166" s="666"/>
      <c r="G166" s="666"/>
      <c r="H166" s="666"/>
      <c r="I166" s="666"/>
      <c r="J166" s="666"/>
      <c r="K166" s="666"/>
      <c r="L166" s="666"/>
      <c r="M166" s="666"/>
      <c r="N166" s="666"/>
      <c r="O166" s="666"/>
      <c r="P166" s="666"/>
      <c r="Q166" s="666"/>
      <c r="R166" s="666"/>
    </row>
    <row r="167" spans="1:18" ht="15" customHeight="1" x14ac:dyDescent="0.25">
      <c r="A167" s="665" t="s">
        <v>46</v>
      </c>
      <c r="B167" s="666"/>
      <c r="C167" s="666"/>
      <c r="D167" s="666"/>
      <c r="E167" s="666"/>
      <c r="F167" s="666"/>
      <c r="G167" s="666"/>
      <c r="H167" s="666"/>
      <c r="I167" s="666"/>
      <c r="J167" s="666"/>
      <c r="K167" s="666"/>
      <c r="L167" s="666"/>
      <c r="M167" s="666"/>
      <c r="N167" s="666"/>
      <c r="O167" s="666"/>
      <c r="P167" s="666"/>
      <c r="Q167" s="666"/>
      <c r="R167" s="666"/>
    </row>
    <row r="168" spans="1:18" ht="15" customHeight="1" x14ac:dyDescent="0.25">
      <c r="A168" s="665" t="s">
        <v>64</v>
      </c>
      <c r="B168" s="666"/>
      <c r="C168" s="666"/>
      <c r="D168" s="666"/>
      <c r="E168" s="666"/>
      <c r="F168" s="666"/>
      <c r="G168" s="666"/>
      <c r="H168" s="666"/>
      <c r="I168" s="666"/>
      <c r="J168" s="666"/>
      <c r="K168" s="666"/>
      <c r="L168" s="666"/>
      <c r="M168" s="666"/>
      <c r="N168" s="666"/>
      <c r="O168" s="666"/>
      <c r="P168" s="666"/>
      <c r="Q168" s="666"/>
      <c r="R168" s="666"/>
    </row>
    <row r="169" spans="1:18" x14ac:dyDescent="0.25">
      <c r="A169" s="665" t="s">
        <v>60</v>
      </c>
      <c r="B169" s="666"/>
      <c r="C169" s="666"/>
      <c r="D169" s="666"/>
      <c r="E169" s="666"/>
      <c r="F169" s="666"/>
      <c r="G169" s="666"/>
      <c r="H169" s="666"/>
      <c r="I169" s="666"/>
      <c r="J169" s="666"/>
      <c r="K169" s="666"/>
      <c r="L169" s="666"/>
      <c r="M169" s="666"/>
      <c r="N169" s="666"/>
      <c r="O169" s="666"/>
      <c r="P169" s="666"/>
      <c r="Q169" s="666"/>
      <c r="R169" s="666"/>
    </row>
    <row r="170" spans="1:18" x14ac:dyDescent="0.25">
      <c r="A170" s="665" t="s">
        <v>62</v>
      </c>
      <c r="B170" s="666"/>
      <c r="C170" s="666"/>
      <c r="D170" s="666"/>
      <c r="E170" s="666"/>
      <c r="F170" s="666"/>
      <c r="G170" s="666"/>
      <c r="H170" s="666"/>
      <c r="I170" s="666"/>
      <c r="J170" s="666"/>
      <c r="K170" s="666"/>
      <c r="L170" s="666"/>
      <c r="M170" s="666"/>
      <c r="N170" s="666"/>
      <c r="O170" s="666"/>
      <c r="P170" s="666"/>
      <c r="Q170" s="666"/>
      <c r="R170" s="666"/>
    </row>
    <row r="171" spans="1:18" x14ac:dyDescent="0.25">
      <c r="A171" s="665" t="s">
        <v>65</v>
      </c>
      <c r="B171" s="666"/>
      <c r="C171" s="666"/>
      <c r="D171" s="666"/>
      <c r="E171" s="666"/>
      <c r="F171" s="666"/>
      <c r="G171" s="666"/>
      <c r="H171" s="666"/>
      <c r="I171" s="666"/>
      <c r="J171" s="666"/>
      <c r="K171" s="666"/>
      <c r="L171" s="666"/>
      <c r="M171" s="666"/>
      <c r="N171" s="666"/>
      <c r="O171" s="666"/>
      <c r="P171" s="666"/>
      <c r="Q171" s="666"/>
      <c r="R171" s="666"/>
    </row>
    <row r="173" spans="1:18" x14ac:dyDescent="0.25">
      <c r="A173" s="324" t="s">
        <v>1212</v>
      </c>
    </row>
    <row r="174" spans="1:18" x14ac:dyDescent="0.25">
      <c r="A174" s="324" t="s">
        <v>1213</v>
      </c>
    </row>
    <row r="175" spans="1:18" x14ac:dyDescent="0.25">
      <c r="A175" s="324" t="s">
        <v>1214</v>
      </c>
    </row>
    <row r="176" spans="1:18" x14ac:dyDescent="0.25">
      <c r="A176" s="324" t="s">
        <v>1215</v>
      </c>
    </row>
    <row r="177" spans="1:1" x14ac:dyDescent="0.25">
      <c r="A177" s="324" t="s">
        <v>1216</v>
      </c>
    </row>
    <row r="178" spans="1:1" x14ac:dyDescent="0.25">
      <c r="A178" s="324" t="s">
        <v>1217</v>
      </c>
    </row>
    <row r="179" spans="1:1" x14ac:dyDescent="0.25">
      <c r="A179" s="324" t="s">
        <v>1218</v>
      </c>
    </row>
    <row r="180" spans="1:1" x14ac:dyDescent="0.25">
      <c r="A180" s="324" t="s">
        <v>1219</v>
      </c>
    </row>
    <row r="181" spans="1:1" x14ac:dyDescent="0.25">
      <c r="A181" s="324" t="s">
        <v>1220</v>
      </c>
    </row>
  </sheetData>
  <mergeCells count="12">
    <mergeCell ref="A171:R171"/>
    <mergeCell ref="A170:R170"/>
    <mergeCell ref="A168:R168"/>
    <mergeCell ref="A169:R169"/>
    <mergeCell ref="A167:R167"/>
    <mergeCell ref="M8:N8"/>
    <mergeCell ref="A8:L8"/>
    <mergeCell ref="A166:R166"/>
    <mergeCell ref="A155:R155"/>
    <mergeCell ref="A157:R157"/>
    <mergeCell ref="A160:R160"/>
    <mergeCell ref="O8:R8"/>
  </mergeCells>
  <pageMargins left="0.25" right="0.25" top="0.50624999999999998" bottom="0.75" header="0.3" footer="0.3"/>
  <pageSetup paperSize="9" scale="54"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50"/>
  <sheetViews>
    <sheetView showZeros="0" topLeftCell="A145" workbookViewId="0">
      <selection activeCell="F149" sqref="F149"/>
    </sheetView>
  </sheetViews>
  <sheetFormatPr defaultRowHeight="15" x14ac:dyDescent="0.25"/>
  <cols>
    <col min="1" max="1" width="7.5703125" style="6" customWidth="1"/>
    <col min="2" max="2" width="17.42578125" style="6" customWidth="1"/>
    <col min="3" max="3" width="36.7109375" style="6" customWidth="1"/>
    <col min="4" max="4" width="10.140625" style="6" customWidth="1"/>
    <col min="5" max="5" width="19.7109375" style="639" customWidth="1"/>
    <col min="6" max="6" width="11.28515625" style="6" customWidth="1"/>
    <col min="7" max="7" width="9.140625" style="6"/>
    <col min="8" max="8" width="21" style="639" customWidth="1"/>
    <col min="9" max="9" width="12.7109375" style="6" customWidth="1"/>
    <col min="10" max="10" width="9.140625" style="6"/>
    <col min="11" max="11" width="11.5703125" style="639" customWidth="1"/>
    <col min="12" max="12" width="12.5703125" style="6" customWidth="1"/>
    <col min="13" max="13" width="9.140625" style="6"/>
    <col min="14" max="14" width="12.140625" style="6" customWidth="1"/>
    <col min="15" max="15" width="12.28515625" style="6" customWidth="1"/>
    <col min="16" max="16" width="9.140625" style="6"/>
    <col min="17" max="17" width="11.42578125" style="6" customWidth="1"/>
    <col min="18" max="18" width="11.5703125" style="6" customWidth="1"/>
    <col min="19" max="19" width="9.140625" style="6"/>
    <col min="20" max="21" width="11.7109375" style="6" customWidth="1"/>
    <col min="22" max="16384" width="9.140625" style="6"/>
  </cols>
  <sheetData>
    <row r="1" spans="1:21" ht="15.75" customHeight="1" x14ac:dyDescent="0.25">
      <c r="N1" s="7" t="s">
        <v>1388</v>
      </c>
      <c r="Q1" s="7"/>
      <c r="R1" s="7"/>
      <c r="S1" s="7"/>
    </row>
    <row r="2" spans="1:21" ht="15.75" x14ac:dyDescent="0.25">
      <c r="N2" s="7" t="s">
        <v>1387</v>
      </c>
      <c r="Q2" s="8"/>
      <c r="R2" s="8"/>
      <c r="S2" s="8"/>
    </row>
    <row r="3" spans="1:21" ht="15.75" x14ac:dyDescent="0.25">
      <c r="N3" s="7" t="s">
        <v>1389</v>
      </c>
      <c r="Q3" s="8"/>
      <c r="R3" s="8"/>
      <c r="S3" s="8"/>
    </row>
    <row r="4" spans="1:21" ht="15.75" x14ac:dyDescent="0.25">
      <c r="A4" s="5" t="s">
        <v>1211</v>
      </c>
      <c r="Q4" s="8"/>
      <c r="R4" s="8"/>
      <c r="S4" s="8"/>
    </row>
    <row r="5" spans="1:21" ht="15.75" x14ac:dyDescent="0.25">
      <c r="A5" s="5" t="s">
        <v>1390</v>
      </c>
      <c r="J5" s="8"/>
      <c r="K5" s="710"/>
      <c r="L5" s="8"/>
      <c r="N5" s="8"/>
      <c r="O5" s="8"/>
      <c r="P5" s="8"/>
    </row>
    <row r="6" spans="1:21" ht="15.75" customHeight="1" x14ac:dyDescent="0.25">
      <c r="A6" s="5" t="s">
        <v>57</v>
      </c>
    </row>
    <row r="7" spans="1:21" ht="32.25" customHeight="1" x14ac:dyDescent="0.25">
      <c r="A7" s="672" t="s">
        <v>19</v>
      </c>
      <c r="B7" s="673" t="s">
        <v>17</v>
      </c>
      <c r="C7" s="672" t="s">
        <v>13</v>
      </c>
      <c r="D7" s="676" t="s">
        <v>14</v>
      </c>
      <c r="E7" s="677"/>
      <c r="F7" s="677"/>
      <c r="G7" s="677"/>
      <c r="H7" s="677"/>
      <c r="I7" s="677"/>
      <c r="J7" s="677"/>
      <c r="K7" s="677"/>
      <c r="L7" s="677"/>
      <c r="M7" s="677"/>
      <c r="N7" s="677"/>
      <c r="O7" s="677"/>
      <c r="P7" s="677"/>
      <c r="Q7" s="677"/>
      <c r="R7" s="677"/>
      <c r="S7" s="677"/>
      <c r="T7" s="677"/>
      <c r="U7" s="678"/>
    </row>
    <row r="8" spans="1:21" ht="36.75" customHeight="1" x14ac:dyDescent="0.25">
      <c r="A8" s="672"/>
      <c r="B8" s="674"/>
      <c r="C8" s="675"/>
      <c r="D8" s="450" t="s">
        <v>3</v>
      </c>
      <c r="E8" s="640" t="s">
        <v>20</v>
      </c>
      <c r="F8" s="450" t="s">
        <v>48</v>
      </c>
      <c r="G8" s="450" t="s">
        <v>26</v>
      </c>
      <c r="H8" s="640" t="s">
        <v>21</v>
      </c>
      <c r="I8" s="450" t="s">
        <v>49</v>
      </c>
      <c r="J8" s="450" t="s">
        <v>10</v>
      </c>
      <c r="K8" s="640" t="s">
        <v>22</v>
      </c>
      <c r="L8" s="450" t="s">
        <v>50</v>
      </c>
      <c r="M8" s="450" t="s">
        <v>11</v>
      </c>
      <c r="N8" s="640" t="s">
        <v>23</v>
      </c>
      <c r="O8" s="450" t="s">
        <v>51</v>
      </c>
      <c r="P8" s="450" t="s">
        <v>12</v>
      </c>
      <c r="Q8" s="450" t="s">
        <v>24</v>
      </c>
      <c r="R8" s="450" t="s">
        <v>52</v>
      </c>
      <c r="S8" s="450" t="s">
        <v>15</v>
      </c>
      <c r="T8" s="450" t="s">
        <v>25</v>
      </c>
      <c r="U8" s="450" t="s">
        <v>53</v>
      </c>
    </row>
    <row r="9" spans="1:21" ht="36" x14ac:dyDescent="0.25">
      <c r="A9" s="236" t="s">
        <v>791</v>
      </c>
      <c r="B9" s="236">
        <v>0</v>
      </c>
      <c r="C9" s="248" t="s">
        <v>792</v>
      </c>
      <c r="D9" s="235">
        <v>0</v>
      </c>
      <c r="E9" s="10">
        <v>0</v>
      </c>
      <c r="F9" s="235">
        <v>0</v>
      </c>
      <c r="G9" s="235">
        <v>0</v>
      </c>
      <c r="H9" s="10">
        <v>0</v>
      </c>
      <c r="I9" s="235">
        <v>0</v>
      </c>
      <c r="J9" s="235">
        <v>0</v>
      </c>
      <c r="K9" s="10">
        <v>0</v>
      </c>
      <c r="L9" s="235">
        <v>0</v>
      </c>
      <c r="M9" s="235">
        <v>0</v>
      </c>
      <c r="N9" s="10">
        <v>0</v>
      </c>
      <c r="O9" s="235">
        <v>0</v>
      </c>
      <c r="P9" s="235">
        <v>0</v>
      </c>
      <c r="Q9" s="235">
        <v>0</v>
      </c>
      <c r="R9" s="235">
        <v>0</v>
      </c>
      <c r="S9" s="235">
        <v>0</v>
      </c>
      <c r="T9" s="235">
        <v>0</v>
      </c>
      <c r="U9" s="235">
        <v>0</v>
      </c>
    </row>
    <row r="10" spans="1:21" ht="48" x14ac:dyDescent="0.25">
      <c r="A10" s="236" t="s">
        <v>82</v>
      </c>
      <c r="B10" s="236" t="s">
        <v>83</v>
      </c>
      <c r="C10" s="248" t="s">
        <v>260</v>
      </c>
      <c r="D10" s="235">
        <v>0</v>
      </c>
      <c r="E10" s="10">
        <v>0</v>
      </c>
      <c r="F10" s="235">
        <v>0</v>
      </c>
      <c r="G10" s="235">
        <v>0</v>
      </c>
      <c r="H10" s="10">
        <v>0</v>
      </c>
      <c r="I10" s="235">
        <v>0</v>
      </c>
      <c r="J10" s="235">
        <v>0</v>
      </c>
      <c r="K10" s="10">
        <v>0</v>
      </c>
      <c r="L10" s="235">
        <v>0</v>
      </c>
      <c r="M10" s="235">
        <v>0</v>
      </c>
      <c r="N10" s="10">
        <v>0</v>
      </c>
      <c r="O10" s="235">
        <v>0</v>
      </c>
      <c r="P10" s="235">
        <v>0</v>
      </c>
      <c r="Q10" s="235">
        <v>0</v>
      </c>
      <c r="R10" s="235">
        <v>0</v>
      </c>
      <c r="S10" s="235">
        <v>0</v>
      </c>
      <c r="T10" s="235">
        <v>0</v>
      </c>
      <c r="U10" s="235">
        <v>0</v>
      </c>
    </row>
    <row r="11" spans="1:21" ht="36" x14ac:dyDescent="0.25">
      <c r="A11" s="236" t="s">
        <v>84</v>
      </c>
      <c r="B11" s="236" t="s">
        <v>83</v>
      </c>
      <c r="C11" s="248" t="s">
        <v>261</v>
      </c>
      <c r="D11" s="235">
        <v>0</v>
      </c>
      <c r="E11" s="10">
        <v>0</v>
      </c>
      <c r="F11" s="235">
        <v>0</v>
      </c>
      <c r="G11" s="235">
        <v>0</v>
      </c>
      <c r="H11" s="10">
        <v>0</v>
      </c>
      <c r="I11" s="235">
        <v>0</v>
      </c>
      <c r="J11" s="235">
        <v>0</v>
      </c>
      <c r="K11" s="10">
        <v>0</v>
      </c>
      <c r="L11" s="235">
        <v>0</v>
      </c>
      <c r="M11" s="235">
        <v>0</v>
      </c>
      <c r="N11" s="10">
        <v>0</v>
      </c>
      <c r="O11" s="235">
        <v>0</v>
      </c>
      <c r="P11" s="235">
        <v>0</v>
      </c>
      <c r="Q11" s="235">
        <v>0</v>
      </c>
      <c r="R11" s="235">
        <v>0</v>
      </c>
      <c r="S11" s="235">
        <v>0</v>
      </c>
      <c r="T11" s="235">
        <v>0</v>
      </c>
      <c r="U11" s="235">
        <v>0</v>
      </c>
    </row>
    <row r="12" spans="1:21" ht="24" x14ac:dyDescent="0.25">
      <c r="A12" s="236" t="s">
        <v>85</v>
      </c>
      <c r="B12" s="236" t="s">
        <v>83</v>
      </c>
      <c r="C12" s="248" t="s">
        <v>262</v>
      </c>
      <c r="D12" s="235">
        <v>0</v>
      </c>
      <c r="E12" s="10">
        <v>0</v>
      </c>
      <c r="F12" s="235">
        <v>0</v>
      </c>
      <c r="G12" s="235">
        <v>0</v>
      </c>
      <c r="H12" s="10">
        <v>0</v>
      </c>
      <c r="I12" s="235">
        <v>0</v>
      </c>
      <c r="J12" s="235">
        <v>0</v>
      </c>
      <c r="K12" s="10">
        <v>0</v>
      </c>
      <c r="L12" s="235">
        <v>0</v>
      </c>
      <c r="M12" s="235">
        <v>0</v>
      </c>
      <c r="N12" s="10">
        <v>0</v>
      </c>
      <c r="O12" s="235">
        <v>0</v>
      </c>
      <c r="P12" s="235">
        <v>0</v>
      </c>
      <c r="Q12" s="235">
        <v>0</v>
      </c>
      <c r="R12" s="235">
        <v>0</v>
      </c>
      <c r="S12" s="235">
        <v>0</v>
      </c>
      <c r="T12" s="235">
        <v>0</v>
      </c>
      <c r="U12" s="235">
        <v>0</v>
      </c>
    </row>
    <row r="13" spans="1:21" ht="48" x14ac:dyDescent="0.25">
      <c r="A13" s="237" t="s">
        <v>110</v>
      </c>
      <c r="B13" s="237" t="s">
        <v>263</v>
      </c>
      <c r="C13" s="708" t="s">
        <v>265</v>
      </c>
      <c r="D13" s="237" t="s">
        <v>174</v>
      </c>
      <c r="E13" s="12" t="s">
        <v>737</v>
      </c>
      <c r="F13" s="237">
        <v>36000</v>
      </c>
      <c r="G13" s="237" t="s">
        <v>175</v>
      </c>
      <c r="H13" s="12" t="s">
        <v>738</v>
      </c>
      <c r="I13" s="237">
        <v>700</v>
      </c>
      <c r="J13" s="237">
        <v>0</v>
      </c>
      <c r="K13" s="12">
        <v>0</v>
      </c>
      <c r="L13" s="237">
        <v>0</v>
      </c>
      <c r="M13" s="237">
        <v>0</v>
      </c>
      <c r="N13" s="12">
        <v>0</v>
      </c>
      <c r="O13" s="237">
        <v>0</v>
      </c>
      <c r="P13" s="237">
        <v>0</v>
      </c>
      <c r="Q13" s="237">
        <v>0</v>
      </c>
      <c r="R13" s="237">
        <v>0</v>
      </c>
      <c r="S13" s="237">
        <v>0</v>
      </c>
      <c r="T13" s="237">
        <v>0</v>
      </c>
      <c r="U13" s="237">
        <v>0</v>
      </c>
    </row>
    <row r="14" spans="1:21" ht="48" x14ac:dyDescent="0.25">
      <c r="A14" s="237" t="s">
        <v>268</v>
      </c>
      <c r="B14" s="237" t="s">
        <v>269</v>
      </c>
      <c r="C14" s="708" t="s">
        <v>271</v>
      </c>
      <c r="D14" s="237" t="s">
        <v>174</v>
      </c>
      <c r="E14" s="12" t="s">
        <v>737</v>
      </c>
      <c r="F14" s="237">
        <v>34600</v>
      </c>
      <c r="G14" s="237">
        <v>0</v>
      </c>
      <c r="H14" s="12">
        <v>0</v>
      </c>
      <c r="I14" s="237">
        <v>0</v>
      </c>
      <c r="J14" s="237">
        <v>0</v>
      </c>
      <c r="K14" s="12">
        <v>0</v>
      </c>
      <c r="L14" s="237">
        <v>0</v>
      </c>
      <c r="M14" s="237">
        <v>0</v>
      </c>
      <c r="N14" s="12">
        <v>0</v>
      </c>
      <c r="O14" s="237">
        <v>0</v>
      </c>
      <c r="P14" s="237">
        <v>0</v>
      </c>
      <c r="Q14" s="237">
        <v>0</v>
      </c>
      <c r="R14" s="237">
        <v>0</v>
      </c>
      <c r="S14" s="237">
        <v>0</v>
      </c>
      <c r="T14" s="237">
        <v>0</v>
      </c>
      <c r="U14" s="237">
        <v>0</v>
      </c>
    </row>
    <row r="15" spans="1:21" x14ac:dyDescent="0.25">
      <c r="A15" s="236" t="s">
        <v>86</v>
      </c>
      <c r="B15" s="236" t="s">
        <v>83</v>
      </c>
      <c r="C15" s="248" t="s">
        <v>274</v>
      </c>
      <c r="D15" s="235">
        <v>0</v>
      </c>
      <c r="E15" s="10">
        <v>0</v>
      </c>
      <c r="F15" s="235">
        <v>0</v>
      </c>
      <c r="G15" s="235">
        <v>0</v>
      </c>
      <c r="H15" s="10">
        <v>0</v>
      </c>
      <c r="I15" s="235">
        <v>0</v>
      </c>
      <c r="J15" s="235">
        <v>0</v>
      </c>
      <c r="K15" s="10">
        <v>0</v>
      </c>
      <c r="L15" s="235">
        <v>0</v>
      </c>
      <c r="M15" s="235">
        <v>0</v>
      </c>
      <c r="N15" s="10">
        <v>0</v>
      </c>
      <c r="O15" s="235">
        <v>0</v>
      </c>
      <c r="P15" s="235">
        <v>0</v>
      </c>
      <c r="Q15" s="235">
        <v>0</v>
      </c>
      <c r="R15" s="235">
        <v>0</v>
      </c>
      <c r="S15" s="235">
        <v>0</v>
      </c>
      <c r="T15" s="235">
        <v>0</v>
      </c>
      <c r="U15" s="235">
        <v>0</v>
      </c>
    </row>
    <row r="16" spans="1:21" ht="48" x14ac:dyDescent="0.25">
      <c r="A16" s="237" t="s">
        <v>276</v>
      </c>
      <c r="B16" s="237" t="s">
        <v>277</v>
      </c>
      <c r="C16" s="708" t="s">
        <v>279</v>
      </c>
      <c r="D16" s="237" t="s">
        <v>171</v>
      </c>
      <c r="E16" s="12" t="s">
        <v>739</v>
      </c>
      <c r="F16" s="237">
        <v>8583.42</v>
      </c>
      <c r="G16" s="237" t="s">
        <v>172</v>
      </c>
      <c r="H16" s="12" t="s">
        <v>1391</v>
      </c>
      <c r="I16" s="237">
        <v>423.58</v>
      </c>
      <c r="J16" s="237">
        <v>0</v>
      </c>
      <c r="K16" s="12">
        <v>0</v>
      </c>
      <c r="L16" s="237">
        <v>0</v>
      </c>
      <c r="M16" s="237">
        <v>0</v>
      </c>
      <c r="N16" s="12">
        <v>0</v>
      </c>
      <c r="O16" s="237">
        <v>0</v>
      </c>
      <c r="P16" s="237">
        <v>0</v>
      </c>
      <c r="Q16" s="237">
        <v>0</v>
      </c>
      <c r="R16" s="237">
        <v>0</v>
      </c>
      <c r="S16" s="237">
        <v>0</v>
      </c>
      <c r="T16" s="237">
        <v>0</v>
      </c>
      <c r="U16" s="237">
        <v>0</v>
      </c>
    </row>
    <row r="17" spans="1:21" ht="36" x14ac:dyDescent="0.25">
      <c r="A17" s="237" t="s">
        <v>113</v>
      </c>
      <c r="B17" s="237" t="s">
        <v>283</v>
      </c>
      <c r="C17" s="708" t="s">
        <v>285</v>
      </c>
      <c r="D17" s="237" t="s">
        <v>171</v>
      </c>
      <c r="E17" s="12" t="s">
        <v>739</v>
      </c>
      <c r="F17" s="237">
        <v>33516</v>
      </c>
      <c r="G17" s="237">
        <v>0</v>
      </c>
      <c r="H17" s="12">
        <v>0</v>
      </c>
      <c r="I17" s="237">
        <v>0</v>
      </c>
      <c r="J17" s="237">
        <v>0</v>
      </c>
      <c r="K17" s="12">
        <v>0</v>
      </c>
      <c r="L17" s="237">
        <v>0</v>
      </c>
      <c r="M17" s="237">
        <v>0</v>
      </c>
      <c r="N17" s="12">
        <v>0</v>
      </c>
      <c r="O17" s="237">
        <v>0</v>
      </c>
      <c r="P17" s="237">
        <v>0</v>
      </c>
      <c r="Q17" s="237">
        <v>0</v>
      </c>
      <c r="R17" s="237">
        <v>0</v>
      </c>
      <c r="S17" s="237">
        <v>0</v>
      </c>
      <c r="T17" s="237">
        <v>0</v>
      </c>
      <c r="U17" s="237">
        <v>0</v>
      </c>
    </row>
    <row r="18" spans="1:21" ht="24" x14ac:dyDescent="0.25">
      <c r="A18" s="236" t="s">
        <v>87</v>
      </c>
      <c r="B18" s="236" t="s">
        <v>83</v>
      </c>
      <c r="C18" s="248" t="s">
        <v>286</v>
      </c>
      <c r="D18" s="235">
        <v>0</v>
      </c>
      <c r="E18" s="10">
        <v>0</v>
      </c>
      <c r="F18" s="235">
        <v>0</v>
      </c>
      <c r="G18" s="235">
        <v>0</v>
      </c>
      <c r="H18" s="10">
        <v>0</v>
      </c>
      <c r="I18" s="235">
        <v>0</v>
      </c>
      <c r="J18" s="235">
        <v>0</v>
      </c>
      <c r="K18" s="10">
        <v>0</v>
      </c>
      <c r="L18" s="235">
        <v>0</v>
      </c>
      <c r="M18" s="235">
        <v>0</v>
      </c>
      <c r="N18" s="10">
        <v>0</v>
      </c>
      <c r="O18" s="235">
        <v>0</v>
      </c>
      <c r="P18" s="235">
        <v>0</v>
      </c>
      <c r="Q18" s="235">
        <v>0</v>
      </c>
      <c r="R18" s="235">
        <v>0</v>
      </c>
      <c r="S18" s="235">
        <v>0</v>
      </c>
      <c r="T18" s="235">
        <v>0</v>
      </c>
      <c r="U18" s="235">
        <v>0</v>
      </c>
    </row>
    <row r="19" spans="1:21" ht="48" x14ac:dyDescent="0.25">
      <c r="A19" s="237" t="s">
        <v>116</v>
      </c>
      <c r="B19" s="237" t="s">
        <v>287</v>
      </c>
      <c r="C19" s="708" t="s">
        <v>289</v>
      </c>
      <c r="D19" s="237" t="s">
        <v>171</v>
      </c>
      <c r="E19" s="12" t="s">
        <v>739</v>
      </c>
      <c r="F19" s="237">
        <v>4719.5</v>
      </c>
      <c r="G19" s="237" t="s">
        <v>172</v>
      </c>
      <c r="H19" s="12" t="s">
        <v>1391</v>
      </c>
      <c r="I19" s="237">
        <v>1757.57</v>
      </c>
      <c r="J19" s="237">
        <v>0</v>
      </c>
      <c r="K19" s="12">
        <v>0</v>
      </c>
      <c r="L19" s="237">
        <v>0</v>
      </c>
      <c r="M19" s="237">
        <v>0</v>
      </c>
      <c r="N19" s="12">
        <v>0</v>
      </c>
      <c r="O19" s="237">
        <v>0</v>
      </c>
      <c r="P19" s="237">
        <v>0</v>
      </c>
      <c r="Q19" s="237">
        <v>0</v>
      </c>
      <c r="R19" s="237">
        <v>0</v>
      </c>
      <c r="S19" s="237">
        <v>0</v>
      </c>
      <c r="T19" s="237">
        <v>0</v>
      </c>
      <c r="U19" s="237">
        <v>0</v>
      </c>
    </row>
    <row r="20" spans="1:21" ht="24" x14ac:dyDescent="0.25">
      <c r="A20" s="237" t="s">
        <v>1075</v>
      </c>
      <c r="B20" s="237" t="s">
        <v>1207</v>
      </c>
      <c r="C20" s="708" t="s">
        <v>1079</v>
      </c>
      <c r="D20" s="237">
        <v>0</v>
      </c>
      <c r="E20" s="12" t="s">
        <v>1083</v>
      </c>
      <c r="F20" s="237">
        <v>50</v>
      </c>
      <c r="G20" s="237">
        <v>0</v>
      </c>
      <c r="H20" s="12" t="s">
        <v>1084</v>
      </c>
      <c r="I20" s="237">
        <v>90</v>
      </c>
      <c r="J20" s="237">
        <v>0</v>
      </c>
      <c r="K20" s="12">
        <v>0</v>
      </c>
      <c r="L20" s="237">
        <v>0</v>
      </c>
      <c r="M20" s="237">
        <v>0</v>
      </c>
      <c r="N20" s="12">
        <v>0</v>
      </c>
      <c r="O20" s="237">
        <v>0</v>
      </c>
      <c r="P20" s="237">
        <v>0</v>
      </c>
      <c r="Q20" s="237">
        <v>0</v>
      </c>
      <c r="R20" s="237">
        <v>0</v>
      </c>
      <c r="S20" s="237">
        <v>0</v>
      </c>
      <c r="T20" s="237">
        <v>0</v>
      </c>
      <c r="U20" s="237">
        <v>0</v>
      </c>
    </row>
    <row r="21" spans="1:21" ht="24" x14ac:dyDescent="0.25">
      <c r="A21" s="236" t="s">
        <v>88</v>
      </c>
      <c r="B21" s="236" t="s">
        <v>83</v>
      </c>
      <c r="C21" s="248" t="s">
        <v>292</v>
      </c>
      <c r="D21" s="235">
        <v>0</v>
      </c>
      <c r="E21" s="10">
        <v>0</v>
      </c>
      <c r="F21" s="235">
        <v>0</v>
      </c>
      <c r="G21" s="235">
        <v>0</v>
      </c>
      <c r="H21" s="10">
        <v>0</v>
      </c>
      <c r="I21" s="235">
        <v>0</v>
      </c>
      <c r="J21" s="235">
        <v>0</v>
      </c>
      <c r="K21" s="10">
        <v>0</v>
      </c>
      <c r="L21" s="235">
        <v>0</v>
      </c>
      <c r="M21" s="235">
        <v>0</v>
      </c>
      <c r="N21" s="10">
        <v>0</v>
      </c>
      <c r="O21" s="235">
        <v>0</v>
      </c>
      <c r="P21" s="235">
        <v>0</v>
      </c>
      <c r="Q21" s="235">
        <v>0</v>
      </c>
      <c r="R21" s="235">
        <v>0</v>
      </c>
      <c r="S21" s="235">
        <v>0</v>
      </c>
      <c r="T21" s="235">
        <v>0</v>
      </c>
      <c r="U21" s="235">
        <v>0</v>
      </c>
    </row>
    <row r="22" spans="1:21" ht="36" x14ac:dyDescent="0.25">
      <c r="A22" s="237" t="s">
        <v>293</v>
      </c>
      <c r="B22" s="237" t="s">
        <v>294</v>
      </c>
      <c r="C22" s="708" t="s">
        <v>296</v>
      </c>
      <c r="D22" s="237" t="s">
        <v>171</v>
      </c>
      <c r="E22" s="12" t="s">
        <v>739</v>
      </c>
      <c r="F22" s="237">
        <v>8001</v>
      </c>
      <c r="G22" s="237">
        <v>0</v>
      </c>
      <c r="H22" s="12">
        <v>0</v>
      </c>
      <c r="I22" s="237">
        <v>0</v>
      </c>
      <c r="J22" s="237">
        <v>0</v>
      </c>
      <c r="K22" s="12">
        <v>0</v>
      </c>
      <c r="L22" s="237">
        <v>0</v>
      </c>
      <c r="M22" s="237">
        <v>0</v>
      </c>
      <c r="N22" s="12">
        <v>0</v>
      </c>
      <c r="O22" s="237">
        <v>0</v>
      </c>
      <c r="P22" s="237">
        <v>0</v>
      </c>
      <c r="Q22" s="237">
        <v>0</v>
      </c>
      <c r="R22" s="237">
        <v>0</v>
      </c>
      <c r="S22" s="237">
        <v>0</v>
      </c>
      <c r="T22" s="237">
        <v>0</v>
      </c>
      <c r="U22" s="237">
        <v>0</v>
      </c>
    </row>
    <row r="23" spans="1:21" ht="24" x14ac:dyDescent="0.25">
      <c r="A23" s="235" t="s">
        <v>1197</v>
      </c>
      <c r="B23" s="235" t="s">
        <v>83</v>
      </c>
      <c r="C23" s="709" t="s">
        <v>1199</v>
      </c>
      <c r="D23" s="235">
        <v>0</v>
      </c>
      <c r="E23" s="10">
        <v>0</v>
      </c>
      <c r="F23" s="235">
        <v>0</v>
      </c>
      <c r="G23" s="235">
        <v>0</v>
      </c>
      <c r="H23" s="10">
        <v>0</v>
      </c>
      <c r="I23" s="235">
        <v>0</v>
      </c>
      <c r="J23" s="235">
        <v>0</v>
      </c>
      <c r="K23" s="10">
        <v>0</v>
      </c>
      <c r="L23" s="235">
        <v>0</v>
      </c>
      <c r="M23" s="235">
        <v>0</v>
      </c>
      <c r="N23" s="10">
        <v>0</v>
      </c>
      <c r="O23" s="235">
        <v>0</v>
      </c>
      <c r="P23" s="235">
        <v>0</v>
      </c>
      <c r="Q23" s="235">
        <v>0</v>
      </c>
      <c r="R23" s="235">
        <v>0</v>
      </c>
      <c r="S23" s="235">
        <v>0</v>
      </c>
      <c r="T23" s="235">
        <v>0</v>
      </c>
      <c r="U23" s="235">
        <v>0</v>
      </c>
    </row>
    <row r="24" spans="1:21" ht="48" x14ac:dyDescent="0.25">
      <c r="A24" s="237" t="s">
        <v>1198</v>
      </c>
      <c r="B24" s="237" t="s">
        <v>1309</v>
      </c>
      <c r="C24" s="708" t="s">
        <v>1200</v>
      </c>
      <c r="D24" s="237" t="s">
        <v>1202</v>
      </c>
      <c r="E24" s="12" t="s">
        <v>1203</v>
      </c>
      <c r="F24" s="237">
        <v>4</v>
      </c>
      <c r="G24" s="237" t="s">
        <v>1204</v>
      </c>
      <c r="H24" s="12" t="s">
        <v>1205</v>
      </c>
      <c r="I24" s="237">
        <v>17</v>
      </c>
      <c r="J24" s="237">
        <v>0</v>
      </c>
      <c r="K24" s="12">
        <v>0</v>
      </c>
      <c r="L24" s="237">
        <v>0</v>
      </c>
      <c r="M24" s="237">
        <v>0</v>
      </c>
      <c r="N24" s="12">
        <v>0</v>
      </c>
      <c r="O24" s="237">
        <v>0</v>
      </c>
      <c r="P24" s="237">
        <v>0</v>
      </c>
      <c r="Q24" s="237">
        <v>0</v>
      </c>
      <c r="R24" s="237">
        <v>0</v>
      </c>
      <c r="S24" s="237">
        <v>0</v>
      </c>
      <c r="T24" s="237">
        <v>0</v>
      </c>
      <c r="U24" s="237">
        <v>0</v>
      </c>
    </row>
    <row r="25" spans="1:21" ht="60" x14ac:dyDescent="0.25">
      <c r="A25" s="236" t="s">
        <v>300</v>
      </c>
      <c r="B25" s="236" t="s">
        <v>83</v>
      </c>
      <c r="C25" s="248" t="s">
        <v>301</v>
      </c>
      <c r="D25" s="235">
        <v>0</v>
      </c>
      <c r="E25" s="10">
        <v>0</v>
      </c>
      <c r="F25" s="235">
        <v>0</v>
      </c>
      <c r="G25" s="235">
        <v>0</v>
      </c>
      <c r="H25" s="10">
        <v>0</v>
      </c>
      <c r="I25" s="235">
        <v>0</v>
      </c>
      <c r="J25" s="235">
        <v>0</v>
      </c>
      <c r="K25" s="10">
        <v>0</v>
      </c>
      <c r="L25" s="235">
        <v>0</v>
      </c>
      <c r="M25" s="235">
        <v>0</v>
      </c>
      <c r="N25" s="10">
        <v>0</v>
      </c>
      <c r="O25" s="235">
        <v>0</v>
      </c>
      <c r="P25" s="235">
        <v>0</v>
      </c>
      <c r="Q25" s="235">
        <v>0</v>
      </c>
      <c r="R25" s="235">
        <v>0</v>
      </c>
      <c r="S25" s="235">
        <v>0</v>
      </c>
      <c r="T25" s="235">
        <v>0</v>
      </c>
      <c r="U25" s="235">
        <v>0</v>
      </c>
    </row>
    <row r="26" spans="1:21" ht="24" x14ac:dyDescent="0.25">
      <c r="A26" s="236" t="s">
        <v>89</v>
      </c>
      <c r="B26" s="236" t="s">
        <v>83</v>
      </c>
      <c r="C26" s="248" t="s">
        <v>302</v>
      </c>
      <c r="D26" s="235">
        <v>0</v>
      </c>
      <c r="E26" s="10">
        <v>0</v>
      </c>
      <c r="F26" s="235">
        <v>0</v>
      </c>
      <c r="G26" s="235">
        <v>0</v>
      </c>
      <c r="H26" s="10">
        <v>0</v>
      </c>
      <c r="I26" s="235">
        <v>0</v>
      </c>
      <c r="J26" s="235">
        <v>0</v>
      </c>
      <c r="K26" s="10">
        <v>0</v>
      </c>
      <c r="L26" s="235">
        <v>0</v>
      </c>
      <c r="M26" s="235">
        <v>0</v>
      </c>
      <c r="N26" s="10">
        <v>0</v>
      </c>
      <c r="O26" s="235">
        <v>0</v>
      </c>
      <c r="P26" s="235">
        <v>0</v>
      </c>
      <c r="Q26" s="235">
        <v>0</v>
      </c>
      <c r="R26" s="235">
        <v>0</v>
      </c>
      <c r="S26" s="235">
        <v>0</v>
      </c>
      <c r="T26" s="235">
        <v>0</v>
      </c>
      <c r="U26" s="235">
        <v>0</v>
      </c>
    </row>
    <row r="27" spans="1:21" ht="48" x14ac:dyDescent="0.25">
      <c r="A27" s="236" t="s">
        <v>306</v>
      </c>
      <c r="B27" s="236" t="s">
        <v>83</v>
      </c>
      <c r="C27" s="248" t="s">
        <v>307</v>
      </c>
      <c r="D27" s="235">
        <v>0</v>
      </c>
      <c r="E27" s="10">
        <v>0</v>
      </c>
      <c r="F27" s="235">
        <v>0</v>
      </c>
      <c r="G27" s="235">
        <v>0</v>
      </c>
      <c r="H27" s="10">
        <v>0</v>
      </c>
      <c r="I27" s="235">
        <v>0</v>
      </c>
      <c r="J27" s="235">
        <v>0</v>
      </c>
      <c r="K27" s="10">
        <v>0</v>
      </c>
      <c r="L27" s="235">
        <v>0</v>
      </c>
      <c r="M27" s="235">
        <v>0</v>
      </c>
      <c r="N27" s="10">
        <v>0</v>
      </c>
      <c r="O27" s="235">
        <v>0</v>
      </c>
      <c r="P27" s="235">
        <v>0</v>
      </c>
      <c r="Q27" s="235">
        <v>0</v>
      </c>
      <c r="R27" s="235">
        <v>0</v>
      </c>
      <c r="S27" s="235">
        <v>0</v>
      </c>
      <c r="T27" s="235">
        <v>0</v>
      </c>
      <c r="U27" s="235">
        <v>0</v>
      </c>
    </row>
    <row r="28" spans="1:21" ht="48" x14ac:dyDescent="0.25">
      <c r="A28" s="236" t="s">
        <v>308</v>
      </c>
      <c r="B28" s="236" t="s">
        <v>83</v>
      </c>
      <c r="C28" s="248" t="s">
        <v>309</v>
      </c>
      <c r="D28" s="235">
        <v>0</v>
      </c>
      <c r="E28" s="10">
        <v>0</v>
      </c>
      <c r="F28" s="235">
        <v>0</v>
      </c>
      <c r="G28" s="235">
        <v>0</v>
      </c>
      <c r="H28" s="10">
        <v>0</v>
      </c>
      <c r="I28" s="235">
        <v>0</v>
      </c>
      <c r="J28" s="235">
        <v>0</v>
      </c>
      <c r="K28" s="10">
        <v>0</v>
      </c>
      <c r="L28" s="235">
        <v>0</v>
      </c>
      <c r="M28" s="235">
        <v>0</v>
      </c>
      <c r="N28" s="10">
        <v>0</v>
      </c>
      <c r="O28" s="235">
        <v>0</v>
      </c>
      <c r="P28" s="235">
        <v>0</v>
      </c>
      <c r="Q28" s="235">
        <v>0</v>
      </c>
      <c r="R28" s="235">
        <v>0</v>
      </c>
      <c r="S28" s="235">
        <v>0</v>
      </c>
      <c r="T28" s="235">
        <v>0</v>
      </c>
      <c r="U28" s="235">
        <v>0</v>
      </c>
    </row>
    <row r="29" spans="1:21" ht="24" x14ac:dyDescent="0.25">
      <c r="A29" s="236" t="s">
        <v>310</v>
      </c>
      <c r="B29" s="236" t="s">
        <v>83</v>
      </c>
      <c r="C29" s="248" t="s">
        <v>311</v>
      </c>
      <c r="D29" s="235">
        <v>0</v>
      </c>
      <c r="E29" s="10">
        <v>0</v>
      </c>
      <c r="F29" s="235">
        <v>0</v>
      </c>
      <c r="G29" s="235">
        <v>0</v>
      </c>
      <c r="H29" s="10">
        <v>0</v>
      </c>
      <c r="I29" s="235">
        <v>0</v>
      </c>
      <c r="J29" s="235">
        <v>0</v>
      </c>
      <c r="K29" s="10">
        <v>0</v>
      </c>
      <c r="L29" s="235">
        <v>0</v>
      </c>
      <c r="M29" s="235">
        <v>0</v>
      </c>
      <c r="N29" s="10">
        <v>0</v>
      </c>
      <c r="O29" s="235">
        <v>0</v>
      </c>
      <c r="P29" s="235">
        <v>0</v>
      </c>
      <c r="Q29" s="235">
        <v>0</v>
      </c>
      <c r="R29" s="235">
        <v>0</v>
      </c>
      <c r="S29" s="235">
        <v>0</v>
      </c>
      <c r="T29" s="235">
        <v>0</v>
      </c>
      <c r="U29" s="235">
        <v>0</v>
      </c>
    </row>
    <row r="30" spans="1:21" ht="36" x14ac:dyDescent="0.25">
      <c r="A30" s="237" t="s">
        <v>312</v>
      </c>
      <c r="B30" s="237" t="s">
        <v>313</v>
      </c>
      <c r="C30" s="708" t="s">
        <v>315</v>
      </c>
      <c r="D30" s="237">
        <v>0</v>
      </c>
      <c r="E30" s="12">
        <v>0</v>
      </c>
      <c r="F30" s="237">
        <v>0</v>
      </c>
      <c r="G30" s="237" t="s">
        <v>185</v>
      </c>
      <c r="H30" s="12" t="s">
        <v>186</v>
      </c>
      <c r="I30" s="237">
        <v>5</v>
      </c>
      <c r="J30" s="237">
        <v>0</v>
      </c>
      <c r="K30" s="12">
        <v>0</v>
      </c>
      <c r="L30" s="237">
        <v>0</v>
      </c>
      <c r="M30" s="237">
        <v>0</v>
      </c>
      <c r="N30" s="12">
        <v>0</v>
      </c>
      <c r="O30" s="237">
        <v>0</v>
      </c>
      <c r="P30" s="237">
        <v>0</v>
      </c>
      <c r="Q30" s="237">
        <v>0</v>
      </c>
      <c r="R30" s="237">
        <v>0</v>
      </c>
      <c r="S30" s="237">
        <v>0</v>
      </c>
      <c r="T30" s="237">
        <v>0</v>
      </c>
      <c r="U30" s="237">
        <v>0</v>
      </c>
    </row>
    <row r="31" spans="1:21" ht="36" x14ac:dyDescent="0.25">
      <c r="A31" s="237" t="s">
        <v>317</v>
      </c>
      <c r="B31" s="237" t="s">
        <v>318</v>
      </c>
      <c r="C31" s="708" t="s">
        <v>320</v>
      </c>
      <c r="D31" s="237" t="s">
        <v>184</v>
      </c>
      <c r="E31" s="12" t="s">
        <v>232</v>
      </c>
      <c r="F31" s="237">
        <v>0.21</v>
      </c>
      <c r="G31" s="237">
        <v>0</v>
      </c>
      <c r="H31" s="12">
        <v>0</v>
      </c>
      <c r="I31" s="237">
        <v>0</v>
      </c>
      <c r="J31" s="237" t="s">
        <v>187</v>
      </c>
      <c r="K31" s="12" t="s">
        <v>233</v>
      </c>
      <c r="L31" s="237">
        <v>0.51</v>
      </c>
      <c r="M31" s="237">
        <v>0</v>
      </c>
      <c r="N31" s="12">
        <v>0</v>
      </c>
      <c r="O31" s="237">
        <v>0</v>
      </c>
      <c r="P31" s="237">
        <v>0</v>
      </c>
      <c r="Q31" s="237">
        <v>0</v>
      </c>
      <c r="R31" s="237">
        <v>0</v>
      </c>
      <c r="S31" s="237">
        <v>0</v>
      </c>
      <c r="T31" s="237">
        <v>0</v>
      </c>
      <c r="U31" s="237">
        <v>0</v>
      </c>
    </row>
    <row r="32" spans="1:21" ht="24" x14ac:dyDescent="0.25">
      <c r="A32" s="237" t="s">
        <v>322</v>
      </c>
      <c r="B32" s="237" t="s">
        <v>323</v>
      </c>
      <c r="C32" s="708" t="s">
        <v>325</v>
      </c>
      <c r="D32" s="237" t="s">
        <v>184</v>
      </c>
      <c r="E32" s="12" t="s">
        <v>232</v>
      </c>
      <c r="F32" s="237">
        <v>2.09</v>
      </c>
      <c r="G32" s="237">
        <v>0</v>
      </c>
      <c r="H32" s="12">
        <v>0</v>
      </c>
      <c r="I32" s="237">
        <v>0</v>
      </c>
      <c r="J32" s="237">
        <v>0</v>
      </c>
      <c r="K32" s="12">
        <v>0</v>
      </c>
      <c r="L32" s="237">
        <v>0</v>
      </c>
      <c r="M32" s="237">
        <v>0</v>
      </c>
      <c r="N32" s="12">
        <v>0</v>
      </c>
      <c r="O32" s="237">
        <v>0</v>
      </c>
      <c r="P32" s="237">
        <v>0</v>
      </c>
      <c r="Q32" s="237">
        <v>0</v>
      </c>
      <c r="R32" s="237">
        <v>0</v>
      </c>
      <c r="S32" s="237">
        <v>0</v>
      </c>
      <c r="T32" s="237">
        <v>0</v>
      </c>
      <c r="U32" s="237">
        <v>0</v>
      </c>
    </row>
    <row r="33" spans="1:21" ht="36" x14ac:dyDescent="0.25">
      <c r="A33" s="237" t="s">
        <v>327</v>
      </c>
      <c r="B33" s="237" t="s">
        <v>328</v>
      </c>
      <c r="C33" s="708" t="s">
        <v>329</v>
      </c>
      <c r="D33" s="237">
        <v>0</v>
      </c>
      <c r="E33" s="12">
        <v>0</v>
      </c>
      <c r="F33" s="237">
        <v>0</v>
      </c>
      <c r="G33" s="237" t="s">
        <v>185</v>
      </c>
      <c r="H33" s="12" t="s">
        <v>186</v>
      </c>
      <c r="I33" s="237">
        <v>1</v>
      </c>
      <c r="J33" s="237">
        <v>0</v>
      </c>
      <c r="K33" s="12">
        <v>0</v>
      </c>
      <c r="L33" s="237">
        <v>0</v>
      </c>
      <c r="M33" s="237">
        <v>0</v>
      </c>
      <c r="N33" s="12">
        <v>0</v>
      </c>
      <c r="O33" s="237">
        <v>0</v>
      </c>
      <c r="P33" s="237">
        <v>0</v>
      </c>
      <c r="Q33" s="237">
        <v>0</v>
      </c>
      <c r="R33" s="237">
        <v>0</v>
      </c>
      <c r="S33" s="237">
        <v>0</v>
      </c>
      <c r="T33" s="237">
        <v>0</v>
      </c>
      <c r="U33" s="237">
        <v>0</v>
      </c>
    </row>
    <row r="34" spans="1:21" ht="36" x14ac:dyDescent="0.25">
      <c r="A34" s="237" t="s">
        <v>330</v>
      </c>
      <c r="B34" s="237" t="s">
        <v>331</v>
      </c>
      <c r="C34" s="708" t="s">
        <v>333</v>
      </c>
      <c r="D34" s="237" t="s">
        <v>184</v>
      </c>
      <c r="E34" s="12" t="s">
        <v>232</v>
      </c>
      <c r="F34" s="237">
        <v>1.65</v>
      </c>
      <c r="G34" s="237" t="s">
        <v>185</v>
      </c>
      <c r="H34" s="12" t="s">
        <v>186</v>
      </c>
      <c r="I34" s="237">
        <v>2</v>
      </c>
      <c r="J34" s="237">
        <v>0</v>
      </c>
      <c r="K34" s="12">
        <v>0</v>
      </c>
      <c r="L34" s="237">
        <v>0</v>
      </c>
      <c r="M34" s="237">
        <v>0</v>
      </c>
      <c r="N34" s="12">
        <v>0</v>
      </c>
      <c r="O34" s="237">
        <v>0</v>
      </c>
      <c r="P34" s="237">
        <v>0</v>
      </c>
      <c r="Q34" s="237">
        <v>0</v>
      </c>
      <c r="R34" s="237">
        <v>0</v>
      </c>
      <c r="S34" s="237">
        <v>0</v>
      </c>
      <c r="T34" s="237">
        <v>0</v>
      </c>
      <c r="U34" s="237">
        <v>0</v>
      </c>
    </row>
    <row r="35" spans="1:21" ht="36" x14ac:dyDescent="0.25">
      <c r="A35" s="237" t="s">
        <v>1090</v>
      </c>
      <c r="B35" s="237" t="s">
        <v>1093</v>
      </c>
      <c r="C35" s="708" t="s">
        <v>1095</v>
      </c>
      <c r="D35" s="237">
        <v>0</v>
      </c>
      <c r="E35" s="12">
        <v>0</v>
      </c>
      <c r="F35" s="237">
        <v>0</v>
      </c>
      <c r="G35" s="237">
        <v>0</v>
      </c>
      <c r="H35" s="12">
        <v>0</v>
      </c>
      <c r="I35" s="237">
        <v>0</v>
      </c>
      <c r="J35" s="237" t="s">
        <v>187</v>
      </c>
      <c r="K35" s="12" t="s">
        <v>233</v>
      </c>
      <c r="L35" s="237">
        <v>0.21</v>
      </c>
      <c r="M35" s="237">
        <v>0</v>
      </c>
      <c r="N35" s="12">
        <v>0</v>
      </c>
      <c r="O35" s="237">
        <v>0</v>
      </c>
      <c r="P35" s="237">
        <v>0</v>
      </c>
      <c r="Q35" s="237">
        <v>0</v>
      </c>
      <c r="R35" s="237">
        <v>0</v>
      </c>
      <c r="S35" s="237">
        <v>0</v>
      </c>
      <c r="T35" s="237">
        <v>0</v>
      </c>
      <c r="U35" s="237">
        <v>0</v>
      </c>
    </row>
    <row r="36" spans="1:21" ht="24" x14ac:dyDescent="0.25">
      <c r="A36" s="237" t="s">
        <v>1091</v>
      </c>
      <c r="B36" s="237" t="s">
        <v>1094</v>
      </c>
      <c r="C36" s="708" t="s">
        <v>1096</v>
      </c>
      <c r="D36" s="237" t="s">
        <v>184</v>
      </c>
      <c r="E36" s="12" t="s">
        <v>232</v>
      </c>
      <c r="F36" s="237">
        <v>0.2</v>
      </c>
      <c r="G36" s="237">
        <v>0</v>
      </c>
      <c r="H36" s="12">
        <v>0</v>
      </c>
      <c r="I36" s="237">
        <v>0</v>
      </c>
      <c r="J36" s="237">
        <v>0</v>
      </c>
      <c r="K36" s="12">
        <v>0</v>
      </c>
      <c r="L36" s="237">
        <v>0</v>
      </c>
      <c r="M36" s="237">
        <v>0</v>
      </c>
      <c r="N36" s="12">
        <v>0</v>
      </c>
      <c r="O36" s="237">
        <v>0</v>
      </c>
      <c r="P36" s="237">
        <v>0</v>
      </c>
      <c r="Q36" s="237">
        <v>0</v>
      </c>
      <c r="R36" s="237">
        <v>0</v>
      </c>
      <c r="S36" s="237">
        <v>0</v>
      </c>
      <c r="T36" s="237">
        <v>0</v>
      </c>
      <c r="U36" s="237">
        <v>0</v>
      </c>
    </row>
    <row r="37" spans="1:21" ht="24" x14ac:dyDescent="0.25">
      <c r="A37" s="236" t="s">
        <v>334</v>
      </c>
      <c r="B37" s="236" t="s">
        <v>83</v>
      </c>
      <c r="C37" s="248" t="s">
        <v>335</v>
      </c>
      <c r="D37" s="235">
        <v>0</v>
      </c>
      <c r="E37" s="10">
        <v>0</v>
      </c>
      <c r="F37" s="235">
        <v>0</v>
      </c>
      <c r="G37" s="235">
        <v>0</v>
      </c>
      <c r="H37" s="10">
        <v>0</v>
      </c>
      <c r="I37" s="235">
        <v>0</v>
      </c>
      <c r="J37" s="235">
        <v>0</v>
      </c>
      <c r="K37" s="10">
        <v>0</v>
      </c>
      <c r="L37" s="235">
        <v>0</v>
      </c>
      <c r="M37" s="235">
        <v>0</v>
      </c>
      <c r="N37" s="10">
        <v>0</v>
      </c>
      <c r="O37" s="235">
        <v>0</v>
      </c>
      <c r="P37" s="235">
        <v>0</v>
      </c>
      <c r="Q37" s="235">
        <v>0</v>
      </c>
      <c r="R37" s="235">
        <v>0</v>
      </c>
      <c r="S37" s="235">
        <v>0</v>
      </c>
      <c r="T37" s="235">
        <v>0</v>
      </c>
      <c r="U37" s="235">
        <v>0</v>
      </c>
    </row>
    <row r="38" spans="1:21" ht="24" x14ac:dyDescent="0.25">
      <c r="A38" s="237" t="s">
        <v>336</v>
      </c>
      <c r="B38" s="237" t="s">
        <v>337</v>
      </c>
      <c r="C38" s="708" t="s">
        <v>338</v>
      </c>
      <c r="D38" s="237" t="s">
        <v>192</v>
      </c>
      <c r="E38" s="12" t="s">
        <v>744</v>
      </c>
      <c r="F38" s="237">
        <v>1</v>
      </c>
      <c r="G38" s="237" t="s">
        <v>193</v>
      </c>
      <c r="H38" s="12" t="s">
        <v>194</v>
      </c>
      <c r="I38" s="237">
        <v>1</v>
      </c>
      <c r="J38" s="237">
        <v>0</v>
      </c>
      <c r="K38" s="12">
        <v>0</v>
      </c>
      <c r="L38" s="237">
        <v>0</v>
      </c>
      <c r="M38" s="237">
        <v>0</v>
      </c>
      <c r="N38" s="12">
        <v>0</v>
      </c>
      <c r="O38" s="237">
        <v>0</v>
      </c>
      <c r="P38" s="237">
        <v>0</v>
      </c>
      <c r="Q38" s="237">
        <v>0</v>
      </c>
      <c r="R38" s="237">
        <v>0</v>
      </c>
      <c r="S38" s="237">
        <v>0</v>
      </c>
      <c r="T38" s="237">
        <v>0</v>
      </c>
      <c r="U38" s="237">
        <v>0</v>
      </c>
    </row>
    <row r="39" spans="1:21" ht="48" x14ac:dyDescent="0.25">
      <c r="A39" s="237" t="s">
        <v>339</v>
      </c>
      <c r="B39" s="237" t="s">
        <v>340</v>
      </c>
      <c r="C39" s="708" t="s">
        <v>342</v>
      </c>
      <c r="D39" s="237">
        <v>0</v>
      </c>
      <c r="E39" s="12">
        <v>0</v>
      </c>
      <c r="F39" s="237">
        <v>0</v>
      </c>
      <c r="G39" s="237">
        <v>0</v>
      </c>
      <c r="H39" s="12">
        <v>0</v>
      </c>
      <c r="I39" s="237">
        <v>0</v>
      </c>
      <c r="J39" s="237" t="s">
        <v>195</v>
      </c>
      <c r="K39" s="12" t="s">
        <v>196</v>
      </c>
      <c r="L39" s="237">
        <v>1</v>
      </c>
      <c r="M39" s="237">
        <v>0</v>
      </c>
      <c r="N39" s="12">
        <v>0</v>
      </c>
      <c r="O39" s="237">
        <v>0</v>
      </c>
      <c r="P39" s="237">
        <v>0</v>
      </c>
      <c r="Q39" s="237">
        <v>0</v>
      </c>
      <c r="R39" s="237">
        <v>0</v>
      </c>
      <c r="S39" s="237">
        <v>0</v>
      </c>
      <c r="T39" s="237">
        <v>0</v>
      </c>
      <c r="U39" s="237">
        <v>0</v>
      </c>
    </row>
    <row r="40" spans="1:21" ht="24" x14ac:dyDescent="0.25">
      <c r="A40" s="236" t="s">
        <v>343</v>
      </c>
      <c r="B40" s="236" t="s">
        <v>83</v>
      </c>
      <c r="C40" s="248" t="s">
        <v>344</v>
      </c>
      <c r="D40" s="235">
        <v>0</v>
      </c>
      <c r="E40" s="10">
        <v>0</v>
      </c>
      <c r="F40" s="235">
        <v>0</v>
      </c>
      <c r="G40" s="235">
        <v>0</v>
      </c>
      <c r="H40" s="10">
        <v>0</v>
      </c>
      <c r="I40" s="235">
        <v>0</v>
      </c>
      <c r="J40" s="235">
        <v>0</v>
      </c>
      <c r="K40" s="10">
        <v>0</v>
      </c>
      <c r="L40" s="235">
        <v>0</v>
      </c>
      <c r="M40" s="235">
        <v>0</v>
      </c>
      <c r="N40" s="10">
        <v>0</v>
      </c>
      <c r="O40" s="235">
        <v>0</v>
      </c>
      <c r="P40" s="235">
        <v>0</v>
      </c>
      <c r="Q40" s="235">
        <v>0</v>
      </c>
      <c r="R40" s="235">
        <v>0</v>
      </c>
      <c r="S40" s="235">
        <v>0</v>
      </c>
      <c r="T40" s="235">
        <v>0</v>
      </c>
      <c r="U40" s="235">
        <v>0</v>
      </c>
    </row>
    <row r="41" spans="1:21" ht="36" x14ac:dyDescent="0.25">
      <c r="A41" s="237" t="s">
        <v>345</v>
      </c>
      <c r="B41" s="237" t="s">
        <v>346</v>
      </c>
      <c r="C41" s="708" t="s">
        <v>348</v>
      </c>
      <c r="D41" s="237">
        <v>0</v>
      </c>
      <c r="E41" s="12">
        <v>0</v>
      </c>
      <c r="F41" s="237">
        <v>0</v>
      </c>
      <c r="G41" s="237" t="s">
        <v>189</v>
      </c>
      <c r="H41" s="12" t="s">
        <v>745</v>
      </c>
      <c r="I41" s="237">
        <v>1</v>
      </c>
      <c r="J41" s="237">
        <v>0</v>
      </c>
      <c r="K41" s="12">
        <v>0</v>
      </c>
      <c r="L41" s="237">
        <v>0</v>
      </c>
      <c r="M41" s="237">
        <v>0</v>
      </c>
      <c r="N41" s="12">
        <v>0</v>
      </c>
      <c r="O41" s="237">
        <v>0</v>
      </c>
      <c r="P41" s="237">
        <v>0</v>
      </c>
      <c r="Q41" s="237">
        <v>0</v>
      </c>
      <c r="R41" s="237">
        <v>0</v>
      </c>
      <c r="S41" s="237">
        <v>0</v>
      </c>
      <c r="T41" s="237">
        <v>0</v>
      </c>
      <c r="U41" s="237">
        <v>0</v>
      </c>
    </row>
    <row r="42" spans="1:21" ht="36" x14ac:dyDescent="0.25">
      <c r="A42" s="237" t="s">
        <v>350</v>
      </c>
      <c r="B42" s="237" t="s">
        <v>351</v>
      </c>
      <c r="C42" s="708" t="s">
        <v>353</v>
      </c>
      <c r="D42" s="237" t="s">
        <v>188</v>
      </c>
      <c r="E42" s="12" t="s">
        <v>231</v>
      </c>
      <c r="F42" s="237">
        <v>0.51</v>
      </c>
      <c r="G42" s="237">
        <v>0</v>
      </c>
      <c r="H42" s="12">
        <v>0</v>
      </c>
      <c r="I42" s="237">
        <v>0</v>
      </c>
      <c r="J42" s="237">
        <v>0</v>
      </c>
      <c r="K42" s="12">
        <v>0</v>
      </c>
      <c r="L42" s="237">
        <v>0</v>
      </c>
      <c r="M42" s="237">
        <v>0</v>
      </c>
      <c r="N42" s="12">
        <v>0</v>
      </c>
      <c r="O42" s="237">
        <v>0</v>
      </c>
      <c r="P42" s="237">
        <v>0</v>
      </c>
      <c r="Q42" s="237">
        <v>0</v>
      </c>
      <c r="R42" s="237">
        <v>0</v>
      </c>
      <c r="S42" s="237">
        <v>0</v>
      </c>
      <c r="T42" s="237">
        <v>0</v>
      </c>
      <c r="U42" s="237">
        <v>0</v>
      </c>
    </row>
    <row r="43" spans="1:21" ht="36" x14ac:dyDescent="0.25">
      <c r="A43" s="237" t="s">
        <v>354</v>
      </c>
      <c r="B43" s="237" t="s">
        <v>355</v>
      </c>
      <c r="C43" s="708" t="s">
        <v>356</v>
      </c>
      <c r="D43" s="237" t="s">
        <v>188</v>
      </c>
      <c r="E43" s="12" t="s">
        <v>231</v>
      </c>
      <c r="F43" s="237">
        <v>0.6</v>
      </c>
      <c r="G43" s="237">
        <v>0</v>
      </c>
      <c r="H43" s="12">
        <v>0</v>
      </c>
      <c r="I43" s="237">
        <v>0</v>
      </c>
      <c r="J43" s="237">
        <v>0</v>
      </c>
      <c r="K43" s="12">
        <v>0</v>
      </c>
      <c r="L43" s="237">
        <v>0</v>
      </c>
      <c r="M43" s="237">
        <v>0</v>
      </c>
      <c r="N43" s="12">
        <v>0</v>
      </c>
      <c r="O43" s="237">
        <v>0</v>
      </c>
      <c r="P43" s="237">
        <v>0</v>
      </c>
      <c r="Q43" s="237">
        <v>0</v>
      </c>
      <c r="R43" s="237">
        <v>0</v>
      </c>
      <c r="S43" s="237">
        <v>0</v>
      </c>
      <c r="T43" s="237">
        <v>0</v>
      </c>
      <c r="U43" s="237">
        <v>0</v>
      </c>
    </row>
    <row r="44" spans="1:21" ht="36" x14ac:dyDescent="0.25">
      <c r="A44" s="237" t="s">
        <v>357</v>
      </c>
      <c r="B44" s="237" t="s">
        <v>358</v>
      </c>
      <c r="C44" s="708" t="s">
        <v>360</v>
      </c>
      <c r="D44" s="237" t="s">
        <v>188</v>
      </c>
      <c r="E44" s="12" t="s">
        <v>231</v>
      </c>
      <c r="F44" s="237">
        <v>1</v>
      </c>
      <c r="G44" s="237">
        <v>0</v>
      </c>
      <c r="H44" s="12">
        <v>0</v>
      </c>
      <c r="I44" s="237">
        <v>0</v>
      </c>
      <c r="J44" s="237">
        <v>0</v>
      </c>
      <c r="K44" s="12">
        <v>0</v>
      </c>
      <c r="L44" s="237">
        <v>0</v>
      </c>
      <c r="M44" s="237">
        <v>0</v>
      </c>
      <c r="N44" s="12">
        <v>0</v>
      </c>
      <c r="O44" s="237">
        <v>0</v>
      </c>
      <c r="P44" s="237">
        <v>0</v>
      </c>
      <c r="Q44" s="237">
        <v>0</v>
      </c>
      <c r="R44" s="237">
        <v>0</v>
      </c>
      <c r="S44" s="237">
        <v>0</v>
      </c>
      <c r="T44" s="237">
        <v>0</v>
      </c>
      <c r="U44" s="237">
        <v>0</v>
      </c>
    </row>
    <row r="45" spans="1:21" ht="24" x14ac:dyDescent="0.25">
      <c r="A45" s="236" t="s">
        <v>362</v>
      </c>
      <c r="B45" s="236" t="s">
        <v>83</v>
      </c>
      <c r="C45" s="248" t="s">
        <v>363</v>
      </c>
      <c r="D45" s="235">
        <v>0</v>
      </c>
      <c r="E45" s="10">
        <v>0</v>
      </c>
      <c r="F45" s="235">
        <v>0</v>
      </c>
      <c r="G45" s="235">
        <v>0</v>
      </c>
      <c r="H45" s="10">
        <v>0</v>
      </c>
      <c r="I45" s="235">
        <v>0</v>
      </c>
      <c r="J45" s="235">
        <v>0</v>
      </c>
      <c r="K45" s="10">
        <v>0</v>
      </c>
      <c r="L45" s="235">
        <v>0</v>
      </c>
      <c r="M45" s="235">
        <v>0</v>
      </c>
      <c r="N45" s="10">
        <v>0</v>
      </c>
      <c r="O45" s="235">
        <v>0</v>
      </c>
      <c r="P45" s="235">
        <v>0</v>
      </c>
      <c r="Q45" s="235">
        <v>0</v>
      </c>
      <c r="R45" s="235">
        <v>0</v>
      </c>
      <c r="S45" s="235">
        <v>0</v>
      </c>
      <c r="T45" s="235">
        <v>0</v>
      </c>
      <c r="U45" s="235">
        <v>0</v>
      </c>
    </row>
    <row r="46" spans="1:21" ht="36" x14ac:dyDescent="0.25">
      <c r="A46" s="237" t="s">
        <v>364</v>
      </c>
      <c r="B46" s="237" t="s">
        <v>365</v>
      </c>
      <c r="C46" s="708" t="s">
        <v>367</v>
      </c>
      <c r="D46" s="237" t="s">
        <v>746</v>
      </c>
      <c r="E46" s="12" t="s">
        <v>191</v>
      </c>
      <c r="F46" s="237">
        <v>7</v>
      </c>
      <c r="G46" s="237">
        <v>0</v>
      </c>
      <c r="H46" s="12">
        <v>0</v>
      </c>
      <c r="I46" s="237">
        <v>0</v>
      </c>
      <c r="J46" s="237">
        <v>0</v>
      </c>
      <c r="K46" s="12">
        <v>0</v>
      </c>
      <c r="L46" s="237">
        <v>0</v>
      </c>
      <c r="M46" s="237">
        <v>0</v>
      </c>
      <c r="N46" s="12">
        <v>0</v>
      </c>
      <c r="O46" s="237">
        <v>0</v>
      </c>
      <c r="P46" s="237">
        <v>0</v>
      </c>
      <c r="Q46" s="237">
        <v>0</v>
      </c>
      <c r="R46" s="237">
        <v>0</v>
      </c>
      <c r="S46" s="237">
        <v>0</v>
      </c>
      <c r="T46" s="237">
        <v>0</v>
      </c>
      <c r="U46" s="237">
        <v>0</v>
      </c>
    </row>
    <row r="47" spans="1:21" ht="60" x14ac:dyDescent="0.25">
      <c r="A47" s="236" t="s">
        <v>368</v>
      </c>
      <c r="B47" s="236" t="s">
        <v>83</v>
      </c>
      <c r="C47" s="248" t="s">
        <v>369</v>
      </c>
      <c r="D47" s="235">
        <v>0</v>
      </c>
      <c r="E47" s="10">
        <v>0</v>
      </c>
      <c r="F47" s="235">
        <v>0</v>
      </c>
      <c r="G47" s="235">
        <v>0</v>
      </c>
      <c r="H47" s="10">
        <v>0</v>
      </c>
      <c r="I47" s="235">
        <v>0</v>
      </c>
      <c r="J47" s="235">
        <v>0</v>
      </c>
      <c r="K47" s="10">
        <v>0</v>
      </c>
      <c r="L47" s="235">
        <v>0</v>
      </c>
      <c r="M47" s="235">
        <v>0</v>
      </c>
      <c r="N47" s="10">
        <v>0</v>
      </c>
      <c r="O47" s="235">
        <v>0</v>
      </c>
      <c r="P47" s="235">
        <v>0</v>
      </c>
      <c r="Q47" s="235">
        <v>0</v>
      </c>
      <c r="R47" s="235">
        <v>0</v>
      </c>
      <c r="S47" s="235">
        <v>0</v>
      </c>
      <c r="T47" s="235">
        <v>0</v>
      </c>
      <c r="U47" s="235">
        <v>0</v>
      </c>
    </row>
    <row r="48" spans="1:21" ht="24" x14ac:dyDescent="0.25">
      <c r="A48" s="236" t="s">
        <v>370</v>
      </c>
      <c r="B48" s="236" t="s">
        <v>83</v>
      </c>
      <c r="C48" s="248" t="s">
        <v>371</v>
      </c>
      <c r="D48" s="235">
        <v>0</v>
      </c>
      <c r="E48" s="10">
        <v>0</v>
      </c>
      <c r="F48" s="235">
        <v>0</v>
      </c>
      <c r="G48" s="235">
        <v>0</v>
      </c>
      <c r="H48" s="10">
        <v>0</v>
      </c>
      <c r="I48" s="235">
        <v>0</v>
      </c>
      <c r="J48" s="235">
        <v>0</v>
      </c>
      <c r="K48" s="10">
        <v>0</v>
      </c>
      <c r="L48" s="235">
        <v>0</v>
      </c>
      <c r="M48" s="235">
        <v>0</v>
      </c>
      <c r="N48" s="10">
        <v>0</v>
      </c>
      <c r="O48" s="235">
        <v>0</v>
      </c>
      <c r="P48" s="235">
        <v>0</v>
      </c>
      <c r="Q48" s="235">
        <v>0</v>
      </c>
      <c r="R48" s="235">
        <v>0</v>
      </c>
      <c r="S48" s="235">
        <v>0</v>
      </c>
      <c r="T48" s="235">
        <v>0</v>
      </c>
      <c r="U48" s="235">
        <v>0</v>
      </c>
    </row>
    <row r="49" spans="1:21" ht="36" x14ac:dyDescent="0.25">
      <c r="A49" s="237" t="s">
        <v>372</v>
      </c>
      <c r="B49" s="237" t="s">
        <v>373</v>
      </c>
      <c r="C49" s="708" t="s">
        <v>375</v>
      </c>
      <c r="D49" s="237" t="s">
        <v>173</v>
      </c>
      <c r="E49" s="12" t="s">
        <v>230</v>
      </c>
      <c r="F49" s="237">
        <v>1</v>
      </c>
      <c r="G49" s="237">
        <v>0</v>
      </c>
      <c r="H49" s="12">
        <v>0</v>
      </c>
      <c r="I49" s="237">
        <v>0</v>
      </c>
      <c r="J49" s="237">
        <v>0</v>
      </c>
      <c r="K49" s="12">
        <v>0</v>
      </c>
      <c r="L49" s="237">
        <v>0</v>
      </c>
      <c r="M49" s="237">
        <v>0</v>
      </c>
      <c r="N49" s="12">
        <v>0</v>
      </c>
      <c r="O49" s="237">
        <v>0</v>
      </c>
      <c r="P49" s="237">
        <v>0</v>
      </c>
      <c r="Q49" s="237">
        <v>0</v>
      </c>
      <c r="R49" s="237">
        <v>0</v>
      </c>
      <c r="S49" s="237">
        <v>0</v>
      </c>
      <c r="T49" s="237">
        <v>0</v>
      </c>
      <c r="U49" s="237">
        <v>0</v>
      </c>
    </row>
    <row r="50" spans="1:21" ht="36" x14ac:dyDescent="0.25">
      <c r="A50" s="237" t="s">
        <v>376</v>
      </c>
      <c r="B50" s="237" t="s">
        <v>377</v>
      </c>
      <c r="C50" s="708" t="s">
        <v>379</v>
      </c>
      <c r="D50" s="237" t="s">
        <v>173</v>
      </c>
      <c r="E50" s="12" t="s">
        <v>230</v>
      </c>
      <c r="F50" s="237">
        <v>1</v>
      </c>
      <c r="G50" s="237">
        <v>0</v>
      </c>
      <c r="H50" s="12">
        <v>0</v>
      </c>
      <c r="I50" s="237">
        <v>0</v>
      </c>
      <c r="J50" s="237">
        <v>0</v>
      </c>
      <c r="K50" s="12">
        <v>0</v>
      </c>
      <c r="L50" s="237">
        <v>0</v>
      </c>
      <c r="M50" s="237">
        <v>0</v>
      </c>
      <c r="N50" s="12">
        <v>0</v>
      </c>
      <c r="O50" s="237">
        <v>0</v>
      </c>
      <c r="P50" s="237">
        <v>0</v>
      </c>
      <c r="Q50" s="237">
        <v>0</v>
      </c>
      <c r="R50" s="237">
        <v>0</v>
      </c>
      <c r="S50" s="237">
        <v>0</v>
      </c>
      <c r="T50" s="237">
        <v>0</v>
      </c>
      <c r="U50" s="237">
        <v>0</v>
      </c>
    </row>
    <row r="51" spans="1:21" ht="24" x14ac:dyDescent="0.25">
      <c r="A51" s="236" t="s">
        <v>380</v>
      </c>
      <c r="B51" s="236" t="s">
        <v>83</v>
      </c>
      <c r="C51" s="248" t="s">
        <v>381</v>
      </c>
      <c r="D51" s="235">
        <v>0</v>
      </c>
      <c r="E51" s="10">
        <v>0</v>
      </c>
      <c r="F51" s="235">
        <v>0</v>
      </c>
      <c r="G51" s="235">
        <v>0</v>
      </c>
      <c r="H51" s="10">
        <v>0</v>
      </c>
      <c r="I51" s="235">
        <v>0</v>
      </c>
      <c r="J51" s="235">
        <v>0</v>
      </c>
      <c r="K51" s="10">
        <v>0</v>
      </c>
      <c r="L51" s="235">
        <v>0</v>
      </c>
      <c r="M51" s="235">
        <v>0</v>
      </c>
      <c r="N51" s="10">
        <v>0</v>
      </c>
      <c r="O51" s="235">
        <v>0</v>
      </c>
      <c r="P51" s="235">
        <v>0</v>
      </c>
      <c r="Q51" s="235">
        <v>0</v>
      </c>
      <c r="R51" s="235">
        <v>0</v>
      </c>
      <c r="S51" s="235">
        <v>0</v>
      </c>
      <c r="T51" s="235">
        <v>0</v>
      </c>
      <c r="U51" s="235">
        <v>0</v>
      </c>
    </row>
    <row r="52" spans="1:21" ht="72" x14ac:dyDescent="0.25">
      <c r="A52" s="237" t="s">
        <v>382</v>
      </c>
      <c r="B52" s="237" t="s">
        <v>383</v>
      </c>
      <c r="C52" s="708" t="s">
        <v>385</v>
      </c>
      <c r="D52" s="237" t="s">
        <v>176</v>
      </c>
      <c r="E52" s="12" t="s">
        <v>747</v>
      </c>
      <c r="F52" s="237">
        <v>1</v>
      </c>
      <c r="G52" s="237" t="s">
        <v>177</v>
      </c>
      <c r="H52" s="12" t="s">
        <v>748</v>
      </c>
      <c r="I52" s="237">
        <v>7600</v>
      </c>
      <c r="J52" s="237">
        <v>0</v>
      </c>
      <c r="K52" s="12">
        <v>0</v>
      </c>
      <c r="L52" s="237">
        <v>0</v>
      </c>
      <c r="M52" s="237">
        <v>0</v>
      </c>
      <c r="N52" s="12">
        <v>0</v>
      </c>
      <c r="O52" s="237">
        <v>0</v>
      </c>
      <c r="P52" s="237">
        <v>0</v>
      </c>
      <c r="Q52" s="237">
        <v>0</v>
      </c>
      <c r="R52" s="237">
        <v>0</v>
      </c>
      <c r="S52" s="237">
        <v>0</v>
      </c>
      <c r="T52" s="237">
        <v>0</v>
      </c>
      <c r="U52" s="237">
        <v>0</v>
      </c>
    </row>
    <row r="53" spans="1:21" ht="72" x14ac:dyDescent="0.25">
      <c r="A53" s="237" t="s">
        <v>386</v>
      </c>
      <c r="B53" s="237" t="s">
        <v>387</v>
      </c>
      <c r="C53" s="708" t="s">
        <v>389</v>
      </c>
      <c r="D53" s="237" t="s">
        <v>176</v>
      </c>
      <c r="E53" s="12" t="s">
        <v>747</v>
      </c>
      <c r="F53" s="237">
        <v>1</v>
      </c>
      <c r="G53" s="237" t="s">
        <v>177</v>
      </c>
      <c r="H53" s="12" t="s">
        <v>748</v>
      </c>
      <c r="I53" s="237">
        <v>150</v>
      </c>
      <c r="J53" s="237">
        <v>0</v>
      </c>
      <c r="K53" s="12">
        <v>0</v>
      </c>
      <c r="L53" s="237">
        <v>0</v>
      </c>
      <c r="M53" s="237">
        <v>0</v>
      </c>
      <c r="N53" s="12">
        <v>0</v>
      </c>
      <c r="O53" s="237">
        <v>0</v>
      </c>
      <c r="P53" s="237">
        <v>0</v>
      </c>
      <c r="Q53" s="237">
        <v>0</v>
      </c>
      <c r="R53" s="237">
        <v>0</v>
      </c>
      <c r="S53" s="237">
        <v>0</v>
      </c>
      <c r="T53" s="237">
        <v>0</v>
      </c>
      <c r="U53" s="237">
        <v>0</v>
      </c>
    </row>
    <row r="54" spans="1:21" ht="72" x14ac:dyDescent="0.25">
      <c r="A54" s="237" t="s">
        <v>391</v>
      </c>
      <c r="B54" s="237" t="s">
        <v>392</v>
      </c>
      <c r="C54" s="708" t="s">
        <v>394</v>
      </c>
      <c r="D54" s="237" t="s">
        <v>176</v>
      </c>
      <c r="E54" s="12" t="s">
        <v>747</v>
      </c>
      <c r="F54" s="237">
        <v>1</v>
      </c>
      <c r="G54" s="237" t="s">
        <v>177</v>
      </c>
      <c r="H54" s="12" t="s">
        <v>748</v>
      </c>
      <c r="I54" s="237">
        <v>100</v>
      </c>
      <c r="J54" s="237">
        <v>0</v>
      </c>
      <c r="K54" s="12">
        <v>0</v>
      </c>
      <c r="L54" s="237">
        <v>0</v>
      </c>
      <c r="M54" s="237">
        <v>0</v>
      </c>
      <c r="N54" s="12">
        <v>0</v>
      </c>
      <c r="O54" s="237">
        <v>0</v>
      </c>
      <c r="P54" s="237">
        <v>0</v>
      </c>
      <c r="Q54" s="237">
        <v>0</v>
      </c>
      <c r="R54" s="237">
        <v>0</v>
      </c>
      <c r="S54" s="237">
        <v>0</v>
      </c>
      <c r="T54" s="237">
        <v>0</v>
      </c>
      <c r="U54" s="237">
        <v>0</v>
      </c>
    </row>
    <row r="55" spans="1:21" ht="72" x14ac:dyDescent="0.25">
      <c r="A55" s="237" t="s">
        <v>395</v>
      </c>
      <c r="B55" s="237" t="s">
        <v>396</v>
      </c>
      <c r="C55" s="708" t="s">
        <v>398</v>
      </c>
      <c r="D55" s="237" t="s">
        <v>176</v>
      </c>
      <c r="E55" s="12" t="s">
        <v>747</v>
      </c>
      <c r="F55" s="237">
        <v>1</v>
      </c>
      <c r="G55" s="237" t="s">
        <v>177</v>
      </c>
      <c r="H55" s="12" t="s">
        <v>748</v>
      </c>
      <c r="I55" s="237">
        <v>1500</v>
      </c>
      <c r="J55" s="237">
        <v>0</v>
      </c>
      <c r="K55" s="12">
        <v>0</v>
      </c>
      <c r="L55" s="237">
        <v>0</v>
      </c>
      <c r="M55" s="237">
        <v>0</v>
      </c>
      <c r="N55" s="12">
        <v>0</v>
      </c>
      <c r="O55" s="237">
        <v>0</v>
      </c>
      <c r="P55" s="237">
        <v>0</v>
      </c>
      <c r="Q55" s="237">
        <v>0</v>
      </c>
      <c r="R55" s="237">
        <v>0</v>
      </c>
      <c r="S55" s="237">
        <v>0</v>
      </c>
      <c r="T55" s="237">
        <v>0</v>
      </c>
      <c r="U55" s="237">
        <v>0</v>
      </c>
    </row>
    <row r="56" spans="1:21" ht="60" x14ac:dyDescent="0.25">
      <c r="A56" s="236" t="s">
        <v>400</v>
      </c>
      <c r="B56" s="236" t="s">
        <v>83</v>
      </c>
      <c r="C56" s="248" t="s">
        <v>401</v>
      </c>
      <c r="D56" s="235">
        <v>0</v>
      </c>
      <c r="E56" s="10">
        <v>0</v>
      </c>
      <c r="F56" s="235">
        <v>0</v>
      </c>
      <c r="G56" s="235">
        <v>0</v>
      </c>
      <c r="H56" s="10">
        <v>0</v>
      </c>
      <c r="I56" s="235">
        <v>0</v>
      </c>
      <c r="J56" s="235">
        <v>0</v>
      </c>
      <c r="K56" s="10">
        <v>0</v>
      </c>
      <c r="L56" s="235">
        <v>0</v>
      </c>
      <c r="M56" s="235">
        <v>0</v>
      </c>
      <c r="N56" s="10">
        <v>0</v>
      </c>
      <c r="O56" s="235">
        <v>0</v>
      </c>
      <c r="P56" s="235">
        <v>0</v>
      </c>
      <c r="Q56" s="235">
        <v>0</v>
      </c>
      <c r="R56" s="235">
        <v>0</v>
      </c>
      <c r="S56" s="235">
        <v>0</v>
      </c>
      <c r="T56" s="235">
        <v>0</v>
      </c>
      <c r="U56" s="235">
        <v>0</v>
      </c>
    </row>
    <row r="57" spans="1:21" ht="36" x14ac:dyDescent="0.25">
      <c r="A57" s="236" t="s">
        <v>402</v>
      </c>
      <c r="B57" s="236" t="s">
        <v>83</v>
      </c>
      <c r="C57" s="248" t="s">
        <v>403</v>
      </c>
      <c r="D57" s="235">
        <v>0</v>
      </c>
      <c r="E57" s="10">
        <v>0</v>
      </c>
      <c r="F57" s="235">
        <v>0</v>
      </c>
      <c r="G57" s="235">
        <v>0</v>
      </c>
      <c r="H57" s="10">
        <v>0</v>
      </c>
      <c r="I57" s="235">
        <v>0</v>
      </c>
      <c r="J57" s="235">
        <v>0</v>
      </c>
      <c r="K57" s="10">
        <v>0</v>
      </c>
      <c r="L57" s="235">
        <v>0</v>
      </c>
      <c r="M57" s="235">
        <v>0</v>
      </c>
      <c r="N57" s="10">
        <v>0</v>
      </c>
      <c r="O57" s="235">
        <v>0</v>
      </c>
      <c r="P57" s="235">
        <v>0</v>
      </c>
      <c r="Q57" s="235">
        <v>0</v>
      </c>
      <c r="R57" s="235">
        <v>0</v>
      </c>
      <c r="S57" s="235">
        <v>0</v>
      </c>
      <c r="T57" s="235">
        <v>0</v>
      </c>
      <c r="U57" s="235">
        <v>0</v>
      </c>
    </row>
    <row r="58" spans="1:21" ht="24" x14ac:dyDescent="0.25">
      <c r="A58" s="237" t="s">
        <v>404</v>
      </c>
      <c r="B58" s="237" t="s">
        <v>405</v>
      </c>
      <c r="C58" s="708" t="s">
        <v>407</v>
      </c>
      <c r="D58" s="237" t="s">
        <v>229</v>
      </c>
      <c r="E58" s="12" t="s">
        <v>183</v>
      </c>
      <c r="F58" s="237">
        <v>80</v>
      </c>
      <c r="G58" s="237">
        <v>0</v>
      </c>
      <c r="H58" s="12">
        <v>0</v>
      </c>
      <c r="I58" s="237">
        <v>0</v>
      </c>
      <c r="J58" s="237">
        <v>0</v>
      </c>
      <c r="K58" s="12">
        <v>0</v>
      </c>
      <c r="L58" s="237">
        <v>0</v>
      </c>
      <c r="M58" s="237">
        <v>0</v>
      </c>
      <c r="N58" s="12">
        <v>0</v>
      </c>
      <c r="O58" s="237">
        <v>0</v>
      </c>
      <c r="P58" s="237">
        <v>0</v>
      </c>
      <c r="Q58" s="237">
        <v>0</v>
      </c>
      <c r="R58" s="237">
        <v>0</v>
      </c>
      <c r="S58" s="237">
        <v>0</v>
      </c>
      <c r="T58" s="237">
        <v>0</v>
      </c>
      <c r="U58" s="237">
        <v>0</v>
      </c>
    </row>
    <row r="59" spans="1:21" ht="24" x14ac:dyDescent="0.25">
      <c r="A59" s="236" t="s">
        <v>90</v>
      </c>
      <c r="B59" s="236">
        <v>0</v>
      </c>
      <c r="C59" s="248" t="s">
        <v>793</v>
      </c>
      <c r="D59" s="235">
        <v>0</v>
      </c>
      <c r="E59" s="10">
        <v>0</v>
      </c>
      <c r="F59" s="235">
        <v>0</v>
      </c>
      <c r="G59" s="235">
        <v>0</v>
      </c>
      <c r="H59" s="10">
        <v>0</v>
      </c>
      <c r="I59" s="235">
        <v>0</v>
      </c>
      <c r="J59" s="235">
        <v>0</v>
      </c>
      <c r="K59" s="10">
        <v>0</v>
      </c>
      <c r="L59" s="235">
        <v>0</v>
      </c>
      <c r="M59" s="235">
        <v>0</v>
      </c>
      <c r="N59" s="10">
        <v>0</v>
      </c>
      <c r="O59" s="235">
        <v>0</v>
      </c>
      <c r="P59" s="235">
        <v>0</v>
      </c>
      <c r="Q59" s="235">
        <v>0</v>
      </c>
      <c r="R59" s="235">
        <v>0</v>
      </c>
      <c r="S59" s="235">
        <v>0</v>
      </c>
      <c r="T59" s="235">
        <v>0</v>
      </c>
      <c r="U59" s="235">
        <v>0</v>
      </c>
    </row>
    <row r="60" spans="1:21" ht="36" x14ac:dyDescent="0.25">
      <c r="A60" s="236" t="s">
        <v>409</v>
      </c>
      <c r="B60" s="236" t="s">
        <v>83</v>
      </c>
      <c r="C60" s="248" t="s">
        <v>410</v>
      </c>
      <c r="D60" s="235">
        <v>0</v>
      </c>
      <c r="E60" s="10">
        <v>0</v>
      </c>
      <c r="F60" s="235">
        <v>0</v>
      </c>
      <c r="G60" s="235">
        <v>0</v>
      </c>
      <c r="H60" s="10">
        <v>0</v>
      </c>
      <c r="I60" s="235">
        <v>0</v>
      </c>
      <c r="J60" s="235">
        <v>0</v>
      </c>
      <c r="K60" s="10">
        <v>0</v>
      </c>
      <c r="L60" s="235">
        <v>0</v>
      </c>
      <c r="M60" s="235">
        <v>0</v>
      </c>
      <c r="N60" s="10">
        <v>0</v>
      </c>
      <c r="O60" s="235">
        <v>0</v>
      </c>
      <c r="P60" s="235">
        <v>0</v>
      </c>
      <c r="Q60" s="235">
        <v>0</v>
      </c>
      <c r="R60" s="235">
        <v>0</v>
      </c>
      <c r="S60" s="235">
        <v>0</v>
      </c>
      <c r="T60" s="235">
        <v>0</v>
      </c>
      <c r="U60" s="235">
        <v>0</v>
      </c>
    </row>
    <row r="61" spans="1:21" ht="60" x14ac:dyDescent="0.25">
      <c r="A61" s="236" t="s">
        <v>411</v>
      </c>
      <c r="B61" s="236" t="s">
        <v>83</v>
      </c>
      <c r="C61" s="248" t="s">
        <v>412</v>
      </c>
      <c r="D61" s="235">
        <v>0</v>
      </c>
      <c r="E61" s="10">
        <v>0</v>
      </c>
      <c r="F61" s="235">
        <v>0</v>
      </c>
      <c r="G61" s="235">
        <v>0</v>
      </c>
      <c r="H61" s="10">
        <v>0</v>
      </c>
      <c r="I61" s="235">
        <v>0</v>
      </c>
      <c r="J61" s="235">
        <v>0</v>
      </c>
      <c r="K61" s="10">
        <v>0</v>
      </c>
      <c r="L61" s="235">
        <v>0</v>
      </c>
      <c r="M61" s="235">
        <v>0</v>
      </c>
      <c r="N61" s="10">
        <v>0</v>
      </c>
      <c r="O61" s="235">
        <v>0</v>
      </c>
      <c r="P61" s="235">
        <v>0</v>
      </c>
      <c r="Q61" s="235">
        <v>0</v>
      </c>
      <c r="R61" s="235">
        <v>0</v>
      </c>
      <c r="S61" s="235">
        <v>0</v>
      </c>
      <c r="T61" s="235">
        <v>0</v>
      </c>
      <c r="U61" s="235">
        <v>0</v>
      </c>
    </row>
    <row r="62" spans="1:21" ht="48" x14ac:dyDescent="0.25">
      <c r="A62" s="236" t="s">
        <v>91</v>
      </c>
      <c r="B62" s="236" t="s">
        <v>83</v>
      </c>
      <c r="C62" s="248" t="s">
        <v>413</v>
      </c>
      <c r="D62" s="235">
        <v>0</v>
      </c>
      <c r="E62" s="10">
        <v>0</v>
      </c>
      <c r="F62" s="235">
        <v>0</v>
      </c>
      <c r="G62" s="235">
        <v>0</v>
      </c>
      <c r="H62" s="10">
        <v>0</v>
      </c>
      <c r="I62" s="235">
        <v>0</v>
      </c>
      <c r="J62" s="235">
        <v>0</v>
      </c>
      <c r="K62" s="10">
        <v>0</v>
      </c>
      <c r="L62" s="235">
        <v>0</v>
      </c>
      <c r="M62" s="235">
        <v>0</v>
      </c>
      <c r="N62" s="10">
        <v>0</v>
      </c>
      <c r="O62" s="235">
        <v>0</v>
      </c>
      <c r="P62" s="235">
        <v>0</v>
      </c>
      <c r="Q62" s="10">
        <v>0</v>
      </c>
      <c r="R62" s="235">
        <v>0</v>
      </c>
      <c r="S62" s="235">
        <v>0</v>
      </c>
      <c r="T62" s="235">
        <v>0</v>
      </c>
      <c r="U62" s="235">
        <v>0</v>
      </c>
    </row>
    <row r="63" spans="1:21" ht="48" x14ac:dyDescent="0.25">
      <c r="A63" s="237" t="s">
        <v>126</v>
      </c>
      <c r="B63" s="237" t="s">
        <v>414</v>
      </c>
      <c r="C63" s="708" t="s">
        <v>416</v>
      </c>
      <c r="D63" s="237" t="s">
        <v>216</v>
      </c>
      <c r="E63" s="12" t="s">
        <v>750</v>
      </c>
      <c r="F63" s="237">
        <v>480</v>
      </c>
      <c r="G63" s="237" t="s">
        <v>218</v>
      </c>
      <c r="H63" s="12" t="s">
        <v>751</v>
      </c>
      <c r="I63" s="237">
        <v>1</v>
      </c>
      <c r="J63" s="237">
        <v>0</v>
      </c>
      <c r="K63" s="12">
        <v>0</v>
      </c>
      <c r="L63" s="237">
        <v>0</v>
      </c>
      <c r="M63" s="237">
        <v>0</v>
      </c>
      <c r="N63" s="12">
        <v>0</v>
      </c>
      <c r="O63" s="237">
        <v>0</v>
      </c>
      <c r="P63" s="237">
        <v>0</v>
      </c>
      <c r="Q63" s="12">
        <v>0</v>
      </c>
      <c r="R63" s="237">
        <v>0</v>
      </c>
      <c r="S63" s="237">
        <v>0</v>
      </c>
      <c r="T63" s="237">
        <v>0</v>
      </c>
      <c r="U63" s="237">
        <v>0</v>
      </c>
    </row>
    <row r="64" spans="1:21" ht="48" x14ac:dyDescent="0.25">
      <c r="A64" s="237" t="s">
        <v>127</v>
      </c>
      <c r="B64" s="237" t="s">
        <v>418</v>
      </c>
      <c r="C64" s="708" t="s">
        <v>420</v>
      </c>
      <c r="D64" s="237" t="s">
        <v>216</v>
      </c>
      <c r="E64" s="12" t="s">
        <v>750</v>
      </c>
      <c r="F64" s="237">
        <v>344</v>
      </c>
      <c r="G64" s="237" t="s">
        <v>218</v>
      </c>
      <c r="H64" s="12" t="s">
        <v>751</v>
      </c>
      <c r="I64" s="237">
        <v>1</v>
      </c>
      <c r="J64" s="237">
        <v>0</v>
      </c>
      <c r="K64" s="12">
        <v>0</v>
      </c>
      <c r="L64" s="237">
        <v>0</v>
      </c>
      <c r="M64" s="237">
        <v>0</v>
      </c>
      <c r="N64" s="12">
        <v>0</v>
      </c>
      <c r="O64" s="237">
        <v>0</v>
      </c>
      <c r="P64" s="237">
        <v>0</v>
      </c>
      <c r="Q64" s="12">
        <v>0</v>
      </c>
      <c r="R64" s="237">
        <v>0</v>
      </c>
      <c r="S64" s="237">
        <v>0</v>
      </c>
      <c r="T64" s="237">
        <v>0</v>
      </c>
      <c r="U64" s="237">
        <v>0</v>
      </c>
    </row>
    <row r="65" spans="1:21" ht="120" x14ac:dyDescent="0.25">
      <c r="A65" s="237" t="s">
        <v>128</v>
      </c>
      <c r="B65" s="237" t="s">
        <v>421</v>
      </c>
      <c r="C65" s="708" t="s">
        <v>423</v>
      </c>
      <c r="D65" s="237" t="s">
        <v>216</v>
      </c>
      <c r="E65" s="12" t="s">
        <v>750</v>
      </c>
      <c r="F65" s="237">
        <v>250</v>
      </c>
      <c r="G65" s="237" t="s">
        <v>218</v>
      </c>
      <c r="H65" s="12" t="s">
        <v>751</v>
      </c>
      <c r="I65" s="237">
        <v>1</v>
      </c>
      <c r="J65" s="237" t="s">
        <v>206</v>
      </c>
      <c r="K65" s="12" t="s">
        <v>207</v>
      </c>
      <c r="L65" s="237">
        <v>20</v>
      </c>
      <c r="M65" s="237">
        <v>0</v>
      </c>
      <c r="N65" s="12">
        <v>0</v>
      </c>
      <c r="O65" s="237">
        <v>0</v>
      </c>
      <c r="P65" s="237">
        <v>0</v>
      </c>
      <c r="Q65" s="12">
        <v>0</v>
      </c>
      <c r="R65" s="237">
        <v>0</v>
      </c>
      <c r="S65" s="237">
        <v>0</v>
      </c>
      <c r="T65" s="237">
        <v>0</v>
      </c>
      <c r="U65" s="237">
        <v>0</v>
      </c>
    </row>
    <row r="66" spans="1:21" ht="48" x14ac:dyDescent="0.25">
      <c r="A66" s="237" t="s">
        <v>129</v>
      </c>
      <c r="B66" s="237" t="s">
        <v>424</v>
      </c>
      <c r="C66" s="708" t="s">
        <v>426</v>
      </c>
      <c r="D66" s="237" t="s">
        <v>216</v>
      </c>
      <c r="E66" s="12" t="s">
        <v>750</v>
      </c>
      <c r="F66" s="237">
        <v>594</v>
      </c>
      <c r="G66" s="237" t="s">
        <v>218</v>
      </c>
      <c r="H66" s="12" t="s">
        <v>751</v>
      </c>
      <c r="I66" s="237">
        <v>1</v>
      </c>
      <c r="J66" s="237">
        <v>0</v>
      </c>
      <c r="K66" s="12">
        <v>0</v>
      </c>
      <c r="L66" s="237">
        <v>0</v>
      </c>
      <c r="M66" s="237">
        <v>0</v>
      </c>
      <c r="N66" s="12">
        <v>0</v>
      </c>
      <c r="O66" s="237">
        <v>0</v>
      </c>
      <c r="P66" s="237">
        <v>0</v>
      </c>
      <c r="Q66" s="12">
        <v>0</v>
      </c>
      <c r="R66" s="237">
        <v>0</v>
      </c>
      <c r="S66" s="237">
        <v>0</v>
      </c>
      <c r="T66" s="237">
        <v>0</v>
      </c>
      <c r="U66" s="237">
        <v>0</v>
      </c>
    </row>
    <row r="67" spans="1:21" ht="48" x14ac:dyDescent="0.25">
      <c r="A67" s="236" t="s">
        <v>92</v>
      </c>
      <c r="B67" s="236" t="s">
        <v>83</v>
      </c>
      <c r="C67" s="248" t="s">
        <v>427</v>
      </c>
      <c r="D67" s="235">
        <v>0</v>
      </c>
      <c r="E67" s="10">
        <v>0</v>
      </c>
      <c r="F67" s="235">
        <v>0</v>
      </c>
      <c r="G67" s="235">
        <v>0</v>
      </c>
      <c r="H67" s="10">
        <v>0</v>
      </c>
      <c r="I67" s="235">
        <v>0</v>
      </c>
      <c r="J67" s="235">
        <v>0</v>
      </c>
      <c r="K67" s="10">
        <v>0</v>
      </c>
      <c r="L67" s="235">
        <v>0</v>
      </c>
      <c r="M67" s="235">
        <v>0</v>
      </c>
      <c r="N67" s="10">
        <v>0</v>
      </c>
      <c r="O67" s="235">
        <v>0</v>
      </c>
      <c r="P67" s="235">
        <v>0</v>
      </c>
      <c r="Q67" s="10">
        <v>0</v>
      </c>
      <c r="R67" s="235">
        <v>0</v>
      </c>
      <c r="S67" s="235">
        <v>0</v>
      </c>
      <c r="T67" s="235">
        <v>0</v>
      </c>
      <c r="U67" s="235">
        <v>0</v>
      </c>
    </row>
    <row r="68" spans="1:21" ht="48" x14ac:dyDescent="0.25">
      <c r="A68" s="237" t="s">
        <v>135</v>
      </c>
      <c r="B68" s="237" t="s">
        <v>428</v>
      </c>
      <c r="C68" s="708" t="s">
        <v>430</v>
      </c>
      <c r="D68" s="237" t="s">
        <v>217</v>
      </c>
      <c r="E68" s="12" t="s">
        <v>752</v>
      </c>
      <c r="F68" s="237">
        <v>1</v>
      </c>
      <c r="G68" s="237" t="s">
        <v>216</v>
      </c>
      <c r="H68" s="12" t="s">
        <v>750</v>
      </c>
      <c r="I68" s="237">
        <v>342</v>
      </c>
      <c r="J68" s="237">
        <v>0</v>
      </c>
      <c r="K68" s="12">
        <v>0</v>
      </c>
      <c r="L68" s="237">
        <v>0</v>
      </c>
      <c r="M68" s="237">
        <v>0</v>
      </c>
      <c r="N68" s="12">
        <v>0</v>
      </c>
      <c r="O68" s="237">
        <v>0</v>
      </c>
      <c r="P68" s="237">
        <v>0</v>
      </c>
      <c r="Q68" s="12">
        <v>0</v>
      </c>
      <c r="R68" s="237">
        <v>0</v>
      </c>
      <c r="S68" s="237">
        <v>0</v>
      </c>
      <c r="T68" s="237">
        <v>0</v>
      </c>
      <c r="U68" s="237">
        <v>0</v>
      </c>
    </row>
    <row r="69" spans="1:21" ht="48" x14ac:dyDescent="0.25">
      <c r="A69" s="237" t="s">
        <v>137</v>
      </c>
      <c r="B69" s="237" t="s">
        <v>431</v>
      </c>
      <c r="C69" s="708" t="s">
        <v>433</v>
      </c>
      <c r="D69" s="237" t="s">
        <v>217</v>
      </c>
      <c r="E69" s="12" t="s">
        <v>752</v>
      </c>
      <c r="F69" s="237">
        <v>1</v>
      </c>
      <c r="G69" s="237" t="s">
        <v>216</v>
      </c>
      <c r="H69" s="12" t="s">
        <v>750</v>
      </c>
      <c r="I69" s="237">
        <v>269</v>
      </c>
      <c r="J69" s="237">
        <v>0</v>
      </c>
      <c r="K69" s="12">
        <v>0</v>
      </c>
      <c r="L69" s="237">
        <v>0</v>
      </c>
      <c r="M69" s="237">
        <v>0</v>
      </c>
      <c r="N69" s="12">
        <v>0</v>
      </c>
      <c r="O69" s="237">
        <v>0</v>
      </c>
      <c r="P69" s="237">
        <v>0</v>
      </c>
      <c r="Q69" s="12">
        <v>0</v>
      </c>
      <c r="R69" s="237">
        <v>0</v>
      </c>
      <c r="S69" s="237">
        <v>0</v>
      </c>
      <c r="T69" s="237">
        <v>0</v>
      </c>
      <c r="U69" s="237">
        <v>0</v>
      </c>
    </row>
    <row r="70" spans="1:21" ht="48" x14ac:dyDescent="0.25">
      <c r="A70" s="237" t="s">
        <v>138</v>
      </c>
      <c r="B70" s="237" t="s">
        <v>434</v>
      </c>
      <c r="C70" s="708" t="s">
        <v>436</v>
      </c>
      <c r="D70" s="237" t="s">
        <v>217</v>
      </c>
      <c r="E70" s="12" t="s">
        <v>752</v>
      </c>
      <c r="F70" s="237">
        <v>1</v>
      </c>
      <c r="G70" s="237" t="s">
        <v>216</v>
      </c>
      <c r="H70" s="12" t="s">
        <v>750</v>
      </c>
      <c r="I70" s="237">
        <v>650</v>
      </c>
      <c r="J70" s="237">
        <v>0</v>
      </c>
      <c r="K70" s="12">
        <v>0</v>
      </c>
      <c r="L70" s="237">
        <v>0</v>
      </c>
      <c r="M70" s="237">
        <v>0</v>
      </c>
      <c r="N70" s="12">
        <v>0</v>
      </c>
      <c r="O70" s="237">
        <v>0</v>
      </c>
      <c r="P70" s="237">
        <v>0</v>
      </c>
      <c r="Q70" s="12">
        <v>0</v>
      </c>
      <c r="R70" s="237">
        <v>0</v>
      </c>
      <c r="S70" s="237">
        <v>0</v>
      </c>
      <c r="T70" s="237">
        <v>0</v>
      </c>
      <c r="U70" s="237">
        <v>0</v>
      </c>
    </row>
    <row r="71" spans="1:21" ht="48" x14ac:dyDescent="0.25">
      <c r="A71" s="237" t="s">
        <v>139</v>
      </c>
      <c r="B71" s="237" t="s">
        <v>437</v>
      </c>
      <c r="C71" s="708" t="s">
        <v>439</v>
      </c>
      <c r="D71" s="237" t="s">
        <v>217</v>
      </c>
      <c r="E71" s="12" t="s">
        <v>752</v>
      </c>
      <c r="F71" s="237">
        <v>1</v>
      </c>
      <c r="G71" s="237" t="s">
        <v>216</v>
      </c>
      <c r="H71" s="12" t="s">
        <v>750</v>
      </c>
      <c r="I71" s="237">
        <v>60</v>
      </c>
      <c r="J71" s="237">
        <v>0</v>
      </c>
      <c r="K71" s="12">
        <v>0</v>
      </c>
      <c r="L71" s="237">
        <v>0</v>
      </c>
      <c r="M71" s="237">
        <v>0</v>
      </c>
      <c r="N71" s="12">
        <v>0</v>
      </c>
      <c r="O71" s="237">
        <v>0</v>
      </c>
      <c r="P71" s="237">
        <v>0</v>
      </c>
      <c r="Q71" s="12">
        <v>0</v>
      </c>
      <c r="R71" s="237">
        <v>0</v>
      </c>
      <c r="S71" s="237">
        <v>0</v>
      </c>
      <c r="T71" s="237">
        <v>0</v>
      </c>
      <c r="U71" s="237">
        <v>0</v>
      </c>
    </row>
    <row r="72" spans="1:21" ht="24" x14ac:dyDescent="0.25">
      <c r="A72" s="236" t="s">
        <v>93</v>
      </c>
      <c r="B72" s="236" t="s">
        <v>83</v>
      </c>
      <c r="C72" s="248" t="s">
        <v>441</v>
      </c>
      <c r="D72" s="235">
        <v>0</v>
      </c>
      <c r="E72" s="10">
        <v>0</v>
      </c>
      <c r="F72" s="235">
        <v>0</v>
      </c>
      <c r="G72" s="235">
        <v>0</v>
      </c>
      <c r="H72" s="10">
        <v>0</v>
      </c>
      <c r="I72" s="235">
        <v>0</v>
      </c>
      <c r="J72" s="235">
        <v>0</v>
      </c>
      <c r="K72" s="10">
        <v>0</v>
      </c>
      <c r="L72" s="235">
        <v>0</v>
      </c>
      <c r="M72" s="235">
        <v>0</v>
      </c>
      <c r="N72" s="10">
        <v>0</v>
      </c>
      <c r="O72" s="235">
        <v>0</v>
      </c>
      <c r="P72" s="235">
        <v>0</v>
      </c>
      <c r="Q72" s="10">
        <v>0</v>
      </c>
      <c r="R72" s="235">
        <v>0</v>
      </c>
      <c r="S72" s="235">
        <v>0</v>
      </c>
      <c r="T72" s="235">
        <v>0</v>
      </c>
      <c r="U72" s="235">
        <v>0</v>
      </c>
    </row>
    <row r="73" spans="1:21" ht="108" x14ac:dyDescent="0.25">
      <c r="A73" s="237" t="s">
        <v>141</v>
      </c>
      <c r="B73" s="237" t="s">
        <v>442</v>
      </c>
      <c r="C73" s="708" t="s">
        <v>444</v>
      </c>
      <c r="D73" s="237" t="s">
        <v>216</v>
      </c>
      <c r="E73" s="12" t="s">
        <v>750</v>
      </c>
      <c r="F73" s="237">
        <v>261</v>
      </c>
      <c r="G73" s="237" t="s">
        <v>208</v>
      </c>
      <c r="H73" s="12" t="s">
        <v>209</v>
      </c>
      <c r="I73" s="237">
        <v>1</v>
      </c>
      <c r="J73" s="237" t="s">
        <v>210</v>
      </c>
      <c r="K73" s="12" t="s">
        <v>211</v>
      </c>
      <c r="L73" s="237">
        <v>5</v>
      </c>
      <c r="M73" s="237" t="s">
        <v>206</v>
      </c>
      <c r="N73" s="12" t="s">
        <v>207</v>
      </c>
      <c r="O73" s="237">
        <v>100</v>
      </c>
      <c r="P73" s="237">
        <v>0</v>
      </c>
      <c r="Q73" s="12">
        <v>0</v>
      </c>
      <c r="R73" s="237">
        <v>0</v>
      </c>
      <c r="S73" s="237">
        <v>0</v>
      </c>
      <c r="T73" s="237">
        <v>0</v>
      </c>
      <c r="U73" s="237">
        <v>0</v>
      </c>
    </row>
    <row r="74" spans="1:21" ht="108" x14ac:dyDescent="0.25">
      <c r="A74" s="237" t="s">
        <v>142</v>
      </c>
      <c r="B74" s="237" t="s">
        <v>445</v>
      </c>
      <c r="C74" s="708" t="s">
        <v>447</v>
      </c>
      <c r="D74" s="237" t="s">
        <v>216</v>
      </c>
      <c r="E74" s="12" t="s">
        <v>750</v>
      </c>
      <c r="F74" s="237">
        <v>34</v>
      </c>
      <c r="G74" s="237" t="s">
        <v>208</v>
      </c>
      <c r="H74" s="12" t="s">
        <v>209</v>
      </c>
      <c r="I74" s="237">
        <v>1</v>
      </c>
      <c r="J74" s="237" t="s">
        <v>210</v>
      </c>
      <c r="K74" s="12" t="s">
        <v>211</v>
      </c>
      <c r="L74" s="237">
        <v>2</v>
      </c>
      <c r="M74" s="237">
        <v>0</v>
      </c>
      <c r="N74" s="12">
        <v>0</v>
      </c>
      <c r="O74" s="237">
        <v>0</v>
      </c>
      <c r="P74" s="237">
        <v>0</v>
      </c>
      <c r="Q74" s="12">
        <v>0</v>
      </c>
      <c r="R74" s="237">
        <v>0</v>
      </c>
      <c r="S74" s="237">
        <v>0</v>
      </c>
      <c r="T74" s="237">
        <v>0</v>
      </c>
      <c r="U74" s="237">
        <v>0</v>
      </c>
    </row>
    <row r="75" spans="1:21" ht="108" x14ac:dyDescent="0.25">
      <c r="A75" s="237" t="s">
        <v>448</v>
      </c>
      <c r="B75" s="237" t="s">
        <v>449</v>
      </c>
      <c r="C75" s="708" t="s">
        <v>451</v>
      </c>
      <c r="D75" s="237" t="s">
        <v>216</v>
      </c>
      <c r="E75" s="12" t="s">
        <v>750</v>
      </c>
      <c r="F75" s="237">
        <v>245</v>
      </c>
      <c r="G75" s="237" t="s">
        <v>208</v>
      </c>
      <c r="H75" s="12" t="s">
        <v>209</v>
      </c>
      <c r="I75" s="237">
        <v>1</v>
      </c>
      <c r="J75" s="237" t="s">
        <v>210</v>
      </c>
      <c r="K75" s="12" t="s">
        <v>211</v>
      </c>
      <c r="L75" s="237">
        <v>6</v>
      </c>
      <c r="M75" s="237">
        <v>0</v>
      </c>
      <c r="N75" s="12">
        <v>0</v>
      </c>
      <c r="O75" s="237">
        <v>0</v>
      </c>
      <c r="P75" s="237">
        <v>0</v>
      </c>
      <c r="Q75" s="12">
        <v>0</v>
      </c>
      <c r="R75" s="237">
        <v>0</v>
      </c>
      <c r="S75" s="237">
        <v>0</v>
      </c>
      <c r="T75" s="237">
        <v>0</v>
      </c>
      <c r="U75" s="237">
        <v>0</v>
      </c>
    </row>
    <row r="76" spans="1:21" ht="48" x14ac:dyDescent="0.25">
      <c r="A76" s="236" t="s">
        <v>452</v>
      </c>
      <c r="B76" s="236" t="s">
        <v>83</v>
      </c>
      <c r="C76" s="248" t="s">
        <v>453</v>
      </c>
      <c r="D76" s="235">
        <v>0</v>
      </c>
      <c r="E76" s="10">
        <v>0</v>
      </c>
      <c r="F76" s="235">
        <v>0</v>
      </c>
      <c r="G76" s="235">
        <v>0</v>
      </c>
      <c r="H76" s="10">
        <v>0</v>
      </c>
      <c r="I76" s="235">
        <v>0</v>
      </c>
      <c r="J76" s="235">
        <v>0</v>
      </c>
      <c r="K76" s="10">
        <v>0</v>
      </c>
      <c r="L76" s="235">
        <v>0</v>
      </c>
      <c r="M76" s="235">
        <v>0</v>
      </c>
      <c r="N76" s="10">
        <v>0</v>
      </c>
      <c r="O76" s="235">
        <v>0</v>
      </c>
      <c r="P76" s="235">
        <v>0</v>
      </c>
      <c r="Q76" s="10">
        <v>0</v>
      </c>
      <c r="R76" s="235">
        <v>0</v>
      </c>
      <c r="S76" s="235">
        <v>0</v>
      </c>
      <c r="T76" s="235">
        <v>0</v>
      </c>
      <c r="U76" s="235">
        <v>0</v>
      </c>
    </row>
    <row r="77" spans="1:21" ht="24" x14ac:dyDescent="0.25">
      <c r="A77" s="236" t="s">
        <v>94</v>
      </c>
      <c r="B77" s="236" t="s">
        <v>83</v>
      </c>
      <c r="C77" s="248" t="s">
        <v>454</v>
      </c>
      <c r="D77" s="235">
        <v>0</v>
      </c>
      <c r="E77" s="10">
        <v>0</v>
      </c>
      <c r="F77" s="235">
        <v>0</v>
      </c>
      <c r="G77" s="235">
        <v>0</v>
      </c>
      <c r="H77" s="10">
        <v>0</v>
      </c>
      <c r="I77" s="235">
        <v>0</v>
      </c>
      <c r="J77" s="235">
        <v>0</v>
      </c>
      <c r="K77" s="10">
        <v>0</v>
      </c>
      <c r="L77" s="235">
        <v>0</v>
      </c>
      <c r="M77" s="235">
        <v>0</v>
      </c>
      <c r="N77" s="10">
        <v>0</v>
      </c>
      <c r="O77" s="235">
        <v>0</v>
      </c>
      <c r="P77" s="235">
        <v>0</v>
      </c>
      <c r="Q77" s="10">
        <v>0</v>
      </c>
      <c r="R77" s="235">
        <v>0</v>
      </c>
      <c r="S77" s="235">
        <v>0</v>
      </c>
      <c r="T77" s="235">
        <v>0</v>
      </c>
      <c r="U77" s="235">
        <v>0</v>
      </c>
    </row>
    <row r="78" spans="1:21" ht="72" x14ac:dyDescent="0.25">
      <c r="A78" s="237" t="s">
        <v>144</v>
      </c>
      <c r="B78" s="237" t="s">
        <v>455</v>
      </c>
      <c r="C78" s="708" t="s">
        <v>457</v>
      </c>
      <c r="D78" s="237" t="s">
        <v>219</v>
      </c>
      <c r="E78" s="12" t="s">
        <v>754</v>
      </c>
      <c r="F78" s="237">
        <v>431</v>
      </c>
      <c r="G78" s="237">
        <v>0</v>
      </c>
      <c r="H78" s="12">
        <v>0</v>
      </c>
      <c r="I78" s="237">
        <v>0</v>
      </c>
      <c r="J78" s="237">
        <v>0</v>
      </c>
      <c r="K78" s="12">
        <v>0</v>
      </c>
      <c r="L78" s="237">
        <v>0</v>
      </c>
      <c r="M78" s="237">
        <v>0</v>
      </c>
      <c r="N78" s="12">
        <v>0</v>
      </c>
      <c r="O78" s="237">
        <v>0</v>
      </c>
      <c r="P78" s="237">
        <v>0</v>
      </c>
      <c r="Q78" s="12">
        <v>0</v>
      </c>
      <c r="R78" s="237">
        <v>0</v>
      </c>
      <c r="S78" s="237">
        <v>0</v>
      </c>
      <c r="T78" s="237">
        <v>0</v>
      </c>
      <c r="U78" s="237">
        <v>0</v>
      </c>
    </row>
    <row r="79" spans="1:21" ht="72" x14ac:dyDescent="0.25">
      <c r="A79" s="237" t="s">
        <v>459</v>
      </c>
      <c r="B79" s="237" t="s">
        <v>460</v>
      </c>
      <c r="C79" s="708" t="s">
        <v>462</v>
      </c>
      <c r="D79" s="237" t="s">
        <v>219</v>
      </c>
      <c r="E79" s="12" t="s">
        <v>754</v>
      </c>
      <c r="F79" s="237">
        <v>1177</v>
      </c>
      <c r="G79" s="237" t="s">
        <v>221</v>
      </c>
      <c r="H79" s="12" t="s">
        <v>222</v>
      </c>
      <c r="I79" s="237">
        <v>1</v>
      </c>
      <c r="J79" s="237">
        <v>0</v>
      </c>
      <c r="K79" s="12">
        <v>0</v>
      </c>
      <c r="L79" s="237">
        <v>0</v>
      </c>
      <c r="M79" s="237">
        <v>0</v>
      </c>
      <c r="N79" s="12">
        <v>0</v>
      </c>
      <c r="O79" s="237">
        <v>0</v>
      </c>
      <c r="P79" s="237">
        <v>0</v>
      </c>
      <c r="Q79" s="12">
        <v>0</v>
      </c>
      <c r="R79" s="237">
        <v>0</v>
      </c>
      <c r="S79" s="237">
        <v>0</v>
      </c>
      <c r="T79" s="237">
        <v>0</v>
      </c>
      <c r="U79" s="237">
        <v>0</v>
      </c>
    </row>
    <row r="80" spans="1:21" ht="72" x14ac:dyDescent="0.25">
      <c r="A80" s="237" t="s">
        <v>464</v>
      </c>
      <c r="B80" s="237" t="s">
        <v>465</v>
      </c>
      <c r="C80" s="708" t="s">
        <v>467</v>
      </c>
      <c r="D80" s="237" t="s">
        <v>219</v>
      </c>
      <c r="E80" s="12" t="s">
        <v>220</v>
      </c>
      <c r="F80" s="237">
        <v>1615</v>
      </c>
      <c r="G80" s="237">
        <v>0</v>
      </c>
      <c r="H80" s="12">
        <v>0</v>
      </c>
      <c r="I80" s="237">
        <v>0</v>
      </c>
      <c r="J80" s="237">
        <v>0</v>
      </c>
      <c r="K80" s="12">
        <v>0</v>
      </c>
      <c r="L80" s="237">
        <v>0</v>
      </c>
      <c r="M80" s="237">
        <v>0</v>
      </c>
      <c r="N80" s="12">
        <v>0</v>
      </c>
      <c r="O80" s="237">
        <v>0</v>
      </c>
      <c r="P80" s="237">
        <v>0</v>
      </c>
      <c r="Q80" s="12">
        <v>0</v>
      </c>
      <c r="R80" s="237">
        <v>0</v>
      </c>
      <c r="S80" s="237">
        <v>0</v>
      </c>
      <c r="T80" s="237">
        <v>0</v>
      </c>
      <c r="U80" s="237">
        <v>0</v>
      </c>
    </row>
    <row r="81" spans="1:21" ht="84" x14ac:dyDescent="0.25">
      <c r="A81" s="237" t="s">
        <v>470</v>
      </c>
      <c r="B81" s="237" t="s">
        <v>471</v>
      </c>
      <c r="C81" s="708" t="s">
        <v>473</v>
      </c>
      <c r="D81" s="237" t="s">
        <v>219</v>
      </c>
      <c r="E81" s="12" t="s">
        <v>755</v>
      </c>
      <c r="F81" s="237">
        <v>1024</v>
      </c>
      <c r="G81" s="237">
        <v>0</v>
      </c>
      <c r="H81" s="12">
        <v>0</v>
      </c>
      <c r="I81" s="237">
        <v>0</v>
      </c>
      <c r="J81" s="237">
        <v>0</v>
      </c>
      <c r="K81" s="12">
        <v>0</v>
      </c>
      <c r="L81" s="237">
        <v>0</v>
      </c>
      <c r="M81" s="237">
        <v>0</v>
      </c>
      <c r="N81" s="12">
        <v>0</v>
      </c>
      <c r="O81" s="237">
        <v>0</v>
      </c>
      <c r="P81" s="237">
        <v>0</v>
      </c>
      <c r="Q81" s="12">
        <v>0</v>
      </c>
      <c r="R81" s="237">
        <v>0</v>
      </c>
      <c r="S81" s="237">
        <v>0</v>
      </c>
      <c r="T81" s="237">
        <v>0</v>
      </c>
      <c r="U81" s="237">
        <v>0</v>
      </c>
    </row>
    <row r="82" spans="1:21" ht="48" x14ac:dyDescent="0.25">
      <c r="A82" s="236" t="s">
        <v>95</v>
      </c>
      <c r="B82" s="236" t="s">
        <v>83</v>
      </c>
      <c r="C82" s="248" t="s">
        <v>476</v>
      </c>
      <c r="D82" s="235">
        <v>0</v>
      </c>
      <c r="E82" s="10">
        <v>0</v>
      </c>
      <c r="F82" s="235">
        <v>0</v>
      </c>
      <c r="G82" s="235">
        <v>0</v>
      </c>
      <c r="H82" s="10">
        <v>0</v>
      </c>
      <c r="I82" s="235">
        <v>0</v>
      </c>
      <c r="J82" s="235">
        <v>0</v>
      </c>
      <c r="K82" s="10">
        <v>0</v>
      </c>
      <c r="L82" s="235">
        <v>0</v>
      </c>
      <c r="M82" s="235">
        <v>0</v>
      </c>
      <c r="N82" s="10">
        <v>0</v>
      </c>
      <c r="O82" s="235">
        <v>0</v>
      </c>
      <c r="P82" s="235">
        <v>0</v>
      </c>
      <c r="Q82" s="10">
        <v>0</v>
      </c>
      <c r="R82" s="235">
        <v>0</v>
      </c>
      <c r="S82" s="235">
        <v>0</v>
      </c>
      <c r="T82" s="235">
        <v>0</v>
      </c>
      <c r="U82" s="235">
        <v>0</v>
      </c>
    </row>
    <row r="83" spans="1:21" ht="96" x14ac:dyDescent="0.25">
      <c r="A83" s="237" t="s">
        <v>477</v>
      </c>
      <c r="B83" s="237" t="s">
        <v>478</v>
      </c>
      <c r="C83" s="708" t="s">
        <v>480</v>
      </c>
      <c r="D83" s="237" t="s">
        <v>236</v>
      </c>
      <c r="E83" s="12" t="s">
        <v>756</v>
      </c>
      <c r="F83" s="237">
        <v>28</v>
      </c>
      <c r="G83" s="237">
        <v>0</v>
      </c>
      <c r="H83" s="12">
        <v>0</v>
      </c>
      <c r="I83" s="237">
        <v>0</v>
      </c>
      <c r="J83" s="237">
        <v>0</v>
      </c>
      <c r="K83" s="12">
        <v>0</v>
      </c>
      <c r="L83" s="237">
        <v>0</v>
      </c>
      <c r="M83" s="237">
        <v>0</v>
      </c>
      <c r="N83" s="12">
        <v>0</v>
      </c>
      <c r="O83" s="237">
        <v>0</v>
      </c>
      <c r="P83" s="237">
        <v>0</v>
      </c>
      <c r="Q83" s="12">
        <v>0</v>
      </c>
      <c r="R83" s="237">
        <v>0</v>
      </c>
      <c r="S83" s="237">
        <v>0</v>
      </c>
      <c r="T83" s="237">
        <v>0</v>
      </c>
      <c r="U83" s="237">
        <v>0</v>
      </c>
    </row>
    <row r="84" spans="1:21" ht="96" x14ac:dyDescent="0.25">
      <c r="A84" s="237" t="s">
        <v>483</v>
      </c>
      <c r="B84" s="237" t="s">
        <v>484</v>
      </c>
      <c r="C84" s="708" t="s">
        <v>486</v>
      </c>
      <c r="D84" s="237" t="s">
        <v>236</v>
      </c>
      <c r="E84" s="12" t="s">
        <v>756</v>
      </c>
      <c r="F84" s="237">
        <v>9</v>
      </c>
      <c r="G84" s="237">
        <v>0</v>
      </c>
      <c r="H84" s="12">
        <v>0</v>
      </c>
      <c r="I84" s="237">
        <v>0</v>
      </c>
      <c r="J84" s="237">
        <v>0</v>
      </c>
      <c r="K84" s="12">
        <v>0</v>
      </c>
      <c r="L84" s="237">
        <v>0</v>
      </c>
      <c r="M84" s="237">
        <v>0</v>
      </c>
      <c r="N84" s="12">
        <v>0</v>
      </c>
      <c r="O84" s="237">
        <v>0</v>
      </c>
      <c r="P84" s="237">
        <v>0</v>
      </c>
      <c r="Q84" s="12">
        <v>0</v>
      </c>
      <c r="R84" s="237">
        <v>0</v>
      </c>
      <c r="S84" s="237">
        <v>0</v>
      </c>
      <c r="T84" s="237">
        <v>0</v>
      </c>
      <c r="U84" s="237">
        <v>0</v>
      </c>
    </row>
    <row r="85" spans="1:21" ht="96" x14ac:dyDescent="0.25">
      <c r="A85" s="237" t="s">
        <v>488</v>
      </c>
      <c r="B85" s="237" t="s">
        <v>489</v>
      </c>
      <c r="C85" s="708" t="s">
        <v>491</v>
      </c>
      <c r="D85" s="237" t="s">
        <v>236</v>
      </c>
      <c r="E85" s="12" t="s">
        <v>756</v>
      </c>
      <c r="F85" s="237">
        <v>25</v>
      </c>
      <c r="G85" s="237">
        <v>0</v>
      </c>
      <c r="H85" s="12">
        <v>0</v>
      </c>
      <c r="I85" s="237">
        <v>0</v>
      </c>
      <c r="J85" s="237">
        <v>0</v>
      </c>
      <c r="K85" s="12">
        <v>0</v>
      </c>
      <c r="L85" s="237">
        <v>0</v>
      </c>
      <c r="M85" s="237">
        <v>0</v>
      </c>
      <c r="N85" s="12">
        <v>0</v>
      </c>
      <c r="O85" s="237">
        <v>0</v>
      </c>
      <c r="P85" s="237">
        <v>0</v>
      </c>
      <c r="Q85" s="12">
        <v>0</v>
      </c>
      <c r="R85" s="237">
        <v>0</v>
      </c>
      <c r="S85" s="237">
        <v>0</v>
      </c>
      <c r="T85" s="237">
        <v>0</v>
      </c>
      <c r="U85" s="237">
        <v>0</v>
      </c>
    </row>
    <row r="86" spans="1:21" ht="96" x14ac:dyDescent="0.25">
      <c r="A86" s="237" t="s">
        <v>494</v>
      </c>
      <c r="B86" s="237" t="s">
        <v>495</v>
      </c>
      <c r="C86" s="708" t="s">
        <v>497</v>
      </c>
      <c r="D86" s="237" t="s">
        <v>236</v>
      </c>
      <c r="E86" s="12" t="s">
        <v>756</v>
      </c>
      <c r="F86" s="237">
        <v>38</v>
      </c>
      <c r="G86" s="237">
        <v>0</v>
      </c>
      <c r="H86" s="12">
        <v>0</v>
      </c>
      <c r="I86" s="237">
        <v>0</v>
      </c>
      <c r="J86" s="237">
        <v>0</v>
      </c>
      <c r="K86" s="12">
        <v>0</v>
      </c>
      <c r="L86" s="237">
        <v>0</v>
      </c>
      <c r="M86" s="237">
        <v>0</v>
      </c>
      <c r="N86" s="12">
        <v>0</v>
      </c>
      <c r="O86" s="237">
        <v>0</v>
      </c>
      <c r="P86" s="237">
        <v>0</v>
      </c>
      <c r="Q86" s="12">
        <v>0</v>
      </c>
      <c r="R86" s="237">
        <v>0</v>
      </c>
      <c r="S86" s="237">
        <v>0</v>
      </c>
      <c r="T86" s="237">
        <v>0</v>
      </c>
      <c r="U86" s="237">
        <v>0</v>
      </c>
    </row>
    <row r="87" spans="1:21" ht="24" x14ac:dyDescent="0.25">
      <c r="A87" s="236" t="s">
        <v>96</v>
      </c>
      <c r="B87" s="236">
        <v>0</v>
      </c>
      <c r="C87" s="248" t="s">
        <v>499</v>
      </c>
      <c r="D87" s="235">
        <v>0</v>
      </c>
      <c r="E87" s="10">
        <v>0</v>
      </c>
      <c r="F87" s="235">
        <v>0</v>
      </c>
      <c r="G87" s="235">
        <v>0</v>
      </c>
      <c r="H87" s="10">
        <v>0</v>
      </c>
      <c r="I87" s="235">
        <v>0</v>
      </c>
      <c r="J87" s="235">
        <v>0</v>
      </c>
      <c r="K87" s="10">
        <v>0</v>
      </c>
      <c r="L87" s="235">
        <v>0</v>
      </c>
      <c r="M87" s="235">
        <v>0</v>
      </c>
      <c r="N87" s="10">
        <v>0</v>
      </c>
      <c r="O87" s="235">
        <v>0</v>
      </c>
      <c r="P87" s="235">
        <v>0</v>
      </c>
      <c r="Q87" s="10">
        <v>0</v>
      </c>
      <c r="R87" s="235">
        <v>0</v>
      </c>
      <c r="S87" s="235">
        <v>0</v>
      </c>
      <c r="T87" s="235">
        <v>0</v>
      </c>
      <c r="U87" s="235">
        <v>0</v>
      </c>
    </row>
    <row r="88" spans="1:21" ht="84" x14ac:dyDescent="0.25">
      <c r="A88" s="237" t="s">
        <v>145</v>
      </c>
      <c r="B88" s="237" t="s">
        <v>500</v>
      </c>
      <c r="C88" s="708" t="s">
        <v>502</v>
      </c>
      <c r="D88" s="237" t="s">
        <v>223</v>
      </c>
      <c r="E88" s="12" t="s">
        <v>758</v>
      </c>
      <c r="F88" s="237">
        <v>2500</v>
      </c>
      <c r="G88" s="237" t="s">
        <v>224</v>
      </c>
      <c r="H88" s="12" t="s">
        <v>759</v>
      </c>
      <c r="I88" s="237">
        <v>1</v>
      </c>
      <c r="J88" s="237">
        <v>0</v>
      </c>
      <c r="K88" s="12">
        <v>0</v>
      </c>
      <c r="L88" s="237">
        <v>0</v>
      </c>
      <c r="M88" s="237">
        <v>0</v>
      </c>
      <c r="N88" s="12">
        <v>0</v>
      </c>
      <c r="O88" s="237">
        <v>0</v>
      </c>
      <c r="P88" s="237">
        <v>0</v>
      </c>
      <c r="Q88" s="12">
        <v>0</v>
      </c>
      <c r="R88" s="237">
        <v>0</v>
      </c>
      <c r="S88" s="237">
        <v>0</v>
      </c>
      <c r="T88" s="237">
        <v>0</v>
      </c>
      <c r="U88" s="237">
        <v>0</v>
      </c>
    </row>
    <row r="89" spans="1:21" ht="84" x14ac:dyDescent="0.25">
      <c r="A89" s="237" t="s">
        <v>146</v>
      </c>
      <c r="B89" s="237" t="s">
        <v>503</v>
      </c>
      <c r="C89" s="708" t="s">
        <v>505</v>
      </c>
      <c r="D89" s="237" t="s">
        <v>223</v>
      </c>
      <c r="E89" s="12" t="s">
        <v>758</v>
      </c>
      <c r="F89" s="237">
        <v>3700</v>
      </c>
      <c r="G89" s="237" t="s">
        <v>224</v>
      </c>
      <c r="H89" s="12" t="s">
        <v>759</v>
      </c>
      <c r="I89" s="237">
        <v>1</v>
      </c>
      <c r="J89" s="237">
        <v>0</v>
      </c>
      <c r="K89" s="12">
        <v>0</v>
      </c>
      <c r="L89" s="237">
        <v>0</v>
      </c>
      <c r="M89" s="237">
        <v>0</v>
      </c>
      <c r="N89" s="12">
        <v>0</v>
      </c>
      <c r="O89" s="237">
        <v>0</v>
      </c>
      <c r="P89" s="237">
        <v>0</v>
      </c>
      <c r="Q89" s="12">
        <v>0</v>
      </c>
      <c r="R89" s="237">
        <v>0</v>
      </c>
      <c r="S89" s="237">
        <v>0</v>
      </c>
      <c r="T89" s="237">
        <v>0</v>
      </c>
      <c r="U89" s="237">
        <v>0</v>
      </c>
    </row>
    <row r="90" spans="1:21" ht="84" x14ac:dyDescent="0.25">
      <c r="A90" s="237" t="s">
        <v>507</v>
      </c>
      <c r="B90" s="237" t="s">
        <v>508</v>
      </c>
      <c r="C90" s="708" t="s">
        <v>510</v>
      </c>
      <c r="D90" s="237" t="s">
        <v>223</v>
      </c>
      <c r="E90" s="12" t="s">
        <v>758</v>
      </c>
      <c r="F90" s="237">
        <v>16488</v>
      </c>
      <c r="G90" s="237" t="s">
        <v>224</v>
      </c>
      <c r="H90" s="12" t="s">
        <v>759</v>
      </c>
      <c r="I90" s="237">
        <v>5</v>
      </c>
      <c r="J90" s="237">
        <v>0</v>
      </c>
      <c r="K90" s="12">
        <v>0</v>
      </c>
      <c r="L90" s="237">
        <v>0</v>
      </c>
      <c r="M90" s="237">
        <v>0</v>
      </c>
      <c r="N90" s="12">
        <v>0</v>
      </c>
      <c r="O90" s="237">
        <v>0</v>
      </c>
      <c r="P90" s="237">
        <v>0</v>
      </c>
      <c r="Q90" s="12">
        <v>0</v>
      </c>
      <c r="R90" s="237">
        <v>0</v>
      </c>
      <c r="S90" s="237">
        <v>0</v>
      </c>
      <c r="T90" s="237">
        <v>0</v>
      </c>
      <c r="U90" s="237">
        <v>0</v>
      </c>
    </row>
    <row r="91" spans="1:21" ht="84" x14ac:dyDescent="0.25">
      <c r="A91" s="237" t="s">
        <v>513</v>
      </c>
      <c r="B91" s="237" t="s">
        <v>514</v>
      </c>
      <c r="C91" s="708" t="s">
        <v>516</v>
      </c>
      <c r="D91" s="237" t="s">
        <v>223</v>
      </c>
      <c r="E91" s="12" t="s">
        <v>758</v>
      </c>
      <c r="F91" s="237">
        <v>2513</v>
      </c>
      <c r="G91" s="237" t="s">
        <v>224</v>
      </c>
      <c r="H91" s="12" t="s">
        <v>759</v>
      </c>
      <c r="I91" s="237">
        <v>1</v>
      </c>
      <c r="J91" s="237">
        <v>0</v>
      </c>
      <c r="K91" s="12">
        <v>0</v>
      </c>
      <c r="L91" s="237">
        <v>0</v>
      </c>
      <c r="M91" s="237">
        <v>0</v>
      </c>
      <c r="N91" s="12">
        <v>0</v>
      </c>
      <c r="O91" s="237">
        <v>0</v>
      </c>
      <c r="P91" s="237">
        <v>0</v>
      </c>
      <c r="Q91" s="12">
        <v>0</v>
      </c>
      <c r="R91" s="237">
        <v>0</v>
      </c>
      <c r="S91" s="237">
        <v>0</v>
      </c>
      <c r="T91" s="237">
        <v>0</v>
      </c>
      <c r="U91" s="237">
        <v>0</v>
      </c>
    </row>
    <row r="92" spans="1:21" ht="84" x14ac:dyDescent="0.25">
      <c r="A92" s="237" t="s">
        <v>518</v>
      </c>
      <c r="B92" s="237" t="s">
        <v>519</v>
      </c>
      <c r="C92" s="708" t="s">
        <v>521</v>
      </c>
      <c r="D92" s="237" t="s">
        <v>223</v>
      </c>
      <c r="E92" s="12" t="s">
        <v>758</v>
      </c>
      <c r="F92" s="237">
        <v>2472</v>
      </c>
      <c r="G92" s="237" t="s">
        <v>224</v>
      </c>
      <c r="H92" s="12" t="s">
        <v>759</v>
      </c>
      <c r="I92" s="237">
        <v>1</v>
      </c>
      <c r="J92" s="237">
        <v>0</v>
      </c>
      <c r="K92" s="12">
        <v>0</v>
      </c>
      <c r="L92" s="237">
        <v>0</v>
      </c>
      <c r="M92" s="237">
        <v>0</v>
      </c>
      <c r="N92" s="12">
        <v>0</v>
      </c>
      <c r="O92" s="237">
        <v>0</v>
      </c>
      <c r="P92" s="237">
        <v>0</v>
      </c>
      <c r="Q92" s="12">
        <v>0</v>
      </c>
      <c r="R92" s="237">
        <v>0</v>
      </c>
      <c r="S92" s="237">
        <v>0</v>
      </c>
      <c r="T92" s="237">
        <v>0</v>
      </c>
      <c r="U92" s="237">
        <v>0</v>
      </c>
    </row>
    <row r="93" spans="1:21" ht="84" x14ac:dyDescent="0.25">
      <c r="A93" s="237" t="s">
        <v>523</v>
      </c>
      <c r="B93" s="237" t="s">
        <v>524</v>
      </c>
      <c r="C93" s="708" t="s">
        <v>526</v>
      </c>
      <c r="D93" s="237" t="s">
        <v>223</v>
      </c>
      <c r="E93" s="12" t="s">
        <v>758</v>
      </c>
      <c r="F93" s="237">
        <v>1409</v>
      </c>
      <c r="G93" s="237" t="s">
        <v>224</v>
      </c>
      <c r="H93" s="12" t="s">
        <v>759</v>
      </c>
      <c r="I93" s="237">
        <v>1</v>
      </c>
      <c r="J93" s="237">
        <v>0</v>
      </c>
      <c r="K93" s="12">
        <v>0</v>
      </c>
      <c r="L93" s="237">
        <v>0</v>
      </c>
      <c r="M93" s="237">
        <v>0</v>
      </c>
      <c r="N93" s="12">
        <v>0</v>
      </c>
      <c r="O93" s="237">
        <v>0</v>
      </c>
      <c r="P93" s="237">
        <v>0</v>
      </c>
      <c r="Q93" s="12">
        <v>0</v>
      </c>
      <c r="R93" s="237">
        <v>0</v>
      </c>
      <c r="S93" s="237">
        <v>0</v>
      </c>
      <c r="T93" s="237">
        <v>0</v>
      </c>
      <c r="U93" s="237">
        <v>0</v>
      </c>
    </row>
    <row r="94" spans="1:21" ht="84" x14ac:dyDescent="0.25">
      <c r="A94" s="237" t="s">
        <v>528</v>
      </c>
      <c r="B94" s="237" t="s">
        <v>529</v>
      </c>
      <c r="C94" s="708" t="s">
        <v>531</v>
      </c>
      <c r="D94" s="237" t="s">
        <v>223</v>
      </c>
      <c r="E94" s="12" t="s">
        <v>758</v>
      </c>
      <c r="F94" s="237">
        <v>2354</v>
      </c>
      <c r="G94" s="237" t="s">
        <v>224</v>
      </c>
      <c r="H94" s="12" t="s">
        <v>759</v>
      </c>
      <c r="I94" s="237">
        <v>1</v>
      </c>
      <c r="J94" s="237">
        <v>0</v>
      </c>
      <c r="K94" s="12">
        <v>0</v>
      </c>
      <c r="L94" s="237">
        <v>0</v>
      </c>
      <c r="M94" s="237">
        <v>0</v>
      </c>
      <c r="N94" s="12">
        <v>0</v>
      </c>
      <c r="O94" s="237">
        <v>0</v>
      </c>
      <c r="P94" s="237">
        <v>0</v>
      </c>
      <c r="Q94" s="12">
        <v>0</v>
      </c>
      <c r="R94" s="237">
        <v>0</v>
      </c>
      <c r="S94" s="237">
        <v>0</v>
      </c>
      <c r="T94" s="237">
        <v>0</v>
      </c>
      <c r="U94" s="237">
        <v>0</v>
      </c>
    </row>
    <row r="95" spans="1:21" ht="84" x14ac:dyDescent="0.25">
      <c r="A95" s="237" t="s">
        <v>533</v>
      </c>
      <c r="B95" s="237" t="s">
        <v>534</v>
      </c>
      <c r="C95" s="708" t="s">
        <v>536</v>
      </c>
      <c r="D95" s="237" t="s">
        <v>223</v>
      </c>
      <c r="E95" s="12" t="s">
        <v>758</v>
      </c>
      <c r="F95" s="237">
        <v>6018</v>
      </c>
      <c r="G95" s="237" t="s">
        <v>224</v>
      </c>
      <c r="H95" s="12" t="s">
        <v>759</v>
      </c>
      <c r="I95" s="237">
        <v>1</v>
      </c>
      <c r="J95" s="237">
        <v>0</v>
      </c>
      <c r="K95" s="12">
        <v>0</v>
      </c>
      <c r="L95" s="237">
        <v>0</v>
      </c>
      <c r="M95" s="237">
        <v>0</v>
      </c>
      <c r="N95" s="12">
        <v>0</v>
      </c>
      <c r="O95" s="237">
        <v>0</v>
      </c>
      <c r="P95" s="237">
        <v>0</v>
      </c>
      <c r="Q95" s="12">
        <v>0</v>
      </c>
      <c r="R95" s="237">
        <v>0</v>
      </c>
      <c r="S95" s="237">
        <v>0</v>
      </c>
      <c r="T95" s="237">
        <v>0</v>
      </c>
      <c r="U95" s="237">
        <v>0</v>
      </c>
    </row>
    <row r="96" spans="1:21" ht="84" x14ac:dyDescent="0.25">
      <c r="A96" s="237" t="s">
        <v>538</v>
      </c>
      <c r="B96" s="237" t="s">
        <v>539</v>
      </c>
      <c r="C96" s="708" t="s">
        <v>541</v>
      </c>
      <c r="D96" s="237" t="s">
        <v>223</v>
      </c>
      <c r="E96" s="12" t="s">
        <v>758</v>
      </c>
      <c r="F96" s="237">
        <v>2231</v>
      </c>
      <c r="G96" s="237" t="s">
        <v>224</v>
      </c>
      <c r="H96" s="12" t="s">
        <v>759</v>
      </c>
      <c r="I96" s="237">
        <v>3</v>
      </c>
      <c r="J96" s="237">
        <v>0</v>
      </c>
      <c r="K96" s="12">
        <v>0</v>
      </c>
      <c r="L96" s="237">
        <v>0</v>
      </c>
      <c r="M96" s="237">
        <v>0</v>
      </c>
      <c r="N96" s="12">
        <v>0</v>
      </c>
      <c r="O96" s="237">
        <v>0</v>
      </c>
      <c r="P96" s="237">
        <v>0</v>
      </c>
      <c r="Q96" s="12">
        <v>0</v>
      </c>
      <c r="R96" s="237">
        <v>0</v>
      </c>
      <c r="S96" s="237">
        <v>0</v>
      </c>
      <c r="T96" s="237">
        <v>0</v>
      </c>
      <c r="U96" s="237">
        <v>0</v>
      </c>
    </row>
    <row r="97" spans="1:21" ht="84" x14ac:dyDescent="0.25">
      <c r="A97" s="237" t="s">
        <v>543</v>
      </c>
      <c r="B97" s="237" t="s">
        <v>544</v>
      </c>
      <c r="C97" s="708" t="s">
        <v>546</v>
      </c>
      <c r="D97" s="237" t="s">
        <v>223</v>
      </c>
      <c r="E97" s="12" t="s">
        <v>758</v>
      </c>
      <c r="F97" s="237">
        <v>1137</v>
      </c>
      <c r="G97" s="237" t="s">
        <v>224</v>
      </c>
      <c r="H97" s="12" t="s">
        <v>759</v>
      </c>
      <c r="I97" s="237">
        <v>1</v>
      </c>
      <c r="J97" s="237">
        <v>0</v>
      </c>
      <c r="K97" s="12">
        <v>0</v>
      </c>
      <c r="L97" s="237">
        <v>0</v>
      </c>
      <c r="M97" s="237">
        <v>0</v>
      </c>
      <c r="N97" s="12">
        <v>0</v>
      </c>
      <c r="O97" s="237">
        <v>0</v>
      </c>
      <c r="P97" s="237">
        <v>0</v>
      </c>
      <c r="Q97" s="12">
        <v>0</v>
      </c>
      <c r="R97" s="237">
        <v>0</v>
      </c>
      <c r="S97" s="237">
        <v>0</v>
      </c>
      <c r="T97" s="237">
        <v>0</v>
      </c>
      <c r="U97" s="237">
        <v>0</v>
      </c>
    </row>
    <row r="98" spans="1:21" ht="84" x14ac:dyDescent="0.25">
      <c r="A98" s="237" t="s">
        <v>548</v>
      </c>
      <c r="B98" s="237" t="s">
        <v>549</v>
      </c>
      <c r="C98" s="708" t="s">
        <v>551</v>
      </c>
      <c r="D98" s="237" t="s">
        <v>223</v>
      </c>
      <c r="E98" s="12" t="s">
        <v>758</v>
      </c>
      <c r="F98" s="237">
        <v>1141</v>
      </c>
      <c r="G98" s="237" t="s">
        <v>224</v>
      </c>
      <c r="H98" s="12" t="s">
        <v>759</v>
      </c>
      <c r="I98" s="237">
        <v>1</v>
      </c>
      <c r="J98" s="237">
        <v>0</v>
      </c>
      <c r="K98" s="12">
        <v>0</v>
      </c>
      <c r="L98" s="237">
        <v>0</v>
      </c>
      <c r="M98" s="237">
        <v>0</v>
      </c>
      <c r="N98" s="12">
        <v>0</v>
      </c>
      <c r="O98" s="237">
        <v>0</v>
      </c>
      <c r="P98" s="237">
        <v>0</v>
      </c>
      <c r="Q98" s="12">
        <v>0</v>
      </c>
      <c r="R98" s="237">
        <v>0</v>
      </c>
      <c r="S98" s="237">
        <v>0</v>
      </c>
      <c r="T98" s="237">
        <v>0</v>
      </c>
      <c r="U98" s="237">
        <v>0</v>
      </c>
    </row>
    <row r="99" spans="1:21" ht="84" x14ac:dyDescent="0.25">
      <c r="A99" s="237" t="s">
        <v>553</v>
      </c>
      <c r="B99" s="237" t="s">
        <v>554</v>
      </c>
      <c r="C99" s="708" t="s">
        <v>556</v>
      </c>
      <c r="D99" s="237" t="s">
        <v>223</v>
      </c>
      <c r="E99" s="12" t="s">
        <v>758</v>
      </c>
      <c r="F99" s="237">
        <v>1235</v>
      </c>
      <c r="G99" s="237" t="s">
        <v>224</v>
      </c>
      <c r="H99" s="12" t="s">
        <v>759</v>
      </c>
      <c r="I99" s="237">
        <v>1</v>
      </c>
      <c r="J99" s="237">
        <v>0</v>
      </c>
      <c r="K99" s="12">
        <v>0</v>
      </c>
      <c r="L99" s="237">
        <v>0</v>
      </c>
      <c r="M99" s="237">
        <v>0</v>
      </c>
      <c r="N99" s="12">
        <v>0</v>
      </c>
      <c r="O99" s="237">
        <v>0</v>
      </c>
      <c r="P99" s="237">
        <v>0</v>
      </c>
      <c r="Q99" s="12">
        <v>0</v>
      </c>
      <c r="R99" s="237">
        <v>0</v>
      </c>
      <c r="S99" s="237">
        <v>0</v>
      </c>
      <c r="T99" s="237">
        <v>0</v>
      </c>
      <c r="U99" s="237">
        <v>0</v>
      </c>
    </row>
    <row r="100" spans="1:21" ht="84" x14ac:dyDescent="0.25">
      <c r="A100" s="237" t="s">
        <v>558</v>
      </c>
      <c r="B100" s="237" t="s">
        <v>559</v>
      </c>
      <c r="C100" s="708" t="s">
        <v>561</v>
      </c>
      <c r="D100" s="237" t="s">
        <v>223</v>
      </c>
      <c r="E100" s="12" t="s">
        <v>758</v>
      </c>
      <c r="F100" s="237">
        <v>960</v>
      </c>
      <c r="G100" s="237" t="s">
        <v>224</v>
      </c>
      <c r="H100" s="12" t="s">
        <v>759</v>
      </c>
      <c r="I100" s="237">
        <v>1</v>
      </c>
      <c r="J100" s="237">
        <v>0</v>
      </c>
      <c r="K100" s="12">
        <v>0</v>
      </c>
      <c r="L100" s="237">
        <v>0</v>
      </c>
      <c r="M100" s="237">
        <v>0</v>
      </c>
      <c r="N100" s="12">
        <v>0</v>
      </c>
      <c r="O100" s="237">
        <v>0</v>
      </c>
      <c r="P100" s="237">
        <v>0</v>
      </c>
      <c r="Q100" s="12">
        <v>0</v>
      </c>
      <c r="R100" s="237">
        <v>0</v>
      </c>
      <c r="S100" s="237">
        <v>0</v>
      </c>
      <c r="T100" s="237">
        <v>0</v>
      </c>
      <c r="U100" s="237">
        <v>0</v>
      </c>
    </row>
    <row r="101" spans="1:21" ht="84" x14ac:dyDescent="0.25">
      <c r="A101" s="237" t="s">
        <v>563</v>
      </c>
      <c r="B101" s="237" t="s">
        <v>564</v>
      </c>
      <c r="C101" s="708" t="s">
        <v>566</v>
      </c>
      <c r="D101" s="237" t="s">
        <v>223</v>
      </c>
      <c r="E101" s="12" t="s">
        <v>758</v>
      </c>
      <c r="F101" s="237">
        <v>12800</v>
      </c>
      <c r="G101" s="237" t="s">
        <v>224</v>
      </c>
      <c r="H101" s="12" t="s">
        <v>759</v>
      </c>
      <c r="I101" s="237">
        <v>1</v>
      </c>
      <c r="J101" s="237">
        <v>0</v>
      </c>
      <c r="K101" s="12">
        <v>0</v>
      </c>
      <c r="L101" s="237">
        <v>0</v>
      </c>
      <c r="M101" s="237">
        <v>0</v>
      </c>
      <c r="N101" s="12">
        <v>0</v>
      </c>
      <c r="O101" s="237">
        <v>0</v>
      </c>
      <c r="P101" s="237">
        <v>0</v>
      </c>
      <c r="Q101" s="12">
        <v>0</v>
      </c>
      <c r="R101" s="237">
        <v>0</v>
      </c>
      <c r="S101" s="237">
        <v>0</v>
      </c>
      <c r="T101" s="237">
        <v>0</v>
      </c>
      <c r="U101" s="237">
        <v>0</v>
      </c>
    </row>
    <row r="102" spans="1:21" ht="84" x14ac:dyDescent="0.25">
      <c r="A102" s="237" t="s">
        <v>569</v>
      </c>
      <c r="B102" s="237" t="s">
        <v>570</v>
      </c>
      <c r="C102" s="708" t="s">
        <v>572</v>
      </c>
      <c r="D102" s="237" t="s">
        <v>223</v>
      </c>
      <c r="E102" s="12" t="s">
        <v>758</v>
      </c>
      <c r="F102" s="237">
        <v>1600</v>
      </c>
      <c r="G102" s="237" t="s">
        <v>224</v>
      </c>
      <c r="H102" s="12" t="s">
        <v>759</v>
      </c>
      <c r="I102" s="237">
        <v>1</v>
      </c>
      <c r="J102" s="237">
        <v>0</v>
      </c>
      <c r="K102" s="12">
        <v>0</v>
      </c>
      <c r="L102" s="237">
        <v>0</v>
      </c>
      <c r="M102" s="237">
        <v>0</v>
      </c>
      <c r="N102" s="12">
        <v>0</v>
      </c>
      <c r="O102" s="237">
        <v>0</v>
      </c>
      <c r="P102" s="237">
        <v>0</v>
      </c>
      <c r="Q102" s="12">
        <v>0</v>
      </c>
      <c r="R102" s="237">
        <v>0</v>
      </c>
      <c r="S102" s="237">
        <v>0</v>
      </c>
      <c r="T102" s="237">
        <v>0</v>
      </c>
      <c r="U102" s="237">
        <v>0</v>
      </c>
    </row>
    <row r="103" spans="1:21" ht="84" x14ac:dyDescent="0.25">
      <c r="A103" s="237" t="s">
        <v>574</v>
      </c>
      <c r="B103" s="237" t="s">
        <v>575</v>
      </c>
      <c r="C103" s="708" t="s">
        <v>577</v>
      </c>
      <c r="D103" s="237" t="s">
        <v>223</v>
      </c>
      <c r="E103" s="12" t="s">
        <v>758</v>
      </c>
      <c r="F103" s="237">
        <v>1000</v>
      </c>
      <c r="G103" s="237" t="s">
        <v>224</v>
      </c>
      <c r="H103" s="12" t="s">
        <v>759</v>
      </c>
      <c r="I103" s="237">
        <v>1</v>
      </c>
      <c r="J103" s="237">
        <v>0</v>
      </c>
      <c r="K103" s="12">
        <v>0</v>
      </c>
      <c r="L103" s="237">
        <v>0</v>
      </c>
      <c r="M103" s="237">
        <v>0</v>
      </c>
      <c r="N103" s="12">
        <v>0</v>
      </c>
      <c r="O103" s="237">
        <v>0</v>
      </c>
      <c r="P103" s="237">
        <v>0</v>
      </c>
      <c r="Q103" s="12">
        <v>0</v>
      </c>
      <c r="R103" s="237">
        <v>0</v>
      </c>
      <c r="S103" s="237">
        <v>0</v>
      </c>
      <c r="T103" s="237">
        <v>0</v>
      </c>
      <c r="U103" s="237">
        <v>0</v>
      </c>
    </row>
    <row r="104" spans="1:21" ht="84" x14ac:dyDescent="0.25">
      <c r="A104" s="237" t="s">
        <v>579</v>
      </c>
      <c r="B104" s="237" t="s">
        <v>580</v>
      </c>
      <c r="C104" s="708" t="s">
        <v>582</v>
      </c>
      <c r="D104" s="237" t="s">
        <v>223</v>
      </c>
      <c r="E104" s="12" t="s">
        <v>758</v>
      </c>
      <c r="F104" s="237">
        <v>5000</v>
      </c>
      <c r="G104" s="237" t="s">
        <v>224</v>
      </c>
      <c r="H104" s="12" t="s">
        <v>759</v>
      </c>
      <c r="I104" s="237">
        <v>1</v>
      </c>
      <c r="J104" s="237">
        <v>0</v>
      </c>
      <c r="K104" s="12">
        <v>0</v>
      </c>
      <c r="L104" s="237">
        <v>0</v>
      </c>
      <c r="M104" s="237">
        <v>0</v>
      </c>
      <c r="N104" s="12">
        <v>0</v>
      </c>
      <c r="O104" s="237">
        <v>0</v>
      </c>
      <c r="P104" s="237">
        <v>0</v>
      </c>
      <c r="Q104" s="12">
        <v>0</v>
      </c>
      <c r="R104" s="237">
        <v>0</v>
      </c>
      <c r="S104" s="237">
        <v>0</v>
      </c>
      <c r="T104" s="237">
        <v>0</v>
      </c>
      <c r="U104" s="237">
        <v>0</v>
      </c>
    </row>
    <row r="105" spans="1:21" ht="48" x14ac:dyDescent="0.25">
      <c r="A105" s="236" t="s">
        <v>583</v>
      </c>
      <c r="B105" s="236">
        <v>0</v>
      </c>
      <c r="C105" s="248" t="s">
        <v>584</v>
      </c>
      <c r="D105" s="235">
        <v>0</v>
      </c>
      <c r="E105" s="10">
        <v>0</v>
      </c>
      <c r="F105" s="235">
        <v>0</v>
      </c>
      <c r="G105" s="235">
        <v>0</v>
      </c>
      <c r="H105" s="10">
        <v>0</v>
      </c>
      <c r="I105" s="235">
        <v>0</v>
      </c>
      <c r="J105" s="235">
        <v>0</v>
      </c>
      <c r="K105" s="10">
        <v>0</v>
      </c>
      <c r="L105" s="235">
        <v>0</v>
      </c>
      <c r="M105" s="235">
        <v>0</v>
      </c>
      <c r="N105" s="10">
        <v>0</v>
      </c>
      <c r="O105" s="235">
        <v>0</v>
      </c>
      <c r="P105" s="235">
        <v>0</v>
      </c>
      <c r="Q105" s="10">
        <v>0</v>
      </c>
      <c r="R105" s="235">
        <v>0</v>
      </c>
      <c r="S105" s="235">
        <v>0</v>
      </c>
      <c r="T105" s="235">
        <v>0</v>
      </c>
      <c r="U105" s="235">
        <v>0</v>
      </c>
    </row>
    <row r="106" spans="1:21" ht="24" x14ac:dyDescent="0.25">
      <c r="A106" s="236" t="s">
        <v>97</v>
      </c>
      <c r="B106" s="236">
        <v>0</v>
      </c>
      <c r="C106" s="248" t="s">
        <v>585</v>
      </c>
      <c r="D106" s="235">
        <v>0</v>
      </c>
      <c r="E106" s="10">
        <v>0</v>
      </c>
      <c r="F106" s="235">
        <v>0</v>
      </c>
      <c r="G106" s="235">
        <v>0</v>
      </c>
      <c r="H106" s="10">
        <v>0</v>
      </c>
      <c r="I106" s="235">
        <v>0</v>
      </c>
      <c r="J106" s="235">
        <v>0</v>
      </c>
      <c r="K106" s="10">
        <v>0</v>
      </c>
      <c r="L106" s="235">
        <v>0</v>
      </c>
      <c r="M106" s="235">
        <v>0</v>
      </c>
      <c r="N106" s="10">
        <v>0</v>
      </c>
      <c r="O106" s="235">
        <v>0</v>
      </c>
      <c r="P106" s="235">
        <v>0</v>
      </c>
      <c r="Q106" s="10">
        <v>0</v>
      </c>
      <c r="R106" s="235">
        <v>0</v>
      </c>
      <c r="S106" s="235">
        <v>0</v>
      </c>
      <c r="T106" s="235">
        <v>0</v>
      </c>
      <c r="U106" s="235">
        <v>0</v>
      </c>
    </row>
    <row r="107" spans="1:21" ht="84" x14ac:dyDescent="0.25">
      <c r="A107" s="237" t="s">
        <v>147</v>
      </c>
      <c r="B107" s="237" t="s">
        <v>586</v>
      </c>
      <c r="C107" s="708" t="s">
        <v>588</v>
      </c>
      <c r="D107" s="237" t="s">
        <v>212</v>
      </c>
      <c r="E107" s="12" t="s">
        <v>760</v>
      </c>
      <c r="F107" s="237">
        <v>1</v>
      </c>
      <c r="G107" s="237" t="s">
        <v>213</v>
      </c>
      <c r="H107" s="12" t="s">
        <v>761</v>
      </c>
      <c r="I107" s="237">
        <v>12</v>
      </c>
      <c r="J107" s="237" t="s">
        <v>214</v>
      </c>
      <c r="K107" s="12" t="s">
        <v>762</v>
      </c>
      <c r="L107" s="237">
        <v>11</v>
      </c>
      <c r="M107" s="237">
        <v>0</v>
      </c>
      <c r="N107" s="12">
        <v>0</v>
      </c>
      <c r="O107" s="237">
        <v>0</v>
      </c>
      <c r="P107" s="237">
        <v>0</v>
      </c>
      <c r="Q107" s="12">
        <v>0</v>
      </c>
      <c r="R107" s="237">
        <v>0</v>
      </c>
      <c r="S107" s="237">
        <v>0</v>
      </c>
      <c r="T107" s="237">
        <v>0</v>
      </c>
      <c r="U107" s="237">
        <v>0</v>
      </c>
    </row>
    <row r="108" spans="1:21" ht="84" x14ac:dyDescent="0.25">
      <c r="A108" s="237" t="s">
        <v>150</v>
      </c>
      <c r="B108" s="237" t="s">
        <v>591</v>
      </c>
      <c r="C108" s="708" t="s">
        <v>593</v>
      </c>
      <c r="D108" s="237" t="s">
        <v>212</v>
      </c>
      <c r="E108" s="12" t="s">
        <v>760</v>
      </c>
      <c r="F108" s="237">
        <v>1</v>
      </c>
      <c r="G108" s="237" t="s">
        <v>213</v>
      </c>
      <c r="H108" s="12" t="s">
        <v>761</v>
      </c>
      <c r="I108" s="237">
        <v>62</v>
      </c>
      <c r="J108" s="237" t="s">
        <v>214</v>
      </c>
      <c r="K108" s="12" t="s">
        <v>762</v>
      </c>
      <c r="L108" s="237">
        <v>20</v>
      </c>
      <c r="M108" s="237">
        <v>0</v>
      </c>
      <c r="N108" s="12">
        <v>0</v>
      </c>
      <c r="O108" s="237">
        <v>0</v>
      </c>
      <c r="P108" s="237">
        <v>0</v>
      </c>
      <c r="Q108" s="12">
        <v>0</v>
      </c>
      <c r="R108" s="237">
        <v>0</v>
      </c>
      <c r="S108" s="237">
        <v>0</v>
      </c>
      <c r="T108" s="237">
        <v>0</v>
      </c>
      <c r="U108" s="237">
        <v>0</v>
      </c>
    </row>
    <row r="109" spans="1:21" ht="84" x14ac:dyDescent="0.25">
      <c r="A109" s="237" t="s">
        <v>151</v>
      </c>
      <c r="B109" s="237" t="s">
        <v>594</v>
      </c>
      <c r="C109" s="708" t="s">
        <v>596</v>
      </c>
      <c r="D109" s="237" t="s">
        <v>212</v>
      </c>
      <c r="E109" s="12" t="s">
        <v>760</v>
      </c>
      <c r="F109" s="237">
        <v>1</v>
      </c>
      <c r="G109" s="237" t="s">
        <v>213</v>
      </c>
      <c r="H109" s="12" t="s">
        <v>761</v>
      </c>
      <c r="I109" s="237">
        <v>35</v>
      </c>
      <c r="J109" s="237" t="s">
        <v>214</v>
      </c>
      <c r="K109" s="12" t="s">
        <v>762</v>
      </c>
      <c r="L109" s="237">
        <v>23</v>
      </c>
      <c r="M109" s="237">
        <v>0</v>
      </c>
      <c r="N109" s="12">
        <v>0</v>
      </c>
      <c r="O109" s="237">
        <v>0</v>
      </c>
      <c r="P109" s="237">
        <v>0</v>
      </c>
      <c r="Q109" s="12">
        <v>0</v>
      </c>
      <c r="R109" s="237">
        <v>0</v>
      </c>
      <c r="S109" s="237">
        <v>0</v>
      </c>
      <c r="T109" s="237">
        <v>0</v>
      </c>
      <c r="U109" s="237">
        <v>0</v>
      </c>
    </row>
    <row r="110" spans="1:21" ht="84" x14ac:dyDescent="0.25">
      <c r="A110" s="237" t="s">
        <v>152</v>
      </c>
      <c r="B110" s="237" t="s">
        <v>597</v>
      </c>
      <c r="C110" s="708" t="s">
        <v>599</v>
      </c>
      <c r="D110" s="237" t="s">
        <v>212</v>
      </c>
      <c r="E110" s="12" t="s">
        <v>760</v>
      </c>
      <c r="F110" s="237">
        <v>1</v>
      </c>
      <c r="G110" s="237" t="s">
        <v>213</v>
      </c>
      <c r="H110" s="12" t="s">
        <v>761</v>
      </c>
      <c r="I110" s="237">
        <v>40</v>
      </c>
      <c r="J110" s="237" t="s">
        <v>214</v>
      </c>
      <c r="K110" s="12" t="s">
        <v>762</v>
      </c>
      <c r="L110" s="237">
        <v>20</v>
      </c>
      <c r="M110" s="237">
        <v>0</v>
      </c>
      <c r="N110" s="12">
        <v>0</v>
      </c>
      <c r="O110" s="237">
        <v>0</v>
      </c>
      <c r="P110" s="237">
        <v>0</v>
      </c>
      <c r="Q110" s="12">
        <v>0</v>
      </c>
      <c r="R110" s="237">
        <v>0</v>
      </c>
      <c r="S110" s="237">
        <v>0</v>
      </c>
      <c r="T110" s="237">
        <v>0</v>
      </c>
      <c r="U110" s="237">
        <v>0</v>
      </c>
    </row>
    <row r="111" spans="1:21" x14ac:dyDescent="0.25">
      <c r="A111" s="236" t="s">
        <v>98</v>
      </c>
      <c r="B111" s="236" t="s">
        <v>83</v>
      </c>
      <c r="C111" s="248" t="s">
        <v>158</v>
      </c>
      <c r="D111" s="235">
        <v>0</v>
      </c>
      <c r="E111" s="10">
        <v>0</v>
      </c>
      <c r="F111" s="235">
        <v>0</v>
      </c>
      <c r="G111" s="235">
        <v>0</v>
      </c>
      <c r="H111" s="10">
        <v>0</v>
      </c>
      <c r="I111" s="235">
        <v>0</v>
      </c>
      <c r="J111" s="235">
        <v>0</v>
      </c>
      <c r="K111" s="10">
        <v>0</v>
      </c>
      <c r="L111" s="235">
        <v>0</v>
      </c>
      <c r="M111" s="235">
        <v>0</v>
      </c>
      <c r="N111" s="10">
        <v>0</v>
      </c>
      <c r="O111" s="235">
        <v>0</v>
      </c>
      <c r="P111" s="235">
        <v>0</v>
      </c>
      <c r="Q111" s="10">
        <v>0</v>
      </c>
      <c r="R111" s="235">
        <v>0</v>
      </c>
      <c r="S111" s="235">
        <v>0</v>
      </c>
      <c r="T111" s="235">
        <v>0</v>
      </c>
      <c r="U111" s="235">
        <v>0</v>
      </c>
    </row>
    <row r="112" spans="1:21" ht="24" x14ac:dyDescent="0.25">
      <c r="A112" s="237" t="s">
        <v>153</v>
      </c>
      <c r="B112" s="237" t="s">
        <v>601</v>
      </c>
      <c r="C112" s="708" t="s">
        <v>603</v>
      </c>
      <c r="D112" s="237" t="s">
        <v>215</v>
      </c>
      <c r="E112" s="12" t="s">
        <v>763</v>
      </c>
      <c r="F112" s="237">
        <v>25</v>
      </c>
      <c r="G112" s="237">
        <v>0</v>
      </c>
      <c r="H112" s="12">
        <v>0</v>
      </c>
      <c r="I112" s="237">
        <v>0</v>
      </c>
      <c r="J112" s="237">
        <v>0</v>
      </c>
      <c r="K112" s="12">
        <v>0</v>
      </c>
      <c r="L112" s="237">
        <v>0</v>
      </c>
      <c r="M112" s="237">
        <v>0</v>
      </c>
      <c r="N112" s="12">
        <v>0</v>
      </c>
      <c r="O112" s="237">
        <v>0</v>
      </c>
      <c r="P112" s="237">
        <v>0</v>
      </c>
      <c r="Q112" s="12">
        <v>0</v>
      </c>
      <c r="R112" s="237">
        <v>0</v>
      </c>
      <c r="S112" s="237">
        <v>0</v>
      </c>
      <c r="T112" s="237">
        <v>0</v>
      </c>
      <c r="U112" s="237">
        <v>0</v>
      </c>
    </row>
    <row r="113" spans="1:21" ht="24" x14ac:dyDescent="0.25">
      <c r="A113" s="237" t="s">
        <v>155</v>
      </c>
      <c r="B113" s="237" t="s">
        <v>605</v>
      </c>
      <c r="C113" s="708" t="s">
        <v>607</v>
      </c>
      <c r="D113" s="237" t="s">
        <v>215</v>
      </c>
      <c r="E113" s="12" t="s">
        <v>763</v>
      </c>
      <c r="F113" s="237">
        <v>6</v>
      </c>
      <c r="G113" s="237">
        <v>0</v>
      </c>
      <c r="H113" s="12">
        <v>0</v>
      </c>
      <c r="I113" s="237">
        <v>0</v>
      </c>
      <c r="J113" s="237">
        <v>0</v>
      </c>
      <c r="K113" s="12">
        <v>0</v>
      </c>
      <c r="L113" s="237">
        <v>0</v>
      </c>
      <c r="M113" s="237">
        <v>0</v>
      </c>
      <c r="N113" s="12">
        <v>0</v>
      </c>
      <c r="O113" s="237">
        <v>0</v>
      </c>
      <c r="P113" s="237">
        <v>0</v>
      </c>
      <c r="Q113" s="12">
        <v>0</v>
      </c>
      <c r="R113" s="237">
        <v>0</v>
      </c>
      <c r="S113" s="237">
        <v>0</v>
      </c>
      <c r="T113" s="237">
        <v>0</v>
      </c>
      <c r="U113" s="237">
        <v>0</v>
      </c>
    </row>
    <row r="114" spans="1:21" ht="24" x14ac:dyDescent="0.25">
      <c r="A114" s="237" t="s">
        <v>156</v>
      </c>
      <c r="B114" s="237" t="s">
        <v>609</v>
      </c>
      <c r="C114" s="708" t="s">
        <v>611</v>
      </c>
      <c r="D114" s="237" t="s">
        <v>215</v>
      </c>
      <c r="E114" s="12" t="s">
        <v>764</v>
      </c>
      <c r="F114" s="237">
        <v>16</v>
      </c>
      <c r="G114" s="237">
        <v>0</v>
      </c>
      <c r="H114" s="12">
        <v>0</v>
      </c>
      <c r="I114" s="237">
        <v>0</v>
      </c>
      <c r="J114" s="237">
        <v>0</v>
      </c>
      <c r="K114" s="12">
        <v>0</v>
      </c>
      <c r="L114" s="237">
        <v>0</v>
      </c>
      <c r="M114" s="237">
        <v>0</v>
      </c>
      <c r="N114" s="12">
        <v>0</v>
      </c>
      <c r="O114" s="237">
        <v>0</v>
      </c>
      <c r="P114" s="237">
        <v>0</v>
      </c>
      <c r="Q114" s="12">
        <v>0</v>
      </c>
      <c r="R114" s="237">
        <v>0</v>
      </c>
      <c r="S114" s="237">
        <v>0</v>
      </c>
      <c r="T114" s="237">
        <v>0</v>
      </c>
      <c r="U114" s="237">
        <v>0</v>
      </c>
    </row>
    <row r="115" spans="1:21" ht="24" x14ac:dyDescent="0.25">
      <c r="A115" s="237" t="s">
        <v>157</v>
      </c>
      <c r="B115" s="237" t="s">
        <v>612</v>
      </c>
      <c r="C115" s="708" t="s">
        <v>614</v>
      </c>
      <c r="D115" s="237" t="s">
        <v>215</v>
      </c>
      <c r="E115" s="12" t="s">
        <v>765</v>
      </c>
      <c r="F115" s="237">
        <v>42</v>
      </c>
      <c r="G115" s="237">
        <v>0</v>
      </c>
      <c r="H115" s="12">
        <v>0</v>
      </c>
      <c r="I115" s="237">
        <v>0</v>
      </c>
      <c r="J115" s="237">
        <v>0</v>
      </c>
      <c r="K115" s="12">
        <v>0</v>
      </c>
      <c r="L115" s="237">
        <v>0</v>
      </c>
      <c r="M115" s="237">
        <v>0</v>
      </c>
      <c r="N115" s="12">
        <v>0</v>
      </c>
      <c r="O115" s="237">
        <v>0</v>
      </c>
      <c r="P115" s="237">
        <v>0</v>
      </c>
      <c r="Q115" s="12">
        <v>0</v>
      </c>
      <c r="R115" s="237">
        <v>0</v>
      </c>
      <c r="S115" s="237">
        <v>0</v>
      </c>
      <c r="T115" s="237">
        <v>0</v>
      </c>
      <c r="U115" s="237">
        <v>0</v>
      </c>
    </row>
    <row r="116" spans="1:21" ht="36" x14ac:dyDescent="0.25">
      <c r="A116" s="236" t="s">
        <v>615</v>
      </c>
      <c r="B116" s="236" t="s">
        <v>83</v>
      </c>
      <c r="C116" s="248" t="s">
        <v>616</v>
      </c>
      <c r="D116" s="235">
        <v>0</v>
      </c>
      <c r="E116" s="10">
        <v>0</v>
      </c>
      <c r="F116" s="235">
        <v>0</v>
      </c>
      <c r="G116" s="235">
        <v>0</v>
      </c>
      <c r="H116" s="10">
        <v>0</v>
      </c>
      <c r="I116" s="235">
        <v>0</v>
      </c>
      <c r="J116" s="235">
        <v>0</v>
      </c>
      <c r="K116" s="10">
        <v>0</v>
      </c>
      <c r="L116" s="235">
        <v>0</v>
      </c>
      <c r="M116" s="235">
        <v>0</v>
      </c>
      <c r="N116" s="10">
        <v>0</v>
      </c>
      <c r="O116" s="235">
        <v>0</v>
      </c>
      <c r="P116" s="235">
        <v>0</v>
      </c>
      <c r="Q116" s="10">
        <v>0</v>
      </c>
      <c r="R116" s="235">
        <v>0</v>
      </c>
      <c r="S116" s="235">
        <v>0</v>
      </c>
      <c r="T116" s="235">
        <v>0</v>
      </c>
      <c r="U116" s="235">
        <v>0</v>
      </c>
    </row>
    <row r="117" spans="1:21" ht="48" x14ac:dyDescent="0.25">
      <c r="A117" s="236" t="s">
        <v>617</v>
      </c>
      <c r="B117" s="236" t="s">
        <v>83</v>
      </c>
      <c r="C117" s="248" t="s">
        <v>618</v>
      </c>
      <c r="D117" s="235">
        <v>0</v>
      </c>
      <c r="E117" s="10">
        <v>0</v>
      </c>
      <c r="F117" s="235">
        <v>0</v>
      </c>
      <c r="G117" s="235">
        <v>0</v>
      </c>
      <c r="H117" s="10">
        <v>0</v>
      </c>
      <c r="I117" s="235">
        <v>0</v>
      </c>
      <c r="J117" s="235">
        <v>0</v>
      </c>
      <c r="K117" s="10">
        <v>0</v>
      </c>
      <c r="L117" s="235">
        <v>0</v>
      </c>
      <c r="M117" s="235">
        <v>0</v>
      </c>
      <c r="N117" s="10">
        <v>0</v>
      </c>
      <c r="O117" s="235">
        <v>0</v>
      </c>
      <c r="P117" s="235">
        <v>0</v>
      </c>
      <c r="Q117" s="10">
        <v>0</v>
      </c>
      <c r="R117" s="235">
        <v>0</v>
      </c>
      <c r="S117" s="235">
        <v>0</v>
      </c>
      <c r="T117" s="235">
        <v>0</v>
      </c>
      <c r="U117" s="235">
        <v>0</v>
      </c>
    </row>
    <row r="118" spans="1:21" ht="24" x14ac:dyDescent="0.25">
      <c r="A118" s="236" t="s">
        <v>619</v>
      </c>
      <c r="B118" s="236" t="s">
        <v>83</v>
      </c>
      <c r="C118" s="248" t="s">
        <v>620</v>
      </c>
      <c r="D118" s="235">
        <v>0</v>
      </c>
      <c r="E118" s="10">
        <v>0</v>
      </c>
      <c r="F118" s="235">
        <v>0</v>
      </c>
      <c r="G118" s="235">
        <v>0</v>
      </c>
      <c r="H118" s="10">
        <v>0</v>
      </c>
      <c r="I118" s="235">
        <v>0</v>
      </c>
      <c r="J118" s="235">
        <v>0</v>
      </c>
      <c r="K118" s="10">
        <v>0</v>
      </c>
      <c r="L118" s="235">
        <v>0</v>
      </c>
      <c r="M118" s="235">
        <v>0</v>
      </c>
      <c r="N118" s="10">
        <v>0</v>
      </c>
      <c r="O118" s="235">
        <v>0</v>
      </c>
      <c r="P118" s="235">
        <v>0</v>
      </c>
      <c r="Q118" s="10">
        <v>0</v>
      </c>
      <c r="R118" s="235">
        <v>0</v>
      </c>
      <c r="S118" s="235">
        <v>0</v>
      </c>
      <c r="T118" s="235">
        <v>0</v>
      </c>
      <c r="U118" s="235">
        <v>0</v>
      </c>
    </row>
    <row r="119" spans="1:21" ht="120" x14ac:dyDescent="0.25">
      <c r="A119" s="237" t="s">
        <v>621</v>
      </c>
      <c r="B119" s="237" t="s">
        <v>622</v>
      </c>
      <c r="C119" s="708" t="s">
        <v>1007</v>
      </c>
      <c r="D119" s="237" t="s">
        <v>766</v>
      </c>
      <c r="E119" s="12" t="s">
        <v>767</v>
      </c>
      <c r="F119" s="237">
        <v>69</v>
      </c>
      <c r="G119" s="237" t="s">
        <v>768</v>
      </c>
      <c r="H119" s="12" t="s">
        <v>234</v>
      </c>
      <c r="I119" s="237">
        <v>4</v>
      </c>
      <c r="J119" s="237" t="s">
        <v>769</v>
      </c>
      <c r="K119" s="12" t="s">
        <v>235</v>
      </c>
      <c r="L119" s="237">
        <v>2</v>
      </c>
      <c r="M119" s="237">
        <v>0</v>
      </c>
      <c r="N119" s="12">
        <v>0</v>
      </c>
      <c r="O119" s="237">
        <v>0</v>
      </c>
      <c r="P119" s="237">
        <v>0</v>
      </c>
      <c r="Q119" s="12">
        <v>0</v>
      </c>
      <c r="R119" s="237">
        <v>0</v>
      </c>
      <c r="S119" s="237">
        <v>0</v>
      </c>
      <c r="T119" s="237">
        <v>0</v>
      </c>
      <c r="U119" s="237">
        <v>0</v>
      </c>
    </row>
    <row r="120" spans="1:21" ht="24" x14ac:dyDescent="0.25">
      <c r="A120" s="236" t="s">
        <v>794</v>
      </c>
      <c r="B120" s="236">
        <v>0</v>
      </c>
      <c r="C120" s="248" t="s">
        <v>795</v>
      </c>
      <c r="D120" s="235">
        <v>0</v>
      </c>
      <c r="E120" s="10">
        <v>0</v>
      </c>
      <c r="F120" s="235">
        <v>0</v>
      </c>
      <c r="G120" s="235">
        <v>0</v>
      </c>
      <c r="H120" s="10">
        <v>0</v>
      </c>
      <c r="I120" s="235">
        <v>0</v>
      </c>
      <c r="J120" s="235">
        <v>0</v>
      </c>
      <c r="K120" s="10">
        <v>0</v>
      </c>
      <c r="L120" s="235">
        <v>0</v>
      </c>
      <c r="M120" s="235">
        <v>0</v>
      </c>
      <c r="N120" s="10">
        <v>0</v>
      </c>
      <c r="O120" s="235">
        <v>0</v>
      </c>
      <c r="P120" s="235">
        <v>0</v>
      </c>
      <c r="Q120" s="10">
        <v>0</v>
      </c>
      <c r="R120" s="235">
        <v>0</v>
      </c>
      <c r="S120" s="235">
        <v>0</v>
      </c>
      <c r="T120" s="235">
        <v>0</v>
      </c>
      <c r="U120" s="235">
        <v>0</v>
      </c>
    </row>
    <row r="121" spans="1:21" ht="48" x14ac:dyDescent="0.25">
      <c r="A121" s="236" t="s">
        <v>627</v>
      </c>
      <c r="B121" s="236" t="s">
        <v>83</v>
      </c>
      <c r="C121" s="248" t="s">
        <v>628</v>
      </c>
      <c r="D121" s="235">
        <v>0</v>
      </c>
      <c r="E121" s="10">
        <v>0</v>
      </c>
      <c r="F121" s="235">
        <v>0</v>
      </c>
      <c r="G121" s="235">
        <v>0</v>
      </c>
      <c r="H121" s="10">
        <v>0</v>
      </c>
      <c r="I121" s="235">
        <v>0</v>
      </c>
      <c r="J121" s="235">
        <v>0</v>
      </c>
      <c r="K121" s="10">
        <v>0</v>
      </c>
      <c r="L121" s="235">
        <v>0</v>
      </c>
      <c r="M121" s="235">
        <v>0</v>
      </c>
      <c r="N121" s="10">
        <v>0</v>
      </c>
      <c r="O121" s="235">
        <v>0</v>
      </c>
      <c r="P121" s="235">
        <v>0</v>
      </c>
      <c r="Q121" s="10">
        <v>0</v>
      </c>
      <c r="R121" s="235">
        <v>0</v>
      </c>
      <c r="S121" s="235">
        <v>0</v>
      </c>
      <c r="T121" s="235">
        <v>0</v>
      </c>
      <c r="U121" s="235">
        <v>0</v>
      </c>
    </row>
    <row r="122" spans="1:21" ht="48" x14ac:dyDescent="0.25">
      <c r="A122" s="236" t="s">
        <v>629</v>
      </c>
      <c r="B122" s="236" t="s">
        <v>83</v>
      </c>
      <c r="C122" s="248" t="s">
        <v>630</v>
      </c>
      <c r="D122" s="235">
        <v>0</v>
      </c>
      <c r="E122" s="10">
        <v>0</v>
      </c>
      <c r="F122" s="235">
        <v>0</v>
      </c>
      <c r="G122" s="235">
        <v>0</v>
      </c>
      <c r="H122" s="10">
        <v>0</v>
      </c>
      <c r="I122" s="235">
        <v>0</v>
      </c>
      <c r="J122" s="235">
        <v>0</v>
      </c>
      <c r="K122" s="10">
        <v>0</v>
      </c>
      <c r="L122" s="235">
        <v>0</v>
      </c>
      <c r="M122" s="235">
        <v>0</v>
      </c>
      <c r="N122" s="10">
        <v>0</v>
      </c>
      <c r="O122" s="235">
        <v>0</v>
      </c>
      <c r="P122" s="235">
        <v>0</v>
      </c>
      <c r="Q122" s="10">
        <v>0</v>
      </c>
      <c r="R122" s="235">
        <v>0</v>
      </c>
      <c r="S122" s="235">
        <v>0</v>
      </c>
      <c r="T122" s="235">
        <v>0</v>
      </c>
      <c r="U122" s="235">
        <v>0</v>
      </c>
    </row>
    <row r="123" spans="1:21" ht="36" x14ac:dyDescent="0.25">
      <c r="A123" s="236" t="s">
        <v>631</v>
      </c>
      <c r="B123" s="236" t="s">
        <v>83</v>
      </c>
      <c r="C123" s="248" t="s">
        <v>632</v>
      </c>
      <c r="D123" s="235">
        <v>0</v>
      </c>
      <c r="E123" s="10">
        <v>0</v>
      </c>
      <c r="F123" s="235">
        <v>0</v>
      </c>
      <c r="G123" s="235">
        <v>0</v>
      </c>
      <c r="H123" s="10">
        <v>0</v>
      </c>
      <c r="I123" s="235">
        <v>0</v>
      </c>
      <c r="J123" s="235">
        <v>0</v>
      </c>
      <c r="K123" s="10">
        <v>0</v>
      </c>
      <c r="L123" s="235">
        <v>0</v>
      </c>
      <c r="M123" s="235">
        <v>0</v>
      </c>
      <c r="N123" s="10">
        <v>0</v>
      </c>
      <c r="O123" s="235">
        <v>0</v>
      </c>
      <c r="P123" s="235">
        <v>0</v>
      </c>
      <c r="Q123" s="10">
        <v>0</v>
      </c>
      <c r="R123" s="235">
        <v>0</v>
      </c>
      <c r="S123" s="235">
        <v>0</v>
      </c>
      <c r="T123" s="235">
        <v>0</v>
      </c>
      <c r="U123" s="235">
        <v>0</v>
      </c>
    </row>
    <row r="124" spans="1:21" ht="96" x14ac:dyDescent="0.25">
      <c r="A124" s="237" t="s">
        <v>633</v>
      </c>
      <c r="B124" s="237" t="s">
        <v>634</v>
      </c>
      <c r="C124" s="708" t="s">
        <v>636</v>
      </c>
      <c r="D124" s="237" t="s">
        <v>200</v>
      </c>
      <c r="E124" s="12" t="s">
        <v>770</v>
      </c>
      <c r="F124" s="237">
        <v>2.84</v>
      </c>
      <c r="G124" s="237" t="s">
        <v>201</v>
      </c>
      <c r="H124" s="12" t="s">
        <v>771</v>
      </c>
      <c r="I124" s="237">
        <v>494</v>
      </c>
      <c r="J124" s="237">
        <v>0</v>
      </c>
      <c r="K124" s="12">
        <v>0</v>
      </c>
      <c r="L124" s="237">
        <v>0</v>
      </c>
      <c r="M124" s="237" t="s">
        <v>198</v>
      </c>
      <c r="N124" s="12" t="s">
        <v>772</v>
      </c>
      <c r="O124" s="237">
        <v>526</v>
      </c>
      <c r="P124" s="237">
        <v>0</v>
      </c>
      <c r="Q124" s="12">
        <v>0</v>
      </c>
      <c r="R124" s="237">
        <v>0</v>
      </c>
      <c r="S124" s="237">
        <v>0</v>
      </c>
      <c r="T124" s="237">
        <v>0</v>
      </c>
      <c r="U124" s="237">
        <v>0</v>
      </c>
    </row>
    <row r="125" spans="1:21" ht="168" x14ac:dyDescent="0.25">
      <c r="A125" s="237" t="s">
        <v>638</v>
      </c>
      <c r="B125" s="237" t="s">
        <v>639</v>
      </c>
      <c r="C125" s="708" t="s">
        <v>641</v>
      </c>
      <c r="D125" s="237" t="s">
        <v>200</v>
      </c>
      <c r="E125" s="12" t="s">
        <v>770</v>
      </c>
      <c r="F125" s="237">
        <v>3</v>
      </c>
      <c r="G125" s="237" t="s">
        <v>201</v>
      </c>
      <c r="H125" s="12" t="s">
        <v>771</v>
      </c>
      <c r="I125" s="237">
        <v>92</v>
      </c>
      <c r="J125" s="237">
        <v>0</v>
      </c>
      <c r="K125" s="12">
        <v>0</v>
      </c>
      <c r="L125" s="237">
        <v>0</v>
      </c>
      <c r="M125" s="237" t="s">
        <v>198</v>
      </c>
      <c r="N125" s="12" t="s">
        <v>772</v>
      </c>
      <c r="O125" s="237">
        <v>60</v>
      </c>
      <c r="P125" s="237" t="s">
        <v>199</v>
      </c>
      <c r="Q125" s="12" t="s">
        <v>226</v>
      </c>
      <c r="R125" s="237">
        <v>406</v>
      </c>
      <c r="S125" s="237">
        <v>0</v>
      </c>
      <c r="T125" s="237">
        <v>0</v>
      </c>
      <c r="U125" s="237">
        <v>0</v>
      </c>
    </row>
    <row r="126" spans="1:21" ht="180" x14ac:dyDescent="0.25">
      <c r="A126" s="237" t="s">
        <v>643</v>
      </c>
      <c r="B126" s="237" t="s">
        <v>644</v>
      </c>
      <c r="C126" s="708" t="s">
        <v>646</v>
      </c>
      <c r="D126" s="237" t="s">
        <v>200</v>
      </c>
      <c r="E126" s="12" t="s">
        <v>770</v>
      </c>
      <c r="F126" s="237">
        <v>1</v>
      </c>
      <c r="G126" s="237" t="s">
        <v>201</v>
      </c>
      <c r="H126" s="12" t="s">
        <v>771</v>
      </c>
      <c r="I126" s="237">
        <v>137</v>
      </c>
      <c r="J126" s="237" t="s">
        <v>197</v>
      </c>
      <c r="K126" s="12" t="s">
        <v>773</v>
      </c>
      <c r="L126" s="237">
        <v>11310</v>
      </c>
      <c r="M126" s="237" t="s">
        <v>198</v>
      </c>
      <c r="N126" s="12" t="s">
        <v>772</v>
      </c>
      <c r="O126" s="237">
        <v>110</v>
      </c>
      <c r="P126" s="237">
        <v>0</v>
      </c>
      <c r="Q126" s="12">
        <v>0</v>
      </c>
      <c r="R126" s="237">
        <v>0</v>
      </c>
      <c r="S126" s="237">
        <v>0</v>
      </c>
      <c r="T126" s="237">
        <v>0</v>
      </c>
      <c r="U126" s="237">
        <v>0</v>
      </c>
    </row>
    <row r="127" spans="1:21" ht="168" x14ac:dyDescent="0.25">
      <c r="A127" s="237" t="s">
        <v>648</v>
      </c>
      <c r="B127" s="237" t="s">
        <v>649</v>
      </c>
      <c r="C127" s="708" t="s">
        <v>651</v>
      </c>
      <c r="D127" s="237" t="s">
        <v>200</v>
      </c>
      <c r="E127" s="12" t="s">
        <v>770</v>
      </c>
      <c r="F127" s="237">
        <v>7.5</v>
      </c>
      <c r="G127" s="237" t="s">
        <v>201</v>
      </c>
      <c r="H127" s="12" t="s">
        <v>771</v>
      </c>
      <c r="I127" s="237">
        <v>29</v>
      </c>
      <c r="J127" s="237">
        <v>0</v>
      </c>
      <c r="K127" s="12">
        <v>0</v>
      </c>
      <c r="L127" s="237">
        <v>0</v>
      </c>
      <c r="M127" s="237" t="s">
        <v>198</v>
      </c>
      <c r="N127" s="12" t="s">
        <v>772</v>
      </c>
      <c r="O127" s="237">
        <v>398</v>
      </c>
      <c r="P127" s="237" t="s">
        <v>199</v>
      </c>
      <c r="Q127" s="12" t="s">
        <v>226</v>
      </c>
      <c r="R127" s="237">
        <v>862</v>
      </c>
      <c r="S127" s="237">
        <v>0</v>
      </c>
      <c r="T127" s="237">
        <v>0</v>
      </c>
      <c r="U127" s="237">
        <v>0</v>
      </c>
    </row>
    <row r="128" spans="1:21" ht="180" x14ac:dyDescent="0.25">
      <c r="A128" s="237" t="s">
        <v>653</v>
      </c>
      <c r="B128" s="237" t="s">
        <v>654</v>
      </c>
      <c r="C128" s="708" t="s">
        <v>656</v>
      </c>
      <c r="D128" s="237">
        <v>0</v>
      </c>
      <c r="E128" s="12">
        <v>0</v>
      </c>
      <c r="F128" s="237">
        <v>0</v>
      </c>
      <c r="G128" s="237">
        <v>0</v>
      </c>
      <c r="H128" s="12">
        <v>0</v>
      </c>
      <c r="I128" s="237">
        <v>0</v>
      </c>
      <c r="J128" s="237" t="s">
        <v>197</v>
      </c>
      <c r="K128" s="12" t="s">
        <v>773</v>
      </c>
      <c r="L128" s="237">
        <v>221</v>
      </c>
      <c r="M128" s="237">
        <v>0</v>
      </c>
      <c r="N128" s="12">
        <v>0</v>
      </c>
      <c r="O128" s="237">
        <v>0</v>
      </c>
      <c r="P128" s="237" t="s">
        <v>199</v>
      </c>
      <c r="Q128" s="12" t="s">
        <v>226</v>
      </c>
      <c r="R128" s="237">
        <v>145</v>
      </c>
      <c r="S128" s="237">
        <v>0</v>
      </c>
      <c r="T128" s="237">
        <v>0</v>
      </c>
      <c r="U128" s="237">
        <v>0</v>
      </c>
    </row>
    <row r="129" spans="1:21" ht="96" x14ac:dyDescent="0.25">
      <c r="A129" s="237" t="s">
        <v>657</v>
      </c>
      <c r="B129" s="237" t="s">
        <v>658</v>
      </c>
      <c r="C129" s="708" t="s">
        <v>660</v>
      </c>
      <c r="D129" s="237">
        <v>0</v>
      </c>
      <c r="E129" s="12">
        <v>0</v>
      </c>
      <c r="F129" s="237">
        <v>0</v>
      </c>
      <c r="G129" s="237">
        <v>0</v>
      </c>
      <c r="H129" s="12">
        <v>0</v>
      </c>
      <c r="I129" s="237">
        <v>0</v>
      </c>
      <c r="J129" s="237">
        <v>0</v>
      </c>
      <c r="K129" s="12">
        <v>0</v>
      </c>
      <c r="L129" s="237">
        <v>0</v>
      </c>
      <c r="M129" s="237" t="s">
        <v>198</v>
      </c>
      <c r="N129" s="12" t="s">
        <v>772</v>
      </c>
      <c r="O129" s="237">
        <v>50</v>
      </c>
      <c r="P129" s="237">
        <v>0</v>
      </c>
      <c r="Q129" s="12">
        <v>0</v>
      </c>
      <c r="R129" s="237">
        <v>0</v>
      </c>
      <c r="S129" s="237">
        <v>0</v>
      </c>
      <c r="T129" s="237">
        <v>0</v>
      </c>
      <c r="U129" s="237">
        <v>0</v>
      </c>
    </row>
    <row r="130" spans="1:21" ht="96" x14ac:dyDescent="0.25">
      <c r="A130" s="237" t="s">
        <v>661</v>
      </c>
      <c r="B130" s="237" t="s">
        <v>662</v>
      </c>
      <c r="C130" s="708" t="s">
        <v>664</v>
      </c>
      <c r="D130" s="237" t="s">
        <v>200</v>
      </c>
      <c r="E130" s="12" t="s">
        <v>770</v>
      </c>
      <c r="F130" s="237">
        <v>0.22700000000000001</v>
      </c>
      <c r="G130" s="237" t="s">
        <v>201</v>
      </c>
      <c r="H130" s="12" t="s">
        <v>771</v>
      </c>
      <c r="I130" s="237">
        <v>27</v>
      </c>
      <c r="J130" s="237">
        <v>0</v>
      </c>
      <c r="K130" s="12">
        <v>0</v>
      </c>
      <c r="L130" s="237">
        <v>0</v>
      </c>
      <c r="M130" s="237" t="s">
        <v>198</v>
      </c>
      <c r="N130" s="12" t="s">
        <v>772</v>
      </c>
      <c r="O130" s="237">
        <v>93</v>
      </c>
      <c r="P130" s="237">
        <v>0</v>
      </c>
      <c r="Q130" s="12">
        <v>0</v>
      </c>
      <c r="R130" s="237">
        <v>0</v>
      </c>
      <c r="S130" s="237">
        <v>0</v>
      </c>
      <c r="T130" s="237">
        <v>0</v>
      </c>
      <c r="U130" s="237">
        <v>0</v>
      </c>
    </row>
    <row r="131" spans="1:21" ht="96" x14ac:dyDescent="0.25">
      <c r="A131" s="237" t="s">
        <v>665</v>
      </c>
      <c r="B131" s="237" t="s">
        <v>666</v>
      </c>
      <c r="C131" s="708" t="s">
        <v>668</v>
      </c>
      <c r="D131" s="237" t="s">
        <v>200</v>
      </c>
      <c r="E131" s="12" t="s">
        <v>770</v>
      </c>
      <c r="F131" s="237">
        <v>3.45</v>
      </c>
      <c r="G131" s="237" t="s">
        <v>201</v>
      </c>
      <c r="H131" s="12" t="s">
        <v>771</v>
      </c>
      <c r="I131" s="237">
        <v>17</v>
      </c>
      <c r="J131" s="237">
        <v>0</v>
      </c>
      <c r="K131" s="12">
        <v>0</v>
      </c>
      <c r="L131" s="237">
        <v>0</v>
      </c>
      <c r="M131" s="237" t="s">
        <v>198</v>
      </c>
      <c r="N131" s="12" t="s">
        <v>772</v>
      </c>
      <c r="O131" s="237">
        <v>32</v>
      </c>
      <c r="P131" s="237">
        <v>0</v>
      </c>
      <c r="Q131" s="12">
        <v>0</v>
      </c>
      <c r="R131" s="237">
        <v>0</v>
      </c>
      <c r="S131" s="237">
        <v>0</v>
      </c>
      <c r="T131" s="237">
        <v>0</v>
      </c>
      <c r="U131" s="237">
        <v>0</v>
      </c>
    </row>
    <row r="132" spans="1:21" ht="24" x14ac:dyDescent="0.25">
      <c r="A132" s="236" t="s">
        <v>669</v>
      </c>
      <c r="B132" s="236" t="s">
        <v>83</v>
      </c>
      <c r="C132" s="248" t="s">
        <v>670</v>
      </c>
      <c r="D132" s="235">
        <v>0</v>
      </c>
      <c r="E132" s="10">
        <v>0</v>
      </c>
      <c r="F132" s="235">
        <v>0</v>
      </c>
      <c r="G132" s="235">
        <v>0</v>
      </c>
      <c r="H132" s="10">
        <v>0</v>
      </c>
      <c r="I132" s="235">
        <v>0</v>
      </c>
      <c r="J132" s="235">
        <v>0</v>
      </c>
      <c r="K132" s="10">
        <v>0</v>
      </c>
      <c r="L132" s="235">
        <v>0</v>
      </c>
      <c r="M132" s="235">
        <v>0</v>
      </c>
      <c r="N132" s="10">
        <v>0</v>
      </c>
      <c r="O132" s="235">
        <v>0</v>
      </c>
      <c r="P132" s="235">
        <v>0</v>
      </c>
      <c r="Q132" s="10">
        <v>0</v>
      </c>
      <c r="R132" s="235">
        <v>0</v>
      </c>
      <c r="S132" s="235">
        <v>0</v>
      </c>
      <c r="T132" s="235">
        <v>0</v>
      </c>
      <c r="U132" s="235">
        <v>0</v>
      </c>
    </row>
    <row r="133" spans="1:21" ht="72" x14ac:dyDescent="0.25">
      <c r="A133" s="237" t="s">
        <v>671</v>
      </c>
      <c r="B133" s="237" t="s">
        <v>672</v>
      </c>
      <c r="C133" s="708" t="s">
        <v>674</v>
      </c>
      <c r="D133" s="237" t="s">
        <v>202</v>
      </c>
      <c r="E133" s="12" t="s">
        <v>203</v>
      </c>
      <c r="F133" s="237">
        <v>149</v>
      </c>
      <c r="G133" s="237" t="s">
        <v>204</v>
      </c>
      <c r="H133" s="12" t="s">
        <v>227</v>
      </c>
      <c r="I133" s="237">
        <v>68.709999999999994</v>
      </c>
      <c r="J133" s="237">
        <v>0</v>
      </c>
      <c r="K133" s="12">
        <v>0</v>
      </c>
      <c r="L133" s="237">
        <v>0</v>
      </c>
      <c r="M133" s="237">
        <v>0</v>
      </c>
      <c r="N133" s="12">
        <v>0</v>
      </c>
      <c r="O133" s="237">
        <v>0</v>
      </c>
      <c r="P133" s="237">
        <v>0</v>
      </c>
      <c r="Q133" s="12">
        <v>0</v>
      </c>
      <c r="R133" s="237">
        <v>0</v>
      </c>
      <c r="S133" s="237">
        <v>0</v>
      </c>
      <c r="T133" s="237">
        <v>0</v>
      </c>
      <c r="U133" s="237">
        <v>0</v>
      </c>
    </row>
    <row r="134" spans="1:21" ht="36" x14ac:dyDescent="0.25">
      <c r="A134" s="236" t="s">
        <v>675</v>
      </c>
      <c r="B134" s="236" t="s">
        <v>83</v>
      </c>
      <c r="C134" s="248" t="s">
        <v>676</v>
      </c>
      <c r="D134" s="235">
        <v>0</v>
      </c>
      <c r="E134" s="10">
        <v>0</v>
      </c>
      <c r="F134" s="235">
        <v>0</v>
      </c>
      <c r="G134" s="235">
        <v>0</v>
      </c>
      <c r="H134" s="10">
        <v>0</v>
      </c>
      <c r="I134" s="235">
        <v>0</v>
      </c>
      <c r="J134" s="235">
        <v>0</v>
      </c>
      <c r="K134" s="10">
        <v>0</v>
      </c>
      <c r="L134" s="235">
        <v>0</v>
      </c>
      <c r="M134" s="235">
        <v>0</v>
      </c>
      <c r="N134" s="10">
        <v>0</v>
      </c>
      <c r="O134" s="235">
        <v>0</v>
      </c>
      <c r="P134" s="235">
        <v>0</v>
      </c>
      <c r="Q134" s="10">
        <v>0</v>
      </c>
      <c r="R134" s="235">
        <v>0</v>
      </c>
      <c r="S134" s="235">
        <v>0</v>
      </c>
      <c r="T134" s="235">
        <v>0</v>
      </c>
      <c r="U134" s="235">
        <v>0</v>
      </c>
    </row>
    <row r="135" spans="1:21" ht="24" x14ac:dyDescent="0.25">
      <c r="A135" s="236" t="s">
        <v>677</v>
      </c>
      <c r="B135" s="236" t="s">
        <v>83</v>
      </c>
      <c r="C135" s="248" t="s">
        <v>678</v>
      </c>
      <c r="D135" s="235">
        <v>0</v>
      </c>
      <c r="E135" s="10">
        <v>0</v>
      </c>
      <c r="F135" s="235">
        <v>0</v>
      </c>
      <c r="G135" s="235">
        <v>0</v>
      </c>
      <c r="H135" s="10">
        <v>0</v>
      </c>
      <c r="I135" s="235">
        <v>0</v>
      </c>
      <c r="J135" s="235">
        <v>0</v>
      </c>
      <c r="K135" s="10">
        <v>0</v>
      </c>
      <c r="L135" s="235">
        <v>0</v>
      </c>
      <c r="M135" s="235">
        <v>0</v>
      </c>
      <c r="N135" s="10">
        <v>0</v>
      </c>
      <c r="O135" s="235">
        <v>0</v>
      </c>
      <c r="P135" s="235">
        <v>0</v>
      </c>
      <c r="Q135" s="10">
        <v>0</v>
      </c>
      <c r="R135" s="235">
        <v>0</v>
      </c>
      <c r="S135" s="235">
        <v>0</v>
      </c>
      <c r="T135" s="235">
        <v>0</v>
      </c>
      <c r="U135" s="235">
        <v>0</v>
      </c>
    </row>
    <row r="136" spans="1:21" ht="48" x14ac:dyDescent="0.25">
      <c r="A136" s="237" t="s">
        <v>679</v>
      </c>
      <c r="B136" s="237" t="s">
        <v>680</v>
      </c>
      <c r="C136" s="708" t="s">
        <v>682</v>
      </c>
      <c r="D136" s="237" t="s">
        <v>205</v>
      </c>
      <c r="E136" s="12" t="s">
        <v>777</v>
      </c>
      <c r="F136" s="237">
        <v>5100</v>
      </c>
      <c r="G136" s="237">
        <v>0</v>
      </c>
      <c r="H136" s="12">
        <v>0</v>
      </c>
      <c r="I136" s="237">
        <v>0</v>
      </c>
      <c r="J136" s="237">
        <v>0</v>
      </c>
      <c r="K136" s="12">
        <v>0</v>
      </c>
      <c r="L136" s="237">
        <v>0</v>
      </c>
      <c r="M136" s="237">
        <v>0</v>
      </c>
      <c r="N136" s="12">
        <v>0</v>
      </c>
      <c r="O136" s="237">
        <v>0</v>
      </c>
      <c r="P136" s="237">
        <v>0</v>
      </c>
      <c r="Q136" s="12">
        <v>0</v>
      </c>
      <c r="R136" s="237">
        <v>0</v>
      </c>
      <c r="S136" s="237">
        <v>0</v>
      </c>
      <c r="T136" s="237">
        <v>0</v>
      </c>
      <c r="U136" s="237">
        <v>0</v>
      </c>
    </row>
    <row r="137" spans="1:21" ht="48" x14ac:dyDescent="0.25">
      <c r="A137" s="237" t="s">
        <v>1237</v>
      </c>
      <c r="B137" s="237" t="s">
        <v>1242</v>
      </c>
      <c r="C137" s="708" t="s">
        <v>1238</v>
      </c>
      <c r="D137" s="237" t="s">
        <v>1239</v>
      </c>
      <c r="E137" s="12" t="s">
        <v>1240</v>
      </c>
      <c r="F137" s="237">
        <v>1183</v>
      </c>
      <c r="G137" s="237">
        <v>0</v>
      </c>
      <c r="H137" s="12">
        <v>0</v>
      </c>
      <c r="I137" s="237">
        <v>0</v>
      </c>
      <c r="J137" s="237">
        <v>0</v>
      </c>
      <c r="K137" s="12">
        <v>0</v>
      </c>
      <c r="L137" s="237">
        <v>0</v>
      </c>
      <c r="M137" s="237">
        <v>0</v>
      </c>
      <c r="N137" s="12">
        <v>0</v>
      </c>
      <c r="O137" s="237">
        <v>0</v>
      </c>
      <c r="P137" s="237">
        <v>0</v>
      </c>
      <c r="Q137" s="12">
        <v>0</v>
      </c>
      <c r="R137" s="237">
        <v>0</v>
      </c>
      <c r="S137" s="237">
        <v>0</v>
      </c>
      <c r="T137" s="237">
        <v>0</v>
      </c>
      <c r="U137" s="237">
        <v>0</v>
      </c>
    </row>
    <row r="138" spans="1:21" ht="36" x14ac:dyDescent="0.25">
      <c r="A138" s="236" t="s">
        <v>684</v>
      </c>
      <c r="B138" s="236" t="s">
        <v>83</v>
      </c>
      <c r="C138" s="248" t="s">
        <v>685</v>
      </c>
      <c r="D138" s="235">
        <v>0</v>
      </c>
      <c r="E138" s="10">
        <v>0</v>
      </c>
      <c r="F138" s="235">
        <v>0</v>
      </c>
      <c r="G138" s="235">
        <v>0</v>
      </c>
      <c r="H138" s="10">
        <v>0</v>
      </c>
      <c r="I138" s="235">
        <v>0</v>
      </c>
      <c r="J138" s="235">
        <v>0</v>
      </c>
      <c r="K138" s="10">
        <v>0</v>
      </c>
      <c r="L138" s="235">
        <v>0</v>
      </c>
      <c r="M138" s="235">
        <v>0</v>
      </c>
      <c r="N138" s="10">
        <v>0</v>
      </c>
      <c r="O138" s="235">
        <v>0</v>
      </c>
      <c r="P138" s="235">
        <v>0</v>
      </c>
      <c r="Q138" s="10">
        <v>0</v>
      </c>
      <c r="R138" s="235">
        <v>0</v>
      </c>
      <c r="S138" s="235">
        <v>0</v>
      </c>
      <c r="T138" s="235">
        <v>0</v>
      </c>
      <c r="U138" s="235">
        <v>0</v>
      </c>
    </row>
    <row r="139" spans="1:21" ht="36" x14ac:dyDescent="0.25">
      <c r="A139" s="236" t="s">
        <v>686</v>
      </c>
      <c r="B139" s="236" t="s">
        <v>83</v>
      </c>
      <c r="C139" s="248" t="s">
        <v>687</v>
      </c>
      <c r="D139" s="235">
        <v>0</v>
      </c>
      <c r="E139" s="10">
        <v>0</v>
      </c>
      <c r="F139" s="235">
        <v>0</v>
      </c>
      <c r="G139" s="235">
        <v>0</v>
      </c>
      <c r="H139" s="10">
        <v>0</v>
      </c>
      <c r="I139" s="235">
        <v>0</v>
      </c>
      <c r="J139" s="235">
        <v>0</v>
      </c>
      <c r="K139" s="10">
        <v>0</v>
      </c>
      <c r="L139" s="235">
        <v>0</v>
      </c>
      <c r="M139" s="235">
        <v>0</v>
      </c>
      <c r="N139" s="10">
        <v>0</v>
      </c>
      <c r="O139" s="235">
        <v>0</v>
      </c>
      <c r="P139" s="235">
        <v>0</v>
      </c>
      <c r="Q139" s="10">
        <v>0</v>
      </c>
      <c r="R139" s="235">
        <v>0</v>
      </c>
      <c r="S139" s="235">
        <v>0</v>
      </c>
      <c r="T139" s="235">
        <v>0</v>
      </c>
      <c r="U139" s="235">
        <v>0</v>
      </c>
    </row>
    <row r="140" spans="1:21" x14ac:dyDescent="0.25">
      <c r="A140" s="236" t="s">
        <v>688</v>
      </c>
      <c r="B140" s="236" t="s">
        <v>83</v>
      </c>
      <c r="C140" s="248" t="s">
        <v>689</v>
      </c>
      <c r="D140" s="235">
        <v>0</v>
      </c>
      <c r="E140" s="10">
        <v>0</v>
      </c>
      <c r="F140" s="235">
        <v>0</v>
      </c>
      <c r="G140" s="235">
        <v>0</v>
      </c>
      <c r="H140" s="10">
        <v>0</v>
      </c>
      <c r="I140" s="235">
        <v>0</v>
      </c>
      <c r="J140" s="235">
        <v>0</v>
      </c>
      <c r="K140" s="10">
        <v>0</v>
      </c>
      <c r="L140" s="235">
        <v>0</v>
      </c>
      <c r="M140" s="235">
        <v>0</v>
      </c>
      <c r="N140" s="10">
        <v>0</v>
      </c>
      <c r="O140" s="235">
        <v>0</v>
      </c>
      <c r="P140" s="235">
        <v>0</v>
      </c>
      <c r="Q140" s="10">
        <v>0</v>
      </c>
      <c r="R140" s="235">
        <v>0</v>
      </c>
      <c r="S140" s="235">
        <v>0</v>
      </c>
      <c r="T140" s="235">
        <v>0</v>
      </c>
      <c r="U140" s="235">
        <v>0</v>
      </c>
    </row>
    <row r="141" spans="1:21" ht="96" x14ac:dyDescent="0.25">
      <c r="A141" s="237" t="s">
        <v>690</v>
      </c>
      <c r="B141" s="237" t="s">
        <v>691</v>
      </c>
      <c r="C141" s="708" t="s">
        <v>693</v>
      </c>
      <c r="D141" s="237" t="s">
        <v>178</v>
      </c>
      <c r="E141" s="12" t="s">
        <v>778</v>
      </c>
      <c r="F141" s="237">
        <v>5.5</v>
      </c>
      <c r="G141" s="237" t="s">
        <v>228</v>
      </c>
      <c r="H141" s="12" t="s">
        <v>779</v>
      </c>
      <c r="I141" s="237">
        <v>1</v>
      </c>
      <c r="J141" s="237" t="s">
        <v>181</v>
      </c>
      <c r="K141" s="12" t="s">
        <v>780</v>
      </c>
      <c r="L141" s="237">
        <v>2</v>
      </c>
      <c r="M141" s="237">
        <v>0</v>
      </c>
      <c r="N141" s="12">
        <v>0</v>
      </c>
      <c r="O141" s="237">
        <v>0</v>
      </c>
      <c r="P141" s="237" t="s">
        <v>179</v>
      </c>
      <c r="Q141" s="12" t="s">
        <v>180</v>
      </c>
      <c r="R141" s="237">
        <v>2</v>
      </c>
      <c r="S141" s="237">
        <v>0</v>
      </c>
      <c r="T141" s="237">
        <v>0</v>
      </c>
      <c r="U141" s="237">
        <v>0</v>
      </c>
    </row>
    <row r="142" spans="1:21" ht="96" x14ac:dyDescent="0.25">
      <c r="A142" s="237" t="s">
        <v>695</v>
      </c>
      <c r="B142" s="237" t="s">
        <v>696</v>
      </c>
      <c r="C142" s="708" t="s">
        <v>698</v>
      </c>
      <c r="D142" s="237" t="s">
        <v>178</v>
      </c>
      <c r="E142" s="12" t="s">
        <v>778</v>
      </c>
      <c r="F142" s="237">
        <v>0.52</v>
      </c>
      <c r="G142" s="237">
        <v>0</v>
      </c>
      <c r="H142" s="12">
        <v>0</v>
      </c>
      <c r="I142" s="237">
        <v>0</v>
      </c>
      <c r="J142" s="237" t="s">
        <v>181</v>
      </c>
      <c r="K142" s="12" t="s">
        <v>780</v>
      </c>
      <c r="L142" s="237">
        <v>3</v>
      </c>
      <c r="M142" s="237">
        <v>0</v>
      </c>
      <c r="N142" s="12">
        <v>0</v>
      </c>
      <c r="O142" s="237">
        <v>0</v>
      </c>
      <c r="P142" s="237">
        <v>0</v>
      </c>
      <c r="Q142" s="12">
        <v>0</v>
      </c>
      <c r="R142" s="237">
        <v>0</v>
      </c>
      <c r="S142" s="237">
        <v>0</v>
      </c>
      <c r="T142" s="237">
        <v>0</v>
      </c>
      <c r="U142" s="237">
        <v>0</v>
      </c>
    </row>
    <row r="143" spans="1:21" ht="96" x14ac:dyDescent="0.25">
      <c r="A143" s="237" t="s">
        <v>699</v>
      </c>
      <c r="B143" s="237" t="s">
        <v>700</v>
      </c>
      <c r="C143" s="708" t="s">
        <v>701</v>
      </c>
      <c r="D143" s="237" t="s">
        <v>178</v>
      </c>
      <c r="E143" s="12" t="s">
        <v>778</v>
      </c>
      <c r="F143" s="237">
        <v>7.4799999999999995</v>
      </c>
      <c r="G143" s="237">
        <v>0</v>
      </c>
      <c r="H143" s="12">
        <v>0</v>
      </c>
      <c r="I143" s="237">
        <v>0</v>
      </c>
      <c r="J143" s="237">
        <v>0</v>
      </c>
      <c r="K143" s="12">
        <v>0</v>
      </c>
      <c r="L143" s="237">
        <v>0</v>
      </c>
      <c r="M143" s="237" t="s">
        <v>182</v>
      </c>
      <c r="N143" s="12" t="s">
        <v>781</v>
      </c>
      <c r="O143" s="237">
        <v>2</v>
      </c>
      <c r="P143" s="237" t="s">
        <v>179</v>
      </c>
      <c r="Q143" s="12" t="s">
        <v>180</v>
      </c>
      <c r="R143" s="237">
        <v>1</v>
      </c>
      <c r="S143" s="237">
        <v>0</v>
      </c>
      <c r="T143" s="237">
        <v>0</v>
      </c>
      <c r="U143" s="237">
        <v>0</v>
      </c>
    </row>
    <row r="144" spans="1:21" x14ac:dyDescent="0.25">
      <c r="A144" s="237" t="s">
        <v>702</v>
      </c>
      <c r="B144" s="237" t="s">
        <v>703</v>
      </c>
      <c r="C144" s="708" t="s">
        <v>704</v>
      </c>
      <c r="D144" s="237">
        <v>0</v>
      </c>
      <c r="E144" s="12">
        <v>0</v>
      </c>
      <c r="F144" s="237">
        <v>0</v>
      </c>
      <c r="G144" s="237">
        <v>0</v>
      </c>
      <c r="H144" s="12">
        <v>0</v>
      </c>
      <c r="I144" s="237">
        <v>0</v>
      </c>
      <c r="J144" s="237">
        <v>0</v>
      </c>
      <c r="K144" s="12">
        <v>0</v>
      </c>
      <c r="L144" s="237">
        <v>0</v>
      </c>
      <c r="M144" s="237">
        <v>0</v>
      </c>
      <c r="N144" s="12">
        <v>0</v>
      </c>
      <c r="O144" s="237">
        <v>0</v>
      </c>
      <c r="P144" s="237">
        <v>0</v>
      </c>
      <c r="Q144" s="12">
        <v>0</v>
      </c>
      <c r="R144" s="237">
        <v>0</v>
      </c>
      <c r="S144" s="237">
        <v>0</v>
      </c>
      <c r="T144" s="237">
        <v>0</v>
      </c>
      <c r="U144" s="237">
        <v>0</v>
      </c>
    </row>
    <row r="145" spans="1:21" ht="96" x14ac:dyDescent="0.25">
      <c r="A145" s="237" t="s">
        <v>705</v>
      </c>
      <c r="B145" s="237" t="s">
        <v>706</v>
      </c>
      <c r="C145" s="708" t="s">
        <v>708</v>
      </c>
      <c r="D145" s="237" t="s">
        <v>178</v>
      </c>
      <c r="E145" s="12" t="s">
        <v>782</v>
      </c>
      <c r="F145" s="237">
        <v>4</v>
      </c>
      <c r="G145" s="237">
        <v>0</v>
      </c>
      <c r="H145" s="12">
        <v>0</v>
      </c>
      <c r="I145" s="237">
        <v>0</v>
      </c>
      <c r="J145" s="237">
        <v>0</v>
      </c>
      <c r="K145" s="12">
        <v>0</v>
      </c>
      <c r="L145" s="237">
        <v>0</v>
      </c>
      <c r="M145" s="237">
        <v>0</v>
      </c>
      <c r="N145" s="12">
        <v>0</v>
      </c>
      <c r="O145" s="237">
        <v>0</v>
      </c>
      <c r="P145" s="237" t="s">
        <v>179</v>
      </c>
      <c r="Q145" s="12" t="s">
        <v>180</v>
      </c>
      <c r="R145" s="237">
        <v>1</v>
      </c>
      <c r="S145" s="237">
        <v>0</v>
      </c>
      <c r="T145" s="237">
        <v>0</v>
      </c>
      <c r="U145" s="237">
        <v>0</v>
      </c>
    </row>
    <row r="146" spans="1:21" ht="96" x14ac:dyDescent="0.25">
      <c r="A146" s="237" t="s">
        <v>709</v>
      </c>
      <c r="B146" s="237" t="s">
        <v>710</v>
      </c>
      <c r="C146" s="708" t="s">
        <v>712</v>
      </c>
      <c r="D146" s="237" t="s">
        <v>178</v>
      </c>
      <c r="E146" s="12" t="s">
        <v>782</v>
      </c>
      <c r="F146" s="237">
        <v>3.47</v>
      </c>
      <c r="G146" s="237">
        <v>0</v>
      </c>
      <c r="H146" s="12">
        <v>0</v>
      </c>
      <c r="I146" s="237">
        <v>0</v>
      </c>
      <c r="J146" s="237">
        <v>0</v>
      </c>
      <c r="K146" s="12">
        <v>0</v>
      </c>
      <c r="L146" s="237">
        <v>0</v>
      </c>
      <c r="M146" s="237">
        <v>0</v>
      </c>
      <c r="N146" s="12">
        <v>0</v>
      </c>
      <c r="O146" s="237">
        <v>0</v>
      </c>
      <c r="P146" s="237" t="s">
        <v>179</v>
      </c>
      <c r="Q146" s="12" t="s">
        <v>180</v>
      </c>
      <c r="R146" s="237">
        <v>1</v>
      </c>
      <c r="S146" s="237">
        <v>0</v>
      </c>
      <c r="T146" s="237">
        <v>0</v>
      </c>
      <c r="U146" s="237">
        <v>0</v>
      </c>
    </row>
    <row r="147" spans="1:21" ht="96" x14ac:dyDescent="0.25">
      <c r="A147" s="237" t="s">
        <v>713</v>
      </c>
      <c r="B147" s="237" t="s">
        <v>714</v>
      </c>
      <c r="C147" s="708" t="s">
        <v>715</v>
      </c>
      <c r="D147" s="237" t="s">
        <v>178</v>
      </c>
      <c r="E147" s="12" t="s">
        <v>778</v>
      </c>
      <c r="F147" s="237">
        <v>0.22</v>
      </c>
      <c r="G147" s="237" t="s">
        <v>228</v>
      </c>
      <c r="H147" s="12" t="s">
        <v>779</v>
      </c>
      <c r="I147" s="237">
        <v>1</v>
      </c>
      <c r="J147" s="237" t="s">
        <v>181</v>
      </c>
      <c r="K147" s="12" t="s">
        <v>780</v>
      </c>
      <c r="L147" s="237">
        <v>3</v>
      </c>
      <c r="M147" s="237">
        <v>0</v>
      </c>
      <c r="N147" s="12">
        <v>0</v>
      </c>
      <c r="O147" s="237">
        <v>0</v>
      </c>
      <c r="P147" s="237">
        <v>0</v>
      </c>
      <c r="Q147" s="12">
        <v>0</v>
      </c>
      <c r="R147" s="237">
        <v>0</v>
      </c>
      <c r="S147" s="237">
        <v>0</v>
      </c>
      <c r="T147" s="237">
        <v>0</v>
      </c>
      <c r="U147" s="237">
        <v>0</v>
      </c>
    </row>
    <row r="148" spans="1:21" ht="96" x14ac:dyDescent="0.25">
      <c r="A148" s="237" t="s">
        <v>1175</v>
      </c>
      <c r="B148" s="237" t="s">
        <v>1181</v>
      </c>
      <c r="C148" s="708" t="s">
        <v>1177</v>
      </c>
      <c r="D148" s="237" t="s">
        <v>178</v>
      </c>
      <c r="E148" s="12" t="s">
        <v>778</v>
      </c>
      <c r="F148" s="237">
        <v>4.5999999999999996</v>
      </c>
      <c r="G148" s="237">
        <v>0</v>
      </c>
      <c r="H148" s="12">
        <v>0</v>
      </c>
      <c r="I148" s="237">
        <v>0</v>
      </c>
      <c r="J148" s="237">
        <v>0</v>
      </c>
      <c r="K148" s="12">
        <v>0</v>
      </c>
      <c r="L148" s="237">
        <v>0</v>
      </c>
      <c r="M148" s="237">
        <v>0</v>
      </c>
      <c r="N148" s="12">
        <v>0</v>
      </c>
      <c r="O148" s="237">
        <v>0</v>
      </c>
      <c r="P148" s="237" t="s">
        <v>179</v>
      </c>
      <c r="Q148" s="12" t="s">
        <v>180</v>
      </c>
      <c r="R148" s="237">
        <v>1</v>
      </c>
      <c r="S148" s="237">
        <v>0</v>
      </c>
      <c r="T148" s="237">
        <v>0</v>
      </c>
      <c r="U148" s="237">
        <v>0</v>
      </c>
    </row>
    <row r="149" spans="1:21" ht="96" x14ac:dyDescent="0.25">
      <c r="A149" s="237" t="s">
        <v>1176</v>
      </c>
      <c r="B149" s="237" t="s">
        <v>1182</v>
      </c>
      <c r="C149" s="708" t="s">
        <v>1179</v>
      </c>
      <c r="D149" s="237" t="s">
        <v>178</v>
      </c>
      <c r="E149" s="12" t="s">
        <v>778</v>
      </c>
      <c r="F149" s="237">
        <v>2</v>
      </c>
      <c r="G149" s="237">
        <v>0</v>
      </c>
      <c r="H149" s="12">
        <v>0</v>
      </c>
      <c r="I149" s="237">
        <v>0</v>
      </c>
      <c r="J149" s="237">
        <v>0</v>
      </c>
      <c r="K149" s="12">
        <v>0</v>
      </c>
      <c r="L149" s="237">
        <v>0</v>
      </c>
      <c r="M149" s="237">
        <v>0</v>
      </c>
      <c r="N149" s="12">
        <v>0</v>
      </c>
      <c r="O149" s="237">
        <v>0</v>
      </c>
      <c r="P149" s="237" t="s">
        <v>179</v>
      </c>
      <c r="Q149" s="12" t="s">
        <v>180</v>
      </c>
      <c r="R149" s="237">
        <v>1</v>
      </c>
      <c r="S149" s="237">
        <v>0</v>
      </c>
      <c r="T149" s="237">
        <v>0</v>
      </c>
      <c r="U149" s="237">
        <v>0</v>
      </c>
    </row>
    <row r="150" spans="1:21" ht="15" customHeight="1" x14ac:dyDescent="0.25">
      <c r="A150" s="679" t="s">
        <v>16</v>
      </c>
      <c r="B150" s="680"/>
      <c r="C150" s="680"/>
      <c r="D150" s="681"/>
      <c r="E150" s="681"/>
      <c r="F150" s="681"/>
      <c r="G150" s="681"/>
      <c r="H150" s="681"/>
      <c r="I150" s="681"/>
      <c r="J150" s="681"/>
      <c r="K150" s="681"/>
      <c r="L150" s="681"/>
      <c r="M150" s="681"/>
      <c r="N150" s="681"/>
      <c r="O150" s="681"/>
      <c r="P150" s="681"/>
      <c r="Q150" s="681"/>
      <c r="R150" s="681"/>
      <c r="S150" s="681"/>
      <c r="T150" s="681"/>
      <c r="U150" s="681"/>
    </row>
  </sheetData>
  <mergeCells count="5">
    <mergeCell ref="A150:U150"/>
    <mergeCell ref="B7:B8"/>
    <mergeCell ref="C7:C8"/>
    <mergeCell ref="A7:A8"/>
    <mergeCell ref="D7:U7"/>
  </mergeCells>
  <pageMargins left="0.25" right="0.25" top="0.75" bottom="0.75" header="0.3" footer="0.3"/>
  <pageSetup paperSize="9" scale="51" fitToHeight="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2:ET400"/>
  <sheetViews>
    <sheetView topLeftCell="A4" workbookViewId="0">
      <pane xSplit="4" ySplit="1" topLeftCell="E5" activePane="bottomRight" state="frozen"/>
      <selection activeCell="A4" sqref="A4"/>
      <selection pane="topRight" activeCell="E4" sqref="E4"/>
      <selection pane="bottomLeft" activeCell="A5" sqref="A5"/>
      <selection pane="bottomRight" activeCell="N102" sqref="N102:S105"/>
    </sheetView>
  </sheetViews>
  <sheetFormatPr defaultRowHeight="12.75" x14ac:dyDescent="0.2"/>
  <cols>
    <col min="1" max="1" width="8.42578125" style="98" customWidth="1"/>
    <col min="2" max="2" width="17.42578125" style="98" customWidth="1"/>
    <col min="3" max="3" width="21.85546875" style="98" customWidth="1"/>
    <col min="4" max="4" width="47.5703125" style="99" customWidth="1"/>
    <col min="5" max="5" width="7" style="99" customWidth="1"/>
    <col min="6" max="6" width="6.42578125" style="99" customWidth="1"/>
    <col min="7" max="7" width="8.7109375" style="99" customWidth="1"/>
    <col min="8" max="8" width="6.5703125" style="99" customWidth="1"/>
    <col min="9" max="9" width="3.7109375" style="99" customWidth="1"/>
    <col min="10" max="12" width="4.85546875" style="99" customWidth="1"/>
    <col min="13" max="13" width="4.140625" style="99" customWidth="1"/>
    <col min="14" max="14" width="15" style="99" customWidth="1"/>
    <col min="15" max="15" width="13.42578125" style="99" customWidth="1"/>
    <col min="16" max="16" width="14.140625" style="99" customWidth="1"/>
    <col min="17" max="18" width="12.85546875" style="99" customWidth="1"/>
    <col min="19" max="19" width="13.7109375" style="99" customWidth="1"/>
    <col min="20" max="20" width="8" style="99" customWidth="1"/>
    <col min="21" max="21" width="8.7109375" style="99" customWidth="1"/>
    <col min="22" max="22" width="8.28515625" style="99" customWidth="1"/>
    <col min="23" max="23" width="9.5703125" style="99" customWidth="1"/>
    <col min="24" max="31" width="12.28515625" style="99" hidden="1" customWidth="1"/>
    <col min="32" max="32" width="12.28515625" style="99" customWidth="1"/>
    <col min="33" max="33" width="9.140625" style="100" customWidth="1"/>
    <col min="34" max="41" width="9.140625" style="100" hidden="1" customWidth="1"/>
    <col min="42" max="42" width="9.140625" style="100"/>
    <col min="43" max="43" width="16.28515625" style="100" customWidth="1"/>
    <col min="44" max="53" width="9.140625" style="100"/>
    <col min="54" max="59" width="9.140625" style="101"/>
    <col min="60" max="60" width="17.7109375" style="146" customWidth="1"/>
    <col min="61" max="61" width="18.85546875" style="101" customWidth="1"/>
    <col min="62" max="150" width="9.140625" style="101"/>
    <col min="151" max="16384" width="9.140625" style="99"/>
  </cols>
  <sheetData>
    <row r="2" spans="1:150" ht="13.5" thickBot="1" x14ac:dyDescent="0.25"/>
    <row r="3" spans="1:150" ht="42" customHeight="1" thickBot="1" x14ac:dyDescent="0.25">
      <c r="A3" s="649" t="s">
        <v>99</v>
      </c>
      <c r="B3" s="650"/>
      <c r="C3" s="650"/>
      <c r="D3" s="650"/>
      <c r="E3" s="650"/>
      <c r="F3" s="650"/>
      <c r="G3" s="650"/>
      <c r="H3" s="650"/>
      <c r="I3" s="650"/>
      <c r="J3" s="650"/>
      <c r="K3" s="650"/>
      <c r="L3" s="650"/>
      <c r="M3" s="651"/>
      <c r="N3" s="649" t="s">
        <v>100</v>
      </c>
      <c r="O3" s="650"/>
      <c r="P3" s="650"/>
      <c r="Q3" s="650"/>
      <c r="R3" s="650"/>
      <c r="S3" s="651"/>
      <c r="T3" s="652" t="s">
        <v>101</v>
      </c>
      <c r="U3" s="652"/>
      <c r="V3" s="652"/>
      <c r="W3" s="652"/>
      <c r="X3" s="649" t="s">
        <v>716</v>
      </c>
      <c r="Y3" s="650"/>
      <c r="Z3" s="650"/>
      <c r="AA3" s="650"/>
      <c r="AB3" s="650"/>
      <c r="AC3" s="650"/>
      <c r="AD3" s="650"/>
      <c r="AE3" s="651"/>
      <c r="AF3" s="642" t="s">
        <v>717</v>
      </c>
      <c r="AG3" s="643"/>
      <c r="AH3" s="643"/>
      <c r="AI3" s="643"/>
      <c r="AJ3" s="643"/>
      <c r="AK3" s="643"/>
      <c r="AL3" s="643"/>
      <c r="AM3" s="643"/>
      <c r="AN3" s="643"/>
      <c r="AO3" s="644"/>
      <c r="AP3" s="645" t="s">
        <v>718</v>
      </c>
      <c r="AQ3" s="646"/>
      <c r="AR3" s="646"/>
      <c r="AS3" s="646"/>
      <c r="AT3" s="646"/>
      <c r="AU3" s="646"/>
      <c r="AV3" s="646"/>
      <c r="AW3" s="646"/>
      <c r="AX3" s="646"/>
      <c r="AY3" s="646"/>
      <c r="AZ3" s="646"/>
      <c r="BA3" s="646"/>
      <c r="BB3" s="646"/>
      <c r="BC3" s="646"/>
      <c r="BD3" s="646"/>
      <c r="BE3" s="646"/>
      <c r="BF3" s="646"/>
      <c r="BG3" s="646"/>
    </row>
    <row r="4" spans="1:150" ht="123.75" customHeight="1" thickBot="1" x14ac:dyDescent="0.25">
      <c r="A4" s="102" t="s">
        <v>79</v>
      </c>
      <c r="B4" s="395" t="s">
        <v>17</v>
      </c>
      <c r="C4" s="395" t="s">
        <v>259</v>
      </c>
      <c r="D4" s="395" t="s">
        <v>102</v>
      </c>
      <c r="E4" s="103" t="s">
        <v>103</v>
      </c>
      <c r="F4" s="103" t="s">
        <v>719</v>
      </c>
      <c r="G4" s="103" t="s">
        <v>2</v>
      </c>
      <c r="H4" s="103" t="s">
        <v>720</v>
      </c>
      <c r="I4" s="103" t="s">
        <v>721</v>
      </c>
      <c r="J4" s="103" t="s">
        <v>722</v>
      </c>
      <c r="K4" s="103" t="s">
        <v>36</v>
      </c>
      <c r="L4" s="103" t="s">
        <v>37</v>
      </c>
      <c r="M4" s="103" t="s">
        <v>723</v>
      </c>
      <c r="N4" s="103" t="s">
        <v>104</v>
      </c>
      <c r="O4" s="103" t="s">
        <v>105</v>
      </c>
      <c r="P4" s="103" t="s">
        <v>106</v>
      </c>
      <c r="Q4" s="103" t="s">
        <v>107</v>
      </c>
      <c r="R4" s="103" t="s">
        <v>108</v>
      </c>
      <c r="S4" s="103" t="s">
        <v>81</v>
      </c>
      <c r="T4" s="104" t="s">
        <v>724</v>
      </c>
      <c r="U4" s="104" t="s">
        <v>725</v>
      </c>
      <c r="V4" s="105" t="s">
        <v>726</v>
      </c>
      <c r="W4" s="104" t="s">
        <v>109</v>
      </c>
      <c r="X4" s="104" t="s">
        <v>74</v>
      </c>
      <c r="Y4" s="104" t="s">
        <v>75</v>
      </c>
      <c r="Z4" s="104" t="s">
        <v>76</v>
      </c>
      <c r="AA4" s="104" t="s">
        <v>77</v>
      </c>
      <c r="AB4" s="104" t="s">
        <v>78</v>
      </c>
      <c r="AC4" s="104" t="s">
        <v>727</v>
      </c>
      <c r="AD4" s="104" t="s">
        <v>728</v>
      </c>
      <c r="AE4" s="104" t="s">
        <v>729</v>
      </c>
      <c r="AF4" s="104" t="s">
        <v>225</v>
      </c>
      <c r="AG4" s="104" t="s">
        <v>730</v>
      </c>
      <c r="AH4" s="104" t="s">
        <v>731</v>
      </c>
      <c r="AI4" s="104" t="s">
        <v>732</v>
      </c>
      <c r="AJ4" s="104" t="s">
        <v>69</v>
      </c>
      <c r="AK4" s="104" t="s">
        <v>733</v>
      </c>
      <c r="AL4" s="104" t="s">
        <v>70</v>
      </c>
      <c r="AM4" s="104" t="s">
        <v>734</v>
      </c>
      <c r="AN4" s="104" t="s">
        <v>71</v>
      </c>
      <c r="AO4" s="104" t="s">
        <v>735</v>
      </c>
      <c r="AP4" s="106" t="s">
        <v>736</v>
      </c>
      <c r="AQ4" s="106" t="s">
        <v>166</v>
      </c>
      <c r="AR4" s="106" t="s">
        <v>48</v>
      </c>
      <c r="AS4" s="106" t="s">
        <v>69</v>
      </c>
      <c r="AT4" s="104" t="s">
        <v>167</v>
      </c>
      <c r="AU4" s="106" t="s">
        <v>49</v>
      </c>
      <c r="AV4" s="106" t="s">
        <v>70</v>
      </c>
      <c r="AW4" s="104" t="s">
        <v>168</v>
      </c>
      <c r="AX4" s="106" t="s">
        <v>50</v>
      </c>
      <c r="AY4" s="106" t="s">
        <v>71</v>
      </c>
      <c r="AZ4" s="104" t="s">
        <v>169</v>
      </c>
      <c r="BA4" s="106" t="s">
        <v>51</v>
      </c>
      <c r="BB4" s="106" t="s">
        <v>72</v>
      </c>
      <c r="BC4" s="104" t="s">
        <v>170</v>
      </c>
      <c r="BD4" s="106" t="s">
        <v>52</v>
      </c>
      <c r="BE4" s="106" t="s">
        <v>73</v>
      </c>
      <c r="BF4" s="104" t="s">
        <v>796</v>
      </c>
      <c r="BG4" s="106" t="s">
        <v>53</v>
      </c>
      <c r="BH4" s="257" t="s">
        <v>797</v>
      </c>
      <c r="BI4" s="146" t="s">
        <v>1013</v>
      </c>
    </row>
    <row r="5" spans="1:150" ht="24.75" hidden="1" customHeight="1" thickBot="1" x14ac:dyDescent="0.25">
      <c r="A5" s="212" t="s">
        <v>791</v>
      </c>
      <c r="B5" s="210"/>
      <c r="C5" s="210"/>
      <c r="D5" s="211" t="s">
        <v>792</v>
      </c>
      <c r="E5" s="17"/>
      <c r="F5" s="17"/>
      <c r="G5" s="17"/>
      <c r="H5" s="17"/>
      <c r="I5" s="17"/>
      <c r="J5" s="17"/>
      <c r="K5" s="17"/>
      <c r="L5" s="17"/>
      <c r="M5" s="17"/>
      <c r="N5" s="17"/>
      <c r="O5" s="17"/>
      <c r="P5" s="17"/>
      <c r="Q5" s="17"/>
      <c r="R5" s="17"/>
      <c r="S5" s="17"/>
      <c r="T5" s="17"/>
      <c r="U5" s="17"/>
      <c r="V5" s="107"/>
      <c r="W5" s="17"/>
      <c r="X5" s="17"/>
      <c r="Y5" s="17"/>
      <c r="Z5" s="17"/>
      <c r="AA5" s="17"/>
      <c r="AB5" s="17"/>
      <c r="AC5" s="17"/>
      <c r="AD5" s="17"/>
      <c r="AE5" s="17"/>
      <c r="AF5" s="17"/>
      <c r="AG5" s="17"/>
      <c r="AH5" s="17"/>
      <c r="AI5" s="17"/>
      <c r="AJ5" s="17"/>
      <c r="AK5" s="17"/>
      <c r="AL5" s="17"/>
      <c r="AM5" s="17"/>
      <c r="AN5" s="17"/>
      <c r="AO5" s="17"/>
      <c r="AP5" s="107"/>
      <c r="AQ5" s="107"/>
      <c r="AR5" s="107"/>
      <c r="AS5" s="107"/>
      <c r="AT5" s="17"/>
      <c r="AU5" s="107"/>
      <c r="AV5" s="107"/>
      <c r="AW5" s="17"/>
      <c r="AX5" s="107"/>
      <c r="AY5" s="107"/>
      <c r="AZ5" s="17"/>
      <c r="BA5" s="107"/>
      <c r="BH5" s="57"/>
      <c r="BI5" s="131"/>
    </row>
    <row r="6" spans="1:150" ht="24.75" hidden="1" customHeight="1" thickBot="1" x14ac:dyDescent="0.25">
      <c r="A6" s="15" t="s">
        <v>82</v>
      </c>
      <c r="B6" s="16" t="s">
        <v>83</v>
      </c>
      <c r="C6" s="16"/>
      <c r="D6" s="16" t="s">
        <v>260</v>
      </c>
      <c r="E6" s="17"/>
      <c r="F6" s="17"/>
      <c r="G6" s="17"/>
      <c r="H6" s="17"/>
      <c r="I6" s="17"/>
      <c r="J6" s="17"/>
      <c r="K6" s="17"/>
      <c r="L6" s="17"/>
      <c r="M6" s="17"/>
      <c r="N6" s="17"/>
      <c r="O6" s="17"/>
      <c r="P6" s="17"/>
      <c r="Q6" s="17"/>
      <c r="R6" s="17"/>
      <c r="S6" s="17"/>
      <c r="T6" s="17"/>
      <c r="U6" s="17"/>
      <c r="V6" s="18"/>
      <c r="W6" s="19"/>
      <c r="X6" s="17"/>
      <c r="Y6" s="17"/>
      <c r="Z6" s="17"/>
      <c r="AA6" s="17"/>
      <c r="AB6" s="17"/>
      <c r="AC6" s="17"/>
      <c r="AD6" s="17"/>
      <c r="AE6" s="17"/>
      <c r="AF6" s="17"/>
      <c r="AG6" s="17"/>
      <c r="AH6" s="17"/>
      <c r="AI6" s="17"/>
      <c r="AK6" s="17"/>
      <c r="AL6" s="17"/>
      <c r="AM6" s="17"/>
      <c r="AN6" s="17"/>
      <c r="AO6" s="17"/>
      <c r="AP6" s="107"/>
      <c r="AQ6" s="107"/>
      <c r="AR6" s="107"/>
      <c r="AS6" s="107"/>
      <c r="AT6" s="17"/>
      <c r="AU6" s="107"/>
      <c r="AV6" s="107"/>
      <c r="AW6" s="17"/>
      <c r="AX6" s="107"/>
      <c r="AY6" s="107"/>
      <c r="AZ6" s="17"/>
      <c r="BA6" s="107"/>
      <c r="BH6" s="57"/>
      <c r="BI6" s="131"/>
    </row>
    <row r="7" spans="1:150" ht="24.75" hidden="1" customHeight="1" thickBot="1" x14ac:dyDescent="0.25">
      <c r="A7" s="15" t="s">
        <v>84</v>
      </c>
      <c r="B7" s="16" t="s">
        <v>83</v>
      </c>
      <c r="C7" s="16"/>
      <c r="D7" s="16" t="s">
        <v>261</v>
      </c>
      <c r="E7" s="17"/>
      <c r="F7" s="17"/>
      <c r="G7" s="17"/>
      <c r="H7" s="17"/>
      <c r="I7" s="17"/>
      <c r="J7" s="17"/>
      <c r="K7" s="17"/>
      <c r="L7" s="17"/>
      <c r="M7" s="17"/>
      <c r="N7" s="17"/>
      <c r="O7" s="17"/>
      <c r="P7" s="17"/>
      <c r="Q7" s="17"/>
      <c r="R7" s="17"/>
      <c r="S7" s="17"/>
      <c r="T7" s="17"/>
      <c r="U7" s="17"/>
      <c r="V7" s="18"/>
      <c r="W7" s="19"/>
      <c r="X7" s="17"/>
      <c r="Y7" s="17"/>
      <c r="Z7" s="17"/>
      <c r="AA7" s="17"/>
      <c r="AB7" s="17"/>
      <c r="AC7" s="17"/>
      <c r="AD7" s="17"/>
      <c r="AE7" s="17"/>
      <c r="AF7" s="17"/>
      <c r="AG7" s="17"/>
      <c r="AH7" s="17"/>
      <c r="AI7" s="17"/>
      <c r="AK7" s="17"/>
      <c r="AL7" s="17"/>
      <c r="AM7" s="17"/>
      <c r="AN7" s="17"/>
      <c r="AO7" s="17"/>
      <c r="AP7" s="107"/>
      <c r="AQ7" s="107"/>
      <c r="AR7" s="107"/>
      <c r="AS7" s="107"/>
      <c r="AT7" s="17"/>
      <c r="AU7" s="107"/>
      <c r="AV7" s="107"/>
      <c r="AW7" s="17"/>
      <c r="AX7" s="107"/>
      <c r="AY7" s="107"/>
      <c r="AZ7" s="17"/>
      <c r="BA7" s="107"/>
      <c r="BH7" s="57"/>
      <c r="BI7" s="131"/>
    </row>
    <row r="8" spans="1:150" s="113" customFormat="1" ht="25.5" hidden="1" customHeight="1" x14ac:dyDescent="0.2">
      <c r="A8" s="20" t="s">
        <v>85</v>
      </c>
      <c r="B8" s="21" t="s">
        <v>83</v>
      </c>
      <c r="C8" s="21"/>
      <c r="D8" s="22" t="s">
        <v>262</v>
      </c>
      <c r="E8" s="23"/>
      <c r="F8" s="23"/>
      <c r="G8" s="23"/>
      <c r="H8" s="23"/>
      <c r="I8" s="23"/>
      <c r="J8" s="23"/>
      <c r="K8" s="23"/>
      <c r="L8" s="23"/>
      <c r="M8" s="23"/>
      <c r="N8" s="23"/>
      <c r="O8" s="23"/>
      <c r="P8" s="23"/>
      <c r="Q8" s="23"/>
      <c r="R8" s="23"/>
      <c r="S8" s="24"/>
      <c r="T8" s="25"/>
      <c r="U8" s="26"/>
      <c r="V8" s="27"/>
      <c r="W8" s="28"/>
      <c r="X8" s="108"/>
      <c r="Y8" s="108"/>
      <c r="Z8" s="108"/>
      <c r="AA8" s="108"/>
      <c r="AB8" s="108"/>
      <c r="AC8" s="108"/>
      <c r="AD8" s="108"/>
      <c r="AE8" s="109"/>
      <c r="AF8" s="110"/>
      <c r="AG8" s="110"/>
      <c r="AH8" s="110"/>
      <c r="AI8" s="111"/>
      <c r="AJ8" s="109"/>
      <c r="AK8" s="112"/>
      <c r="AL8" s="110"/>
      <c r="AM8" s="110"/>
      <c r="AN8" s="110"/>
      <c r="AO8" s="110"/>
      <c r="AP8" s="110"/>
      <c r="AQ8" s="110"/>
      <c r="AR8" s="110"/>
      <c r="AS8" s="110"/>
      <c r="AT8" s="110"/>
      <c r="AU8" s="110"/>
      <c r="AV8" s="110"/>
      <c r="AW8" s="110"/>
      <c r="AX8" s="110"/>
      <c r="AY8" s="110"/>
      <c r="AZ8" s="110"/>
      <c r="BA8" s="110"/>
      <c r="BB8" s="110"/>
      <c r="BC8" s="110"/>
      <c r="BD8" s="110"/>
      <c r="BE8" s="110"/>
      <c r="BF8" s="110"/>
      <c r="BG8" s="111"/>
      <c r="BH8" s="371"/>
      <c r="BI8" s="13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1"/>
      <c r="DQ8" s="101"/>
      <c r="DR8" s="101"/>
      <c r="DS8" s="101"/>
      <c r="DT8" s="101"/>
      <c r="DU8" s="101"/>
      <c r="DV8" s="101"/>
      <c r="DW8" s="101"/>
      <c r="DX8" s="101"/>
      <c r="DY8" s="101"/>
      <c r="DZ8" s="101"/>
      <c r="EA8" s="101"/>
      <c r="EB8" s="101"/>
      <c r="EC8" s="101"/>
      <c r="ED8" s="101"/>
      <c r="EE8" s="101"/>
      <c r="EF8" s="101"/>
      <c r="EG8" s="101"/>
      <c r="EH8" s="101"/>
      <c r="EI8" s="101"/>
      <c r="EJ8" s="101"/>
      <c r="EK8" s="101"/>
      <c r="EL8" s="101"/>
      <c r="EM8" s="101"/>
      <c r="EN8" s="101"/>
      <c r="EO8" s="101"/>
      <c r="EP8" s="101"/>
      <c r="EQ8" s="101"/>
      <c r="ER8" s="101"/>
      <c r="ES8" s="101"/>
      <c r="ET8" s="101"/>
    </row>
    <row r="9" spans="1:150" ht="25.5" hidden="1" customHeight="1" x14ac:dyDescent="0.25">
      <c r="A9" s="29" t="s">
        <v>110</v>
      </c>
      <c r="B9" s="29" t="s">
        <v>263</v>
      </c>
      <c r="C9" s="29" t="s">
        <v>264</v>
      </c>
      <c r="D9" s="30" t="s">
        <v>265</v>
      </c>
      <c r="E9" s="31" t="s">
        <v>266</v>
      </c>
      <c r="F9" s="32" t="str">
        <f>'Lyginamasis 20191129'!J5&amp;" "</f>
        <v xml:space="preserve"> </v>
      </c>
      <c r="G9" s="32" t="s">
        <v>267</v>
      </c>
      <c r="H9" s="32" t="s">
        <v>119</v>
      </c>
      <c r="I9" s="32" t="s">
        <v>115</v>
      </c>
      <c r="J9" s="32"/>
      <c r="K9" s="32"/>
      <c r="L9" s="32"/>
      <c r="M9" s="32"/>
      <c r="N9" s="33">
        <v>996471.76</v>
      </c>
      <c r="O9" s="33">
        <v>74735.38</v>
      </c>
      <c r="P9" s="33">
        <v>74735.38</v>
      </c>
      <c r="Q9" s="33"/>
      <c r="R9" s="33"/>
      <c r="S9" s="33">
        <v>847001</v>
      </c>
      <c r="T9" s="34">
        <v>42705</v>
      </c>
      <c r="U9" s="35">
        <v>42767</v>
      </c>
      <c r="V9" s="35">
        <v>42883</v>
      </c>
      <c r="W9" s="36">
        <v>43616</v>
      </c>
      <c r="Y9" s="114">
        <v>169400.2</v>
      </c>
      <c r="Z9" s="114">
        <v>338800.4</v>
      </c>
      <c r="AA9" s="114">
        <v>338800.4</v>
      </c>
      <c r="AB9" s="114"/>
      <c r="AC9" s="114"/>
      <c r="AD9" s="114"/>
      <c r="AE9" s="115"/>
      <c r="AF9" s="116">
        <v>29</v>
      </c>
      <c r="AG9" s="116" t="s">
        <v>249</v>
      </c>
      <c r="AH9" s="117">
        <v>30</v>
      </c>
      <c r="AI9" s="116" t="s">
        <v>250</v>
      </c>
      <c r="AJ9" s="118">
        <v>34</v>
      </c>
      <c r="AK9" s="118" t="s">
        <v>252</v>
      </c>
      <c r="AL9" s="119"/>
      <c r="AM9" s="120"/>
      <c r="AN9" s="120"/>
      <c r="AO9" s="120"/>
      <c r="AP9" s="117" t="s">
        <v>174</v>
      </c>
      <c r="AQ9" s="116" t="s">
        <v>737</v>
      </c>
      <c r="AR9" s="117">
        <v>36000</v>
      </c>
      <c r="AS9" s="116" t="s">
        <v>175</v>
      </c>
      <c r="AT9" s="121" t="s">
        <v>738</v>
      </c>
      <c r="AU9" s="117">
        <v>700</v>
      </c>
      <c r="AV9" s="120"/>
      <c r="AW9" s="120"/>
      <c r="AX9" s="120"/>
      <c r="AY9" s="120"/>
      <c r="AZ9" s="120"/>
      <c r="BA9" s="120"/>
      <c r="BB9" s="120"/>
      <c r="BC9" s="120"/>
      <c r="BD9" s="120"/>
      <c r="BE9" s="120"/>
      <c r="BF9" s="120"/>
      <c r="BG9" s="135"/>
      <c r="BH9" s="57" t="s">
        <v>857</v>
      </c>
      <c r="BI9" s="364" t="s">
        <v>941</v>
      </c>
      <c r="BJ9" s="122"/>
      <c r="BK9" s="122"/>
      <c r="BL9" s="122"/>
      <c r="BM9" s="122"/>
      <c r="BN9" s="122"/>
    </row>
    <row r="10" spans="1:150" ht="25.5" hidden="1" customHeight="1" x14ac:dyDescent="0.25">
      <c r="A10" s="29" t="s">
        <v>268</v>
      </c>
      <c r="B10" s="29" t="s">
        <v>269</v>
      </c>
      <c r="C10" s="29" t="s">
        <v>270</v>
      </c>
      <c r="D10" s="30" t="s">
        <v>271</v>
      </c>
      <c r="E10" s="31" t="s">
        <v>272</v>
      </c>
      <c r="F10" s="32" t="s">
        <v>114</v>
      </c>
      <c r="G10" s="32" t="s">
        <v>273</v>
      </c>
      <c r="H10" s="32" t="s">
        <v>119</v>
      </c>
      <c r="I10" s="32" t="s">
        <v>115</v>
      </c>
      <c r="J10" s="32"/>
      <c r="K10" s="32"/>
      <c r="L10" s="32"/>
      <c r="M10" s="32"/>
      <c r="N10" s="33">
        <v>870553</v>
      </c>
      <c r="O10" s="33">
        <v>65292</v>
      </c>
      <c r="P10" s="33">
        <v>65291</v>
      </c>
      <c r="Q10" s="33">
        <v>0</v>
      </c>
      <c r="R10" s="33">
        <v>0</v>
      </c>
      <c r="S10" s="33">
        <v>739970</v>
      </c>
      <c r="T10" s="34">
        <v>42583</v>
      </c>
      <c r="U10" s="35">
        <v>42614</v>
      </c>
      <c r="V10" s="35">
        <v>42704</v>
      </c>
      <c r="W10" s="36">
        <v>43465</v>
      </c>
      <c r="X10" s="114">
        <v>147994</v>
      </c>
      <c r="Y10" s="114">
        <v>295988</v>
      </c>
      <c r="Z10" s="114">
        <v>295988</v>
      </c>
      <c r="AA10" s="114">
        <v>0</v>
      </c>
      <c r="AB10" s="114">
        <v>0</v>
      </c>
      <c r="AC10" s="123"/>
      <c r="AD10" s="123"/>
      <c r="AE10" s="115"/>
      <c r="AF10" s="124">
        <v>29</v>
      </c>
      <c r="AG10" s="124" t="s">
        <v>249</v>
      </c>
      <c r="AH10" s="125">
        <v>30</v>
      </c>
      <c r="AI10" s="126" t="s">
        <v>250</v>
      </c>
      <c r="AJ10" s="127"/>
      <c r="AK10" s="128"/>
      <c r="AL10" s="120"/>
      <c r="AM10" s="120"/>
      <c r="AN10" s="120"/>
      <c r="AO10" s="120"/>
      <c r="AP10" s="120" t="s">
        <v>174</v>
      </c>
      <c r="AQ10" s="129" t="s">
        <v>737</v>
      </c>
      <c r="AR10" s="129">
        <v>34600</v>
      </c>
      <c r="AS10" s="129"/>
      <c r="AT10" s="129"/>
      <c r="AU10" s="120"/>
      <c r="AV10" s="120"/>
      <c r="AW10" s="120"/>
      <c r="AX10" s="120"/>
      <c r="AY10" s="120"/>
      <c r="AZ10" s="120"/>
      <c r="BA10" s="120"/>
      <c r="BB10" s="120"/>
      <c r="BC10" s="120"/>
      <c r="BD10" s="120"/>
      <c r="BE10" s="120"/>
      <c r="BF10" s="120"/>
      <c r="BG10" s="135"/>
      <c r="BH10" s="57" t="s">
        <v>856</v>
      </c>
      <c r="BI10" s="364" t="s">
        <v>941</v>
      </c>
    </row>
    <row r="11" spans="1:150" s="113" customFormat="1" ht="25.5" hidden="1" customHeight="1" x14ac:dyDescent="0.25">
      <c r="A11" s="20" t="s">
        <v>86</v>
      </c>
      <c r="B11" s="21" t="s">
        <v>83</v>
      </c>
      <c r="C11" s="21"/>
      <c r="D11" s="37" t="s">
        <v>274</v>
      </c>
      <c r="E11" s="23"/>
      <c r="F11" s="23"/>
      <c r="G11" s="23"/>
      <c r="H11" s="23"/>
      <c r="I11" s="23"/>
      <c r="J11" s="23"/>
      <c r="K11" s="23"/>
      <c r="L11" s="23"/>
      <c r="M11" s="23"/>
      <c r="N11" s="23"/>
      <c r="O11" s="23"/>
      <c r="P11" s="23"/>
      <c r="Q11" s="23"/>
      <c r="R11" s="23"/>
      <c r="S11" s="24"/>
      <c r="T11" s="25"/>
      <c r="U11" s="38"/>
      <c r="V11" s="38"/>
      <c r="W11" s="28" t="s">
        <v>275</v>
      </c>
      <c r="X11" s="108"/>
      <c r="Y11" s="108"/>
      <c r="Z11" s="108"/>
      <c r="AA11" s="108"/>
      <c r="AB11" s="108"/>
      <c r="AC11" s="108"/>
      <c r="AD11" s="108"/>
      <c r="AE11" s="109"/>
      <c r="AF11" s="110"/>
      <c r="AG11" s="110"/>
      <c r="AH11" s="110"/>
      <c r="AI11" s="111"/>
      <c r="AJ11" s="109"/>
      <c r="AK11" s="112"/>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1"/>
      <c r="BH11" s="57"/>
      <c r="BI11" s="364" t="s">
        <v>275</v>
      </c>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1"/>
      <c r="DV11" s="101"/>
      <c r="DW11" s="101"/>
      <c r="DX11" s="101"/>
      <c r="DY11" s="101"/>
      <c r="DZ11" s="101"/>
      <c r="EA11" s="101"/>
      <c r="EB11" s="101"/>
      <c r="EC11" s="101"/>
      <c r="ED11" s="101"/>
      <c r="EE11" s="101"/>
      <c r="EF11" s="101"/>
      <c r="EG11" s="101"/>
      <c r="EH11" s="101"/>
      <c r="EI11" s="101"/>
      <c r="EJ11" s="101"/>
      <c r="EK11" s="101"/>
      <c r="EL11" s="101"/>
      <c r="EM11" s="101"/>
      <c r="EN11" s="101"/>
      <c r="EO11" s="101"/>
      <c r="EP11" s="101"/>
      <c r="EQ11" s="101"/>
      <c r="ER11" s="101"/>
      <c r="ES11" s="101"/>
      <c r="ET11" s="101"/>
    </row>
    <row r="12" spans="1:150" s="101" customFormat="1" ht="25.5" hidden="1" customHeight="1" x14ac:dyDescent="0.25">
      <c r="A12" s="39" t="s">
        <v>276</v>
      </c>
      <c r="B12" s="39" t="s">
        <v>277</v>
      </c>
      <c r="C12" s="29" t="s">
        <v>278</v>
      </c>
      <c r="D12" s="40" t="s">
        <v>279</v>
      </c>
      <c r="E12" s="41" t="s">
        <v>280</v>
      </c>
      <c r="F12" s="41" t="s">
        <v>114</v>
      </c>
      <c r="G12" s="41" t="s">
        <v>281</v>
      </c>
      <c r="H12" s="41" t="s">
        <v>282</v>
      </c>
      <c r="I12" s="41" t="s">
        <v>115</v>
      </c>
      <c r="J12" s="41" t="s">
        <v>112</v>
      </c>
      <c r="K12" s="41"/>
      <c r="L12" s="41"/>
      <c r="M12" s="41"/>
      <c r="N12" s="42">
        <v>613921.55000000005</v>
      </c>
      <c r="O12" s="42">
        <v>128382.2</v>
      </c>
      <c r="P12" s="42">
        <v>51109.41</v>
      </c>
      <c r="Q12" s="42"/>
      <c r="R12" s="42"/>
      <c r="S12" s="42">
        <v>434429.94</v>
      </c>
      <c r="T12" s="43">
        <v>42675</v>
      </c>
      <c r="U12" s="44">
        <v>42705</v>
      </c>
      <c r="V12" s="44">
        <v>42824</v>
      </c>
      <c r="W12" s="45">
        <v>43496</v>
      </c>
      <c r="X12" s="91">
        <v>0</v>
      </c>
      <c r="Y12" s="91">
        <v>227566.4</v>
      </c>
      <c r="Z12" s="130">
        <v>135621.20000000001</v>
      </c>
      <c r="AA12" s="130">
        <v>71242.399999999994</v>
      </c>
      <c r="AB12" s="130">
        <v>0</v>
      </c>
      <c r="AC12" s="130"/>
      <c r="AD12" s="130"/>
      <c r="AE12" s="131"/>
      <c r="AF12" s="117">
        <v>29</v>
      </c>
      <c r="AG12" s="116" t="s">
        <v>249</v>
      </c>
      <c r="AH12" s="117"/>
      <c r="AI12" s="132"/>
      <c r="AJ12" s="131"/>
      <c r="AK12" s="133"/>
      <c r="AL12" s="117"/>
      <c r="AM12" s="117"/>
      <c r="AN12" s="117"/>
      <c r="AO12" s="117"/>
      <c r="AP12" s="117" t="s">
        <v>171</v>
      </c>
      <c r="AQ12" s="116" t="s">
        <v>739</v>
      </c>
      <c r="AR12" s="116">
        <v>8583.42</v>
      </c>
      <c r="AS12" s="117" t="s">
        <v>172</v>
      </c>
      <c r="AT12" s="116" t="s">
        <v>740</v>
      </c>
      <c r="AU12" s="116">
        <v>423.58</v>
      </c>
      <c r="AV12" s="117"/>
      <c r="AW12" s="117"/>
      <c r="AX12" s="117"/>
      <c r="AY12" s="117"/>
      <c r="AZ12" s="117"/>
      <c r="BA12" s="117"/>
      <c r="BB12" s="117"/>
      <c r="BC12" s="117"/>
      <c r="BD12" s="117"/>
      <c r="BE12" s="117"/>
      <c r="BF12" s="117"/>
      <c r="BG12" s="132"/>
      <c r="BH12" s="57" t="s">
        <v>827</v>
      </c>
      <c r="BI12" s="364" t="s">
        <v>939</v>
      </c>
    </row>
    <row r="13" spans="1:150" s="101" customFormat="1" ht="25.5" hidden="1" customHeight="1" x14ac:dyDescent="0.25">
      <c r="A13" s="39" t="s">
        <v>113</v>
      </c>
      <c r="B13" s="39" t="s">
        <v>283</v>
      </c>
      <c r="C13" s="39" t="s">
        <v>284</v>
      </c>
      <c r="D13" s="40" t="s">
        <v>285</v>
      </c>
      <c r="E13" s="41" t="s">
        <v>280</v>
      </c>
      <c r="F13" s="41" t="str">
        <f>'Lyginamasis 20191129'!J9&amp;" "</f>
        <v xml:space="preserve"> </v>
      </c>
      <c r="G13" s="41" t="s">
        <v>281</v>
      </c>
      <c r="H13" s="41" t="s">
        <v>282</v>
      </c>
      <c r="I13" s="41" t="s">
        <v>115</v>
      </c>
      <c r="J13" s="41" t="s">
        <v>112</v>
      </c>
      <c r="K13" s="41"/>
      <c r="L13" s="41"/>
      <c r="M13" s="41"/>
      <c r="N13" s="42">
        <v>351133</v>
      </c>
      <c r="O13" s="42">
        <v>17556.650000000001</v>
      </c>
      <c r="P13" s="42">
        <v>35113.300000000003</v>
      </c>
      <c r="Q13" s="42"/>
      <c r="R13" s="42"/>
      <c r="S13" s="42">
        <v>298463.05</v>
      </c>
      <c r="T13" s="43">
        <v>42675</v>
      </c>
      <c r="U13" s="44">
        <v>42705</v>
      </c>
      <c r="V13" s="44">
        <v>42824</v>
      </c>
      <c r="W13" s="45">
        <v>43524</v>
      </c>
      <c r="X13" s="91">
        <v>0</v>
      </c>
      <c r="Y13" s="130">
        <v>118377.60000000001</v>
      </c>
      <c r="Z13" s="130">
        <v>121184.9</v>
      </c>
      <c r="AA13" s="130">
        <v>105926.5</v>
      </c>
      <c r="AB13" s="130">
        <v>0</v>
      </c>
      <c r="AC13" s="130"/>
      <c r="AD13" s="130"/>
      <c r="AE13" s="131"/>
      <c r="AF13" s="117">
        <v>28</v>
      </c>
      <c r="AG13" s="116" t="s">
        <v>248</v>
      </c>
      <c r="AH13" s="117"/>
      <c r="AI13" s="134"/>
      <c r="AJ13" s="131"/>
      <c r="AK13" s="133"/>
      <c r="AL13" s="117"/>
      <c r="AM13" s="117"/>
      <c r="AN13" s="117"/>
      <c r="AO13" s="117"/>
      <c r="AP13" s="117" t="s">
        <v>171</v>
      </c>
      <c r="AQ13" s="116" t="s">
        <v>739</v>
      </c>
      <c r="AR13" s="116">
        <v>33516</v>
      </c>
      <c r="AS13" s="116"/>
      <c r="AT13" s="116"/>
      <c r="AU13" s="117"/>
      <c r="AV13" s="117"/>
      <c r="AW13" s="117"/>
      <c r="AX13" s="117"/>
      <c r="AY13" s="117"/>
      <c r="AZ13" s="117"/>
      <c r="BA13" s="117"/>
      <c r="BB13" s="117"/>
      <c r="BC13" s="117"/>
      <c r="BD13" s="117"/>
      <c r="BE13" s="117"/>
      <c r="BF13" s="117"/>
      <c r="BG13" s="132"/>
      <c r="BH13" s="57" t="s">
        <v>826</v>
      </c>
      <c r="BI13" s="364" t="s">
        <v>939</v>
      </c>
    </row>
    <row r="14" spans="1:150" s="113" customFormat="1" ht="25.5" hidden="1" customHeight="1" x14ac:dyDescent="0.25">
      <c r="A14" s="20" t="s">
        <v>87</v>
      </c>
      <c r="B14" s="21" t="s">
        <v>83</v>
      </c>
      <c r="C14" s="21"/>
      <c r="D14" s="22" t="s">
        <v>286</v>
      </c>
      <c r="E14" s="23"/>
      <c r="F14" s="23"/>
      <c r="G14" s="23"/>
      <c r="H14" s="23"/>
      <c r="I14" s="23"/>
      <c r="J14" s="23"/>
      <c r="K14" s="23"/>
      <c r="L14" s="23"/>
      <c r="M14" s="23"/>
      <c r="N14" s="23"/>
      <c r="O14" s="23"/>
      <c r="P14" s="23"/>
      <c r="Q14" s="23"/>
      <c r="R14" s="23"/>
      <c r="S14" s="24"/>
      <c r="T14" s="25"/>
      <c r="U14" s="38"/>
      <c r="V14" s="38"/>
      <c r="W14" s="28" t="s">
        <v>275</v>
      </c>
      <c r="X14" s="108"/>
      <c r="Y14" s="108"/>
      <c r="Z14" s="108"/>
      <c r="AA14" s="108"/>
      <c r="AB14" s="108"/>
      <c r="AC14" s="108"/>
      <c r="AD14" s="108"/>
      <c r="AE14" s="109"/>
      <c r="AF14" s="110"/>
      <c r="AG14" s="110"/>
      <c r="AH14" s="110"/>
      <c r="AI14" s="111"/>
      <c r="AJ14" s="109"/>
      <c r="AK14" s="112"/>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1"/>
      <c r="BH14" s="57"/>
      <c r="BI14" s="364" t="s">
        <v>275</v>
      </c>
      <c r="BJ14" s="101"/>
      <c r="BK14" s="101"/>
      <c r="BL14" s="101"/>
      <c r="BM14" s="101"/>
      <c r="BN14" s="101"/>
      <c r="BO14" s="101"/>
      <c r="BP14" s="101"/>
      <c r="BQ14" s="101"/>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row>
    <row r="15" spans="1:150" ht="47.25" hidden="1" customHeight="1" x14ac:dyDescent="0.25">
      <c r="A15" s="29" t="s">
        <v>116</v>
      </c>
      <c r="B15" s="29" t="s">
        <v>287</v>
      </c>
      <c r="C15" s="29" t="s">
        <v>288</v>
      </c>
      <c r="D15" s="30" t="s">
        <v>289</v>
      </c>
      <c r="E15" s="31" t="s">
        <v>272</v>
      </c>
      <c r="F15" s="32" t="s">
        <v>114</v>
      </c>
      <c r="G15" s="32" t="s">
        <v>290</v>
      </c>
      <c r="H15" s="32" t="s">
        <v>291</v>
      </c>
      <c r="I15" s="32" t="s">
        <v>111</v>
      </c>
      <c r="J15" s="32" t="s">
        <v>112</v>
      </c>
      <c r="K15" s="32"/>
      <c r="L15" s="32"/>
      <c r="M15" s="32"/>
      <c r="N15" s="33">
        <v>1436769.54</v>
      </c>
      <c r="O15" s="33">
        <v>76668</v>
      </c>
      <c r="P15" s="33">
        <v>491201.54</v>
      </c>
      <c r="Q15" s="33">
        <v>0</v>
      </c>
      <c r="R15" s="33">
        <v>0</v>
      </c>
      <c r="S15" s="33">
        <v>868900</v>
      </c>
      <c r="T15" s="34">
        <v>42309</v>
      </c>
      <c r="U15" s="35">
        <v>42491</v>
      </c>
      <c r="V15" s="35">
        <v>42673</v>
      </c>
      <c r="W15" s="36">
        <v>43339</v>
      </c>
      <c r="X15" s="114">
        <v>600000</v>
      </c>
      <c r="Y15" s="114">
        <v>268900</v>
      </c>
      <c r="Z15" s="114">
        <v>0</v>
      </c>
      <c r="AA15" s="114">
        <v>0</v>
      </c>
      <c r="AB15" s="114">
        <v>0</v>
      </c>
      <c r="AC15" s="114"/>
      <c r="AD15" s="114"/>
      <c r="AE15" s="115"/>
      <c r="AF15" s="120">
        <v>34</v>
      </c>
      <c r="AG15" s="129" t="s">
        <v>741</v>
      </c>
      <c r="AH15" s="120"/>
      <c r="AI15" s="135"/>
      <c r="AJ15" s="136"/>
      <c r="AK15" s="119"/>
      <c r="AL15" s="120"/>
      <c r="AM15" s="120"/>
      <c r="AN15" s="120"/>
      <c r="AO15" s="120"/>
      <c r="AP15" s="120" t="s">
        <v>171</v>
      </c>
      <c r="AQ15" s="129" t="s">
        <v>739</v>
      </c>
      <c r="AR15" s="129">
        <v>4719.5</v>
      </c>
      <c r="AS15" s="129" t="s">
        <v>172</v>
      </c>
      <c r="AT15" s="129" t="s">
        <v>740</v>
      </c>
      <c r="AU15" s="120">
        <v>1757.57</v>
      </c>
      <c r="AV15" s="120"/>
      <c r="AW15" s="120"/>
      <c r="AX15" s="120"/>
      <c r="AY15" s="120"/>
      <c r="AZ15" s="120"/>
      <c r="BA15" s="120"/>
      <c r="BB15" s="120"/>
      <c r="BC15" s="120"/>
      <c r="BD15" s="120"/>
      <c r="BE15" s="120"/>
      <c r="BF15" s="120"/>
      <c r="BG15" s="135"/>
      <c r="BH15" s="57" t="s">
        <v>878</v>
      </c>
      <c r="BI15" s="364" t="s">
        <v>939</v>
      </c>
    </row>
    <row r="16" spans="1:150" ht="47.25" hidden="1" customHeight="1" x14ac:dyDescent="0.25">
      <c r="A16" s="29" t="s">
        <v>1075</v>
      </c>
      <c r="B16" s="29" t="s">
        <v>1077</v>
      </c>
      <c r="C16" s="29"/>
      <c r="D16" s="30" t="s">
        <v>1079</v>
      </c>
      <c r="E16" s="31" t="s">
        <v>1080</v>
      </c>
      <c r="F16" s="32"/>
      <c r="G16" s="32" t="s">
        <v>1081</v>
      </c>
      <c r="H16" s="32"/>
      <c r="I16" s="32"/>
      <c r="J16" s="32"/>
      <c r="K16" s="32" t="s">
        <v>36</v>
      </c>
      <c r="L16" s="32"/>
      <c r="M16" s="32"/>
      <c r="N16" s="33">
        <v>40000000</v>
      </c>
      <c r="O16" s="33"/>
      <c r="P16" s="33"/>
      <c r="Q16" s="33">
        <v>40000000</v>
      </c>
      <c r="R16" s="33"/>
      <c r="S16" s="33"/>
      <c r="T16" s="35"/>
      <c r="U16" s="35"/>
      <c r="V16" s="35">
        <v>43724</v>
      </c>
      <c r="W16" s="36">
        <v>45291</v>
      </c>
      <c r="X16" s="114"/>
      <c r="Y16" s="114"/>
      <c r="Z16" s="114"/>
      <c r="AA16" s="114"/>
      <c r="AB16" s="114"/>
      <c r="AC16" s="114"/>
      <c r="AD16" s="114"/>
      <c r="AE16" s="115"/>
      <c r="AF16" s="120">
        <v>51</v>
      </c>
      <c r="AG16" s="129" t="s">
        <v>1082</v>
      </c>
      <c r="AH16" s="120"/>
      <c r="AI16" s="120"/>
      <c r="AJ16" s="136"/>
      <c r="AK16" s="120"/>
      <c r="AL16" s="120"/>
      <c r="AM16" s="120"/>
      <c r="AN16" s="120"/>
      <c r="AO16" s="120"/>
      <c r="AP16" s="120"/>
      <c r="AQ16" s="129" t="s">
        <v>1083</v>
      </c>
      <c r="AR16" s="129">
        <v>50</v>
      </c>
      <c r="AS16" s="129"/>
      <c r="AT16" s="129" t="s">
        <v>1084</v>
      </c>
      <c r="AU16" s="120">
        <v>90</v>
      </c>
      <c r="AV16" s="120"/>
      <c r="AW16" s="120"/>
      <c r="AX16" s="120"/>
      <c r="AY16" s="120"/>
      <c r="AZ16" s="120"/>
      <c r="BA16" s="120"/>
      <c r="BB16" s="120"/>
      <c r="BC16" s="120"/>
      <c r="BD16" s="120"/>
      <c r="BE16" s="120"/>
      <c r="BF16" s="120"/>
      <c r="BG16" s="135"/>
      <c r="BH16" s="57" t="s">
        <v>1085</v>
      </c>
      <c r="BI16" s="364"/>
    </row>
    <row r="17" spans="1:150" s="113" customFormat="1" ht="25.5" hidden="1" customHeight="1" x14ac:dyDescent="0.25">
      <c r="A17" s="20" t="s">
        <v>88</v>
      </c>
      <c r="B17" s="21" t="s">
        <v>83</v>
      </c>
      <c r="C17" s="21"/>
      <c r="D17" s="22" t="s">
        <v>292</v>
      </c>
      <c r="E17" s="23"/>
      <c r="F17" s="23"/>
      <c r="G17" s="23"/>
      <c r="H17" s="23"/>
      <c r="I17" s="23"/>
      <c r="J17" s="23"/>
      <c r="K17" s="23"/>
      <c r="L17" s="23"/>
      <c r="M17" s="23"/>
      <c r="N17" s="23"/>
      <c r="O17" s="23"/>
      <c r="P17" s="23"/>
      <c r="Q17" s="23"/>
      <c r="R17" s="23"/>
      <c r="S17" s="24"/>
      <c r="T17" s="25"/>
      <c r="U17" s="38"/>
      <c r="V17" s="38"/>
      <c r="W17" s="28" t="s">
        <v>275</v>
      </c>
      <c r="X17" s="108"/>
      <c r="Y17" s="108"/>
      <c r="Z17" s="108"/>
      <c r="AA17" s="108"/>
      <c r="AB17" s="108"/>
      <c r="AC17" s="108"/>
      <c r="AD17" s="108"/>
      <c r="AE17" s="109"/>
      <c r="AF17" s="110"/>
      <c r="AG17" s="110"/>
      <c r="AH17" s="110"/>
      <c r="AI17" s="111"/>
      <c r="AJ17" s="109"/>
      <c r="AK17" s="112"/>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1"/>
      <c r="BH17" s="57"/>
      <c r="BI17" s="364" t="s">
        <v>275</v>
      </c>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row>
    <row r="18" spans="1:150" ht="25.5" hidden="1" customHeight="1" x14ac:dyDescent="0.25">
      <c r="A18" s="349" t="s">
        <v>293</v>
      </c>
      <c r="B18" s="349" t="s">
        <v>294</v>
      </c>
      <c r="C18" s="349" t="s">
        <v>295</v>
      </c>
      <c r="D18" s="350" t="s">
        <v>296</v>
      </c>
      <c r="E18" s="351" t="s">
        <v>297</v>
      </c>
      <c r="F18" s="352" t="s">
        <v>114</v>
      </c>
      <c r="G18" s="352" t="s">
        <v>298</v>
      </c>
      <c r="H18" s="352" t="s">
        <v>299</v>
      </c>
      <c r="I18" s="352" t="s">
        <v>115</v>
      </c>
      <c r="J18" s="352" t="s">
        <v>112</v>
      </c>
      <c r="K18" s="352"/>
      <c r="L18" s="352"/>
      <c r="M18" s="352"/>
      <c r="N18" s="353">
        <v>364031.13</v>
      </c>
      <c r="O18" s="353">
        <v>27302.34</v>
      </c>
      <c r="P18" s="353">
        <v>27302.33</v>
      </c>
      <c r="Q18" s="353"/>
      <c r="R18" s="353"/>
      <c r="S18" s="353">
        <v>309426.46000000002</v>
      </c>
      <c r="T18" s="354">
        <v>42491</v>
      </c>
      <c r="U18" s="355">
        <v>42644</v>
      </c>
      <c r="V18" s="355">
        <v>42735</v>
      </c>
      <c r="W18" s="356">
        <v>43524</v>
      </c>
      <c r="X18" s="357"/>
      <c r="Y18" s="357">
        <v>196253.5</v>
      </c>
      <c r="Z18" s="357">
        <v>117752.09999999999</v>
      </c>
      <c r="AA18" s="357">
        <v>78501.400000000009</v>
      </c>
      <c r="AB18" s="357"/>
      <c r="AC18" s="357"/>
      <c r="AD18" s="357"/>
      <c r="AE18" s="358"/>
      <c r="AF18" s="359">
        <v>30</v>
      </c>
      <c r="AG18" s="360" t="s">
        <v>250</v>
      </c>
      <c r="AH18" s="359"/>
      <c r="AI18" s="361"/>
      <c r="AJ18" s="362"/>
      <c r="AK18" s="363"/>
      <c r="AL18" s="359"/>
      <c r="AM18" s="359"/>
      <c r="AN18" s="359"/>
      <c r="AO18" s="359"/>
      <c r="AP18" s="359" t="s">
        <v>171</v>
      </c>
      <c r="AQ18" s="360" t="s">
        <v>739</v>
      </c>
      <c r="AR18" s="360">
        <v>8001</v>
      </c>
      <c r="AS18" s="360"/>
      <c r="AT18" s="360"/>
      <c r="AU18" s="359"/>
      <c r="AV18" s="359"/>
      <c r="AW18" s="359"/>
      <c r="AX18" s="359"/>
      <c r="AY18" s="359"/>
      <c r="AZ18" s="359"/>
      <c r="BA18" s="359"/>
      <c r="BB18" s="359"/>
      <c r="BC18" s="359"/>
      <c r="BD18" s="359"/>
      <c r="BE18" s="359"/>
      <c r="BF18" s="359"/>
      <c r="BG18" s="361"/>
      <c r="BH18" s="57" t="s">
        <v>828</v>
      </c>
      <c r="BI18" s="364" t="s">
        <v>939</v>
      </c>
    </row>
    <row r="19" spans="1:150" ht="25.5" hidden="1" customHeight="1" x14ac:dyDescent="0.25">
      <c r="A19" s="29" t="s">
        <v>1076</v>
      </c>
      <c r="B19" s="396" t="s">
        <v>1078</v>
      </c>
      <c r="C19" s="29"/>
      <c r="D19" s="30" t="s">
        <v>1086</v>
      </c>
      <c r="E19" s="31" t="s">
        <v>1087</v>
      </c>
      <c r="F19" s="32"/>
      <c r="G19" s="32" t="s">
        <v>1088</v>
      </c>
      <c r="H19" s="32"/>
      <c r="I19" s="32"/>
      <c r="J19" s="32"/>
      <c r="K19" s="32" t="s">
        <v>36</v>
      </c>
      <c r="L19" s="32"/>
      <c r="M19" s="32"/>
      <c r="N19" s="33">
        <v>500000</v>
      </c>
      <c r="O19" s="33"/>
      <c r="P19" s="33"/>
      <c r="Q19" s="33">
        <v>500000</v>
      </c>
      <c r="R19" s="33"/>
      <c r="S19" s="33"/>
      <c r="T19" s="35"/>
      <c r="U19" s="35"/>
      <c r="V19" s="35">
        <v>43560</v>
      </c>
      <c r="W19" s="36">
        <v>45291</v>
      </c>
      <c r="X19" s="114"/>
      <c r="Y19" s="114"/>
      <c r="Z19" s="114"/>
      <c r="AA19" s="114"/>
      <c r="AB19" s="114"/>
      <c r="AC19" s="114"/>
      <c r="AD19" s="114"/>
      <c r="AE19" s="115"/>
      <c r="AF19" s="120">
        <v>51</v>
      </c>
      <c r="AG19" s="129" t="s">
        <v>1082</v>
      </c>
      <c r="AH19" s="120"/>
      <c r="AI19" s="120"/>
      <c r="AJ19" s="136"/>
      <c r="AK19" s="120"/>
      <c r="AL19" s="120"/>
      <c r="AM19" s="120"/>
      <c r="AN19" s="120"/>
      <c r="AO19" s="120"/>
      <c r="AP19" s="120"/>
      <c r="AQ19" s="129" t="s">
        <v>1083</v>
      </c>
      <c r="AR19" s="129">
        <v>22</v>
      </c>
      <c r="AS19" s="129"/>
      <c r="AT19" s="129" t="s">
        <v>1084</v>
      </c>
      <c r="AU19" s="120">
        <v>33</v>
      </c>
      <c r="AV19" s="120"/>
      <c r="AW19" s="120"/>
      <c r="AX19" s="120"/>
      <c r="AY19" s="120"/>
      <c r="AZ19" s="120"/>
      <c r="BA19" s="120"/>
      <c r="BB19" s="120"/>
      <c r="BC19" s="120"/>
      <c r="BD19" s="120"/>
      <c r="BE19" s="120"/>
      <c r="BF19" s="120"/>
      <c r="BG19" s="135"/>
      <c r="BH19" s="57" t="s">
        <v>1089</v>
      </c>
      <c r="BI19" s="364"/>
    </row>
    <row r="20" spans="1:150" ht="24.75" hidden="1" customHeight="1" thickBot="1" x14ac:dyDescent="0.3">
      <c r="A20" s="15" t="s">
        <v>300</v>
      </c>
      <c r="B20" s="16" t="s">
        <v>83</v>
      </c>
      <c r="C20" s="16"/>
      <c r="D20" s="16" t="s">
        <v>301</v>
      </c>
      <c r="E20" s="17"/>
      <c r="F20" s="17"/>
      <c r="G20" s="17"/>
      <c r="H20" s="17"/>
      <c r="I20" s="17"/>
      <c r="J20" s="17"/>
      <c r="K20" s="17"/>
      <c r="L20" s="17"/>
      <c r="M20" s="17"/>
      <c r="N20" s="17"/>
      <c r="O20" s="17"/>
      <c r="P20" s="17"/>
      <c r="Q20" s="17"/>
      <c r="R20" s="17"/>
      <c r="S20" s="17"/>
      <c r="T20" s="46"/>
      <c r="U20" s="213"/>
      <c r="V20" s="213"/>
      <c r="W20" s="214" t="s">
        <v>275</v>
      </c>
      <c r="X20" s="17"/>
      <c r="Y20" s="17"/>
      <c r="Z20" s="17"/>
      <c r="AA20" s="17"/>
      <c r="AB20" s="17"/>
      <c r="AC20" s="17"/>
      <c r="AD20" s="17"/>
      <c r="AF20" s="17"/>
      <c r="AG20" s="17"/>
      <c r="AH20" s="17"/>
      <c r="AI20" s="17"/>
      <c r="AJ20" s="127"/>
      <c r="AK20" s="17"/>
      <c r="AL20" s="17"/>
      <c r="AM20" s="17"/>
      <c r="AN20" s="17"/>
      <c r="AO20" s="17"/>
      <c r="AP20" s="107"/>
      <c r="AQ20" s="107"/>
      <c r="AR20" s="107"/>
      <c r="AS20" s="107"/>
      <c r="AT20" s="17"/>
      <c r="AU20" s="107"/>
      <c r="AV20" s="107"/>
      <c r="AW20" s="17"/>
      <c r="AX20" s="107"/>
      <c r="AY20" s="107"/>
      <c r="AZ20" s="17"/>
      <c r="BA20" s="107"/>
      <c r="BB20" s="107"/>
      <c r="BC20" s="107"/>
      <c r="BD20" s="107"/>
      <c r="BE20" s="107"/>
      <c r="BF20" s="107"/>
      <c r="BG20" s="107"/>
      <c r="BH20" s="57"/>
      <c r="BI20" s="364" t="s">
        <v>275</v>
      </c>
    </row>
    <row r="21" spans="1:150" s="113" customFormat="1" ht="25.5" hidden="1" customHeight="1" x14ac:dyDescent="0.25">
      <c r="A21" s="20" t="s">
        <v>89</v>
      </c>
      <c r="B21" s="21" t="s">
        <v>83</v>
      </c>
      <c r="C21" s="21"/>
      <c r="D21" s="22" t="s">
        <v>302</v>
      </c>
      <c r="E21" s="23" t="s">
        <v>303</v>
      </c>
      <c r="F21" s="23" t="s">
        <v>122</v>
      </c>
      <c r="G21" s="23" t="s">
        <v>304</v>
      </c>
      <c r="H21" s="23" t="s">
        <v>305</v>
      </c>
      <c r="I21" s="23" t="s">
        <v>115</v>
      </c>
      <c r="J21" s="23"/>
      <c r="K21" s="23"/>
      <c r="L21" s="23"/>
      <c r="M21" s="23"/>
      <c r="N21" s="49"/>
      <c r="O21" s="49"/>
      <c r="P21" s="23"/>
      <c r="Q21" s="23"/>
      <c r="R21" s="23"/>
      <c r="S21" s="50">
        <v>3321362</v>
      </c>
      <c r="T21" s="25">
        <v>42826</v>
      </c>
      <c r="U21" s="38"/>
      <c r="V21" s="38">
        <v>42917</v>
      </c>
      <c r="W21" s="28">
        <v>45291</v>
      </c>
      <c r="X21" s="108"/>
      <c r="Y21" s="108"/>
      <c r="Z21" s="108"/>
      <c r="AA21" s="108"/>
      <c r="AB21" s="108"/>
      <c r="AC21" s="108"/>
      <c r="AD21" s="108"/>
      <c r="AE21" s="109"/>
      <c r="AF21" s="110">
        <v>50</v>
      </c>
      <c r="AG21" s="137" t="s">
        <v>258</v>
      </c>
      <c r="AH21" s="110"/>
      <c r="AI21" s="111"/>
      <c r="AJ21" s="109"/>
      <c r="AK21" s="112"/>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1"/>
      <c r="BH21" s="57"/>
      <c r="BI21" s="364" t="s">
        <v>275</v>
      </c>
      <c r="BJ21" s="101"/>
      <c r="BK21" s="101"/>
      <c r="BL21" s="101"/>
      <c r="BM21" s="101"/>
      <c r="BN21" s="101"/>
      <c r="BO21" s="101"/>
      <c r="BP21" s="101"/>
      <c r="BQ21" s="101"/>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1"/>
      <c r="DQ21" s="101"/>
      <c r="DR21" s="101"/>
      <c r="DS21" s="101"/>
      <c r="DT21" s="101"/>
      <c r="DU21" s="101"/>
      <c r="DV21" s="101"/>
      <c r="DW21" s="101"/>
      <c r="DX21" s="101"/>
      <c r="DY21" s="101"/>
      <c r="DZ21" s="101"/>
      <c r="EA21" s="101"/>
      <c r="EB21" s="101"/>
      <c r="EC21" s="101"/>
      <c r="ED21" s="101"/>
      <c r="EE21" s="101"/>
      <c r="EF21" s="101"/>
      <c r="EG21" s="101"/>
      <c r="EH21" s="101"/>
      <c r="EI21" s="101"/>
      <c r="EJ21" s="101"/>
      <c r="EK21" s="101"/>
      <c r="EL21" s="101"/>
      <c r="EM21" s="101"/>
      <c r="EN21" s="101"/>
      <c r="EO21" s="101"/>
      <c r="EP21" s="101"/>
      <c r="EQ21" s="101"/>
      <c r="ER21" s="101"/>
      <c r="ES21" s="101"/>
      <c r="ET21" s="101"/>
    </row>
    <row r="22" spans="1:150" ht="24.75" hidden="1" customHeight="1" thickBot="1" x14ac:dyDescent="0.3">
      <c r="A22" s="15" t="s">
        <v>306</v>
      </c>
      <c r="B22" s="16" t="s">
        <v>83</v>
      </c>
      <c r="C22" s="16"/>
      <c r="D22" s="16" t="s">
        <v>307</v>
      </c>
      <c r="E22" s="17"/>
      <c r="F22" s="17"/>
      <c r="G22" s="17"/>
      <c r="H22" s="17"/>
      <c r="I22" s="17"/>
      <c r="J22" s="17"/>
      <c r="K22" s="17"/>
      <c r="L22" s="17"/>
      <c r="M22" s="17"/>
      <c r="N22" s="17"/>
      <c r="O22" s="17"/>
      <c r="P22" s="17"/>
      <c r="Q22" s="17"/>
      <c r="R22" s="17"/>
      <c r="S22" s="17"/>
      <c r="T22" s="46"/>
      <c r="U22" s="47"/>
      <c r="V22" s="47"/>
      <c r="W22" s="48" t="s">
        <v>275</v>
      </c>
      <c r="X22" s="17"/>
      <c r="Y22" s="17"/>
      <c r="Z22" s="17"/>
      <c r="AA22" s="17"/>
      <c r="AB22" s="17"/>
      <c r="AC22" s="17"/>
      <c r="AD22" s="17"/>
      <c r="AF22" s="17"/>
      <c r="AG22" s="17"/>
      <c r="AH22" s="17"/>
      <c r="AI22" s="17"/>
      <c r="AJ22" s="136"/>
      <c r="AK22" s="17"/>
      <c r="AL22" s="17"/>
      <c r="AM22" s="17"/>
      <c r="AN22" s="17"/>
      <c r="AO22" s="17"/>
      <c r="AP22" s="107"/>
      <c r="AQ22" s="107"/>
      <c r="AR22" s="107"/>
      <c r="AS22" s="107"/>
      <c r="AT22" s="17"/>
      <c r="AU22" s="107"/>
      <c r="AV22" s="107"/>
      <c r="AW22" s="17"/>
      <c r="AX22" s="107"/>
      <c r="AY22" s="107"/>
      <c r="AZ22" s="17"/>
      <c r="BA22" s="107"/>
      <c r="BB22" s="107"/>
      <c r="BC22" s="107"/>
      <c r="BD22" s="107"/>
      <c r="BE22" s="107"/>
      <c r="BF22" s="107"/>
      <c r="BG22" s="107"/>
      <c r="BH22" s="57"/>
      <c r="BI22" s="364" t="s">
        <v>275</v>
      </c>
    </row>
    <row r="23" spans="1:150" ht="24.75" hidden="1" customHeight="1" thickBot="1" x14ac:dyDescent="0.3">
      <c r="A23" s="15" t="s">
        <v>308</v>
      </c>
      <c r="B23" s="16" t="s">
        <v>83</v>
      </c>
      <c r="C23" s="16"/>
      <c r="D23" s="16" t="s">
        <v>309</v>
      </c>
      <c r="E23" s="17"/>
      <c r="F23" s="17"/>
      <c r="G23" s="17"/>
      <c r="H23" s="17"/>
      <c r="I23" s="17"/>
      <c r="J23" s="17"/>
      <c r="K23" s="17"/>
      <c r="L23" s="17"/>
      <c r="M23" s="17"/>
      <c r="N23" s="17"/>
      <c r="O23" s="17"/>
      <c r="P23" s="17"/>
      <c r="Q23" s="17"/>
      <c r="R23" s="17"/>
      <c r="S23" s="17"/>
      <c r="T23" s="46"/>
      <c r="U23" s="47"/>
      <c r="V23" s="47"/>
      <c r="W23" s="48" t="s">
        <v>275</v>
      </c>
      <c r="X23" s="17"/>
      <c r="Y23" s="17"/>
      <c r="Z23" s="17"/>
      <c r="AA23" s="17"/>
      <c r="AB23" s="17"/>
      <c r="AC23" s="17"/>
      <c r="AD23" s="17"/>
      <c r="AF23" s="17"/>
      <c r="AG23" s="17"/>
      <c r="AH23" s="17"/>
      <c r="AI23" s="17"/>
      <c r="AJ23" s="136"/>
      <c r="AK23" s="17"/>
      <c r="AL23" s="17"/>
      <c r="AM23" s="17"/>
      <c r="AN23" s="17"/>
      <c r="AO23" s="17"/>
      <c r="AP23" s="107"/>
      <c r="AQ23" s="107"/>
      <c r="AR23" s="107"/>
      <c r="AS23" s="107"/>
      <c r="AT23" s="17"/>
      <c r="AU23" s="107"/>
      <c r="AV23" s="107"/>
      <c r="AW23" s="17"/>
      <c r="AX23" s="107"/>
      <c r="AY23" s="107"/>
      <c r="AZ23" s="17"/>
      <c r="BA23" s="107"/>
      <c r="BB23" s="107"/>
      <c r="BC23" s="107"/>
      <c r="BD23" s="107"/>
      <c r="BE23" s="107"/>
      <c r="BF23" s="107"/>
      <c r="BG23" s="107"/>
      <c r="BH23" s="57"/>
      <c r="BI23" s="364" t="s">
        <v>275</v>
      </c>
    </row>
    <row r="24" spans="1:150" s="113" customFormat="1" ht="25.5" hidden="1" customHeight="1" x14ac:dyDescent="0.25">
      <c r="A24" s="20" t="s">
        <v>310</v>
      </c>
      <c r="B24" s="21" t="s">
        <v>83</v>
      </c>
      <c r="C24" s="21"/>
      <c r="D24" s="22" t="s">
        <v>311</v>
      </c>
      <c r="E24" s="23"/>
      <c r="F24" s="23"/>
      <c r="G24" s="23"/>
      <c r="H24" s="23"/>
      <c r="I24" s="23"/>
      <c r="J24" s="23"/>
      <c r="K24" s="23"/>
      <c r="L24" s="23"/>
      <c r="M24" s="23"/>
      <c r="N24" s="23"/>
      <c r="O24" s="23"/>
      <c r="P24" s="23"/>
      <c r="Q24" s="23"/>
      <c r="R24" s="23"/>
      <c r="S24" s="24"/>
      <c r="T24" s="25"/>
      <c r="U24" s="38"/>
      <c r="V24" s="38"/>
      <c r="W24" s="28"/>
      <c r="X24" s="108"/>
      <c r="Y24" s="108"/>
      <c r="Z24" s="108"/>
      <c r="AA24" s="108"/>
      <c r="AB24" s="108"/>
      <c r="AC24" s="108"/>
      <c r="AD24" s="138"/>
      <c r="AE24" s="109"/>
      <c r="AF24" s="112"/>
      <c r="AG24" s="110"/>
      <c r="AH24" s="110"/>
      <c r="AI24" s="111"/>
      <c r="AJ24" s="109"/>
      <c r="AK24" s="112"/>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1"/>
      <c r="BH24" s="57"/>
      <c r="BI24" s="364" t="s">
        <v>275</v>
      </c>
      <c r="BJ24" s="101"/>
      <c r="BK24" s="101"/>
      <c r="BL24" s="101"/>
      <c r="BM24" s="101"/>
      <c r="BN24" s="101"/>
      <c r="BO24" s="101"/>
      <c r="BP24" s="101"/>
      <c r="BQ24" s="101"/>
      <c r="BR24" s="101"/>
      <c r="BS24" s="101"/>
      <c r="BT24" s="101"/>
      <c r="BU24" s="101"/>
      <c r="BV24" s="101"/>
      <c r="BW24" s="101"/>
      <c r="BX24" s="101"/>
      <c r="BY24" s="101"/>
      <c r="BZ24" s="101"/>
      <c r="CA24" s="101"/>
      <c r="CB24" s="101"/>
      <c r="CC24" s="101"/>
      <c r="CD24" s="101"/>
      <c r="CE24" s="101"/>
      <c r="CF24" s="101"/>
      <c r="CG24" s="101"/>
      <c r="CH24" s="101"/>
      <c r="CI24" s="101"/>
      <c r="CJ24" s="101"/>
      <c r="CK24" s="101"/>
      <c r="CL24" s="101"/>
      <c r="CM24" s="101"/>
      <c r="CN24" s="101"/>
      <c r="CO24" s="101"/>
      <c r="CP24" s="101"/>
      <c r="CQ24" s="101"/>
      <c r="CR24" s="101"/>
      <c r="CS24" s="101"/>
      <c r="CT24" s="101"/>
      <c r="CU24" s="101"/>
      <c r="CV24" s="101"/>
      <c r="CW24" s="101"/>
      <c r="CX24" s="101"/>
      <c r="CY24" s="101"/>
      <c r="CZ24" s="101"/>
      <c r="DA24" s="101"/>
      <c r="DB24" s="101"/>
      <c r="DC24" s="101"/>
      <c r="DD24" s="101"/>
      <c r="DE24" s="101"/>
      <c r="DF24" s="101"/>
      <c r="DG24" s="101"/>
      <c r="DH24" s="101"/>
      <c r="DI24" s="101"/>
      <c r="DJ24" s="101"/>
      <c r="DK24" s="101"/>
      <c r="DL24" s="101"/>
      <c r="DM24" s="101"/>
      <c r="DN24" s="101"/>
      <c r="DO24" s="101"/>
      <c r="DP24" s="101"/>
      <c r="DQ24" s="101"/>
      <c r="DR24" s="101"/>
      <c r="DS24" s="101"/>
      <c r="DT24" s="101"/>
      <c r="DU24" s="101"/>
      <c r="DV24" s="101"/>
      <c r="DW24" s="101"/>
      <c r="DX24" s="101"/>
      <c r="DY24" s="101"/>
      <c r="DZ24" s="101"/>
      <c r="EA24" s="101"/>
      <c r="EB24" s="101"/>
      <c r="EC24" s="101"/>
      <c r="ED24" s="101"/>
      <c r="EE24" s="101"/>
      <c r="EF24" s="101"/>
      <c r="EG24" s="101"/>
      <c r="EH24" s="101"/>
      <c r="EI24" s="101"/>
      <c r="EJ24" s="101"/>
      <c r="EK24" s="101"/>
      <c r="EL24" s="101"/>
      <c r="EM24" s="101"/>
      <c r="EN24" s="101"/>
      <c r="EO24" s="101"/>
      <c r="EP24" s="101"/>
      <c r="EQ24" s="101"/>
      <c r="ER24" s="101"/>
      <c r="ES24" s="101"/>
      <c r="ET24" s="101"/>
    </row>
    <row r="25" spans="1:150" ht="25.5" hidden="1" customHeight="1" x14ac:dyDescent="0.25">
      <c r="A25" s="29" t="s">
        <v>312</v>
      </c>
      <c r="B25" s="29" t="s">
        <v>313</v>
      </c>
      <c r="C25" s="29" t="s">
        <v>314</v>
      </c>
      <c r="D25" s="30" t="s">
        <v>315</v>
      </c>
      <c r="E25" s="31" t="s">
        <v>266</v>
      </c>
      <c r="F25" s="32" t="s">
        <v>130</v>
      </c>
      <c r="G25" s="32" t="s">
        <v>316</v>
      </c>
      <c r="H25" s="32" t="s">
        <v>131</v>
      </c>
      <c r="I25" s="32" t="s">
        <v>115</v>
      </c>
      <c r="J25" s="32"/>
      <c r="K25" s="32"/>
      <c r="L25" s="32"/>
      <c r="M25" s="32"/>
      <c r="N25" s="33">
        <v>799037.74</v>
      </c>
      <c r="O25" s="33">
        <v>119855.67</v>
      </c>
      <c r="P25" s="33"/>
      <c r="Q25" s="33"/>
      <c r="R25" s="33"/>
      <c r="S25" s="33">
        <v>679182.07</v>
      </c>
      <c r="T25" s="34">
        <v>42675</v>
      </c>
      <c r="U25" s="35">
        <v>42826</v>
      </c>
      <c r="V25" s="35">
        <v>42947</v>
      </c>
      <c r="W25" s="36">
        <v>44227</v>
      </c>
      <c r="X25" s="114"/>
      <c r="Y25" s="114">
        <v>150000</v>
      </c>
      <c r="Z25" s="114">
        <v>300000</v>
      </c>
      <c r="AA25" s="114">
        <v>248749</v>
      </c>
      <c r="AB25" s="114"/>
      <c r="AC25" s="114"/>
      <c r="AD25" s="139"/>
      <c r="AE25" s="115"/>
      <c r="AF25" s="119">
        <v>19</v>
      </c>
      <c r="AG25" s="129" t="s">
        <v>742</v>
      </c>
      <c r="AH25" s="120"/>
      <c r="AI25" s="135"/>
      <c r="AJ25" s="136"/>
      <c r="AK25" s="119"/>
      <c r="AL25" s="120"/>
      <c r="AM25" s="120"/>
      <c r="AN25" s="120"/>
      <c r="AO25" s="120"/>
      <c r="AP25" s="140" t="s">
        <v>185</v>
      </c>
      <c r="AQ25" s="140" t="s">
        <v>186</v>
      </c>
      <c r="AR25" s="120">
        <v>5</v>
      </c>
      <c r="AS25" s="120"/>
      <c r="AT25" s="120"/>
      <c r="AU25" s="120"/>
      <c r="AV25" s="120"/>
      <c r="AW25" s="120"/>
      <c r="AX25" s="120"/>
      <c r="AY25" s="120"/>
      <c r="AZ25" s="120"/>
      <c r="BA25" s="120"/>
      <c r="BB25" s="120"/>
      <c r="BC25" s="120"/>
      <c r="BD25" s="120"/>
      <c r="BE25" s="120"/>
      <c r="BF25" s="120"/>
      <c r="BG25" s="135"/>
      <c r="BH25" s="57" t="s">
        <v>823</v>
      </c>
      <c r="BI25" s="364" t="s">
        <v>941</v>
      </c>
      <c r="BJ25" s="122"/>
      <c r="BK25" s="122"/>
      <c r="BL25" s="122"/>
      <c r="BM25" s="122"/>
      <c r="BN25" s="122"/>
    </row>
    <row r="26" spans="1:150" ht="25.5" hidden="1" customHeight="1" x14ac:dyDescent="0.25">
      <c r="A26" s="29" t="s">
        <v>317</v>
      </c>
      <c r="B26" s="29" t="s">
        <v>318</v>
      </c>
      <c r="C26" s="29" t="s">
        <v>319</v>
      </c>
      <c r="D26" s="30" t="s">
        <v>320</v>
      </c>
      <c r="E26" s="31" t="s">
        <v>280</v>
      </c>
      <c r="F26" s="32" t="s">
        <v>130</v>
      </c>
      <c r="G26" s="32" t="s">
        <v>321</v>
      </c>
      <c r="H26" s="32" t="s">
        <v>131</v>
      </c>
      <c r="I26" s="32" t="s">
        <v>115</v>
      </c>
      <c r="J26" s="32" t="s">
        <v>112</v>
      </c>
      <c r="K26" s="32"/>
      <c r="L26" s="32"/>
      <c r="M26" s="32"/>
      <c r="N26" s="33">
        <v>275093.36</v>
      </c>
      <c r="O26" s="33">
        <v>22605.119999999999</v>
      </c>
      <c r="P26" s="33"/>
      <c r="Q26" s="33"/>
      <c r="R26" s="33">
        <v>18658.89</v>
      </c>
      <c r="S26" s="33">
        <v>233829.35</v>
      </c>
      <c r="T26" s="34">
        <v>42675</v>
      </c>
      <c r="U26" s="35">
        <v>42736</v>
      </c>
      <c r="V26" s="35">
        <v>42855</v>
      </c>
      <c r="W26" s="36">
        <v>43496</v>
      </c>
      <c r="X26" s="114"/>
      <c r="Y26" s="114">
        <v>200000</v>
      </c>
      <c r="Z26" s="114">
        <v>68617</v>
      </c>
      <c r="AA26" s="114"/>
      <c r="AB26" s="114"/>
      <c r="AC26" s="114"/>
      <c r="AD26" s="139"/>
      <c r="AE26" s="115"/>
      <c r="AF26" s="119">
        <v>12</v>
      </c>
      <c r="AG26" s="129" t="s">
        <v>241</v>
      </c>
      <c r="AH26" s="120"/>
      <c r="AI26" s="135"/>
      <c r="AJ26" s="136"/>
      <c r="AK26" s="119"/>
      <c r="AL26" s="120"/>
      <c r="AM26" s="120"/>
      <c r="AN26" s="120"/>
      <c r="AO26" s="120"/>
      <c r="AP26" s="120" t="s">
        <v>184</v>
      </c>
      <c r="AQ26" s="129" t="s">
        <v>232</v>
      </c>
      <c r="AR26" s="120">
        <v>0.21</v>
      </c>
      <c r="AS26" s="120" t="s">
        <v>187</v>
      </c>
      <c r="AT26" s="129" t="s">
        <v>233</v>
      </c>
      <c r="AU26" s="120">
        <v>0.51</v>
      </c>
      <c r="AV26" s="120"/>
      <c r="AW26" s="120"/>
      <c r="AX26" s="120"/>
      <c r="AY26" s="120"/>
      <c r="AZ26" s="120"/>
      <c r="BA26" s="120"/>
      <c r="BB26" s="120"/>
      <c r="BC26" s="120"/>
      <c r="BD26" s="120"/>
      <c r="BE26" s="120"/>
      <c r="BF26" s="120"/>
      <c r="BG26" s="135"/>
      <c r="BH26" s="57" t="s">
        <v>825</v>
      </c>
      <c r="BI26" s="364" t="s">
        <v>939</v>
      </c>
    </row>
    <row r="27" spans="1:150" ht="25.5" hidden="1" customHeight="1" x14ac:dyDescent="0.25">
      <c r="A27" s="29" t="s">
        <v>322</v>
      </c>
      <c r="B27" s="29" t="s">
        <v>323</v>
      </c>
      <c r="C27" s="29" t="s">
        <v>324</v>
      </c>
      <c r="D27" s="30" t="s">
        <v>325</v>
      </c>
      <c r="E27" s="31" t="s">
        <v>297</v>
      </c>
      <c r="F27" s="32" t="s">
        <v>130</v>
      </c>
      <c r="G27" s="32" t="s">
        <v>326</v>
      </c>
      <c r="H27" s="32" t="s">
        <v>131</v>
      </c>
      <c r="I27" s="32" t="s">
        <v>115</v>
      </c>
      <c r="J27" s="32" t="s">
        <v>112</v>
      </c>
      <c r="K27" s="32"/>
      <c r="L27" s="32"/>
      <c r="M27" s="32"/>
      <c r="N27" s="33">
        <v>794019</v>
      </c>
      <c r="O27" s="33">
        <v>59552</v>
      </c>
      <c r="P27" s="33"/>
      <c r="Q27" s="33"/>
      <c r="R27" s="33">
        <v>59551</v>
      </c>
      <c r="S27" s="33">
        <v>674916</v>
      </c>
      <c r="T27" s="34">
        <v>42675</v>
      </c>
      <c r="U27" s="35">
        <v>42917</v>
      </c>
      <c r="V27" s="35">
        <v>43008</v>
      </c>
      <c r="W27" s="36">
        <v>44012</v>
      </c>
      <c r="X27" s="114"/>
      <c r="Y27" s="114">
        <v>134983</v>
      </c>
      <c r="Z27" s="114">
        <v>404950</v>
      </c>
      <c r="AA27" s="114">
        <v>134983</v>
      </c>
      <c r="AB27" s="114"/>
      <c r="AC27" s="114"/>
      <c r="AD27" s="139"/>
      <c r="AE27" s="115"/>
      <c r="AF27" s="119">
        <v>12</v>
      </c>
      <c r="AG27" s="129" t="s">
        <v>241</v>
      </c>
      <c r="AH27" s="120"/>
      <c r="AI27" s="135"/>
      <c r="AJ27" s="136"/>
      <c r="AK27" s="119"/>
      <c r="AL27" s="120"/>
      <c r="AM27" s="120"/>
      <c r="AN27" s="120"/>
      <c r="AO27" s="120"/>
      <c r="AP27" s="120" t="s">
        <v>184</v>
      </c>
      <c r="AQ27" s="129" t="s">
        <v>232</v>
      </c>
      <c r="AR27" s="129">
        <v>2.09</v>
      </c>
      <c r="AS27" s="120"/>
      <c r="AT27" s="120"/>
      <c r="AU27" s="120"/>
      <c r="AV27" s="120"/>
      <c r="AW27" s="120"/>
      <c r="AX27" s="120"/>
      <c r="AY27" s="120"/>
      <c r="AZ27" s="120"/>
      <c r="BA27" s="120"/>
      <c r="BB27" s="120"/>
      <c r="BC27" s="120"/>
      <c r="BD27" s="120"/>
      <c r="BE27" s="120"/>
      <c r="BF27" s="120"/>
      <c r="BG27" s="135"/>
      <c r="BH27" s="57" t="s">
        <v>824</v>
      </c>
      <c r="BI27" s="364" t="s">
        <v>941</v>
      </c>
    </row>
    <row r="28" spans="1:150" ht="40.5" hidden="1" customHeight="1" x14ac:dyDescent="0.25">
      <c r="A28" s="29" t="s">
        <v>327</v>
      </c>
      <c r="B28" s="29" t="s">
        <v>328</v>
      </c>
      <c r="C28" s="29" t="s">
        <v>1092</v>
      </c>
      <c r="D28" s="30" t="s">
        <v>329</v>
      </c>
      <c r="E28" s="31" t="s">
        <v>297</v>
      </c>
      <c r="F28" s="32" t="s">
        <v>130</v>
      </c>
      <c r="G28" s="32" t="s">
        <v>326</v>
      </c>
      <c r="H28" s="32" t="s">
        <v>131</v>
      </c>
      <c r="I28" s="32" t="s">
        <v>115</v>
      </c>
      <c r="J28" s="32" t="s">
        <v>112</v>
      </c>
      <c r="K28" s="32"/>
      <c r="L28" s="32"/>
      <c r="M28" s="32"/>
      <c r="N28" s="33">
        <v>194118</v>
      </c>
      <c r="O28" s="33">
        <f>N28-S28</f>
        <v>79418</v>
      </c>
      <c r="P28" s="33"/>
      <c r="Q28" s="33"/>
      <c r="R28" s="33"/>
      <c r="S28" s="33">
        <v>114700</v>
      </c>
      <c r="T28" s="34">
        <v>42675</v>
      </c>
      <c r="U28" s="35">
        <v>43768</v>
      </c>
      <c r="V28" s="35">
        <v>43829</v>
      </c>
      <c r="W28" s="36">
        <v>44377</v>
      </c>
      <c r="X28" s="114"/>
      <c r="Y28" s="114"/>
      <c r="AA28" s="114">
        <v>0</v>
      </c>
      <c r="AB28" s="114">
        <v>60290</v>
      </c>
      <c r="AC28" s="114">
        <v>54410</v>
      </c>
      <c r="AD28" s="139"/>
      <c r="AE28" s="115"/>
      <c r="AF28" s="119">
        <v>19</v>
      </c>
      <c r="AG28" s="129" t="s">
        <v>742</v>
      </c>
      <c r="AH28" s="120"/>
      <c r="AI28" s="135"/>
      <c r="AJ28" s="136"/>
      <c r="AK28" s="119"/>
      <c r="AL28" s="120"/>
      <c r="AM28" s="120"/>
      <c r="AN28" s="120"/>
      <c r="AO28" s="120"/>
      <c r="AP28" s="140" t="s">
        <v>185</v>
      </c>
      <c r="AQ28" s="140" t="s">
        <v>186</v>
      </c>
      <c r="AR28" s="120">
        <v>1</v>
      </c>
      <c r="AS28" s="120"/>
      <c r="AT28" s="120"/>
      <c r="AU28" s="120"/>
      <c r="AV28" s="120"/>
      <c r="AW28" s="120"/>
      <c r="AX28" s="120"/>
      <c r="AY28" s="120"/>
      <c r="AZ28" s="120"/>
      <c r="BA28" s="120"/>
      <c r="BB28" s="120"/>
      <c r="BC28" s="120"/>
      <c r="BD28" s="120"/>
      <c r="BE28" s="120"/>
      <c r="BF28" s="120"/>
      <c r="BG28" s="135"/>
      <c r="BH28" s="41" t="s">
        <v>1012</v>
      </c>
      <c r="BI28" s="364" t="s">
        <v>1014</v>
      </c>
    </row>
    <row r="29" spans="1:150" ht="25.5" hidden="1" customHeight="1" x14ac:dyDescent="0.25">
      <c r="A29" s="29" t="s">
        <v>330</v>
      </c>
      <c r="B29" s="29" t="s">
        <v>331</v>
      </c>
      <c r="C29" s="29" t="s">
        <v>332</v>
      </c>
      <c r="D29" s="30" t="s">
        <v>333</v>
      </c>
      <c r="E29" s="31" t="s">
        <v>272</v>
      </c>
      <c r="F29" s="32" t="s">
        <v>130</v>
      </c>
      <c r="G29" s="32" t="s">
        <v>290</v>
      </c>
      <c r="H29" s="32" t="s">
        <v>131</v>
      </c>
      <c r="I29" s="32" t="s">
        <v>115</v>
      </c>
      <c r="J29" s="32" t="s">
        <v>112</v>
      </c>
      <c r="K29" s="32"/>
      <c r="L29" s="32"/>
      <c r="M29" s="32"/>
      <c r="N29" s="33">
        <v>1183328.81</v>
      </c>
      <c r="O29" s="33">
        <v>177499.33</v>
      </c>
      <c r="P29" s="33"/>
      <c r="Q29" s="33"/>
      <c r="R29" s="51"/>
      <c r="S29" s="33">
        <v>1005829.48</v>
      </c>
      <c r="T29" s="34">
        <v>42675</v>
      </c>
      <c r="U29" s="35">
        <v>42795</v>
      </c>
      <c r="V29" s="35">
        <v>42916</v>
      </c>
      <c r="W29" s="36">
        <v>44196</v>
      </c>
      <c r="X29" s="114"/>
      <c r="Y29" s="114">
        <v>127500</v>
      </c>
      <c r="Z29" s="114">
        <v>545780</v>
      </c>
      <c r="AA29" s="114">
        <v>218280</v>
      </c>
      <c r="AB29" s="114">
        <v>200000</v>
      </c>
      <c r="AC29" s="114"/>
      <c r="AD29" s="139"/>
      <c r="AE29" s="115"/>
      <c r="AF29" s="119">
        <v>12</v>
      </c>
      <c r="AG29" s="129" t="s">
        <v>241</v>
      </c>
      <c r="AH29" s="120"/>
      <c r="AI29" s="135"/>
      <c r="AJ29" s="136"/>
      <c r="AK29" s="119"/>
      <c r="AL29" s="120"/>
      <c r="AM29" s="120"/>
      <c r="AN29" s="120"/>
      <c r="AO29" s="120"/>
      <c r="AP29" s="120" t="s">
        <v>184</v>
      </c>
      <c r="AQ29" s="129" t="s">
        <v>232</v>
      </c>
      <c r="AR29" s="129">
        <v>1.65</v>
      </c>
      <c r="AS29" s="140" t="s">
        <v>185</v>
      </c>
      <c r="AT29" s="140" t="s">
        <v>186</v>
      </c>
      <c r="AU29" s="120">
        <v>2</v>
      </c>
      <c r="AV29" s="120"/>
      <c r="AW29" s="120"/>
      <c r="AX29" s="120"/>
      <c r="AY29" s="120"/>
      <c r="AZ29" s="120"/>
      <c r="BA29" s="120"/>
      <c r="BB29" s="120"/>
      <c r="BC29" s="120"/>
      <c r="BD29" s="120"/>
      <c r="BE29" s="120"/>
      <c r="BF29" s="120"/>
      <c r="BG29" s="135"/>
      <c r="BH29" s="57" t="s">
        <v>822</v>
      </c>
      <c r="BI29" s="364" t="s">
        <v>941</v>
      </c>
    </row>
    <row r="30" spans="1:150" ht="25.5" hidden="1" customHeight="1" x14ac:dyDescent="0.25">
      <c r="A30" s="29" t="s">
        <v>1090</v>
      </c>
      <c r="B30" s="29" t="s">
        <v>1093</v>
      </c>
      <c r="C30" s="396"/>
      <c r="D30" s="30" t="s">
        <v>1095</v>
      </c>
      <c r="E30" s="31" t="s">
        <v>280</v>
      </c>
      <c r="F30" s="32" t="s">
        <v>130</v>
      </c>
      <c r="G30" s="32" t="s">
        <v>321</v>
      </c>
      <c r="H30" s="32" t="s">
        <v>131</v>
      </c>
      <c r="I30" s="32" t="s">
        <v>115</v>
      </c>
      <c r="J30" s="32" t="s">
        <v>112</v>
      </c>
      <c r="K30" s="32"/>
      <c r="L30" s="32"/>
      <c r="M30" s="32"/>
      <c r="N30" s="33">
        <f>SUM(O30:S30)</f>
        <v>164147</v>
      </c>
      <c r="O30" s="33">
        <v>12681.5</v>
      </c>
      <c r="P30" s="33"/>
      <c r="Q30" s="33"/>
      <c r="R30" s="33">
        <v>12681.5</v>
      </c>
      <c r="S30" s="33">
        <v>138784</v>
      </c>
      <c r="T30" s="35">
        <v>43830</v>
      </c>
      <c r="U30" s="35">
        <v>44104</v>
      </c>
      <c r="V30" s="35">
        <v>44196</v>
      </c>
      <c r="W30" s="36">
        <v>44742</v>
      </c>
      <c r="X30" s="114"/>
      <c r="Y30" s="114"/>
      <c r="Z30" s="114"/>
      <c r="AA30" s="114"/>
      <c r="AB30" s="114"/>
      <c r="AC30" s="114"/>
      <c r="AD30" s="139"/>
      <c r="AE30" s="115"/>
      <c r="AF30" s="119">
        <v>12</v>
      </c>
      <c r="AG30" s="129" t="s">
        <v>241</v>
      </c>
      <c r="AH30" s="120"/>
      <c r="AI30" s="135"/>
      <c r="AJ30" s="136"/>
      <c r="AK30" s="119"/>
      <c r="AL30" s="120"/>
      <c r="AM30" s="120"/>
      <c r="AN30" s="120"/>
      <c r="AO30" s="120"/>
      <c r="AP30" s="120" t="s">
        <v>187</v>
      </c>
      <c r="AQ30" s="129" t="s">
        <v>233</v>
      </c>
      <c r="AR30" s="129">
        <v>0.21</v>
      </c>
      <c r="AS30" s="140"/>
      <c r="AT30" s="140"/>
      <c r="AU30" s="120"/>
      <c r="AV30" s="120"/>
      <c r="AW30" s="120"/>
      <c r="AX30" s="120"/>
      <c r="AY30" s="120"/>
      <c r="AZ30" s="120"/>
      <c r="BA30" s="120"/>
      <c r="BB30" s="120"/>
      <c r="BC30" s="120"/>
      <c r="BD30" s="120"/>
      <c r="BE30" s="120"/>
      <c r="BF30" s="120"/>
      <c r="BG30" s="135"/>
      <c r="BH30" s="57" t="s">
        <v>1124</v>
      </c>
      <c r="BI30" s="364"/>
    </row>
    <row r="31" spans="1:150" ht="25.5" hidden="1" customHeight="1" x14ac:dyDescent="0.25">
      <c r="A31" s="29" t="s">
        <v>1091</v>
      </c>
      <c r="B31" s="29" t="s">
        <v>1094</v>
      </c>
      <c r="C31" s="396"/>
      <c r="D31" s="397" t="s">
        <v>1096</v>
      </c>
      <c r="E31" s="398" t="s">
        <v>272</v>
      </c>
      <c r="F31" s="32" t="s">
        <v>130</v>
      </c>
      <c r="G31" s="32" t="s">
        <v>290</v>
      </c>
      <c r="H31" s="32" t="s">
        <v>131</v>
      </c>
      <c r="I31" s="32" t="s">
        <v>115</v>
      </c>
      <c r="J31" s="32" t="s">
        <v>112</v>
      </c>
      <c r="K31" s="32"/>
      <c r="L31" s="32"/>
      <c r="M31" s="32"/>
      <c r="N31" s="33">
        <f>SUM(O31:S31)</f>
        <v>215438.95</v>
      </c>
      <c r="O31" s="33">
        <v>32315.85</v>
      </c>
      <c r="P31" s="33"/>
      <c r="Q31" s="33"/>
      <c r="R31" s="51"/>
      <c r="S31" s="33">
        <v>183123.1</v>
      </c>
      <c r="T31" s="35">
        <v>43830</v>
      </c>
      <c r="U31" s="35">
        <v>44012</v>
      </c>
      <c r="V31" s="35">
        <v>44074</v>
      </c>
      <c r="W31" s="36">
        <v>44620</v>
      </c>
      <c r="X31" s="114"/>
      <c r="Y31" s="114"/>
      <c r="Z31" s="114"/>
      <c r="AA31" s="114"/>
      <c r="AB31" s="114"/>
      <c r="AC31" s="114"/>
      <c r="AD31" s="139"/>
      <c r="AE31" s="115"/>
      <c r="AF31" s="119">
        <v>12</v>
      </c>
      <c r="AG31" s="129" t="s">
        <v>241</v>
      </c>
      <c r="AH31" s="120"/>
      <c r="AI31" s="135"/>
      <c r="AJ31" s="136"/>
      <c r="AK31" s="119"/>
      <c r="AL31" s="120"/>
      <c r="AM31" s="120"/>
      <c r="AN31" s="120"/>
      <c r="AO31" s="120"/>
      <c r="AP31" s="120" t="s">
        <v>184</v>
      </c>
      <c r="AQ31" s="129" t="s">
        <v>232</v>
      </c>
      <c r="AR31" s="129">
        <v>0.2</v>
      </c>
      <c r="AS31" s="140"/>
      <c r="AT31" s="140"/>
      <c r="AU31" s="120"/>
      <c r="AV31" s="120"/>
      <c r="AW31" s="120"/>
      <c r="AX31" s="120"/>
      <c r="AY31" s="120"/>
      <c r="AZ31" s="120"/>
      <c r="BA31" s="120"/>
      <c r="BB31" s="120"/>
      <c r="BC31" s="120"/>
      <c r="BD31" s="120"/>
      <c r="BE31" s="120"/>
      <c r="BF31" s="120"/>
      <c r="BG31" s="135"/>
      <c r="BH31" s="57" t="s">
        <v>1125</v>
      </c>
      <c r="BI31" s="364"/>
    </row>
    <row r="32" spans="1:150" s="113" customFormat="1" ht="25.5" hidden="1" customHeight="1" x14ac:dyDescent="0.25">
      <c r="A32" s="20" t="s">
        <v>334</v>
      </c>
      <c r="B32" s="21" t="s">
        <v>83</v>
      </c>
      <c r="C32" s="21"/>
      <c r="D32" s="37" t="s">
        <v>335</v>
      </c>
      <c r="E32" s="23"/>
      <c r="F32" s="23"/>
      <c r="G32" s="23"/>
      <c r="H32" s="23"/>
      <c r="I32" s="23"/>
      <c r="J32" s="23"/>
      <c r="K32" s="23"/>
      <c r="L32" s="23"/>
      <c r="M32" s="23"/>
      <c r="N32" s="23"/>
      <c r="O32" s="23"/>
      <c r="P32" s="23"/>
      <c r="Q32" s="23"/>
      <c r="R32" s="23"/>
      <c r="S32" s="24"/>
      <c r="T32" s="25"/>
      <c r="U32" s="38"/>
      <c r="V32" s="38"/>
      <c r="W32" s="28" t="s">
        <v>275</v>
      </c>
      <c r="X32" s="108"/>
      <c r="Y32" s="108"/>
      <c r="Z32" s="108"/>
      <c r="AA32" s="108"/>
      <c r="AB32" s="108"/>
      <c r="AC32" s="108"/>
      <c r="AD32" s="138"/>
      <c r="AE32" s="109"/>
      <c r="AF32" s="112"/>
      <c r="AG32" s="110"/>
      <c r="AH32" s="110"/>
      <c r="AI32" s="111"/>
      <c r="AJ32" s="109"/>
      <c r="AK32" s="112"/>
      <c r="AL32" s="110"/>
      <c r="AM32" s="110"/>
      <c r="AN32" s="110"/>
      <c r="AO32" s="110"/>
      <c r="AP32" s="110"/>
      <c r="AQ32" s="110"/>
      <c r="AR32" s="110"/>
      <c r="AS32" s="110"/>
      <c r="AT32" s="110"/>
      <c r="AU32" s="110"/>
      <c r="AV32" s="110"/>
      <c r="AW32" s="110"/>
      <c r="AX32" s="110"/>
      <c r="AY32" s="110"/>
      <c r="AZ32" s="110"/>
      <c r="BA32" s="110"/>
      <c r="BB32" s="110"/>
      <c r="BC32" s="110"/>
      <c r="BD32" s="110"/>
      <c r="BE32" s="110"/>
      <c r="BF32" s="110"/>
      <c r="BG32" s="111"/>
      <c r="BH32" s="57"/>
      <c r="BI32" s="364" t="s">
        <v>275</v>
      </c>
      <c r="BJ32" s="101"/>
      <c r="BK32" s="101"/>
      <c r="BL32" s="101"/>
      <c r="BM32" s="101"/>
      <c r="BN32" s="101"/>
      <c r="BO32" s="101"/>
      <c r="BP32" s="101"/>
      <c r="BQ32" s="101"/>
      <c r="BR32" s="101"/>
      <c r="BS32" s="101"/>
      <c r="BT32" s="101"/>
      <c r="BU32" s="101"/>
      <c r="BV32" s="101"/>
      <c r="BW32" s="101"/>
      <c r="BX32" s="101"/>
      <c r="BY32" s="101"/>
      <c r="BZ32" s="101"/>
      <c r="CA32" s="101"/>
      <c r="CB32" s="101"/>
      <c r="CC32" s="101"/>
      <c r="CD32" s="101"/>
      <c r="CE32" s="101"/>
      <c r="CF32" s="101"/>
      <c r="CG32" s="10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1"/>
      <c r="DQ32" s="101"/>
      <c r="DR32" s="101"/>
      <c r="DS32" s="101"/>
      <c r="DT32" s="101"/>
      <c r="DU32" s="101"/>
      <c r="DV32" s="101"/>
      <c r="DW32" s="101"/>
      <c r="DX32" s="101"/>
      <c r="DY32" s="101"/>
      <c r="DZ32" s="101"/>
      <c r="EA32" s="101"/>
      <c r="EB32" s="101"/>
      <c r="EC32" s="101"/>
      <c r="ED32" s="101"/>
      <c r="EE32" s="101"/>
      <c r="EF32" s="101"/>
      <c r="EG32" s="101"/>
      <c r="EH32" s="101"/>
      <c r="EI32" s="101"/>
      <c r="EJ32" s="101"/>
      <c r="EK32" s="101"/>
      <c r="EL32" s="101"/>
      <c r="EM32" s="101"/>
      <c r="EN32" s="101"/>
      <c r="EO32" s="101"/>
      <c r="EP32" s="101"/>
      <c r="EQ32" s="101"/>
      <c r="ER32" s="101"/>
      <c r="ES32" s="101"/>
      <c r="ET32" s="101"/>
    </row>
    <row r="33" spans="1:150" ht="25.5" hidden="1" customHeight="1" x14ac:dyDescent="0.25">
      <c r="A33" s="29" t="s">
        <v>336</v>
      </c>
      <c r="B33" s="29" t="s">
        <v>337</v>
      </c>
      <c r="C33" s="29" t="s">
        <v>1008</v>
      </c>
      <c r="D33" s="30" t="s">
        <v>338</v>
      </c>
      <c r="E33" s="31" t="s">
        <v>272</v>
      </c>
      <c r="F33" s="32" t="s">
        <v>130</v>
      </c>
      <c r="G33" s="32" t="s">
        <v>290</v>
      </c>
      <c r="H33" s="32" t="s">
        <v>134</v>
      </c>
      <c r="I33" s="32" t="s">
        <v>115</v>
      </c>
      <c r="J33" s="32" t="s">
        <v>112</v>
      </c>
      <c r="K33" s="32"/>
      <c r="L33" s="32"/>
      <c r="M33" s="32"/>
      <c r="N33" s="33">
        <v>1046211.79</v>
      </c>
      <c r="O33" s="33">
        <v>340007.79</v>
      </c>
      <c r="P33" s="33"/>
      <c r="Q33" s="33">
        <v>0</v>
      </c>
      <c r="R33" s="33">
        <v>0</v>
      </c>
      <c r="S33" s="33">
        <v>706204</v>
      </c>
      <c r="T33" s="34">
        <v>43344</v>
      </c>
      <c r="U33" s="35">
        <v>43584</v>
      </c>
      <c r="V33" s="35">
        <v>43738</v>
      </c>
      <c r="W33" s="36">
        <v>44773</v>
      </c>
      <c r="X33" s="114">
        <v>0</v>
      </c>
      <c r="Y33" s="114">
        <v>0</v>
      </c>
      <c r="Z33" s="114">
        <v>0</v>
      </c>
      <c r="AA33" s="91">
        <f>196920+32821</f>
        <v>229741</v>
      </c>
      <c r="AB33" s="91">
        <f>196920+131280</f>
        <v>328200</v>
      </c>
      <c r="AC33" s="91">
        <f>S33-AA33-AB33</f>
        <v>148263</v>
      </c>
      <c r="AD33" s="139">
        <v>0</v>
      </c>
      <c r="AE33" s="115"/>
      <c r="AF33" s="119">
        <v>19</v>
      </c>
      <c r="AG33" s="129" t="s">
        <v>743</v>
      </c>
      <c r="AH33" s="120">
        <v>18</v>
      </c>
      <c r="AI33" s="141" t="s">
        <v>242</v>
      </c>
      <c r="AJ33" s="136"/>
      <c r="AK33" s="119"/>
      <c r="AL33" s="120"/>
      <c r="AM33" s="120"/>
      <c r="AN33" s="120"/>
      <c r="AO33" s="120"/>
      <c r="AP33" s="120" t="s">
        <v>192</v>
      </c>
      <c r="AQ33" s="129" t="s">
        <v>744</v>
      </c>
      <c r="AR33" s="120">
        <v>1</v>
      </c>
      <c r="AS33" s="120" t="s">
        <v>193</v>
      </c>
      <c r="AT33" s="129" t="s">
        <v>194</v>
      </c>
      <c r="AU33" s="117">
        <v>1</v>
      </c>
      <c r="AV33" s="120"/>
      <c r="AW33" s="120"/>
      <c r="AX33" s="120"/>
      <c r="AY33" s="120"/>
      <c r="AZ33" s="120"/>
      <c r="BA33" s="120"/>
      <c r="BB33" s="120"/>
      <c r="BC33" s="120"/>
      <c r="BD33" s="120"/>
      <c r="BE33" s="120"/>
      <c r="BF33" s="120"/>
      <c r="BG33" s="135"/>
      <c r="BH33" s="57" t="s">
        <v>879</v>
      </c>
      <c r="BI33" s="364" t="s">
        <v>947</v>
      </c>
    </row>
    <row r="34" spans="1:150" ht="25.5" hidden="1" customHeight="1" x14ac:dyDescent="0.25">
      <c r="A34" s="29" t="s">
        <v>339</v>
      </c>
      <c r="B34" s="29" t="s">
        <v>340</v>
      </c>
      <c r="C34" s="29" t="s">
        <v>341</v>
      </c>
      <c r="D34" s="30" t="s">
        <v>342</v>
      </c>
      <c r="E34" s="31" t="s">
        <v>272</v>
      </c>
      <c r="F34" s="32" t="s">
        <v>130</v>
      </c>
      <c r="G34" s="32" t="s">
        <v>290</v>
      </c>
      <c r="H34" s="32" t="s">
        <v>133</v>
      </c>
      <c r="I34" s="32" t="s">
        <v>111</v>
      </c>
      <c r="J34" s="32" t="s">
        <v>112</v>
      </c>
      <c r="K34" s="32"/>
      <c r="L34" s="32"/>
      <c r="M34" s="32"/>
      <c r="N34" s="33">
        <v>11900</v>
      </c>
      <c r="O34" s="33">
        <v>1785</v>
      </c>
      <c r="P34" s="33"/>
      <c r="Q34" s="33"/>
      <c r="R34" s="33"/>
      <c r="S34" s="33">
        <v>10115</v>
      </c>
      <c r="T34" s="34">
        <v>42644</v>
      </c>
      <c r="U34" s="35">
        <v>42705</v>
      </c>
      <c r="V34" s="35">
        <v>42735</v>
      </c>
      <c r="W34" s="36">
        <v>42766</v>
      </c>
      <c r="X34" s="114"/>
      <c r="Y34" s="114">
        <v>10115</v>
      </c>
      <c r="Z34" s="114"/>
      <c r="AA34" s="114"/>
      <c r="AB34" s="114"/>
      <c r="AC34" s="114"/>
      <c r="AD34" s="139"/>
      <c r="AE34" s="115"/>
      <c r="AF34" s="119">
        <v>50</v>
      </c>
      <c r="AG34" s="129" t="s">
        <v>258</v>
      </c>
      <c r="AH34" s="120"/>
      <c r="AI34" s="135"/>
      <c r="AJ34" s="136"/>
      <c r="AK34" s="119"/>
      <c r="AL34" s="120"/>
      <c r="AM34" s="120"/>
      <c r="AN34" s="120"/>
      <c r="AO34" s="120"/>
      <c r="AP34" s="120" t="s">
        <v>195</v>
      </c>
      <c r="AQ34" s="129" t="s">
        <v>196</v>
      </c>
      <c r="AR34" s="120">
        <v>1</v>
      </c>
      <c r="AS34" s="120"/>
      <c r="AT34" s="120"/>
      <c r="AU34" s="120"/>
      <c r="AV34" s="120"/>
      <c r="AW34" s="120"/>
      <c r="AX34" s="120"/>
      <c r="AY34" s="120"/>
      <c r="AZ34" s="120"/>
      <c r="BA34" s="120"/>
      <c r="BB34" s="120"/>
      <c r="BC34" s="120"/>
      <c r="BD34" s="120"/>
      <c r="BE34" s="120"/>
      <c r="BF34" s="120"/>
      <c r="BG34" s="135"/>
      <c r="BH34" s="57" t="s">
        <v>880</v>
      </c>
      <c r="BI34" s="364" t="s">
        <v>939</v>
      </c>
    </row>
    <row r="35" spans="1:150" s="113" customFormat="1" ht="25.5" hidden="1" customHeight="1" x14ac:dyDescent="0.25">
      <c r="A35" s="20" t="s">
        <v>343</v>
      </c>
      <c r="B35" s="21" t="s">
        <v>83</v>
      </c>
      <c r="C35" s="21"/>
      <c r="D35" s="22" t="s">
        <v>344</v>
      </c>
      <c r="E35" s="23"/>
      <c r="F35" s="23"/>
      <c r="G35" s="23"/>
      <c r="H35" s="23"/>
      <c r="I35" s="23"/>
      <c r="J35" s="23"/>
      <c r="K35" s="23"/>
      <c r="L35" s="23"/>
      <c r="M35" s="23"/>
      <c r="N35" s="23"/>
      <c r="O35" s="23"/>
      <c r="P35" s="23"/>
      <c r="Q35" s="23"/>
      <c r="R35" s="23"/>
      <c r="S35" s="52"/>
      <c r="T35" s="25"/>
      <c r="U35" s="38"/>
      <c r="V35" s="38"/>
      <c r="W35" s="28" t="s">
        <v>275</v>
      </c>
      <c r="X35" s="108"/>
      <c r="Y35" s="108"/>
      <c r="Z35" s="108"/>
      <c r="AA35" s="108"/>
      <c r="AB35" s="108"/>
      <c r="AC35" s="108"/>
      <c r="AD35" s="138"/>
      <c r="AE35" s="109"/>
      <c r="AF35" s="112"/>
      <c r="AG35" s="110"/>
      <c r="AH35" s="110"/>
      <c r="AI35" s="111"/>
      <c r="AJ35" s="109"/>
      <c r="AK35" s="112"/>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1"/>
      <c r="BH35" s="57"/>
      <c r="BI35" s="364" t="s">
        <v>275</v>
      </c>
      <c r="BJ35" s="101"/>
      <c r="BK35" s="101"/>
      <c r="BL35" s="101"/>
      <c r="BM35" s="101"/>
      <c r="BN35" s="101"/>
      <c r="BO35" s="101"/>
      <c r="BP35" s="101"/>
      <c r="BQ35" s="101"/>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1"/>
      <c r="DQ35" s="101"/>
      <c r="DR35" s="101"/>
      <c r="DS35" s="101"/>
      <c r="DT35" s="101"/>
      <c r="DU35" s="101"/>
      <c r="DV35" s="101"/>
      <c r="DW35" s="101"/>
      <c r="DX35" s="101"/>
      <c r="DY35" s="101"/>
      <c r="DZ35" s="101"/>
      <c r="EA35" s="101"/>
      <c r="EB35" s="101"/>
      <c r="EC35" s="101"/>
      <c r="ED35" s="101"/>
      <c r="EE35" s="101"/>
      <c r="EF35" s="101"/>
      <c r="EG35" s="101"/>
      <c r="EH35" s="101"/>
      <c r="EI35" s="101"/>
      <c r="EJ35" s="101"/>
      <c r="EK35" s="101"/>
      <c r="EL35" s="101"/>
      <c r="EM35" s="101"/>
      <c r="EN35" s="101"/>
      <c r="EO35" s="101"/>
      <c r="EP35" s="101"/>
      <c r="EQ35" s="101"/>
      <c r="ER35" s="101"/>
      <c r="ES35" s="101"/>
      <c r="ET35" s="101"/>
    </row>
    <row r="36" spans="1:150" ht="25.5" hidden="1" customHeight="1" x14ac:dyDescent="0.25">
      <c r="A36" s="29" t="s">
        <v>345</v>
      </c>
      <c r="B36" s="29" t="s">
        <v>346</v>
      </c>
      <c r="C36" s="29" t="s">
        <v>347</v>
      </c>
      <c r="D36" s="30" t="s">
        <v>348</v>
      </c>
      <c r="E36" s="31" t="s">
        <v>266</v>
      </c>
      <c r="F36" s="32" t="s">
        <v>130</v>
      </c>
      <c r="G36" s="32" t="s">
        <v>349</v>
      </c>
      <c r="H36" s="32" t="s">
        <v>190</v>
      </c>
      <c r="I36" s="32" t="s">
        <v>115</v>
      </c>
      <c r="J36" s="32"/>
      <c r="K36" s="32"/>
      <c r="L36" s="32"/>
      <c r="M36" s="32"/>
      <c r="N36" s="33">
        <v>83796.47</v>
      </c>
      <c r="O36" s="33">
        <v>12569.47</v>
      </c>
      <c r="P36" s="33"/>
      <c r="Q36" s="33"/>
      <c r="R36" s="33"/>
      <c r="S36" s="33">
        <v>71227</v>
      </c>
      <c r="T36" s="34">
        <v>42795</v>
      </c>
      <c r="U36" s="35">
        <v>42948</v>
      </c>
      <c r="V36" s="35">
        <v>43069</v>
      </c>
      <c r="W36" s="36">
        <v>43404</v>
      </c>
      <c r="X36" s="114"/>
      <c r="Y36" s="114">
        <v>10000</v>
      </c>
      <c r="Z36" s="114">
        <v>61227</v>
      </c>
      <c r="AA36" s="114"/>
      <c r="AB36" s="114"/>
      <c r="AC36" s="114"/>
      <c r="AD36" s="139"/>
      <c r="AE36" s="115"/>
      <c r="AF36" s="119">
        <v>19</v>
      </c>
      <c r="AG36" s="129" t="s">
        <v>742</v>
      </c>
      <c r="AH36" s="120"/>
      <c r="AI36" s="142"/>
      <c r="AJ36" s="136"/>
      <c r="AK36" s="119"/>
      <c r="AL36" s="120"/>
      <c r="AM36" s="120"/>
      <c r="AN36" s="120"/>
      <c r="AO36" s="120"/>
      <c r="AP36" s="116" t="s">
        <v>189</v>
      </c>
      <c r="AQ36" s="116" t="s">
        <v>745</v>
      </c>
      <c r="AR36" s="143">
        <v>1</v>
      </c>
      <c r="AS36" s="120"/>
      <c r="AT36" s="120"/>
      <c r="AU36" s="120"/>
      <c r="AV36" s="120"/>
      <c r="AW36" s="120"/>
      <c r="AX36" s="120"/>
      <c r="AY36" s="120"/>
      <c r="AZ36" s="120"/>
      <c r="BA36" s="120"/>
      <c r="BB36" s="120"/>
      <c r="BC36" s="120"/>
      <c r="BD36" s="120"/>
      <c r="BE36" s="120"/>
      <c r="BF36" s="120"/>
      <c r="BG36" s="135"/>
      <c r="BH36" s="57" t="s">
        <v>801</v>
      </c>
      <c r="BI36" s="364" t="s">
        <v>939</v>
      </c>
      <c r="BJ36" s="122"/>
      <c r="BK36" s="122"/>
      <c r="BL36" s="122"/>
      <c r="BM36" s="122"/>
      <c r="BN36" s="122"/>
    </row>
    <row r="37" spans="1:150" ht="25.5" hidden="1" customHeight="1" x14ac:dyDescent="0.25">
      <c r="A37" s="29" t="s">
        <v>350</v>
      </c>
      <c r="B37" s="29" t="s">
        <v>351</v>
      </c>
      <c r="C37" s="29" t="s">
        <v>352</v>
      </c>
      <c r="D37" s="30" t="s">
        <v>353</v>
      </c>
      <c r="E37" s="31" t="s">
        <v>280</v>
      </c>
      <c r="F37" s="32" t="s">
        <v>130</v>
      </c>
      <c r="G37" s="32" t="s">
        <v>321</v>
      </c>
      <c r="H37" s="32" t="s">
        <v>190</v>
      </c>
      <c r="I37" s="32" t="s">
        <v>115</v>
      </c>
      <c r="J37" s="32" t="s">
        <v>112</v>
      </c>
      <c r="K37" s="32"/>
      <c r="L37" s="32"/>
      <c r="M37" s="32"/>
      <c r="N37" s="33">
        <v>69389.47</v>
      </c>
      <c r="O37" s="33">
        <v>42007.47</v>
      </c>
      <c r="P37" s="33"/>
      <c r="Q37" s="33"/>
      <c r="R37" s="33"/>
      <c r="S37" s="33">
        <v>27382</v>
      </c>
      <c r="T37" s="34">
        <v>42675</v>
      </c>
      <c r="U37" s="35">
        <v>42886</v>
      </c>
      <c r="V37" s="35">
        <v>42947</v>
      </c>
      <c r="W37" s="36">
        <v>43524</v>
      </c>
      <c r="X37" s="114"/>
      <c r="Y37" s="114">
        <v>27382</v>
      </c>
      <c r="Z37" s="114">
        <v>0</v>
      </c>
      <c r="AA37" s="114"/>
      <c r="AB37" s="114"/>
      <c r="AC37" s="114"/>
      <c r="AD37" s="139"/>
      <c r="AE37" s="115"/>
      <c r="AF37" s="119">
        <v>19</v>
      </c>
      <c r="AG37" s="129" t="s">
        <v>742</v>
      </c>
      <c r="AH37" s="120"/>
      <c r="AI37" s="142"/>
      <c r="AJ37" s="136"/>
      <c r="AK37" s="119"/>
      <c r="AL37" s="120"/>
      <c r="AM37" s="120"/>
      <c r="AN37" s="120"/>
      <c r="AO37" s="120"/>
      <c r="AP37" s="117" t="s">
        <v>188</v>
      </c>
      <c r="AQ37" s="116" t="s">
        <v>231</v>
      </c>
      <c r="AR37" s="117">
        <v>0.51</v>
      </c>
      <c r="AS37" s="120"/>
      <c r="AT37" s="120"/>
      <c r="AU37" s="120"/>
      <c r="AV37" s="120"/>
      <c r="AW37" s="120"/>
      <c r="AX37" s="120"/>
      <c r="AY37" s="120"/>
      <c r="AZ37" s="120"/>
      <c r="BA37" s="120"/>
      <c r="BB37" s="120"/>
      <c r="BC37" s="120"/>
      <c r="BD37" s="120"/>
      <c r="BE37" s="120"/>
      <c r="BF37" s="120"/>
      <c r="BG37" s="135"/>
      <c r="BH37" s="57" t="s">
        <v>800</v>
      </c>
      <c r="BI37" s="364" t="s">
        <v>941</v>
      </c>
    </row>
    <row r="38" spans="1:150" ht="25.5" hidden="1" customHeight="1" x14ac:dyDescent="0.25">
      <c r="A38" s="29" t="s">
        <v>354</v>
      </c>
      <c r="B38" s="29" t="s">
        <v>355</v>
      </c>
      <c r="C38" s="29" t="s">
        <v>881</v>
      </c>
      <c r="D38" s="30" t="s">
        <v>356</v>
      </c>
      <c r="E38" s="31" t="s">
        <v>297</v>
      </c>
      <c r="F38" s="32" t="s">
        <v>130</v>
      </c>
      <c r="G38" s="32" t="s">
        <v>326</v>
      </c>
      <c r="H38" s="32" t="s">
        <v>190</v>
      </c>
      <c r="I38" s="32" t="s">
        <v>115</v>
      </c>
      <c r="J38" s="32" t="s">
        <v>112</v>
      </c>
      <c r="K38" s="32"/>
      <c r="L38" s="32"/>
      <c r="M38" s="32"/>
      <c r="N38" s="33">
        <v>187680.87</v>
      </c>
      <c r="O38" s="33">
        <v>34364.86</v>
      </c>
      <c r="P38" s="33"/>
      <c r="Q38" s="33"/>
      <c r="R38" s="33"/>
      <c r="S38" s="33">
        <v>153316.01</v>
      </c>
      <c r="T38" s="34">
        <v>42979</v>
      </c>
      <c r="U38" s="35">
        <v>43554</v>
      </c>
      <c r="V38" s="35">
        <v>43616</v>
      </c>
      <c r="W38" s="36">
        <v>44196</v>
      </c>
      <c r="X38" s="114"/>
      <c r="Y38" s="114"/>
      <c r="Z38" s="114">
        <v>0</v>
      </c>
      <c r="AA38" s="114">
        <v>40245</v>
      </c>
      <c r="AB38" s="114">
        <v>40245</v>
      </c>
      <c r="AC38" s="114"/>
      <c r="AD38" s="139"/>
      <c r="AE38" s="115"/>
      <c r="AF38" s="119">
        <v>19</v>
      </c>
      <c r="AG38" s="129" t="s">
        <v>742</v>
      </c>
      <c r="AH38" s="120"/>
      <c r="AI38" s="142"/>
      <c r="AJ38" s="136"/>
      <c r="AK38" s="119"/>
      <c r="AL38" s="120"/>
      <c r="AM38" s="120"/>
      <c r="AN38" s="120"/>
      <c r="AO38" s="120"/>
      <c r="AP38" s="117" t="s">
        <v>188</v>
      </c>
      <c r="AQ38" s="116" t="s">
        <v>231</v>
      </c>
      <c r="AR38" s="117">
        <v>0.6</v>
      </c>
      <c r="AS38" s="120"/>
      <c r="AT38" s="120"/>
      <c r="AU38" s="120"/>
      <c r="AV38" s="120"/>
      <c r="AW38" s="120"/>
      <c r="AX38" s="120"/>
      <c r="AY38" s="120"/>
      <c r="AZ38" s="120"/>
      <c r="BA38" s="120"/>
      <c r="BB38" s="120"/>
      <c r="BC38" s="120"/>
      <c r="BD38" s="120"/>
      <c r="BE38" s="120"/>
      <c r="BF38" s="120"/>
      <c r="BG38" s="135"/>
      <c r="BH38" s="57" t="s">
        <v>882</v>
      </c>
      <c r="BI38" s="364" t="s">
        <v>947</v>
      </c>
    </row>
    <row r="39" spans="1:150" ht="25.5" hidden="1" customHeight="1" x14ac:dyDescent="0.25">
      <c r="A39" s="29" t="s">
        <v>357</v>
      </c>
      <c r="B39" s="29" t="s">
        <v>358</v>
      </c>
      <c r="C39" s="29" t="s">
        <v>359</v>
      </c>
      <c r="D39" s="30" t="s">
        <v>360</v>
      </c>
      <c r="E39" s="31" t="s">
        <v>272</v>
      </c>
      <c r="F39" s="32" t="s">
        <v>130</v>
      </c>
      <c r="G39" s="32" t="s">
        <v>361</v>
      </c>
      <c r="H39" s="32" t="s">
        <v>190</v>
      </c>
      <c r="I39" s="32" t="s">
        <v>115</v>
      </c>
      <c r="J39" s="32"/>
      <c r="K39" s="32"/>
      <c r="L39" s="32"/>
      <c r="M39" s="32"/>
      <c r="N39" s="33">
        <v>142676.6</v>
      </c>
      <c r="O39" s="33">
        <v>31407.61</v>
      </c>
      <c r="P39" s="33"/>
      <c r="Q39" s="33"/>
      <c r="R39" s="33"/>
      <c r="S39" s="33">
        <v>111268.99</v>
      </c>
      <c r="T39" s="34">
        <v>42705</v>
      </c>
      <c r="U39" s="35">
        <v>42886</v>
      </c>
      <c r="V39" s="35">
        <v>42978</v>
      </c>
      <c r="W39" s="36">
        <v>43830</v>
      </c>
      <c r="X39" s="114"/>
      <c r="Y39" s="114">
        <v>40223.72</v>
      </c>
      <c r="Z39" s="114">
        <v>51045.279999999999</v>
      </c>
      <c r="AA39" s="114">
        <v>20000</v>
      </c>
      <c r="AB39" s="114"/>
      <c r="AC39" s="114"/>
      <c r="AD39" s="139"/>
      <c r="AE39" s="115"/>
      <c r="AF39" s="119">
        <v>19</v>
      </c>
      <c r="AG39" s="129" t="s">
        <v>742</v>
      </c>
      <c r="AH39" s="120"/>
      <c r="AI39" s="142"/>
      <c r="AJ39" s="136"/>
      <c r="AK39" s="119"/>
      <c r="AL39" s="120"/>
      <c r="AM39" s="120"/>
      <c r="AN39" s="120"/>
      <c r="AO39" s="120"/>
      <c r="AP39" s="117" t="s">
        <v>188</v>
      </c>
      <c r="AQ39" s="116" t="s">
        <v>231</v>
      </c>
      <c r="AR39" s="117">
        <v>1</v>
      </c>
      <c r="AS39" s="120"/>
      <c r="AT39" s="120"/>
      <c r="AU39" s="120"/>
      <c r="AV39" s="120"/>
      <c r="AW39" s="120"/>
      <c r="AX39" s="120"/>
      <c r="AY39" s="120"/>
      <c r="AZ39" s="120"/>
      <c r="BA39" s="120"/>
      <c r="BB39" s="120"/>
      <c r="BC39" s="120"/>
      <c r="BD39" s="120"/>
      <c r="BE39" s="120"/>
      <c r="BF39" s="120"/>
      <c r="BG39" s="135"/>
      <c r="BH39" s="57" t="s">
        <v>799</v>
      </c>
      <c r="BI39" s="364" t="s">
        <v>939</v>
      </c>
    </row>
    <row r="40" spans="1:150" s="113" customFormat="1" ht="25.5" hidden="1" customHeight="1" x14ac:dyDescent="0.25">
      <c r="A40" s="20" t="s">
        <v>362</v>
      </c>
      <c r="B40" s="21" t="s">
        <v>83</v>
      </c>
      <c r="C40" s="21"/>
      <c r="D40" s="22" t="s">
        <v>363</v>
      </c>
      <c r="E40" s="23"/>
      <c r="F40" s="23"/>
      <c r="G40" s="23"/>
      <c r="H40" s="23"/>
      <c r="I40" s="23"/>
      <c r="J40" s="23"/>
      <c r="K40" s="23"/>
      <c r="L40" s="23"/>
      <c r="M40" s="23"/>
      <c r="N40" s="23"/>
      <c r="O40" s="23"/>
      <c r="P40" s="23"/>
      <c r="Q40" s="23"/>
      <c r="R40" s="23"/>
      <c r="S40" s="24"/>
      <c r="T40" s="25"/>
      <c r="U40" s="38"/>
      <c r="V40" s="38"/>
      <c r="W40" s="28" t="s">
        <v>275</v>
      </c>
      <c r="X40" s="108"/>
      <c r="Y40" s="108"/>
      <c r="Z40" s="108"/>
      <c r="AA40" s="108"/>
      <c r="AB40" s="108"/>
      <c r="AC40" s="108"/>
      <c r="AD40" s="138"/>
      <c r="AE40" s="109"/>
      <c r="AF40" s="112"/>
      <c r="AG40" s="110"/>
      <c r="AH40" s="110"/>
      <c r="AI40" s="111"/>
      <c r="AJ40" s="109"/>
      <c r="AK40" s="112"/>
      <c r="AL40" s="110"/>
      <c r="AM40" s="110"/>
      <c r="AN40" s="110"/>
      <c r="AO40" s="110"/>
      <c r="AP40" s="110"/>
      <c r="AQ40" s="110"/>
      <c r="AR40" s="110"/>
      <c r="AS40" s="110"/>
      <c r="AT40" s="110"/>
      <c r="AU40" s="110"/>
      <c r="AV40" s="110"/>
      <c r="AW40" s="110"/>
      <c r="AX40" s="110"/>
      <c r="AY40" s="110"/>
      <c r="AZ40" s="110"/>
      <c r="BA40" s="110"/>
      <c r="BB40" s="110"/>
      <c r="BC40" s="110"/>
      <c r="BD40" s="110"/>
      <c r="BE40" s="110"/>
      <c r="BF40" s="110"/>
      <c r="BG40" s="111"/>
      <c r="BH40" s="57"/>
      <c r="BI40" s="364" t="s">
        <v>275</v>
      </c>
      <c r="BJ40" s="101"/>
      <c r="BK40" s="101"/>
      <c r="BL40" s="101"/>
      <c r="BM40" s="101"/>
      <c r="BN40" s="101"/>
      <c r="BO40" s="101"/>
      <c r="BP40" s="101"/>
      <c r="BQ40" s="101"/>
      <c r="BR40" s="101"/>
      <c r="BS40" s="101"/>
      <c r="BT40" s="101"/>
      <c r="BU40" s="101"/>
      <c r="BV40" s="101"/>
      <c r="BW40" s="101"/>
      <c r="BX40" s="101"/>
      <c r="BY40" s="101"/>
      <c r="BZ40" s="101"/>
      <c r="CA40" s="101"/>
      <c r="CB40" s="101"/>
      <c r="CC40" s="101"/>
      <c r="CD40" s="101"/>
      <c r="CE40" s="101"/>
      <c r="CF40" s="101"/>
      <c r="CG40" s="101"/>
      <c r="CH40" s="101"/>
      <c r="CI40" s="101"/>
      <c r="CJ40" s="101"/>
      <c r="CK40" s="101"/>
      <c r="CL40" s="101"/>
      <c r="CM40" s="101"/>
      <c r="CN40" s="101"/>
      <c r="CO40" s="101"/>
      <c r="CP40" s="101"/>
      <c r="CQ40" s="101"/>
      <c r="CR40" s="101"/>
      <c r="CS40" s="101"/>
      <c r="CT40" s="101"/>
      <c r="CU40" s="101"/>
      <c r="CV40" s="101"/>
      <c r="CW40" s="101"/>
      <c r="CX40" s="101"/>
      <c r="CY40" s="101"/>
      <c r="CZ40" s="101"/>
      <c r="DA40" s="101"/>
      <c r="DB40" s="101"/>
      <c r="DC40" s="101"/>
      <c r="DD40" s="101"/>
      <c r="DE40" s="101"/>
      <c r="DF40" s="101"/>
      <c r="DG40" s="101"/>
      <c r="DH40" s="101"/>
      <c r="DI40" s="101"/>
      <c r="DJ40" s="101"/>
      <c r="DK40" s="101"/>
      <c r="DL40" s="101"/>
      <c r="DM40" s="101"/>
      <c r="DN40" s="101"/>
      <c r="DO40" s="101"/>
      <c r="DP40" s="101"/>
      <c r="DQ40" s="101"/>
      <c r="DR40" s="101"/>
      <c r="DS40" s="101"/>
      <c r="DT40" s="101"/>
      <c r="DU40" s="101"/>
      <c r="DV40" s="101"/>
      <c r="DW40" s="101"/>
      <c r="DX40" s="101"/>
      <c r="DY40" s="101"/>
      <c r="DZ40" s="101"/>
      <c r="EA40" s="101"/>
      <c r="EB40" s="101"/>
      <c r="EC40" s="101"/>
      <c r="ED40" s="101"/>
      <c r="EE40" s="101"/>
      <c r="EF40" s="101"/>
      <c r="EG40" s="101"/>
      <c r="EH40" s="101"/>
      <c r="EI40" s="101"/>
      <c r="EJ40" s="101"/>
      <c r="EK40" s="101"/>
      <c r="EL40" s="101"/>
      <c r="EM40" s="101"/>
      <c r="EN40" s="101"/>
      <c r="EO40" s="101"/>
      <c r="EP40" s="101"/>
      <c r="EQ40" s="101"/>
      <c r="ER40" s="101"/>
      <c r="ES40" s="101"/>
      <c r="ET40" s="101"/>
    </row>
    <row r="41" spans="1:150" ht="25.5" hidden="1" customHeight="1" x14ac:dyDescent="0.25">
      <c r="A41" s="29" t="s">
        <v>364</v>
      </c>
      <c r="B41" s="29" t="s">
        <v>365</v>
      </c>
      <c r="C41" s="29" t="s">
        <v>366</v>
      </c>
      <c r="D41" s="30" t="s">
        <v>367</v>
      </c>
      <c r="E41" s="31" t="s">
        <v>272</v>
      </c>
      <c r="F41" s="32" t="s">
        <v>130</v>
      </c>
      <c r="G41" s="32" t="s">
        <v>290</v>
      </c>
      <c r="H41" s="32" t="s">
        <v>132</v>
      </c>
      <c r="I41" s="32" t="s">
        <v>115</v>
      </c>
      <c r="J41" s="32" t="s">
        <v>112</v>
      </c>
      <c r="K41" s="32"/>
      <c r="L41" s="32"/>
      <c r="M41" s="32"/>
      <c r="N41" s="33">
        <v>1681316</v>
      </c>
      <c r="O41" s="33">
        <v>252197</v>
      </c>
      <c r="P41" s="33"/>
      <c r="Q41" s="33">
        <v>0</v>
      </c>
      <c r="R41" s="33">
        <v>0</v>
      </c>
      <c r="S41" s="33">
        <v>1429119</v>
      </c>
      <c r="T41" s="34">
        <v>42887</v>
      </c>
      <c r="U41" s="35">
        <v>42979</v>
      </c>
      <c r="V41" s="35">
        <v>43100</v>
      </c>
      <c r="W41" s="36">
        <v>44348</v>
      </c>
      <c r="X41" s="114">
        <v>0</v>
      </c>
      <c r="Y41" s="114">
        <v>0</v>
      </c>
      <c r="Z41" s="114">
        <f>S41</f>
        <v>1429119</v>
      </c>
      <c r="AA41" s="114">
        <v>0</v>
      </c>
      <c r="AB41" s="114">
        <v>0</v>
      </c>
      <c r="AC41" s="114"/>
      <c r="AD41" s="139"/>
      <c r="AE41" s="115"/>
      <c r="AF41" s="119">
        <v>10</v>
      </c>
      <c r="AG41" s="129" t="s">
        <v>240</v>
      </c>
      <c r="AH41" s="120"/>
      <c r="AI41" s="135"/>
      <c r="AJ41" s="136"/>
      <c r="AK41" s="119"/>
      <c r="AL41" s="120"/>
      <c r="AM41" s="120"/>
      <c r="AN41" s="120"/>
      <c r="AO41" s="120"/>
      <c r="AP41" s="120" t="s">
        <v>746</v>
      </c>
      <c r="AQ41" s="129" t="s">
        <v>191</v>
      </c>
      <c r="AR41" s="129">
        <v>5</v>
      </c>
      <c r="AS41" s="120"/>
      <c r="AT41" s="120"/>
      <c r="AU41" s="120"/>
      <c r="AV41" s="120"/>
      <c r="AW41" s="120"/>
      <c r="AX41" s="120"/>
      <c r="AY41" s="120"/>
      <c r="AZ41" s="120"/>
      <c r="BA41" s="120"/>
      <c r="BB41" s="120"/>
      <c r="BC41" s="120"/>
      <c r="BD41" s="120"/>
      <c r="BE41" s="120"/>
      <c r="BF41" s="120"/>
      <c r="BG41" s="135"/>
      <c r="BH41" s="57" t="s">
        <v>802</v>
      </c>
      <c r="BI41" s="364" t="s">
        <v>941</v>
      </c>
    </row>
    <row r="42" spans="1:150" ht="24.75" hidden="1" customHeight="1" thickBot="1" x14ac:dyDescent="0.3">
      <c r="A42" s="15" t="s">
        <v>368</v>
      </c>
      <c r="B42" s="16" t="s">
        <v>83</v>
      </c>
      <c r="C42" s="16"/>
      <c r="D42" s="16" t="s">
        <v>369</v>
      </c>
      <c r="E42" s="17"/>
      <c r="F42" s="17"/>
      <c r="G42" s="17"/>
      <c r="H42" s="17"/>
      <c r="I42" s="17"/>
      <c r="J42" s="17"/>
      <c r="K42" s="17"/>
      <c r="L42" s="17"/>
      <c r="M42" s="17"/>
      <c r="N42" s="17"/>
      <c r="O42" s="17"/>
      <c r="P42" s="17"/>
      <c r="Q42" s="17"/>
      <c r="R42" s="17"/>
      <c r="S42" s="17"/>
      <c r="T42" s="46"/>
      <c r="U42" s="47"/>
      <c r="V42" s="47"/>
      <c r="W42" s="48" t="s">
        <v>275</v>
      </c>
      <c r="X42" s="17"/>
      <c r="Y42" s="17"/>
      <c r="Z42" s="17"/>
      <c r="AA42" s="17"/>
      <c r="AB42" s="17"/>
      <c r="AC42" s="17"/>
      <c r="AD42" s="17"/>
      <c r="AE42" s="115"/>
      <c r="AF42" s="17"/>
      <c r="AG42" s="17"/>
      <c r="AH42" s="17"/>
      <c r="AI42" s="17"/>
      <c r="AJ42" s="136"/>
      <c r="AK42" s="17"/>
      <c r="AL42" s="17"/>
      <c r="AM42" s="17"/>
      <c r="AN42" s="17"/>
      <c r="AO42" s="17"/>
      <c r="AP42" s="107"/>
      <c r="AQ42" s="107"/>
      <c r="AR42" s="107"/>
      <c r="AS42" s="107"/>
      <c r="AT42" s="17"/>
      <c r="AU42" s="107"/>
      <c r="AV42" s="107"/>
      <c r="AW42" s="17"/>
      <c r="AX42" s="107"/>
      <c r="AY42" s="107"/>
      <c r="AZ42" s="17"/>
      <c r="BA42" s="107"/>
      <c r="BB42" s="107"/>
      <c r="BC42" s="107"/>
      <c r="BD42" s="107"/>
      <c r="BE42" s="107"/>
      <c r="BF42" s="107"/>
      <c r="BG42" s="107"/>
      <c r="BH42" s="57"/>
      <c r="BI42" s="364" t="s">
        <v>275</v>
      </c>
    </row>
    <row r="43" spans="1:150" s="113" customFormat="1" ht="25.5" hidden="1" customHeight="1" x14ac:dyDescent="0.25">
      <c r="A43" s="20" t="s">
        <v>370</v>
      </c>
      <c r="B43" s="21" t="s">
        <v>83</v>
      </c>
      <c r="C43" s="21"/>
      <c r="D43" s="22" t="s">
        <v>371</v>
      </c>
      <c r="E43" s="23"/>
      <c r="F43" s="23"/>
      <c r="G43" s="23"/>
      <c r="H43" s="23"/>
      <c r="I43" s="23"/>
      <c r="J43" s="23"/>
      <c r="K43" s="23"/>
      <c r="L43" s="23"/>
      <c r="M43" s="23"/>
      <c r="N43" s="23"/>
      <c r="O43" s="23"/>
      <c r="P43" s="23"/>
      <c r="Q43" s="23"/>
      <c r="R43" s="23"/>
      <c r="S43" s="24"/>
      <c r="T43" s="25"/>
      <c r="U43" s="38"/>
      <c r="V43" s="38"/>
      <c r="W43" s="28" t="s">
        <v>275</v>
      </c>
      <c r="X43" s="108"/>
      <c r="Y43" s="108"/>
      <c r="Z43" s="108"/>
      <c r="AA43" s="108"/>
      <c r="AB43" s="108"/>
      <c r="AC43" s="108"/>
      <c r="AD43" s="138"/>
      <c r="AE43" s="109"/>
      <c r="AF43" s="112"/>
      <c r="AG43" s="110"/>
      <c r="AH43" s="110"/>
      <c r="AI43" s="111"/>
      <c r="AJ43" s="109"/>
      <c r="AK43" s="112"/>
      <c r="AL43" s="110"/>
      <c r="AM43" s="110"/>
      <c r="AN43" s="110"/>
      <c r="AO43" s="110"/>
      <c r="AP43" s="110"/>
      <c r="AQ43" s="110"/>
      <c r="AR43" s="110"/>
      <c r="AS43" s="110"/>
      <c r="AT43" s="110"/>
      <c r="AU43" s="110"/>
      <c r="AV43" s="110"/>
      <c r="AW43" s="110"/>
      <c r="AX43" s="110"/>
      <c r="AY43" s="110"/>
      <c r="AZ43" s="110"/>
      <c r="BA43" s="110"/>
      <c r="BB43" s="110"/>
      <c r="BC43" s="110"/>
      <c r="BD43" s="110"/>
      <c r="BE43" s="110"/>
      <c r="BF43" s="110"/>
      <c r="BG43" s="111"/>
      <c r="BH43" s="57"/>
      <c r="BI43" s="364" t="s">
        <v>275</v>
      </c>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row>
    <row r="44" spans="1:150" s="147" customFormat="1" ht="25.5" hidden="1" customHeight="1" x14ac:dyDescent="0.25">
      <c r="A44" s="53" t="s">
        <v>372</v>
      </c>
      <c r="B44" s="53" t="s">
        <v>373</v>
      </c>
      <c r="C44" s="53" t="s">
        <v>374</v>
      </c>
      <c r="D44" s="53" t="s">
        <v>375</v>
      </c>
      <c r="E44" s="32" t="s">
        <v>272</v>
      </c>
      <c r="F44" s="32" t="s">
        <v>118</v>
      </c>
      <c r="G44" s="32" t="s">
        <v>290</v>
      </c>
      <c r="H44" s="54" t="s">
        <v>123</v>
      </c>
      <c r="I44" s="32" t="s">
        <v>115</v>
      </c>
      <c r="J44" s="32" t="s">
        <v>112</v>
      </c>
      <c r="K44" s="32"/>
      <c r="L44" s="32"/>
      <c r="M44" s="32"/>
      <c r="N44" s="33">
        <v>728508.61</v>
      </c>
      <c r="O44" s="33">
        <v>228404.45</v>
      </c>
      <c r="P44" s="33">
        <v>0</v>
      </c>
      <c r="Q44" s="33">
        <v>0</v>
      </c>
      <c r="R44" s="33">
        <v>0</v>
      </c>
      <c r="S44" s="33">
        <v>500104.16</v>
      </c>
      <c r="T44" s="34">
        <v>42644</v>
      </c>
      <c r="U44" s="55">
        <v>42705</v>
      </c>
      <c r="V44" s="35">
        <v>42825</v>
      </c>
      <c r="W44" s="36">
        <v>43677</v>
      </c>
      <c r="X44" s="114">
        <v>0</v>
      </c>
      <c r="Y44" s="114">
        <v>200000</v>
      </c>
      <c r="Z44" s="114">
        <v>200104.15999999997</v>
      </c>
      <c r="AA44" s="114">
        <v>100000</v>
      </c>
      <c r="AB44" s="114">
        <v>0</v>
      </c>
      <c r="AC44" s="114"/>
      <c r="AD44" s="139"/>
      <c r="AE44" s="144"/>
      <c r="AF44" s="145">
        <v>33</v>
      </c>
      <c r="AG44" s="129" t="s">
        <v>251</v>
      </c>
      <c r="AH44" s="129"/>
      <c r="AI44" s="141"/>
      <c r="AJ44" s="144"/>
      <c r="AK44" s="145"/>
      <c r="AL44" s="129"/>
      <c r="AM44" s="129"/>
      <c r="AN44" s="129"/>
      <c r="AO44" s="129"/>
      <c r="AP44" s="129" t="s">
        <v>173</v>
      </c>
      <c r="AQ44" s="129" t="s">
        <v>230</v>
      </c>
      <c r="AR44" s="129">
        <v>1</v>
      </c>
      <c r="AS44" s="129"/>
      <c r="AT44" s="129"/>
      <c r="AU44" s="129"/>
      <c r="AV44" s="129"/>
      <c r="AW44" s="129"/>
      <c r="AX44" s="129"/>
      <c r="AY44" s="129"/>
      <c r="AZ44" s="129"/>
      <c r="BA44" s="129"/>
      <c r="BB44" s="129"/>
      <c r="BC44" s="129"/>
      <c r="BD44" s="129"/>
      <c r="BE44" s="129"/>
      <c r="BF44" s="129"/>
      <c r="BG44" s="141"/>
      <c r="BH44" s="57" t="s">
        <v>830</v>
      </c>
      <c r="BI44" s="364" t="s">
        <v>941</v>
      </c>
      <c r="BJ44" s="146"/>
      <c r="BK44" s="146"/>
      <c r="BL44" s="146"/>
      <c r="BM44" s="146"/>
      <c r="BN44" s="146"/>
      <c r="BO44" s="146"/>
      <c r="BP44" s="146"/>
      <c r="BQ44" s="146"/>
      <c r="BR44" s="146"/>
      <c r="BS44" s="146"/>
      <c r="BT44" s="146"/>
      <c r="BU44" s="146"/>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146"/>
      <c r="CX44" s="146"/>
      <c r="CY44" s="146"/>
      <c r="CZ44" s="146"/>
      <c r="DA44" s="146"/>
      <c r="DB44" s="146"/>
      <c r="DC44" s="146"/>
      <c r="DD44" s="146"/>
      <c r="DE44" s="146"/>
      <c r="DF44" s="146"/>
      <c r="DG44" s="146"/>
      <c r="DH44" s="146"/>
      <c r="DI44" s="146"/>
      <c r="DJ44" s="146"/>
      <c r="DK44" s="146"/>
      <c r="DL44" s="146"/>
      <c r="DM44" s="146"/>
      <c r="DN44" s="146"/>
      <c r="DO44" s="146"/>
      <c r="DP44" s="146"/>
      <c r="DQ44" s="146"/>
      <c r="DR44" s="146"/>
      <c r="DS44" s="146"/>
      <c r="DT44" s="146"/>
      <c r="DU44" s="146"/>
      <c r="DV44" s="146"/>
      <c r="DW44" s="146"/>
      <c r="DX44" s="146"/>
      <c r="DY44" s="146"/>
      <c r="DZ44" s="146"/>
      <c r="EA44" s="146"/>
      <c r="EB44" s="146"/>
      <c r="EC44" s="146"/>
      <c r="ED44" s="146"/>
      <c r="EE44" s="146"/>
      <c r="EF44" s="146"/>
      <c r="EG44" s="146"/>
      <c r="EH44" s="146"/>
      <c r="EI44" s="146"/>
      <c r="EJ44" s="146"/>
      <c r="EK44" s="146"/>
      <c r="EL44" s="146"/>
      <c r="EM44" s="146"/>
      <c r="EN44" s="146"/>
      <c r="EO44" s="146"/>
      <c r="EP44" s="146"/>
      <c r="EQ44" s="146"/>
      <c r="ER44" s="146"/>
      <c r="ES44" s="146"/>
      <c r="ET44" s="146"/>
    </row>
    <row r="45" spans="1:150" s="146" customFormat="1" ht="25.5" hidden="1" customHeight="1" x14ac:dyDescent="0.25">
      <c r="A45" s="56" t="s">
        <v>376</v>
      </c>
      <c r="B45" s="56" t="s">
        <v>377</v>
      </c>
      <c r="C45" s="56" t="s">
        <v>378</v>
      </c>
      <c r="D45" s="41" t="s">
        <v>379</v>
      </c>
      <c r="E45" s="41" t="s">
        <v>297</v>
      </c>
      <c r="F45" s="41" t="s">
        <v>118</v>
      </c>
      <c r="G45" s="41" t="s">
        <v>326</v>
      </c>
      <c r="H45" s="57" t="s">
        <v>123</v>
      </c>
      <c r="I45" s="41" t="s">
        <v>115</v>
      </c>
      <c r="J45" s="41" t="s">
        <v>112</v>
      </c>
      <c r="K45" s="41"/>
      <c r="L45" s="41"/>
      <c r="M45" s="41"/>
      <c r="N45" s="42">
        <f>SUM(O45:S45)</f>
        <v>515526.52</v>
      </c>
      <c r="O45" s="42">
        <v>97732.29</v>
      </c>
      <c r="P45" s="42">
        <v>0</v>
      </c>
      <c r="Q45" s="42">
        <v>0</v>
      </c>
      <c r="R45" s="42">
        <v>226000</v>
      </c>
      <c r="S45" s="42">
        <v>191794.23</v>
      </c>
      <c r="T45" s="43">
        <v>42675</v>
      </c>
      <c r="U45" s="58">
        <v>42705</v>
      </c>
      <c r="V45" s="44">
        <v>42825</v>
      </c>
      <c r="W45" s="45">
        <v>43524</v>
      </c>
      <c r="X45" s="148"/>
      <c r="Y45" s="91">
        <v>150094.23000000001</v>
      </c>
      <c r="Z45" s="91">
        <f>S45-Y45</f>
        <v>41700</v>
      </c>
      <c r="AA45" s="91"/>
      <c r="AB45" s="91"/>
      <c r="AC45" s="91"/>
      <c r="AD45" s="149"/>
      <c r="AE45" s="57"/>
      <c r="AF45" s="150">
        <v>33</v>
      </c>
      <c r="AG45" s="116" t="s">
        <v>251</v>
      </c>
      <c r="AH45" s="116"/>
      <c r="AI45" s="134"/>
      <c r="AJ45" s="57"/>
      <c r="AK45" s="150"/>
      <c r="AL45" s="116"/>
      <c r="AM45" s="116"/>
      <c r="AN45" s="116"/>
      <c r="AO45" s="116"/>
      <c r="AP45" s="116" t="s">
        <v>173</v>
      </c>
      <c r="AQ45" s="116" t="s">
        <v>230</v>
      </c>
      <c r="AR45" s="116">
        <v>1</v>
      </c>
      <c r="AS45" s="116"/>
      <c r="AT45" s="116"/>
      <c r="AU45" s="116"/>
      <c r="AV45" s="116"/>
      <c r="AW45" s="116"/>
      <c r="AX45" s="116"/>
      <c r="AY45" s="116"/>
      <c r="AZ45" s="116"/>
      <c r="BA45" s="116"/>
      <c r="BB45" s="116"/>
      <c r="BC45" s="116"/>
      <c r="BD45" s="116"/>
      <c r="BE45" s="116"/>
      <c r="BF45" s="116"/>
      <c r="BG45" s="134"/>
      <c r="BH45" s="57" t="s">
        <v>829</v>
      </c>
      <c r="BI45" s="364" t="s">
        <v>941</v>
      </c>
    </row>
    <row r="46" spans="1:150" s="113" customFormat="1" ht="25.5" hidden="1" customHeight="1" x14ac:dyDescent="0.25">
      <c r="A46" s="20" t="s">
        <v>380</v>
      </c>
      <c r="B46" s="21" t="s">
        <v>83</v>
      </c>
      <c r="C46" s="21"/>
      <c r="D46" s="22" t="s">
        <v>381</v>
      </c>
      <c r="E46" s="23"/>
      <c r="F46" s="23"/>
      <c r="G46" s="23"/>
      <c r="H46" s="23"/>
      <c r="I46" s="23"/>
      <c r="J46" s="23"/>
      <c r="K46" s="23"/>
      <c r="L46" s="23"/>
      <c r="M46" s="23"/>
      <c r="N46" s="59"/>
      <c r="O46" s="23"/>
      <c r="P46" s="59"/>
      <c r="Q46" s="23"/>
      <c r="R46" s="23"/>
      <c r="S46" s="24"/>
      <c r="T46" s="25"/>
      <c r="U46" s="38"/>
      <c r="V46" s="38"/>
      <c r="W46" s="28" t="s">
        <v>275</v>
      </c>
      <c r="X46" s="108"/>
      <c r="Y46" s="108"/>
      <c r="Z46" s="108"/>
      <c r="AA46" s="108"/>
      <c r="AB46" s="108"/>
      <c r="AC46" s="108"/>
      <c r="AD46" s="138"/>
      <c r="AE46" s="109"/>
      <c r="AF46" s="112"/>
      <c r="AG46" s="110"/>
      <c r="AH46" s="110"/>
      <c r="AI46" s="111"/>
      <c r="AJ46" s="109"/>
      <c r="AK46" s="112"/>
      <c r="AL46" s="110"/>
      <c r="AM46" s="110"/>
      <c r="AN46" s="110"/>
      <c r="AO46" s="110"/>
      <c r="AP46" s="110"/>
      <c r="AQ46" s="110"/>
      <c r="AR46" s="110"/>
      <c r="AS46" s="110"/>
      <c r="AT46" s="110"/>
      <c r="AU46" s="110"/>
      <c r="AV46" s="110"/>
      <c r="AW46" s="110"/>
      <c r="AX46" s="110"/>
      <c r="AY46" s="110"/>
      <c r="AZ46" s="110"/>
      <c r="BA46" s="110"/>
      <c r="BB46" s="110"/>
      <c r="BC46" s="110"/>
      <c r="BD46" s="110"/>
      <c r="BE46" s="110"/>
      <c r="BF46" s="110"/>
      <c r="BG46" s="111"/>
      <c r="BH46" s="57"/>
      <c r="BI46" s="364" t="s">
        <v>275</v>
      </c>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row>
    <row r="47" spans="1:150" s="154" customFormat="1" ht="43.5" hidden="1" customHeight="1" x14ac:dyDescent="0.25">
      <c r="A47" s="60" t="s">
        <v>382</v>
      </c>
      <c r="B47" s="60" t="s">
        <v>383</v>
      </c>
      <c r="C47" s="60" t="s">
        <v>384</v>
      </c>
      <c r="D47" s="31" t="s">
        <v>385</v>
      </c>
      <c r="E47" s="31" t="s">
        <v>272</v>
      </c>
      <c r="F47" s="31" t="s">
        <v>118</v>
      </c>
      <c r="G47" s="31" t="s">
        <v>290</v>
      </c>
      <c r="H47" s="32" t="s">
        <v>120</v>
      </c>
      <c r="I47" s="31" t="s">
        <v>115</v>
      </c>
      <c r="J47" s="31" t="s">
        <v>112</v>
      </c>
      <c r="K47" s="31"/>
      <c r="L47" s="31"/>
      <c r="M47" s="31"/>
      <c r="N47" s="61">
        <v>427519.54</v>
      </c>
      <c r="O47" s="61">
        <v>101743.85</v>
      </c>
      <c r="P47" s="61">
        <v>0</v>
      </c>
      <c r="Q47" s="61">
        <v>0</v>
      </c>
      <c r="R47" s="61">
        <v>0</v>
      </c>
      <c r="S47" s="61">
        <v>325775.69</v>
      </c>
      <c r="T47" s="62">
        <v>42644</v>
      </c>
      <c r="U47" s="63">
        <v>42767</v>
      </c>
      <c r="V47" s="63">
        <v>42885</v>
      </c>
      <c r="W47" s="64">
        <v>43646</v>
      </c>
      <c r="X47" s="151"/>
      <c r="Y47" s="151">
        <v>100000</v>
      </c>
      <c r="Z47" s="151">
        <v>194804</v>
      </c>
      <c r="AA47" s="151">
        <v>100000</v>
      </c>
      <c r="AB47" s="151"/>
      <c r="AC47" s="151"/>
      <c r="AD47" s="152"/>
      <c r="AE47" s="54"/>
      <c r="AF47" s="145">
        <v>44</v>
      </c>
      <c r="AG47" s="129" t="s">
        <v>255</v>
      </c>
      <c r="AH47" s="129"/>
      <c r="AI47" s="141"/>
      <c r="AJ47" s="54"/>
      <c r="AK47" s="145"/>
      <c r="AL47" s="129"/>
      <c r="AM47" s="129"/>
      <c r="AN47" s="129"/>
      <c r="AO47" s="129"/>
      <c r="AP47" s="129" t="s">
        <v>176</v>
      </c>
      <c r="AQ47" s="129" t="s">
        <v>747</v>
      </c>
      <c r="AR47" s="129">
        <v>1</v>
      </c>
      <c r="AS47" s="129" t="s">
        <v>177</v>
      </c>
      <c r="AT47" s="129" t="s">
        <v>748</v>
      </c>
      <c r="AU47" s="153">
        <v>7600</v>
      </c>
      <c r="AV47" s="129"/>
      <c r="AW47" s="129"/>
      <c r="AX47" s="129"/>
      <c r="AY47" s="129"/>
      <c r="AZ47" s="129"/>
      <c r="BA47" s="129"/>
      <c r="BB47" s="129"/>
      <c r="BC47" s="129"/>
      <c r="BD47" s="129"/>
      <c r="BE47" s="129"/>
      <c r="BF47" s="129"/>
      <c r="BG47" s="141"/>
      <c r="BH47" s="57" t="s">
        <v>814</v>
      </c>
      <c r="BI47" s="364" t="s">
        <v>939</v>
      </c>
      <c r="BJ47" s="146"/>
      <c r="BK47" s="146"/>
      <c r="BL47" s="146"/>
      <c r="BM47" s="146"/>
      <c r="BN47" s="146"/>
      <c r="BO47" s="146"/>
      <c r="BP47" s="146"/>
      <c r="BQ47" s="146"/>
      <c r="BR47" s="146"/>
      <c r="BS47" s="146"/>
      <c r="BT47" s="146"/>
      <c r="BU47" s="146"/>
      <c r="BV47" s="146"/>
      <c r="BW47" s="146"/>
      <c r="BX47" s="146"/>
      <c r="BY47" s="146"/>
      <c r="BZ47" s="146"/>
      <c r="CA47" s="146"/>
      <c r="CB47" s="146"/>
      <c r="CC47" s="146"/>
      <c r="CD47" s="146"/>
      <c r="CE47" s="146"/>
      <c r="CF47" s="146"/>
      <c r="CG47" s="146"/>
      <c r="CH47" s="146"/>
      <c r="CI47" s="146"/>
      <c r="CJ47" s="146"/>
      <c r="CK47" s="146"/>
      <c r="CL47" s="146"/>
      <c r="CM47" s="146"/>
      <c r="CN47" s="146"/>
      <c r="CO47" s="146"/>
      <c r="CP47" s="146"/>
      <c r="CQ47" s="146"/>
      <c r="CR47" s="146"/>
      <c r="CS47" s="146"/>
      <c r="CT47" s="146"/>
      <c r="CU47" s="146"/>
      <c r="CV47" s="146"/>
      <c r="CW47" s="146"/>
      <c r="CX47" s="146"/>
      <c r="CY47" s="146"/>
      <c r="CZ47" s="146"/>
      <c r="DA47" s="146"/>
      <c r="DB47" s="146"/>
      <c r="DC47" s="146"/>
      <c r="DD47" s="146"/>
      <c r="DE47" s="146"/>
      <c r="DF47" s="146"/>
      <c r="DG47" s="146"/>
      <c r="DH47" s="146"/>
      <c r="DI47" s="146"/>
      <c r="DJ47" s="146"/>
      <c r="DK47" s="146"/>
      <c r="DL47" s="146"/>
      <c r="DM47" s="146"/>
      <c r="DN47" s="146"/>
      <c r="DO47" s="146"/>
      <c r="DP47" s="146"/>
      <c r="DQ47" s="146"/>
      <c r="DR47" s="146"/>
      <c r="DS47" s="146"/>
      <c r="DT47" s="146"/>
      <c r="DU47" s="146"/>
      <c r="DV47" s="146"/>
      <c r="DW47" s="146"/>
      <c r="DX47" s="146"/>
      <c r="DY47" s="146"/>
      <c r="DZ47" s="146"/>
      <c r="EA47" s="146"/>
      <c r="EB47" s="146"/>
      <c r="EC47" s="146"/>
      <c r="ED47" s="146"/>
      <c r="EE47" s="146"/>
      <c r="EF47" s="146"/>
      <c r="EG47" s="146"/>
      <c r="EH47" s="146"/>
      <c r="EI47" s="146"/>
      <c r="EJ47" s="146"/>
      <c r="EK47" s="146"/>
      <c r="EL47" s="146"/>
      <c r="EM47" s="146"/>
      <c r="EN47" s="146"/>
      <c r="EO47" s="146"/>
      <c r="EP47" s="146"/>
      <c r="EQ47" s="146"/>
      <c r="ER47" s="146"/>
      <c r="ES47" s="146"/>
      <c r="ET47" s="146"/>
    </row>
    <row r="48" spans="1:150" s="147" customFormat="1" ht="25.5" hidden="1" customHeight="1" x14ac:dyDescent="0.25">
      <c r="A48" s="60" t="s">
        <v>386</v>
      </c>
      <c r="B48" s="60" t="s">
        <v>387</v>
      </c>
      <c r="C48" s="60" t="s">
        <v>388</v>
      </c>
      <c r="D48" s="32" t="s">
        <v>389</v>
      </c>
      <c r="E48" s="32" t="s">
        <v>266</v>
      </c>
      <c r="F48" s="32" t="s">
        <v>118</v>
      </c>
      <c r="G48" s="32" t="s">
        <v>390</v>
      </c>
      <c r="H48" s="32" t="s">
        <v>120</v>
      </c>
      <c r="I48" s="32" t="s">
        <v>115</v>
      </c>
      <c r="J48" s="32"/>
      <c r="K48" s="32"/>
      <c r="L48" s="32"/>
      <c r="M48" s="32"/>
      <c r="N48" s="33">
        <v>192777.09</v>
      </c>
      <c r="O48" s="33">
        <v>28916.560000000001</v>
      </c>
      <c r="P48" s="33">
        <v>0</v>
      </c>
      <c r="Q48" s="33">
        <v>0</v>
      </c>
      <c r="R48" s="33">
        <v>0</v>
      </c>
      <c r="S48" s="33">
        <v>163860.53</v>
      </c>
      <c r="T48" s="34">
        <v>42705</v>
      </c>
      <c r="U48" s="35">
        <v>42795</v>
      </c>
      <c r="V48" s="35">
        <v>42916</v>
      </c>
      <c r="W48" s="36">
        <v>43496</v>
      </c>
      <c r="X48" s="114"/>
      <c r="Y48" s="114">
        <v>30000</v>
      </c>
      <c r="Z48" s="114">
        <v>180000</v>
      </c>
      <c r="AA48" s="114">
        <v>42728.06</v>
      </c>
      <c r="AB48" s="114"/>
      <c r="AC48" s="114"/>
      <c r="AD48" s="139"/>
      <c r="AE48" s="144"/>
      <c r="AF48" s="145">
        <v>44</v>
      </c>
      <c r="AG48" s="129" t="s">
        <v>255</v>
      </c>
      <c r="AH48" s="129"/>
      <c r="AI48" s="141"/>
      <c r="AJ48" s="144"/>
      <c r="AK48" s="145"/>
      <c r="AL48" s="129"/>
      <c r="AM48" s="129"/>
      <c r="AN48" s="129"/>
      <c r="AO48" s="129"/>
      <c r="AP48" s="129" t="s">
        <v>176</v>
      </c>
      <c r="AQ48" s="129" t="s">
        <v>747</v>
      </c>
      <c r="AR48" s="129">
        <v>1</v>
      </c>
      <c r="AS48" s="129" t="s">
        <v>177</v>
      </c>
      <c r="AT48" s="129" t="s">
        <v>748</v>
      </c>
      <c r="AU48" s="129">
        <v>150</v>
      </c>
      <c r="AV48" s="129"/>
      <c r="AW48" s="129"/>
      <c r="AX48" s="129"/>
      <c r="AY48" s="129"/>
      <c r="AZ48" s="129"/>
      <c r="BA48" s="129"/>
      <c r="BB48" s="129"/>
      <c r="BC48" s="129"/>
      <c r="BD48" s="129"/>
      <c r="BE48" s="129"/>
      <c r="BF48" s="129"/>
      <c r="BG48" s="141"/>
      <c r="BH48" s="57" t="s">
        <v>816</v>
      </c>
      <c r="BI48" s="364" t="s">
        <v>939</v>
      </c>
      <c r="BJ48" s="146"/>
      <c r="BK48" s="146"/>
      <c r="BL48" s="146"/>
      <c r="BM48" s="146"/>
      <c r="BN48" s="146"/>
      <c r="BO48" s="146"/>
      <c r="BP48" s="146"/>
      <c r="BQ48" s="146"/>
      <c r="BR48" s="146"/>
      <c r="BS48" s="146"/>
      <c r="BT48" s="146"/>
      <c r="BU48" s="146"/>
      <c r="BV48" s="146"/>
      <c r="BW48" s="146"/>
      <c r="BX48" s="146"/>
      <c r="BY48" s="146"/>
      <c r="BZ48" s="146"/>
      <c r="CA48" s="146"/>
      <c r="CB48" s="146"/>
      <c r="CC48" s="146"/>
      <c r="CD48" s="146"/>
      <c r="CE48" s="146"/>
      <c r="CF48" s="146"/>
      <c r="CG48" s="146"/>
      <c r="CH48" s="146"/>
      <c r="CI48" s="146"/>
      <c r="CJ48" s="146"/>
      <c r="CK48" s="146"/>
      <c r="CL48" s="146"/>
      <c r="CM48" s="146"/>
      <c r="CN48" s="146"/>
      <c r="CO48" s="146"/>
      <c r="CP48" s="146"/>
      <c r="CQ48" s="146"/>
      <c r="CR48" s="146"/>
      <c r="CS48" s="146"/>
      <c r="CT48" s="146"/>
      <c r="CU48" s="146"/>
      <c r="CV48" s="146"/>
      <c r="CW48" s="146"/>
      <c r="CX48" s="146"/>
      <c r="CY48" s="146"/>
      <c r="CZ48" s="146"/>
      <c r="DA48" s="146"/>
      <c r="DB48" s="146"/>
      <c r="DC48" s="146"/>
      <c r="DD48" s="146"/>
      <c r="DE48" s="146"/>
      <c r="DF48" s="146"/>
      <c r="DG48" s="146"/>
      <c r="DH48" s="146"/>
      <c r="DI48" s="146"/>
      <c r="DJ48" s="146"/>
      <c r="DK48" s="146"/>
      <c r="DL48" s="146"/>
      <c r="DM48" s="146"/>
      <c r="DN48" s="146"/>
      <c r="DO48" s="146"/>
      <c r="DP48" s="146"/>
      <c r="DQ48" s="146"/>
      <c r="DR48" s="146"/>
      <c r="DS48" s="146"/>
      <c r="DT48" s="146"/>
      <c r="DU48" s="146"/>
      <c r="DV48" s="146"/>
      <c r="DW48" s="146"/>
      <c r="DX48" s="146"/>
      <c r="DY48" s="146"/>
      <c r="DZ48" s="146"/>
      <c r="EA48" s="146"/>
      <c r="EB48" s="146"/>
      <c r="EC48" s="146"/>
      <c r="ED48" s="146"/>
      <c r="EE48" s="146"/>
      <c r="EF48" s="146"/>
      <c r="EG48" s="146"/>
      <c r="EH48" s="146"/>
      <c r="EI48" s="146"/>
      <c r="EJ48" s="146"/>
      <c r="EK48" s="146"/>
      <c r="EL48" s="146"/>
      <c r="EM48" s="146"/>
      <c r="EN48" s="146"/>
      <c r="EO48" s="146"/>
      <c r="EP48" s="146"/>
      <c r="EQ48" s="146"/>
      <c r="ER48" s="146"/>
      <c r="ES48" s="146"/>
      <c r="ET48" s="146"/>
    </row>
    <row r="49" spans="1:150" s="147" customFormat="1" ht="25.5" hidden="1" customHeight="1" x14ac:dyDescent="0.25">
      <c r="A49" s="60" t="s">
        <v>391</v>
      </c>
      <c r="B49" s="60" t="s">
        <v>392</v>
      </c>
      <c r="C49" s="60" t="s">
        <v>393</v>
      </c>
      <c r="D49" s="32" t="s">
        <v>394</v>
      </c>
      <c r="E49" s="32" t="s">
        <v>280</v>
      </c>
      <c r="F49" s="32" t="s">
        <v>118</v>
      </c>
      <c r="G49" s="32" t="s">
        <v>281</v>
      </c>
      <c r="H49" s="32" t="s">
        <v>120</v>
      </c>
      <c r="I49" s="32" t="s">
        <v>115</v>
      </c>
      <c r="J49" s="32" t="s">
        <v>112</v>
      </c>
      <c r="K49" s="32"/>
      <c r="L49" s="32"/>
      <c r="M49" s="32"/>
      <c r="N49" s="33">
        <v>129468.93</v>
      </c>
      <c r="O49" s="33">
        <v>19420.34</v>
      </c>
      <c r="P49" s="33">
        <v>0</v>
      </c>
      <c r="Q49" s="33">
        <v>0</v>
      </c>
      <c r="R49" s="33">
        <v>0</v>
      </c>
      <c r="S49" s="33">
        <v>110048.59</v>
      </c>
      <c r="T49" s="34">
        <v>42644</v>
      </c>
      <c r="U49" s="55">
        <v>42767</v>
      </c>
      <c r="V49" s="35">
        <v>42855</v>
      </c>
      <c r="W49" s="36">
        <v>43616</v>
      </c>
      <c r="Y49" s="155">
        <v>54435.8</v>
      </c>
      <c r="Z49" s="114">
        <v>42719.199999999997</v>
      </c>
      <c r="AA49" s="114"/>
      <c r="AB49" s="114"/>
      <c r="AC49" s="114"/>
      <c r="AD49" s="139"/>
      <c r="AE49" s="144"/>
      <c r="AF49" s="145">
        <v>44</v>
      </c>
      <c r="AG49" s="129" t="s">
        <v>749</v>
      </c>
      <c r="AH49" s="129"/>
      <c r="AI49" s="141"/>
      <c r="AJ49" s="144"/>
      <c r="AK49" s="145"/>
      <c r="AL49" s="129"/>
      <c r="AM49" s="129"/>
      <c r="AN49" s="129"/>
      <c r="AO49" s="129"/>
      <c r="AP49" s="129" t="s">
        <v>176</v>
      </c>
      <c r="AQ49" s="129" t="s">
        <v>747</v>
      </c>
      <c r="AR49" s="129">
        <v>1</v>
      </c>
      <c r="AS49" s="129" t="s">
        <v>177</v>
      </c>
      <c r="AT49" s="129" t="s">
        <v>748</v>
      </c>
      <c r="AU49" s="116">
        <v>100</v>
      </c>
      <c r="AV49" s="129"/>
      <c r="AW49" s="129"/>
      <c r="AX49" s="129"/>
      <c r="AY49" s="129"/>
      <c r="AZ49" s="129"/>
      <c r="BA49" s="129"/>
      <c r="BB49" s="129"/>
      <c r="BC49" s="129"/>
      <c r="BD49" s="129"/>
      <c r="BE49" s="129"/>
      <c r="BF49" s="129"/>
      <c r="BG49" s="141"/>
      <c r="BH49" s="57" t="s">
        <v>815</v>
      </c>
      <c r="BI49" s="364" t="s">
        <v>941</v>
      </c>
      <c r="BJ49" s="146"/>
      <c r="BK49" s="146"/>
      <c r="BL49" s="146"/>
      <c r="BM49" s="146"/>
      <c r="BN49" s="146"/>
      <c r="BO49" s="146"/>
      <c r="BP49" s="146"/>
      <c r="BQ49" s="146"/>
      <c r="BR49" s="146"/>
      <c r="BS49" s="146"/>
      <c r="BT49" s="146"/>
      <c r="BU49" s="146"/>
      <c r="BV49" s="146"/>
      <c r="BW49" s="146"/>
      <c r="BX49" s="146"/>
      <c r="BY49" s="146"/>
      <c r="BZ49" s="146"/>
      <c r="CA49" s="146"/>
      <c r="CB49" s="146"/>
      <c r="CC49" s="146"/>
      <c r="CD49" s="146"/>
      <c r="CE49" s="146"/>
      <c r="CF49" s="146"/>
      <c r="CG49" s="146"/>
      <c r="CH49" s="146"/>
      <c r="CI49" s="146"/>
      <c r="CJ49" s="146"/>
      <c r="CK49" s="146"/>
      <c r="CL49" s="146"/>
      <c r="CM49" s="146"/>
      <c r="CN49" s="146"/>
      <c r="CO49" s="146"/>
      <c r="CP49" s="146"/>
      <c r="CQ49" s="146"/>
      <c r="CR49" s="146"/>
      <c r="CS49" s="146"/>
      <c r="CT49" s="146"/>
      <c r="CU49" s="146"/>
      <c r="CV49" s="146"/>
      <c r="CW49" s="146"/>
      <c r="CX49" s="146"/>
      <c r="CY49" s="146"/>
      <c r="CZ49" s="146"/>
      <c r="DA49" s="146"/>
      <c r="DB49" s="146"/>
      <c r="DC49" s="146"/>
      <c r="DD49" s="146"/>
      <c r="DE49" s="146"/>
      <c r="DF49" s="146"/>
      <c r="DG49" s="146"/>
      <c r="DH49" s="146"/>
      <c r="DI49" s="146"/>
      <c r="DJ49" s="146"/>
      <c r="DK49" s="146"/>
      <c r="DL49" s="146"/>
      <c r="DM49" s="146"/>
      <c r="DN49" s="146"/>
      <c r="DO49" s="146"/>
      <c r="DP49" s="146"/>
      <c r="DQ49" s="146"/>
      <c r="DR49" s="146"/>
      <c r="DS49" s="146"/>
      <c r="DT49" s="146"/>
      <c r="DU49" s="146"/>
      <c r="DV49" s="146"/>
      <c r="DW49" s="146"/>
      <c r="DX49" s="146"/>
      <c r="DY49" s="146"/>
      <c r="DZ49" s="146"/>
      <c r="EA49" s="146"/>
      <c r="EB49" s="146"/>
      <c r="EC49" s="146"/>
      <c r="ED49" s="146"/>
      <c r="EE49" s="146"/>
      <c r="EF49" s="146"/>
      <c r="EG49" s="146"/>
      <c r="EH49" s="146"/>
      <c r="EI49" s="146"/>
      <c r="EJ49" s="146"/>
      <c r="EK49" s="146"/>
      <c r="EL49" s="146"/>
      <c r="EM49" s="146"/>
      <c r="EN49" s="146"/>
      <c r="EO49" s="146"/>
      <c r="EP49" s="146"/>
      <c r="EQ49" s="146"/>
      <c r="ER49" s="146"/>
      <c r="ES49" s="146"/>
      <c r="ET49" s="146"/>
    </row>
    <row r="50" spans="1:150" s="147" customFormat="1" ht="25.5" hidden="1" customHeight="1" x14ac:dyDescent="0.25">
      <c r="A50" s="60" t="s">
        <v>395</v>
      </c>
      <c r="B50" s="60" t="s">
        <v>396</v>
      </c>
      <c r="C50" s="60" t="s">
        <v>397</v>
      </c>
      <c r="D50" s="53" t="s">
        <v>398</v>
      </c>
      <c r="E50" s="32" t="s">
        <v>297</v>
      </c>
      <c r="F50" s="32" t="s">
        <v>118</v>
      </c>
      <c r="G50" s="32" t="s">
        <v>399</v>
      </c>
      <c r="H50" s="32" t="s">
        <v>120</v>
      </c>
      <c r="I50" s="32" t="s">
        <v>115</v>
      </c>
      <c r="J50" s="32"/>
      <c r="K50" s="32"/>
      <c r="L50" s="32"/>
      <c r="M50" s="32"/>
      <c r="N50" s="33">
        <v>357846.76</v>
      </c>
      <c r="O50" s="33">
        <v>53677.02</v>
      </c>
      <c r="P50" s="33">
        <v>0</v>
      </c>
      <c r="Q50" s="33">
        <v>0</v>
      </c>
      <c r="R50" s="33">
        <v>0</v>
      </c>
      <c r="S50" s="42">
        <v>304169.74</v>
      </c>
      <c r="T50" s="34">
        <v>42675</v>
      </c>
      <c r="U50" s="55">
        <v>43189</v>
      </c>
      <c r="V50" s="35">
        <v>43281</v>
      </c>
      <c r="W50" s="36">
        <v>43677</v>
      </c>
      <c r="X50" s="114"/>
      <c r="Y50" s="114">
        <v>0</v>
      </c>
      <c r="Z50" s="114">
        <v>114237.62</v>
      </c>
      <c r="AA50" s="114">
        <f>S50-Z50</f>
        <v>189932.12</v>
      </c>
      <c r="AB50" s="114"/>
      <c r="AC50" s="114"/>
      <c r="AD50" s="139"/>
      <c r="AE50" s="144"/>
      <c r="AF50" s="145">
        <v>44</v>
      </c>
      <c r="AG50" s="129" t="s">
        <v>255</v>
      </c>
      <c r="AH50" s="129"/>
      <c r="AI50" s="141"/>
      <c r="AJ50" s="144"/>
      <c r="AK50" s="145"/>
      <c r="AL50" s="129"/>
      <c r="AM50" s="129"/>
      <c r="AN50" s="129"/>
      <c r="AO50" s="129"/>
      <c r="AP50" s="129" t="s">
        <v>176</v>
      </c>
      <c r="AQ50" s="129" t="s">
        <v>747</v>
      </c>
      <c r="AR50" s="129">
        <v>1</v>
      </c>
      <c r="AS50" s="129" t="s">
        <v>177</v>
      </c>
      <c r="AT50" s="129" t="s">
        <v>748</v>
      </c>
      <c r="AU50" s="116">
        <v>1000</v>
      </c>
      <c r="AV50" s="129"/>
      <c r="AW50" s="129"/>
      <c r="AX50" s="129"/>
      <c r="AY50" s="129"/>
      <c r="AZ50" s="129"/>
      <c r="BA50" s="129"/>
      <c r="BB50" s="129"/>
      <c r="BC50" s="129"/>
      <c r="BD50" s="129"/>
      <c r="BE50" s="129"/>
      <c r="BF50" s="129"/>
      <c r="BG50" s="141"/>
      <c r="BH50" s="57" t="s">
        <v>817</v>
      </c>
      <c r="BI50" s="364" t="s">
        <v>941</v>
      </c>
      <c r="BJ50" s="146"/>
      <c r="BK50" s="146"/>
      <c r="BL50" s="146"/>
      <c r="BM50" s="146"/>
      <c r="BN50" s="146"/>
      <c r="BO50" s="146"/>
      <c r="BP50" s="146"/>
      <c r="BQ50" s="146"/>
      <c r="BR50" s="146"/>
      <c r="BS50" s="146"/>
      <c r="BT50" s="146"/>
      <c r="BU50" s="146"/>
      <c r="BV50" s="146"/>
      <c r="BW50" s="146"/>
      <c r="BX50" s="146"/>
      <c r="BY50" s="146"/>
      <c r="BZ50" s="146"/>
      <c r="CA50" s="146"/>
      <c r="CB50" s="146"/>
      <c r="CC50" s="146"/>
      <c r="CD50" s="146"/>
      <c r="CE50" s="146"/>
      <c r="CF50" s="146"/>
      <c r="CG50" s="146"/>
      <c r="CH50" s="146"/>
      <c r="CI50" s="146"/>
      <c r="CJ50" s="146"/>
      <c r="CK50" s="146"/>
      <c r="CL50" s="146"/>
      <c r="CM50" s="146"/>
      <c r="CN50" s="146"/>
      <c r="CO50" s="146"/>
      <c r="CP50" s="146"/>
      <c r="CQ50" s="146"/>
      <c r="CR50" s="146"/>
      <c r="CS50" s="146"/>
      <c r="CT50" s="146"/>
      <c r="CU50" s="146"/>
      <c r="CV50" s="146"/>
      <c r="CW50" s="146"/>
      <c r="CX50" s="146"/>
      <c r="CY50" s="146"/>
      <c r="CZ50" s="146"/>
      <c r="DA50" s="146"/>
      <c r="DB50" s="146"/>
      <c r="DC50" s="146"/>
      <c r="DD50" s="146"/>
      <c r="DE50" s="146"/>
      <c r="DF50" s="146"/>
      <c r="DG50" s="146"/>
      <c r="DH50" s="146"/>
      <c r="DI50" s="146"/>
      <c r="DJ50" s="146"/>
      <c r="DK50" s="146"/>
      <c r="DL50" s="146"/>
      <c r="DM50" s="146"/>
      <c r="DN50" s="146"/>
      <c r="DO50" s="146"/>
      <c r="DP50" s="146"/>
      <c r="DQ50" s="146"/>
      <c r="DR50" s="146"/>
      <c r="DS50" s="146"/>
      <c r="DT50" s="146"/>
      <c r="DU50" s="146"/>
      <c r="DV50" s="146"/>
      <c r="DW50" s="146"/>
      <c r="DX50" s="146"/>
      <c r="DY50" s="146"/>
      <c r="DZ50" s="146"/>
      <c r="EA50" s="146"/>
      <c r="EB50" s="146"/>
      <c r="EC50" s="146"/>
      <c r="ED50" s="146"/>
      <c r="EE50" s="146"/>
      <c r="EF50" s="146"/>
      <c r="EG50" s="146"/>
      <c r="EH50" s="146"/>
      <c r="EI50" s="146"/>
      <c r="EJ50" s="146"/>
      <c r="EK50" s="146"/>
      <c r="EL50" s="146"/>
      <c r="EM50" s="146"/>
      <c r="EN50" s="146"/>
      <c r="EO50" s="146"/>
      <c r="EP50" s="146"/>
      <c r="EQ50" s="146"/>
      <c r="ER50" s="146"/>
      <c r="ES50" s="146"/>
      <c r="ET50" s="146"/>
    </row>
    <row r="51" spans="1:150" ht="24.75" hidden="1" customHeight="1" thickBot="1" x14ac:dyDescent="0.3">
      <c r="A51" s="15" t="s">
        <v>400</v>
      </c>
      <c r="B51" s="16" t="s">
        <v>83</v>
      </c>
      <c r="C51" s="16"/>
      <c r="D51" s="16" t="s">
        <v>401</v>
      </c>
      <c r="E51" s="17"/>
      <c r="F51" s="17"/>
      <c r="G51" s="17"/>
      <c r="H51" s="17"/>
      <c r="I51" s="17"/>
      <c r="J51" s="17"/>
      <c r="K51" s="17"/>
      <c r="L51" s="17"/>
      <c r="M51" s="17"/>
      <c r="N51" s="17"/>
      <c r="O51" s="17"/>
      <c r="P51" s="17"/>
      <c r="Q51" s="17"/>
      <c r="R51" s="17"/>
      <c r="S51" s="17"/>
      <c r="T51" s="46"/>
      <c r="U51" s="47"/>
      <c r="V51" s="47"/>
      <c r="W51" s="48" t="s">
        <v>275</v>
      </c>
      <c r="X51" s="17"/>
      <c r="Y51" s="17"/>
      <c r="Z51" s="17"/>
      <c r="AA51" s="17"/>
      <c r="AB51" s="17"/>
      <c r="AC51" s="17"/>
      <c r="AD51" s="17"/>
      <c r="AE51" s="115"/>
      <c r="AF51" s="17"/>
      <c r="AG51" s="17"/>
      <c r="AH51" s="17"/>
      <c r="AI51" s="17"/>
      <c r="AJ51" s="115"/>
      <c r="AK51" s="17"/>
      <c r="AL51" s="17"/>
      <c r="AM51" s="17"/>
      <c r="AN51" s="17"/>
      <c r="AO51" s="17"/>
      <c r="AP51" s="107"/>
      <c r="AQ51" s="107"/>
      <c r="AR51" s="107"/>
      <c r="AS51" s="107"/>
      <c r="AT51" s="17"/>
      <c r="AU51" s="107"/>
      <c r="AV51" s="107"/>
      <c r="AW51" s="17"/>
      <c r="AX51" s="107"/>
      <c r="AY51" s="107"/>
      <c r="AZ51" s="17"/>
      <c r="BA51" s="107"/>
      <c r="BB51" s="107"/>
      <c r="BC51" s="107"/>
      <c r="BD51" s="107"/>
      <c r="BE51" s="107"/>
      <c r="BF51" s="107"/>
      <c r="BG51" s="107"/>
      <c r="BH51" s="57"/>
      <c r="BI51" s="364" t="s">
        <v>275</v>
      </c>
    </row>
    <row r="52" spans="1:150" s="113" customFormat="1" ht="25.5" hidden="1" customHeight="1" x14ac:dyDescent="0.25">
      <c r="A52" s="65" t="s">
        <v>402</v>
      </c>
      <c r="B52" s="65" t="s">
        <v>83</v>
      </c>
      <c r="C52" s="65"/>
      <c r="D52" s="66" t="s">
        <v>403</v>
      </c>
      <c r="E52" s="67"/>
      <c r="F52" s="67"/>
      <c r="G52" s="67"/>
      <c r="H52" s="67"/>
      <c r="I52" s="67"/>
      <c r="J52" s="67"/>
      <c r="K52" s="67"/>
      <c r="L52" s="67"/>
      <c r="M52" s="67"/>
      <c r="N52" s="67"/>
      <c r="O52" s="67"/>
      <c r="P52" s="67"/>
      <c r="Q52" s="67"/>
      <c r="R52" s="67"/>
      <c r="S52" s="67"/>
      <c r="T52" s="68"/>
      <c r="U52" s="69"/>
      <c r="V52" s="69"/>
      <c r="W52" s="70" t="s">
        <v>275</v>
      </c>
      <c r="X52" s="156"/>
      <c r="Y52" s="156"/>
      <c r="Z52" s="156"/>
      <c r="AA52" s="156"/>
      <c r="AB52" s="156"/>
      <c r="AC52" s="156"/>
      <c r="AD52" s="157"/>
      <c r="AE52" s="109"/>
      <c r="AF52" s="158"/>
      <c r="AG52" s="159"/>
      <c r="AH52" s="159"/>
      <c r="AI52" s="160"/>
      <c r="AJ52" s="109"/>
      <c r="AK52" s="158"/>
      <c r="AL52" s="159"/>
      <c r="AM52" s="159"/>
      <c r="AN52" s="159"/>
      <c r="AO52" s="159"/>
      <c r="AP52" s="159"/>
      <c r="AQ52" s="159"/>
      <c r="AR52" s="159"/>
      <c r="AS52" s="159"/>
      <c r="AT52" s="159"/>
      <c r="AU52" s="159"/>
      <c r="AV52" s="159"/>
      <c r="AW52" s="159"/>
      <c r="AX52" s="159"/>
      <c r="AY52" s="159"/>
      <c r="AZ52" s="159"/>
      <c r="BA52" s="159"/>
      <c r="BB52" s="159"/>
      <c r="BC52" s="159"/>
      <c r="BD52" s="159"/>
      <c r="BE52" s="159"/>
      <c r="BF52" s="159"/>
      <c r="BG52" s="160"/>
      <c r="BH52" s="57"/>
      <c r="BI52" s="364" t="s">
        <v>275</v>
      </c>
      <c r="BJ52" s="101"/>
      <c r="BK52" s="101"/>
      <c r="BL52" s="101"/>
      <c r="BM52" s="101"/>
      <c r="BN52" s="101"/>
      <c r="BO52" s="101"/>
      <c r="BP52" s="101"/>
      <c r="BQ52" s="101"/>
      <c r="BR52" s="101"/>
      <c r="BS52" s="101"/>
      <c r="BT52" s="101"/>
      <c r="BU52" s="101"/>
      <c r="BV52" s="101"/>
      <c r="BW52" s="101"/>
      <c r="BX52" s="101"/>
      <c r="BY52" s="101"/>
      <c r="BZ52" s="101"/>
      <c r="CA52" s="101"/>
      <c r="CB52" s="101"/>
      <c r="CC52" s="101"/>
      <c r="CD52" s="101"/>
      <c r="CE52" s="101"/>
      <c r="CF52" s="101"/>
      <c r="CG52" s="101"/>
      <c r="CH52" s="101"/>
      <c r="CI52" s="101"/>
      <c r="CJ52" s="101"/>
      <c r="CK52" s="101"/>
      <c r="CL52" s="101"/>
      <c r="CM52" s="101"/>
      <c r="CN52" s="101"/>
      <c r="CO52" s="101"/>
      <c r="CP52" s="101"/>
      <c r="CQ52" s="101"/>
      <c r="CR52" s="101"/>
      <c r="CS52" s="101"/>
      <c r="CT52" s="101"/>
      <c r="CU52" s="101"/>
      <c r="CV52" s="101"/>
      <c r="CW52" s="101"/>
      <c r="CX52" s="101"/>
      <c r="CY52" s="101"/>
      <c r="CZ52" s="101"/>
      <c r="DA52" s="101"/>
      <c r="DB52" s="101"/>
      <c r="DC52" s="101"/>
      <c r="DD52" s="101"/>
      <c r="DE52" s="101"/>
      <c r="DF52" s="101"/>
      <c r="DG52" s="101"/>
      <c r="DH52" s="101"/>
      <c r="DI52" s="101"/>
      <c r="DJ52" s="101"/>
      <c r="DK52" s="101"/>
      <c r="DL52" s="101"/>
      <c r="DM52" s="101"/>
      <c r="DN52" s="101"/>
      <c r="DO52" s="101"/>
      <c r="DP52" s="101"/>
      <c r="DQ52" s="101"/>
      <c r="DR52" s="101"/>
      <c r="DS52" s="101"/>
      <c r="DT52" s="101"/>
      <c r="DU52" s="101"/>
      <c r="DV52" s="101"/>
      <c r="DW52" s="101"/>
      <c r="DX52" s="101"/>
      <c r="DY52" s="101"/>
      <c r="DZ52" s="101"/>
      <c r="EA52" s="101"/>
      <c r="EB52" s="101"/>
      <c r="EC52" s="101"/>
      <c r="ED52" s="101"/>
      <c r="EE52" s="101"/>
      <c r="EF52" s="101"/>
      <c r="EG52" s="101"/>
      <c r="EH52" s="101"/>
      <c r="EI52" s="101"/>
      <c r="EJ52" s="101"/>
      <c r="EK52" s="101"/>
      <c r="EL52" s="101"/>
      <c r="EM52" s="101"/>
      <c r="EN52" s="101"/>
      <c r="EO52" s="101"/>
      <c r="EP52" s="101"/>
      <c r="EQ52" s="101"/>
      <c r="ER52" s="101"/>
      <c r="ES52" s="101"/>
      <c r="ET52" s="101"/>
    </row>
    <row r="53" spans="1:150" ht="25.5" hidden="1" customHeight="1" x14ac:dyDescent="0.25">
      <c r="A53" s="60" t="s">
        <v>404</v>
      </c>
      <c r="B53" s="60" t="s">
        <v>405</v>
      </c>
      <c r="C53" s="60" t="s">
        <v>406</v>
      </c>
      <c r="D53" s="71" t="s">
        <v>407</v>
      </c>
      <c r="E53" s="31" t="s">
        <v>297</v>
      </c>
      <c r="F53" s="31" t="s">
        <v>124</v>
      </c>
      <c r="G53" s="31" t="s">
        <v>408</v>
      </c>
      <c r="H53" s="31" t="s">
        <v>125</v>
      </c>
      <c r="I53" s="31" t="s">
        <v>115</v>
      </c>
      <c r="J53" s="31"/>
      <c r="K53" s="31"/>
      <c r="L53" s="31"/>
      <c r="M53" s="31"/>
      <c r="N53" s="61">
        <v>466925.52</v>
      </c>
      <c r="O53" s="61">
        <v>70038.83</v>
      </c>
      <c r="P53" s="33">
        <v>0</v>
      </c>
      <c r="Q53" s="33">
        <v>0</v>
      </c>
      <c r="R53" s="33">
        <v>0</v>
      </c>
      <c r="S53" s="61">
        <v>396886.69</v>
      </c>
      <c r="T53" s="43">
        <v>42675</v>
      </c>
      <c r="U53" s="44">
        <v>42826</v>
      </c>
      <c r="V53" s="44">
        <v>42946</v>
      </c>
      <c r="W53" s="45">
        <v>43659</v>
      </c>
      <c r="X53" s="151"/>
      <c r="Y53" s="151">
        <v>79766</v>
      </c>
      <c r="Z53" s="151">
        <v>159531</v>
      </c>
      <c r="AA53" s="151">
        <v>157589.69</v>
      </c>
      <c r="AB53" s="151"/>
      <c r="AC53" s="151"/>
      <c r="AD53" s="152"/>
      <c r="AE53" s="115"/>
      <c r="AF53" s="119">
        <v>42</v>
      </c>
      <c r="AG53" s="129" t="s">
        <v>254</v>
      </c>
      <c r="AH53" s="120"/>
      <c r="AI53" s="135"/>
      <c r="AJ53" s="136"/>
      <c r="AK53" s="119"/>
      <c r="AL53" s="120"/>
      <c r="AM53" s="120"/>
      <c r="AN53" s="120"/>
      <c r="AO53" s="120"/>
      <c r="AP53" s="120" t="s">
        <v>229</v>
      </c>
      <c r="AQ53" s="129" t="s">
        <v>183</v>
      </c>
      <c r="AR53" s="120">
        <v>80</v>
      </c>
      <c r="AS53" s="120"/>
      <c r="AT53" s="120"/>
      <c r="AU53" s="120"/>
      <c r="AV53" s="120"/>
      <c r="AW53" s="120"/>
      <c r="AX53" s="120"/>
      <c r="AY53" s="120"/>
      <c r="AZ53" s="120"/>
      <c r="BA53" s="120"/>
      <c r="BB53" s="120"/>
      <c r="BC53" s="120"/>
      <c r="BD53" s="120"/>
      <c r="BE53" s="120"/>
      <c r="BF53" s="120"/>
      <c r="BG53" s="135"/>
      <c r="BH53" s="57" t="s">
        <v>813</v>
      </c>
      <c r="BI53" s="364" t="s">
        <v>941</v>
      </c>
    </row>
    <row r="54" spans="1:150" ht="25.5" hidden="1" customHeight="1" x14ac:dyDescent="0.25">
      <c r="A54" s="216" t="s">
        <v>90</v>
      </c>
      <c r="B54" s="60"/>
      <c r="C54" s="60"/>
      <c r="D54" s="217" t="s">
        <v>793</v>
      </c>
      <c r="E54" s="31"/>
      <c r="F54" s="31"/>
      <c r="G54" s="31"/>
      <c r="H54" s="31"/>
      <c r="I54" s="31"/>
      <c r="J54" s="31"/>
      <c r="K54" s="31"/>
      <c r="L54" s="31"/>
      <c r="M54" s="31"/>
      <c r="N54" s="61"/>
      <c r="O54" s="61"/>
      <c r="P54" s="33"/>
      <c r="Q54" s="33"/>
      <c r="R54" s="33"/>
      <c r="S54" s="61"/>
      <c r="T54" s="44"/>
      <c r="U54" s="44"/>
      <c r="V54" s="44"/>
      <c r="W54" s="45"/>
      <c r="X54" s="151"/>
      <c r="Y54" s="151"/>
      <c r="Z54" s="151"/>
      <c r="AA54" s="151"/>
      <c r="AB54" s="151"/>
      <c r="AC54" s="151"/>
      <c r="AD54" s="151"/>
      <c r="AE54" s="115"/>
      <c r="AF54" s="120"/>
      <c r="AG54" s="129"/>
      <c r="AH54" s="120"/>
      <c r="AI54" s="120"/>
      <c r="AJ54" s="136"/>
      <c r="AK54" s="120"/>
      <c r="AL54" s="120"/>
      <c r="AM54" s="120"/>
      <c r="AN54" s="120"/>
      <c r="AO54" s="120"/>
      <c r="AP54" s="120"/>
      <c r="AQ54" s="129"/>
      <c r="AR54" s="120"/>
      <c r="AS54" s="120"/>
      <c r="AT54" s="120"/>
      <c r="AU54" s="120"/>
      <c r="AV54" s="120"/>
      <c r="AW54" s="120"/>
      <c r="AX54" s="120"/>
      <c r="AY54" s="120"/>
      <c r="AZ54" s="120"/>
      <c r="BA54" s="120"/>
      <c r="BB54" s="120"/>
      <c r="BC54" s="120"/>
      <c r="BD54" s="120"/>
      <c r="BE54" s="120"/>
      <c r="BF54" s="120"/>
      <c r="BG54" s="135"/>
      <c r="BH54" s="57"/>
      <c r="BI54" s="364" t="s">
        <v>275</v>
      </c>
    </row>
    <row r="55" spans="1:150" ht="24.75" hidden="1" customHeight="1" thickBot="1" x14ac:dyDescent="0.3">
      <c r="A55" s="15" t="s">
        <v>409</v>
      </c>
      <c r="B55" s="16" t="s">
        <v>83</v>
      </c>
      <c r="C55" s="16"/>
      <c r="D55" s="16" t="s">
        <v>410</v>
      </c>
      <c r="E55" s="17"/>
      <c r="F55" s="17"/>
      <c r="G55" s="17"/>
      <c r="H55" s="17"/>
      <c r="I55" s="17"/>
      <c r="J55" s="17"/>
      <c r="K55" s="17"/>
      <c r="L55" s="17"/>
      <c r="M55" s="17"/>
      <c r="N55" s="17"/>
      <c r="O55" s="17"/>
      <c r="P55" s="17"/>
      <c r="Q55" s="17"/>
      <c r="R55" s="17"/>
      <c r="S55" s="17"/>
      <c r="T55" s="46"/>
      <c r="U55" s="213"/>
      <c r="V55" s="213"/>
      <c r="W55" s="214" t="s">
        <v>275</v>
      </c>
      <c r="X55" s="17"/>
      <c r="Y55" s="17"/>
      <c r="Z55" s="17"/>
      <c r="AA55" s="17"/>
      <c r="AB55" s="17"/>
      <c r="AC55" s="17"/>
      <c r="AD55" s="17"/>
      <c r="AE55" s="215"/>
      <c r="AF55" s="17"/>
      <c r="AG55" s="17"/>
      <c r="AH55" s="17"/>
      <c r="AI55" s="17"/>
      <c r="AJ55" s="215"/>
      <c r="AK55" s="17"/>
      <c r="AL55" s="17"/>
      <c r="AM55" s="17"/>
      <c r="AN55" s="17"/>
      <c r="AO55" s="17"/>
      <c r="AP55" s="107"/>
      <c r="AQ55" s="107"/>
      <c r="AR55" s="107"/>
      <c r="AS55" s="107"/>
      <c r="AT55" s="17"/>
      <c r="AU55" s="107"/>
      <c r="AV55" s="107"/>
      <c r="AW55" s="17"/>
      <c r="AX55" s="107"/>
      <c r="AY55" s="107"/>
      <c r="AZ55" s="17"/>
      <c r="BA55" s="107"/>
      <c r="BB55" s="107"/>
      <c r="BC55" s="107"/>
      <c r="BD55" s="107"/>
      <c r="BE55" s="107"/>
      <c r="BF55" s="107"/>
      <c r="BG55" s="107"/>
      <c r="BH55" s="57"/>
      <c r="BI55" s="364" t="s">
        <v>275</v>
      </c>
    </row>
    <row r="56" spans="1:150" ht="24.75" hidden="1" customHeight="1" thickBot="1" x14ac:dyDescent="0.3">
      <c r="A56" s="15" t="s">
        <v>411</v>
      </c>
      <c r="B56" s="16" t="s">
        <v>83</v>
      </c>
      <c r="C56" s="16"/>
      <c r="D56" s="16" t="s">
        <v>412</v>
      </c>
      <c r="E56" s="17"/>
      <c r="F56" s="17"/>
      <c r="G56" s="17"/>
      <c r="H56" s="17"/>
      <c r="I56" s="17"/>
      <c r="J56" s="17"/>
      <c r="K56" s="17"/>
      <c r="L56" s="17"/>
      <c r="M56" s="17"/>
      <c r="N56" s="17"/>
      <c r="O56" s="17"/>
      <c r="P56" s="17"/>
      <c r="Q56" s="17"/>
      <c r="R56" s="17"/>
      <c r="S56" s="17"/>
      <c r="T56" s="46"/>
      <c r="U56" s="47"/>
      <c r="V56" s="47"/>
      <c r="W56" s="48" t="s">
        <v>275</v>
      </c>
      <c r="X56" s="17"/>
      <c r="Y56" s="17"/>
      <c r="Z56" s="17"/>
      <c r="AA56" s="17"/>
      <c r="AB56" s="17"/>
      <c r="AC56" s="17"/>
      <c r="AD56" s="17"/>
      <c r="AE56" s="115"/>
      <c r="AF56" s="17"/>
      <c r="AG56" s="17"/>
      <c r="AH56" s="17"/>
      <c r="AI56" s="17"/>
      <c r="AJ56" s="115"/>
      <c r="AK56" s="17"/>
      <c r="AL56" s="17"/>
      <c r="AM56" s="17"/>
      <c r="AN56" s="17"/>
      <c r="AO56" s="17"/>
      <c r="AP56" s="107"/>
      <c r="AQ56" s="107"/>
      <c r="AR56" s="107"/>
      <c r="AS56" s="107"/>
      <c r="AT56" s="17"/>
      <c r="AU56" s="107"/>
      <c r="AV56" s="107"/>
      <c r="AW56" s="17"/>
      <c r="AX56" s="107"/>
      <c r="AY56" s="107"/>
      <c r="AZ56" s="17"/>
      <c r="BA56" s="107"/>
      <c r="BB56" s="107"/>
      <c r="BC56" s="107"/>
      <c r="BD56" s="107"/>
      <c r="BE56" s="107"/>
      <c r="BF56" s="107"/>
      <c r="BG56" s="107"/>
      <c r="BH56" s="57"/>
      <c r="BI56" s="364" t="s">
        <v>275</v>
      </c>
    </row>
    <row r="57" spans="1:150" s="113" customFormat="1" ht="25.5" hidden="1" customHeight="1" x14ac:dyDescent="0.25">
      <c r="A57" s="72" t="s">
        <v>91</v>
      </c>
      <c r="B57" s="73" t="s">
        <v>83</v>
      </c>
      <c r="C57" s="73"/>
      <c r="D57" s="22" t="s">
        <v>413</v>
      </c>
      <c r="E57" s="23"/>
      <c r="F57" s="23"/>
      <c r="G57" s="23"/>
      <c r="H57" s="23"/>
      <c r="I57" s="23"/>
      <c r="J57" s="23"/>
      <c r="K57" s="23"/>
      <c r="L57" s="23"/>
      <c r="M57" s="23"/>
      <c r="N57" s="23"/>
      <c r="O57" s="23"/>
      <c r="P57" s="23"/>
      <c r="Q57" s="23"/>
      <c r="R57" s="23"/>
      <c r="S57" s="24"/>
      <c r="T57" s="25"/>
      <c r="U57" s="38"/>
      <c r="V57" s="38"/>
      <c r="W57" s="28" t="s">
        <v>275</v>
      </c>
      <c r="X57" s="108"/>
      <c r="Y57" s="108"/>
      <c r="Z57" s="108"/>
      <c r="AA57" s="108"/>
      <c r="AB57" s="108"/>
      <c r="AC57" s="108"/>
      <c r="AD57" s="138"/>
      <c r="AE57" s="109"/>
      <c r="AF57" s="112"/>
      <c r="AG57" s="110"/>
      <c r="AH57" s="110"/>
      <c r="AI57" s="111"/>
      <c r="AJ57" s="109"/>
      <c r="AK57" s="112"/>
      <c r="AL57" s="110"/>
      <c r="AM57" s="110"/>
      <c r="AN57" s="110"/>
      <c r="AO57" s="110"/>
      <c r="AP57" s="110"/>
      <c r="AQ57" s="110"/>
      <c r="AR57" s="110"/>
      <c r="AS57" s="110"/>
      <c r="AT57" s="110"/>
      <c r="AU57" s="110"/>
      <c r="AV57" s="110"/>
      <c r="AW57" s="110"/>
      <c r="AX57" s="110"/>
      <c r="AY57" s="110"/>
      <c r="AZ57" s="110"/>
      <c r="BA57" s="110"/>
      <c r="BB57" s="110"/>
      <c r="BC57" s="110"/>
      <c r="BD57" s="110"/>
      <c r="BE57" s="110"/>
      <c r="BF57" s="110"/>
      <c r="BG57" s="111"/>
      <c r="BH57" s="57"/>
      <c r="BI57" s="364" t="s">
        <v>275</v>
      </c>
      <c r="BJ57" s="101"/>
      <c r="BK57" s="101"/>
      <c r="BL57" s="101"/>
      <c r="BM57" s="101"/>
      <c r="BN57" s="101"/>
      <c r="BO57" s="101"/>
      <c r="BP57" s="101"/>
      <c r="BQ57" s="101"/>
      <c r="BR57" s="101"/>
      <c r="BS57" s="101"/>
      <c r="BT57" s="101"/>
      <c r="BU57" s="101"/>
      <c r="BV57" s="101"/>
      <c r="BW57" s="101"/>
      <c r="BX57" s="101"/>
      <c r="BY57" s="101"/>
      <c r="BZ57" s="101"/>
      <c r="CA57" s="101"/>
      <c r="CB57" s="101"/>
      <c r="CC57" s="101"/>
      <c r="CD57" s="101"/>
      <c r="CE57" s="101"/>
      <c r="CF57" s="101"/>
      <c r="CG57" s="101"/>
      <c r="CH57" s="101"/>
      <c r="CI57" s="101"/>
      <c r="CJ57" s="101"/>
      <c r="CK57" s="101"/>
      <c r="CL57" s="101"/>
      <c r="CM57" s="101"/>
      <c r="CN57" s="101"/>
      <c r="CO57" s="101"/>
      <c r="CP57" s="101"/>
      <c r="CQ57" s="101"/>
      <c r="CR57" s="101"/>
      <c r="CS57" s="101"/>
      <c r="CT57" s="101"/>
      <c r="CU57" s="101"/>
      <c r="CV57" s="101"/>
      <c r="CW57" s="101"/>
      <c r="CX57" s="101"/>
      <c r="CY57" s="101"/>
      <c r="CZ57" s="101"/>
      <c r="DA57" s="101"/>
      <c r="DB57" s="101"/>
      <c r="DC57" s="101"/>
      <c r="DD57" s="101"/>
      <c r="DE57" s="101"/>
      <c r="DF57" s="101"/>
      <c r="DG57" s="101"/>
      <c r="DH57" s="101"/>
      <c r="DI57" s="101"/>
      <c r="DJ57" s="101"/>
      <c r="DK57" s="101"/>
      <c r="DL57" s="101"/>
      <c r="DM57" s="101"/>
      <c r="DN57" s="101"/>
      <c r="DO57" s="101"/>
      <c r="DP57" s="101"/>
      <c r="DQ57" s="101"/>
      <c r="DR57" s="101"/>
      <c r="DS57" s="101"/>
      <c r="DT57" s="101"/>
      <c r="DU57" s="101"/>
      <c r="DV57" s="101"/>
      <c r="DW57" s="101"/>
      <c r="DX57" s="101"/>
      <c r="DY57" s="101"/>
      <c r="DZ57" s="101"/>
      <c r="EA57" s="101"/>
      <c r="EB57" s="101"/>
      <c r="EC57" s="101"/>
      <c r="ED57" s="101"/>
      <c r="EE57" s="101"/>
      <c r="EF57" s="101"/>
      <c r="EG57" s="101"/>
      <c r="EH57" s="101"/>
      <c r="EI57" s="101"/>
      <c r="EJ57" s="101"/>
      <c r="EK57" s="101"/>
      <c r="EL57" s="101"/>
      <c r="EM57" s="101"/>
      <c r="EN57" s="101"/>
      <c r="EO57" s="101"/>
      <c r="EP57" s="101"/>
      <c r="EQ57" s="101"/>
      <c r="ER57" s="101"/>
      <c r="ES57" s="101"/>
      <c r="ET57" s="101"/>
    </row>
    <row r="58" spans="1:150" s="147" customFormat="1" ht="25.5" hidden="1" customHeight="1" x14ac:dyDescent="0.25">
      <c r="A58" s="53" t="s">
        <v>126</v>
      </c>
      <c r="B58" s="53" t="s">
        <v>414</v>
      </c>
      <c r="C58" s="53" t="s">
        <v>415</v>
      </c>
      <c r="D58" s="41" t="s">
        <v>416</v>
      </c>
      <c r="E58" s="32" t="s">
        <v>266</v>
      </c>
      <c r="F58" s="32" t="s">
        <v>148</v>
      </c>
      <c r="G58" s="32" t="s">
        <v>417</v>
      </c>
      <c r="H58" s="31" t="s">
        <v>161</v>
      </c>
      <c r="I58" s="32" t="s">
        <v>115</v>
      </c>
      <c r="J58" s="32"/>
      <c r="K58" s="32"/>
      <c r="L58" s="32"/>
      <c r="M58" s="32"/>
      <c r="N58" s="42">
        <f>O58+P58+S58</f>
        <v>348722.37</v>
      </c>
      <c r="O58" s="42">
        <v>26154.19</v>
      </c>
      <c r="P58" s="42">
        <v>26154.18</v>
      </c>
      <c r="Q58" s="74">
        <v>0</v>
      </c>
      <c r="R58" s="33">
        <v>0</v>
      </c>
      <c r="S58" s="33">
        <v>296414</v>
      </c>
      <c r="T58" s="34">
        <v>42916</v>
      </c>
      <c r="U58" s="35">
        <v>43008</v>
      </c>
      <c r="V58" s="35">
        <v>43100</v>
      </c>
      <c r="W58" s="36">
        <v>43646</v>
      </c>
      <c r="X58" s="114">
        <v>0</v>
      </c>
      <c r="Y58" s="114">
        <v>0</v>
      </c>
      <c r="Z58" s="114">
        <v>150000</v>
      </c>
      <c r="AA58" s="114">
        <f>S58-Z58</f>
        <v>146414</v>
      </c>
      <c r="AB58" s="114">
        <v>0</v>
      </c>
      <c r="AC58" s="114"/>
      <c r="AD58" s="139"/>
      <c r="AE58" s="144"/>
      <c r="AF58" s="145">
        <v>22</v>
      </c>
      <c r="AG58" s="129" t="s">
        <v>243</v>
      </c>
      <c r="AH58" s="129"/>
      <c r="AI58" s="141"/>
      <c r="AJ58" s="144"/>
      <c r="AK58" s="145"/>
      <c r="AL58" s="129"/>
      <c r="AM58" s="129"/>
      <c r="AN58" s="129"/>
      <c r="AO58" s="129"/>
      <c r="AP58" s="129" t="s">
        <v>216</v>
      </c>
      <c r="AQ58" s="129" t="s">
        <v>750</v>
      </c>
      <c r="AR58" s="129">
        <v>480</v>
      </c>
      <c r="AS58" s="129" t="s">
        <v>218</v>
      </c>
      <c r="AT58" s="129" t="s">
        <v>751</v>
      </c>
      <c r="AU58" s="129">
        <v>1</v>
      </c>
      <c r="AV58" s="144"/>
      <c r="AW58" s="144"/>
      <c r="AX58" s="144"/>
      <c r="AY58" s="129"/>
      <c r="AZ58" s="129"/>
      <c r="BA58" s="129"/>
      <c r="BB58" s="129"/>
      <c r="BC58" s="129"/>
      <c r="BD58" s="129"/>
      <c r="BE58" s="129"/>
      <c r="BF58" s="129"/>
      <c r="BG58" s="141"/>
      <c r="BH58" s="57" t="s">
        <v>871</v>
      </c>
      <c r="BI58" s="364" t="s">
        <v>941</v>
      </c>
      <c r="BJ58" s="146"/>
      <c r="BK58" s="146"/>
      <c r="BL58" s="146"/>
      <c r="BM58" s="146"/>
      <c r="BN58" s="146"/>
      <c r="BO58" s="146"/>
      <c r="BP58" s="146"/>
      <c r="BQ58" s="146"/>
      <c r="BR58" s="146"/>
      <c r="BS58" s="146"/>
      <c r="BT58" s="146"/>
      <c r="BU58" s="146"/>
      <c r="BV58" s="146"/>
      <c r="BW58" s="146"/>
      <c r="BX58" s="146"/>
      <c r="BY58" s="146"/>
      <c r="BZ58" s="146"/>
      <c r="CA58" s="146"/>
      <c r="CB58" s="146"/>
      <c r="CC58" s="146"/>
      <c r="CD58" s="146"/>
      <c r="CE58" s="146"/>
      <c r="CF58" s="146"/>
      <c r="CG58" s="146"/>
      <c r="CH58" s="146"/>
      <c r="CI58" s="146"/>
      <c r="CJ58" s="146"/>
      <c r="CK58" s="146"/>
      <c r="CL58" s="146"/>
      <c r="CM58" s="146"/>
      <c r="CN58" s="146"/>
      <c r="CO58" s="146"/>
      <c r="CP58" s="146"/>
      <c r="CQ58" s="146"/>
      <c r="CR58" s="146"/>
      <c r="CS58" s="146"/>
      <c r="CT58" s="146"/>
      <c r="CU58" s="146"/>
      <c r="CV58" s="146"/>
      <c r="CW58" s="146"/>
      <c r="CX58" s="146"/>
      <c r="CY58" s="146"/>
      <c r="CZ58" s="146"/>
      <c r="DA58" s="146"/>
      <c r="DB58" s="146"/>
      <c r="DC58" s="146"/>
      <c r="DD58" s="146"/>
      <c r="DE58" s="146"/>
      <c r="DF58" s="146"/>
      <c r="DG58" s="146"/>
      <c r="DH58" s="146"/>
      <c r="DI58" s="146"/>
      <c r="DJ58" s="146"/>
      <c r="DK58" s="146"/>
      <c r="DL58" s="146"/>
      <c r="DM58" s="146"/>
      <c r="DN58" s="146"/>
      <c r="DO58" s="146"/>
      <c r="DP58" s="146"/>
      <c r="DQ58" s="146"/>
      <c r="DR58" s="146"/>
      <c r="DS58" s="146"/>
      <c r="DT58" s="146"/>
      <c r="DU58" s="146"/>
      <c r="DV58" s="146"/>
      <c r="DW58" s="146"/>
      <c r="DX58" s="146"/>
      <c r="DY58" s="146"/>
      <c r="DZ58" s="146"/>
      <c r="EA58" s="146"/>
      <c r="EB58" s="146"/>
      <c r="EC58" s="146"/>
      <c r="ED58" s="146"/>
      <c r="EE58" s="146"/>
      <c r="EF58" s="146"/>
      <c r="EG58" s="146"/>
      <c r="EH58" s="146"/>
      <c r="EI58" s="146"/>
      <c r="EJ58" s="146"/>
      <c r="EK58" s="146"/>
      <c r="EL58" s="146"/>
      <c r="EM58" s="146"/>
      <c r="EN58" s="146"/>
      <c r="EO58" s="146"/>
      <c r="EP58" s="146"/>
      <c r="EQ58" s="146"/>
      <c r="ER58" s="146"/>
      <c r="ES58" s="146"/>
      <c r="ET58" s="146"/>
    </row>
    <row r="59" spans="1:150" s="147" customFormat="1" ht="24.75" hidden="1" customHeight="1" x14ac:dyDescent="0.25">
      <c r="A59" s="53" t="s">
        <v>127</v>
      </c>
      <c r="B59" s="53" t="s">
        <v>418</v>
      </c>
      <c r="C59" s="53" t="s">
        <v>419</v>
      </c>
      <c r="D59" s="41" t="s">
        <v>420</v>
      </c>
      <c r="E59" s="32" t="s">
        <v>280</v>
      </c>
      <c r="F59" s="32" t="s">
        <v>148</v>
      </c>
      <c r="G59" s="32" t="s">
        <v>321</v>
      </c>
      <c r="H59" s="31" t="s">
        <v>161</v>
      </c>
      <c r="I59" s="32" t="s">
        <v>115</v>
      </c>
      <c r="J59" s="32"/>
      <c r="K59" s="32"/>
      <c r="L59" s="32"/>
      <c r="M59" s="32"/>
      <c r="N59" s="42">
        <f>O59+P59+S59</f>
        <v>134057.64705882352</v>
      </c>
      <c r="O59" s="42">
        <f>S59*15/85/2</f>
        <v>10054.323529411764</v>
      </c>
      <c r="P59" s="42">
        <f>O59</f>
        <v>10054.323529411764</v>
      </c>
      <c r="Q59" s="74">
        <v>0</v>
      </c>
      <c r="R59" s="33">
        <v>0</v>
      </c>
      <c r="S59" s="33">
        <v>113949</v>
      </c>
      <c r="T59" s="34">
        <v>42887</v>
      </c>
      <c r="U59" s="35">
        <v>42979</v>
      </c>
      <c r="V59" s="35">
        <v>43100</v>
      </c>
      <c r="W59" s="36">
        <v>43646</v>
      </c>
      <c r="X59" s="114">
        <v>0</v>
      </c>
      <c r="Y59" s="114">
        <v>0</v>
      </c>
      <c r="Z59" s="114">
        <v>100000</v>
      </c>
      <c r="AA59" s="114">
        <f>S59-Z59</f>
        <v>13949</v>
      </c>
      <c r="AB59" s="114">
        <v>0</v>
      </c>
      <c r="AC59" s="114"/>
      <c r="AD59" s="139"/>
      <c r="AE59" s="144"/>
      <c r="AF59" s="145">
        <v>22</v>
      </c>
      <c r="AG59" s="129" t="s">
        <v>243</v>
      </c>
      <c r="AH59" s="129"/>
      <c r="AI59" s="141"/>
      <c r="AJ59" s="144"/>
      <c r="AK59" s="145"/>
      <c r="AL59" s="129"/>
      <c r="AM59" s="129"/>
      <c r="AN59" s="129"/>
      <c r="AO59" s="129"/>
      <c r="AP59" s="129" t="s">
        <v>216</v>
      </c>
      <c r="AQ59" s="129" t="s">
        <v>750</v>
      </c>
      <c r="AR59" s="129">
        <v>344</v>
      </c>
      <c r="AS59" s="129" t="s">
        <v>218</v>
      </c>
      <c r="AT59" s="129" t="s">
        <v>751</v>
      </c>
      <c r="AU59" s="129">
        <v>1</v>
      </c>
      <c r="AV59" s="144"/>
      <c r="AW59" s="144"/>
      <c r="AX59" s="144"/>
      <c r="AY59" s="129"/>
      <c r="AZ59" s="129"/>
      <c r="BA59" s="129"/>
      <c r="BB59" s="129"/>
      <c r="BC59" s="129"/>
      <c r="BD59" s="129"/>
      <c r="BE59" s="129"/>
      <c r="BF59" s="129"/>
      <c r="BG59" s="141"/>
      <c r="BH59" s="57" t="s">
        <v>869</v>
      </c>
      <c r="BI59" s="364" t="s">
        <v>941</v>
      </c>
      <c r="BJ59" s="146"/>
      <c r="BK59" s="146"/>
      <c r="BL59" s="146"/>
      <c r="BM59" s="146"/>
      <c r="BN59" s="146"/>
      <c r="BO59" s="146"/>
      <c r="BP59" s="146"/>
      <c r="BQ59" s="146"/>
      <c r="BR59" s="146"/>
      <c r="BS59" s="146"/>
      <c r="BT59" s="146"/>
      <c r="BU59" s="146"/>
      <c r="BV59" s="146"/>
      <c r="BW59" s="146"/>
      <c r="BX59" s="146"/>
      <c r="BY59" s="146"/>
      <c r="BZ59" s="146"/>
      <c r="CA59" s="146"/>
      <c r="CB59" s="146"/>
      <c r="CC59" s="146"/>
      <c r="CD59" s="146"/>
      <c r="CE59" s="146"/>
      <c r="CF59" s="146"/>
      <c r="CG59" s="146"/>
      <c r="CH59" s="146"/>
      <c r="CI59" s="146"/>
      <c r="CJ59" s="146"/>
      <c r="CK59" s="146"/>
      <c r="CL59" s="146"/>
      <c r="CM59" s="146"/>
      <c r="CN59" s="146"/>
      <c r="CO59" s="146"/>
      <c r="CP59" s="146"/>
      <c r="CQ59" s="146"/>
      <c r="CR59" s="146"/>
      <c r="CS59" s="146"/>
      <c r="CT59" s="146"/>
      <c r="CU59" s="146"/>
      <c r="CV59" s="146"/>
      <c r="CW59" s="146"/>
      <c r="CX59" s="146"/>
      <c r="CY59" s="146"/>
      <c r="CZ59" s="146"/>
      <c r="DA59" s="146"/>
      <c r="DB59" s="146"/>
      <c r="DC59" s="146"/>
      <c r="DD59" s="146"/>
      <c r="DE59" s="146"/>
      <c r="DF59" s="146"/>
      <c r="DG59" s="146"/>
      <c r="DH59" s="146"/>
      <c r="DI59" s="146"/>
      <c r="DJ59" s="146"/>
      <c r="DK59" s="146"/>
      <c r="DL59" s="146"/>
      <c r="DM59" s="146"/>
      <c r="DN59" s="146"/>
      <c r="DO59" s="146"/>
      <c r="DP59" s="146"/>
      <c r="DQ59" s="146"/>
      <c r="DR59" s="146"/>
      <c r="DS59" s="146"/>
      <c r="DT59" s="146"/>
      <c r="DU59" s="146"/>
      <c r="DV59" s="146"/>
      <c r="DW59" s="146"/>
      <c r="DX59" s="146"/>
      <c r="DY59" s="146"/>
      <c r="DZ59" s="146"/>
      <c r="EA59" s="146"/>
      <c r="EB59" s="146"/>
      <c r="EC59" s="146"/>
      <c r="ED59" s="146"/>
      <c r="EE59" s="146"/>
      <c r="EF59" s="146"/>
      <c r="EG59" s="146"/>
      <c r="EH59" s="146"/>
      <c r="EI59" s="146"/>
      <c r="EJ59" s="146"/>
      <c r="EK59" s="146"/>
      <c r="EL59" s="146"/>
      <c r="EM59" s="146"/>
      <c r="EN59" s="146"/>
      <c r="EO59" s="146"/>
      <c r="EP59" s="146"/>
      <c r="EQ59" s="146"/>
      <c r="ER59" s="146"/>
      <c r="ES59" s="146"/>
      <c r="ET59" s="146"/>
    </row>
    <row r="60" spans="1:150" s="147" customFormat="1" ht="26.25" hidden="1" customHeight="1" x14ac:dyDescent="0.25">
      <c r="A60" s="53" t="s">
        <v>128</v>
      </c>
      <c r="B60" s="53" t="s">
        <v>421</v>
      </c>
      <c r="C60" s="53" t="s">
        <v>422</v>
      </c>
      <c r="D60" s="41" t="s">
        <v>423</v>
      </c>
      <c r="E60" s="32" t="s">
        <v>297</v>
      </c>
      <c r="F60" s="32" t="s">
        <v>148</v>
      </c>
      <c r="G60" s="32" t="s">
        <v>326</v>
      </c>
      <c r="H60" s="31" t="s">
        <v>161</v>
      </c>
      <c r="I60" s="32" t="s">
        <v>115</v>
      </c>
      <c r="J60" s="32"/>
      <c r="K60" s="32"/>
      <c r="L60" s="32"/>
      <c r="M60" s="32"/>
      <c r="N60" s="42">
        <f>O60+P60+S60</f>
        <v>394072</v>
      </c>
      <c r="O60" s="42">
        <v>29556</v>
      </c>
      <c r="P60" s="42">
        <v>29555</v>
      </c>
      <c r="Q60" s="33">
        <v>0</v>
      </c>
      <c r="R60" s="33">
        <v>0</v>
      </c>
      <c r="S60" s="33">
        <v>334961</v>
      </c>
      <c r="T60" s="34">
        <v>42917</v>
      </c>
      <c r="U60" s="35">
        <v>42979</v>
      </c>
      <c r="V60" s="35">
        <v>43100</v>
      </c>
      <c r="W60" s="36">
        <v>43890</v>
      </c>
      <c r="X60" s="114">
        <v>0</v>
      </c>
      <c r="Y60" s="114">
        <v>0</v>
      </c>
      <c r="Z60" s="114">
        <v>100000</v>
      </c>
      <c r="AA60" s="114">
        <f>S60-Z60</f>
        <v>234961</v>
      </c>
      <c r="AB60" s="114">
        <v>0</v>
      </c>
      <c r="AC60" s="114"/>
      <c r="AD60" s="139"/>
      <c r="AE60" s="144"/>
      <c r="AF60" s="145">
        <v>22</v>
      </c>
      <c r="AG60" s="129" t="s">
        <v>243</v>
      </c>
      <c r="AH60" s="129"/>
      <c r="AI60" s="141"/>
      <c r="AJ60" s="144"/>
      <c r="AK60" s="145"/>
      <c r="AL60" s="129"/>
      <c r="AM60" s="129"/>
      <c r="AN60" s="129"/>
      <c r="AO60" s="129"/>
      <c r="AP60" s="129" t="s">
        <v>216</v>
      </c>
      <c r="AQ60" s="161" t="s">
        <v>750</v>
      </c>
      <c r="AR60" s="118">
        <v>250</v>
      </c>
      <c r="AS60" s="129" t="s">
        <v>218</v>
      </c>
      <c r="AT60" s="161" t="s">
        <v>751</v>
      </c>
      <c r="AU60" s="129">
        <v>1</v>
      </c>
      <c r="AV60" s="129" t="s">
        <v>206</v>
      </c>
      <c r="AW60" s="161" t="s">
        <v>207</v>
      </c>
      <c r="AX60" s="129">
        <v>20</v>
      </c>
      <c r="AY60" s="144"/>
      <c r="AZ60" s="144"/>
      <c r="BA60" s="144"/>
      <c r="BB60" s="144"/>
      <c r="BC60" s="144"/>
      <c r="BD60" s="144"/>
      <c r="BE60" s="144"/>
      <c r="BF60" s="144"/>
      <c r="BG60" s="365"/>
      <c r="BH60" s="57" t="s">
        <v>872</v>
      </c>
      <c r="BI60" s="364" t="s">
        <v>941</v>
      </c>
      <c r="BJ60" s="146"/>
      <c r="BK60" s="146"/>
      <c r="BL60" s="146"/>
      <c r="BM60" s="146"/>
      <c r="BN60" s="146"/>
      <c r="BO60" s="146"/>
      <c r="BP60" s="146"/>
      <c r="BQ60" s="146"/>
      <c r="BR60" s="146"/>
      <c r="BS60" s="146"/>
      <c r="BT60" s="146"/>
      <c r="BU60" s="146"/>
      <c r="BV60" s="146"/>
      <c r="BW60" s="146"/>
      <c r="BX60" s="146"/>
      <c r="BY60" s="146"/>
      <c r="BZ60" s="146"/>
      <c r="CA60" s="146"/>
      <c r="CB60" s="146"/>
      <c r="CC60" s="146"/>
      <c r="CD60" s="146"/>
      <c r="CE60" s="146"/>
      <c r="CF60" s="146"/>
      <c r="CG60" s="146"/>
      <c r="CH60" s="146"/>
      <c r="CI60" s="146"/>
      <c r="CJ60" s="146"/>
      <c r="CK60" s="146"/>
      <c r="CL60" s="146"/>
      <c r="CM60" s="146"/>
      <c r="CN60" s="146"/>
      <c r="CO60" s="146"/>
      <c r="CP60" s="146"/>
      <c r="CQ60" s="146"/>
      <c r="CR60" s="146"/>
      <c r="CS60" s="146"/>
      <c r="CT60" s="146"/>
      <c r="CU60" s="146"/>
      <c r="CV60" s="146"/>
      <c r="CW60" s="146"/>
      <c r="CX60" s="146"/>
      <c r="CY60" s="146"/>
      <c r="CZ60" s="146"/>
      <c r="DA60" s="146"/>
      <c r="DB60" s="146"/>
      <c r="DC60" s="146"/>
      <c r="DD60" s="146"/>
      <c r="DE60" s="146"/>
      <c r="DF60" s="146"/>
      <c r="DG60" s="146"/>
      <c r="DH60" s="146"/>
      <c r="DI60" s="146"/>
      <c r="DJ60" s="146"/>
      <c r="DK60" s="146"/>
      <c r="DL60" s="146"/>
      <c r="DM60" s="146"/>
      <c r="DN60" s="146"/>
      <c r="DO60" s="146"/>
      <c r="DP60" s="146"/>
      <c r="DQ60" s="146"/>
      <c r="DR60" s="146"/>
      <c r="DS60" s="146"/>
      <c r="DT60" s="146"/>
      <c r="DU60" s="146"/>
      <c r="DV60" s="146"/>
      <c r="DW60" s="146"/>
      <c r="DX60" s="146"/>
      <c r="DY60" s="146"/>
      <c r="DZ60" s="146"/>
      <c r="EA60" s="146"/>
      <c r="EB60" s="146"/>
      <c r="EC60" s="146"/>
      <c r="ED60" s="146"/>
      <c r="EE60" s="146"/>
      <c r="EF60" s="146"/>
      <c r="EG60" s="146"/>
      <c r="EH60" s="146"/>
      <c r="EI60" s="146"/>
      <c r="EJ60" s="146"/>
      <c r="EK60" s="146"/>
      <c r="EL60" s="146"/>
      <c r="EM60" s="146"/>
      <c r="EN60" s="146"/>
      <c r="EO60" s="146"/>
      <c r="EP60" s="146"/>
      <c r="EQ60" s="146"/>
      <c r="ER60" s="146"/>
      <c r="ES60" s="146"/>
      <c r="ET60" s="146"/>
    </row>
    <row r="61" spans="1:150" s="147" customFormat="1" ht="25.5" hidden="1" customHeight="1" x14ac:dyDescent="0.25">
      <c r="A61" s="53" t="s">
        <v>129</v>
      </c>
      <c r="B61" s="53" t="s">
        <v>424</v>
      </c>
      <c r="C61" s="53" t="s">
        <v>425</v>
      </c>
      <c r="D61" s="41" t="s">
        <v>426</v>
      </c>
      <c r="E61" s="32" t="s">
        <v>272</v>
      </c>
      <c r="F61" s="32" t="s">
        <v>148</v>
      </c>
      <c r="G61" s="32" t="s">
        <v>290</v>
      </c>
      <c r="H61" s="31" t="s">
        <v>161</v>
      </c>
      <c r="I61" s="32" t="s">
        <v>115</v>
      </c>
      <c r="J61" s="32"/>
      <c r="K61" s="32"/>
      <c r="L61" s="32"/>
      <c r="M61" s="32"/>
      <c r="N61" s="42">
        <f>O61+P61+S61</f>
        <v>544762.36</v>
      </c>
      <c r="O61" s="42">
        <v>40857.18</v>
      </c>
      <c r="P61" s="42">
        <v>40857.18</v>
      </c>
      <c r="Q61" s="75">
        <v>0</v>
      </c>
      <c r="R61" s="33">
        <v>0</v>
      </c>
      <c r="S61" s="33">
        <v>463048</v>
      </c>
      <c r="T61" s="34">
        <v>42947</v>
      </c>
      <c r="U61" s="35">
        <v>43008</v>
      </c>
      <c r="V61" s="35">
        <v>43100</v>
      </c>
      <c r="W61" s="36">
        <v>44255</v>
      </c>
      <c r="X61" s="114">
        <v>0</v>
      </c>
      <c r="Y61" s="114">
        <v>0</v>
      </c>
      <c r="Z61" s="114">
        <v>150000</v>
      </c>
      <c r="AA61" s="114">
        <v>250000</v>
      </c>
      <c r="AB61" s="114">
        <f>S61-Z61-AA61</f>
        <v>63048</v>
      </c>
      <c r="AC61" s="114"/>
      <c r="AD61" s="139"/>
      <c r="AE61" s="144"/>
      <c r="AF61" s="145">
        <v>22</v>
      </c>
      <c r="AG61" s="129" t="s">
        <v>243</v>
      </c>
      <c r="AH61" s="129"/>
      <c r="AI61" s="141"/>
      <c r="AJ61" s="144"/>
      <c r="AK61" s="145"/>
      <c r="AL61" s="129"/>
      <c r="AM61" s="129"/>
      <c r="AN61" s="129"/>
      <c r="AO61" s="129"/>
      <c r="AP61" s="129" t="s">
        <v>216</v>
      </c>
      <c r="AQ61" s="129" t="s">
        <v>750</v>
      </c>
      <c r="AR61" s="118">
        <v>550</v>
      </c>
      <c r="AS61" s="129" t="s">
        <v>218</v>
      </c>
      <c r="AT61" s="129" t="s">
        <v>751</v>
      </c>
      <c r="AU61" s="129">
        <v>1</v>
      </c>
      <c r="AV61" s="144"/>
      <c r="AW61" s="144"/>
      <c r="AX61" s="144"/>
      <c r="AY61" s="129"/>
      <c r="AZ61" s="129"/>
      <c r="BA61" s="129"/>
      <c r="BB61" s="129"/>
      <c r="BC61" s="129"/>
      <c r="BD61" s="129"/>
      <c r="BE61" s="129"/>
      <c r="BF61" s="129"/>
      <c r="BG61" s="141"/>
      <c r="BH61" s="57" t="s">
        <v>870</v>
      </c>
      <c r="BI61" s="364" t="s">
        <v>941</v>
      </c>
      <c r="BJ61" s="146"/>
      <c r="BK61" s="146"/>
      <c r="BL61" s="146"/>
      <c r="BM61" s="146"/>
      <c r="BN61" s="146"/>
      <c r="BO61" s="146"/>
      <c r="BP61" s="146"/>
      <c r="BQ61" s="146"/>
      <c r="BR61" s="146"/>
      <c r="BS61" s="146"/>
      <c r="BT61" s="146"/>
      <c r="BU61" s="146"/>
      <c r="BV61" s="146"/>
      <c r="BW61" s="146"/>
      <c r="BX61" s="146"/>
      <c r="BY61" s="146"/>
      <c r="BZ61" s="146"/>
      <c r="CA61" s="146"/>
      <c r="CB61" s="146"/>
      <c r="CC61" s="146"/>
      <c r="CD61" s="146"/>
      <c r="CE61" s="146"/>
      <c r="CF61" s="146"/>
      <c r="CG61" s="146"/>
      <c r="CH61" s="146"/>
      <c r="CI61" s="146"/>
      <c r="CJ61" s="146"/>
      <c r="CK61" s="146"/>
      <c r="CL61" s="146"/>
      <c r="CM61" s="146"/>
      <c r="CN61" s="146"/>
      <c r="CO61" s="146"/>
      <c r="CP61" s="146"/>
      <c r="CQ61" s="146"/>
      <c r="CR61" s="146"/>
      <c r="CS61" s="146"/>
      <c r="CT61" s="146"/>
      <c r="CU61" s="146"/>
      <c r="CV61" s="146"/>
      <c r="CW61" s="146"/>
      <c r="CX61" s="146"/>
      <c r="CY61" s="146"/>
      <c r="CZ61" s="146"/>
      <c r="DA61" s="146"/>
      <c r="DB61" s="146"/>
      <c r="DC61" s="146"/>
      <c r="DD61" s="146"/>
      <c r="DE61" s="146"/>
      <c r="DF61" s="146"/>
      <c r="DG61" s="146"/>
      <c r="DH61" s="146"/>
      <c r="DI61" s="146"/>
      <c r="DJ61" s="146"/>
      <c r="DK61" s="146"/>
      <c r="DL61" s="146"/>
      <c r="DM61" s="146"/>
      <c r="DN61" s="146"/>
      <c r="DO61" s="146"/>
      <c r="DP61" s="146"/>
      <c r="DQ61" s="146"/>
      <c r="DR61" s="146"/>
      <c r="DS61" s="146"/>
      <c r="DT61" s="146"/>
      <c r="DU61" s="146"/>
      <c r="DV61" s="146"/>
      <c r="DW61" s="146"/>
      <c r="DX61" s="146"/>
      <c r="DY61" s="146"/>
      <c r="DZ61" s="146"/>
      <c r="EA61" s="146"/>
      <c r="EB61" s="146"/>
      <c r="EC61" s="146"/>
      <c r="ED61" s="146"/>
      <c r="EE61" s="146"/>
      <c r="EF61" s="146"/>
      <c r="EG61" s="146"/>
      <c r="EH61" s="146"/>
      <c r="EI61" s="146"/>
      <c r="EJ61" s="146"/>
      <c r="EK61" s="146"/>
      <c r="EL61" s="146"/>
      <c r="EM61" s="146"/>
      <c r="EN61" s="146"/>
      <c r="EO61" s="146"/>
      <c r="EP61" s="146"/>
      <c r="EQ61" s="146"/>
      <c r="ER61" s="146"/>
      <c r="ES61" s="146"/>
      <c r="ET61" s="146"/>
    </row>
    <row r="62" spans="1:150" s="113" customFormat="1" ht="25.5" hidden="1" customHeight="1" x14ac:dyDescent="0.25">
      <c r="A62" s="72" t="s">
        <v>92</v>
      </c>
      <c r="B62" s="73" t="s">
        <v>83</v>
      </c>
      <c r="C62" s="73"/>
      <c r="D62" s="22" t="s">
        <v>427</v>
      </c>
      <c r="E62" s="23"/>
      <c r="F62" s="23"/>
      <c r="G62" s="23"/>
      <c r="H62" s="23"/>
      <c r="I62" s="23"/>
      <c r="J62" s="23"/>
      <c r="K62" s="23"/>
      <c r="L62" s="23"/>
      <c r="M62" s="23"/>
      <c r="N62" s="23"/>
      <c r="O62" s="23"/>
      <c r="P62" s="23"/>
      <c r="Q62" s="23"/>
      <c r="R62" s="23"/>
      <c r="S62" s="24"/>
      <c r="T62" s="25"/>
      <c r="U62" s="38"/>
      <c r="V62" s="38"/>
      <c r="W62" s="28" t="s">
        <v>275</v>
      </c>
      <c r="X62" s="108"/>
      <c r="Y62" s="108"/>
      <c r="Z62" s="108"/>
      <c r="AA62" s="108"/>
      <c r="AB62" s="108"/>
      <c r="AC62" s="108"/>
      <c r="AD62" s="138"/>
      <c r="AE62" s="109"/>
      <c r="AF62" s="112"/>
      <c r="AG62" s="110"/>
      <c r="AH62" s="110"/>
      <c r="AI62" s="111"/>
      <c r="AJ62" s="109"/>
      <c r="AK62" s="112"/>
      <c r="AL62" s="110"/>
      <c r="AM62" s="110"/>
      <c r="AN62" s="110"/>
      <c r="AO62" s="110"/>
      <c r="AP62" s="110"/>
      <c r="AQ62" s="110"/>
      <c r="AR62" s="110"/>
      <c r="AS62" s="110"/>
      <c r="AT62" s="110"/>
      <c r="AU62" s="110"/>
      <c r="AV62" s="110"/>
      <c r="AW62" s="110"/>
      <c r="AX62" s="110"/>
      <c r="AY62" s="110"/>
      <c r="AZ62" s="110"/>
      <c r="BA62" s="110"/>
      <c r="BB62" s="110"/>
      <c r="BC62" s="110"/>
      <c r="BD62" s="110"/>
      <c r="BE62" s="110"/>
      <c r="BF62" s="110"/>
      <c r="BG62" s="111"/>
      <c r="BH62" s="57"/>
      <c r="BI62" s="364" t="s">
        <v>275</v>
      </c>
      <c r="BJ62" s="101"/>
      <c r="BK62" s="101"/>
      <c r="BL62" s="101"/>
      <c r="BM62" s="101"/>
      <c r="BN62" s="101"/>
      <c r="BO62" s="101"/>
      <c r="BP62" s="101"/>
      <c r="BQ62" s="101"/>
      <c r="BR62" s="101"/>
      <c r="BS62" s="101"/>
      <c r="BT62" s="101"/>
      <c r="BU62" s="101"/>
      <c r="BV62" s="101"/>
      <c r="BW62" s="101"/>
      <c r="BX62" s="101"/>
      <c r="BY62" s="101"/>
      <c r="BZ62" s="101"/>
      <c r="CA62" s="101"/>
      <c r="CB62" s="101"/>
      <c r="CC62" s="101"/>
      <c r="CD62" s="101"/>
      <c r="CE62" s="101"/>
      <c r="CF62" s="101"/>
      <c r="CG62" s="101"/>
      <c r="CH62" s="101"/>
      <c r="CI62" s="101"/>
      <c r="CJ62" s="101"/>
      <c r="CK62" s="101"/>
      <c r="CL62" s="101"/>
      <c r="CM62" s="101"/>
      <c r="CN62" s="101"/>
      <c r="CO62" s="101"/>
      <c r="CP62" s="101"/>
      <c r="CQ62" s="101"/>
      <c r="CR62" s="101"/>
      <c r="CS62" s="101"/>
      <c r="CT62" s="101"/>
      <c r="CU62" s="101"/>
      <c r="CV62" s="101"/>
      <c r="CW62" s="101"/>
      <c r="CX62" s="101"/>
      <c r="CY62" s="101"/>
      <c r="CZ62" s="101"/>
      <c r="DA62" s="101"/>
      <c r="DB62" s="101"/>
      <c r="DC62" s="101"/>
      <c r="DD62" s="101"/>
      <c r="DE62" s="101"/>
      <c r="DF62" s="101"/>
      <c r="DG62" s="101"/>
      <c r="DH62" s="101"/>
      <c r="DI62" s="101"/>
      <c r="DJ62" s="101"/>
      <c r="DK62" s="101"/>
      <c r="DL62" s="101"/>
      <c r="DM62" s="101"/>
      <c r="DN62" s="101"/>
      <c r="DO62" s="101"/>
      <c r="DP62" s="101"/>
      <c r="DQ62" s="101"/>
      <c r="DR62" s="101"/>
      <c r="DS62" s="101"/>
      <c r="DT62" s="101"/>
      <c r="DU62" s="101"/>
      <c r="DV62" s="101"/>
      <c r="DW62" s="101"/>
      <c r="DX62" s="101"/>
      <c r="DY62" s="101"/>
      <c r="DZ62" s="101"/>
      <c r="EA62" s="101"/>
      <c r="EB62" s="101"/>
      <c r="EC62" s="101"/>
      <c r="ED62" s="101"/>
      <c r="EE62" s="101"/>
      <c r="EF62" s="101"/>
      <c r="EG62" s="101"/>
      <c r="EH62" s="101"/>
      <c r="EI62" s="101"/>
      <c r="EJ62" s="101"/>
      <c r="EK62" s="101"/>
      <c r="EL62" s="101"/>
      <c r="EM62" s="101"/>
      <c r="EN62" s="101"/>
      <c r="EO62" s="101"/>
      <c r="EP62" s="101"/>
      <c r="EQ62" s="101"/>
      <c r="ER62" s="101"/>
      <c r="ES62" s="101"/>
      <c r="ET62" s="101"/>
    </row>
    <row r="63" spans="1:150" s="147" customFormat="1" ht="25.5" hidden="1" customHeight="1" x14ac:dyDescent="0.25">
      <c r="A63" s="53" t="s">
        <v>135</v>
      </c>
      <c r="B63" s="53" t="s">
        <v>428</v>
      </c>
      <c r="C63" s="53" t="s">
        <v>429</v>
      </c>
      <c r="D63" s="32" t="s">
        <v>430</v>
      </c>
      <c r="E63" s="32" t="s">
        <v>280</v>
      </c>
      <c r="F63" s="32" t="s">
        <v>148</v>
      </c>
      <c r="G63" s="76" t="s">
        <v>321</v>
      </c>
      <c r="H63" s="32" t="s">
        <v>160</v>
      </c>
      <c r="I63" s="32" t="s">
        <v>115</v>
      </c>
      <c r="J63" s="32"/>
      <c r="K63" s="32"/>
      <c r="L63" s="32"/>
      <c r="M63" s="32"/>
      <c r="N63" s="33">
        <v>148515.76</v>
      </c>
      <c r="O63" s="33">
        <v>24397.759999999998</v>
      </c>
      <c r="P63" s="33">
        <v>0</v>
      </c>
      <c r="Q63" s="33">
        <v>0</v>
      </c>
      <c r="R63" s="33">
        <v>0</v>
      </c>
      <c r="S63" s="33">
        <v>124118</v>
      </c>
      <c r="T63" s="34">
        <v>42887</v>
      </c>
      <c r="U63" s="35">
        <v>42979</v>
      </c>
      <c r="V63" s="35">
        <v>43100</v>
      </c>
      <c r="W63" s="36">
        <v>43585</v>
      </c>
      <c r="X63" s="114">
        <v>0</v>
      </c>
      <c r="Y63" s="114">
        <v>0</v>
      </c>
      <c r="Z63" s="114">
        <v>100000</v>
      </c>
      <c r="AA63" s="114">
        <f>S63-Z63</f>
        <v>24118</v>
      </c>
      <c r="AB63" s="114">
        <v>0</v>
      </c>
      <c r="AC63" s="114"/>
      <c r="AD63" s="139"/>
      <c r="AE63" s="144"/>
      <c r="AF63" s="145">
        <v>24</v>
      </c>
      <c r="AG63" s="129" t="s">
        <v>244</v>
      </c>
      <c r="AH63" s="129"/>
      <c r="AI63" s="141"/>
      <c r="AJ63" s="144"/>
      <c r="AK63" s="145"/>
      <c r="AL63" s="129"/>
      <c r="AM63" s="129"/>
      <c r="AN63" s="129"/>
      <c r="AO63" s="129"/>
      <c r="AP63" s="129" t="s">
        <v>217</v>
      </c>
      <c r="AQ63" s="129" t="s">
        <v>752</v>
      </c>
      <c r="AR63" s="116">
        <v>1</v>
      </c>
      <c r="AS63" s="129" t="s">
        <v>216</v>
      </c>
      <c r="AT63" s="129" t="s">
        <v>750</v>
      </c>
      <c r="AU63" s="118">
        <v>342</v>
      </c>
      <c r="AV63" s="129"/>
      <c r="AW63" s="129"/>
      <c r="AX63" s="118"/>
      <c r="AY63" s="129"/>
      <c r="AZ63" s="129"/>
      <c r="BA63" s="129"/>
      <c r="BB63" s="129"/>
      <c r="BC63" s="129"/>
      <c r="BD63" s="129"/>
      <c r="BE63" s="129"/>
      <c r="BF63" s="129"/>
      <c r="BG63" s="141"/>
      <c r="BH63" s="57" t="s">
        <v>874</v>
      </c>
      <c r="BI63" s="364" t="s">
        <v>941</v>
      </c>
      <c r="BJ63" s="146"/>
      <c r="BK63" s="146"/>
      <c r="BL63" s="146"/>
      <c r="BM63" s="146"/>
      <c r="BN63" s="146"/>
      <c r="BO63" s="146"/>
      <c r="BP63" s="146"/>
      <c r="BQ63" s="146"/>
      <c r="BR63" s="146"/>
      <c r="BS63" s="146"/>
      <c r="BT63" s="146"/>
      <c r="BU63" s="146"/>
      <c r="BV63" s="146"/>
      <c r="BW63" s="146"/>
      <c r="BX63" s="146"/>
      <c r="BY63" s="146"/>
      <c r="BZ63" s="146"/>
      <c r="CA63" s="146"/>
      <c r="CB63" s="146"/>
      <c r="CC63" s="146"/>
      <c r="CD63" s="146"/>
      <c r="CE63" s="146"/>
      <c r="CF63" s="146"/>
      <c r="CG63" s="146"/>
      <c r="CH63" s="146"/>
      <c r="CI63" s="146"/>
      <c r="CJ63" s="146"/>
      <c r="CK63" s="146"/>
      <c r="CL63" s="146"/>
      <c r="CM63" s="146"/>
      <c r="CN63" s="146"/>
      <c r="CO63" s="146"/>
      <c r="CP63" s="146"/>
      <c r="CQ63" s="146"/>
      <c r="CR63" s="146"/>
      <c r="CS63" s="146"/>
      <c r="CT63" s="146"/>
      <c r="CU63" s="146"/>
      <c r="CV63" s="146"/>
      <c r="CW63" s="146"/>
      <c r="CX63" s="146"/>
      <c r="CY63" s="146"/>
      <c r="CZ63" s="146"/>
      <c r="DA63" s="146"/>
      <c r="DB63" s="146"/>
      <c r="DC63" s="146"/>
      <c r="DD63" s="146"/>
      <c r="DE63" s="146"/>
      <c r="DF63" s="146"/>
      <c r="DG63" s="146"/>
      <c r="DH63" s="146"/>
      <c r="DI63" s="146"/>
      <c r="DJ63" s="146"/>
      <c r="DK63" s="146"/>
      <c r="DL63" s="146"/>
      <c r="DM63" s="146"/>
      <c r="DN63" s="146"/>
      <c r="DO63" s="146"/>
      <c r="DP63" s="146"/>
      <c r="DQ63" s="146"/>
      <c r="DR63" s="146"/>
      <c r="DS63" s="146"/>
      <c r="DT63" s="146"/>
      <c r="DU63" s="146"/>
      <c r="DV63" s="146"/>
      <c r="DW63" s="146"/>
      <c r="DX63" s="146"/>
      <c r="DY63" s="146"/>
      <c r="DZ63" s="146"/>
      <c r="EA63" s="146"/>
      <c r="EB63" s="146"/>
      <c r="EC63" s="146"/>
      <c r="ED63" s="146"/>
      <c r="EE63" s="146"/>
      <c r="EF63" s="146"/>
      <c r="EG63" s="146"/>
      <c r="EH63" s="146"/>
      <c r="EI63" s="146"/>
      <c r="EJ63" s="146"/>
      <c r="EK63" s="146"/>
      <c r="EL63" s="146"/>
      <c r="EM63" s="146"/>
      <c r="EN63" s="146"/>
      <c r="EO63" s="146"/>
      <c r="EP63" s="146"/>
      <c r="EQ63" s="146"/>
      <c r="ER63" s="146"/>
      <c r="ES63" s="146"/>
      <c r="ET63" s="146"/>
    </row>
    <row r="64" spans="1:150" s="147" customFormat="1" ht="25.5" hidden="1" customHeight="1" x14ac:dyDescent="0.25">
      <c r="A64" s="53" t="s">
        <v>137</v>
      </c>
      <c r="B64" s="53" t="s">
        <v>431</v>
      </c>
      <c r="C64" s="53" t="s">
        <v>432</v>
      </c>
      <c r="D64" s="32" t="s">
        <v>433</v>
      </c>
      <c r="E64" s="32" t="s">
        <v>297</v>
      </c>
      <c r="F64" s="32" t="s">
        <v>148</v>
      </c>
      <c r="G64" s="32" t="s">
        <v>326</v>
      </c>
      <c r="H64" s="32" t="s">
        <v>160</v>
      </c>
      <c r="I64" s="32" t="s">
        <v>115</v>
      </c>
      <c r="J64" s="32"/>
      <c r="K64" s="32"/>
      <c r="L64" s="32"/>
      <c r="M64" s="32"/>
      <c r="N64" s="33">
        <v>181044</v>
      </c>
      <c r="O64" s="33">
        <v>27157</v>
      </c>
      <c r="P64" s="33">
        <v>0</v>
      </c>
      <c r="Q64" s="33">
        <v>0</v>
      </c>
      <c r="R64" s="33">
        <v>0</v>
      </c>
      <c r="S64" s="33">
        <v>153887</v>
      </c>
      <c r="T64" s="34">
        <v>42887</v>
      </c>
      <c r="U64" s="35">
        <v>43009</v>
      </c>
      <c r="V64" s="35">
        <v>43100</v>
      </c>
      <c r="W64" s="36">
        <v>43585</v>
      </c>
      <c r="X64" s="114">
        <v>0</v>
      </c>
      <c r="Y64" s="114">
        <v>0</v>
      </c>
      <c r="Z64" s="114">
        <v>100000</v>
      </c>
      <c r="AA64" s="114">
        <v>53887</v>
      </c>
      <c r="AB64" s="114">
        <v>0</v>
      </c>
      <c r="AC64" s="114"/>
      <c r="AD64" s="139"/>
      <c r="AE64" s="144"/>
      <c r="AF64" s="145">
        <v>24</v>
      </c>
      <c r="AG64" s="129" t="s">
        <v>244</v>
      </c>
      <c r="AH64" s="129"/>
      <c r="AI64" s="141"/>
      <c r="AJ64" s="144"/>
      <c r="AK64" s="145"/>
      <c r="AL64" s="129"/>
      <c r="AM64" s="129"/>
      <c r="AN64" s="129"/>
      <c r="AO64" s="129"/>
      <c r="AP64" s="129" t="s">
        <v>217</v>
      </c>
      <c r="AQ64" s="129" t="s">
        <v>752</v>
      </c>
      <c r="AR64" s="129">
        <v>1</v>
      </c>
      <c r="AS64" s="129" t="s">
        <v>216</v>
      </c>
      <c r="AT64" s="129" t="s">
        <v>750</v>
      </c>
      <c r="AU64" s="118">
        <v>269</v>
      </c>
      <c r="AV64" s="129"/>
      <c r="AW64" s="129"/>
      <c r="AX64" s="118"/>
      <c r="AY64" s="129"/>
      <c r="AZ64" s="129"/>
      <c r="BA64" s="129"/>
      <c r="BB64" s="129"/>
      <c r="BC64" s="129"/>
      <c r="BD64" s="129"/>
      <c r="BE64" s="129"/>
      <c r="BF64" s="129"/>
      <c r="BG64" s="141"/>
      <c r="BH64" s="57" t="s">
        <v>875</v>
      </c>
      <c r="BI64" s="364" t="s">
        <v>941</v>
      </c>
      <c r="BJ64" s="146"/>
      <c r="BK64" s="146"/>
      <c r="BL64" s="146"/>
      <c r="BM64" s="146"/>
      <c r="BN64" s="146"/>
      <c r="BO64" s="146"/>
      <c r="BP64" s="146"/>
      <c r="BQ64" s="146"/>
      <c r="BR64" s="146"/>
      <c r="BS64" s="146"/>
      <c r="BT64" s="146"/>
      <c r="BU64" s="146"/>
      <c r="BV64" s="146"/>
      <c r="BW64" s="146"/>
      <c r="BX64" s="146"/>
      <c r="BY64" s="146"/>
      <c r="BZ64" s="146"/>
      <c r="CA64" s="146"/>
      <c r="CB64" s="146"/>
      <c r="CC64" s="146"/>
      <c r="CD64" s="146"/>
      <c r="CE64" s="146"/>
      <c r="CF64" s="146"/>
      <c r="CG64" s="146"/>
      <c r="CH64" s="146"/>
      <c r="CI64" s="146"/>
      <c r="CJ64" s="146"/>
      <c r="CK64" s="146"/>
      <c r="CL64" s="146"/>
      <c r="CM64" s="146"/>
      <c r="CN64" s="146"/>
      <c r="CO64" s="146"/>
      <c r="CP64" s="146"/>
      <c r="CQ64" s="146"/>
      <c r="CR64" s="146"/>
      <c r="CS64" s="146"/>
      <c r="CT64" s="146"/>
      <c r="CU64" s="146"/>
      <c r="CV64" s="146"/>
      <c r="CW64" s="146"/>
      <c r="CX64" s="146"/>
      <c r="CY64" s="146"/>
      <c r="CZ64" s="146"/>
      <c r="DA64" s="146"/>
      <c r="DB64" s="146"/>
      <c r="DC64" s="146"/>
      <c r="DD64" s="146"/>
      <c r="DE64" s="146"/>
      <c r="DF64" s="146"/>
      <c r="DG64" s="146"/>
      <c r="DH64" s="146"/>
      <c r="DI64" s="146"/>
      <c r="DJ64" s="146"/>
      <c r="DK64" s="146"/>
      <c r="DL64" s="146"/>
      <c r="DM64" s="146"/>
      <c r="DN64" s="146"/>
      <c r="DO64" s="146"/>
      <c r="DP64" s="146"/>
      <c r="DQ64" s="146"/>
      <c r="DR64" s="146"/>
      <c r="DS64" s="146"/>
      <c r="DT64" s="146"/>
      <c r="DU64" s="146"/>
      <c r="DV64" s="146"/>
      <c r="DW64" s="146"/>
      <c r="DX64" s="146"/>
      <c r="DY64" s="146"/>
      <c r="DZ64" s="146"/>
      <c r="EA64" s="146"/>
      <c r="EB64" s="146"/>
      <c r="EC64" s="146"/>
      <c r="ED64" s="146"/>
      <c r="EE64" s="146"/>
      <c r="EF64" s="146"/>
      <c r="EG64" s="146"/>
      <c r="EH64" s="146"/>
      <c r="EI64" s="146"/>
      <c r="EJ64" s="146"/>
      <c r="EK64" s="146"/>
      <c r="EL64" s="146"/>
      <c r="EM64" s="146"/>
      <c r="EN64" s="146"/>
      <c r="EO64" s="146"/>
      <c r="EP64" s="146"/>
      <c r="EQ64" s="146"/>
      <c r="ER64" s="146"/>
      <c r="ES64" s="146"/>
      <c r="ET64" s="146"/>
    </row>
    <row r="65" spans="1:150" s="147" customFormat="1" ht="25.5" hidden="1" customHeight="1" x14ac:dyDescent="0.25">
      <c r="A65" s="53" t="s">
        <v>138</v>
      </c>
      <c r="B65" s="53" t="s">
        <v>434</v>
      </c>
      <c r="C65" s="53" t="s">
        <v>435</v>
      </c>
      <c r="D65" s="32" t="s">
        <v>436</v>
      </c>
      <c r="E65" s="32" t="s">
        <v>272</v>
      </c>
      <c r="F65" s="32" t="s">
        <v>148</v>
      </c>
      <c r="G65" s="32" t="s">
        <v>290</v>
      </c>
      <c r="H65" s="32" t="s">
        <v>160</v>
      </c>
      <c r="I65" s="32" t="s">
        <v>115</v>
      </c>
      <c r="J65" s="32"/>
      <c r="K65" s="32"/>
      <c r="L65" s="32"/>
      <c r="M65" s="32"/>
      <c r="N65" s="33">
        <v>250274.11</v>
      </c>
      <c r="O65" s="33">
        <v>37541.11</v>
      </c>
      <c r="P65" s="33">
        <v>0</v>
      </c>
      <c r="Q65" s="33">
        <v>0</v>
      </c>
      <c r="R65" s="33">
        <v>0</v>
      </c>
      <c r="S65" s="33">
        <v>212733</v>
      </c>
      <c r="T65" s="34">
        <v>42887</v>
      </c>
      <c r="U65" s="35">
        <v>43098</v>
      </c>
      <c r="V65" s="35">
        <v>43190</v>
      </c>
      <c r="W65" s="36">
        <v>43889</v>
      </c>
      <c r="X65" s="114">
        <v>0</v>
      </c>
      <c r="Y65" s="114">
        <v>0</v>
      </c>
      <c r="Z65" s="114">
        <v>88000</v>
      </c>
      <c r="AA65" s="114">
        <v>100000</v>
      </c>
      <c r="AB65" s="114">
        <v>24733</v>
      </c>
      <c r="AC65" s="114"/>
      <c r="AD65" s="139"/>
      <c r="AE65" s="144"/>
      <c r="AF65" s="145">
        <v>24</v>
      </c>
      <c r="AG65" s="129" t="s">
        <v>244</v>
      </c>
      <c r="AH65" s="129"/>
      <c r="AI65" s="141"/>
      <c r="AJ65" s="144"/>
      <c r="AK65" s="145"/>
      <c r="AL65" s="129"/>
      <c r="AM65" s="129"/>
      <c r="AN65" s="129"/>
      <c r="AO65" s="129"/>
      <c r="AP65" s="129" t="s">
        <v>217</v>
      </c>
      <c r="AQ65" s="129" t="s">
        <v>752</v>
      </c>
      <c r="AR65" s="129">
        <v>1</v>
      </c>
      <c r="AS65" s="129" t="s">
        <v>216</v>
      </c>
      <c r="AT65" s="129" t="s">
        <v>750</v>
      </c>
      <c r="AU65" s="118">
        <v>1000</v>
      </c>
      <c r="AV65" s="129"/>
      <c r="AW65" s="129"/>
      <c r="AX65" s="118"/>
      <c r="AY65" s="129"/>
      <c r="AZ65" s="129"/>
      <c r="BA65" s="129"/>
      <c r="BB65" s="129"/>
      <c r="BC65" s="129"/>
      <c r="BD65" s="129"/>
      <c r="BE65" s="129"/>
      <c r="BF65" s="129"/>
      <c r="BG65" s="141"/>
      <c r="BH65" s="57" t="s">
        <v>876</v>
      </c>
      <c r="BI65" s="364" t="s">
        <v>941</v>
      </c>
      <c r="BJ65" s="146"/>
      <c r="BK65" s="146"/>
      <c r="BL65" s="146"/>
      <c r="BM65" s="146"/>
      <c r="BN65" s="146"/>
      <c r="BO65" s="146"/>
      <c r="BP65" s="146"/>
      <c r="BQ65" s="146"/>
      <c r="BR65" s="146"/>
      <c r="BS65" s="146"/>
      <c r="BT65" s="146"/>
      <c r="BU65" s="146"/>
      <c r="BV65" s="146"/>
      <c r="BW65" s="146"/>
      <c r="BX65" s="146"/>
      <c r="BY65" s="146"/>
      <c r="BZ65" s="146"/>
      <c r="CA65" s="146"/>
      <c r="CB65" s="146"/>
      <c r="CC65" s="146"/>
      <c r="CD65" s="146"/>
      <c r="CE65" s="146"/>
      <c r="CF65" s="146"/>
      <c r="CG65" s="146"/>
      <c r="CH65" s="146"/>
      <c r="CI65" s="146"/>
      <c r="CJ65" s="146"/>
      <c r="CK65" s="146"/>
      <c r="CL65" s="146"/>
      <c r="CM65" s="146"/>
      <c r="CN65" s="146"/>
      <c r="CO65" s="146"/>
      <c r="CP65" s="146"/>
      <c r="CQ65" s="146"/>
      <c r="CR65" s="146"/>
      <c r="CS65" s="146"/>
      <c r="CT65" s="146"/>
      <c r="CU65" s="146"/>
      <c r="CV65" s="146"/>
      <c r="CW65" s="146"/>
      <c r="CX65" s="146"/>
      <c r="CY65" s="146"/>
      <c r="CZ65" s="146"/>
      <c r="DA65" s="146"/>
      <c r="DB65" s="146"/>
      <c r="DC65" s="146"/>
      <c r="DD65" s="146"/>
      <c r="DE65" s="146"/>
      <c r="DF65" s="146"/>
      <c r="DG65" s="146"/>
      <c r="DH65" s="146"/>
      <c r="DI65" s="146"/>
      <c r="DJ65" s="146"/>
      <c r="DK65" s="146"/>
      <c r="DL65" s="146"/>
      <c r="DM65" s="146"/>
      <c r="DN65" s="146"/>
      <c r="DO65" s="146"/>
      <c r="DP65" s="146"/>
      <c r="DQ65" s="146"/>
      <c r="DR65" s="146"/>
      <c r="DS65" s="146"/>
      <c r="DT65" s="146"/>
      <c r="DU65" s="146"/>
      <c r="DV65" s="146"/>
      <c r="DW65" s="146"/>
      <c r="DX65" s="146"/>
      <c r="DY65" s="146"/>
      <c r="DZ65" s="146"/>
      <c r="EA65" s="146"/>
      <c r="EB65" s="146"/>
      <c r="EC65" s="146"/>
      <c r="ED65" s="146"/>
      <c r="EE65" s="146"/>
      <c r="EF65" s="146"/>
      <c r="EG65" s="146"/>
      <c r="EH65" s="146"/>
      <c r="EI65" s="146"/>
      <c r="EJ65" s="146"/>
      <c r="EK65" s="146"/>
      <c r="EL65" s="146"/>
      <c r="EM65" s="146"/>
      <c r="EN65" s="146"/>
      <c r="EO65" s="146"/>
      <c r="EP65" s="146"/>
      <c r="EQ65" s="146"/>
      <c r="ER65" s="146"/>
      <c r="ES65" s="146"/>
      <c r="ET65" s="146"/>
    </row>
    <row r="66" spans="1:150" s="147" customFormat="1" ht="25.5" hidden="1" customHeight="1" x14ac:dyDescent="0.25">
      <c r="A66" s="53" t="s">
        <v>139</v>
      </c>
      <c r="B66" s="53" t="s">
        <v>437</v>
      </c>
      <c r="C66" s="53" t="s">
        <v>438</v>
      </c>
      <c r="D66" s="32" t="s">
        <v>439</v>
      </c>
      <c r="E66" s="32" t="s">
        <v>440</v>
      </c>
      <c r="F66" s="32" t="s">
        <v>148</v>
      </c>
      <c r="G66" s="32" t="s">
        <v>417</v>
      </c>
      <c r="H66" s="32" t="s">
        <v>160</v>
      </c>
      <c r="I66" s="32" t="s">
        <v>115</v>
      </c>
      <c r="J66" s="32"/>
      <c r="K66" s="32"/>
      <c r="L66" s="32"/>
      <c r="M66" s="32"/>
      <c r="N66" s="33">
        <v>92842.82</v>
      </c>
      <c r="O66" s="33">
        <v>28431.82</v>
      </c>
      <c r="P66" s="33">
        <v>0</v>
      </c>
      <c r="Q66" s="33">
        <v>0</v>
      </c>
      <c r="R66" s="33">
        <v>0</v>
      </c>
      <c r="S66" s="33">
        <v>64411</v>
      </c>
      <c r="T66" s="34">
        <v>42887</v>
      </c>
      <c r="U66" s="35">
        <v>42948</v>
      </c>
      <c r="V66" s="35">
        <v>43100</v>
      </c>
      <c r="W66" s="36">
        <v>43585</v>
      </c>
      <c r="X66" s="114">
        <v>0</v>
      </c>
      <c r="Y66" s="114">
        <v>0</v>
      </c>
      <c r="Z66" s="114">
        <v>42000</v>
      </c>
      <c r="AA66" s="114">
        <v>22411</v>
      </c>
      <c r="AB66" s="114">
        <v>0</v>
      </c>
      <c r="AC66" s="114"/>
      <c r="AD66" s="139"/>
      <c r="AE66" s="144"/>
      <c r="AF66" s="145">
        <v>24</v>
      </c>
      <c r="AG66" s="129" t="s">
        <v>244</v>
      </c>
      <c r="AH66" s="129"/>
      <c r="AI66" s="141"/>
      <c r="AJ66" s="144"/>
      <c r="AK66" s="145"/>
      <c r="AL66" s="129"/>
      <c r="AM66" s="129"/>
      <c r="AN66" s="129"/>
      <c r="AO66" s="129"/>
      <c r="AP66" s="129" t="s">
        <v>217</v>
      </c>
      <c r="AQ66" s="129" t="s">
        <v>752</v>
      </c>
      <c r="AR66" s="129">
        <v>1</v>
      </c>
      <c r="AS66" s="129" t="s">
        <v>216</v>
      </c>
      <c r="AT66" s="129" t="s">
        <v>750</v>
      </c>
      <c r="AU66" s="118">
        <v>60</v>
      </c>
      <c r="AV66" s="129"/>
      <c r="AW66" s="129"/>
      <c r="AX66" s="118"/>
      <c r="AY66" s="129"/>
      <c r="AZ66" s="129"/>
      <c r="BA66" s="129"/>
      <c r="BB66" s="129"/>
      <c r="BC66" s="129"/>
      <c r="BD66" s="129"/>
      <c r="BE66" s="129"/>
      <c r="BF66" s="129"/>
      <c r="BG66" s="141"/>
      <c r="BH66" s="57" t="s">
        <v>873</v>
      </c>
      <c r="BI66" s="364" t="s">
        <v>941</v>
      </c>
      <c r="BJ66" s="146"/>
      <c r="BK66" s="146"/>
      <c r="BL66" s="146"/>
      <c r="BM66" s="146"/>
      <c r="BN66" s="146"/>
      <c r="BO66" s="146"/>
      <c r="BP66" s="146"/>
      <c r="BQ66" s="146"/>
      <c r="BR66" s="146"/>
      <c r="BS66" s="146"/>
      <c r="BT66" s="146"/>
      <c r="BU66" s="146"/>
      <c r="BV66" s="146"/>
      <c r="BW66" s="146"/>
      <c r="BX66" s="146"/>
      <c r="BY66" s="146"/>
      <c r="BZ66" s="146"/>
      <c r="CA66" s="146"/>
      <c r="CB66" s="146"/>
      <c r="CC66" s="146"/>
      <c r="CD66" s="146"/>
      <c r="CE66" s="146"/>
      <c r="CF66" s="146"/>
      <c r="CG66" s="146"/>
      <c r="CH66" s="146"/>
      <c r="CI66" s="146"/>
      <c r="CJ66" s="146"/>
      <c r="CK66" s="146"/>
      <c r="CL66" s="146"/>
      <c r="CM66" s="146"/>
      <c r="CN66" s="146"/>
      <c r="CO66" s="146"/>
      <c r="CP66" s="146"/>
      <c r="CQ66" s="146"/>
      <c r="CR66" s="146"/>
      <c r="CS66" s="146"/>
      <c r="CT66" s="146"/>
      <c r="CU66" s="146"/>
      <c r="CV66" s="146"/>
      <c r="CW66" s="146"/>
      <c r="CX66" s="146"/>
      <c r="CY66" s="146"/>
      <c r="CZ66" s="146"/>
      <c r="DA66" s="146"/>
      <c r="DB66" s="146"/>
      <c r="DC66" s="146"/>
      <c r="DD66" s="146"/>
      <c r="DE66" s="146"/>
      <c r="DF66" s="146"/>
      <c r="DG66" s="146"/>
      <c r="DH66" s="146"/>
      <c r="DI66" s="146"/>
      <c r="DJ66" s="146"/>
      <c r="DK66" s="146"/>
      <c r="DL66" s="146"/>
      <c r="DM66" s="146"/>
      <c r="DN66" s="146"/>
      <c r="DO66" s="146"/>
      <c r="DP66" s="146"/>
      <c r="DQ66" s="146"/>
      <c r="DR66" s="146"/>
      <c r="DS66" s="146"/>
      <c r="DT66" s="146"/>
      <c r="DU66" s="146"/>
      <c r="DV66" s="146"/>
      <c r="DW66" s="146"/>
      <c r="DX66" s="146"/>
      <c r="DY66" s="146"/>
      <c r="DZ66" s="146"/>
      <c r="EA66" s="146"/>
      <c r="EB66" s="146"/>
      <c r="EC66" s="146"/>
      <c r="ED66" s="146"/>
      <c r="EE66" s="146"/>
      <c r="EF66" s="146"/>
      <c r="EG66" s="146"/>
      <c r="EH66" s="146"/>
      <c r="EI66" s="146"/>
      <c r="EJ66" s="146"/>
      <c r="EK66" s="146"/>
      <c r="EL66" s="146"/>
      <c r="EM66" s="146"/>
      <c r="EN66" s="146"/>
      <c r="EO66" s="146"/>
      <c r="EP66" s="146"/>
      <c r="EQ66" s="146"/>
      <c r="ER66" s="146"/>
      <c r="ES66" s="146"/>
      <c r="ET66" s="146"/>
    </row>
    <row r="67" spans="1:150" s="113" customFormat="1" ht="25.5" customHeight="1" x14ac:dyDescent="0.25">
      <c r="A67" s="20" t="s">
        <v>93</v>
      </c>
      <c r="B67" s="21" t="s">
        <v>83</v>
      </c>
      <c r="C67" s="21"/>
      <c r="D67" s="22" t="s">
        <v>441</v>
      </c>
      <c r="E67" s="23"/>
      <c r="F67" s="23"/>
      <c r="G67" s="23"/>
      <c r="H67" s="23"/>
      <c r="I67" s="23"/>
      <c r="J67" s="23"/>
      <c r="K67" s="23"/>
      <c r="L67" s="23"/>
      <c r="M67" s="23"/>
      <c r="N67" s="23"/>
      <c r="O67" s="23"/>
      <c r="P67" s="23"/>
      <c r="Q67" s="23"/>
      <c r="R67" s="23"/>
      <c r="S67" s="24"/>
      <c r="T67" s="25"/>
      <c r="U67" s="38"/>
      <c r="V67" s="38"/>
      <c r="W67" s="28" t="s">
        <v>275</v>
      </c>
      <c r="X67" s="108"/>
      <c r="Y67" s="108"/>
      <c r="Z67" s="108"/>
      <c r="AA67" s="108"/>
      <c r="AB67" s="108"/>
      <c r="AC67" s="108"/>
      <c r="AD67" s="138"/>
      <c r="AE67" s="109"/>
      <c r="AF67" s="112"/>
      <c r="AG67" s="110"/>
      <c r="AH67" s="110"/>
      <c r="AI67" s="111"/>
      <c r="AJ67" s="109"/>
      <c r="AK67" s="112"/>
      <c r="AL67" s="110"/>
      <c r="AM67" s="110"/>
      <c r="AN67" s="110"/>
      <c r="AO67" s="110"/>
      <c r="AP67" s="110"/>
      <c r="AQ67" s="110"/>
      <c r="AR67" s="110"/>
      <c r="AS67" s="110"/>
      <c r="AT67" s="110"/>
      <c r="AU67" s="110"/>
      <c r="AV67" s="110"/>
      <c r="AW67" s="110"/>
      <c r="AX67" s="110"/>
      <c r="AY67" s="110"/>
      <c r="AZ67" s="110"/>
      <c r="BA67" s="110"/>
      <c r="BB67" s="110"/>
      <c r="BC67" s="110"/>
      <c r="BD67" s="110"/>
      <c r="BE67" s="110"/>
      <c r="BF67" s="110"/>
      <c r="BG67" s="111"/>
      <c r="BH67" s="57"/>
      <c r="BI67" s="364" t="s">
        <v>275</v>
      </c>
      <c r="BJ67" s="101"/>
      <c r="BK67" s="101"/>
      <c r="BL67" s="101"/>
      <c r="BM67" s="101"/>
      <c r="BN67" s="101"/>
      <c r="BO67" s="101"/>
      <c r="BP67" s="101"/>
      <c r="BQ67" s="101"/>
      <c r="BR67" s="101"/>
      <c r="BS67" s="101"/>
      <c r="BT67" s="101"/>
      <c r="BU67" s="101"/>
      <c r="BV67" s="101"/>
      <c r="BW67" s="101"/>
      <c r="BX67" s="101"/>
      <c r="BY67" s="101"/>
      <c r="BZ67" s="101"/>
      <c r="CA67" s="101"/>
      <c r="CB67" s="101"/>
      <c r="CC67" s="101"/>
      <c r="CD67" s="101"/>
      <c r="CE67" s="101"/>
      <c r="CF67" s="101"/>
      <c r="CG67" s="101"/>
      <c r="CH67" s="101"/>
      <c r="CI67" s="101"/>
      <c r="CJ67" s="101"/>
      <c r="CK67" s="101"/>
      <c r="CL67" s="101"/>
      <c r="CM67" s="101"/>
      <c r="CN67" s="101"/>
      <c r="CO67" s="101"/>
      <c r="CP67" s="101"/>
      <c r="CQ67" s="101"/>
      <c r="CR67" s="101"/>
      <c r="CS67" s="101"/>
      <c r="CT67" s="101"/>
      <c r="CU67" s="101"/>
      <c r="CV67" s="101"/>
      <c r="CW67" s="101"/>
      <c r="CX67" s="101"/>
      <c r="CY67" s="101"/>
      <c r="CZ67" s="101"/>
      <c r="DA67" s="101"/>
      <c r="DB67" s="101"/>
      <c r="DC67" s="101"/>
      <c r="DD67" s="101"/>
      <c r="DE67" s="101"/>
      <c r="DF67" s="101"/>
      <c r="DG67" s="101"/>
      <c r="DH67" s="101"/>
      <c r="DI67" s="101"/>
      <c r="DJ67" s="101"/>
      <c r="DK67" s="101"/>
      <c r="DL67" s="101"/>
      <c r="DM67" s="101"/>
      <c r="DN67" s="101"/>
      <c r="DO67" s="101"/>
      <c r="DP67" s="101"/>
      <c r="DQ67" s="101"/>
      <c r="DR67" s="101"/>
      <c r="DS67" s="101"/>
      <c r="DT67" s="101"/>
      <c r="DU67" s="101"/>
      <c r="DV67" s="101"/>
      <c r="DW67" s="101"/>
      <c r="DX67" s="101"/>
      <c r="DY67" s="101"/>
      <c r="DZ67" s="101"/>
      <c r="EA67" s="101"/>
      <c r="EB67" s="101"/>
      <c r="EC67" s="101"/>
      <c r="ED67" s="101"/>
      <c r="EE67" s="101"/>
      <c r="EF67" s="101"/>
      <c r="EG67" s="101"/>
      <c r="EH67" s="101"/>
      <c r="EI67" s="101"/>
      <c r="EJ67" s="101"/>
      <c r="EK67" s="101"/>
      <c r="EL67" s="101"/>
      <c r="EM67" s="101"/>
      <c r="EN67" s="101"/>
      <c r="EO67" s="101"/>
      <c r="EP67" s="101"/>
      <c r="EQ67" s="101"/>
      <c r="ER67" s="101"/>
      <c r="ES67" s="101"/>
      <c r="ET67" s="101"/>
    </row>
    <row r="68" spans="1:150" ht="25.5" customHeight="1" x14ac:dyDescent="0.25">
      <c r="A68" s="53" t="s">
        <v>141</v>
      </c>
      <c r="B68" s="53" t="s">
        <v>442</v>
      </c>
      <c r="C68" s="53" t="s">
        <v>443</v>
      </c>
      <c r="D68" s="77" t="s">
        <v>444</v>
      </c>
      <c r="E68" s="31" t="s">
        <v>266</v>
      </c>
      <c r="F68" s="32" t="s">
        <v>148</v>
      </c>
      <c r="G68" s="32" t="s">
        <v>417</v>
      </c>
      <c r="H68" s="32" t="s">
        <v>149</v>
      </c>
      <c r="I68" s="32" t="s">
        <v>115</v>
      </c>
      <c r="J68" s="32"/>
      <c r="K68" s="32"/>
      <c r="L68" s="32"/>
      <c r="M68" s="32"/>
      <c r="N68" s="33" t="s">
        <v>1127</v>
      </c>
      <c r="O68" s="33" t="s">
        <v>1128</v>
      </c>
      <c r="P68" s="33" t="s">
        <v>1129</v>
      </c>
      <c r="Q68" s="33"/>
      <c r="R68" s="33"/>
      <c r="S68" s="33" t="s">
        <v>1126</v>
      </c>
      <c r="T68" s="34">
        <v>43009</v>
      </c>
      <c r="U68" s="35">
        <v>43070</v>
      </c>
      <c r="V68" s="35">
        <v>43190</v>
      </c>
      <c r="W68" s="36">
        <v>43799</v>
      </c>
      <c r="X68" s="114">
        <v>0</v>
      </c>
      <c r="Y68" s="114">
        <v>0</v>
      </c>
      <c r="Z68" s="114">
        <v>135427</v>
      </c>
      <c r="AA68" s="114" t="e">
        <f>S68-Z68</f>
        <v>#VALUE!</v>
      </c>
      <c r="AB68" s="114">
        <v>0</v>
      </c>
      <c r="AC68" s="114"/>
      <c r="AD68" s="139"/>
      <c r="AE68" s="115"/>
      <c r="AF68" s="119">
        <v>23</v>
      </c>
      <c r="AG68" s="129" t="s">
        <v>753</v>
      </c>
      <c r="AH68" s="120"/>
      <c r="AI68" s="135"/>
      <c r="AJ68" s="136"/>
      <c r="AK68" s="119"/>
      <c r="AL68" s="120"/>
      <c r="AM68" s="120"/>
      <c r="AN68" s="120"/>
      <c r="AO68" s="120"/>
      <c r="AP68" s="120" t="s">
        <v>216</v>
      </c>
      <c r="AQ68" s="162" t="s">
        <v>750</v>
      </c>
      <c r="AR68" s="120">
        <v>261</v>
      </c>
      <c r="AS68" s="120" t="s">
        <v>206</v>
      </c>
      <c r="AT68" s="140" t="s">
        <v>207</v>
      </c>
      <c r="AU68" s="120">
        <v>100</v>
      </c>
      <c r="AV68" s="120" t="s">
        <v>208</v>
      </c>
      <c r="AW68" s="129" t="s">
        <v>209</v>
      </c>
      <c r="AX68" s="120">
        <v>1</v>
      </c>
      <c r="AY68" s="115"/>
      <c r="AZ68" s="115"/>
      <c r="BA68" s="115"/>
      <c r="BB68" s="115"/>
      <c r="BC68" s="115"/>
      <c r="BD68" s="115"/>
      <c r="BE68" s="115"/>
      <c r="BF68" s="115"/>
      <c r="BG68" s="366"/>
      <c r="BH68" s="57" t="s">
        <v>867</v>
      </c>
      <c r="BI68" s="364" t="s">
        <v>941</v>
      </c>
      <c r="BJ68" s="122"/>
      <c r="BK68" s="122"/>
      <c r="BL68" s="122"/>
      <c r="BM68" s="122"/>
      <c r="BN68" s="122"/>
    </row>
    <row r="69" spans="1:150" ht="41.25" customHeight="1" x14ac:dyDescent="0.25">
      <c r="A69" s="53" t="s">
        <v>142</v>
      </c>
      <c r="B69" s="53" t="s">
        <v>445</v>
      </c>
      <c r="C69" s="53" t="s">
        <v>446</v>
      </c>
      <c r="D69" s="77" t="s">
        <v>447</v>
      </c>
      <c r="E69" s="31" t="s">
        <v>297</v>
      </c>
      <c r="F69" s="32" t="s">
        <v>148</v>
      </c>
      <c r="G69" s="32" t="s">
        <v>399</v>
      </c>
      <c r="H69" s="32" t="s">
        <v>149</v>
      </c>
      <c r="I69" s="32" t="s">
        <v>115</v>
      </c>
      <c r="J69" s="32"/>
      <c r="K69" s="32"/>
      <c r="L69" s="32"/>
      <c r="M69" s="32"/>
      <c r="N69" s="33">
        <v>226080</v>
      </c>
      <c r="O69" s="33">
        <v>16956</v>
      </c>
      <c r="P69" s="33">
        <v>16956</v>
      </c>
      <c r="Q69" s="33">
        <v>0</v>
      </c>
      <c r="R69" s="33">
        <v>0</v>
      </c>
      <c r="S69" s="33">
        <v>192168</v>
      </c>
      <c r="T69" s="34">
        <v>43009</v>
      </c>
      <c r="U69" s="35">
        <v>43070</v>
      </c>
      <c r="V69" s="35">
        <v>43159</v>
      </c>
      <c r="W69" s="36">
        <v>43861</v>
      </c>
      <c r="X69" s="114"/>
      <c r="Y69" s="114">
        <v>0</v>
      </c>
      <c r="Z69" s="114">
        <v>60000</v>
      </c>
      <c r="AA69" s="114">
        <v>117168</v>
      </c>
      <c r="AB69" s="114">
        <v>15000</v>
      </c>
      <c r="AC69" s="114"/>
      <c r="AD69" s="139"/>
      <c r="AE69" s="115"/>
      <c r="AF69" s="119">
        <v>23</v>
      </c>
      <c r="AG69" s="129" t="s">
        <v>753</v>
      </c>
      <c r="AH69" s="120"/>
      <c r="AI69" s="135"/>
      <c r="AJ69" s="136"/>
      <c r="AK69" s="119"/>
      <c r="AL69" s="120"/>
      <c r="AM69" s="120"/>
      <c r="AN69" s="120"/>
      <c r="AO69" s="120"/>
      <c r="AP69" s="120" t="s">
        <v>216</v>
      </c>
      <c r="AQ69" s="162" t="s">
        <v>750</v>
      </c>
      <c r="AR69" s="120">
        <v>34</v>
      </c>
      <c r="AS69" s="120" t="s">
        <v>208</v>
      </c>
      <c r="AT69" s="129" t="s">
        <v>209</v>
      </c>
      <c r="AU69" s="120">
        <v>1</v>
      </c>
      <c r="AV69" s="118" t="s">
        <v>210</v>
      </c>
      <c r="AW69" s="118" t="s">
        <v>211</v>
      </c>
      <c r="AX69" s="118">
        <v>2</v>
      </c>
      <c r="AY69" s="118"/>
      <c r="AZ69" s="118"/>
      <c r="BA69" s="118"/>
      <c r="BB69" s="118"/>
      <c r="BC69" s="118"/>
      <c r="BD69" s="118"/>
      <c r="BE69" s="118"/>
      <c r="BF69" s="118"/>
      <c r="BG69" s="367"/>
      <c r="BH69" s="57" t="s">
        <v>868</v>
      </c>
      <c r="BI69" s="364" t="s">
        <v>941</v>
      </c>
      <c r="BJ69" s="122"/>
      <c r="BK69" s="122"/>
      <c r="BL69" s="122"/>
      <c r="BM69" s="122"/>
      <c r="BN69" s="122"/>
    </row>
    <row r="70" spans="1:150" ht="44.25" customHeight="1" x14ac:dyDescent="0.25">
      <c r="A70" s="53" t="s">
        <v>448</v>
      </c>
      <c r="B70" s="53" t="s">
        <v>449</v>
      </c>
      <c r="C70" s="53" t="s">
        <v>450</v>
      </c>
      <c r="D70" s="77" t="s">
        <v>451</v>
      </c>
      <c r="E70" s="31" t="s">
        <v>272</v>
      </c>
      <c r="F70" s="32" t="s">
        <v>148</v>
      </c>
      <c r="G70" s="32" t="s">
        <v>290</v>
      </c>
      <c r="H70" s="32" t="s">
        <v>149</v>
      </c>
      <c r="I70" s="32" t="s">
        <v>115</v>
      </c>
      <c r="J70" s="32"/>
      <c r="K70" s="32"/>
      <c r="L70" s="32"/>
      <c r="M70" s="32"/>
      <c r="N70" s="33">
        <v>312531.76470588235</v>
      </c>
      <c r="O70" s="33">
        <v>23439.882352941175</v>
      </c>
      <c r="P70" s="33">
        <v>23439.882352941175</v>
      </c>
      <c r="Q70" s="33">
        <v>0</v>
      </c>
      <c r="R70" s="33">
        <v>0</v>
      </c>
      <c r="S70" s="33">
        <v>265652</v>
      </c>
      <c r="T70" s="34">
        <v>43009</v>
      </c>
      <c r="U70" s="35">
        <v>43070</v>
      </c>
      <c r="V70" s="35">
        <v>43159</v>
      </c>
      <c r="W70" s="36">
        <v>43921</v>
      </c>
      <c r="X70" s="114">
        <v>0</v>
      </c>
      <c r="Y70" s="114">
        <v>0</v>
      </c>
      <c r="Z70" s="114">
        <v>125000</v>
      </c>
      <c r="AA70" s="114">
        <v>125000</v>
      </c>
      <c r="AB70" s="114">
        <f>S70-Z70-AA70</f>
        <v>15652</v>
      </c>
      <c r="AC70" s="114"/>
      <c r="AD70" s="139"/>
      <c r="AE70" s="115"/>
      <c r="AF70" s="119">
        <v>23</v>
      </c>
      <c r="AG70" s="129" t="s">
        <v>753</v>
      </c>
      <c r="AH70" s="120"/>
      <c r="AI70" s="135"/>
      <c r="AJ70" s="136"/>
      <c r="AK70" s="119"/>
      <c r="AL70" s="120"/>
      <c r="AM70" s="120"/>
      <c r="AN70" s="120"/>
      <c r="AO70" s="120"/>
      <c r="AP70" s="120" t="s">
        <v>216</v>
      </c>
      <c r="AQ70" s="162" t="s">
        <v>750</v>
      </c>
      <c r="AR70" s="120">
        <v>245</v>
      </c>
      <c r="AS70" s="120" t="s">
        <v>208</v>
      </c>
      <c r="AT70" s="129" t="s">
        <v>209</v>
      </c>
      <c r="AU70" s="120">
        <v>1</v>
      </c>
      <c r="AV70" s="118" t="s">
        <v>210</v>
      </c>
      <c r="AW70" s="118" t="s">
        <v>211</v>
      </c>
      <c r="AX70" s="118">
        <v>6</v>
      </c>
      <c r="AY70" s="118"/>
      <c r="AZ70" s="118"/>
      <c r="BA70" s="118"/>
      <c r="BB70" s="118"/>
      <c r="BC70" s="118"/>
      <c r="BD70" s="118"/>
      <c r="BE70" s="118"/>
      <c r="BF70" s="118"/>
      <c r="BG70" s="367"/>
      <c r="BH70" s="57" t="s">
        <v>866</v>
      </c>
      <c r="BI70" s="364" t="s">
        <v>941</v>
      </c>
      <c r="BJ70" s="122"/>
      <c r="BK70" s="122"/>
      <c r="BL70" s="122"/>
      <c r="BM70" s="122"/>
      <c r="BN70" s="122"/>
    </row>
    <row r="71" spans="1:150" s="165" customFormat="1" ht="24.75" hidden="1" customHeight="1" thickBot="1" x14ac:dyDescent="0.3">
      <c r="A71" s="78" t="s">
        <v>452</v>
      </c>
      <c r="B71" s="79" t="s">
        <v>83</v>
      </c>
      <c r="C71" s="79"/>
      <c r="D71" s="79" t="s">
        <v>453</v>
      </c>
      <c r="E71" s="80"/>
      <c r="F71" s="80"/>
      <c r="G71" s="80"/>
      <c r="H71" s="80"/>
      <c r="I71" s="80"/>
      <c r="J71" s="80"/>
      <c r="K71" s="80"/>
      <c r="L71" s="80"/>
      <c r="M71" s="80"/>
      <c r="N71" s="80"/>
      <c r="O71" s="80"/>
      <c r="P71" s="80"/>
      <c r="Q71" s="80"/>
      <c r="R71" s="80"/>
      <c r="S71" s="80"/>
      <c r="T71" s="81"/>
      <c r="U71" s="82"/>
      <c r="V71" s="82"/>
      <c r="W71" s="83" t="s">
        <v>275</v>
      </c>
      <c r="X71" s="80"/>
      <c r="Y71" s="80"/>
      <c r="Z71" s="80"/>
      <c r="AA71" s="80"/>
      <c r="AB71" s="80"/>
      <c r="AC71" s="80"/>
      <c r="AD71" s="80"/>
      <c r="AE71" s="163"/>
      <c r="AF71" s="80"/>
      <c r="AG71" s="80"/>
      <c r="AH71" s="80"/>
      <c r="AI71" s="80"/>
      <c r="AJ71" s="163"/>
      <c r="AK71" s="80"/>
      <c r="AL71" s="80"/>
      <c r="AM71" s="80"/>
      <c r="AN71" s="80"/>
      <c r="AO71" s="80"/>
      <c r="AP71" s="164"/>
      <c r="AQ71" s="164"/>
      <c r="AR71" s="164"/>
      <c r="AS71" s="164"/>
      <c r="AT71" s="80"/>
      <c r="AU71" s="164"/>
      <c r="AV71" s="164"/>
      <c r="AW71" s="80"/>
      <c r="AX71" s="164"/>
      <c r="AY71" s="164"/>
      <c r="AZ71" s="80"/>
      <c r="BA71" s="164"/>
      <c r="BB71" s="164"/>
      <c r="BC71" s="164"/>
      <c r="BD71" s="164"/>
      <c r="BE71" s="164"/>
      <c r="BF71" s="164"/>
      <c r="BG71" s="164"/>
      <c r="BH71" s="57"/>
      <c r="BI71" s="364" t="s">
        <v>275</v>
      </c>
      <c r="BJ71" s="101"/>
      <c r="BK71" s="101"/>
      <c r="BL71" s="101"/>
      <c r="BM71" s="101"/>
      <c r="BN71" s="101"/>
      <c r="BO71" s="101"/>
      <c r="BP71" s="101"/>
      <c r="BQ71" s="101"/>
      <c r="BR71" s="101"/>
      <c r="BS71" s="101"/>
      <c r="BT71" s="101"/>
      <c r="BU71" s="101"/>
      <c r="BV71" s="101"/>
      <c r="BW71" s="101"/>
      <c r="BX71" s="101"/>
      <c r="BY71" s="101"/>
      <c r="BZ71" s="101"/>
      <c r="CA71" s="101"/>
      <c r="CB71" s="101"/>
      <c r="CC71" s="101"/>
      <c r="CD71" s="101"/>
      <c r="CE71" s="101"/>
      <c r="CF71" s="101"/>
      <c r="CG71" s="101"/>
      <c r="CH71" s="101"/>
      <c r="CI71" s="101"/>
      <c r="CJ71" s="101"/>
      <c r="CK71" s="101"/>
      <c r="CL71" s="101"/>
      <c r="CM71" s="101"/>
      <c r="CN71" s="101"/>
      <c r="CO71" s="101"/>
      <c r="CP71" s="101"/>
      <c r="CQ71" s="101"/>
      <c r="CR71" s="101"/>
      <c r="CS71" s="101"/>
      <c r="CT71" s="101"/>
      <c r="CU71" s="101"/>
      <c r="CV71" s="101"/>
      <c r="CW71" s="101"/>
      <c r="CX71" s="101"/>
      <c r="CY71" s="101"/>
      <c r="CZ71" s="101"/>
      <c r="DA71" s="101"/>
      <c r="DB71" s="101"/>
      <c r="DC71" s="101"/>
      <c r="DD71" s="101"/>
      <c r="DE71" s="101"/>
      <c r="DF71" s="101"/>
      <c r="DG71" s="101"/>
      <c r="DH71" s="101"/>
      <c r="DI71" s="101"/>
      <c r="DJ71" s="101"/>
      <c r="DK71" s="101"/>
      <c r="DL71" s="101"/>
      <c r="DM71" s="101"/>
      <c r="DN71" s="101"/>
      <c r="DO71" s="101"/>
      <c r="DP71" s="101"/>
      <c r="DQ71" s="101"/>
      <c r="DR71" s="101"/>
      <c r="DS71" s="101"/>
      <c r="DT71" s="101"/>
      <c r="DU71" s="101"/>
      <c r="DV71" s="101"/>
      <c r="DW71" s="101"/>
      <c r="DX71" s="101"/>
      <c r="DY71" s="101"/>
      <c r="DZ71" s="101"/>
      <c r="EA71" s="101"/>
      <c r="EB71" s="101"/>
      <c r="EC71" s="101"/>
      <c r="ED71" s="101"/>
      <c r="EE71" s="101"/>
      <c r="EF71" s="101"/>
      <c r="EG71" s="101"/>
      <c r="EH71" s="101"/>
      <c r="EI71" s="101"/>
      <c r="EJ71" s="101"/>
      <c r="EK71" s="101"/>
      <c r="EL71" s="101"/>
      <c r="EM71" s="101"/>
      <c r="EN71" s="101"/>
      <c r="EO71" s="101"/>
      <c r="EP71" s="101"/>
      <c r="EQ71" s="101"/>
      <c r="ER71" s="101"/>
      <c r="ES71" s="101"/>
      <c r="ET71" s="101"/>
    </row>
    <row r="72" spans="1:150" s="113" customFormat="1" ht="25.5" hidden="1" customHeight="1" x14ac:dyDescent="0.25">
      <c r="A72" s="20" t="s">
        <v>94</v>
      </c>
      <c r="B72" s="21" t="s">
        <v>83</v>
      </c>
      <c r="C72" s="21"/>
      <c r="D72" s="22" t="s">
        <v>454</v>
      </c>
      <c r="E72" s="23"/>
      <c r="F72" s="23"/>
      <c r="G72" s="23"/>
      <c r="H72" s="23"/>
      <c r="I72" s="23"/>
      <c r="J72" s="23"/>
      <c r="K72" s="23"/>
      <c r="L72" s="23"/>
      <c r="M72" s="23"/>
      <c r="N72" s="23"/>
      <c r="O72" s="23"/>
      <c r="P72" s="23"/>
      <c r="Q72" s="23"/>
      <c r="R72" s="23"/>
      <c r="S72" s="24"/>
      <c r="T72" s="25"/>
      <c r="U72" s="38"/>
      <c r="V72" s="38"/>
      <c r="W72" s="28" t="s">
        <v>275</v>
      </c>
      <c r="X72" s="108"/>
      <c r="Y72" s="108"/>
      <c r="Z72" s="108"/>
      <c r="AA72" s="108"/>
      <c r="AB72" s="108"/>
      <c r="AC72" s="108"/>
      <c r="AD72" s="138"/>
      <c r="AE72" s="109"/>
      <c r="AF72" s="112"/>
      <c r="AG72" s="110"/>
      <c r="AH72" s="110"/>
      <c r="AI72" s="111"/>
      <c r="AJ72" s="109"/>
      <c r="AK72" s="112"/>
      <c r="AL72" s="110"/>
      <c r="AM72" s="110"/>
      <c r="AN72" s="110"/>
      <c r="AO72" s="110"/>
      <c r="AP72" s="110"/>
      <c r="AQ72" s="110"/>
      <c r="AR72" s="110"/>
      <c r="AS72" s="110"/>
      <c r="AT72" s="110"/>
      <c r="AU72" s="110"/>
      <c r="AV72" s="110"/>
      <c r="AW72" s="110"/>
      <c r="AX72" s="110"/>
      <c r="AY72" s="110"/>
      <c r="AZ72" s="110"/>
      <c r="BA72" s="110"/>
      <c r="BB72" s="110"/>
      <c r="BC72" s="110"/>
      <c r="BD72" s="110"/>
      <c r="BE72" s="110"/>
      <c r="BF72" s="110"/>
      <c r="BG72" s="111"/>
      <c r="BH72" s="57"/>
      <c r="BI72" s="364" t="s">
        <v>275</v>
      </c>
      <c r="BJ72" s="101"/>
      <c r="BK72" s="101"/>
      <c r="BL72" s="101"/>
      <c r="BM72" s="101"/>
      <c r="BN72" s="101"/>
      <c r="BO72" s="101"/>
      <c r="BP72" s="101"/>
      <c r="BQ72" s="101"/>
      <c r="BR72" s="101"/>
      <c r="BS72" s="101"/>
      <c r="BT72" s="101"/>
      <c r="BU72" s="101"/>
      <c r="BV72" s="101"/>
      <c r="BW72" s="101"/>
      <c r="BX72" s="101"/>
      <c r="BY72" s="101"/>
      <c r="BZ72" s="101"/>
      <c r="CA72" s="101"/>
      <c r="CB72" s="101"/>
      <c r="CC72" s="101"/>
      <c r="CD72" s="101"/>
      <c r="CE72" s="101"/>
      <c r="CF72" s="101"/>
      <c r="CG72" s="101"/>
      <c r="CH72" s="101"/>
      <c r="CI72" s="101"/>
      <c r="CJ72" s="101"/>
      <c r="CK72" s="101"/>
      <c r="CL72" s="101"/>
      <c r="CM72" s="101"/>
      <c r="CN72" s="101"/>
      <c r="CO72" s="101"/>
      <c r="CP72" s="101"/>
      <c r="CQ72" s="101"/>
      <c r="CR72" s="101"/>
      <c r="CS72" s="101"/>
      <c r="CT72" s="101"/>
      <c r="CU72" s="101"/>
      <c r="CV72" s="101"/>
      <c r="CW72" s="101"/>
      <c r="CX72" s="101"/>
      <c r="CY72" s="101"/>
      <c r="CZ72" s="101"/>
      <c r="DA72" s="101"/>
      <c r="DB72" s="101"/>
      <c r="DC72" s="101"/>
      <c r="DD72" s="101"/>
      <c r="DE72" s="101"/>
      <c r="DF72" s="101"/>
      <c r="DG72" s="101"/>
      <c r="DH72" s="101"/>
      <c r="DI72" s="101"/>
      <c r="DJ72" s="101"/>
      <c r="DK72" s="101"/>
      <c r="DL72" s="101"/>
      <c r="DM72" s="101"/>
      <c r="DN72" s="101"/>
      <c r="DO72" s="101"/>
      <c r="DP72" s="101"/>
      <c r="DQ72" s="101"/>
      <c r="DR72" s="101"/>
      <c r="DS72" s="101"/>
      <c r="DT72" s="101"/>
      <c r="DU72" s="101"/>
      <c r="DV72" s="101"/>
      <c r="DW72" s="101"/>
      <c r="DX72" s="101"/>
      <c r="DY72" s="101"/>
      <c r="DZ72" s="101"/>
      <c r="EA72" s="101"/>
      <c r="EB72" s="101"/>
      <c r="EC72" s="101"/>
      <c r="ED72" s="101"/>
      <c r="EE72" s="101"/>
      <c r="EF72" s="101"/>
      <c r="EG72" s="101"/>
      <c r="EH72" s="101"/>
      <c r="EI72" s="101"/>
      <c r="EJ72" s="101"/>
      <c r="EK72" s="101"/>
      <c r="EL72" s="101"/>
      <c r="EM72" s="101"/>
      <c r="EN72" s="101"/>
      <c r="EO72" s="101"/>
      <c r="EP72" s="101"/>
      <c r="EQ72" s="101"/>
      <c r="ER72" s="101"/>
      <c r="ES72" s="101"/>
      <c r="ET72" s="101"/>
    </row>
    <row r="73" spans="1:150" ht="25.5" hidden="1" customHeight="1" x14ac:dyDescent="0.25">
      <c r="A73" s="29" t="s">
        <v>144</v>
      </c>
      <c r="B73" s="29" t="s">
        <v>455</v>
      </c>
      <c r="C73" s="29" t="s">
        <v>456</v>
      </c>
      <c r="D73" s="30" t="s">
        <v>457</v>
      </c>
      <c r="E73" s="31" t="s">
        <v>280</v>
      </c>
      <c r="F73" s="32" t="s">
        <v>162</v>
      </c>
      <c r="G73" s="32" t="s">
        <v>458</v>
      </c>
      <c r="H73" s="84" t="s">
        <v>163</v>
      </c>
      <c r="I73" s="32" t="s">
        <v>115</v>
      </c>
      <c r="J73" s="32"/>
      <c r="K73" s="32"/>
      <c r="L73" s="32"/>
      <c r="M73" s="32"/>
      <c r="N73" s="33">
        <f>O73+P73+S73</f>
        <v>46877.647058823532</v>
      </c>
      <c r="O73" s="33">
        <f>P73</f>
        <v>3515.8235294117649</v>
      </c>
      <c r="P73" s="33">
        <f>7.5*S73/85</f>
        <v>3515.8235294117649</v>
      </c>
      <c r="Q73" s="33"/>
      <c r="R73" s="33"/>
      <c r="S73" s="33">
        <v>39846</v>
      </c>
      <c r="T73" s="34">
        <v>43159</v>
      </c>
      <c r="U73" s="35">
        <v>43205</v>
      </c>
      <c r="V73" s="35">
        <v>43281</v>
      </c>
      <c r="W73" s="36">
        <v>44230</v>
      </c>
      <c r="X73" s="114"/>
      <c r="Y73" s="114"/>
      <c r="Z73" s="114">
        <v>8396.0025000000005</v>
      </c>
      <c r="AA73" s="114">
        <v>10200</v>
      </c>
      <c r="AB73" s="114">
        <v>12750</v>
      </c>
      <c r="AC73" s="114">
        <v>8500</v>
      </c>
      <c r="AD73" s="139"/>
      <c r="AE73" s="115"/>
      <c r="AF73" s="145">
        <v>47</v>
      </c>
      <c r="AG73" s="129" t="s">
        <v>256</v>
      </c>
      <c r="AH73" s="120"/>
      <c r="AI73" s="135"/>
      <c r="AJ73" s="136"/>
      <c r="AK73" s="119"/>
      <c r="AL73" s="120"/>
      <c r="AM73" s="120"/>
      <c r="AN73" s="120"/>
      <c r="AO73" s="120"/>
      <c r="AP73" s="120" t="s">
        <v>219</v>
      </c>
      <c r="AQ73" s="129" t="s">
        <v>754</v>
      </c>
      <c r="AR73" s="117">
        <v>431</v>
      </c>
      <c r="AS73" s="129"/>
      <c r="AT73" s="129"/>
      <c r="AU73" s="120"/>
      <c r="AV73" s="120"/>
      <c r="AW73" s="129"/>
      <c r="AX73" s="120"/>
      <c r="AY73" s="120"/>
      <c r="AZ73" s="120"/>
      <c r="BA73" s="120"/>
      <c r="BB73" s="120"/>
      <c r="BC73" s="120"/>
      <c r="BD73" s="120"/>
      <c r="BE73" s="120"/>
      <c r="BF73" s="120"/>
      <c r="BG73" s="135"/>
      <c r="BH73" s="57" t="s">
        <v>861</v>
      </c>
      <c r="BI73" s="364" t="s">
        <v>941</v>
      </c>
    </row>
    <row r="74" spans="1:150" ht="25.5" hidden="1" customHeight="1" x14ac:dyDescent="0.25">
      <c r="A74" s="29" t="s">
        <v>459</v>
      </c>
      <c r="B74" s="29" t="s">
        <v>460</v>
      </c>
      <c r="C74" s="29" t="s">
        <v>461</v>
      </c>
      <c r="D74" s="30" t="s">
        <v>462</v>
      </c>
      <c r="E74" s="31" t="s">
        <v>463</v>
      </c>
      <c r="F74" s="32" t="s">
        <v>162</v>
      </c>
      <c r="G74" s="32" t="s">
        <v>399</v>
      </c>
      <c r="H74" s="84" t="s">
        <v>163</v>
      </c>
      <c r="I74" s="32" t="s">
        <v>115</v>
      </c>
      <c r="J74" s="32"/>
      <c r="K74" s="32"/>
      <c r="L74" s="32"/>
      <c r="M74" s="32"/>
      <c r="N74" s="33">
        <f>O74+P74+S74</f>
        <v>137798.82352941178</v>
      </c>
      <c r="O74" s="33">
        <f>P74</f>
        <v>10334.911764705883</v>
      </c>
      <c r="P74" s="33">
        <f>7.5*S74/85</f>
        <v>10334.911764705883</v>
      </c>
      <c r="Q74" s="33"/>
      <c r="R74" s="33"/>
      <c r="S74" s="33">
        <v>117129</v>
      </c>
      <c r="T74" s="34">
        <v>43159</v>
      </c>
      <c r="U74" s="35">
        <v>43205</v>
      </c>
      <c r="V74" s="35">
        <v>43281</v>
      </c>
      <c r="W74" s="36">
        <v>44355</v>
      </c>
      <c r="X74" s="114"/>
      <c r="Y74" s="114"/>
      <c r="Z74" s="114">
        <v>39000</v>
      </c>
      <c r="AA74" s="114">
        <v>26000</v>
      </c>
      <c r="AB74" s="114">
        <v>26000</v>
      </c>
      <c r="AC74" s="114">
        <v>26129</v>
      </c>
      <c r="AD74" s="139"/>
      <c r="AE74" s="115"/>
      <c r="AF74" s="145">
        <v>47</v>
      </c>
      <c r="AG74" s="129" t="s">
        <v>256</v>
      </c>
      <c r="AH74" s="120"/>
      <c r="AI74" s="135"/>
      <c r="AJ74" s="136"/>
      <c r="AK74" s="119"/>
      <c r="AL74" s="120"/>
      <c r="AM74" s="120"/>
      <c r="AN74" s="120"/>
      <c r="AP74" s="120" t="s">
        <v>219</v>
      </c>
      <c r="AQ74" s="129" t="s">
        <v>754</v>
      </c>
      <c r="AR74" s="129">
        <v>1177</v>
      </c>
      <c r="AS74" s="129" t="s">
        <v>221</v>
      </c>
      <c r="AT74" s="129" t="s">
        <v>222</v>
      </c>
      <c r="AU74" s="129">
        <v>1</v>
      </c>
      <c r="AV74" s="120"/>
      <c r="AW74" s="129"/>
      <c r="AX74" s="120"/>
      <c r="AY74" s="120"/>
      <c r="AZ74" s="120"/>
      <c r="BA74" s="120"/>
      <c r="BB74" s="120"/>
      <c r="BC74" s="120"/>
      <c r="BD74" s="120"/>
      <c r="BE74" s="120"/>
      <c r="BF74" s="120"/>
      <c r="BG74" s="135"/>
      <c r="BH74" s="57" t="s">
        <v>859</v>
      </c>
      <c r="BI74" s="364" t="s">
        <v>941</v>
      </c>
    </row>
    <row r="75" spans="1:150" ht="25.5" hidden="1" customHeight="1" x14ac:dyDescent="0.25">
      <c r="A75" s="29" t="s">
        <v>464</v>
      </c>
      <c r="B75" s="29" t="s">
        <v>465</v>
      </c>
      <c r="C75" s="29" t="s">
        <v>466</v>
      </c>
      <c r="D75" s="30" t="s">
        <v>467</v>
      </c>
      <c r="E75" s="31" t="s">
        <v>468</v>
      </c>
      <c r="F75" s="32" t="s">
        <v>162</v>
      </c>
      <c r="G75" s="32" t="s">
        <v>469</v>
      </c>
      <c r="H75" s="84" t="s">
        <v>163</v>
      </c>
      <c r="I75" s="32" t="s">
        <v>115</v>
      </c>
      <c r="J75" s="32"/>
      <c r="K75" s="32"/>
      <c r="L75" s="32"/>
      <c r="M75" s="32"/>
      <c r="N75" s="33">
        <f>O75+P75+S75</f>
        <v>190492.9411764706</v>
      </c>
      <c r="O75" s="33">
        <f>P75</f>
        <v>14286.970588235294</v>
      </c>
      <c r="P75" s="33">
        <f>7.5*S75/85</f>
        <v>14286.970588235294</v>
      </c>
      <c r="Q75" s="33"/>
      <c r="R75" s="33"/>
      <c r="S75" s="33">
        <v>161919</v>
      </c>
      <c r="T75" s="34">
        <v>43159</v>
      </c>
      <c r="U75" s="35">
        <v>43205</v>
      </c>
      <c r="V75" s="35">
        <v>43281</v>
      </c>
      <c r="W75" s="36">
        <v>44382</v>
      </c>
      <c r="X75" s="114"/>
      <c r="Y75" s="114"/>
      <c r="Z75" s="114">
        <v>25000</v>
      </c>
      <c r="AA75" s="114">
        <v>60000</v>
      </c>
      <c r="AB75" s="114">
        <v>60000</v>
      </c>
      <c r="AC75" s="114">
        <v>16919</v>
      </c>
      <c r="AD75" s="139"/>
      <c r="AE75" s="115"/>
      <c r="AF75" s="145">
        <v>47</v>
      </c>
      <c r="AG75" s="129" t="s">
        <v>256</v>
      </c>
      <c r="AH75" s="120"/>
      <c r="AI75" s="135"/>
      <c r="AJ75" s="136"/>
      <c r="AK75" s="119"/>
      <c r="AL75" s="120"/>
      <c r="AM75" s="120"/>
      <c r="AN75" s="120"/>
      <c r="AO75" s="120"/>
      <c r="AP75" s="120" t="s">
        <v>219</v>
      </c>
      <c r="AQ75" s="129" t="s">
        <v>220</v>
      </c>
      <c r="AR75" s="120">
        <v>1615</v>
      </c>
      <c r="AS75" s="120"/>
      <c r="AT75" s="129"/>
      <c r="AU75" s="120"/>
      <c r="AV75" s="120"/>
      <c r="AW75" s="129"/>
      <c r="AX75" s="120"/>
      <c r="AY75" s="120"/>
      <c r="AZ75" s="120"/>
      <c r="BA75" s="120"/>
      <c r="BB75" s="120"/>
      <c r="BC75" s="120"/>
      <c r="BD75" s="120"/>
      <c r="BE75" s="120"/>
      <c r="BF75" s="120"/>
      <c r="BG75" s="135"/>
      <c r="BH75" s="57" t="s">
        <v>858</v>
      </c>
      <c r="BI75" s="364" t="s">
        <v>941</v>
      </c>
    </row>
    <row r="76" spans="1:150" ht="25.5" hidden="1" customHeight="1" x14ac:dyDescent="0.25">
      <c r="A76" s="29" t="s">
        <v>470</v>
      </c>
      <c r="B76" s="29" t="s">
        <v>471</v>
      </c>
      <c r="C76" s="29" t="s">
        <v>472</v>
      </c>
      <c r="D76" s="30" t="s">
        <v>473</v>
      </c>
      <c r="E76" s="31" t="s">
        <v>474</v>
      </c>
      <c r="F76" s="32" t="s">
        <v>162</v>
      </c>
      <c r="G76" s="32" t="s">
        <v>475</v>
      </c>
      <c r="H76" s="84" t="s">
        <v>163</v>
      </c>
      <c r="I76" s="32" t="s">
        <v>115</v>
      </c>
      <c r="J76" s="32"/>
      <c r="K76" s="32"/>
      <c r="L76" s="32"/>
      <c r="M76" s="32"/>
      <c r="N76" s="33">
        <f>O76+P76+S76</f>
        <v>121941.17647058824</v>
      </c>
      <c r="O76" s="33">
        <f>P76</f>
        <v>9145.5882352941171</v>
      </c>
      <c r="P76" s="33">
        <f>7.5*S76/85</f>
        <v>9145.5882352941171</v>
      </c>
      <c r="Q76" s="33"/>
      <c r="R76" s="33"/>
      <c r="S76" s="33">
        <v>103650</v>
      </c>
      <c r="T76" s="34">
        <v>43159</v>
      </c>
      <c r="U76" s="35">
        <v>43205</v>
      </c>
      <c r="V76" s="35">
        <v>43281</v>
      </c>
      <c r="W76" s="36">
        <v>44624</v>
      </c>
      <c r="X76" s="114"/>
      <c r="Y76" s="114"/>
      <c r="Z76" s="114">
        <v>10000</v>
      </c>
      <c r="AA76" s="114">
        <v>40000</v>
      </c>
      <c r="AB76" s="114">
        <v>23650</v>
      </c>
      <c r="AC76" s="114">
        <v>20000</v>
      </c>
      <c r="AD76" s="139">
        <v>10000</v>
      </c>
      <c r="AE76" s="115"/>
      <c r="AF76" s="145">
        <v>47</v>
      </c>
      <c r="AG76" s="129" t="s">
        <v>256</v>
      </c>
      <c r="AI76" s="135"/>
      <c r="AJ76" s="136"/>
      <c r="AK76" s="119"/>
      <c r="AL76" s="120"/>
      <c r="AM76" s="120"/>
      <c r="AN76" s="120"/>
      <c r="AO76" s="120"/>
      <c r="AP76" s="129" t="s">
        <v>219</v>
      </c>
      <c r="AQ76" s="129" t="s">
        <v>755</v>
      </c>
      <c r="AR76" s="120">
        <v>1024</v>
      </c>
      <c r="AS76" s="136"/>
      <c r="AT76" s="129"/>
      <c r="AU76" s="120"/>
      <c r="AV76" s="120"/>
      <c r="AW76" s="129"/>
      <c r="AX76" s="120"/>
      <c r="AY76" s="120"/>
      <c r="AZ76" s="120"/>
      <c r="BA76" s="120"/>
      <c r="BB76" s="120"/>
      <c r="BC76" s="120"/>
      <c r="BD76" s="120"/>
      <c r="BE76" s="120"/>
      <c r="BF76" s="120"/>
      <c r="BG76" s="135"/>
      <c r="BH76" s="57" t="s">
        <v>860</v>
      </c>
      <c r="BI76" s="364" t="s">
        <v>941</v>
      </c>
    </row>
    <row r="77" spans="1:150" s="113" customFormat="1" ht="25.5" hidden="1" customHeight="1" x14ac:dyDescent="0.25">
      <c r="A77" s="20" t="s">
        <v>95</v>
      </c>
      <c r="B77" s="21" t="s">
        <v>83</v>
      </c>
      <c r="C77" s="21"/>
      <c r="D77" s="22" t="s">
        <v>476</v>
      </c>
      <c r="E77" s="23"/>
      <c r="F77" s="23"/>
      <c r="G77" s="23"/>
      <c r="H77" s="23"/>
      <c r="I77" s="23"/>
      <c r="J77" s="23"/>
      <c r="K77" s="23"/>
      <c r="L77" s="23"/>
      <c r="M77" s="23"/>
      <c r="N77" s="23"/>
      <c r="O77" s="23"/>
      <c r="P77" s="23"/>
      <c r="Q77" s="23"/>
      <c r="R77" s="23"/>
      <c r="S77" s="24"/>
      <c r="T77" s="25"/>
      <c r="U77" s="38"/>
      <c r="V77" s="38"/>
      <c r="W77" s="28" t="s">
        <v>275</v>
      </c>
      <c r="X77" s="108"/>
      <c r="Y77" s="108"/>
      <c r="Z77" s="108"/>
      <c r="AA77" s="108"/>
      <c r="AB77" s="108"/>
      <c r="AC77" s="108"/>
      <c r="AD77" s="138"/>
      <c r="AE77" s="109"/>
      <c r="AF77" s="112"/>
      <c r="AG77" s="110"/>
      <c r="AH77" s="110"/>
      <c r="AI77" s="111"/>
      <c r="AJ77" s="109"/>
      <c r="AK77" s="112"/>
      <c r="AL77" s="110"/>
      <c r="AM77" s="110"/>
      <c r="AN77" s="110"/>
      <c r="AO77" s="110"/>
      <c r="AP77" s="110"/>
      <c r="AQ77" s="110"/>
      <c r="AR77" s="110"/>
      <c r="AS77" s="110"/>
      <c r="AT77" s="110"/>
      <c r="AU77" s="110"/>
      <c r="AV77" s="110"/>
      <c r="AW77" s="110"/>
      <c r="AX77" s="110"/>
      <c r="AY77" s="110"/>
      <c r="AZ77" s="110"/>
      <c r="BA77" s="110"/>
      <c r="BB77" s="110"/>
      <c r="BC77" s="110"/>
      <c r="BD77" s="110"/>
      <c r="BE77" s="110"/>
      <c r="BF77" s="110"/>
      <c r="BG77" s="111"/>
      <c r="BH77" s="57"/>
      <c r="BI77" s="364" t="s">
        <v>275</v>
      </c>
      <c r="BJ77" s="101"/>
      <c r="BK77" s="101"/>
      <c r="BL77" s="101"/>
      <c r="BM77" s="101"/>
      <c r="BN77" s="101"/>
      <c r="BO77" s="101"/>
      <c r="BP77" s="101"/>
      <c r="BQ77" s="101"/>
      <c r="BR77" s="101"/>
      <c r="BS77" s="101"/>
      <c r="BT77" s="101"/>
      <c r="BU77" s="101"/>
      <c r="BV77" s="101"/>
      <c r="BW77" s="101"/>
      <c r="BX77" s="101"/>
      <c r="BY77" s="101"/>
      <c r="BZ77" s="101"/>
      <c r="CA77" s="101"/>
      <c r="CB77" s="101"/>
      <c r="CC77" s="101"/>
      <c r="CD77" s="101"/>
      <c r="CE77" s="101"/>
      <c r="CF77" s="101"/>
      <c r="CG77" s="101"/>
      <c r="CH77" s="101"/>
      <c r="CI77" s="101"/>
      <c r="CJ77" s="101"/>
      <c r="CK77" s="101"/>
      <c r="CL77" s="101"/>
      <c r="CM77" s="101"/>
      <c r="CN77" s="101"/>
      <c r="CO77" s="101"/>
      <c r="CP77" s="101"/>
      <c r="CQ77" s="101"/>
      <c r="CR77" s="101"/>
      <c r="CS77" s="101"/>
      <c r="CT77" s="101"/>
      <c r="CU77" s="101"/>
      <c r="CV77" s="101"/>
      <c r="CW77" s="101"/>
      <c r="CX77" s="101"/>
      <c r="CY77" s="101"/>
      <c r="CZ77" s="101"/>
      <c r="DA77" s="101"/>
      <c r="DB77" s="101"/>
      <c r="DC77" s="101"/>
      <c r="DD77" s="101"/>
      <c r="DE77" s="101"/>
      <c r="DF77" s="101"/>
      <c r="DG77" s="101"/>
      <c r="DH77" s="101"/>
      <c r="DI77" s="101"/>
      <c r="DJ77" s="101"/>
      <c r="DK77" s="101"/>
      <c r="DL77" s="101"/>
      <c r="DM77" s="101"/>
      <c r="DN77" s="101"/>
      <c r="DO77" s="101"/>
      <c r="DP77" s="101"/>
      <c r="DQ77" s="101"/>
      <c r="DR77" s="101"/>
      <c r="DS77" s="101"/>
      <c r="DT77" s="101"/>
      <c r="DU77" s="101"/>
      <c r="DV77" s="101"/>
      <c r="DW77" s="101"/>
      <c r="DX77" s="101"/>
      <c r="DY77" s="101"/>
      <c r="DZ77" s="101"/>
      <c r="EA77" s="101"/>
      <c r="EB77" s="101"/>
      <c r="EC77" s="101"/>
      <c r="ED77" s="101"/>
      <c r="EE77" s="101"/>
      <c r="EF77" s="101"/>
      <c r="EG77" s="101"/>
      <c r="EH77" s="101"/>
      <c r="EI77" s="101"/>
      <c r="EJ77" s="101"/>
      <c r="EK77" s="101"/>
      <c r="EL77" s="101"/>
      <c r="EM77" s="101"/>
      <c r="EN77" s="101"/>
      <c r="EO77" s="101"/>
      <c r="EP77" s="101"/>
      <c r="EQ77" s="101"/>
      <c r="ER77" s="101"/>
      <c r="ES77" s="101"/>
      <c r="ET77" s="101"/>
    </row>
    <row r="78" spans="1:150" ht="25.5" hidden="1" customHeight="1" x14ac:dyDescent="0.25">
      <c r="A78" s="29" t="s">
        <v>477</v>
      </c>
      <c r="B78" s="29" t="s">
        <v>478</v>
      </c>
      <c r="C78" s="29" t="s">
        <v>479</v>
      </c>
      <c r="D78" s="30" t="s">
        <v>480</v>
      </c>
      <c r="E78" s="31" t="s">
        <v>481</v>
      </c>
      <c r="F78" s="32" t="s">
        <v>162</v>
      </c>
      <c r="G78" s="32" t="s">
        <v>399</v>
      </c>
      <c r="H78" s="84" t="s">
        <v>482</v>
      </c>
      <c r="I78" s="32" t="s">
        <v>115</v>
      </c>
      <c r="J78" s="32"/>
      <c r="K78" s="32"/>
      <c r="L78" s="32"/>
      <c r="M78" s="32"/>
      <c r="N78" s="33">
        <v>12312.235294117647</v>
      </c>
      <c r="O78" s="33">
        <v>923.4176470588236</v>
      </c>
      <c r="P78" s="33">
        <v>923.4176470588236</v>
      </c>
      <c r="Q78" s="33">
        <v>0</v>
      </c>
      <c r="R78" s="33">
        <v>0</v>
      </c>
      <c r="S78" s="33">
        <v>10465.4</v>
      </c>
      <c r="T78" s="34">
        <v>43190</v>
      </c>
      <c r="U78" s="35">
        <v>43221</v>
      </c>
      <c r="V78" s="35">
        <v>43312</v>
      </c>
      <c r="W78" s="36">
        <v>44408</v>
      </c>
      <c r="X78" s="114"/>
      <c r="Y78" s="114"/>
      <c r="Z78" s="114">
        <v>1500</v>
      </c>
      <c r="AA78" s="114">
        <v>2500</v>
      </c>
      <c r="AB78" s="114">
        <v>2500</v>
      </c>
      <c r="AC78" s="114">
        <v>1032.33</v>
      </c>
      <c r="AD78" s="139">
        <v>0</v>
      </c>
      <c r="AE78" s="115"/>
      <c r="AF78" s="145">
        <v>47</v>
      </c>
      <c r="AG78" s="129" t="s">
        <v>256</v>
      </c>
      <c r="AH78" s="136"/>
      <c r="AI78" s="120"/>
      <c r="AJ78" s="136"/>
      <c r="AK78" s="120"/>
      <c r="AL78" s="120"/>
      <c r="AM78" s="120"/>
      <c r="AN78" s="120"/>
      <c r="AO78" s="120"/>
      <c r="AP78" s="129" t="s">
        <v>236</v>
      </c>
      <c r="AQ78" s="129" t="s">
        <v>756</v>
      </c>
      <c r="AR78" s="120">
        <v>28</v>
      </c>
      <c r="AS78" s="136"/>
      <c r="AT78" s="129"/>
      <c r="AU78" s="120"/>
      <c r="AV78" s="120"/>
      <c r="AW78" s="129"/>
      <c r="AX78" s="120"/>
      <c r="AY78" s="120"/>
      <c r="AZ78" s="120"/>
      <c r="BA78" s="120"/>
      <c r="BB78" s="120"/>
      <c r="BC78" s="120"/>
      <c r="BD78" s="120"/>
      <c r="BE78" s="120"/>
      <c r="BF78" s="120"/>
      <c r="BG78" s="135"/>
      <c r="BH78" s="57" t="s">
        <v>864</v>
      </c>
      <c r="BI78" s="364" t="s">
        <v>941</v>
      </c>
    </row>
    <row r="79" spans="1:150" ht="25.5" hidden="1" customHeight="1" x14ac:dyDescent="0.25">
      <c r="A79" s="29" t="s">
        <v>483</v>
      </c>
      <c r="B79" s="29" t="s">
        <v>484</v>
      </c>
      <c r="C79" s="29" t="s">
        <v>485</v>
      </c>
      <c r="D79" s="30" t="s">
        <v>486</v>
      </c>
      <c r="E79" s="31" t="s">
        <v>280</v>
      </c>
      <c r="F79" s="32" t="s">
        <v>162</v>
      </c>
      <c r="G79" s="32" t="s">
        <v>487</v>
      </c>
      <c r="H79" s="84" t="s">
        <v>482</v>
      </c>
      <c r="I79" s="32" t="s">
        <v>115</v>
      </c>
      <c r="J79" s="32"/>
      <c r="K79" s="32"/>
      <c r="L79" s="32"/>
      <c r="M79" s="32"/>
      <c r="N79" s="33">
        <v>4317</v>
      </c>
      <c r="O79" s="33">
        <v>323.7</v>
      </c>
      <c r="P79" s="33">
        <v>323.7</v>
      </c>
      <c r="Q79" s="33">
        <v>0</v>
      </c>
      <c r="R79" s="33">
        <v>0</v>
      </c>
      <c r="S79" s="33">
        <v>3669.6</v>
      </c>
      <c r="T79" s="34">
        <v>43190</v>
      </c>
      <c r="U79" s="35">
        <v>43252</v>
      </c>
      <c r="V79" s="35">
        <v>43373</v>
      </c>
      <c r="W79" s="36">
        <v>44381</v>
      </c>
      <c r="X79" s="114"/>
      <c r="Y79" s="114"/>
      <c r="Z79" s="114">
        <v>641</v>
      </c>
      <c r="AA79" s="114">
        <v>1225</v>
      </c>
      <c r="AB79" s="114">
        <v>1700</v>
      </c>
      <c r="AC79" s="114">
        <v>751</v>
      </c>
      <c r="AD79" s="139">
        <v>0</v>
      </c>
      <c r="AE79" s="115"/>
      <c r="AF79" s="145">
        <v>47</v>
      </c>
      <c r="AG79" s="129" t="s">
        <v>256</v>
      </c>
      <c r="AH79" s="136"/>
      <c r="AI79" s="120"/>
      <c r="AJ79" s="136"/>
      <c r="AK79" s="120"/>
      <c r="AL79" s="120"/>
      <c r="AM79" s="120"/>
      <c r="AN79" s="120"/>
      <c r="AO79" s="120"/>
      <c r="AP79" s="129" t="s">
        <v>236</v>
      </c>
      <c r="AQ79" s="129" t="s">
        <v>756</v>
      </c>
      <c r="AR79" s="120">
        <v>9</v>
      </c>
      <c r="AS79" s="136"/>
      <c r="AT79" s="129"/>
      <c r="AU79" s="120"/>
      <c r="AV79" s="120"/>
      <c r="AW79" s="129"/>
      <c r="AX79" s="120"/>
      <c r="AY79" s="120"/>
      <c r="AZ79" s="120"/>
      <c r="BA79" s="120"/>
      <c r="BB79" s="120"/>
      <c r="BC79" s="120"/>
      <c r="BD79" s="120"/>
      <c r="BE79" s="120"/>
      <c r="BF79" s="120"/>
      <c r="BG79" s="135"/>
      <c r="BH79" s="57" t="s">
        <v>863</v>
      </c>
      <c r="BI79" s="364" t="s">
        <v>941</v>
      </c>
    </row>
    <row r="80" spans="1:150" ht="25.5" hidden="1" customHeight="1" x14ac:dyDescent="0.25">
      <c r="A80" s="29" t="s">
        <v>488</v>
      </c>
      <c r="B80" s="29" t="s">
        <v>489</v>
      </c>
      <c r="C80" s="29" t="s">
        <v>490</v>
      </c>
      <c r="D80" s="30" t="s">
        <v>491</v>
      </c>
      <c r="E80" s="31" t="s">
        <v>492</v>
      </c>
      <c r="F80" s="32" t="s">
        <v>162</v>
      </c>
      <c r="G80" s="32" t="s">
        <v>493</v>
      </c>
      <c r="H80" s="84" t="s">
        <v>482</v>
      </c>
      <c r="I80" s="32" t="s">
        <v>115</v>
      </c>
      <c r="J80" s="32"/>
      <c r="K80" s="32"/>
      <c r="L80" s="32"/>
      <c r="M80" s="32"/>
      <c r="N80" s="33">
        <v>10980</v>
      </c>
      <c r="O80" s="33">
        <v>823.5</v>
      </c>
      <c r="P80" s="33">
        <v>823.5</v>
      </c>
      <c r="Q80" s="33">
        <v>0</v>
      </c>
      <c r="R80" s="33">
        <v>0</v>
      </c>
      <c r="S80" s="33">
        <v>9333</v>
      </c>
      <c r="T80" s="34">
        <v>43190</v>
      </c>
      <c r="U80" s="35">
        <v>43252</v>
      </c>
      <c r="V80" s="35">
        <v>43373</v>
      </c>
      <c r="W80" s="36">
        <v>44381</v>
      </c>
      <c r="X80" s="114"/>
      <c r="Y80" s="114"/>
      <c r="Z80" s="114">
        <v>3000</v>
      </c>
      <c r="AA80" s="114">
        <v>6333</v>
      </c>
      <c r="AB80" s="114"/>
      <c r="AC80" s="114"/>
      <c r="AD80" s="139"/>
      <c r="AE80" s="115"/>
      <c r="AF80" s="145">
        <v>47</v>
      </c>
      <c r="AG80" s="129" t="s">
        <v>256</v>
      </c>
      <c r="AH80" s="136"/>
      <c r="AI80" s="120"/>
      <c r="AJ80" s="136"/>
      <c r="AK80" s="120"/>
      <c r="AL80" s="120"/>
      <c r="AM80" s="120"/>
      <c r="AN80" s="120"/>
      <c r="AO80" s="120"/>
      <c r="AP80" s="129" t="s">
        <v>236</v>
      </c>
      <c r="AQ80" s="129" t="s">
        <v>756</v>
      </c>
      <c r="AR80" s="120">
        <v>25</v>
      </c>
      <c r="AS80" s="136"/>
      <c r="AT80" s="129"/>
      <c r="AU80" s="120"/>
      <c r="AV80" s="120"/>
      <c r="AW80" s="129"/>
      <c r="AX80" s="120"/>
      <c r="AY80" s="120"/>
      <c r="AZ80" s="120"/>
      <c r="BA80" s="120"/>
      <c r="BB80" s="120"/>
      <c r="BC80" s="120"/>
      <c r="BD80" s="120"/>
      <c r="BE80" s="120"/>
      <c r="BF80" s="120"/>
      <c r="BG80" s="135"/>
      <c r="BH80" s="57" t="s">
        <v>862</v>
      </c>
      <c r="BI80" s="364" t="s">
        <v>941</v>
      </c>
    </row>
    <row r="81" spans="1:150" ht="25.5" hidden="1" customHeight="1" x14ac:dyDescent="0.25">
      <c r="A81" s="29" t="s">
        <v>494</v>
      </c>
      <c r="B81" s="29" t="s">
        <v>495</v>
      </c>
      <c r="C81" s="29" t="s">
        <v>496</v>
      </c>
      <c r="D81" s="30" t="s">
        <v>497</v>
      </c>
      <c r="E81" s="31" t="s">
        <v>498</v>
      </c>
      <c r="F81" s="32" t="s">
        <v>162</v>
      </c>
      <c r="G81" s="32" t="s">
        <v>361</v>
      </c>
      <c r="H81" s="84" t="s">
        <v>482</v>
      </c>
      <c r="I81" s="32" t="s">
        <v>115</v>
      </c>
      <c r="J81" s="32"/>
      <c r="K81" s="32"/>
      <c r="L81" s="32"/>
      <c r="M81" s="32"/>
      <c r="N81" s="33">
        <v>17152.939999999999</v>
      </c>
      <c r="O81" s="33">
        <v>1286.47</v>
      </c>
      <c r="P81" s="33">
        <v>1286.47</v>
      </c>
      <c r="Q81" s="33">
        <v>0</v>
      </c>
      <c r="R81" s="33">
        <v>0</v>
      </c>
      <c r="S81" s="33">
        <v>14580</v>
      </c>
      <c r="T81" s="34">
        <v>43190</v>
      </c>
      <c r="U81" s="35">
        <v>43344</v>
      </c>
      <c r="V81" s="35">
        <v>43465</v>
      </c>
      <c r="W81" s="36">
        <v>44615</v>
      </c>
      <c r="X81" s="114"/>
      <c r="Y81" s="114"/>
      <c r="Z81" s="114"/>
      <c r="AA81" s="114">
        <v>4860</v>
      </c>
      <c r="AB81" s="114">
        <v>4860</v>
      </c>
      <c r="AC81" s="114">
        <v>4860</v>
      </c>
      <c r="AD81" s="139"/>
      <c r="AE81" s="115"/>
      <c r="AF81" s="145">
        <v>47</v>
      </c>
      <c r="AG81" s="129" t="s">
        <v>256</v>
      </c>
      <c r="AH81" s="136"/>
      <c r="AI81" s="120"/>
      <c r="AJ81" s="136"/>
      <c r="AK81" s="120"/>
      <c r="AL81" s="120"/>
      <c r="AM81" s="120"/>
      <c r="AN81" s="120"/>
      <c r="AO81" s="120"/>
      <c r="AP81" s="129" t="s">
        <v>236</v>
      </c>
      <c r="AQ81" s="129" t="s">
        <v>756</v>
      </c>
      <c r="AR81" s="120">
        <v>38</v>
      </c>
      <c r="AS81" s="136"/>
      <c r="AT81" s="129"/>
      <c r="AU81" s="120"/>
      <c r="AV81" s="120"/>
      <c r="AW81" s="129"/>
      <c r="AX81" s="120"/>
      <c r="AY81" s="120"/>
      <c r="AZ81" s="120"/>
      <c r="BA81" s="120"/>
      <c r="BB81" s="120"/>
      <c r="BC81" s="120"/>
      <c r="BD81" s="120"/>
      <c r="BE81" s="120"/>
      <c r="BF81" s="120"/>
      <c r="BG81" s="135"/>
      <c r="BH81" s="57" t="s">
        <v>865</v>
      </c>
      <c r="BI81" s="364" t="s">
        <v>941</v>
      </c>
    </row>
    <row r="82" spans="1:150" s="113" customFormat="1" ht="25.5" hidden="1" customHeight="1" x14ac:dyDescent="0.25">
      <c r="A82" s="20" t="s">
        <v>96</v>
      </c>
      <c r="B82" s="20"/>
      <c r="C82" s="20"/>
      <c r="D82" s="85" t="s">
        <v>499</v>
      </c>
      <c r="E82" s="86"/>
      <c r="F82" s="86"/>
      <c r="G82" s="86"/>
      <c r="H82" s="86"/>
      <c r="I82" s="86"/>
      <c r="J82" s="86"/>
      <c r="K82" s="86"/>
      <c r="L82" s="86"/>
      <c r="M82" s="86"/>
      <c r="N82" s="86"/>
      <c r="O82" s="86"/>
      <c r="P82" s="86"/>
      <c r="Q82" s="86"/>
      <c r="R82" s="86"/>
      <c r="S82" s="86"/>
      <c r="T82" s="25"/>
      <c r="U82" s="38"/>
      <c r="V82" s="38"/>
      <c r="W82" s="28" t="s">
        <v>275</v>
      </c>
      <c r="X82" s="108"/>
      <c r="Y82" s="108"/>
      <c r="Z82" s="108"/>
      <c r="AA82" s="108"/>
      <c r="AB82" s="108"/>
      <c r="AC82" s="108"/>
      <c r="AD82" s="138"/>
      <c r="AE82" s="109"/>
      <c r="AF82" s="112"/>
      <c r="AG82" s="110"/>
      <c r="AH82" s="110"/>
      <c r="AI82" s="110"/>
      <c r="AJ82" s="109"/>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1"/>
      <c r="BH82" s="57"/>
      <c r="BI82" s="364" t="s">
        <v>275</v>
      </c>
      <c r="BJ82" s="101"/>
      <c r="BK82" s="101"/>
      <c r="BL82" s="101"/>
      <c r="BM82" s="101"/>
      <c r="BN82" s="101"/>
      <c r="BO82" s="101"/>
      <c r="BP82" s="101"/>
      <c r="BQ82" s="101"/>
      <c r="BR82" s="101"/>
      <c r="BS82" s="101"/>
      <c r="BT82" s="101"/>
      <c r="BU82" s="101"/>
      <c r="BV82" s="101"/>
      <c r="BW82" s="101"/>
      <c r="BX82" s="101"/>
      <c r="BY82" s="101"/>
      <c r="BZ82" s="101"/>
      <c r="CA82" s="101"/>
      <c r="CB82" s="101"/>
      <c r="CC82" s="101"/>
      <c r="CD82" s="101"/>
      <c r="CE82" s="101"/>
      <c r="CF82" s="101"/>
      <c r="CG82" s="101"/>
      <c r="CH82" s="101"/>
      <c r="CI82" s="101"/>
      <c r="CJ82" s="101"/>
      <c r="CK82" s="101"/>
      <c r="CL82" s="101"/>
      <c r="CM82" s="101"/>
      <c r="CN82" s="101"/>
      <c r="CO82" s="101"/>
      <c r="CP82" s="101"/>
      <c r="CQ82" s="101"/>
      <c r="CR82" s="101"/>
      <c r="CS82" s="101"/>
      <c r="CT82" s="101"/>
      <c r="CU82" s="101"/>
      <c r="CV82" s="101"/>
      <c r="CW82" s="101"/>
      <c r="CX82" s="101"/>
      <c r="CY82" s="101"/>
      <c r="CZ82" s="101"/>
      <c r="DA82" s="101"/>
      <c r="DB82" s="101"/>
      <c r="DC82" s="101"/>
      <c r="DD82" s="101"/>
      <c r="DE82" s="101"/>
      <c r="DF82" s="101"/>
      <c r="DG82" s="101"/>
      <c r="DH82" s="101"/>
      <c r="DI82" s="101"/>
      <c r="DJ82" s="101"/>
      <c r="DK82" s="101"/>
      <c r="DL82" s="101"/>
      <c r="DM82" s="101"/>
      <c r="DN82" s="101"/>
      <c r="DO82" s="101"/>
      <c r="DP82" s="101"/>
      <c r="DQ82" s="101"/>
      <c r="DR82" s="101"/>
      <c r="DS82" s="101"/>
      <c r="DT82" s="101"/>
      <c r="DU82" s="101"/>
      <c r="DV82" s="101"/>
      <c r="DW82" s="101"/>
      <c r="DX82" s="101"/>
      <c r="DY82" s="101"/>
      <c r="DZ82" s="101"/>
      <c r="EA82" s="101"/>
      <c r="EB82" s="101"/>
      <c r="EC82" s="101"/>
      <c r="ED82" s="101"/>
      <c r="EE82" s="101"/>
      <c r="EF82" s="101"/>
      <c r="EG82" s="101"/>
      <c r="EH82" s="101"/>
      <c r="EI82" s="101"/>
      <c r="EJ82" s="101"/>
      <c r="EK82" s="101"/>
      <c r="EL82" s="101"/>
      <c r="EM82" s="101"/>
      <c r="EN82" s="101"/>
      <c r="EO82" s="101"/>
      <c r="EP82" s="101"/>
      <c r="EQ82" s="101"/>
      <c r="ER82" s="101"/>
      <c r="ES82" s="101"/>
      <c r="ET82" s="101"/>
    </row>
    <row r="83" spans="1:150" s="101" customFormat="1" ht="25.5" hidden="1" customHeight="1" x14ac:dyDescent="0.25">
      <c r="A83" s="39" t="s">
        <v>145</v>
      </c>
      <c r="B83" s="87" t="s">
        <v>500</v>
      </c>
      <c r="C83" s="88" t="s">
        <v>501</v>
      </c>
      <c r="D83" s="89" t="s">
        <v>502</v>
      </c>
      <c r="E83" s="90" t="s">
        <v>280</v>
      </c>
      <c r="F83" s="90" t="s">
        <v>162</v>
      </c>
      <c r="G83" s="90" t="s">
        <v>487</v>
      </c>
      <c r="H83" s="90" t="s">
        <v>165</v>
      </c>
      <c r="I83" s="90" t="s">
        <v>115</v>
      </c>
      <c r="J83" s="90"/>
      <c r="K83" s="90"/>
      <c r="L83" s="90"/>
      <c r="M83" s="90"/>
      <c r="N83" s="91">
        <f>SUM(O83:S83)</f>
        <v>33913.85</v>
      </c>
      <c r="O83" s="91">
        <v>2543.5300000000002</v>
      </c>
      <c r="P83" s="91">
        <v>2543.5300000000002</v>
      </c>
      <c r="Q83" s="91">
        <v>0</v>
      </c>
      <c r="R83" s="91">
        <v>0</v>
      </c>
      <c r="S83" s="91">
        <v>28826.79</v>
      </c>
      <c r="T83" s="43">
        <v>43312</v>
      </c>
      <c r="U83" s="44">
        <v>43374</v>
      </c>
      <c r="V83" s="44">
        <v>43465</v>
      </c>
      <c r="W83" s="45">
        <v>43889</v>
      </c>
      <c r="X83" s="91"/>
      <c r="Y83" s="91"/>
      <c r="Z83" s="91"/>
      <c r="AA83" s="91">
        <f>S83/17*12</f>
        <v>20348.322352941177</v>
      </c>
      <c r="AB83" s="91">
        <f>S83-AA83</f>
        <v>8478.4676470588238</v>
      </c>
      <c r="AC83" s="91"/>
      <c r="AD83" s="149"/>
      <c r="AE83" s="131"/>
      <c r="AF83" s="133">
        <v>27</v>
      </c>
      <c r="AG83" s="116" t="s">
        <v>757</v>
      </c>
      <c r="AH83" s="117"/>
      <c r="AI83" s="117"/>
      <c r="AJ83" s="131"/>
      <c r="AK83" s="117"/>
      <c r="AL83" s="117"/>
      <c r="AM83" s="117"/>
      <c r="AN83" s="117"/>
      <c r="AO83" s="117"/>
      <c r="AP83" s="117" t="s">
        <v>223</v>
      </c>
      <c r="AQ83" s="116" t="s">
        <v>758</v>
      </c>
      <c r="AR83" s="117">
        <v>2500</v>
      </c>
      <c r="AS83" s="117" t="s">
        <v>224</v>
      </c>
      <c r="AT83" s="116" t="s">
        <v>759</v>
      </c>
      <c r="AU83" s="117">
        <v>1</v>
      </c>
      <c r="AV83" s="117"/>
      <c r="AW83" s="117"/>
      <c r="AX83" s="117"/>
      <c r="AY83" s="117"/>
      <c r="AZ83" s="117"/>
      <c r="BA83" s="117"/>
      <c r="BB83" s="117"/>
      <c r="BC83" s="117"/>
      <c r="BD83" s="117"/>
      <c r="BE83" s="117"/>
      <c r="BF83" s="117"/>
      <c r="BG83" s="132"/>
      <c r="BH83" s="57" t="s">
        <v>852</v>
      </c>
      <c r="BI83" s="364" t="s">
        <v>941</v>
      </c>
    </row>
    <row r="84" spans="1:150" s="101" customFormat="1" ht="25.5" hidden="1" customHeight="1" x14ac:dyDescent="0.25">
      <c r="A84" s="39" t="s">
        <v>146</v>
      </c>
      <c r="B84" s="87" t="s">
        <v>503</v>
      </c>
      <c r="C84" s="92" t="s">
        <v>504</v>
      </c>
      <c r="D84" s="93" t="s">
        <v>505</v>
      </c>
      <c r="E84" s="90" t="s">
        <v>506</v>
      </c>
      <c r="F84" s="90" t="s">
        <v>162</v>
      </c>
      <c r="G84" s="90" t="s">
        <v>487</v>
      </c>
      <c r="H84" s="90" t="s">
        <v>165</v>
      </c>
      <c r="I84" s="90" t="s">
        <v>115</v>
      </c>
      <c r="J84" s="90"/>
      <c r="K84" s="90"/>
      <c r="L84" s="90"/>
      <c r="M84" s="90"/>
      <c r="N84" s="91">
        <f t="shared" ref="N84:N99" si="0">SUM(O84:S84)</f>
        <v>34079.07</v>
      </c>
      <c r="O84" s="91"/>
      <c r="P84" s="91">
        <v>2555.9299999999998</v>
      </c>
      <c r="Q84" s="91">
        <v>2555.9299999999998</v>
      </c>
      <c r="R84" s="91"/>
      <c r="S84" s="91">
        <v>28967.21</v>
      </c>
      <c r="T84" s="43">
        <v>43312</v>
      </c>
      <c r="U84" s="44">
        <v>43344</v>
      </c>
      <c r="V84" s="44">
        <v>43434</v>
      </c>
      <c r="W84" s="45">
        <v>43646</v>
      </c>
      <c r="X84" s="91"/>
      <c r="Y84" s="91"/>
      <c r="Z84" s="91">
        <f>S84/6</f>
        <v>4827.8683333333329</v>
      </c>
      <c r="AA84" s="91">
        <f>S84-Z84</f>
        <v>24139.341666666667</v>
      </c>
      <c r="AB84" s="91"/>
      <c r="AC84" s="91"/>
      <c r="AD84" s="149"/>
      <c r="AE84" s="131"/>
      <c r="AF84" s="133">
        <v>27</v>
      </c>
      <c r="AG84" s="116" t="s">
        <v>757</v>
      </c>
      <c r="AH84" s="117"/>
      <c r="AI84" s="117"/>
      <c r="AJ84" s="131"/>
      <c r="AK84" s="117"/>
      <c r="AL84" s="117"/>
      <c r="AM84" s="117"/>
      <c r="AN84" s="117"/>
      <c r="AO84" s="117"/>
      <c r="AP84" s="117" t="s">
        <v>223</v>
      </c>
      <c r="AQ84" s="116" t="s">
        <v>758</v>
      </c>
      <c r="AR84" s="117">
        <v>3700</v>
      </c>
      <c r="AS84" s="117" t="s">
        <v>224</v>
      </c>
      <c r="AT84" s="116" t="s">
        <v>759</v>
      </c>
      <c r="AU84" s="117">
        <v>1</v>
      </c>
      <c r="AV84" s="117"/>
      <c r="AW84" s="117"/>
      <c r="AX84" s="117"/>
      <c r="AY84" s="117"/>
      <c r="AZ84" s="117"/>
      <c r="BA84" s="117"/>
      <c r="BB84" s="117"/>
      <c r="BC84" s="117"/>
      <c r="BD84" s="117"/>
      <c r="BE84" s="117"/>
      <c r="BF84" s="117"/>
      <c r="BG84" s="132"/>
      <c r="BH84" s="57" t="s">
        <v>841</v>
      </c>
      <c r="BI84" s="364" t="s">
        <v>941</v>
      </c>
    </row>
    <row r="85" spans="1:150" s="101" customFormat="1" ht="25.5" hidden="1" customHeight="1" x14ac:dyDescent="0.25">
      <c r="A85" s="39" t="s">
        <v>507</v>
      </c>
      <c r="B85" s="87" t="s">
        <v>508</v>
      </c>
      <c r="C85" s="92" t="s">
        <v>509</v>
      </c>
      <c r="D85" s="93" t="s">
        <v>510</v>
      </c>
      <c r="E85" s="90" t="s">
        <v>511</v>
      </c>
      <c r="F85" s="90" t="s">
        <v>162</v>
      </c>
      <c r="G85" s="90" t="s">
        <v>512</v>
      </c>
      <c r="H85" s="90" t="s">
        <v>165</v>
      </c>
      <c r="I85" s="90" t="s">
        <v>115</v>
      </c>
      <c r="J85" s="90"/>
      <c r="K85" s="90"/>
      <c r="L85" s="90"/>
      <c r="M85" s="90"/>
      <c r="N85" s="91">
        <f t="shared" si="0"/>
        <v>178381.68000000002</v>
      </c>
      <c r="O85" s="91">
        <v>13378.64</v>
      </c>
      <c r="P85" s="91">
        <v>13378.62</v>
      </c>
      <c r="Q85" s="91"/>
      <c r="R85" s="91"/>
      <c r="S85" s="91">
        <v>151624.42000000001</v>
      </c>
      <c r="T85" s="43">
        <v>43312</v>
      </c>
      <c r="U85" s="44">
        <v>43371</v>
      </c>
      <c r="V85" s="44">
        <v>43434</v>
      </c>
      <c r="W85" s="45">
        <v>43889</v>
      </c>
      <c r="X85" s="91"/>
      <c r="Y85" s="91"/>
      <c r="Z85" s="91">
        <f>S85/24</f>
        <v>6317.6841666666669</v>
      </c>
      <c r="AA85" s="91">
        <f>Z85*12</f>
        <v>75812.210000000006</v>
      </c>
      <c r="AB85" s="91">
        <f>S85-Z85-AA85</f>
        <v>69494.525833333333</v>
      </c>
      <c r="AC85" s="91"/>
      <c r="AD85" s="149"/>
      <c r="AE85" s="131"/>
      <c r="AF85" s="133">
        <v>27</v>
      </c>
      <c r="AG85" s="116" t="s">
        <v>757</v>
      </c>
      <c r="AH85" s="117"/>
      <c r="AI85" s="117"/>
      <c r="AJ85" s="131"/>
      <c r="AK85" s="117"/>
      <c r="AL85" s="117"/>
      <c r="AM85" s="117"/>
      <c r="AN85" s="117"/>
      <c r="AO85" s="117"/>
      <c r="AP85" s="117" t="s">
        <v>223</v>
      </c>
      <c r="AQ85" s="116" t="s">
        <v>758</v>
      </c>
      <c r="AR85" s="117">
        <v>16488</v>
      </c>
      <c r="AS85" s="117" t="s">
        <v>224</v>
      </c>
      <c r="AT85" s="116" t="s">
        <v>759</v>
      </c>
      <c r="AU85" s="117">
        <v>5</v>
      </c>
      <c r="AV85" s="117"/>
      <c r="AW85" s="117"/>
      <c r="AX85" s="117"/>
      <c r="AY85" s="117"/>
      <c r="AZ85" s="117"/>
      <c r="BA85" s="117"/>
      <c r="BB85" s="117"/>
      <c r="BC85" s="117"/>
      <c r="BD85" s="117"/>
      <c r="BE85" s="117"/>
      <c r="BF85" s="117"/>
      <c r="BG85" s="132"/>
      <c r="BH85" s="57" t="s">
        <v>851</v>
      </c>
      <c r="BI85" s="364" t="s">
        <v>941</v>
      </c>
    </row>
    <row r="86" spans="1:150" s="101" customFormat="1" ht="25.5" hidden="1" customHeight="1" x14ac:dyDescent="0.25">
      <c r="A86" s="39" t="s">
        <v>513</v>
      </c>
      <c r="B86" s="87" t="s">
        <v>514</v>
      </c>
      <c r="C86" s="92" t="s">
        <v>515</v>
      </c>
      <c r="D86" s="93" t="s">
        <v>516</v>
      </c>
      <c r="E86" s="90" t="s">
        <v>517</v>
      </c>
      <c r="F86" s="90" t="s">
        <v>162</v>
      </c>
      <c r="G86" s="90" t="s">
        <v>512</v>
      </c>
      <c r="H86" s="90" t="s">
        <v>165</v>
      </c>
      <c r="I86" s="90" t="s">
        <v>115</v>
      </c>
      <c r="J86" s="90"/>
      <c r="K86" s="90"/>
      <c r="L86" s="90"/>
      <c r="M86" s="90"/>
      <c r="N86" s="91">
        <f t="shared" si="0"/>
        <v>24189.1</v>
      </c>
      <c r="O86" s="91"/>
      <c r="P86" s="91">
        <v>1814.18</v>
      </c>
      <c r="Q86" s="91">
        <v>1814.19</v>
      </c>
      <c r="R86" s="91"/>
      <c r="S86" s="91">
        <v>20560.73</v>
      </c>
      <c r="T86" s="43">
        <v>43312</v>
      </c>
      <c r="U86" s="44">
        <v>43371</v>
      </c>
      <c r="V86" s="44">
        <v>43434</v>
      </c>
      <c r="W86" s="45">
        <v>43829</v>
      </c>
      <c r="X86" s="91"/>
      <c r="Y86" s="91"/>
      <c r="Z86" s="91">
        <f>S86/12</f>
        <v>1713.3941666666667</v>
      </c>
      <c r="AA86" s="91">
        <f>S86-Z86</f>
        <v>18847.335833333334</v>
      </c>
      <c r="AB86" s="91"/>
      <c r="AC86" s="91"/>
      <c r="AD86" s="149"/>
      <c r="AE86" s="131"/>
      <c r="AF86" s="133">
        <v>27</v>
      </c>
      <c r="AG86" s="116" t="s">
        <v>757</v>
      </c>
      <c r="AH86" s="117"/>
      <c r="AI86" s="117"/>
      <c r="AJ86" s="131"/>
      <c r="AK86" s="117"/>
      <c r="AL86" s="117"/>
      <c r="AM86" s="117"/>
      <c r="AN86" s="117"/>
      <c r="AO86" s="117"/>
      <c r="AP86" s="117" t="s">
        <v>223</v>
      </c>
      <c r="AQ86" s="116" t="s">
        <v>758</v>
      </c>
      <c r="AR86" s="117">
        <v>2513</v>
      </c>
      <c r="AS86" s="117" t="s">
        <v>224</v>
      </c>
      <c r="AT86" s="116" t="s">
        <v>759</v>
      </c>
      <c r="AU86" s="117">
        <v>1</v>
      </c>
      <c r="AV86" s="117"/>
      <c r="AW86" s="117"/>
      <c r="AX86" s="117"/>
      <c r="AY86" s="117"/>
      <c r="AZ86" s="117"/>
      <c r="BA86" s="117"/>
      <c r="BB86" s="117"/>
      <c r="BC86" s="117"/>
      <c r="BD86" s="117"/>
      <c r="BE86" s="117"/>
      <c r="BF86" s="117"/>
      <c r="BG86" s="132"/>
      <c r="BH86" s="57" t="s">
        <v>849</v>
      </c>
      <c r="BI86" s="364" t="s">
        <v>941</v>
      </c>
    </row>
    <row r="87" spans="1:150" s="101" customFormat="1" ht="25.5" hidden="1" customHeight="1" x14ac:dyDescent="0.25">
      <c r="A87" s="39" t="s">
        <v>518</v>
      </c>
      <c r="B87" s="87" t="s">
        <v>519</v>
      </c>
      <c r="C87" s="92" t="s">
        <v>520</v>
      </c>
      <c r="D87" s="93" t="s">
        <v>521</v>
      </c>
      <c r="E87" s="90" t="s">
        <v>522</v>
      </c>
      <c r="F87" s="90" t="s">
        <v>162</v>
      </c>
      <c r="G87" s="90" t="s">
        <v>512</v>
      </c>
      <c r="H87" s="90" t="s">
        <v>165</v>
      </c>
      <c r="I87" s="90" t="s">
        <v>115</v>
      </c>
      <c r="J87" s="90"/>
      <c r="K87" s="90"/>
      <c r="L87" s="90"/>
      <c r="M87" s="90"/>
      <c r="N87" s="91">
        <f t="shared" si="0"/>
        <v>23626.350000000002</v>
      </c>
      <c r="O87" s="91"/>
      <c r="P87" s="91">
        <v>1771.97</v>
      </c>
      <c r="Q87" s="91">
        <v>1771.98</v>
      </c>
      <c r="R87" s="91"/>
      <c r="S87" s="91">
        <v>20082.400000000001</v>
      </c>
      <c r="T87" s="43">
        <v>43312</v>
      </c>
      <c r="U87" s="44">
        <v>43371</v>
      </c>
      <c r="V87" s="44">
        <v>43434</v>
      </c>
      <c r="W87" s="45">
        <v>43830</v>
      </c>
      <c r="X87" s="91"/>
      <c r="Y87" s="91"/>
      <c r="Z87" s="91">
        <f>S87/12</f>
        <v>1673.5333333333335</v>
      </c>
      <c r="AA87" s="91">
        <f>S87-Z87</f>
        <v>18408.866666666669</v>
      </c>
      <c r="AB87" s="91"/>
      <c r="AC87" s="91"/>
      <c r="AD87" s="149"/>
      <c r="AE87" s="131"/>
      <c r="AF87" s="133">
        <v>27</v>
      </c>
      <c r="AG87" s="116" t="s">
        <v>757</v>
      </c>
      <c r="AH87" s="117"/>
      <c r="AI87" s="117"/>
      <c r="AJ87" s="131"/>
      <c r="AK87" s="117"/>
      <c r="AL87" s="117"/>
      <c r="AM87" s="117"/>
      <c r="AN87" s="117"/>
      <c r="AO87" s="117"/>
      <c r="AP87" s="117" t="s">
        <v>223</v>
      </c>
      <c r="AQ87" s="116" t="s">
        <v>758</v>
      </c>
      <c r="AR87" s="117">
        <v>2472</v>
      </c>
      <c r="AS87" s="117" t="s">
        <v>224</v>
      </c>
      <c r="AT87" s="116" t="s">
        <v>759</v>
      </c>
      <c r="AU87" s="117">
        <v>1</v>
      </c>
      <c r="AV87" s="117"/>
      <c r="AW87" s="117"/>
      <c r="AX87" s="117"/>
      <c r="AY87" s="117"/>
      <c r="AZ87" s="117"/>
      <c r="BA87" s="117"/>
      <c r="BB87" s="117"/>
      <c r="BC87" s="117"/>
      <c r="BD87" s="117"/>
      <c r="BE87" s="117"/>
      <c r="BF87" s="117"/>
      <c r="BG87" s="132"/>
      <c r="BH87" s="57" t="s">
        <v>850</v>
      </c>
      <c r="BI87" s="364" t="s">
        <v>941</v>
      </c>
    </row>
    <row r="88" spans="1:150" s="101" customFormat="1" ht="25.5" hidden="1" customHeight="1" x14ac:dyDescent="0.25">
      <c r="A88" s="39" t="s">
        <v>523</v>
      </c>
      <c r="B88" s="87" t="s">
        <v>524</v>
      </c>
      <c r="C88" s="92" t="s">
        <v>525</v>
      </c>
      <c r="D88" s="93" t="s">
        <v>526</v>
      </c>
      <c r="E88" s="90" t="s">
        <v>527</v>
      </c>
      <c r="F88" s="90" t="s">
        <v>162</v>
      </c>
      <c r="G88" s="90" t="s">
        <v>512</v>
      </c>
      <c r="H88" s="90" t="s">
        <v>165</v>
      </c>
      <c r="I88" s="90" t="s">
        <v>115</v>
      </c>
      <c r="J88" s="90"/>
      <c r="K88" s="90"/>
      <c r="L88" s="90"/>
      <c r="M88" s="90"/>
      <c r="N88" s="91">
        <f t="shared" si="0"/>
        <v>14262.54</v>
      </c>
      <c r="O88" s="91"/>
      <c r="P88" s="91">
        <v>1069.69</v>
      </c>
      <c r="Q88" s="91">
        <v>1069.7</v>
      </c>
      <c r="R88" s="91"/>
      <c r="S88" s="91">
        <v>12123.15</v>
      </c>
      <c r="T88" s="43">
        <v>43312</v>
      </c>
      <c r="U88" s="44">
        <v>43371</v>
      </c>
      <c r="V88" s="44">
        <v>43434</v>
      </c>
      <c r="W88" s="45">
        <v>43830</v>
      </c>
      <c r="X88" s="91"/>
      <c r="Y88" s="91"/>
      <c r="Z88" s="91">
        <f>S88/12</f>
        <v>1010.2624999999999</v>
      </c>
      <c r="AA88" s="91">
        <f>S88-Z88</f>
        <v>11112.887499999999</v>
      </c>
      <c r="AB88" s="91"/>
      <c r="AC88" s="91"/>
      <c r="AD88" s="149"/>
      <c r="AE88" s="131"/>
      <c r="AF88" s="133">
        <v>27</v>
      </c>
      <c r="AG88" s="116" t="s">
        <v>757</v>
      </c>
      <c r="AH88" s="117"/>
      <c r="AI88" s="117"/>
      <c r="AJ88" s="131"/>
      <c r="AK88" s="117"/>
      <c r="AL88" s="117"/>
      <c r="AM88" s="117"/>
      <c r="AN88" s="117"/>
      <c r="AO88" s="117"/>
      <c r="AP88" s="117" t="s">
        <v>223</v>
      </c>
      <c r="AQ88" s="116" t="s">
        <v>758</v>
      </c>
      <c r="AR88" s="117">
        <v>1409</v>
      </c>
      <c r="AS88" s="117" t="s">
        <v>224</v>
      </c>
      <c r="AT88" s="116" t="s">
        <v>759</v>
      </c>
      <c r="AU88" s="117">
        <v>1</v>
      </c>
      <c r="AV88" s="117"/>
      <c r="AW88" s="117"/>
      <c r="AX88" s="117"/>
      <c r="AY88" s="117"/>
      <c r="AZ88" s="117"/>
      <c r="BA88" s="117"/>
      <c r="BB88" s="117"/>
      <c r="BC88" s="117"/>
      <c r="BD88" s="117"/>
      <c r="BE88" s="117"/>
      <c r="BF88" s="117"/>
      <c r="BG88" s="132"/>
      <c r="BH88" s="57" t="s">
        <v>854</v>
      </c>
      <c r="BI88" s="364" t="s">
        <v>941</v>
      </c>
    </row>
    <row r="89" spans="1:150" s="101" customFormat="1" ht="25.5" hidden="1" customHeight="1" x14ac:dyDescent="0.25">
      <c r="A89" s="39" t="s">
        <v>528</v>
      </c>
      <c r="B89" s="87" t="s">
        <v>529</v>
      </c>
      <c r="C89" s="92" t="s">
        <v>530</v>
      </c>
      <c r="D89" s="93" t="s">
        <v>531</v>
      </c>
      <c r="E89" s="90" t="s">
        <v>532</v>
      </c>
      <c r="F89" s="90" t="s">
        <v>162</v>
      </c>
      <c r="G89" s="90" t="s">
        <v>512</v>
      </c>
      <c r="H89" s="90" t="s">
        <v>165</v>
      </c>
      <c r="I89" s="90" t="s">
        <v>115</v>
      </c>
      <c r="J89" s="90"/>
      <c r="K89" s="90"/>
      <c r="L89" s="90"/>
      <c r="M89" s="90"/>
      <c r="N89" s="91">
        <f t="shared" si="0"/>
        <v>21476.829999999998</v>
      </c>
      <c r="O89" s="91"/>
      <c r="P89" s="91">
        <v>1610.76</v>
      </c>
      <c r="Q89" s="91">
        <v>1610.77</v>
      </c>
      <c r="R89" s="91"/>
      <c r="S89" s="91">
        <v>18255.3</v>
      </c>
      <c r="T89" s="43">
        <v>43312</v>
      </c>
      <c r="U89" s="44">
        <v>43371</v>
      </c>
      <c r="V89" s="44">
        <v>43434</v>
      </c>
      <c r="W89" s="45">
        <v>43830</v>
      </c>
      <c r="X89" s="91"/>
      <c r="Y89" s="91"/>
      <c r="Z89" s="91">
        <f>S89/12</f>
        <v>1521.2749999999999</v>
      </c>
      <c r="AA89" s="91">
        <f>S89-Z89</f>
        <v>16734.024999999998</v>
      </c>
      <c r="AB89" s="91"/>
      <c r="AC89" s="91"/>
      <c r="AD89" s="149"/>
      <c r="AE89" s="131"/>
      <c r="AF89" s="133">
        <v>27</v>
      </c>
      <c r="AG89" s="116" t="s">
        <v>757</v>
      </c>
      <c r="AH89" s="117"/>
      <c r="AI89" s="117"/>
      <c r="AJ89" s="131"/>
      <c r="AK89" s="117"/>
      <c r="AL89" s="117"/>
      <c r="AM89" s="117"/>
      <c r="AN89" s="117"/>
      <c r="AO89" s="117"/>
      <c r="AP89" s="117" t="s">
        <v>223</v>
      </c>
      <c r="AQ89" s="116" t="s">
        <v>758</v>
      </c>
      <c r="AR89" s="117">
        <v>2354</v>
      </c>
      <c r="AS89" s="117" t="s">
        <v>224</v>
      </c>
      <c r="AT89" s="116" t="s">
        <v>759</v>
      </c>
      <c r="AU89" s="117">
        <v>1</v>
      </c>
      <c r="AV89" s="117"/>
      <c r="AW89" s="117"/>
      <c r="AX89" s="117"/>
      <c r="AY89" s="117"/>
      <c r="AZ89" s="117"/>
      <c r="BA89" s="117"/>
      <c r="BB89" s="117"/>
      <c r="BC89" s="117"/>
      <c r="BD89" s="117"/>
      <c r="BE89" s="117"/>
      <c r="BF89" s="117"/>
      <c r="BG89" s="132"/>
      <c r="BH89" s="57" t="s">
        <v>853</v>
      </c>
      <c r="BI89" s="364" t="s">
        <v>941</v>
      </c>
    </row>
    <row r="90" spans="1:150" s="101" customFormat="1" ht="25.5" hidden="1" customHeight="1" x14ac:dyDescent="0.25">
      <c r="A90" s="39" t="s">
        <v>533</v>
      </c>
      <c r="B90" s="87" t="s">
        <v>534</v>
      </c>
      <c r="C90" s="92" t="s">
        <v>535</v>
      </c>
      <c r="D90" s="93" t="s">
        <v>536</v>
      </c>
      <c r="E90" s="90" t="s">
        <v>537</v>
      </c>
      <c r="F90" s="90" t="s">
        <v>162</v>
      </c>
      <c r="G90" s="90" t="s">
        <v>316</v>
      </c>
      <c r="H90" s="90" t="s">
        <v>165</v>
      </c>
      <c r="I90" s="90" t="s">
        <v>115</v>
      </c>
      <c r="J90" s="90"/>
      <c r="K90" s="90"/>
      <c r="L90" s="90"/>
      <c r="M90" s="90"/>
      <c r="N90" s="91">
        <f t="shared" si="0"/>
        <v>100228.23</v>
      </c>
      <c r="O90" s="91">
        <v>7517.12</v>
      </c>
      <c r="P90" s="91">
        <v>7517.11</v>
      </c>
      <c r="Q90" s="91"/>
      <c r="R90" s="91"/>
      <c r="S90" s="91">
        <v>85194</v>
      </c>
      <c r="T90" s="43">
        <v>43312</v>
      </c>
      <c r="U90" s="44">
        <v>43358</v>
      </c>
      <c r="V90" s="44">
        <v>43465</v>
      </c>
      <c r="W90" s="45">
        <v>43920</v>
      </c>
      <c r="X90" s="91"/>
      <c r="Y90" s="91"/>
      <c r="Z90" s="91"/>
      <c r="AA90" s="91">
        <f>S90/21*12</f>
        <v>48682.28571428571</v>
      </c>
      <c r="AB90" s="91">
        <f>S90-AA90</f>
        <v>36511.71428571429</v>
      </c>
      <c r="AC90" s="91"/>
      <c r="AD90" s="149"/>
      <c r="AE90" s="131"/>
      <c r="AF90" s="133">
        <v>27</v>
      </c>
      <c r="AG90" s="116" t="s">
        <v>757</v>
      </c>
      <c r="AH90" s="117"/>
      <c r="AI90" s="117"/>
      <c r="AJ90" s="131"/>
      <c r="AK90" s="117"/>
      <c r="AL90" s="117"/>
      <c r="AM90" s="117"/>
      <c r="AN90" s="117"/>
      <c r="AO90" s="117"/>
      <c r="AP90" s="117" t="s">
        <v>223</v>
      </c>
      <c r="AQ90" s="116" t="s">
        <v>758</v>
      </c>
      <c r="AR90" s="117">
        <v>6018</v>
      </c>
      <c r="AS90" s="117" t="s">
        <v>224</v>
      </c>
      <c r="AT90" s="116" t="s">
        <v>759</v>
      </c>
      <c r="AU90" s="117">
        <v>1</v>
      </c>
      <c r="AV90" s="117"/>
      <c r="AW90" s="117"/>
      <c r="AX90" s="117"/>
      <c r="AY90" s="117"/>
      <c r="AZ90" s="117"/>
      <c r="BA90" s="117"/>
      <c r="BB90" s="117"/>
      <c r="BC90" s="117"/>
      <c r="BD90" s="117"/>
      <c r="BE90" s="117"/>
      <c r="BF90" s="117"/>
      <c r="BG90" s="132"/>
      <c r="BH90" s="57" t="s">
        <v>844</v>
      </c>
      <c r="BI90" s="364" t="s">
        <v>941</v>
      </c>
    </row>
    <row r="91" spans="1:150" s="101" customFormat="1" ht="25.5" hidden="1" customHeight="1" x14ac:dyDescent="0.25">
      <c r="A91" s="39" t="s">
        <v>538</v>
      </c>
      <c r="B91" s="87" t="s">
        <v>539</v>
      </c>
      <c r="C91" s="92" t="s">
        <v>540</v>
      </c>
      <c r="D91" s="93" t="s">
        <v>541</v>
      </c>
      <c r="E91" s="90" t="s">
        <v>542</v>
      </c>
      <c r="F91" s="90" t="s">
        <v>162</v>
      </c>
      <c r="G91" s="90" t="s">
        <v>316</v>
      </c>
      <c r="H91" s="90" t="s">
        <v>165</v>
      </c>
      <c r="I91" s="90" t="s">
        <v>115</v>
      </c>
      <c r="J91" s="90"/>
      <c r="K91" s="90"/>
      <c r="L91" s="90"/>
      <c r="M91" s="90"/>
      <c r="N91" s="91">
        <f t="shared" si="0"/>
        <v>52792.94</v>
      </c>
      <c r="O91" s="91"/>
      <c r="P91" s="91">
        <v>3959.47</v>
      </c>
      <c r="Q91" s="91">
        <v>3959.47</v>
      </c>
      <c r="R91" s="91"/>
      <c r="S91" s="91">
        <v>44874</v>
      </c>
      <c r="T91" s="43">
        <v>43312</v>
      </c>
      <c r="U91" s="44">
        <v>43358</v>
      </c>
      <c r="V91" s="44">
        <v>43465</v>
      </c>
      <c r="W91" s="45">
        <v>43889</v>
      </c>
      <c r="X91" s="91"/>
      <c r="Y91" s="91"/>
      <c r="Z91" s="91">
        <f>S91/16.5*0.5</f>
        <v>1359.8181818181818</v>
      </c>
      <c r="AA91" s="91">
        <f>S91/16.5*12</f>
        <v>32635.63636363636</v>
      </c>
      <c r="AB91" s="91">
        <f>S91-AA91-Z91</f>
        <v>10878.545454545458</v>
      </c>
      <c r="AC91" s="91"/>
      <c r="AD91" s="149"/>
      <c r="AE91" s="131"/>
      <c r="AF91" s="133">
        <v>27</v>
      </c>
      <c r="AG91" s="116" t="s">
        <v>757</v>
      </c>
      <c r="AH91" s="117"/>
      <c r="AI91" s="117"/>
      <c r="AJ91" s="131"/>
      <c r="AK91" s="117"/>
      <c r="AL91" s="117"/>
      <c r="AM91" s="117"/>
      <c r="AN91" s="117"/>
      <c r="AO91" s="117"/>
      <c r="AP91" s="117" t="s">
        <v>223</v>
      </c>
      <c r="AQ91" s="116" t="s">
        <v>758</v>
      </c>
      <c r="AR91" s="117">
        <v>2231</v>
      </c>
      <c r="AS91" s="117" t="s">
        <v>224</v>
      </c>
      <c r="AT91" s="116" t="s">
        <v>759</v>
      </c>
      <c r="AU91" s="117">
        <v>3</v>
      </c>
      <c r="AV91" s="117"/>
      <c r="AW91" s="117"/>
      <c r="AX91" s="117"/>
      <c r="AY91" s="117"/>
      <c r="AZ91" s="117"/>
      <c r="BA91" s="117"/>
      <c r="BB91" s="117"/>
      <c r="BC91" s="117"/>
      <c r="BD91" s="117"/>
      <c r="BE91" s="117"/>
      <c r="BF91" s="117"/>
      <c r="BG91" s="132"/>
      <c r="BH91" s="57" t="s">
        <v>845</v>
      </c>
      <c r="BI91" s="364" t="s">
        <v>941</v>
      </c>
    </row>
    <row r="92" spans="1:150" s="101" customFormat="1" ht="25.5" hidden="1" customHeight="1" x14ac:dyDescent="0.25">
      <c r="A92" s="39" t="s">
        <v>543</v>
      </c>
      <c r="B92" s="87" t="s">
        <v>544</v>
      </c>
      <c r="C92" s="92" t="s">
        <v>545</v>
      </c>
      <c r="D92" s="93" t="s">
        <v>546</v>
      </c>
      <c r="E92" s="90" t="s">
        <v>547</v>
      </c>
      <c r="F92" s="90" t="s">
        <v>162</v>
      </c>
      <c r="G92" s="90" t="s">
        <v>316</v>
      </c>
      <c r="H92" s="90" t="s">
        <v>165</v>
      </c>
      <c r="I92" s="90" t="s">
        <v>115</v>
      </c>
      <c r="J92" s="90"/>
      <c r="K92" s="90"/>
      <c r="L92" s="90"/>
      <c r="M92" s="90"/>
      <c r="N92" s="91">
        <f t="shared" si="0"/>
        <v>21270.58</v>
      </c>
      <c r="O92" s="91">
        <v>1595.29</v>
      </c>
      <c r="P92" s="91">
        <v>1595.29</v>
      </c>
      <c r="Q92" s="91"/>
      <c r="R92" s="91"/>
      <c r="S92" s="91">
        <v>18080</v>
      </c>
      <c r="T92" s="43">
        <v>43312</v>
      </c>
      <c r="U92" s="44">
        <v>43358</v>
      </c>
      <c r="V92" s="44">
        <v>43465</v>
      </c>
      <c r="W92" s="45">
        <v>43889</v>
      </c>
      <c r="X92" s="91"/>
      <c r="Y92" s="91"/>
      <c r="Z92" s="91">
        <f>S92/17.5*0.5</f>
        <v>516.57142857142856</v>
      </c>
      <c r="AA92" s="91">
        <f>S92/17.5*12</f>
        <v>12397.714285714286</v>
      </c>
      <c r="AB92" s="91">
        <f>S92-AA92-Z92</f>
        <v>5165.7142857142853</v>
      </c>
      <c r="AC92" s="91"/>
      <c r="AD92" s="149"/>
      <c r="AE92" s="131"/>
      <c r="AF92" s="133">
        <v>27</v>
      </c>
      <c r="AG92" s="116" t="s">
        <v>757</v>
      </c>
      <c r="AH92" s="117"/>
      <c r="AI92" s="117"/>
      <c r="AJ92" s="131"/>
      <c r="AK92" s="117"/>
      <c r="AL92" s="117"/>
      <c r="AM92" s="117"/>
      <c r="AN92" s="117"/>
      <c r="AO92" s="117"/>
      <c r="AP92" s="117" t="s">
        <v>223</v>
      </c>
      <c r="AQ92" s="116" t="s">
        <v>758</v>
      </c>
      <c r="AR92" s="117">
        <v>1137</v>
      </c>
      <c r="AS92" s="117" t="s">
        <v>224</v>
      </c>
      <c r="AT92" s="116" t="s">
        <v>759</v>
      </c>
      <c r="AU92" s="117">
        <v>1</v>
      </c>
      <c r="AV92" s="117"/>
      <c r="AW92" s="117"/>
      <c r="AX92" s="117"/>
      <c r="AY92" s="117"/>
      <c r="AZ92" s="117"/>
      <c r="BA92" s="117"/>
      <c r="BB92" s="117"/>
      <c r="BC92" s="117"/>
      <c r="BD92" s="117"/>
      <c r="BE92" s="117"/>
      <c r="BF92" s="117"/>
      <c r="BG92" s="132"/>
      <c r="BH92" s="57" t="s">
        <v>847</v>
      </c>
      <c r="BI92" s="364" t="s">
        <v>941</v>
      </c>
    </row>
    <row r="93" spans="1:150" s="101" customFormat="1" ht="25.5" hidden="1" customHeight="1" x14ac:dyDescent="0.25">
      <c r="A93" s="39" t="s">
        <v>548</v>
      </c>
      <c r="B93" s="87" t="s">
        <v>549</v>
      </c>
      <c r="C93" s="92" t="s">
        <v>550</v>
      </c>
      <c r="D93" s="93" t="s">
        <v>551</v>
      </c>
      <c r="E93" s="90" t="s">
        <v>552</v>
      </c>
      <c r="F93" s="90" t="s">
        <v>162</v>
      </c>
      <c r="G93" s="90" t="s">
        <v>316</v>
      </c>
      <c r="H93" s="90" t="s">
        <v>165</v>
      </c>
      <c r="I93" s="90" t="s">
        <v>115</v>
      </c>
      <c r="J93" s="90"/>
      <c r="K93" s="90"/>
      <c r="L93" s="90"/>
      <c r="M93" s="90"/>
      <c r="N93" s="91">
        <f t="shared" si="0"/>
        <v>18170.59</v>
      </c>
      <c r="O93" s="91">
        <v>1362.8</v>
      </c>
      <c r="P93" s="91">
        <v>1362.79</v>
      </c>
      <c r="Q93" s="91"/>
      <c r="R93" s="91"/>
      <c r="S93" s="91">
        <v>15445</v>
      </c>
      <c r="T93" s="43">
        <v>43312</v>
      </c>
      <c r="U93" s="44">
        <v>43373</v>
      </c>
      <c r="V93" s="44">
        <v>43465</v>
      </c>
      <c r="W93" s="45">
        <v>43889</v>
      </c>
      <c r="X93" s="91"/>
      <c r="Y93" s="91"/>
      <c r="Z93" s="91"/>
      <c r="AA93" s="91">
        <f>S93/16*12</f>
        <v>11583.75</v>
      </c>
      <c r="AB93" s="91">
        <f>S93-AA93</f>
        <v>3861.25</v>
      </c>
      <c r="AC93" s="91"/>
      <c r="AD93" s="149"/>
      <c r="AE93" s="131"/>
      <c r="AF93" s="133">
        <v>27</v>
      </c>
      <c r="AG93" s="116" t="s">
        <v>757</v>
      </c>
      <c r="AH93" s="117"/>
      <c r="AI93" s="117"/>
      <c r="AJ93" s="131"/>
      <c r="AK93" s="117"/>
      <c r="AL93" s="117"/>
      <c r="AM93" s="117"/>
      <c r="AN93" s="117"/>
      <c r="AO93" s="117"/>
      <c r="AP93" s="117" t="s">
        <v>223</v>
      </c>
      <c r="AQ93" s="116" t="s">
        <v>758</v>
      </c>
      <c r="AR93" s="117">
        <v>1141</v>
      </c>
      <c r="AS93" s="117" t="s">
        <v>224</v>
      </c>
      <c r="AT93" s="116" t="s">
        <v>759</v>
      </c>
      <c r="AU93" s="117">
        <v>1</v>
      </c>
      <c r="AV93" s="117"/>
      <c r="AW93" s="117"/>
      <c r="AX93" s="117"/>
      <c r="AY93" s="117"/>
      <c r="AZ93" s="117"/>
      <c r="BA93" s="117"/>
      <c r="BB93" s="117"/>
      <c r="BC93" s="117"/>
      <c r="BD93" s="117"/>
      <c r="BE93" s="117"/>
      <c r="BF93" s="117"/>
      <c r="BG93" s="132"/>
      <c r="BH93" s="57" t="s">
        <v>840</v>
      </c>
      <c r="BI93" s="364" t="s">
        <v>941</v>
      </c>
    </row>
    <row r="94" spans="1:150" s="101" customFormat="1" ht="25.5" hidden="1" customHeight="1" x14ac:dyDescent="0.25">
      <c r="A94" s="39" t="s">
        <v>553</v>
      </c>
      <c r="B94" s="87" t="s">
        <v>554</v>
      </c>
      <c r="C94" s="92" t="s">
        <v>555</v>
      </c>
      <c r="D94" s="93" t="s">
        <v>556</v>
      </c>
      <c r="E94" s="90" t="s">
        <v>557</v>
      </c>
      <c r="F94" s="90" t="s">
        <v>162</v>
      </c>
      <c r="G94" s="90" t="s">
        <v>316</v>
      </c>
      <c r="H94" s="90" t="s">
        <v>165</v>
      </c>
      <c r="I94" s="90" t="s">
        <v>115</v>
      </c>
      <c r="J94" s="90"/>
      <c r="K94" s="90"/>
      <c r="L94" s="90"/>
      <c r="M94" s="90"/>
      <c r="N94" s="91">
        <f t="shared" si="0"/>
        <v>24982.35</v>
      </c>
      <c r="O94" s="91">
        <v>1873.68</v>
      </c>
      <c r="P94" s="91">
        <v>1873.67</v>
      </c>
      <c r="Q94" s="91"/>
      <c r="R94" s="91"/>
      <c r="S94" s="91">
        <v>21235</v>
      </c>
      <c r="T94" s="43">
        <v>43312</v>
      </c>
      <c r="U94" s="44">
        <v>43358</v>
      </c>
      <c r="V94" s="44">
        <v>43465</v>
      </c>
      <c r="W94" s="45">
        <v>43889</v>
      </c>
      <c r="X94" s="91"/>
      <c r="Y94" s="91"/>
      <c r="Z94" s="91">
        <f>S94/17.5*0.5</f>
        <v>606.71428571428567</v>
      </c>
      <c r="AA94" s="91">
        <f>S94/17.5*12</f>
        <v>14561.142857142855</v>
      </c>
      <c r="AB94" s="91">
        <f>S94-AA94-Z94</f>
        <v>6067.1428571428596</v>
      </c>
      <c r="AC94" s="91"/>
      <c r="AD94" s="149"/>
      <c r="AE94" s="131"/>
      <c r="AF94" s="133">
        <v>27</v>
      </c>
      <c r="AG94" s="116" t="s">
        <v>757</v>
      </c>
      <c r="AH94" s="117"/>
      <c r="AI94" s="117"/>
      <c r="AJ94" s="131"/>
      <c r="AK94" s="117"/>
      <c r="AL94" s="117"/>
      <c r="AM94" s="117"/>
      <c r="AN94" s="117"/>
      <c r="AO94" s="117"/>
      <c r="AP94" s="117" t="s">
        <v>223</v>
      </c>
      <c r="AQ94" s="116" t="s">
        <v>758</v>
      </c>
      <c r="AR94" s="117">
        <v>1235</v>
      </c>
      <c r="AS94" s="117" t="s">
        <v>224</v>
      </c>
      <c r="AT94" s="116" t="s">
        <v>759</v>
      </c>
      <c r="AU94" s="117">
        <v>1</v>
      </c>
      <c r="AV94" s="117"/>
      <c r="AW94" s="117"/>
      <c r="AX94" s="117"/>
      <c r="AY94" s="117"/>
      <c r="AZ94" s="117"/>
      <c r="BA94" s="117"/>
      <c r="BB94" s="117"/>
      <c r="BC94" s="117"/>
      <c r="BD94" s="117"/>
      <c r="BE94" s="117"/>
      <c r="BF94" s="117"/>
      <c r="BG94" s="132"/>
      <c r="BH94" s="57" t="s">
        <v>848</v>
      </c>
      <c r="BI94" s="364" t="s">
        <v>941</v>
      </c>
    </row>
    <row r="95" spans="1:150" s="101" customFormat="1" ht="25.5" hidden="1" customHeight="1" x14ac:dyDescent="0.25">
      <c r="A95" s="39" t="s">
        <v>558</v>
      </c>
      <c r="B95" s="87" t="s">
        <v>559</v>
      </c>
      <c r="C95" s="92" t="s">
        <v>560</v>
      </c>
      <c r="D95" s="93" t="s">
        <v>561</v>
      </c>
      <c r="E95" s="90" t="s">
        <v>562</v>
      </c>
      <c r="F95" s="90" t="s">
        <v>162</v>
      </c>
      <c r="G95" s="90" t="s">
        <v>316</v>
      </c>
      <c r="H95" s="90" t="s">
        <v>165</v>
      </c>
      <c r="I95" s="90" t="s">
        <v>115</v>
      </c>
      <c r="J95" s="90"/>
      <c r="K95" s="90"/>
      <c r="L95" s="90"/>
      <c r="M95" s="90"/>
      <c r="N95" s="91">
        <f t="shared" si="0"/>
        <v>17587.04</v>
      </c>
      <c r="O95" s="91">
        <v>1319.02</v>
      </c>
      <c r="P95" s="91">
        <v>1319.02</v>
      </c>
      <c r="Q95" s="91"/>
      <c r="R95" s="91"/>
      <c r="S95" s="91">
        <v>14949</v>
      </c>
      <c r="T95" s="43">
        <v>43312</v>
      </c>
      <c r="U95" s="44">
        <v>43464</v>
      </c>
      <c r="V95" s="44">
        <v>43554</v>
      </c>
      <c r="W95" s="45">
        <v>43830</v>
      </c>
      <c r="X95" s="91"/>
      <c r="Y95" s="91"/>
      <c r="Z95" s="91"/>
      <c r="AA95" s="91">
        <f>S95</f>
        <v>14949</v>
      </c>
      <c r="AB95" s="91"/>
      <c r="AC95" s="91"/>
      <c r="AD95" s="149"/>
      <c r="AE95" s="131"/>
      <c r="AF95" s="133">
        <v>27</v>
      </c>
      <c r="AG95" s="116" t="s">
        <v>757</v>
      </c>
      <c r="AH95" s="117"/>
      <c r="AI95" s="117"/>
      <c r="AJ95" s="131"/>
      <c r="AK95" s="117"/>
      <c r="AL95" s="117"/>
      <c r="AM95" s="117"/>
      <c r="AN95" s="117"/>
      <c r="AO95" s="117"/>
      <c r="AP95" s="117" t="s">
        <v>223</v>
      </c>
      <c r="AQ95" s="116" t="s">
        <v>758</v>
      </c>
      <c r="AR95" s="117">
        <v>960</v>
      </c>
      <c r="AS95" s="117" t="s">
        <v>224</v>
      </c>
      <c r="AT95" s="116" t="s">
        <v>759</v>
      </c>
      <c r="AU95" s="117">
        <v>1</v>
      </c>
      <c r="AV95" s="117"/>
      <c r="AW95" s="117"/>
      <c r="AX95" s="117"/>
      <c r="AY95" s="117"/>
      <c r="AZ95" s="117"/>
      <c r="BA95" s="117"/>
      <c r="BB95" s="117"/>
      <c r="BC95" s="117"/>
      <c r="BD95" s="117"/>
      <c r="BE95" s="117"/>
      <c r="BF95" s="117"/>
      <c r="BG95" s="132"/>
      <c r="BH95" s="57" t="s">
        <v>855</v>
      </c>
      <c r="BI95" s="364" t="s">
        <v>941</v>
      </c>
    </row>
    <row r="96" spans="1:150" s="101" customFormat="1" ht="25.5" hidden="1" customHeight="1" x14ac:dyDescent="0.25">
      <c r="A96" s="39" t="s">
        <v>563</v>
      </c>
      <c r="B96" s="87" t="s">
        <v>564</v>
      </c>
      <c r="C96" s="92" t="s">
        <v>565</v>
      </c>
      <c r="D96" s="93" t="s">
        <v>566</v>
      </c>
      <c r="E96" s="90" t="s">
        <v>567</v>
      </c>
      <c r="F96" s="90" t="s">
        <v>162</v>
      </c>
      <c r="G96" s="90" t="s">
        <v>568</v>
      </c>
      <c r="H96" s="90" t="s">
        <v>165</v>
      </c>
      <c r="I96" s="90" t="s">
        <v>115</v>
      </c>
      <c r="J96" s="90"/>
      <c r="K96" s="90"/>
      <c r="L96" s="90"/>
      <c r="M96" s="90"/>
      <c r="N96" s="91">
        <f t="shared" si="0"/>
        <v>240523</v>
      </c>
      <c r="O96" s="91">
        <v>18039.23</v>
      </c>
      <c r="P96" s="91">
        <v>18039.22</v>
      </c>
      <c r="Q96" s="91"/>
      <c r="R96" s="91"/>
      <c r="S96" s="91">
        <v>204444.55</v>
      </c>
      <c r="T96" s="43">
        <v>43312</v>
      </c>
      <c r="U96" s="44">
        <v>43363</v>
      </c>
      <c r="V96" s="44">
        <v>43434</v>
      </c>
      <c r="W96" s="45">
        <v>43889</v>
      </c>
      <c r="X96" s="91"/>
      <c r="Y96" s="91"/>
      <c r="Z96" s="91">
        <f>S96/17*1</f>
        <v>12026.15</v>
      </c>
      <c r="AA96" s="91">
        <f>S96/17*12</f>
        <v>144313.79999999999</v>
      </c>
      <c r="AB96" s="91">
        <f>S96-Z96-AA96</f>
        <v>48104.600000000006</v>
      </c>
      <c r="AC96" s="91"/>
      <c r="AD96" s="149"/>
      <c r="AE96" s="131"/>
      <c r="AF96" s="133">
        <v>27</v>
      </c>
      <c r="AG96" s="116" t="s">
        <v>757</v>
      </c>
      <c r="AH96" s="117"/>
      <c r="AI96" s="117"/>
      <c r="AJ96" s="131"/>
      <c r="AK96" s="117"/>
      <c r="AL96" s="117"/>
      <c r="AM96" s="117"/>
      <c r="AN96" s="117"/>
      <c r="AO96" s="117"/>
      <c r="AP96" s="117" t="s">
        <v>223</v>
      </c>
      <c r="AQ96" s="116" t="s">
        <v>758</v>
      </c>
      <c r="AR96" s="117">
        <v>12800</v>
      </c>
      <c r="AS96" s="117" t="s">
        <v>224</v>
      </c>
      <c r="AT96" s="116" t="s">
        <v>759</v>
      </c>
      <c r="AU96" s="117">
        <v>1</v>
      </c>
      <c r="AV96" s="117"/>
      <c r="AW96" s="117"/>
      <c r="AX96" s="117"/>
      <c r="AY96" s="117"/>
      <c r="AZ96" s="117"/>
      <c r="BA96" s="117"/>
      <c r="BB96" s="117"/>
      <c r="BC96" s="117"/>
      <c r="BD96" s="117"/>
      <c r="BE96" s="117"/>
      <c r="BF96" s="117"/>
      <c r="BG96" s="132"/>
      <c r="BH96" s="57" t="s">
        <v>846</v>
      </c>
      <c r="BI96" s="364" t="s">
        <v>941</v>
      </c>
    </row>
    <row r="97" spans="1:150" s="101" customFormat="1" ht="25.5" hidden="1" customHeight="1" x14ac:dyDescent="0.25">
      <c r="A97" s="39" t="s">
        <v>569</v>
      </c>
      <c r="B97" s="87" t="s">
        <v>570</v>
      </c>
      <c r="C97" s="92" t="s">
        <v>571</v>
      </c>
      <c r="D97" s="93" t="s">
        <v>572</v>
      </c>
      <c r="E97" s="90" t="s">
        <v>573</v>
      </c>
      <c r="F97" s="90" t="s">
        <v>162</v>
      </c>
      <c r="G97" s="90" t="s">
        <v>568</v>
      </c>
      <c r="H97" s="90" t="s">
        <v>165</v>
      </c>
      <c r="I97" s="90" t="s">
        <v>115</v>
      </c>
      <c r="J97" s="90"/>
      <c r="K97" s="90"/>
      <c r="L97" s="90"/>
      <c r="M97" s="90"/>
      <c r="N97" s="91">
        <f>SUM(O97:S97)</f>
        <v>47242</v>
      </c>
      <c r="O97" s="91"/>
      <c r="P97" s="91">
        <v>3543.15</v>
      </c>
      <c r="Q97" s="91">
        <v>3543.15</v>
      </c>
      <c r="R97" s="91"/>
      <c r="S97" s="91">
        <v>40155.699999999997</v>
      </c>
      <c r="T97" s="43">
        <v>43312</v>
      </c>
      <c r="U97" s="44">
        <v>43332</v>
      </c>
      <c r="V97" s="44">
        <v>43403</v>
      </c>
      <c r="W97" s="45">
        <v>43646</v>
      </c>
      <c r="X97" s="91"/>
      <c r="Y97" s="91"/>
      <c r="Z97" s="91">
        <f>S97/6*2</f>
        <v>13385.233333333332</v>
      </c>
      <c r="AA97" s="91">
        <f>S97-Z97</f>
        <v>26770.466666666667</v>
      </c>
      <c r="AB97" s="91"/>
      <c r="AC97" s="91"/>
      <c r="AD97" s="149"/>
      <c r="AE97" s="131"/>
      <c r="AF97" s="133">
        <v>27</v>
      </c>
      <c r="AG97" s="116" t="s">
        <v>757</v>
      </c>
      <c r="AH97" s="117"/>
      <c r="AI97" s="117"/>
      <c r="AJ97" s="131"/>
      <c r="AK97" s="117"/>
      <c r="AL97" s="117"/>
      <c r="AM97" s="117"/>
      <c r="AN97" s="117"/>
      <c r="AO97" s="117"/>
      <c r="AP97" s="117" t="s">
        <v>223</v>
      </c>
      <c r="AQ97" s="116" t="s">
        <v>758</v>
      </c>
      <c r="AR97" s="117">
        <v>1600</v>
      </c>
      <c r="AS97" s="117" t="s">
        <v>224</v>
      </c>
      <c r="AT97" s="116" t="s">
        <v>759</v>
      </c>
      <c r="AU97" s="117">
        <v>1</v>
      </c>
      <c r="AV97" s="117"/>
      <c r="AW97" s="117"/>
      <c r="AX97" s="117"/>
      <c r="AY97" s="117"/>
      <c r="AZ97" s="117"/>
      <c r="BA97" s="117"/>
      <c r="BB97" s="117"/>
      <c r="BC97" s="117"/>
      <c r="BD97" s="117"/>
      <c r="BE97" s="117"/>
      <c r="BF97" s="117"/>
      <c r="BG97" s="132"/>
      <c r="BH97" s="57" t="s">
        <v>839</v>
      </c>
      <c r="BI97" s="364" t="s">
        <v>941</v>
      </c>
    </row>
    <row r="98" spans="1:150" s="101" customFormat="1" ht="25.5" hidden="1" customHeight="1" x14ac:dyDescent="0.25">
      <c r="A98" s="39" t="s">
        <v>574</v>
      </c>
      <c r="B98" s="87" t="s">
        <v>575</v>
      </c>
      <c r="C98" s="92" t="s">
        <v>576</v>
      </c>
      <c r="D98" s="93" t="s">
        <v>577</v>
      </c>
      <c r="E98" s="90" t="s">
        <v>578</v>
      </c>
      <c r="F98" s="90" t="s">
        <v>162</v>
      </c>
      <c r="G98" s="90" t="s">
        <v>568</v>
      </c>
      <c r="H98" s="90" t="s">
        <v>165</v>
      </c>
      <c r="I98" s="90" t="s">
        <v>115</v>
      </c>
      <c r="J98" s="90"/>
      <c r="K98" s="90"/>
      <c r="L98" s="90"/>
      <c r="M98" s="90"/>
      <c r="N98" s="91">
        <f t="shared" si="0"/>
        <v>23724</v>
      </c>
      <c r="O98" s="91"/>
      <c r="P98" s="91">
        <v>1779.3</v>
      </c>
      <c r="Q98" s="91">
        <v>1779.3</v>
      </c>
      <c r="R98" s="91"/>
      <c r="S98" s="91">
        <v>20165.400000000001</v>
      </c>
      <c r="T98" s="43">
        <v>43312</v>
      </c>
      <c r="U98" s="44">
        <v>43348</v>
      </c>
      <c r="V98" s="44">
        <v>43434</v>
      </c>
      <c r="W98" s="45">
        <v>43646</v>
      </c>
      <c r="X98" s="91"/>
      <c r="Y98" s="91"/>
      <c r="Z98" s="91">
        <f>S98/13</f>
        <v>1551.1846153846154</v>
      </c>
      <c r="AA98" s="91">
        <f>S98-Z98</f>
        <v>18614.215384615385</v>
      </c>
      <c r="AB98" s="91"/>
      <c r="AC98" s="91"/>
      <c r="AD98" s="149"/>
      <c r="AE98" s="131"/>
      <c r="AF98" s="133">
        <v>27</v>
      </c>
      <c r="AG98" s="116" t="s">
        <v>757</v>
      </c>
      <c r="AH98" s="117"/>
      <c r="AI98" s="117"/>
      <c r="AJ98" s="131"/>
      <c r="AK98" s="117"/>
      <c r="AL98" s="117"/>
      <c r="AM98" s="117"/>
      <c r="AN98" s="117"/>
      <c r="AO98" s="117"/>
      <c r="AP98" s="117" t="s">
        <v>223</v>
      </c>
      <c r="AQ98" s="116" t="s">
        <v>758</v>
      </c>
      <c r="AR98" s="117">
        <v>1000</v>
      </c>
      <c r="AS98" s="117" t="s">
        <v>224</v>
      </c>
      <c r="AT98" s="116" t="s">
        <v>759</v>
      </c>
      <c r="AU98" s="117">
        <v>1</v>
      </c>
      <c r="AV98" s="117"/>
      <c r="AW98" s="117"/>
      <c r="AX98" s="117"/>
      <c r="AY98" s="117"/>
      <c r="AZ98" s="117"/>
      <c r="BA98" s="117"/>
      <c r="BB98" s="117"/>
      <c r="BC98" s="117"/>
      <c r="BD98" s="117"/>
      <c r="BE98" s="117"/>
      <c r="BF98" s="117"/>
      <c r="BG98" s="132"/>
      <c r="BH98" s="57" t="s">
        <v>843</v>
      </c>
      <c r="BI98" s="364" t="s">
        <v>939</v>
      </c>
    </row>
    <row r="99" spans="1:150" s="101" customFormat="1" ht="25.5" hidden="1" customHeight="1" x14ac:dyDescent="0.25">
      <c r="A99" s="39" t="s">
        <v>579</v>
      </c>
      <c r="B99" s="87" t="s">
        <v>580</v>
      </c>
      <c r="C99" s="92" t="s">
        <v>581</v>
      </c>
      <c r="D99" s="93" t="s">
        <v>582</v>
      </c>
      <c r="E99" s="90" t="s">
        <v>164</v>
      </c>
      <c r="F99" s="90" t="s">
        <v>162</v>
      </c>
      <c r="G99" s="90" t="s">
        <v>568</v>
      </c>
      <c r="H99" s="90" t="s">
        <v>165</v>
      </c>
      <c r="I99" s="90" t="s">
        <v>115</v>
      </c>
      <c r="J99" s="90"/>
      <c r="K99" s="90"/>
      <c r="L99" s="90"/>
      <c r="M99" s="90"/>
      <c r="N99" s="91">
        <f t="shared" si="0"/>
        <v>107171</v>
      </c>
      <c r="O99" s="91"/>
      <c r="P99" s="91">
        <v>8037.82</v>
      </c>
      <c r="Q99" s="91">
        <v>8037.83</v>
      </c>
      <c r="R99" s="91"/>
      <c r="S99" s="91">
        <v>91095.35</v>
      </c>
      <c r="T99" s="43">
        <v>43312</v>
      </c>
      <c r="U99" s="44">
        <v>43353</v>
      </c>
      <c r="V99" s="44">
        <v>43434</v>
      </c>
      <c r="W99" s="45">
        <v>43677</v>
      </c>
      <c r="X99" s="91"/>
      <c r="Y99" s="91"/>
      <c r="Z99" s="91">
        <f>S99/7</f>
        <v>13013.621428571429</v>
      </c>
      <c r="AA99" s="91">
        <f>S99-Z99</f>
        <v>78081.728571428583</v>
      </c>
      <c r="AB99" s="91"/>
      <c r="AC99" s="91"/>
      <c r="AD99" s="149"/>
      <c r="AE99" s="131"/>
      <c r="AF99" s="133">
        <v>27</v>
      </c>
      <c r="AG99" s="116" t="s">
        <v>757</v>
      </c>
      <c r="AH99" s="117"/>
      <c r="AI99" s="117"/>
      <c r="AJ99" s="131"/>
      <c r="AK99" s="117"/>
      <c r="AL99" s="117"/>
      <c r="AM99" s="117"/>
      <c r="AN99" s="117"/>
      <c r="AO99" s="117"/>
      <c r="AP99" s="117" t="s">
        <v>223</v>
      </c>
      <c r="AQ99" s="116" t="s">
        <v>758</v>
      </c>
      <c r="AR99" s="117">
        <v>5000</v>
      </c>
      <c r="AS99" s="117" t="s">
        <v>224</v>
      </c>
      <c r="AT99" s="116" t="s">
        <v>759</v>
      </c>
      <c r="AU99" s="117">
        <v>1</v>
      </c>
      <c r="AV99" s="117"/>
      <c r="AW99" s="117"/>
      <c r="AX99" s="117"/>
      <c r="AY99" s="117"/>
      <c r="AZ99" s="117"/>
      <c r="BA99" s="117"/>
      <c r="BB99" s="117"/>
      <c r="BC99" s="117"/>
      <c r="BD99" s="117"/>
      <c r="BE99" s="117"/>
      <c r="BF99" s="117"/>
      <c r="BG99" s="132"/>
      <c r="BH99" s="57" t="s">
        <v>842</v>
      </c>
      <c r="BI99" s="364" t="s">
        <v>941</v>
      </c>
    </row>
    <row r="100" spans="1:150" s="165" customFormat="1" ht="24.75" hidden="1" customHeight="1" thickBot="1" x14ac:dyDescent="0.3">
      <c r="A100" s="78" t="s">
        <v>583</v>
      </c>
      <c r="B100" s="79"/>
      <c r="C100" s="79"/>
      <c r="D100" s="79" t="s">
        <v>584</v>
      </c>
      <c r="E100" s="80"/>
      <c r="F100" s="80"/>
      <c r="G100" s="80"/>
      <c r="H100" s="80"/>
      <c r="I100" s="80"/>
      <c r="J100" s="80"/>
      <c r="K100" s="80"/>
      <c r="L100" s="80"/>
      <c r="M100" s="80"/>
      <c r="N100" s="80"/>
      <c r="O100" s="80"/>
      <c r="P100" s="80"/>
      <c r="Q100" s="80"/>
      <c r="R100" s="80"/>
      <c r="S100" s="94"/>
      <c r="T100" s="81"/>
      <c r="U100" s="82"/>
      <c r="V100" s="82"/>
      <c r="W100" s="83" t="s">
        <v>275</v>
      </c>
      <c r="X100" s="166"/>
      <c r="Y100" s="166"/>
      <c r="Z100" s="166"/>
      <c r="AA100" s="166"/>
      <c r="AB100" s="166"/>
      <c r="AC100" s="166"/>
      <c r="AD100" s="167"/>
      <c r="AE100" s="163"/>
      <c r="AF100" s="168"/>
      <c r="AG100" s="166"/>
      <c r="AH100" s="166"/>
      <c r="AI100" s="166"/>
      <c r="AJ100" s="163"/>
      <c r="AK100" s="166"/>
      <c r="AL100" s="166"/>
      <c r="AM100" s="166"/>
      <c r="AN100" s="166"/>
      <c r="AO100" s="166"/>
      <c r="AP100" s="169"/>
      <c r="AQ100" s="169"/>
      <c r="AR100" s="169"/>
      <c r="AS100" s="169"/>
      <c r="AT100" s="166"/>
      <c r="AU100" s="169"/>
      <c r="AV100" s="169"/>
      <c r="AW100" s="166"/>
      <c r="AX100" s="169"/>
      <c r="AY100" s="169"/>
      <c r="AZ100" s="166"/>
      <c r="BA100" s="169"/>
      <c r="BB100" s="169"/>
      <c r="BC100" s="169"/>
      <c r="BD100" s="169"/>
      <c r="BE100" s="169"/>
      <c r="BF100" s="169"/>
      <c r="BG100" s="368"/>
      <c r="BH100" s="57"/>
      <c r="BI100" s="364" t="s">
        <v>275</v>
      </c>
      <c r="BJ100" s="101"/>
      <c r="BK100" s="101"/>
      <c r="BL100" s="101"/>
      <c r="BM100" s="101"/>
      <c r="BN100" s="101"/>
      <c r="BO100" s="101"/>
      <c r="BP100" s="101"/>
      <c r="BQ100" s="101"/>
      <c r="BR100" s="101"/>
      <c r="BS100" s="101"/>
      <c r="BT100" s="101"/>
      <c r="BU100" s="101"/>
      <c r="BV100" s="101"/>
      <c r="BW100" s="101"/>
      <c r="BX100" s="101"/>
      <c r="BY100" s="101"/>
      <c r="BZ100" s="101"/>
      <c r="CA100" s="101"/>
      <c r="CB100" s="101"/>
      <c r="CC100" s="101"/>
      <c r="CD100" s="101"/>
      <c r="CE100" s="101"/>
      <c r="CF100" s="101"/>
      <c r="CG100" s="101"/>
      <c r="CH100" s="101"/>
      <c r="CI100" s="101"/>
      <c r="CJ100" s="101"/>
      <c r="CK100" s="101"/>
      <c r="CL100" s="101"/>
      <c r="CM100" s="101"/>
      <c r="CN100" s="101"/>
      <c r="CO100" s="101"/>
      <c r="CP100" s="101"/>
      <c r="CQ100" s="101"/>
      <c r="CR100" s="101"/>
      <c r="CS100" s="101"/>
      <c r="CT100" s="101"/>
      <c r="CU100" s="101"/>
      <c r="CV100" s="101"/>
      <c r="CW100" s="101"/>
      <c r="CX100" s="101"/>
      <c r="CY100" s="101"/>
      <c r="CZ100" s="101"/>
      <c r="DA100" s="101"/>
      <c r="DB100" s="101"/>
      <c r="DC100" s="101"/>
      <c r="DD100" s="101"/>
      <c r="DE100" s="101"/>
      <c r="DF100" s="101"/>
      <c r="DG100" s="101"/>
      <c r="DH100" s="101"/>
      <c r="DI100" s="101"/>
      <c r="DJ100" s="101"/>
      <c r="DK100" s="101"/>
      <c r="DL100" s="101"/>
      <c r="DM100" s="101"/>
      <c r="DN100" s="101"/>
      <c r="DO100" s="101"/>
      <c r="DP100" s="101"/>
      <c r="DQ100" s="101"/>
      <c r="DR100" s="101"/>
      <c r="DS100" s="101"/>
      <c r="DT100" s="101"/>
      <c r="DU100" s="101"/>
      <c r="DV100" s="101"/>
      <c r="DW100" s="101"/>
      <c r="DX100" s="101"/>
      <c r="DY100" s="101"/>
      <c r="DZ100" s="101"/>
      <c r="EA100" s="101"/>
      <c r="EB100" s="101"/>
      <c r="EC100" s="101"/>
      <c r="ED100" s="101"/>
      <c r="EE100" s="101"/>
      <c r="EF100" s="101"/>
      <c r="EG100" s="101"/>
      <c r="EH100" s="101"/>
      <c r="EI100" s="101"/>
      <c r="EJ100" s="101"/>
      <c r="EK100" s="101"/>
      <c r="EL100" s="101"/>
      <c r="EM100" s="101"/>
      <c r="EN100" s="101"/>
      <c r="EO100" s="101"/>
      <c r="EP100" s="101"/>
      <c r="EQ100" s="101"/>
      <c r="ER100" s="101"/>
      <c r="ES100" s="101"/>
      <c r="ET100" s="101"/>
    </row>
    <row r="101" spans="1:150" s="113" customFormat="1" ht="25.5" customHeight="1" x14ac:dyDescent="0.25">
      <c r="A101" s="20" t="s">
        <v>97</v>
      </c>
      <c r="B101" s="21"/>
      <c r="C101" s="21"/>
      <c r="D101" s="37" t="s">
        <v>585</v>
      </c>
      <c r="E101" s="23"/>
      <c r="F101" s="23"/>
      <c r="G101" s="23"/>
      <c r="H101" s="23"/>
      <c r="I101" s="23"/>
      <c r="J101" s="23"/>
      <c r="K101" s="23"/>
      <c r="L101" s="23"/>
      <c r="M101" s="23"/>
      <c r="N101" s="23"/>
      <c r="O101" s="23"/>
      <c r="P101" s="23"/>
      <c r="Q101" s="23"/>
      <c r="R101" s="23"/>
      <c r="S101" s="24"/>
      <c r="T101" s="25"/>
      <c r="U101" s="38"/>
      <c r="V101" s="38"/>
      <c r="W101" s="28" t="s">
        <v>275</v>
      </c>
      <c r="X101" s="108"/>
      <c r="Y101" s="108"/>
      <c r="Z101" s="108"/>
      <c r="AA101" s="108"/>
      <c r="AB101" s="108"/>
      <c r="AC101" s="108"/>
      <c r="AD101" s="138"/>
      <c r="AE101" s="109"/>
      <c r="AF101" s="112"/>
      <c r="AG101" s="110"/>
      <c r="AH101" s="110"/>
      <c r="AI101" s="111"/>
      <c r="AJ101" s="109"/>
      <c r="AK101" s="112"/>
      <c r="AL101" s="110"/>
      <c r="AM101" s="110"/>
      <c r="AN101" s="110"/>
      <c r="AO101" s="110"/>
      <c r="AP101" s="110"/>
      <c r="AQ101" s="110"/>
      <c r="AR101" s="110"/>
      <c r="AS101" s="110"/>
      <c r="AT101" s="110"/>
      <c r="AU101" s="110"/>
      <c r="AV101" s="110"/>
      <c r="AW101" s="110"/>
      <c r="AX101" s="110"/>
      <c r="AY101" s="110"/>
      <c r="AZ101" s="110"/>
      <c r="BA101" s="110"/>
      <c r="BB101" s="110"/>
      <c r="BC101" s="110"/>
      <c r="BD101" s="110"/>
      <c r="BE101" s="110"/>
      <c r="BF101" s="110"/>
      <c r="BG101" s="111"/>
      <c r="BH101" s="57"/>
      <c r="BI101" s="364" t="s">
        <v>275</v>
      </c>
      <c r="BJ101" s="101"/>
      <c r="BK101" s="101"/>
      <c r="BL101" s="101"/>
      <c r="BM101" s="101"/>
      <c r="BN101" s="101"/>
      <c r="BO101" s="101"/>
      <c r="BP101" s="101"/>
      <c r="BQ101" s="101"/>
      <c r="BR101" s="101"/>
      <c r="BS101" s="101"/>
      <c r="BT101" s="101"/>
      <c r="BU101" s="101"/>
      <c r="BV101" s="101"/>
      <c r="BW101" s="101"/>
      <c r="BX101" s="101"/>
      <c r="BY101" s="101"/>
      <c r="BZ101" s="101"/>
      <c r="CA101" s="101"/>
      <c r="CB101" s="101"/>
      <c r="CC101" s="101"/>
      <c r="CD101" s="101"/>
      <c r="CE101" s="101"/>
      <c r="CF101" s="101"/>
      <c r="CG101" s="101"/>
      <c r="CH101" s="101"/>
      <c r="CI101" s="101"/>
      <c r="CJ101" s="101"/>
      <c r="CK101" s="101"/>
      <c r="CL101" s="101"/>
      <c r="CM101" s="101"/>
      <c r="CN101" s="101"/>
      <c r="CO101" s="101"/>
      <c r="CP101" s="101"/>
      <c r="CQ101" s="101"/>
      <c r="CR101" s="101"/>
      <c r="CS101" s="101"/>
      <c r="CT101" s="101"/>
      <c r="CU101" s="101"/>
      <c r="CV101" s="101"/>
      <c r="CW101" s="101"/>
      <c r="CX101" s="101"/>
      <c r="CY101" s="101"/>
      <c r="CZ101" s="101"/>
      <c r="DA101" s="101"/>
      <c r="DB101" s="101"/>
      <c r="DC101" s="101"/>
      <c r="DD101" s="101"/>
      <c r="DE101" s="101"/>
      <c r="DF101" s="101"/>
      <c r="DG101" s="101"/>
      <c r="DH101" s="101"/>
      <c r="DI101" s="101"/>
      <c r="DJ101" s="101"/>
      <c r="DK101" s="101"/>
      <c r="DL101" s="101"/>
      <c r="DM101" s="101"/>
      <c r="DN101" s="101"/>
      <c r="DO101" s="101"/>
      <c r="DP101" s="101"/>
      <c r="DQ101" s="101"/>
      <c r="DR101" s="101"/>
      <c r="DS101" s="101"/>
      <c r="DT101" s="101"/>
      <c r="DU101" s="101"/>
      <c r="DV101" s="101"/>
      <c r="DW101" s="101"/>
      <c r="DX101" s="101"/>
      <c r="DY101" s="101"/>
      <c r="DZ101" s="101"/>
      <c r="EA101" s="101"/>
      <c r="EB101" s="101"/>
      <c r="EC101" s="101"/>
      <c r="ED101" s="101"/>
      <c r="EE101" s="101"/>
      <c r="EF101" s="101"/>
      <c r="EG101" s="101"/>
      <c r="EH101" s="101"/>
      <c r="EI101" s="101"/>
      <c r="EJ101" s="101"/>
      <c r="EK101" s="101"/>
      <c r="EL101" s="101"/>
      <c r="EM101" s="101"/>
      <c r="EN101" s="101"/>
      <c r="EO101" s="101"/>
      <c r="EP101" s="101"/>
      <c r="EQ101" s="101"/>
      <c r="ER101" s="101"/>
      <c r="ES101" s="101"/>
      <c r="ET101" s="101"/>
    </row>
    <row r="102" spans="1:150" ht="45.75" customHeight="1" x14ac:dyDescent="0.25">
      <c r="A102" s="29" t="s">
        <v>147</v>
      </c>
      <c r="B102" s="29" t="s">
        <v>586</v>
      </c>
      <c r="C102" s="29" t="s">
        <v>587</v>
      </c>
      <c r="D102" s="30" t="s">
        <v>588</v>
      </c>
      <c r="E102" s="31" t="s">
        <v>266</v>
      </c>
      <c r="F102" s="32" t="s">
        <v>154</v>
      </c>
      <c r="G102" s="32" t="s">
        <v>589</v>
      </c>
      <c r="H102" s="32" t="s">
        <v>590</v>
      </c>
      <c r="I102" s="32" t="s">
        <v>115</v>
      </c>
      <c r="J102" s="32"/>
      <c r="K102" s="32"/>
      <c r="L102" s="32"/>
      <c r="M102" s="32"/>
      <c r="N102" s="33" t="s">
        <v>1140</v>
      </c>
      <c r="O102" s="33" t="s">
        <v>1141</v>
      </c>
      <c r="P102" s="33"/>
      <c r="Q102" s="33"/>
      <c r="R102" s="33"/>
      <c r="S102" s="33" t="s">
        <v>1142</v>
      </c>
      <c r="T102" s="34">
        <v>42644</v>
      </c>
      <c r="U102" s="35">
        <v>42736</v>
      </c>
      <c r="V102" s="35">
        <v>42916</v>
      </c>
      <c r="W102" s="36">
        <v>43404</v>
      </c>
      <c r="X102" s="114">
        <v>0</v>
      </c>
      <c r="Y102" s="114">
        <v>54273.440000000002</v>
      </c>
      <c r="Z102" s="114">
        <v>90000</v>
      </c>
      <c r="AA102" s="114">
        <v>0</v>
      </c>
      <c r="AB102" s="114">
        <v>0</v>
      </c>
      <c r="AC102" s="114"/>
      <c r="AD102" s="139"/>
      <c r="AE102" s="115"/>
      <c r="AF102" s="119">
        <v>27</v>
      </c>
      <c r="AG102" s="129" t="s">
        <v>247</v>
      </c>
      <c r="AH102" s="120"/>
      <c r="AI102" s="135"/>
      <c r="AJ102" s="136"/>
      <c r="AK102" s="119"/>
      <c r="AL102" s="120"/>
      <c r="AM102" s="120"/>
      <c r="AN102" s="120"/>
      <c r="AO102" s="120"/>
      <c r="AP102" s="120" t="s">
        <v>212</v>
      </c>
      <c r="AQ102" s="129" t="s">
        <v>760</v>
      </c>
      <c r="AR102" s="120">
        <v>1</v>
      </c>
      <c r="AS102" s="120" t="s">
        <v>213</v>
      </c>
      <c r="AT102" s="129" t="s">
        <v>761</v>
      </c>
      <c r="AU102" s="120">
        <v>12</v>
      </c>
      <c r="AV102" s="120" t="s">
        <v>214</v>
      </c>
      <c r="AW102" s="144" t="s">
        <v>762</v>
      </c>
      <c r="AX102" s="120">
        <v>11</v>
      </c>
      <c r="AY102" s="120"/>
      <c r="AZ102" s="120"/>
      <c r="BA102" s="120"/>
      <c r="BB102" s="120"/>
      <c r="BC102" s="120"/>
      <c r="BD102" s="120"/>
      <c r="BE102" s="120"/>
      <c r="BF102" s="120"/>
      <c r="BG102" s="135"/>
      <c r="BH102" s="57" t="s">
        <v>833</v>
      </c>
      <c r="BI102" s="364" t="s">
        <v>939</v>
      </c>
      <c r="BJ102" s="122"/>
      <c r="BK102" s="122"/>
      <c r="BL102" s="122"/>
      <c r="BM102" s="122"/>
      <c r="BN102" s="122"/>
    </row>
    <row r="103" spans="1:150" ht="25.5" customHeight="1" x14ac:dyDescent="0.25">
      <c r="A103" s="29" t="s">
        <v>150</v>
      </c>
      <c r="B103" s="29" t="s">
        <v>591</v>
      </c>
      <c r="C103" s="29" t="s">
        <v>592</v>
      </c>
      <c r="D103" s="30" t="s">
        <v>593</v>
      </c>
      <c r="E103" s="31" t="s">
        <v>280</v>
      </c>
      <c r="F103" s="32" t="s">
        <v>154</v>
      </c>
      <c r="G103" s="32" t="s">
        <v>321</v>
      </c>
      <c r="H103" s="32" t="s">
        <v>590</v>
      </c>
      <c r="I103" s="32" t="s">
        <v>115</v>
      </c>
      <c r="J103" s="32"/>
      <c r="K103" s="32"/>
      <c r="L103" s="32"/>
      <c r="M103" s="32"/>
      <c r="N103" s="33" t="s">
        <v>1137</v>
      </c>
      <c r="O103" s="33" t="s">
        <v>1138</v>
      </c>
      <c r="P103" s="33"/>
      <c r="Q103" s="33"/>
      <c r="R103" s="33"/>
      <c r="S103" s="33" t="s">
        <v>1139</v>
      </c>
      <c r="T103" s="34">
        <v>42644</v>
      </c>
      <c r="U103" s="35">
        <v>42699</v>
      </c>
      <c r="V103" s="35">
        <v>42794</v>
      </c>
      <c r="W103" s="36">
        <v>43220</v>
      </c>
      <c r="X103" s="114">
        <v>0</v>
      </c>
      <c r="Y103" s="114">
        <v>55462</v>
      </c>
      <c r="Z103" s="114">
        <v>0</v>
      </c>
      <c r="AA103" s="114">
        <v>0</v>
      </c>
      <c r="AB103" s="114">
        <v>0</v>
      </c>
      <c r="AC103" s="114"/>
      <c r="AD103" s="139"/>
      <c r="AE103" s="115"/>
      <c r="AF103" s="119">
        <v>27</v>
      </c>
      <c r="AG103" s="129" t="s">
        <v>247</v>
      </c>
      <c r="AH103" s="120"/>
      <c r="AI103" s="135"/>
      <c r="AJ103" s="136"/>
      <c r="AK103" s="119"/>
      <c r="AL103" s="120"/>
      <c r="AM103" s="120"/>
      <c r="AN103" s="120"/>
      <c r="AO103" s="120"/>
      <c r="AP103" s="120" t="s">
        <v>212</v>
      </c>
      <c r="AQ103" s="129" t="s">
        <v>760</v>
      </c>
      <c r="AR103" s="120">
        <v>1</v>
      </c>
      <c r="AS103" s="120" t="s">
        <v>213</v>
      </c>
      <c r="AT103" s="129" t="s">
        <v>761</v>
      </c>
      <c r="AU103" s="120">
        <v>62</v>
      </c>
      <c r="AV103" s="120" t="s">
        <v>214</v>
      </c>
      <c r="AW103" s="144" t="s">
        <v>762</v>
      </c>
      <c r="AX103" s="120">
        <v>20</v>
      </c>
      <c r="AY103" s="120"/>
      <c r="AZ103" s="120"/>
      <c r="BA103" s="120"/>
      <c r="BB103" s="120"/>
      <c r="BC103" s="120"/>
      <c r="BD103" s="120"/>
      <c r="BE103" s="120"/>
      <c r="BF103" s="120"/>
      <c r="BG103" s="135"/>
      <c r="BH103" s="57" t="s">
        <v>831</v>
      </c>
      <c r="BI103" s="364" t="s">
        <v>939</v>
      </c>
    </row>
    <row r="104" spans="1:150" ht="25.5" customHeight="1" x14ac:dyDescent="0.25">
      <c r="A104" s="29" t="s">
        <v>151</v>
      </c>
      <c r="B104" s="29" t="s">
        <v>594</v>
      </c>
      <c r="C104" s="29" t="s">
        <v>595</v>
      </c>
      <c r="D104" s="30" t="s">
        <v>596</v>
      </c>
      <c r="E104" s="31" t="s">
        <v>297</v>
      </c>
      <c r="F104" s="32" t="s">
        <v>154</v>
      </c>
      <c r="G104" s="32" t="s">
        <v>399</v>
      </c>
      <c r="H104" s="32" t="s">
        <v>590</v>
      </c>
      <c r="I104" s="32" t="s">
        <v>115</v>
      </c>
      <c r="J104" s="32"/>
      <c r="K104" s="32"/>
      <c r="L104" s="32"/>
      <c r="M104" s="32"/>
      <c r="N104" s="33" t="s">
        <v>1136</v>
      </c>
      <c r="O104" s="33" t="s">
        <v>1135</v>
      </c>
      <c r="P104" s="33"/>
      <c r="Q104" s="33"/>
      <c r="R104" s="33"/>
      <c r="S104" s="33" t="s">
        <v>1134</v>
      </c>
      <c r="T104" s="34">
        <v>42644</v>
      </c>
      <c r="U104" s="35">
        <v>42705</v>
      </c>
      <c r="V104" s="35">
        <v>42825</v>
      </c>
      <c r="W104" s="36">
        <v>43585</v>
      </c>
      <c r="X104" s="114"/>
      <c r="Y104" s="114">
        <v>65214.184000000001</v>
      </c>
      <c r="Z104" s="114">
        <v>65214.184000000001</v>
      </c>
      <c r="AA104" s="114" t="e">
        <f>S104-Y104-Z104</f>
        <v>#VALUE!</v>
      </c>
      <c r="AB104" s="114"/>
      <c r="AC104" s="114"/>
      <c r="AD104" s="139"/>
      <c r="AE104" s="115"/>
      <c r="AF104" s="119">
        <v>27</v>
      </c>
      <c r="AG104" s="129" t="s">
        <v>247</v>
      </c>
      <c r="AH104" s="120"/>
      <c r="AI104" s="135"/>
      <c r="AJ104" s="136"/>
      <c r="AK104" s="119"/>
      <c r="AL104" s="120"/>
      <c r="AM104" s="120"/>
      <c r="AN104" s="120"/>
      <c r="AO104" s="120"/>
      <c r="AP104" s="120" t="s">
        <v>212</v>
      </c>
      <c r="AQ104" s="129" t="s">
        <v>760</v>
      </c>
      <c r="AR104" s="120">
        <v>1</v>
      </c>
      <c r="AS104" s="120" t="s">
        <v>213</v>
      </c>
      <c r="AT104" s="129" t="s">
        <v>761</v>
      </c>
      <c r="AU104" s="120">
        <v>35</v>
      </c>
      <c r="AV104" s="120" t="s">
        <v>214</v>
      </c>
      <c r="AW104" s="144" t="s">
        <v>762</v>
      </c>
      <c r="AX104" s="120">
        <v>23</v>
      </c>
      <c r="AY104" s="120"/>
      <c r="AZ104" s="120"/>
      <c r="BA104" s="120"/>
      <c r="BB104" s="120"/>
      <c r="BC104" s="120"/>
      <c r="BD104" s="120"/>
      <c r="BE104" s="120"/>
      <c r="BF104" s="120"/>
      <c r="BG104" s="135"/>
      <c r="BH104" s="57" t="s">
        <v>832</v>
      </c>
      <c r="BI104" s="364" t="s">
        <v>941</v>
      </c>
    </row>
    <row r="105" spans="1:150" ht="25.5" customHeight="1" x14ac:dyDescent="0.25">
      <c r="A105" s="29" t="s">
        <v>152</v>
      </c>
      <c r="B105" s="29" t="s">
        <v>597</v>
      </c>
      <c r="C105" s="29" t="s">
        <v>598</v>
      </c>
      <c r="D105" s="30" t="s">
        <v>599</v>
      </c>
      <c r="E105" s="31" t="s">
        <v>600</v>
      </c>
      <c r="F105" s="32" t="s">
        <v>154</v>
      </c>
      <c r="G105" s="32" t="s">
        <v>361</v>
      </c>
      <c r="H105" s="32" t="s">
        <v>590</v>
      </c>
      <c r="I105" s="32" t="s">
        <v>115</v>
      </c>
      <c r="J105" s="32"/>
      <c r="K105" s="32"/>
      <c r="L105" s="32"/>
      <c r="M105" s="32"/>
      <c r="N105" s="33" t="s">
        <v>1133</v>
      </c>
      <c r="O105" s="33" t="s">
        <v>1132</v>
      </c>
      <c r="P105" s="33"/>
      <c r="Q105" s="33"/>
      <c r="R105" s="33"/>
      <c r="S105" s="33" t="s">
        <v>1131</v>
      </c>
      <c r="T105" s="34">
        <v>42705</v>
      </c>
      <c r="U105" s="35">
        <v>42795</v>
      </c>
      <c r="V105" s="35">
        <v>42916</v>
      </c>
      <c r="W105" s="375" t="s">
        <v>1130</v>
      </c>
      <c r="X105" s="114">
        <v>0</v>
      </c>
      <c r="Y105" s="114">
        <v>75000</v>
      </c>
      <c r="Z105" s="114">
        <v>100000</v>
      </c>
      <c r="AA105" s="114" t="e">
        <f>S105-Y105-Z105</f>
        <v>#VALUE!</v>
      </c>
      <c r="AB105" s="114"/>
      <c r="AC105" s="114"/>
      <c r="AD105" s="139"/>
      <c r="AE105" s="115"/>
      <c r="AF105" s="119">
        <v>27</v>
      </c>
      <c r="AG105" s="129" t="s">
        <v>247</v>
      </c>
      <c r="AH105" s="120"/>
      <c r="AI105" s="135"/>
      <c r="AJ105" s="136"/>
      <c r="AK105" s="119"/>
      <c r="AL105" s="120"/>
      <c r="AM105" s="120"/>
      <c r="AN105" s="120"/>
      <c r="AO105" s="120"/>
      <c r="AP105" s="120" t="s">
        <v>212</v>
      </c>
      <c r="AQ105" s="129" t="s">
        <v>760</v>
      </c>
      <c r="AR105" s="120">
        <v>1</v>
      </c>
      <c r="AS105" s="120" t="s">
        <v>213</v>
      </c>
      <c r="AT105" s="129" t="s">
        <v>761</v>
      </c>
      <c r="AU105" s="120">
        <v>40</v>
      </c>
      <c r="AV105" s="120" t="s">
        <v>214</v>
      </c>
      <c r="AW105" s="144" t="s">
        <v>762</v>
      </c>
      <c r="AX105" s="120">
        <v>20</v>
      </c>
      <c r="AY105" s="120"/>
      <c r="AZ105" s="120"/>
      <c r="BA105" s="120"/>
      <c r="BB105" s="120"/>
      <c r="BC105" s="120"/>
      <c r="BD105" s="120"/>
      <c r="BE105" s="120"/>
      <c r="BF105" s="120"/>
      <c r="BG105" s="135"/>
      <c r="BH105" s="57" t="s">
        <v>834</v>
      </c>
      <c r="BI105" s="364" t="s">
        <v>941</v>
      </c>
    </row>
    <row r="106" spans="1:150" s="113" customFormat="1" ht="25.5" hidden="1" customHeight="1" x14ac:dyDescent="0.25">
      <c r="A106" s="20" t="s">
        <v>98</v>
      </c>
      <c r="B106" s="21" t="s">
        <v>83</v>
      </c>
      <c r="C106" s="21"/>
      <c r="D106" s="37" t="s">
        <v>158</v>
      </c>
      <c r="E106" s="23"/>
      <c r="F106" s="23"/>
      <c r="G106" s="23"/>
      <c r="H106" s="23"/>
      <c r="I106" s="23"/>
      <c r="J106" s="23"/>
      <c r="K106" s="23"/>
      <c r="L106" s="23"/>
      <c r="M106" s="23"/>
      <c r="N106" s="23"/>
      <c r="O106" s="23"/>
      <c r="P106" s="23"/>
      <c r="Q106" s="23"/>
      <c r="R106" s="23"/>
      <c r="S106" s="24"/>
      <c r="T106" s="25"/>
      <c r="U106" s="38"/>
      <c r="V106" s="38"/>
      <c r="W106" s="28" t="s">
        <v>275</v>
      </c>
      <c r="X106" s="108"/>
      <c r="Y106" s="108"/>
      <c r="Z106" s="108"/>
      <c r="AA106" s="108"/>
      <c r="AB106" s="108"/>
      <c r="AC106" s="108"/>
      <c r="AD106" s="138"/>
      <c r="AE106" s="109"/>
      <c r="AF106" s="112"/>
      <c r="AG106" s="110"/>
      <c r="AH106" s="110"/>
      <c r="AI106" s="111"/>
      <c r="AJ106" s="109"/>
      <c r="AK106" s="112"/>
      <c r="AL106" s="110"/>
      <c r="AM106" s="110"/>
      <c r="AN106" s="110"/>
      <c r="AO106" s="110"/>
      <c r="AP106" s="110"/>
      <c r="AQ106" s="110"/>
      <c r="AR106" s="110"/>
      <c r="AS106" s="110"/>
      <c r="AT106" s="110"/>
      <c r="AU106" s="110"/>
      <c r="AV106" s="110"/>
      <c r="AW106" s="110"/>
      <c r="AX106" s="110"/>
      <c r="AY106" s="110"/>
      <c r="AZ106" s="110"/>
      <c r="BA106" s="110"/>
      <c r="BB106" s="110"/>
      <c r="BC106" s="110"/>
      <c r="BD106" s="110"/>
      <c r="BE106" s="110"/>
      <c r="BF106" s="110"/>
      <c r="BG106" s="111"/>
      <c r="BH106" s="57"/>
      <c r="BI106" s="364" t="s">
        <v>275</v>
      </c>
      <c r="BJ106" s="101"/>
      <c r="BK106" s="101"/>
      <c r="BL106" s="101"/>
      <c r="BM106" s="101"/>
      <c r="BN106" s="101"/>
      <c r="BO106" s="101"/>
      <c r="BP106" s="101"/>
      <c r="BQ106" s="101"/>
      <c r="BR106" s="101"/>
      <c r="BS106" s="101"/>
      <c r="BT106" s="101"/>
      <c r="BU106" s="101"/>
      <c r="BV106" s="101"/>
      <c r="BW106" s="101"/>
      <c r="BX106" s="101"/>
      <c r="BY106" s="101"/>
      <c r="BZ106" s="101"/>
      <c r="CA106" s="101"/>
      <c r="CB106" s="101"/>
      <c r="CC106" s="101"/>
      <c r="CD106" s="101"/>
      <c r="CE106" s="101"/>
      <c r="CF106" s="101"/>
      <c r="CG106" s="101"/>
      <c r="CH106" s="101"/>
      <c r="CI106" s="101"/>
      <c r="CJ106" s="101"/>
      <c r="CK106" s="101"/>
      <c r="CL106" s="101"/>
      <c r="CM106" s="101"/>
      <c r="CN106" s="101"/>
      <c r="CO106" s="101"/>
      <c r="CP106" s="101"/>
      <c r="CQ106" s="101"/>
      <c r="CR106" s="101"/>
      <c r="CS106" s="101"/>
      <c r="CT106" s="101"/>
      <c r="CU106" s="101"/>
      <c r="CV106" s="101"/>
      <c r="CW106" s="101"/>
      <c r="CX106" s="101"/>
      <c r="CY106" s="101"/>
      <c r="CZ106" s="101"/>
      <c r="DA106" s="101"/>
      <c r="DB106" s="101"/>
      <c r="DC106" s="101"/>
      <c r="DD106" s="101"/>
      <c r="DE106" s="101"/>
      <c r="DF106" s="101"/>
      <c r="DG106" s="101"/>
      <c r="DH106" s="101"/>
      <c r="DI106" s="101"/>
      <c r="DJ106" s="101"/>
      <c r="DK106" s="101"/>
      <c r="DL106" s="101"/>
      <c r="DM106" s="101"/>
      <c r="DN106" s="101"/>
      <c r="DO106" s="101"/>
      <c r="DP106" s="101"/>
      <c r="DQ106" s="101"/>
      <c r="DR106" s="101"/>
      <c r="DS106" s="101"/>
      <c r="DT106" s="101"/>
      <c r="DU106" s="101"/>
      <c r="DV106" s="101"/>
      <c r="DW106" s="101"/>
      <c r="DX106" s="101"/>
      <c r="DY106" s="101"/>
      <c r="DZ106" s="101"/>
      <c r="EA106" s="101"/>
      <c r="EB106" s="101"/>
      <c r="EC106" s="101"/>
      <c r="ED106" s="101"/>
      <c r="EE106" s="101"/>
      <c r="EF106" s="101"/>
      <c r="EG106" s="101"/>
      <c r="EH106" s="101"/>
      <c r="EI106" s="101"/>
      <c r="EJ106" s="101"/>
      <c r="EK106" s="101"/>
      <c r="EL106" s="101"/>
      <c r="EM106" s="101"/>
      <c r="EN106" s="101"/>
      <c r="EO106" s="101"/>
      <c r="EP106" s="101"/>
      <c r="EQ106" s="101"/>
      <c r="ER106" s="101"/>
      <c r="ES106" s="101"/>
      <c r="ET106" s="101"/>
    </row>
    <row r="107" spans="1:150" ht="45" hidden="1" customHeight="1" x14ac:dyDescent="0.25">
      <c r="A107" s="29" t="s">
        <v>153</v>
      </c>
      <c r="B107" s="29" t="s">
        <v>601</v>
      </c>
      <c r="C107" s="29" t="s">
        <v>602</v>
      </c>
      <c r="D107" s="30" t="s">
        <v>603</v>
      </c>
      <c r="E107" s="31" t="s">
        <v>266</v>
      </c>
      <c r="F107" s="32" t="s">
        <v>154</v>
      </c>
      <c r="G107" s="32" t="s">
        <v>604</v>
      </c>
      <c r="H107" s="32" t="s">
        <v>159</v>
      </c>
      <c r="I107" s="32" t="s">
        <v>115</v>
      </c>
      <c r="J107" s="32"/>
      <c r="K107" s="32"/>
      <c r="L107" s="32"/>
      <c r="M107" s="32"/>
      <c r="N107" s="33">
        <v>557789.41</v>
      </c>
      <c r="O107" s="33">
        <v>83668.41</v>
      </c>
      <c r="P107" s="95"/>
      <c r="Q107" s="33"/>
      <c r="R107" s="33"/>
      <c r="S107" s="33">
        <v>474121</v>
      </c>
      <c r="T107" s="34">
        <v>42430</v>
      </c>
      <c r="U107" s="35">
        <v>42522</v>
      </c>
      <c r="V107" s="35">
        <v>42735</v>
      </c>
      <c r="W107" s="36">
        <v>44074</v>
      </c>
      <c r="X107" s="114">
        <v>0</v>
      </c>
      <c r="Y107" s="114">
        <v>0</v>
      </c>
      <c r="Z107" s="114">
        <f>S107*0.45</f>
        <v>213354.45</v>
      </c>
      <c r="AA107" s="114">
        <f>S107*0.45</f>
        <v>213354.45</v>
      </c>
      <c r="AB107" s="114">
        <f>S107*0.1</f>
        <v>47412.100000000006</v>
      </c>
      <c r="AC107" s="114"/>
      <c r="AD107" s="139"/>
      <c r="AE107" s="115"/>
      <c r="AF107" s="119">
        <v>26</v>
      </c>
      <c r="AG107" s="129" t="s">
        <v>246</v>
      </c>
      <c r="AH107" s="120"/>
      <c r="AI107" s="135"/>
      <c r="AJ107" s="136"/>
      <c r="AK107" s="119"/>
      <c r="AL107" s="120"/>
      <c r="AM107" s="120"/>
      <c r="AN107" s="120"/>
      <c r="AO107" s="120"/>
      <c r="AP107" s="120" t="s">
        <v>215</v>
      </c>
      <c r="AQ107" s="129" t="s">
        <v>763</v>
      </c>
      <c r="AR107" s="129">
        <v>25</v>
      </c>
      <c r="AS107" s="120"/>
      <c r="AT107" s="120"/>
      <c r="AU107" s="120"/>
      <c r="AV107" s="120"/>
      <c r="AW107" s="120"/>
      <c r="AX107" s="120"/>
      <c r="AY107" s="120"/>
      <c r="AZ107" s="120"/>
      <c r="BA107" s="120"/>
      <c r="BB107" s="120"/>
      <c r="BC107" s="120"/>
      <c r="BD107" s="120"/>
      <c r="BE107" s="120"/>
      <c r="BF107" s="120"/>
      <c r="BG107" s="135"/>
      <c r="BH107" s="57" t="s">
        <v>836</v>
      </c>
      <c r="BI107" s="364" t="s">
        <v>941</v>
      </c>
      <c r="BJ107" s="122"/>
      <c r="BK107" s="122"/>
      <c r="BL107" s="122"/>
      <c r="BM107" s="122"/>
      <c r="BN107" s="122"/>
    </row>
    <row r="108" spans="1:150" ht="25.5" hidden="1" customHeight="1" x14ac:dyDescent="0.25">
      <c r="A108" s="29" t="s">
        <v>155</v>
      </c>
      <c r="B108" s="29" t="s">
        <v>605</v>
      </c>
      <c r="C108" s="29" t="s">
        <v>606</v>
      </c>
      <c r="D108" s="30" t="s">
        <v>607</v>
      </c>
      <c r="E108" s="31" t="s">
        <v>280</v>
      </c>
      <c r="F108" s="32" t="s">
        <v>154</v>
      </c>
      <c r="G108" s="32" t="s">
        <v>608</v>
      </c>
      <c r="H108" s="32" t="s">
        <v>159</v>
      </c>
      <c r="I108" s="32" t="s">
        <v>115</v>
      </c>
      <c r="J108" s="32"/>
      <c r="K108" s="32"/>
      <c r="L108" s="32"/>
      <c r="M108" s="32"/>
      <c r="N108" s="33">
        <v>203981.18</v>
      </c>
      <c r="O108" s="33">
        <v>30597.18</v>
      </c>
      <c r="P108" s="95"/>
      <c r="Q108" s="33"/>
      <c r="R108" s="33"/>
      <c r="S108" s="33">
        <v>173384</v>
      </c>
      <c r="T108" s="34">
        <v>42430</v>
      </c>
      <c r="U108" s="35">
        <v>42522</v>
      </c>
      <c r="V108" s="35">
        <v>42735</v>
      </c>
      <c r="W108" s="36">
        <v>43404</v>
      </c>
      <c r="X108" s="114">
        <f>S108*0.1</f>
        <v>17338.400000000001</v>
      </c>
      <c r="Y108" s="114">
        <f>S108*0.45</f>
        <v>78022.8</v>
      </c>
      <c r="Z108" s="114">
        <f>S108*0.45</f>
        <v>78022.8</v>
      </c>
      <c r="AA108" s="114">
        <v>0</v>
      </c>
      <c r="AB108" s="114">
        <v>0</v>
      </c>
      <c r="AC108" s="114"/>
      <c r="AD108" s="139"/>
      <c r="AE108" s="115"/>
      <c r="AF108" s="119">
        <v>25</v>
      </c>
      <c r="AG108" s="129" t="s">
        <v>245</v>
      </c>
      <c r="AH108" s="120"/>
      <c r="AI108" s="141"/>
      <c r="AJ108" s="136"/>
      <c r="AK108" s="119"/>
      <c r="AL108" s="120"/>
      <c r="AM108" s="120"/>
      <c r="AN108" s="120"/>
      <c r="AO108" s="120"/>
      <c r="AP108" s="120" t="s">
        <v>215</v>
      </c>
      <c r="AQ108" s="129" t="s">
        <v>763</v>
      </c>
      <c r="AR108" s="120">
        <v>6</v>
      </c>
      <c r="AS108" s="120"/>
      <c r="AT108" s="120"/>
      <c r="AU108" s="120"/>
      <c r="AV108" s="120"/>
      <c r="AW108" s="120"/>
      <c r="AX108" s="120"/>
      <c r="AY108" s="120"/>
      <c r="AZ108" s="120"/>
      <c r="BA108" s="120"/>
      <c r="BB108" s="120"/>
      <c r="BC108" s="120"/>
      <c r="BD108" s="120"/>
      <c r="BE108" s="120"/>
      <c r="BF108" s="120"/>
      <c r="BG108" s="135"/>
      <c r="BH108" s="57" t="s">
        <v>838</v>
      </c>
      <c r="BI108" s="364" t="s">
        <v>941</v>
      </c>
    </row>
    <row r="109" spans="1:150" ht="25.5" hidden="1" customHeight="1" x14ac:dyDescent="0.25">
      <c r="A109" s="29" t="s">
        <v>156</v>
      </c>
      <c r="B109" s="29" t="s">
        <v>609</v>
      </c>
      <c r="C109" s="29" t="s">
        <v>610</v>
      </c>
      <c r="D109" s="30" t="s">
        <v>611</v>
      </c>
      <c r="E109" s="31" t="s">
        <v>297</v>
      </c>
      <c r="F109" s="32" t="s">
        <v>154</v>
      </c>
      <c r="G109" s="32" t="s">
        <v>326</v>
      </c>
      <c r="H109" s="32" t="s">
        <v>159</v>
      </c>
      <c r="I109" s="32" t="s">
        <v>115</v>
      </c>
      <c r="J109" s="32"/>
      <c r="K109" s="32"/>
      <c r="L109" s="32"/>
      <c r="M109" s="32"/>
      <c r="N109" s="33">
        <v>297848.24</v>
      </c>
      <c r="O109" s="33">
        <v>44677.24</v>
      </c>
      <c r="P109" s="95"/>
      <c r="Q109" s="33"/>
      <c r="R109" s="33"/>
      <c r="S109" s="33">
        <v>253171</v>
      </c>
      <c r="T109" s="34">
        <v>42430</v>
      </c>
      <c r="U109" s="35">
        <v>42522</v>
      </c>
      <c r="V109" s="35">
        <v>42613</v>
      </c>
      <c r="W109" s="36">
        <v>43921</v>
      </c>
      <c r="X109" s="114"/>
      <c r="Y109" s="114">
        <v>139244.04999999999</v>
      </c>
      <c r="Z109" s="114">
        <f>S109-Y109</f>
        <v>113926.95000000001</v>
      </c>
      <c r="AA109" s="114">
        <v>0</v>
      </c>
      <c r="AB109" s="114">
        <v>0</v>
      </c>
      <c r="AC109" s="114"/>
      <c r="AD109" s="139"/>
      <c r="AE109" s="115"/>
      <c r="AF109" s="119">
        <v>26</v>
      </c>
      <c r="AG109" s="129" t="s">
        <v>246</v>
      </c>
      <c r="AH109" s="120"/>
      <c r="AI109" s="135"/>
      <c r="AJ109" s="136"/>
      <c r="AK109" s="119"/>
      <c r="AL109" s="120"/>
      <c r="AM109" s="120"/>
      <c r="AN109" s="120"/>
      <c r="AO109" s="120"/>
      <c r="AP109" s="120" t="s">
        <v>215</v>
      </c>
      <c r="AQ109" s="129" t="s">
        <v>764</v>
      </c>
      <c r="AR109" s="120">
        <v>16</v>
      </c>
      <c r="AS109" s="120"/>
      <c r="AT109" s="120"/>
      <c r="AU109" s="120"/>
      <c r="AV109" s="120"/>
      <c r="AW109" s="120"/>
      <c r="AX109" s="120"/>
      <c r="AY109" s="120"/>
      <c r="AZ109" s="120"/>
      <c r="BA109" s="120"/>
      <c r="BB109" s="120"/>
      <c r="BC109" s="120"/>
      <c r="BD109" s="120"/>
      <c r="BE109" s="120"/>
      <c r="BF109" s="120"/>
      <c r="BG109" s="135"/>
      <c r="BH109" s="57" t="s">
        <v>835</v>
      </c>
      <c r="BI109" s="364" t="s">
        <v>941</v>
      </c>
    </row>
    <row r="110" spans="1:150" ht="25.5" hidden="1" customHeight="1" x14ac:dyDescent="0.25">
      <c r="A110" s="29" t="s">
        <v>157</v>
      </c>
      <c r="B110" s="29" t="s">
        <v>612</v>
      </c>
      <c r="C110" s="29" t="s">
        <v>613</v>
      </c>
      <c r="D110" s="30" t="s">
        <v>614</v>
      </c>
      <c r="E110" s="31" t="s">
        <v>272</v>
      </c>
      <c r="F110" s="32" t="s">
        <v>154</v>
      </c>
      <c r="G110" s="32" t="s">
        <v>361</v>
      </c>
      <c r="H110" s="32" t="s">
        <v>159</v>
      </c>
      <c r="I110" s="32" t="s">
        <v>115</v>
      </c>
      <c r="J110" s="32"/>
      <c r="K110" s="32"/>
      <c r="L110" s="32"/>
      <c r="M110" s="32"/>
      <c r="N110" s="33">
        <v>1467581.1764705882</v>
      </c>
      <c r="O110" s="33">
        <v>220137.17647058822</v>
      </c>
      <c r="P110" s="95"/>
      <c r="Q110" s="33"/>
      <c r="R110" s="33"/>
      <c r="S110" s="33">
        <v>1247444</v>
      </c>
      <c r="T110" s="34">
        <v>42430</v>
      </c>
      <c r="U110" s="35">
        <v>42522</v>
      </c>
      <c r="V110" s="35">
        <v>42735</v>
      </c>
      <c r="W110" s="36">
        <v>43738</v>
      </c>
      <c r="X110" s="114">
        <f>S110*0.1</f>
        <v>124744.40000000001</v>
      </c>
      <c r="Y110" s="114">
        <f>S110*0.4</f>
        <v>498977.60000000003</v>
      </c>
      <c r="Z110" s="114">
        <f>S110*0.4</f>
        <v>498977.60000000003</v>
      </c>
      <c r="AA110" s="114">
        <f>S110*0.1</f>
        <v>124744.40000000001</v>
      </c>
      <c r="AB110" s="114">
        <v>0</v>
      </c>
      <c r="AC110" s="114"/>
      <c r="AD110" s="139"/>
      <c r="AE110" s="115"/>
      <c r="AF110" s="119">
        <v>26</v>
      </c>
      <c r="AG110" s="129" t="s">
        <v>246</v>
      </c>
      <c r="AH110" s="120"/>
      <c r="AI110" s="141"/>
      <c r="AJ110" s="136"/>
      <c r="AK110" s="119"/>
      <c r="AL110" s="120"/>
      <c r="AM110" s="120"/>
      <c r="AN110" s="120"/>
      <c r="AO110" s="120"/>
      <c r="AP110" s="120" t="s">
        <v>215</v>
      </c>
      <c r="AQ110" s="129" t="s">
        <v>765</v>
      </c>
      <c r="AR110" s="120">
        <v>42</v>
      </c>
      <c r="AS110" s="120"/>
      <c r="AT110" s="120"/>
      <c r="AU110" s="120"/>
      <c r="AV110" s="120"/>
      <c r="AW110" s="120"/>
      <c r="AX110" s="120"/>
      <c r="AY110" s="120"/>
      <c r="AZ110" s="120"/>
      <c r="BA110" s="120"/>
      <c r="BB110" s="120"/>
      <c r="BC110" s="120"/>
      <c r="BD110" s="120"/>
      <c r="BE110" s="120"/>
      <c r="BF110" s="120"/>
      <c r="BG110" s="135"/>
      <c r="BH110" s="57" t="s">
        <v>837</v>
      </c>
      <c r="BI110" s="364" t="s">
        <v>941</v>
      </c>
    </row>
    <row r="111" spans="1:150" s="165" customFormat="1" ht="24.75" hidden="1" customHeight="1" thickBot="1" x14ac:dyDescent="0.3">
      <c r="A111" s="78" t="s">
        <v>615</v>
      </c>
      <c r="B111" s="79" t="s">
        <v>83</v>
      </c>
      <c r="C111" s="79"/>
      <c r="D111" s="79" t="s">
        <v>616</v>
      </c>
      <c r="E111" s="80"/>
      <c r="F111" s="80"/>
      <c r="G111" s="80"/>
      <c r="H111" s="80"/>
      <c r="I111" s="80"/>
      <c r="J111" s="80"/>
      <c r="K111" s="80"/>
      <c r="L111" s="80"/>
      <c r="M111" s="80"/>
      <c r="N111" s="80"/>
      <c r="O111" s="80"/>
      <c r="P111" s="80"/>
      <c r="Q111" s="80"/>
      <c r="R111" s="80"/>
      <c r="S111" s="80"/>
      <c r="T111" s="81"/>
      <c r="U111" s="82"/>
      <c r="V111" s="82"/>
      <c r="W111" s="83" t="s">
        <v>275</v>
      </c>
      <c r="X111" s="80"/>
      <c r="Y111" s="80"/>
      <c r="Z111" s="80"/>
      <c r="AA111" s="80"/>
      <c r="AB111" s="80"/>
      <c r="AC111" s="80"/>
      <c r="AD111" s="80"/>
      <c r="AE111" s="163"/>
      <c r="AF111" s="80"/>
      <c r="AG111" s="80"/>
      <c r="AH111" s="80"/>
      <c r="AI111" s="80"/>
      <c r="AJ111" s="163"/>
      <c r="AK111" s="80"/>
      <c r="AL111" s="80"/>
      <c r="AM111" s="80"/>
      <c r="AN111" s="80"/>
      <c r="AO111" s="80"/>
      <c r="AP111" s="164"/>
      <c r="AQ111" s="164"/>
      <c r="AR111" s="164"/>
      <c r="AS111" s="164"/>
      <c r="AT111" s="80"/>
      <c r="AU111" s="164"/>
      <c r="AV111" s="164"/>
      <c r="AW111" s="80"/>
      <c r="AX111" s="164"/>
      <c r="AY111" s="164"/>
      <c r="AZ111" s="80"/>
      <c r="BA111" s="164"/>
      <c r="BB111" s="164"/>
      <c r="BC111" s="164"/>
      <c r="BD111" s="164"/>
      <c r="BE111" s="164"/>
      <c r="BF111" s="164"/>
      <c r="BG111" s="164"/>
      <c r="BH111" s="57"/>
      <c r="BI111" s="364" t="s">
        <v>275</v>
      </c>
      <c r="BJ111" s="101"/>
      <c r="BK111" s="101"/>
      <c r="BL111" s="101"/>
      <c r="BM111" s="101"/>
      <c r="BN111" s="101"/>
      <c r="BO111" s="101"/>
      <c r="BP111" s="101"/>
      <c r="BQ111" s="101"/>
      <c r="BR111" s="101"/>
      <c r="BS111" s="101"/>
      <c r="BT111" s="101"/>
      <c r="BU111" s="101"/>
      <c r="BV111" s="101"/>
      <c r="BW111" s="101"/>
      <c r="BX111" s="101"/>
      <c r="BY111" s="101"/>
      <c r="BZ111" s="101"/>
      <c r="CA111" s="101"/>
      <c r="CB111" s="101"/>
      <c r="CC111" s="101"/>
      <c r="CD111" s="101"/>
      <c r="CE111" s="101"/>
      <c r="CF111" s="101"/>
      <c r="CG111" s="101"/>
      <c r="CH111" s="101"/>
      <c r="CI111" s="101"/>
      <c r="CJ111" s="101"/>
      <c r="CK111" s="101"/>
      <c r="CL111" s="101"/>
      <c r="CM111" s="101"/>
      <c r="CN111" s="101"/>
      <c r="CO111" s="101"/>
      <c r="CP111" s="101"/>
      <c r="CQ111" s="101"/>
      <c r="CR111" s="101"/>
      <c r="CS111" s="101"/>
      <c r="CT111" s="101"/>
      <c r="CU111" s="101"/>
      <c r="CV111" s="101"/>
      <c r="CW111" s="101"/>
      <c r="CX111" s="101"/>
      <c r="CY111" s="101"/>
      <c r="CZ111" s="101"/>
      <c r="DA111" s="101"/>
      <c r="DB111" s="101"/>
      <c r="DC111" s="101"/>
      <c r="DD111" s="101"/>
      <c r="DE111" s="101"/>
      <c r="DF111" s="101"/>
      <c r="DG111" s="101"/>
      <c r="DH111" s="101"/>
      <c r="DI111" s="101"/>
      <c r="DJ111" s="101"/>
      <c r="DK111" s="101"/>
      <c r="DL111" s="101"/>
      <c r="DM111" s="101"/>
      <c r="DN111" s="101"/>
      <c r="DO111" s="101"/>
      <c r="DP111" s="101"/>
      <c r="DQ111" s="101"/>
      <c r="DR111" s="101"/>
      <c r="DS111" s="101"/>
      <c r="DT111" s="101"/>
      <c r="DU111" s="101"/>
      <c r="DV111" s="101"/>
      <c r="DW111" s="101"/>
      <c r="DX111" s="101"/>
      <c r="DY111" s="101"/>
      <c r="DZ111" s="101"/>
      <c r="EA111" s="101"/>
      <c r="EB111" s="101"/>
      <c r="EC111" s="101"/>
      <c r="ED111" s="101"/>
      <c r="EE111" s="101"/>
      <c r="EF111" s="101"/>
      <c r="EG111" s="101"/>
      <c r="EH111" s="101"/>
      <c r="EI111" s="101"/>
      <c r="EJ111" s="101"/>
      <c r="EK111" s="101"/>
      <c r="EL111" s="101"/>
      <c r="EM111" s="101"/>
      <c r="EN111" s="101"/>
      <c r="EO111" s="101"/>
      <c r="EP111" s="101"/>
      <c r="EQ111" s="101"/>
      <c r="ER111" s="101"/>
      <c r="ES111" s="101"/>
      <c r="ET111" s="101"/>
    </row>
    <row r="112" spans="1:150" s="165" customFormat="1" ht="24.75" hidden="1" customHeight="1" thickBot="1" x14ac:dyDescent="0.3">
      <c r="A112" s="78" t="s">
        <v>617</v>
      </c>
      <c r="B112" s="79" t="s">
        <v>83</v>
      </c>
      <c r="C112" s="79"/>
      <c r="D112" s="79" t="s">
        <v>618</v>
      </c>
      <c r="E112" s="80"/>
      <c r="F112" s="80"/>
      <c r="G112" s="80"/>
      <c r="H112" s="80"/>
      <c r="I112" s="80"/>
      <c r="J112" s="80"/>
      <c r="K112" s="80"/>
      <c r="L112" s="80"/>
      <c r="M112" s="80"/>
      <c r="N112" s="80"/>
      <c r="O112" s="80"/>
      <c r="P112" s="80"/>
      <c r="Q112" s="80"/>
      <c r="R112" s="80"/>
      <c r="S112" s="80"/>
      <c r="T112" s="81"/>
      <c r="U112" s="82"/>
      <c r="V112" s="82"/>
      <c r="W112" s="83" t="s">
        <v>275</v>
      </c>
      <c r="X112" s="80"/>
      <c r="Y112" s="80"/>
      <c r="Z112" s="80"/>
      <c r="AA112" s="80"/>
      <c r="AB112" s="80"/>
      <c r="AC112" s="80"/>
      <c r="AD112" s="80"/>
      <c r="AE112" s="163"/>
      <c r="AF112" s="80"/>
      <c r="AG112" s="80"/>
      <c r="AH112" s="80"/>
      <c r="AI112" s="80"/>
      <c r="AJ112" s="163"/>
      <c r="AK112" s="80"/>
      <c r="AL112" s="80"/>
      <c r="AM112" s="80"/>
      <c r="AN112" s="80"/>
      <c r="AO112" s="80"/>
      <c r="AP112" s="164"/>
      <c r="AQ112" s="164"/>
      <c r="AR112" s="164"/>
      <c r="AS112" s="164"/>
      <c r="AT112" s="80"/>
      <c r="AU112" s="164"/>
      <c r="AV112" s="164"/>
      <c r="AW112" s="80"/>
      <c r="AX112" s="164"/>
      <c r="AY112" s="164"/>
      <c r="AZ112" s="80"/>
      <c r="BA112" s="164"/>
      <c r="BB112" s="164"/>
      <c r="BC112" s="164"/>
      <c r="BD112" s="164"/>
      <c r="BE112" s="164"/>
      <c r="BF112" s="164"/>
      <c r="BG112" s="164"/>
      <c r="BH112" s="57"/>
      <c r="BI112" s="364" t="s">
        <v>275</v>
      </c>
      <c r="BJ112" s="101"/>
      <c r="BK112" s="101"/>
      <c r="BL112" s="101"/>
      <c r="BM112" s="101"/>
      <c r="BN112" s="101"/>
      <c r="BO112" s="101"/>
      <c r="BP112" s="101"/>
      <c r="BQ112" s="101"/>
      <c r="BR112" s="101"/>
      <c r="BS112" s="101"/>
      <c r="BT112" s="101"/>
      <c r="BU112" s="101"/>
      <c r="BV112" s="101"/>
      <c r="BW112" s="101"/>
      <c r="BX112" s="101"/>
      <c r="BY112" s="101"/>
      <c r="BZ112" s="101"/>
      <c r="CA112" s="101"/>
      <c r="CB112" s="101"/>
      <c r="CC112" s="101"/>
      <c r="CD112" s="101"/>
      <c r="CE112" s="101"/>
      <c r="CF112" s="101"/>
      <c r="CG112" s="101"/>
      <c r="CH112" s="101"/>
      <c r="CI112" s="101"/>
      <c r="CJ112" s="101"/>
      <c r="CK112" s="101"/>
      <c r="CL112" s="101"/>
      <c r="CM112" s="101"/>
      <c r="CN112" s="101"/>
      <c r="CO112" s="101"/>
      <c r="CP112" s="101"/>
      <c r="CQ112" s="101"/>
      <c r="CR112" s="101"/>
      <c r="CS112" s="101"/>
      <c r="CT112" s="101"/>
      <c r="CU112" s="101"/>
      <c r="CV112" s="101"/>
      <c r="CW112" s="101"/>
      <c r="CX112" s="101"/>
      <c r="CY112" s="101"/>
      <c r="CZ112" s="101"/>
      <c r="DA112" s="101"/>
      <c r="DB112" s="101"/>
      <c r="DC112" s="101"/>
      <c r="DD112" s="101"/>
      <c r="DE112" s="101"/>
      <c r="DF112" s="101"/>
      <c r="DG112" s="101"/>
      <c r="DH112" s="101"/>
      <c r="DI112" s="101"/>
      <c r="DJ112" s="101"/>
      <c r="DK112" s="101"/>
      <c r="DL112" s="101"/>
      <c r="DM112" s="101"/>
      <c r="DN112" s="101"/>
      <c r="DO112" s="101"/>
      <c r="DP112" s="101"/>
      <c r="DQ112" s="101"/>
      <c r="DR112" s="101"/>
      <c r="DS112" s="101"/>
      <c r="DT112" s="101"/>
      <c r="DU112" s="101"/>
      <c r="DV112" s="101"/>
      <c r="DW112" s="101"/>
      <c r="DX112" s="101"/>
      <c r="DY112" s="101"/>
      <c r="DZ112" s="101"/>
      <c r="EA112" s="101"/>
      <c r="EB112" s="101"/>
      <c r="EC112" s="101"/>
      <c r="ED112" s="101"/>
      <c r="EE112" s="101"/>
      <c r="EF112" s="101"/>
      <c r="EG112" s="101"/>
      <c r="EH112" s="101"/>
      <c r="EI112" s="101"/>
      <c r="EJ112" s="101"/>
      <c r="EK112" s="101"/>
      <c r="EL112" s="101"/>
      <c r="EM112" s="101"/>
      <c r="EN112" s="101"/>
      <c r="EO112" s="101"/>
      <c r="EP112" s="101"/>
      <c r="EQ112" s="101"/>
      <c r="ER112" s="101"/>
      <c r="ES112" s="101"/>
      <c r="ET112" s="101"/>
    </row>
    <row r="113" spans="1:150" s="113" customFormat="1" ht="25.5" hidden="1" customHeight="1" x14ac:dyDescent="0.25">
      <c r="A113" s="20" t="s">
        <v>619</v>
      </c>
      <c r="B113" s="21" t="s">
        <v>83</v>
      </c>
      <c r="C113" s="21"/>
      <c r="D113" s="22" t="s">
        <v>620</v>
      </c>
      <c r="E113" s="23"/>
      <c r="F113" s="23"/>
      <c r="G113" s="23"/>
      <c r="H113" s="23"/>
      <c r="I113" s="23"/>
      <c r="J113" s="23"/>
      <c r="K113" s="23"/>
      <c r="L113" s="23"/>
      <c r="M113" s="23"/>
      <c r="N113" s="23"/>
      <c r="O113" s="23"/>
      <c r="P113" s="23"/>
      <c r="Q113" s="23"/>
      <c r="R113" s="23"/>
      <c r="S113" s="24"/>
      <c r="T113" s="25"/>
      <c r="U113" s="38"/>
      <c r="V113" s="38"/>
      <c r="W113" s="28" t="s">
        <v>275</v>
      </c>
      <c r="X113" s="108"/>
      <c r="Y113" s="108"/>
      <c r="Z113" s="108"/>
      <c r="AA113" s="108"/>
      <c r="AB113" s="108"/>
      <c r="AC113" s="108"/>
      <c r="AD113" s="138"/>
      <c r="AE113" s="109"/>
      <c r="AF113" s="112"/>
      <c r="AG113" s="110"/>
      <c r="AH113" s="110"/>
      <c r="AI113" s="111"/>
      <c r="AJ113" s="109"/>
      <c r="AK113" s="112"/>
      <c r="AL113" s="110"/>
      <c r="AM113" s="110"/>
      <c r="AN113" s="110"/>
      <c r="AO113" s="110"/>
      <c r="AP113" s="110"/>
      <c r="AQ113" s="110"/>
      <c r="AR113" s="110"/>
      <c r="AS113" s="110"/>
      <c r="AT113" s="110"/>
      <c r="AU113" s="110"/>
      <c r="AV113" s="110"/>
      <c r="AW113" s="110"/>
      <c r="AX113" s="110"/>
      <c r="AY113" s="110"/>
      <c r="AZ113" s="110"/>
      <c r="BA113" s="110"/>
      <c r="BB113" s="110"/>
      <c r="BC113" s="110"/>
      <c r="BD113" s="110"/>
      <c r="BE113" s="110"/>
      <c r="BF113" s="110"/>
      <c r="BG113" s="111"/>
      <c r="BH113" s="57"/>
      <c r="BI113" s="364" t="s">
        <v>275</v>
      </c>
      <c r="BJ113" s="101"/>
      <c r="BK113" s="101"/>
      <c r="BL113" s="101"/>
      <c r="BM113" s="101"/>
      <c r="BN113" s="101"/>
      <c r="BO113" s="101"/>
      <c r="BP113" s="101"/>
      <c r="BQ113" s="101"/>
      <c r="BR113" s="101"/>
      <c r="BS113" s="101"/>
      <c r="BT113" s="101"/>
      <c r="BU113" s="101"/>
      <c r="BV113" s="101"/>
      <c r="BW113" s="101"/>
      <c r="BX113" s="101"/>
      <c r="BY113" s="101"/>
      <c r="BZ113" s="101"/>
      <c r="CA113" s="101"/>
      <c r="CB113" s="101"/>
      <c r="CC113" s="101"/>
      <c r="CD113" s="101"/>
      <c r="CE113" s="101"/>
      <c r="CF113" s="101"/>
      <c r="CG113" s="101"/>
      <c r="CH113" s="101"/>
      <c r="CI113" s="101"/>
      <c r="CJ113" s="101"/>
      <c r="CK113" s="101"/>
      <c r="CL113" s="101"/>
      <c r="CM113" s="101"/>
      <c r="CN113" s="101"/>
      <c r="CO113" s="101"/>
      <c r="CP113" s="101"/>
      <c r="CQ113" s="101"/>
      <c r="CR113" s="101"/>
      <c r="CS113" s="101"/>
      <c r="CT113" s="101"/>
      <c r="CU113" s="101"/>
      <c r="CV113" s="101"/>
      <c r="CW113" s="101"/>
      <c r="CX113" s="101"/>
      <c r="CY113" s="101"/>
      <c r="CZ113" s="101"/>
      <c r="DA113" s="101"/>
      <c r="DB113" s="101"/>
      <c r="DC113" s="101"/>
      <c r="DD113" s="101"/>
      <c r="DE113" s="101"/>
      <c r="DF113" s="101"/>
      <c r="DG113" s="101"/>
      <c r="DH113" s="101"/>
      <c r="DI113" s="101"/>
      <c r="DJ113" s="101"/>
      <c r="DK113" s="101"/>
      <c r="DL113" s="101"/>
      <c r="DM113" s="101"/>
      <c r="DN113" s="101"/>
      <c r="DO113" s="101"/>
      <c r="DP113" s="101"/>
      <c r="DQ113" s="101"/>
      <c r="DR113" s="101"/>
      <c r="DS113" s="101"/>
      <c r="DT113" s="101"/>
      <c r="DU113" s="101"/>
      <c r="DV113" s="101"/>
      <c r="DW113" s="101"/>
      <c r="DX113" s="101"/>
      <c r="DY113" s="101"/>
      <c r="DZ113" s="101"/>
      <c r="EA113" s="101"/>
      <c r="EB113" s="101"/>
      <c r="EC113" s="101"/>
      <c r="ED113" s="101"/>
      <c r="EE113" s="101"/>
      <c r="EF113" s="101"/>
      <c r="EG113" s="101"/>
      <c r="EH113" s="101"/>
      <c r="EI113" s="101"/>
      <c r="EJ113" s="101"/>
      <c r="EK113" s="101"/>
      <c r="EL113" s="101"/>
      <c r="EM113" s="101"/>
      <c r="EN113" s="101"/>
      <c r="EO113" s="101"/>
      <c r="EP113" s="101"/>
      <c r="EQ113" s="101"/>
      <c r="ER113" s="101"/>
      <c r="ES113" s="101"/>
      <c r="ET113" s="101"/>
    </row>
    <row r="114" spans="1:150" ht="25.5" hidden="1" customHeight="1" x14ac:dyDescent="0.25">
      <c r="A114" s="29" t="s">
        <v>621</v>
      </c>
      <c r="B114" s="29" t="s">
        <v>622</v>
      </c>
      <c r="C114" s="29" t="s">
        <v>623</v>
      </c>
      <c r="D114" s="30" t="s">
        <v>1007</v>
      </c>
      <c r="E114" s="31" t="s">
        <v>280</v>
      </c>
      <c r="F114" s="32" t="s">
        <v>114</v>
      </c>
      <c r="G114" s="32" t="s">
        <v>408</v>
      </c>
      <c r="H114" s="32" t="s">
        <v>117</v>
      </c>
      <c r="I114" s="32" t="s">
        <v>115</v>
      </c>
      <c r="J114" s="32"/>
      <c r="K114" s="32"/>
      <c r="L114" s="32"/>
      <c r="M114" s="32"/>
      <c r="N114" s="348">
        <v>931508</v>
      </c>
      <c r="O114" s="348">
        <v>139727</v>
      </c>
      <c r="P114" s="42">
        <v>0</v>
      </c>
      <c r="Q114" s="42">
        <v>0</v>
      </c>
      <c r="R114" s="42">
        <v>0</v>
      </c>
      <c r="S114" s="348">
        <v>791781</v>
      </c>
      <c r="T114" s="96">
        <v>43040</v>
      </c>
      <c r="U114" s="58">
        <v>43070</v>
      </c>
      <c r="V114" s="58">
        <v>43220</v>
      </c>
      <c r="W114" s="97">
        <v>44296</v>
      </c>
      <c r="X114" s="91"/>
      <c r="Y114" s="91">
        <v>0</v>
      </c>
      <c r="Z114" s="91">
        <v>333000</v>
      </c>
      <c r="AA114" s="91">
        <v>100500</v>
      </c>
      <c r="AB114" s="91">
        <v>0</v>
      </c>
      <c r="AC114" s="91"/>
      <c r="AD114" s="149"/>
      <c r="AE114" s="115"/>
      <c r="AF114" s="133">
        <v>49</v>
      </c>
      <c r="AG114" s="116" t="s">
        <v>257</v>
      </c>
      <c r="AH114" s="117"/>
      <c r="AI114" s="132"/>
      <c r="AJ114" s="136"/>
      <c r="AK114" s="133"/>
      <c r="AL114" s="117"/>
      <c r="AM114" s="117"/>
      <c r="AN114" s="117"/>
      <c r="AO114" s="117"/>
      <c r="AP114" s="117" t="s">
        <v>766</v>
      </c>
      <c r="AQ114" s="116" t="s">
        <v>767</v>
      </c>
      <c r="AR114" s="116">
        <v>69</v>
      </c>
      <c r="AS114" s="116" t="s">
        <v>768</v>
      </c>
      <c r="AT114" s="116" t="s">
        <v>234</v>
      </c>
      <c r="AU114" s="117">
        <v>4</v>
      </c>
      <c r="AV114" s="117" t="s">
        <v>769</v>
      </c>
      <c r="AW114" s="116" t="s">
        <v>235</v>
      </c>
      <c r="AX114" s="117">
        <v>2</v>
      </c>
      <c r="AY114" s="117"/>
      <c r="AZ114" s="117"/>
      <c r="BA114" s="117"/>
      <c r="BB114" s="117"/>
      <c r="BC114" s="117"/>
      <c r="BD114" s="117"/>
      <c r="BE114" s="117"/>
      <c r="BF114" s="117"/>
      <c r="BG114" s="132"/>
      <c r="BH114" s="57" t="s">
        <v>1074</v>
      </c>
      <c r="BI114" s="364" t="s">
        <v>941</v>
      </c>
    </row>
    <row r="115" spans="1:150" ht="25.5" hidden="1" customHeight="1" x14ac:dyDescent="0.25">
      <c r="A115" s="230" t="s">
        <v>794</v>
      </c>
      <c r="B115" s="29"/>
      <c r="C115" s="29"/>
      <c r="D115" s="230" t="s">
        <v>795</v>
      </c>
      <c r="E115" s="31"/>
      <c r="F115" s="32"/>
      <c r="G115" s="32"/>
      <c r="H115" s="32"/>
      <c r="I115" s="32"/>
      <c r="J115" s="32"/>
      <c r="K115" s="32"/>
      <c r="L115" s="32"/>
      <c r="M115" s="32"/>
      <c r="N115" s="231"/>
      <c r="O115" s="231"/>
      <c r="P115" s="42"/>
      <c r="Q115" s="42"/>
      <c r="R115" s="42"/>
      <c r="S115" s="231"/>
      <c r="T115" s="58"/>
      <c r="U115" s="58"/>
      <c r="V115" s="58"/>
      <c r="W115" s="97"/>
      <c r="X115" s="91"/>
      <c r="Y115" s="91"/>
      <c r="Z115" s="91"/>
      <c r="AA115" s="91"/>
      <c r="AB115" s="91"/>
      <c r="AC115" s="91"/>
      <c r="AD115" s="91"/>
      <c r="AE115" s="115"/>
      <c r="AF115" s="117"/>
      <c r="AG115" s="116"/>
      <c r="AH115" s="117"/>
      <c r="AI115" s="117"/>
      <c r="AJ115" s="136"/>
      <c r="AK115" s="117"/>
      <c r="AL115" s="117"/>
      <c r="AM115" s="117"/>
      <c r="AN115" s="117"/>
      <c r="AO115" s="117"/>
      <c r="AP115" s="117"/>
      <c r="AQ115" s="116"/>
      <c r="AR115" s="116"/>
      <c r="AS115" s="116"/>
      <c r="AT115" s="116"/>
      <c r="AU115" s="117"/>
      <c r="AV115" s="117"/>
      <c r="AW115" s="116"/>
      <c r="AX115" s="117"/>
      <c r="AY115" s="117"/>
      <c r="AZ115" s="117"/>
      <c r="BA115" s="117"/>
      <c r="BB115" s="117"/>
      <c r="BC115" s="117"/>
      <c r="BD115" s="117"/>
      <c r="BE115" s="117"/>
      <c r="BF115" s="117"/>
      <c r="BG115" s="132"/>
      <c r="BH115" s="57"/>
      <c r="BI115" s="364" t="s">
        <v>275</v>
      </c>
    </row>
    <row r="116" spans="1:150" s="165" customFormat="1" ht="24.75" hidden="1" customHeight="1" x14ac:dyDescent="0.25">
      <c r="A116" s="232" t="s">
        <v>627</v>
      </c>
      <c r="B116" s="232" t="s">
        <v>83</v>
      </c>
      <c r="C116" s="232"/>
      <c r="D116" s="232" t="s">
        <v>628</v>
      </c>
      <c r="E116" s="166"/>
      <c r="F116" s="166"/>
      <c r="G116" s="166"/>
      <c r="H116" s="166"/>
      <c r="I116" s="166"/>
      <c r="J116" s="166"/>
      <c r="K116" s="166"/>
      <c r="L116" s="166"/>
      <c r="M116" s="166"/>
      <c r="N116" s="166"/>
      <c r="O116" s="166"/>
      <c r="P116" s="166"/>
      <c r="Q116" s="166"/>
      <c r="R116" s="166"/>
      <c r="S116" s="166"/>
      <c r="T116" s="82"/>
      <c r="U116" s="82"/>
      <c r="V116" s="82"/>
      <c r="W116" s="83" t="s">
        <v>275</v>
      </c>
      <c r="X116" s="166"/>
      <c r="Y116" s="166"/>
      <c r="Z116" s="166"/>
      <c r="AA116" s="166"/>
      <c r="AB116" s="166"/>
      <c r="AC116" s="166"/>
      <c r="AD116" s="166"/>
      <c r="AE116" s="163"/>
      <c r="AF116" s="166"/>
      <c r="AG116" s="166"/>
      <c r="AH116" s="166"/>
      <c r="AI116" s="166"/>
      <c r="AJ116" s="163"/>
      <c r="AK116" s="166"/>
      <c r="AL116" s="166"/>
      <c r="AM116" s="166"/>
      <c r="AN116" s="166"/>
      <c r="AO116" s="166"/>
      <c r="AP116" s="169"/>
      <c r="AQ116" s="169"/>
      <c r="AR116" s="169"/>
      <c r="AS116" s="169"/>
      <c r="AT116" s="166"/>
      <c r="AU116" s="169"/>
      <c r="AV116" s="169"/>
      <c r="AW116" s="166"/>
      <c r="AX116" s="169"/>
      <c r="AY116" s="169"/>
      <c r="AZ116" s="166"/>
      <c r="BA116" s="169"/>
      <c r="BB116" s="169"/>
      <c r="BC116" s="169"/>
      <c r="BD116" s="169"/>
      <c r="BE116" s="169"/>
      <c r="BF116" s="169"/>
      <c r="BG116" s="368"/>
      <c r="BH116" s="57"/>
      <c r="BI116" s="364" t="s">
        <v>275</v>
      </c>
      <c r="BJ116" s="101"/>
      <c r="BK116" s="101"/>
      <c r="BL116" s="101"/>
      <c r="BM116" s="101"/>
      <c r="BN116" s="101"/>
      <c r="BO116" s="101"/>
      <c r="BP116" s="101"/>
      <c r="BQ116" s="101"/>
      <c r="BR116" s="101"/>
      <c r="BS116" s="101"/>
      <c r="BT116" s="101"/>
      <c r="BU116" s="101"/>
      <c r="BV116" s="101"/>
      <c r="BW116" s="101"/>
      <c r="BX116" s="101"/>
      <c r="BY116" s="101"/>
      <c r="BZ116" s="101"/>
      <c r="CA116" s="101"/>
      <c r="CB116" s="101"/>
      <c r="CC116" s="101"/>
      <c r="CD116" s="101"/>
      <c r="CE116" s="101"/>
      <c r="CF116" s="101"/>
      <c r="CG116" s="101"/>
      <c r="CH116" s="101"/>
      <c r="CI116" s="101"/>
      <c r="CJ116" s="101"/>
      <c r="CK116" s="101"/>
      <c r="CL116" s="101"/>
      <c r="CM116" s="101"/>
      <c r="CN116" s="101"/>
      <c r="CO116" s="101"/>
      <c r="CP116" s="101"/>
      <c r="CQ116" s="101"/>
      <c r="CR116" s="101"/>
      <c r="CS116" s="101"/>
      <c r="CT116" s="101"/>
      <c r="CU116" s="101"/>
      <c r="CV116" s="101"/>
      <c r="CW116" s="101"/>
      <c r="CX116" s="101"/>
      <c r="CY116" s="101"/>
      <c r="CZ116" s="101"/>
      <c r="DA116" s="101"/>
      <c r="DB116" s="101"/>
      <c r="DC116" s="101"/>
      <c r="DD116" s="101"/>
      <c r="DE116" s="101"/>
      <c r="DF116" s="101"/>
      <c r="DG116" s="101"/>
      <c r="DH116" s="101"/>
      <c r="DI116" s="101"/>
      <c r="DJ116" s="101"/>
      <c r="DK116" s="101"/>
      <c r="DL116" s="101"/>
      <c r="DM116" s="101"/>
      <c r="DN116" s="101"/>
      <c r="DO116" s="101"/>
      <c r="DP116" s="101"/>
      <c r="DQ116" s="101"/>
      <c r="DR116" s="101"/>
      <c r="DS116" s="101"/>
      <c r="DT116" s="101"/>
      <c r="DU116" s="101"/>
      <c r="DV116" s="101"/>
      <c r="DW116" s="101"/>
      <c r="DX116" s="101"/>
      <c r="DY116" s="101"/>
      <c r="DZ116" s="101"/>
      <c r="EA116" s="101"/>
      <c r="EB116" s="101"/>
      <c r="EC116" s="101"/>
      <c r="ED116" s="101"/>
      <c r="EE116" s="101"/>
      <c r="EF116" s="101"/>
      <c r="EG116" s="101"/>
      <c r="EH116" s="101"/>
      <c r="EI116" s="101"/>
      <c r="EJ116" s="101"/>
      <c r="EK116" s="101"/>
      <c r="EL116" s="101"/>
      <c r="EM116" s="101"/>
      <c r="EN116" s="101"/>
      <c r="EO116" s="101"/>
      <c r="EP116" s="101"/>
      <c r="EQ116" s="101"/>
      <c r="ER116" s="101"/>
      <c r="ES116" s="101"/>
      <c r="ET116" s="101"/>
    </row>
    <row r="117" spans="1:150" s="165" customFormat="1" ht="24.75" hidden="1" customHeight="1" x14ac:dyDescent="0.25">
      <c r="A117" s="232" t="s">
        <v>629</v>
      </c>
      <c r="B117" s="232" t="s">
        <v>83</v>
      </c>
      <c r="C117" s="232"/>
      <c r="D117" s="232" t="s">
        <v>630</v>
      </c>
      <c r="E117" s="166"/>
      <c r="F117" s="166"/>
      <c r="G117" s="166"/>
      <c r="H117" s="166"/>
      <c r="I117" s="166"/>
      <c r="J117" s="166"/>
      <c r="K117" s="166"/>
      <c r="L117" s="166"/>
      <c r="M117" s="166"/>
      <c r="N117" s="166"/>
      <c r="O117" s="166"/>
      <c r="P117" s="166"/>
      <c r="Q117" s="166"/>
      <c r="R117" s="166"/>
      <c r="S117" s="166"/>
      <c r="T117" s="82"/>
      <c r="U117" s="82"/>
      <c r="V117" s="82"/>
      <c r="W117" s="83" t="s">
        <v>275</v>
      </c>
      <c r="X117" s="166"/>
      <c r="Y117" s="166"/>
      <c r="Z117" s="166"/>
      <c r="AA117" s="166"/>
      <c r="AB117" s="166"/>
      <c r="AC117" s="166"/>
      <c r="AD117" s="166"/>
      <c r="AE117" s="163"/>
      <c r="AF117" s="166"/>
      <c r="AG117" s="166"/>
      <c r="AH117" s="166"/>
      <c r="AI117" s="166"/>
      <c r="AJ117" s="163"/>
      <c r="AK117" s="166"/>
      <c r="AL117" s="166"/>
      <c r="AM117" s="166"/>
      <c r="AN117" s="166"/>
      <c r="AO117" s="166"/>
      <c r="AP117" s="169"/>
      <c r="AQ117" s="169"/>
      <c r="AR117" s="169"/>
      <c r="AS117" s="169"/>
      <c r="AT117" s="166"/>
      <c r="AU117" s="169"/>
      <c r="AV117" s="169"/>
      <c r="AW117" s="166"/>
      <c r="AX117" s="169"/>
      <c r="AY117" s="169"/>
      <c r="AZ117" s="166"/>
      <c r="BA117" s="169"/>
      <c r="BB117" s="169"/>
      <c r="BC117" s="169"/>
      <c r="BD117" s="169"/>
      <c r="BE117" s="169"/>
      <c r="BF117" s="169"/>
      <c r="BG117" s="368"/>
      <c r="BH117" s="57"/>
      <c r="BI117" s="364" t="s">
        <v>275</v>
      </c>
      <c r="BJ117" s="101"/>
      <c r="BK117" s="101"/>
      <c r="BL117" s="101"/>
      <c r="BM117" s="101"/>
      <c r="BN117" s="101"/>
      <c r="BO117" s="101"/>
      <c r="BP117" s="101"/>
      <c r="BQ117" s="101"/>
      <c r="BR117" s="101"/>
      <c r="BS117" s="101"/>
      <c r="BT117" s="101"/>
      <c r="BU117" s="101"/>
      <c r="BV117" s="101"/>
      <c r="BW117" s="101"/>
      <c r="BX117" s="101"/>
      <c r="BY117" s="101"/>
      <c r="BZ117" s="101"/>
      <c r="CA117" s="101"/>
      <c r="CB117" s="101"/>
      <c r="CC117" s="101"/>
      <c r="CD117" s="101"/>
      <c r="CE117" s="101"/>
      <c r="CF117" s="101"/>
      <c r="CG117" s="101"/>
      <c r="CH117" s="101"/>
      <c r="CI117" s="101"/>
      <c r="CJ117" s="101"/>
      <c r="CK117" s="101"/>
      <c r="CL117" s="101"/>
      <c r="CM117" s="101"/>
      <c r="CN117" s="101"/>
      <c r="CO117" s="101"/>
      <c r="CP117" s="101"/>
      <c r="CQ117" s="101"/>
      <c r="CR117" s="101"/>
      <c r="CS117" s="101"/>
      <c r="CT117" s="101"/>
      <c r="CU117" s="101"/>
      <c r="CV117" s="101"/>
      <c r="CW117" s="101"/>
      <c r="CX117" s="101"/>
      <c r="CY117" s="101"/>
      <c r="CZ117" s="101"/>
      <c r="DA117" s="101"/>
      <c r="DB117" s="101"/>
      <c r="DC117" s="101"/>
      <c r="DD117" s="101"/>
      <c r="DE117" s="101"/>
      <c r="DF117" s="101"/>
      <c r="DG117" s="101"/>
      <c r="DH117" s="101"/>
      <c r="DI117" s="101"/>
      <c r="DJ117" s="101"/>
      <c r="DK117" s="101"/>
      <c r="DL117" s="101"/>
      <c r="DM117" s="101"/>
      <c r="DN117" s="101"/>
      <c r="DO117" s="101"/>
      <c r="DP117" s="101"/>
      <c r="DQ117" s="101"/>
      <c r="DR117" s="101"/>
      <c r="DS117" s="101"/>
      <c r="DT117" s="101"/>
      <c r="DU117" s="101"/>
      <c r="DV117" s="101"/>
      <c r="DW117" s="101"/>
      <c r="DX117" s="101"/>
      <c r="DY117" s="101"/>
      <c r="DZ117" s="101"/>
      <c r="EA117" s="101"/>
      <c r="EB117" s="101"/>
      <c r="EC117" s="101"/>
      <c r="ED117" s="101"/>
      <c r="EE117" s="101"/>
      <c r="EF117" s="101"/>
      <c r="EG117" s="101"/>
      <c r="EH117" s="101"/>
      <c r="EI117" s="101"/>
      <c r="EJ117" s="101"/>
      <c r="EK117" s="101"/>
      <c r="EL117" s="101"/>
      <c r="EM117" s="101"/>
      <c r="EN117" s="101"/>
      <c r="EO117" s="101"/>
      <c r="EP117" s="101"/>
      <c r="EQ117" s="101"/>
      <c r="ER117" s="101"/>
      <c r="ES117" s="101"/>
      <c r="ET117" s="101"/>
    </row>
    <row r="118" spans="1:150" s="113" customFormat="1" ht="25.5" hidden="1" customHeight="1" x14ac:dyDescent="0.25">
      <c r="A118" s="65" t="s">
        <v>631</v>
      </c>
      <c r="B118" s="218" t="s">
        <v>83</v>
      </c>
      <c r="C118" s="218"/>
      <c r="D118" s="219" t="s">
        <v>632</v>
      </c>
      <c r="E118" s="220"/>
      <c r="F118" s="220"/>
      <c r="G118" s="220"/>
      <c r="H118" s="220"/>
      <c r="I118" s="220"/>
      <c r="J118" s="220"/>
      <c r="K118" s="220"/>
      <c r="L118" s="220"/>
      <c r="M118" s="220"/>
      <c r="N118" s="220"/>
      <c r="O118" s="220"/>
      <c r="P118" s="220"/>
      <c r="Q118" s="220"/>
      <c r="R118" s="220"/>
      <c r="S118" s="221"/>
      <c r="T118" s="222"/>
      <c r="U118" s="223"/>
      <c r="V118" s="223"/>
      <c r="W118" s="224" t="s">
        <v>275</v>
      </c>
      <c r="X118" s="225"/>
      <c r="Y118" s="225"/>
      <c r="Z118" s="225"/>
      <c r="AA118" s="225"/>
      <c r="AB118" s="225"/>
      <c r="AC118" s="225"/>
      <c r="AD118" s="226"/>
      <c r="AE118" s="159"/>
      <c r="AF118" s="227"/>
      <c r="AG118" s="228"/>
      <c r="AH118" s="228"/>
      <c r="AI118" s="229"/>
      <c r="AJ118" s="159"/>
      <c r="AK118" s="227"/>
      <c r="AL118" s="228"/>
      <c r="AM118" s="228"/>
      <c r="AN118" s="228"/>
      <c r="AO118" s="228"/>
      <c r="AP118" s="228"/>
      <c r="AQ118" s="228"/>
      <c r="AR118" s="228"/>
      <c r="AS118" s="228"/>
      <c r="AT118" s="228"/>
      <c r="AU118" s="228"/>
      <c r="AV118" s="228"/>
      <c r="AW118" s="228"/>
      <c r="AX118" s="228"/>
      <c r="AY118" s="228"/>
      <c r="AZ118" s="228"/>
      <c r="BA118" s="228"/>
      <c r="BB118" s="228"/>
      <c r="BC118" s="228"/>
      <c r="BD118" s="228"/>
      <c r="BE118" s="228"/>
      <c r="BF118" s="228"/>
      <c r="BG118" s="229"/>
      <c r="BH118" s="57"/>
      <c r="BI118" s="364" t="s">
        <v>275</v>
      </c>
      <c r="BJ118" s="101"/>
      <c r="BK118" s="101"/>
      <c r="BL118" s="101"/>
      <c r="BM118" s="101"/>
      <c r="BN118" s="101"/>
      <c r="BO118" s="101"/>
      <c r="BP118" s="101"/>
      <c r="BQ118" s="101"/>
      <c r="BR118" s="101"/>
      <c r="BS118" s="101"/>
      <c r="BT118" s="101"/>
      <c r="BU118" s="101"/>
      <c r="BV118" s="101"/>
      <c r="BW118" s="101"/>
      <c r="BX118" s="101"/>
      <c r="BY118" s="101"/>
      <c r="BZ118" s="101"/>
      <c r="CA118" s="101"/>
      <c r="CB118" s="101"/>
      <c r="CC118" s="101"/>
      <c r="CD118" s="101"/>
      <c r="CE118" s="101"/>
      <c r="CF118" s="101"/>
      <c r="CG118" s="101"/>
      <c r="CH118" s="101"/>
      <c r="CI118" s="101"/>
      <c r="CJ118" s="101"/>
      <c r="CK118" s="101"/>
      <c r="CL118" s="101"/>
      <c r="CM118" s="101"/>
      <c r="CN118" s="101"/>
      <c r="CO118" s="101"/>
      <c r="CP118" s="101"/>
      <c r="CQ118" s="101"/>
      <c r="CR118" s="101"/>
      <c r="CS118" s="101"/>
      <c r="CT118" s="101"/>
      <c r="CU118" s="101"/>
      <c r="CV118" s="101"/>
      <c r="CW118" s="101"/>
      <c r="CX118" s="101"/>
      <c r="CY118" s="101"/>
      <c r="CZ118" s="101"/>
      <c r="DA118" s="101"/>
      <c r="DB118" s="101"/>
      <c r="DC118" s="101"/>
      <c r="DD118" s="101"/>
      <c r="DE118" s="101"/>
      <c r="DF118" s="101"/>
      <c r="DG118" s="101"/>
      <c r="DH118" s="101"/>
      <c r="DI118" s="101"/>
      <c r="DJ118" s="101"/>
      <c r="DK118" s="101"/>
      <c r="DL118" s="101"/>
      <c r="DM118" s="101"/>
      <c r="DN118" s="101"/>
      <c r="DO118" s="101"/>
      <c r="DP118" s="101"/>
      <c r="DQ118" s="101"/>
      <c r="DR118" s="101"/>
      <c r="DS118" s="101"/>
      <c r="DT118" s="101"/>
      <c r="DU118" s="101"/>
      <c r="DV118" s="101"/>
      <c r="DW118" s="101"/>
      <c r="DX118" s="101"/>
      <c r="DY118" s="101"/>
      <c r="DZ118" s="101"/>
      <c r="EA118" s="101"/>
      <c r="EB118" s="101"/>
      <c r="EC118" s="101"/>
      <c r="ED118" s="101"/>
      <c r="EE118" s="101"/>
      <c r="EF118" s="101"/>
      <c r="EG118" s="101"/>
      <c r="EH118" s="101"/>
      <c r="EI118" s="101"/>
      <c r="EJ118" s="101"/>
      <c r="EK118" s="101"/>
      <c r="EL118" s="101"/>
      <c r="EM118" s="101"/>
      <c r="EN118" s="101"/>
      <c r="EO118" s="101"/>
      <c r="EP118" s="101"/>
      <c r="EQ118" s="101"/>
      <c r="ER118" s="101"/>
      <c r="ES118" s="101"/>
      <c r="ET118" s="101"/>
    </row>
    <row r="119" spans="1:150" ht="25.5" hidden="1" customHeight="1" x14ac:dyDescent="0.25">
      <c r="A119" s="29" t="s">
        <v>633</v>
      </c>
      <c r="B119" s="29" t="s">
        <v>634</v>
      </c>
      <c r="C119" s="29" t="s">
        <v>635</v>
      </c>
      <c r="D119" s="30" t="s">
        <v>636</v>
      </c>
      <c r="E119" s="31" t="s">
        <v>637</v>
      </c>
      <c r="F119" s="32" t="s">
        <v>121</v>
      </c>
      <c r="G119" s="32" t="s">
        <v>493</v>
      </c>
      <c r="H119" s="32" t="s">
        <v>136</v>
      </c>
      <c r="I119" s="32" t="s">
        <v>115</v>
      </c>
      <c r="J119" s="32"/>
      <c r="K119" s="32"/>
      <c r="L119" s="32"/>
      <c r="M119" s="32"/>
      <c r="N119" s="33">
        <f>O119+S119</f>
        <v>1538175.43</v>
      </c>
      <c r="O119" s="33">
        <v>350264.18</v>
      </c>
      <c r="P119" s="33"/>
      <c r="Q119" s="33"/>
      <c r="R119" s="33"/>
      <c r="S119" s="33">
        <v>1187911.25</v>
      </c>
      <c r="T119" s="34">
        <v>42522</v>
      </c>
      <c r="U119" s="35">
        <v>42644</v>
      </c>
      <c r="V119" s="35">
        <v>42735</v>
      </c>
      <c r="W119" s="36">
        <v>43889</v>
      </c>
      <c r="X119" s="114">
        <v>0</v>
      </c>
      <c r="Y119" s="114">
        <v>0</v>
      </c>
      <c r="Z119" s="114">
        <v>534560</v>
      </c>
      <c r="AA119" s="114">
        <v>534560</v>
      </c>
      <c r="AB119" s="114">
        <f>S119-Z119-AA119</f>
        <v>118791.25</v>
      </c>
      <c r="AC119" s="114"/>
      <c r="AD119" s="139"/>
      <c r="AE119" s="115"/>
      <c r="AF119" s="170">
        <v>7</v>
      </c>
      <c r="AG119" s="116" t="s">
        <v>238</v>
      </c>
      <c r="AH119" s="171">
        <v>6</v>
      </c>
      <c r="AI119" s="134" t="s">
        <v>237</v>
      </c>
      <c r="AJ119" s="136"/>
      <c r="AK119" s="119"/>
      <c r="AL119" s="120"/>
      <c r="AM119" s="120"/>
      <c r="AN119" s="120"/>
      <c r="AO119" s="120"/>
      <c r="AP119" s="120" t="s">
        <v>200</v>
      </c>
      <c r="AQ119" s="129" t="s">
        <v>770</v>
      </c>
      <c r="AR119" s="120">
        <v>2.84</v>
      </c>
      <c r="AS119" s="120" t="s">
        <v>201</v>
      </c>
      <c r="AT119" s="129" t="s">
        <v>771</v>
      </c>
      <c r="AU119" s="120">
        <v>494</v>
      </c>
      <c r="AV119" s="120" t="s">
        <v>198</v>
      </c>
      <c r="AW119" s="129" t="s">
        <v>772</v>
      </c>
      <c r="AX119" s="120">
        <v>526</v>
      </c>
      <c r="AY119" s="120"/>
      <c r="AZ119" s="129"/>
      <c r="BA119" s="120"/>
      <c r="BB119" s="120"/>
      <c r="BC119" s="120"/>
      <c r="BD119" s="120"/>
      <c r="BE119" s="120"/>
      <c r="BF119" s="120"/>
      <c r="BG119" s="135"/>
      <c r="BH119" s="57" t="s">
        <v>807</v>
      </c>
      <c r="BI119" s="364" t="s">
        <v>941</v>
      </c>
      <c r="BJ119" s="122"/>
      <c r="BK119" s="122"/>
      <c r="BL119" s="122"/>
      <c r="BM119" s="122"/>
      <c r="BN119" s="122"/>
    </row>
    <row r="120" spans="1:150" ht="25.5" hidden="1" customHeight="1" x14ac:dyDescent="0.25">
      <c r="A120" s="29" t="s">
        <v>638</v>
      </c>
      <c r="B120" s="29" t="s">
        <v>639</v>
      </c>
      <c r="C120" s="29" t="s">
        <v>640</v>
      </c>
      <c r="D120" s="40" t="s">
        <v>641</v>
      </c>
      <c r="E120" s="41" t="s">
        <v>642</v>
      </c>
      <c r="F120" s="41" t="s">
        <v>121</v>
      </c>
      <c r="G120" s="41" t="s">
        <v>608</v>
      </c>
      <c r="H120" s="41" t="s">
        <v>136</v>
      </c>
      <c r="I120" s="41" t="s">
        <v>115</v>
      </c>
      <c r="J120" s="41"/>
      <c r="K120" s="41"/>
      <c r="L120" s="41"/>
      <c r="M120" s="41"/>
      <c r="N120" s="42">
        <v>617660.84</v>
      </c>
      <c r="O120" s="42">
        <v>262385.8</v>
      </c>
      <c r="P120" s="33"/>
      <c r="Q120" s="42"/>
      <c r="R120" s="42"/>
      <c r="S120" s="42">
        <v>355275.04</v>
      </c>
      <c r="T120" s="34">
        <v>42522</v>
      </c>
      <c r="U120" s="35">
        <v>42658</v>
      </c>
      <c r="V120" s="35">
        <v>42735</v>
      </c>
      <c r="W120" s="36">
        <v>43676</v>
      </c>
      <c r="X120" s="91">
        <v>0</v>
      </c>
      <c r="Y120" s="114">
        <f>S120*0.45</f>
        <v>159873.76799999998</v>
      </c>
      <c r="Z120" s="114">
        <f>S120*0.45</f>
        <v>159873.76799999998</v>
      </c>
      <c r="AA120" s="114">
        <f>S120*0.1</f>
        <v>35527.504000000001</v>
      </c>
      <c r="AB120" s="91">
        <v>0</v>
      </c>
      <c r="AC120" s="91"/>
      <c r="AD120" s="149"/>
      <c r="AE120" s="115"/>
      <c r="AF120" s="170">
        <v>6</v>
      </c>
      <c r="AG120" s="116" t="s">
        <v>237</v>
      </c>
      <c r="AH120" s="171">
        <v>7</v>
      </c>
      <c r="AI120" s="134" t="s">
        <v>238</v>
      </c>
      <c r="AJ120" s="136"/>
      <c r="AK120" s="133"/>
      <c r="AL120" s="117"/>
      <c r="AM120" s="117"/>
      <c r="AN120" s="117"/>
      <c r="AO120" s="117"/>
      <c r="AP120" s="120" t="s">
        <v>200</v>
      </c>
      <c r="AQ120" s="129" t="s">
        <v>770</v>
      </c>
      <c r="AR120" s="117">
        <v>3</v>
      </c>
      <c r="AS120" s="117" t="s">
        <v>201</v>
      </c>
      <c r="AT120" s="129" t="s">
        <v>771</v>
      </c>
      <c r="AU120" s="117">
        <v>92</v>
      </c>
      <c r="AV120" s="120" t="s">
        <v>198</v>
      </c>
      <c r="AW120" s="129" t="s">
        <v>772</v>
      </c>
      <c r="AX120" s="117">
        <v>60</v>
      </c>
      <c r="AY120" s="117" t="s">
        <v>199</v>
      </c>
      <c r="AZ120" s="116" t="s">
        <v>226</v>
      </c>
      <c r="BA120" s="117">
        <v>406</v>
      </c>
      <c r="BB120" s="117"/>
      <c r="BC120" s="117"/>
      <c r="BD120" s="117"/>
      <c r="BE120" s="117"/>
      <c r="BF120" s="117"/>
      <c r="BG120" s="132"/>
      <c r="BH120" s="57" t="s">
        <v>806</v>
      </c>
      <c r="BI120" s="364" t="s">
        <v>941</v>
      </c>
    </row>
    <row r="121" spans="1:150" ht="25.5" hidden="1" customHeight="1" x14ac:dyDescent="0.25">
      <c r="A121" s="29" t="s">
        <v>643</v>
      </c>
      <c r="B121" s="29" t="s">
        <v>644</v>
      </c>
      <c r="C121" s="29" t="s">
        <v>645</v>
      </c>
      <c r="D121" s="40" t="s">
        <v>646</v>
      </c>
      <c r="E121" s="41" t="s">
        <v>647</v>
      </c>
      <c r="F121" s="41" t="s">
        <v>121</v>
      </c>
      <c r="G121" s="41" t="s">
        <v>399</v>
      </c>
      <c r="H121" s="41" t="s">
        <v>136</v>
      </c>
      <c r="I121" s="41" t="s">
        <v>115</v>
      </c>
      <c r="J121" s="41"/>
      <c r="K121" s="41"/>
      <c r="L121" s="41"/>
      <c r="M121" s="41"/>
      <c r="N121" s="42">
        <v>1902679.07</v>
      </c>
      <c r="O121" s="42">
        <v>743921.52</v>
      </c>
      <c r="P121" s="33"/>
      <c r="Q121" s="42"/>
      <c r="R121" s="42"/>
      <c r="S121" s="42">
        <v>1158757.55</v>
      </c>
      <c r="T121" s="34">
        <v>42522</v>
      </c>
      <c r="U121" s="35">
        <v>42658</v>
      </c>
      <c r="V121" s="35">
        <v>42735</v>
      </c>
      <c r="W121" s="36">
        <v>43585</v>
      </c>
      <c r="X121" s="91">
        <v>0</v>
      </c>
      <c r="Y121" s="114">
        <f>S121*0.4</f>
        <v>463503.02</v>
      </c>
      <c r="Z121" s="114">
        <f>S121*0.4</f>
        <v>463503.02</v>
      </c>
      <c r="AA121" s="114">
        <f>S121*0.2</f>
        <v>231751.51</v>
      </c>
      <c r="AB121" s="91">
        <v>0</v>
      </c>
      <c r="AC121" s="91"/>
      <c r="AD121" s="149"/>
      <c r="AE121" s="115"/>
      <c r="AF121" s="170">
        <v>7</v>
      </c>
      <c r="AG121" s="116" t="s">
        <v>238</v>
      </c>
      <c r="AH121" s="171">
        <v>6</v>
      </c>
      <c r="AI121" s="134" t="s">
        <v>237</v>
      </c>
      <c r="AJ121" s="136"/>
      <c r="AK121" s="133"/>
      <c r="AL121" s="117"/>
      <c r="AM121" s="117"/>
      <c r="AN121" s="117"/>
      <c r="AO121" s="117"/>
      <c r="AP121" s="120" t="s">
        <v>200</v>
      </c>
      <c r="AQ121" s="129" t="s">
        <v>770</v>
      </c>
      <c r="AR121" s="117">
        <v>1</v>
      </c>
      <c r="AS121" s="117" t="s">
        <v>201</v>
      </c>
      <c r="AT121" s="129" t="s">
        <v>771</v>
      </c>
      <c r="AU121" s="117">
        <v>137</v>
      </c>
      <c r="AV121" s="120" t="s">
        <v>198</v>
      </c>
      <c r="AW121" s="129" t="s">
        <v>772</v>
      </c>
      <c r="AX121" s="117">
        <v>110</v>
      </c>
      <c r="AY121" s="117" t="s">
        <v>197</v>
      </c>
      <c r="AZ121" s="116" t="s">
        <v>773</v>
      </c>
      <c r="BA121" s="117">
        <v>11310</v>
      </c>
      <c r="BB121" s="117"/>
      <c r="BC121" s="117"/>
      <c r="BD121" s="117"/>
      <c r="BE121" s="117"/>
      <c r="BF121" s="117"/>
      <c r="BG121" s="132"/>
      <c r="BH121" s="57" t="s">
        <v>805</v>
      </c>
      <c r="BI121" s="364" t="s">
        <v>941</v>
      </c>
    </row>
    <row r="122" spans="1:150" ht="25.5" hidden="1" customHeight="1" x14ac:dyDescent="0.25">
      <c r="A122" s="29" t="s">
        <v>648</v>
      </c>
      <c r="B122" s="29" t="s">
        <v>649</v>
      </c>
      <c r="C122" s="29" t="s">
        <v>650</v>
      </c>
      <c r="D122" s="40" t="s">
        <v>651</v>
      </c>
      <c r="E122" s="41" t="s">
        <v>652</v>
      </c>
      <c r="F122" s="41" t="s">
        <v>121</v>
      </c>
      <c r="G122" s="41" t="s">
        <v>361</v>
      </c>
      <c r="H122" s="41" t="s">
        <v>136</v>
      </c>
      <c r="I122" s="41" t="s">
        <v>115</v>
      </c>
      <c r="J122" s="41"/>
      <c r="K122" s="41"/>
      <c r="L122" s="41"/>
      <c r="M122" s="41"/>
      <c r="N122" s="42">
        <v>2854494.11</v>
      </c>
      <c r="O122" s="42">
        <v>603558.57999999996</v>
      </c>
      <c r="P122" s="33"/>
      <c r="Q122" s="42">
        <v>603558.57999999996</v>
      </c>
      <c r="R122" s="42"/>
      <c r="S122" s="42">
        <v>1647376.95</v>
      </c>
      <c r="T122" s="34">
        <v>42522</v>
      </c>
      <c r="U122" s="35">
        <v>42704</v>
      </c>
      <c r="V122" s="35">
        <v>42735</v>
      </c>
      <c r="W122" s="36">
        <v>43912</v>
      </c>
      <c r="X122" s="91">
        <v>0</v>
      </c>
      <c r="Y122" s="91">
        <f>S122/2</f>
        <v>823688.47499999998</v>
      </c>
      <c r="Z122" s="91">
        <f>S122/2</f>
        <v>823688.47499999998</v>
      </c>
      <c r="AA122" s="91">
        <v>0</v>
      </c>
      <c r="AB122" s="91">
        <v>0</v>
      </c>
      <c r="AC122" s="91"/>
      <c r="AD122" s="149"/>
      <c r="AE122" s="115"/>
      <c r="AF122" s="170">
        <v>6</v>
      </c>
      <c r="AG122" s="116" t="s">
        <v>774</v>
      </c>
      <c r="AH122" s="171">
        <v>7</v>
      </c>
      <c r="AI122" s="134" t="s">
        <v>238</v>
      </c>
      <c r="AJ122" s="136"/>
      <c r="AK122" s="133"/>
      <c r="AL122" s="117"/>
      <c r="AM122" s="117"/>
      <c r="AN122" s="117"/>
      <c r="AO122" s="117"/>
      <c r="AP122" s="117" t="s">
        <v>200</v>
      </c>
      <c r="AQ122" s="116" t="s">
        <v>770</v>
      </c>
      <c r="AR122" s="117">
        <v>7.5</v>
      </c>
      <c r="AS122" s="117" t="s">
        <v>201</v>
      </c>
      <c r="AT122" s="116" t="s">
        <v>771</v>
      </c>
      <c r="AU122" s="117">
        <v>29</v>
      </c>
      <c r="AV122" s="117" t="s">
        <v>198</v>
      </c>
      <c r="AW122" s="129" t="s">
        <v>772</v>
      </c>
      <c r="AX122" s="117">
        <v>398</v>
      </c>
      <c r="AY122" s="117" t="s">
        <v>199</v>
      </c>
      <c r="AZ122" s="116" t="s">
        <v>226</v>
      </c>
      <c r="BA122" s="117">
        <v>862</v>
      </c>
      <c r="BB122" s="117"/>
      <c r="BC122" s="117"/>
      <c r="BD122" s="117"/>
      <c r="BE122" s="117"/>
      <c r="BF122" s="117"/>
      <c r="BG122" s="132"/>
      <c r="BH122" s="57" t="s">
        <v>808</v>
      </c>
      <c r="BI122" s="364" t="s">
        <v>941</v>
      </c>
    </row>
    <row r="123" spans="1:150" ht="25.5" hidden="1" customHeight="1" x14ac:dyDescent="0.25">
      <c r="A123" s="29" t="s">
        <v>653</v>
      </c>
      <c r="B123" s="29" t="s">
        <v>654</v>
      </c>
      <c r="C123" s="29" t="s">
        <v>655</v>
      </c>
      <c r="D123" s="40" t="s">
        <v>656</v>
      </c>
      <c r="E123" s="41" t="s">
        <v>637</v>
      </c>
      <c r="F123" s="41" t="s">
        <v>121</v>
      </c>
      <c r="G123" s="41" t="s">
        <v>493</v>
      </c>
      <c r="H123" s="41" t="s">
        <v>136</v>
      </c>
      <c r="I123" s="41" t="s">
        <v>115</v>
      </c>
      <c r="J123" s="41"/>
      <c r="K123" s="41"/>
      <c r="L123" s="41"/>
      <c r="M123" s="41"/>
      <c r="N123" s="42">
        <f>SUM(O123:S123)</f>
        <v>444870</v>
      </c>
      <c r="O123" s="42">
        <v>320131.20000000001</v>
      </c>
      <c r="P123" s="33"/>
      <c r="Q123" s="42"/>
      <c r="R123" s="42"/>
      <c r="S123" s="42">
        <v>124738.8</v>
      </c>
      <c r="T123" s="34">
        <v>43250</v>
      </c>
      <c r="U123" s="35">
        <v>43281</v>
      </c>
      <c r="V123" s="35">
        <v>43373</v>
      </c>
      <c r="W123" s="36">
        <v>44286</v>
      </c>
      <c r="X123" s="91"/>
      <c r="Y123" s="91"/>
      <c r="Z123" s="91">
        <f>S123*0.1</f>
        <v>12473.880000000001</v>
      </c>
      <c r="AA123" s="91">
        <f>S123*0.7</f>
        <v>87317.16</v>
      </c>
      <c r="AB123" s="91">
        <f>S123*0.2</f>
        <v>24947.760000000002</v>
      </c>
      <c r="AC123" s="91"/>
      <c r="AD123" s="149"/>
      <c r="AE123" s="115"/>
      <c r="AF123" s="170">
        <v>6</v>
      </c>
      <c r="AG123" s="116" t="s">
        <v>774</v>
      </c>
      <c r="AH123" s="171">
        <v>7</v>
      </c>
      <c r="AI123" s="134" t="s">
        <v>238</v>
      </c>
      <c r="AJ123" s="136"/>
      <c r="AK123" s="133"/>
      <c r="AL123" s="117"/>
      <c r="AM123" s="117"/>
      <c r="AN123" s="117"/>
      <c r="AO123" s="117"/>
      <c r="AP123" s="117" t="s">
        <v>197</v>
      </c>
      <c r="AQ123" s="129" t="s">
        <v>773</v>
      </c>
      <c r="AR123" s="117">
        <v>221</v>
      </c>
      <c r="AS123" s="117" t="s">
        <v>199</v>
      </c>
      <c r="AT123" s="116" t="s">
        <v>226</v>
      </c>
      <c r="AU123" s="117">
        <v>600</v>
      </c>
      <c r="AV123" s="136"/>
      <c r="AW123" s="136"/>
      <c r="AX123" s="136"/>
      <c r="AY123" s="136"/>
      <c r="AZ123" s="136"/>
      <c r="BA123" s="136"/>
      <c r="BB123" s="117"/>
      <c r="BC123" s="117"/>
      <c r="BD123" s="117"/>
      <c r="BE123" s="117"/>
      <c r="BF123" s="117"/>
      <c r="BG123" s="132"/>
      <c r="BH123" s="57" t="s">
        <v>810</v>
      </c>
      <c r="BI123" s="364" t="s">
        <v>941</v>
      </c>
    </row>
    <row r="124" spans="1:150" ht="25.5" hidden="1" customHeight="1" x14ac:dyDescent="0.25">
      <c r="A124" s="29" t="s">
        <v>657</v>
      </c>
      <c r="B124" s="29" t="s">
        <v>658</v>
      </c>
      <c r="C124" s="29" t="s">
        <v>659</v>
      </c>
      <c r="D124" s="40" t="s">
        <v>660</v>
      </c>
      <c r="E124" s="41" t="s">
        <v>642</v>
      </c>
      <c r="F124" s="41" t="s">
        <v>121</v>
      </c>
      <c r="G124" s="41" t="s">
        <v>608</v>
      </c>
      <c r="H124" s="41" t="s">
        <v>136</v>
      </c>
      <c r="I124" s="41" t="s">
        <v>115</v>
      </c>
      <c r="J124" s="41"/>
      <c r="K124" s="41"/>
      <c r="L124" s="41"/>
      <c r="M124" s="41"/>
      <c r="N124" s="42">
        <v>136161.48000000001</v>
      </c>
      <c r="O124" s="42">
        <v>29723.21</v>
      </c>
      <c r="P124" s="33"/>
      <c r="Q124" s="42"/>
      <c r="R124" s="42"/>
      <c r="S124" s="42">
        <v>106438.27</v>
      </c>
      <c r="T124" s="34">
        <v>43160</v>
      </c>
      <c r="U124" s="35">
        <v>43191</v>
      </c>
      <c r="V124" s="35">
        <v>43281</v>
      </c>
      <c r="W124" s="36">
        <v>44196</v>
      </c>
      <c r="X124" s="91"/>
      <c r="Y124" s="91"/>
      <c r="Z124" s="91"/>
      <c r="AA124" s="91">
        <v>106438.27</v>
      </c>
      <c r="AB124" s="91"/>
      <c r="AC124" s="91"/>
      <c r="AD124" s="149"/>
      <c r="AE124" s="115"/>
      <c r="AF124" s="170">
        <v>7</v>
      </c>
      <c r="AG124" s="116" t="s">
        <v>238</v>
      </c>
      <c r="AH124" s="171"/>
      <c r="AI124" s="134"/>
      <c r="AJ124" s="136"/>
      <c r="AK124" s="133"/>
      <c r="AL124" s="117"/>
      <c r="AM124" s="117"/>
      <c r="AN124" s="117"/>
      <c r="AO124" s="117"/>
      <c r="AP124" s="117" t="s">
        <v>198</v>
      </c>
      <c r="AQ124" s="129" t="s">
        <v>772</v>
      </c>
      <c r="AR124" s="117">
        <v>50</v>
      </c>
      <c r="AS124" s="117"/>
      <c r="AT124" s="116"/>
      <c r="AU124" s="117"/>
      <c r="AV124" s="136"/>
      <c r="AW124" s="136"/>
      <c r="AX124" s="136"/>
      <c r="AY124" s="136"/>
      <c r="AZ124" s="136"/>
      <c r="BA124" s="136"/>
      <c r="BB124" s="117"/>
      <c r="BC124" s="117"/>
      <c r="BD124" s="117"/>
      <c r="BE124" s="117"/>
      <c r="BF124" s="117"/>
      <c r="BG124" s="132"/>
      <c r="BH124" s="57" t="s">
        <v>809</v>
      </c>
      <c r="BI124" s="364" t="s">
        <v>941</v>
      </c>
    </row>
    <row r="125" spans="1:150" ht="25.5" hidden="1" customHeight="1" x14ac:dyDescent="0.25">
      <c r="A125" s="29" t="s">
        <v>661</v>
      </c>
      <c r="B125" s="29" t="s">
        <v>662</v>
      </c>
      <c r="C125" s="29" t="s">
        <v>663</v>
      </c>
      <c r="D125" s="40" t="s">
        <v>664</v>
      </c>
      <c r="E125" s="41" t="s">
        <v>647</v>
      </c>
      <c r="F125" s="41" t="s">
        <v>121</v>
      </c>
      <c r="G125" s="41" t="s">
        <v>399</v>
      </c>
      <c r="H125" s="41" t="s">
        <v>136</v>
      </c>
      <c r="I125" s="41" t="s">
        <v>115</v>
      </c>
      <c r="J125" s="41"/>
      <c r="K125" s="41"/>
      <c r="L125" s="41"/>
      <c r="M125" s="41"/>
      <c r="N125" s="42">
        <v>548947.86</v>
      </c>
      <c r="O125" s="42">
        <v>274473.93</v>
      </c>
      <c r="P125" s="33"/>
      <c r="Q125" s="42"/>
      <c r="R125" s="42"/>
      <c r="S125" s="42">
        <v>274473.93</v>
      </c>
      <c r="T125" s="34">
        <v>43311</v>
      </c>
      <c r="U125" s="35">
        <v>43342</v>
      </c>
      <c r="V125" s="35">
        <v>43434</v>
      </c>
      <c r="W125" s="36">
        <v>44205</v>
      </c>
      <c r="X125" s="91"/>
      <c r="Y125" s="91"/>
      <c r="Z125" s="91">
        <v>40000</v>
      </c>
      <c r="AA125" s="91">
        <v>100000</v>
      </c>
      <c r="AB125" s="91">
        <v>58473.93</v>
      </c>
      <c r="AC125" s="91"/>
      <c r="AD125" s="149"/>
      <c r="AE125" s="115"/>
      <c r="AF125" s="170">
        <v>7</v>
      </c>
      <c r="AG125" s="116" t="s">
        <v>238</v>
      </c>
      <c r="AH125" s="170">
        <v>6</v>
      </c>
      <c r="AI125" s="116" t="s">
        <v>774</v>
      </c>
      <c r="AJ125" s="120">
        <v>50</v>
      </c>
      <c r="AK125" s="150" t="s">
        <v>775</v>
      </c>
      <c r="AL125" s="117"/>
      <c r="AM125" s="117"/>
      <c r="AN125" s="117"/>
      <c r="AO125" s="117"/>
      <c r="AP125" s="117" t="s">
        <v>200</v>
      </c>
      <c r="AQ125" s="116" t="s">
        <v>770</v>
      </c>
      <c r="AR125" s="117">
        <v>0.22700000000000001</v>
      </c>
      <c r="AS125" s="117" t="s">
        <v>201</v>
      </c>
      <c r="AT125" s="116" t="s">
        <v>771</v>
      </c>
      <c r="AU125" s="117">
        <v>27</v>
      </c>
      <c r="AV125" s="117" t="s">
        <v>198</v>
      </c>
      <c r="AW125" s="129" t="s">
        <v>772</v>
      </c>
      <c r="AX125" s="117">
        <v>93</v>
      </c>
      <c r="AY125" s="117"/>
      <c r="AZ125" s="116"/>
      <c r="BA125" s="117"/>
      <c r="BB125" s="117"/>
      <c r="BC125" s="117"/>
      <c r="BD125" s="117"/>
      <c r="BE125" s="117"/>
      <c r="BF125" s="117"/>
      <c r="BG125" s="132"/>
      <c r="BH125" s="57" t="s">
        <v>811</v>
      </c>
      <c r="BI125" s="364" t="s">
        <v>941</v>
      </c>
    </row>
    <row r="126" spans="1:150" ht="38.25" hidden="1" customHeight="1" x14ac:dyDescent="0.25">
      <c r="A126" s="29" t="s">
        <v>665</v>
      </c>
      <c r="B126" s="29" t="s">
        <v>666</v>
      </c>
      <c r="C126" s="29" t="s">
        <v>667</v>
      </c>
      <c r="D126" s="40" t="s">
        <v>668</v>
      </c>
      <c r="E126" s="41" t="s">
        <v>652</v>
      </c>
      <c r="F126" s="41" t="s">
        <v>121</v>
      </c>
      <c r="G126" s="41" t="s">
        <v>361</v>
      </c>
      <c r="H126" s="41" t="s">
        <v>136</v>
      </c>
      <c r="I126" s="41" t="s">
        <v>115</v>
      </c>
      <c r="J126" s="41"/>
      <c r="K126" s="41"/>
      <c r="L126" s="41"/>
      <c r="M126" s="41"/>
      <c r="N126" s="42">
        <f>SUM(O126:S126)</f>
        <v>646255.83000000007</v>
      </c>
      <c r="O126" s="42">
        <v>150423.45000000001</v>
      </c>
      <c r="P126" s="33"/>
      <c r="Q126" s="42">
        <v>150423.45000000001</v>
      </c>
      <c r="R126" s="42"/>
      <c r="S126" s="42">
        <v>345408.93</v>
      </c>
      <c r="T126" s="34">
        <v>43368</v>
      </c>
      <c r="U126" s="35">
        <v>43399</v>
      </c>
      <c r="V126" s="35">
        <v>43462</v>
      </c>
      <c r="W126" s="36">
        <v>44196</v>
      </c>
      <c r="X126" s="91"/>
      <c r="Y126" s="91"/>
      <c r="Z126" s="91">
        <f>S126*0.1</f>
        <v>34540.893000000004</v>
      </c>
      <c r="AA126" s="91">
        <f>S126*0.7</f>
        <v>241786.25099999999</v>
      </c>
      <c r="AB126" s="91">
        <f>S126-Z126-AA126</f>
        <v>69081.786000000022</v>
      </c>
      <c r="AC126" s="91"/>
      <c r="AD126" s="149"/>
      <c r="AE126" s="115"/>
      <c r="AF126" s="170">
        <v>6</v>
      </c>
      <c r="AG126" s="116" t="s">
        <v>774</v>
      </c>
      <c r="AH126" s="171">
        <v>7</v>
      </c>
      <c r="AI126" s="134" t="s">
        <v>238</v>
      </c>
      <c r="AJ126" s="120">
        <v>50</v>
      </c>
      <c r="AK126" s="150" t="s">
        <v>775</v>
      </c>
      <c r="AL126" s="117"/>
      <c r="AM126" s="117"/>
      <c r="AN126" s="117"/>
      <c r="AO126" s="117"/>
      <c r="AP126" s="117" t="s">
        <v>200</v>
      </c>
      <c r="AQ126" s="116" t="s">
        <v>770</v>
      </c>
      <c r="AR126" s="117">
        <v>3.45</v>
      </c>
      <c r="AS126" s="117" t="s">
        <v>201</v>
      </c>
      <c r="AT126" s="116" t="s">
        <v>771</v>
      </c>
      <c r="AU126" s="117">
        <v>17</v>
      </c>
      <c r="AV126" s="117" t="s">
        <v>198</v>
      </c>
      <c r="AW126" s="129" t="s">
        <v>772</v>
      </c>
      <c r="AX126" s="117">
        <v>32</v>
      </c>
      <c r="AY126" s="117"/>
      <c r="AZ126" s="116"/>
      <c r="BA126" s="117"/>
      <c r="BB126" s="117"/>
      <c r="BC126" s="117"/>
      <c r="BD126" s="117"/>
      <c r="BE126" s="117"/>
      <c r="BF126" s="117"/>
      <c r="BG126" s="132"/>
      <c r="BH126" s="57" t="s">
        <v>812</v>
      </c>
      <c r="BI126" s="364" t="s">
        <v>941</v>
      </c>
    </row>
    <row r="127" spans="1:150" s="113" customFormat="1" ht="25.5" hidden="1" customHeight="1" x14ac:dyDescent="0.25">
      <c r="A127" s="20" t="s">
        <v>669</v>
      </c>
      <c r="B127" s="21" t="s">
        <v>83</v>
      </c>
      <c r="C127" s="21"/>
      <c r="D127" s="37" t="s">
        <v>670</v>
      </c>
      <c r="E127" s="23"/>
      <c r="F127" s="23"/>
      <c r="G127" s="23"/>
      <c r="H127" s="23"/>
      <c r="I127" s="23"/>
      <c r="J127" s="23"/>
      <c r="K127" s="23"/>
      <c r="L127" s="23"/>
      <c r="M127" s="23"/>
      <c r="N127" s="23"/>
      <c r="O127" s="23"/>
      <c r="P127" s="23"/>
      <c r="Q127" s="23"/>
      <c r="R127" s="23"/>
      <c r="S127" s="52"/>
      <c r="T127" s="25"/>
      <c r="U127" s="38"/>
      <c r="V127" s="38"/>
      <c r="W127" s="28" t="s">
        <v>275</v>
      </c>
      <c r="X127" s="108"/>
      <c r="Y127" s="108"/>
      <c r="Z127" s="108"/>
      <c r="AA127" s="108"/>
      <c r="AB127" s="108"/>
      <c r="AC127" s="108"/>
      <c r="AD127" s="138"/>
      <c r="AE127" s="109"/>
      <c r="AF127" s="112"/>
      <c r="AG127" s="110"/>
      <c r="AH127" s="110"/>
      <c r="AI127" s="111"/>
      <c r="AJ127" s="109"/>
      <c r="AK127" s="112"/>
      <c r="AL127" s="110"/>
      <c r="AM127" s="110"/>
      <c r="AN127" s="110"/>
      <c r="AO127" s="110"/>
      <c r="AP127" s="110"/>
      <c r="AQ127" s="110"/>
      <c r="AR127" s="110"/>
      <c r="AS127" s="110"/>
      <c r="AT127" s="110"/>
      <c r="AU127" s="110"/>
      <c r="AV127" s="110"/>
      <c r="AW127" s="110"/>
      <c r="AX127" s="110"/>
      <c r="AY127" s="110"/>
      <c r="AZ127" s="110"/>
      <c r="BA127" s="110"/>
      <c r="BB127" s="110"/>
      <c r="BC127" s="110"/>
      <c r="BD127" s="110"/>
      <c r="BE127" s="110"/>
      <c r="BF127" s="110"/>
      <c r="BG127" s="111"/>
      <c r="BH127" s="57"/>
      <c r="BI127" s="364" t="s">
        <v>275</v>
      </c>
      <c r="BJ127" s="101"/>
      <c r="BK127" s="101"/>
      <c r="BL127" s="101"/>
      <c r="BM127" s="101"/>
      <c r="BN127" s="101"/>
      <c r="BO127" s="101"/>
      <c r="BP127" s="101"/>
      <c r="BQ127" s="101"/>
      <c r="BR127" s="101"/>
      <c r="BS127" s="101"/>
      <c r="BT127" s="101"/>
      <c r="BU127" s="101"/>
      <c r="BV127" s="101"/>
      <c r="BW127" s="101"/>
      <c r="BX127" s="101"/>
      <c r="BY127" s="101"/>
      <c r="BZ127" s="101"/>
      <c r="CA127" s="101"/>
      <c r="CB127" s="101"/>
      <c r="CC127" s="101"/>
      <c r="CD127" s="101"/>
      <c r="CE127" s="101"/>
      <c r="CF127" s="101"/>
      <c r="CG127" s="101"/>
      <c r="CH127" s="101"/>
      <c r="CI127" s="101"/>
      <c r="CJ127" s="101"/>
      <c r="CK127" s="101"/>
      <c r="CL127" s="101"/>
      <c r="CM127" s="101"/>
      <c r="CN127" s="101"/>
      <c r="CO127" s="101"/>
      <c r="CP127" s="101"/>
      <c r="CQ127" s="101"/>
      <c r="CR127" s="101"/>
      <c r="CS127" s="101"/>
      <c r="CT127" s="101"/>
      <c r="CU127" s="101"/>
      <c r="CV127" s="101"/>
      <c r="CW127" s="101"/>
      <c r="CX127" s="101"/>
      <c r="CY127" s="101"/>
      <c r="CZ127" s="101"/>
      <c r="DA127" s="101"/>
      <c r="DB127" s="101"/>
      <c r="DC127" s="101"/>
      <c r="DD127" s="101"/>
      <c r="DE127" s="101"/>
      <c r="DF127" s="101"/>
      <c r="DG127" s="101"/>
      <c r="DH127" s="101"/>
      <c r="DI127" s="101"/>
      <c r="DJ127" s="101"/>
      <c r="DK127" s="101"/>
      <c r="DL127" s="101"/>
      <c r="DM127" s="101"/>
      <c r="DN127" s="101"/>
      <c r="DO127" s="101"/>
      <c r="DP127" s="101"/>
      <c r="DQ127" s="101"/>
      <c r="DR127" s="101"/>
      <c r="DS127" s="101"/>
      <c r="DT127" s="101"/>
      <c r="DU127" s="101"/>
      <c r="DV127" s="101"/>
      <c r="DW127" s="101"/>
      <c r="DX127" s="101"/>
      <c r="DY127" s="101"/>
      <c r="DZ127" s="101"/>
      <c r="EA127" s="101"/>
      <c r="EB127" s="101"/>
      <c r="EC127" s="101"/>
      <c r="ED127" s="101"/>
      <c r="EE127" s="101"/>
      <c r="EF127" s="101"/>
      <c r="EG127" s="101"/>
      <c r="EH127" s="101"/>
      <c r="EI127" s="101"/>
      <c r="EJ127" s="101"/>
      <c r="EK127" s="101"/>
      <c r="EL127" s="101"/>
      <c r="EM127" s="101"/>
      <c r="EN127" s="101"/>
      <c r="EO127" s="101"/>
      <c r="EP127" s="101"/>
      <c r="EQ127" s="101"/>
      <c r="ER127" s="101"/>
      <c r="ES127" s="101"/>
      <c r="ET127" s="101"/>
    </row>
    <row r="128" spans="1:150" ht="25.5" hidden="1" customHeight="1" x14ac:dyDescent="0.25">
      <c r="A128" s="29" t="s">
        <v>671</v>
      </c>
      <c r="B128" s="29" t="s">
        <v>672</v>
      </c>
      <c r="C128" s="29" t="s">
        <v>673</v>
      </c>
      <c r="D128" s="30" t="s">
        <v>674</v>
      </c>
      <c r="E128" s="31" t="s">
        <v>652</v>
      </c>
      <c r="F128" s="32" t="s">
        <v>121</v>
      </c>
      <c r="G128" s="32" t="s">
        <v>361</v>
      </c>
      <c r="H128" s="32" t="s">
        <v>140</v>
      </c>
      <c r="I128" s="32" t="s">
        <v>115</v>
      </c>
      <c r="J128" s="32"/>
      <c r="K128" s="32"/>
      <c r="L128" s="32"/>
      <c r="M128" s="32"/>
      <c r="N128" s="33">
        <f>O128+S128</f>
        <v>1681106.52</v>
      </c>
      <c r="O128" s="33">
        <v>252165.98</v>
      </c>
      <c r="P128" s="33">
        <v>0</v>
      </c>
      <c r="Q128" s="33">
        <v>0</v>
      </c>
      <c r="R128" s="33">
        <v>0</v>
      </c>
      <c r="S128" s="33">
        <v>1428940.54</v>
      </c>
      <c r="T128" s="34">
        <v>42491</v>
      </c>
      <c r="U128" s="35">
        <v>42705</v>
      </c>
      <c r="V128" s="35">
        <v>42794</v>
      </c>
      <c r="W128" s="36">
        <v>43904</v>
      </c>
      <c r="X128" s="114">
        <v>0</v>
      </c>
      <c r="Y128" s="114">
        <v>250000</v>
      </c>
      <c r="Z128" s="114">
        <v>332000</v>
      </c>
      <c r="AA128" s="114">
        <v>641207.01</v>
      </c>
      <c r="AB128" s="114">
        <f>S128-Y128-Z128-AA128</f>
        <v>205733.53000000003</v>
      </c>
      <c r="AC128" s="114"/>
      <c r="AD128" s="139"/>
      <c r="AE128" s="115"/>
      <c r="AF128" s="172">
        <v>8</v>
      </c>
      <c r="AG128" s="129" t="s">
        <v>239</v>
      </c>
      <c r="AH128" s="120"/>
      <c r="AI128" s="135"/>
      <c r="AJ128" s="136"/>
      <c r="AK128" s="119"/>
      <c r="AL128" s="120"/>
      <c r="AM128" s="120"/>
      <c r="AN128" s="120"/>
      <c r="AO128" s="120"/>
      <c r="AP128" s="120" t="s">
        <v>202</v>
      </c>
      <c r="AQ128" s="129" t="s">
        <v>203</v>
      </c>
      <c r="AR128" s="120">
        <f>125.34+23</f>
        <v>148.34</v>
      </c>
      <c r="AS128" s="120" t="s">
        <v>204</v>
      </c>
      <c r="AT128" s="129" t="s">
        <v>227</v>
      </c>
      <c r="AU128" s="120">
        <v>68.709999999999994</v>
      </c>
      <c r="AV128" s="120"/>
      <c r="AW128" s="120"/>
      <c r="AX128" s="120"/>
      <c r="AY128" s="120"/>
      <c r="AZ128" s="120"/>
      <c r="BA128" s="120"/>
      <c r="BB128" s="120"/>
      <c r="BC128" s="120"/>
      <c r="BD128" s="120"/>
      <c r="BE128" s="120"/>
      <c r="BF128" s="120"/>
      <c r="BG128" s="135"/>
      <c r="BH128" s="57" t="s">
        <v>803</v>
      </c>
      <c r="BI128" s="364" t="s">
        <v>941</v>
      </c>
    </row>
    <row r="129" spans="1:150" ht="24.75" hidden="1" customHeight="1" thickBot="1" x14ac:dyDescent="0.3">
      <c r="A129" s="15" t="s">
        <v>675</v>
      </c>
      <c r="B129" s="16" t="s">
        <v>83</v>
      </c>
      <c r="C129" s="16"/>
      <c r="D129" s="16" t="s">
        <v>676</v>
      </c>
      <c r="E129" s="17"/>
      <c r="F129" s="17"/>
      <c r="G129" s="17"/>
      <c r="H129" s="17"/>
      <c r="I129" s="17"/>
      <c r="J129" s="17"/>
      <c r="K129" s="17"/>
      <c r="L129" s="17"/>
      <c r="M129" s="17"/>
      <c r="N129" s="17"/>
      <c r="O129" s="17"/>
      <c r="P129" s="17"/>
      <c r="Q129" s="17"/>
      <c r="R129" s="17"/>
      <c r="S129" s="17"/>
      <c r="T129" s="46"/>
      <c r="U129" s="47"/>
      <c r="V129" s="47"/>
      <c r="W129" s="48" t="s">
        <v>275</v>
      </c>
      <c r="X129" s="17"/>
      <c r="Y129" s="17"/>
      <c r="Z129" s="17"/>
      <c r="AA129" s="17"/>
      <c r="AB129" s="17"/>
      <c r="AC129" s="17"/>
      <c r="AD129" s="17"/>
      <c r="AE129" s="115"/>
      <c r="AF129" s="17"/>
      <c r="AG129" s="17"/>
      <c r="AH129" s="17"/>
      <c r="AI129" s="17"/>
      <c r="AJ129" s="136"/>
      <c r="AK129" s="17"/>
      <c r="AL129" s="17"/>
      <c r="AM129" s="17"/>
      <c r="AN129" s="17"/>
      <c r="AO129" s="17"/>
      <c r="AP129" s="107"/>
      <c r="AQ129" s="107"/>
      <c r="AR129" s="107"/>
      <c r="AS129" s="107"/>
      <c r="AT129" s="17"/>
      <c r="AU129" s="107"/>
      <c r="AV129" s="107"/>
      <c r="AW129" s="17"/>
      <c r="AX129" s="107"/>
      <c r="AY129" s="107"/>
      <c r="AZ129" s="17"/>
      <c r="BA129" s="107"/>
      <c r="BB129" s="107"/>
      <c r="BC129" s="107"/>
      <c r="BD129" s="107"/>
      <c r="BE129" s="107"/>
      <c r="BF129" s="107"/>
      <c r="BG129" s="107"/>
      <c r="BH129" s="57"/>
      <c r="BI129" s="364" t="s">
        <v>275</v>
      </c>
    </row>
    <row r="130" spans="1:150" s="113" customFormat="1" ht="25.5" hidden="1" customHeight="1" x14ac:dyDescent="0.25">
      <c r="A130" s="20" t="s">
        <v>677</v>
      </c>
      <c r="B130" s="21" t="s">
        <v>83</v>
      </c>
      <c r="C130" s="21"/>
      <c r="D130" s="22" t="s">
        <v>678</v>
      </c>
      <c r="E130" s="23"/>
      <c r="F130" s="23"/>
      <c r="G130" s="23"/>
      <c r="H130" s="23"/>
      <c r="I130" s="23"/>
      <c r="J130" s="23"/>
      <c r="K130" s="23"/>
      <c r="L130" s="23"/>
      <c r="M130" s="23"/>
      <c r="N130" s="23"/>
      <c r="O130" s="23"/>
      <c r="P130" s="23"/>
      <c r="Q130" s="23"/>
      <c r="R130" s="23"/>
      <c r="S130" s="24"/>
      <c r="T130" s="25"/>
      <c r="U130" s="38"/>
      <c r="V130" s="38"/>
      <c r="W130" s="28" t="s">
        <v>275</v>
      </c>
      <c r="X130" s="108"/>
      <c r="Y130" s="108"/>
      <c r="Z130" s="108"/>
      <c r="AA130" s="108"/>
      <c r="AB130" s="108"/>
      <c r="AC130" s="108"/>
      <c r="AD130" s="138"/>
      <c r="AE130" s="109"/>
      <c r="AF130" s="112"/>
      <c r="AG130" s="110"/>
      <c r="AH130" s="110"/>
      <c r="AI130" s="111"/>
      <c r="AJ130" s="109"/>
      <c r="AK130" s="112"/>
      <c r="AL130" s="110"/>
      <c r="AM130" s="110"/>
      <c r="AN130" s="110"/>
      <c r="AO130" s="110"/>
      <c r="AP130" s="110"/>
      <c r="AQ130" s="110"/>
      <c r="AR130" s="110"/>
      <c r="AS130" s="110"/>
      <c r="AT130" s="110"/>
      <c r="AU130" s="110"/>
      <c r="AV130" s="110"/>
      <c r="AW130" s="110"/>
      <c r="AX130" s="110"/>
      <c r="AY130" s="110"/>
      <c r="AZ130" s="110"/>
      <c r="BA130" s="110"/>
      <c r="BB130" s="110"/>
      <c r="BC130" s="110"/>
      <c r="BD130" s="110"/>
      <c r="BE130" s="110"/>
      <c r="BF130" s="110"/>
      <c r="BG130" s="111"/>
      <c r="BH130" s="57"/>
      <c r="BI130" s="364" t="s">
        <v>275</v>
      </c>
      <c r="BJ130" s="101"/>
      <c r="BK130" s="101"/>
      <c r="BL130" s="101"/>
      <c r="BM130" s="101"/>
      <c r="BN130" s="101"/>
      <c r="BO130" s="101"/>
      <c r="BP130" s="101"/>
      <c r="BQ130" s="101"/>
      <c r="BR130" s="101"/>
      <c r="BS130" s="101"/>
      <c r="BT130" s="101"/>
      <c r="BU130" s="101"/>
      <c r="BV130" s="101"/>
      <c r="BW130" s="101"/>
      <c r="BX130" s="101"/>
      <c r="BY130" s="101"/>
      <c r="BZ130" s="101"/>
      <c r="CA130" s="101"/>
      <c r="CB130" s="101"/>
      <c r="CC130" s="101"/>
      <c r="CD130" s="101"/>
      <c r="CE130" s="101"/>
      <c r="CF130" s="101"/>
      <c r="CG130" s="101"/>
      <c r="CH130" s="101"/>
      <c r="CI130" s="101"/>
      <c r="CJ130" s="101"/>
      <c r="CK130" s="101"/>
      <c r="CL130" s="101"/>
      <c r="CM130" s="101"/>
      <c r="CN130" s="101"/>
      <c r="CO130" s="101"/>
      <c r="CP130" s="101"/>
      <c r="CQ130" s="101"/>
      <c r="CR130" s="101"/>
      <c r="CS130" s="101"/>
      <c r="CT130" s="101"/>
      <c r="CU130" s="101"/>
      <c r="CV130" s="101"/>
      <c r="CW130" s="101"/>
      <c r="CX130" s="101"/>
      <c r="CY130" s="101"/>
      <c r="CZ130" s="101"/>
      <c r="DA130" s="101"/>
      <c r="DB130" s="101"/>
      <c r="DC130" s="101"/>
      <c r="DD130" s="101"/>
      <c r="DE130" s="101"/>
      <c r="DF130" s="101"/>
      <c r="DG130" s="101"/>
      <c r="DH130" s="101"/>
      <c r="DI130" s="101"/>
      <c r="DJ130" s="101"/>
      <c r="DK130" s="101"/>
      <c r="DL130" s="101"/>
      <c r="DM130" s="101"/>
      <c r="DN130" s="101"/>
      <c r="DO130" s="101"/>
      <c r="DP130" s="101"/>
      <c r="DQ130" s="101"/>
      <c r="DR130" s="101"/>
      <c r="DS130" s="101"/>
      <c r="DT130" s="101"/>
      <c r="DU130" s="101"/>
      <c r="DV130" s="101"/>
      <c r="DW130" s="101"/>
      <c r="DX130" s="101"/>
      <c r="DY130" s="101"/>
      <c r="DZ130" s="101"/>
      <c r="EA130" s="101"/>
      <c r="EB130" s="101"/>
      <c r="EC130" s="101"/>
      <c r="ED130" s="101"/>
      <c r="EE130" s="101"/>
      <c r="EF130" s="101"/>
      <c r="EG130" s="101"/>
      <c r="EH130" s="101"/>
      <c r="EI130" s="101"/>
      <c r="EJ130" s="101"/>
      <c r="EK130" s="101"/>
      <c r="EL130" s="101"/>
      <c r="EM130" s="101"/>
      <c r="EN130" s="101"/>
      <c r="EO130" s="101"/>
      <c r="EP130" s="101"/>
      <c r="EQ130" s="101"/>
      <c r="ER130" s="101"/>
      <c r="ES130" s="101"/>
      <c r="ET130" s="101"/>
    </row>
    <row r="131" spans="1:150" ht="25.5" hidden="1" customHeight="1" x14ac:dyDescent="0.25">
      <c r="A131" s="29" t="s">
        <v>679</v>
      </c>
      <c r="B131" s="29" t="s">
        <v>680</v>
      </c>
      <c r="C131" s="29" t="s">
        <v>681</v>
      </c>
      <c r="D131" s="30" t="s">
        <v>682</v>
      </c>
      <c r="E131" s="31" t="s">
        <v>683</v>
      </c>
      <c r="F131" s="32" t="s">
        <v>121</v>
      </c>
      <c r="G131" s="32" t="s">
        <v>408</v>
      </c>
      <c r="H131" s="32" t="s">
        <v>143</v>
      </c>
      <c r="I131" s="32" t="s">
        <v>115</v>
      </c>
      <c r="J131" s="32"/>
      <c r="K131" s="32"/>
      <c r="L131" s="32"/>
      <c r="M131" s="32"/>
      <c r="N131" s="33">
        <v>2800256.02</v>
      </c>
      <c r="O131" s="33"/>
      <c r="P131" s="33"/>
      <c r="Q131" s="33"/>
      <c r="R131" s="33">
        <v>420038.40000000002</v>
      </c>
      <c r="S131" s="33">
        <v>2380217.62</v>
      </c>
      <c r="T131" s="34">
        <v>42826</v>
      </c>
      <c r="U131" s="35">
        <v>42856</v>
      </c>
      <c r="V131" s="35">
        <v>42916</v>
      </c>
      <c r="W131" s="36">
        <v>43545</v>
      </c>
      <c r="X131" s="114"/>
      <c r="Y131" s="114">
        <f>S131/2</f>
        <v>1190108.81</v>
      </c>
      <c r="Z131" s="114">
        <f>S131/2</f>
        <v>1190108.81</v>
      </c>
      <c r="AA131" s="114"/>
      <c r="AB131" s="114"/>
      <c r="AC131" s="114"/>
      <c r="AD131" s="139"/>
      <c r="AE131" s="115"/>
      <c r="AF131" s="119">
        <v>5</v>
      </c>
      <c r="AG131" s="173" t="s">
        <v>776</v>
      </c>
      <c r="AH131" s="120"/>
      <c r="AI131" s="174"/>
      <c r="AJ131" s="136"/>
      <c r="AK131" s="175"/>
      <c r="AL131" s="120"/>
      <c r="AM131" s="120"/>
      <c r="AN131" s="120"/>
      <c r="AO131" s="120"/>
      <c r="AP131" s="176" t="s">
        <v>205</v>
      </c>
      <c r="AQ131" s="173" t="s">
        <v>777</v>
      </c>
      <c r="AR131" s="177">
        <v>5100</v>
      </c>
      <c r="AS131" s="120"/>
      <c r="AT131" s="178"/>
      <c r="AU131" s="173"/>
      <c r="AV131" s="120"/>
      <c r="AW131" s="120"/>
      <c r="AX131" s="120"/>
      <c r="AY131" s="120"/>
      <c r="AZ131" s="120"/>
      <c r="BA131" s="120"/>
      <c r="BB131" s="120"/>
      <c r="BC131" s="120"/>
      <c r="BD131" s="120"/>
      <c r="BE131" s="120"/>
      <c r="BF131" s="120"/>
      <c r="BG131" s="135"/>
      <c r="BH131" s="57" t="s">
        <v>804</v>
      </c>
      <c r="BI131" s="364" t="s">
        <v>941</v>
      </c>
    </row>
    <row r="132" spans="1:150" ht="24.75" hidden="1" customHeight="1" thickBot="1" x14ac:dyDescent="0.3">
      <c r="A132" s="15" t="s">
        <v>684</v>
      </c>
      <c r="B132" s="16" t="s">
        <v>83</v>
      </c>
      <c r="C132" s="16"/>
      <c r="D132" s="16" t="s">
        <v>685</v>
      </c>
      <c r="E132" s="17"/>
      <c r="F132" s="17"/>
      <c r="G132" s="17"/>
      <c r="H132" s="17"/>
      <c r="I132" s="17"/>
      <c r="J132" s="17"/>
      <c r="K132" s="17"/>
      <c r="L132" s="17"/>
      <c r="M132" s="17"/>
      <c r="N132" s="17"/>
      <c r="O132" s="17"/>
      <c r="P132" s="17"/>
      <c r="Q132" s="17"/>
      <c r="R132" s="17"/>
      <c r="S132" s="17"/>
      <c r="T132" s="46"/>
      <c r="U132" s="47"/>
      <c r="V132" s="47"/>
      <c r="W132" s="48" t="s">
        <v>275</v>
      </c>
      <c r="X132" s="17"/>
      <c r="Y132" s="17"/>
      <c r="Z132" s="17"/>
      <c r="AA132" s="17"/>
      <c r="AB132" s="17"/>
      <c r="AC132" s="17"/>
      <c r="AD132" s="17"/>
      <c r="AE132" s="115"/>
      <c r="AF132" s="17"/>
      <c r="AG132" s="17"/>
      <c r="AH132" s="17"/>
      <c r="AI132" s="17"/>
      <c r="AJ132" s="17"/>
      <c r="AK132" s="17"/>
      <c r="AL132" s="17"/>
      <c r="AM132" s="17"/>
      <c r="AN132" s="17"/>
      <c r="AO132" s="17"/>
      <c r="AP132" s="107"/>
      <c r="AQ132" s="107"/>
      <c r="AR132" s="107"/>
      <c r="AS132" s="107"/>
      <c r="AT132" s="17"/>
      <c r="AU132" s="107"/>
      <c r="AV132" s="107"/>
      <c r="AW132" s="17"/>
      <c r="AX132" s="107"/>
      <c r="AY132" s="107"/>
      <c r="AZ132" s="17"/>
      <c r="BA132" s="107"/>
      <c r="BB132" s="107"/>
      <c r="BC132" s="107"/>
      <c r="BD132" s="107"/>
      <c r="BE132" s="107"/>
      <c r="BF132" s="107"/>
      <c r="BG132" s="107"/>
      <c r="BH132" s="57"/>
      <c r="BI132" s="364" t="s">
        <v>275</v>
      </c>
    </row>
    <row r="133" spans="1:150" ht="24.75" hidden="1" customHeight="1" thickBot="1" x14ac:dyDescent="0.3">
      <c r="A133" s="15" t="s">
        <v>686</v>
      </c>
      <c r="B133" s="16" t="s">
        <v>83</v>
      </c>
      <c r="C133" s="16"/>
      <c r="D133" s="16" t="s">
        <v>687</v>
      </c>
      <c r="E133" s="17"/>
      <c r="F133" s="17"/>
      <c r="G133" s="17"/>
      <c r="H133" s="17"/>
      <c r="I133" s="17"/>
      <c r="J133" s="17"/>
      <c r="K133" s="17"/>
      <c r="L133" s="17"/>
      <c r="M133" s="17"/>
      <c r="N133" s="17"/>
      <c r="O133" s="17"/>
      <c r="P133" s="17"/>
      <c r="Q133" s="17"/>
      <c r="R133" s="17"/>
      <c r="S133" s="17"/>
      <c r="T133" s="46"/>
      <c r="U133" s="47"/>
      <c r="V133" s="47"/>
      <c r="W133" s="48" t="s">
        <v>275</v>
      </c>
      <c r="X133" s="17"/>
      <c r="Y133" s="17"/>
      <c r="Z133" s="17"/>
      <c r="AA133" s="17"/>
      <c r="AB133" s="17"/>
      <c r="AC133" s="17"/>
      <c r="AD133" s="17"/>
      <c r="AE133" s="115"/>
      <c r="AF133" s="17"/>
      <c r="AG133" s="17"/>
      <c r="AH133" s="17"/>
      <c r="AI133" s="17"/>
      <c r="AJ133" s="17"/>
      <c r="AK133" s="17"/>
      <c r="AL133" s="17"/>
      <c r="AM133" s="17"/>
      <c r="AN133" s="17"/>
      <c r="AO133" s="17"/>
      <c r="AP133" s="107"/>
      <c r="AQ133" s="107"/>
      <c r="AR133" s="107"/>
      <c r="AS133" s="107"/>
      <c r="AT133" s="17"/>
      <c r="AU133" s="107"/>
      <c r="AV133" s="107"/>
      <c r="AW133" s="17"/>
      <c r="AX133" s="107"/>
      <c r="AY133" s="107"/>
      <c r="AZ133" s="17"/>
      <c r="BA133" s="107"/>
      <c r="BB133" s="107"/>
      <c r="BC133" s="107"/>
      <c r="BD133" s="107"/>
      <c r="BE133" s="107"/>
      <c r="BF133" s="107"/>
      <c r="BG133" s="107"/>
      <c r="BH133" s="57"/>
      <c r="BI133" s="364" t="s">
        <v>275</v>
      </c>
    </row>
    <row r="134" spans="1:150" s="113" customFormat="1" ht="25.5" hidden="1" customHeight="1" x14ac:dyDescent="0.25">
      <c r="A134" s="20" t="s">
        <v>688</v>
      </c>
      <c r="B134" s="21" t="s">
        <v>83</v>
      </c>
      <c r="C134" s="21"/>
      <c r="D134" s="37" t="s">
        <v>689</v>
      </c>
      <c r="E134" s="23"/>
      <c r="F134" s="23"/>
      <c r="G134" s="23"/>
      <c r="H134" s="23"/>
      <c r="I134" s="23"/>
      <c r="J134" s="23"/>
      <c r="K134" s="23"/>
      <c r="L134" s="23"/>
      <c r="M134" s="23"/>
      <c r="N134" s="23"/>
      <c r="O134" s="23"/>
      <c r="P134" s="23"/>
      <c r="Q134" s="23"/>
      <c r="R134" s="23"/>
      <c r="S134" s="24"/>
      <c r="T134" s="25"/>
      <c r="U134" s="38"/>
      <c r="V134" s="38"/>
      <c r="W134" s="28" t="s">
        <v>275</v>
      </c>
      <c r="X134" s="108"/>
      <c r="Y134" s="108"/>
      <c r="Z134" s="108"/>
      <c r="AA134" s="108"/>
      <c r="AB134" s="108"/>
      <c r="AC134" s="108"/>
      <c r="AD134" s="138"/>
      <c r="AE134" s="109"/>
      <c r="AF134" s="112"/>
      <c r="AG134" s="110"/>
      <c r="AH134" s="110"/>
      <c r="AI134" s="111"/>
      <c r="AJ134" s="109"/>
      <c r="AK134" s="112"/>
      <c r="AL134" s="110"/>
      <c r="AM134" s="110"/>
      <c r="AN134" s="110"/>
      <c r="AO134" s="110"/>
      <c r="AP134" s="110"/>
      <c r="AQ134" s="110"/>
      <c r="AR134" s="110"/>
      <c r="AS134" s="110"/>
      <c r="AT134" s="110"/>
      <c r="AU134" s="110"/>
      <c r="AV134" s="110"/>
      <c r="AW134" s="110"/>
      <c r="AX134" s="110"/>
      <c r="AY134" s="110"/>
      <c r="AZ134" s="110"/>
      <c r="BA134" s="110"/>
      <c r="BB134" s="110"/>
      <c r="BC134" s="110"/>
      <c r="BD134" s="110"/>
      <c r="BE134" s="110"/>
      <c r="BF134" s="110"/>
      <c r="BG134" s="111"/>
      <c r="BH134" s="57"/>
      <c r="BI134" s="364" t="s">
        <v>275</v>
      </c>
      <c r="BJ134" s="101"/>
      <c r="BK134" s="101"/>
      <c r="BL134" s="101"/>
      <c r="BM134" s="101"/>
      <c r="BN134" s="101"/>
      <c r="BO134" s="101"/>
      <c r="BP134" s="101"/>
      <c r="BQ134" s="101"/>
      <c r="BR134" s="101"/>
      <c r="BS134" s="101"/>
      <c r="BT134" s="101"/>
      <c r="BU134" s="101"/>
      <c r="BV134" s="101"/>
      <c r="BW134" s="101"/>
      <c r="BX134" s="101"/>
      <c r="BY134" s="101"/>
      <c r="BZ134" s="101"/>
      <c r="CA134" s="101"/>
      <c r="CB134" s="101"/>
      <c r="CC134" s="101"/>
      <c r="CD134" s="101"/>
      <c r="CE134" s="101"/>
      <c r="CF134" s="101"/>
      <c r="CG134" s="101"/>
      <c r="CH134" s="101"/>
      <c r="CI134" s="101"/>
      <c r="CJ134" s="101"/>
      <c r="CK134" s="101"/>
      <c r="CL134" s="101"/>
      <c r="CM134" s="101"/>
      <c r="CN134" s="101"/>
      <c r="CO134" s="101"/>
      <c r="CP134" s="101"/>
      <c r="CQ134" s="101"/>
      <c r="CR134" s="101"/>
      <c r="CS134" s="101"/>
      <c r="CT134" s="101"/>
      <c r="CU134" s="101"/>
      <c r="CV134" s="101"/>
      <c r="CW134" s="101"/>
      <c r="CX134" s="101"/>
      <c r="CY134" s="101"/>
      <c r="CZ134" s="101"/>
      <c r="DA134" s="101"/>
      <c r="DB134" s="101"/>
      <c r="DC134" s="101"/>
      <c r="DD134" s="101"/>
      <c r="DE134" s="101"/>
      <c r="DF134" s="101"/>
      <c r="DG134" s="101"/>
      <c r="DH134" s="101"/>
      <c r="DI134" s="101"/>
      <c r="DJ134" s="101"/>
      <c r="DK134" s="101"/>
      <c r="DL134" s="101"/>
      <c r="DM134" s="101"/>
      <c r="DN134" s="101"/>
      <c r="DO134" s="101"/>
      <c r="DP134" s="101"/>
      <c r="DQ134" s="101"/>
      <c r="DR134" s="101"/>
      <c r="DS134" s="101"/>
      <c r="DT134" s="101"/>
      <c r="DU134" s="101"/>
      <c r="DV134" s="101"/>
      <c r="DW134" s="101"/>
      <c r="DX134" s="101"/>
      <c r="DY134" s="101"/>
      <c r="DZ134" s="101"/>
      <c r="EA134" s="101"/>
      <c r="EB134" s="101"/>
      <c r="EC134" s="101"/>
      <c r="ED134" s="101"/>
      <c r="EE134" s="101"/>
      <c r="EF134" s="101"/>
      <c r="EG134" s="101"/>
      <c r="EH134" s="101"/>
      <c r="EI134" s="101"/>
      <c r="EJ134" s="101"/>
      <c r="EK134" s="101"/>
      <c r="EL134" s="101"/>
      <c r="EM134" s="101"/>
      <c r="EN134" s="101"/>
      <c r="EO134" s="101"/>
      <c r="EP134" s="101"/>
      <c r="EQ134" s="101"/>
      <c r="ER134" s="101"/>
      <c r="ES134" s="101"/>
      <c r="ET134" s="101"/>
    </row>
    <row r="135" spans="1:150" s="101" customFormat="1" ht="25.5" hidden="1" customHeight="1" x14ac:dyDescent="0.25">
      <c r="A135" s="39" t="s">
        <v>690</v>
      </c>
      <c r="B135" s="39" t="s">
        <v>691</v>
      </c>
      <c r="C135" s="39" t="s">
        <v>692</v>
      </c>
      <c r="D135" s="40" t="s">
        <v>693</v>
      </c>
      <c r="E135" s="41" t="s">
        <v>280</v>
      </c>
      <c r="F135" s="41" t="s">
        <v>121</v>
      </c>
      <c r="G135" s="41" t="s">
        <v>608</v>
      </c>
      <c r="H135" s="41" t="s">
        <v>694</v>
      </c>
      <c r="I135" s="41" t="s">
        <v>115</v>
      </c>
      <c r="J135" s="41"/>
      <c r="K135" s="41"/>
      <c r="L135" s="41"/>
      <c r="M135" s="41"/>
      <c r="N135" s="42">
        <f>O135+S135</f>
        <v>363047.26</v>
      </c>
      <c r="O135" s="42">
        <v>54457.09</v>
      </c>
      <c r="P135" s="42"/>
      <c r="Q135" s="42"/>
      <c r="R135" s="42"/>
      <c r="S135" s="42">
        <v>308590.17</v>
      </c>
      <c r="T135" s="43">
        <v>42644</v>
      </c>
      <c r="U135" s="44">
        <v>42795</v>
      </c>
      <c r="V135" s="44">
        <v>42916</v>
      </c>
      <c r="W135" s="45">
        <v>43951</v>
      </c>
      <c r="X135" s="91">
        <v>0</v>
      </c>
      <c r="Y135" s="91">
        <v>138865.57999999999</v>
      </c>
      <c r="Z135" s="91">
        <f>S135-Y135</f>
        <v>169724.59</v>
      </c>
      <c r="AA135" s="91">
        <v>0</v>
      </c>
      <c r="AB135" s="91">
        <v>0</v>
      </c>
      <c r="AC135" s="91"/>
      <c r="AD135" s="149"/>
      <c r="AE135" s="131"/>
      <c r="AF135" s="133">
        <v>38</v>
      </c>
      <c r="AG135" s="116" t="s">
        <v>253</v>
      </c>
      <c r="AH135" s="117"/>
      <c r="AI135" s="132"/>
      <c r="AJ135" s="131"/>
      <c r="AK135" s="133"/>
      <c r="AL135" s="117"/>
      <c r="AM135" s="117"/>
      <c r="AN135" s="117"/>
      <c r="AO135" s="117"/>
      <c r="AP135" s="117" t="s">
        <v>178</v>
      </c>
      <c r="AQ135" s="116" t="s">
        <v>778</v>
      </c>
      <c r="AR135" s="117">
        <v>5.5</v>
      </c>
      <c r="AS135" s="117" t="s">
        <v>228</v>
      </c>
      <c r="AT135" s="116" t="s">
        <v>779</v>
      </c>
      <c r="AU135" s="117">
        <v>1</v>
      </c>
      <c r="AV135" s="117" t="s">
        <v>181</v>
      </c>
      <c r="AW135" s="57" t="s">
        <v>780</v>
      </c>
      <c r="AX135" s="117">
        <v>2</v>
      </c>
      <c r="AY135" s="117" t="s">
        <v>179</v>
      </c>
      <c r="AZ135" s="116" t="s">
        <v>180</v>
      </c>
      <c r="BA135" s="117">
        <v>2</v>
      </c>
      <c r="BB135" s="117"/>
      <c r="BC135" s="117"/>
      <c r="BD135" s="117"/>
      <c r="BE135" s="117"/>
      <c r="BF135" s="117"/>
      <c r="BG135" s="132"/>
      <c r="BH135" s="57" t="s">
        <v>821</v>
      </c>
      <c r="BI135" s="364" t="s">
        <v>941</v>
      </c>
    </row>
    <row r="136" spans="1:150" s="101" customFormat="1" ht="25.5" hidden="1" customHeight="1" x14ac:dyDescent="0.25">
      <c r="A136" s="39" t="s">
        <v>695</v>
      </c>
      <c r="B136" s="39" t="s">
        <v>696</v>
      </c>
      <c r="C136" s="39" t="s">
        <v>697</v>
      </c>
      <c r="D136" s="40" t="s">
        <v>698</v>
      </c>
      <c r="E136" s="41" t="s">
        <v>297</v>
      </c>
      <c r="F136" s="41" t="s">
        <v>121</v>
      </c>
      <c r="G136" s="41" t="s">
        <v>399</v>
      </c>
      <c r="H136" s="41" t="s">
        <v>694</v>
      </c>
      <c r="I136" s="41" t="s">
        <v>115</v>
      </c>
      <c r="J136" s="41"/>
      <c r="K136" s="41"/>
      <c r="L136" s="41"/>
      <c r="M136" s="41"/>
      <c r="N136" s="42">
        <f t="shared" ref="N136:N141" si="1">O136+S136</f>
        <v>51582.96</v>
      </c>
      <c r="O136" s="42">
        <v>7737.45</v>
      </c>
      <c r="P136" s="42"/>
      <c r="Q136" s="42"/>
      <c r="R136" s="42"/>
      <c r="S136" s="42">
        <v>43845.51</v>
      </c>
      <c r="T136" s="43">
        <v>42644</v>
      </c>
      <c r="U136" s="44">
        <v>42705</v>
      </c>
      <c r="V136" s="44">
        <v>42825</v>
      </c>
      <c r="W136" s="45">
        <v>43373</v>
      </c>
      <c r="X136" s="91"/>
      <c r="Y136" s="91">
        <v>191237.94</v>
      </c>
      <c r="Z136" s="91">
        <v>50000</v>
      </c>
      <c r="AA136" s="91"/>
      <c r="AB136" s="91"/>
      <c r="AC136" s="91"/>
      <c r="AD136" s="149"/>
      <c r="AE136" s="131"/>
      <c r="AF136" s="133">
        <v>38</v>
      </c>
      <c r="AG136" s="116" t="s">
        <v>253</v>
      </c>
      <c r="AH136" s="117"/>
      <c r="AI136" s="132"/>
      <c r="AJ136" s="131"/>
      <c r="AK136" s="133"/>
      <c r="AL136" s="117"/>
      <c r="AM136" s="117"/>
      <c r="AN136" s="117"/>
      <c r="AO136" s="117"/>
      <c r="AP136" s="117" t="s">
        <v>178</v>
      </c>
      <c r="AQ136" s="116" t="s">
        <v>778</v>
      </c>
      <c r="AR136" s="116">
        <f>0.7-0.18</f>
        <v>0.52</v>
      </c>
      <c r="AS136" s="117" t="s">
        <v>181</v>
      </c>
      <c r="AT136" s="116" t="s">
        <v>780</v>
      </c>
      <c r="AU136" s="117">
        <v>3</v>
      </c>
      <c r="AV136" s="131"/>
      <c r="AW136" s="131"/>
      <c r="AX136" s="131"/>
      <c r="AY136" s="116"/>
      <c r="AZ136" s="116"/>
      <c r="BA136" s="117"/>
      <c r="BB136" s="117"/>
      <c r="BC136" s="117"/>
      <c r="BD136" s="117"/>
      <c r="BE136" s="117"/>
      <c r="BF136" s="117"/>
      <c r="BG136" s="132"/>
      <c r="BH136" s="57" t="s">
        <v>819</v>
      </c>
      <c r="BI136" s="364" t="s">
        <v>939</v>
      </c>
    </row>
    <row r="137" spans="1:150" s="101" customFormat="1" ht="25.5" hidden="1" customHeight="1" x14ac:dyDescent="0.25">
      <c r="A137" s="39" t="s">
        <v>699</v>
      </c>
      <c r="B137" s="39" t="s">
        <v>700</v>
      </c>
      <c r="C137" s="39" t="s">
        <v>1010</v>
      </c>
      <c r="D137" s="40" t="s">
        <v>701</v>
      </c>
      <c r="E137" s="41" t="s">
        <v>297</v>
      </c>
      <c r="F137" s="41" t="s">
        <v>121</v>
      </c>
      <c r="G137" s="41" t="s">
        <v>399</v>
      </c>
      <c r="H137" s="41" t="s">
        <v>694</v>
      </c>
      <c r="I137" s="41" t="s">
        <v>115</v>
      </c>
      <c r="J137" s="41"/>
      <c r="K137" s="41"/>
      <c r="L137" s="41"/>
      <c r="M137" s="41"/>
      <c r="N137" s="42">
        <f t="shared" si="1"/>
        <v>920732.19</v>
      </c>
      <c r="O137" s="42">
        <v>138109.82</v>
      </c>
      <c r="P137" s="42"/>
      <c r="Q137" s="42"/>
      <c r="R137" s="42"/>
      <c r="S137" s="42">
        <v>782622.37</v>
      </c>
      <c r="T137" s="43">
        <v>43373</v>
      </c>
      <c r="U137" s="44">
        <v>43585</v>
      </c>
      <c r="V137" s="44">
        <v>43676</v>
      </c>
      <c r="W137" s="45">
        <v>44407</v>
      </c>
      <c r="X137" s="91"/>
      <c r="Y137" s="91"/>
      <c r="Z137" s="91"/>
      <c r="AA137" s="91">
        <f>S137*0.4</f>
        <v>313048.94800000003</v>
      </c>
      <c r="AB137" s="91">
        <f>S137*0.4</f>
        <v>313048.94800000003</v>
      </c>
      <c r="AC137" s="91">
        <f>S137*0.2</f>
        <v>156524.47400000002</v>
      </c>
      <c r="AD137" s="149"/>
      <c r="AE137" s="131"/>
      <c r="AF137" s="133">
        <v>38</v>
      </c>
      <c r="AG137" s="116" t="s">
        <v>253</v>
      </c>
      <c r="AH137" s="117"/>
      <c r="AI137" s="132"/>
      <c r="AJ137" s="131"/>
      <c r="AK137" s="133"/>
      <c r="AL137" s="117"/>
      <c r="AM137" s="117"/>
      <c r="AN137" s="117"/>
      <c r="AO137" s="117"/>
      <c r="AP137" s="117" t="s">
        <v>178</v>
      </c>
      <c r="AQ137" s="116" t="s">
        <v>778</v>
      </c>
      <c r="AR137" s="116">
        <f>7.3+0.18</f>
        <v>7.4799999999999995</v>
      </c>
      <c r="AS137" s="117" t="s">
        <v>182</v>
      </c>
      <c r="AT137" s="116" t="s">
        <v>781</v>
      </c>
      <c r="AU137" s="117">
        <v>2</v>
      </c>
      <c r="AV137" s="116" t="s">
        <v>179</v>
      </c>
      <c r="AW137" s="116" t="s">
        <v>180</v>
      </c>
      <c r="AX137" s="117">
        <v>1</v>
      </c>
      <c r="AY137" s="131"/>
      <c r="AZ137" s="131"/>
      <c r="BA137" s="131"/>
      <c r="BB137" s="131"/>
      <c r="BC137" s="131"/>
      <c r="BD137" s="131"/>
      <c r="BE137" s="131"/>
      <c r="BF137" s="131"/>
      <c r="BG137" s="369"/>
      <c r="BH137" s="57" t="s">
        <v>884</v>
      </c>
      <c r="BI137" s="364" t="s">
        <v>947</v>
      </c>
    </row>
    <row r="138" spans="1:150" s="101" customFormat="1" ht="25.5" hidden="1" customHeight="1" x14ac:dyDescent="0.25">
      <c r="A138" s="39" t="s">
        <v>702</v>
      </c>
      <c r="B138" s="39" t="s">
        <v>703</v>
      </c>
      <c r="C138" s="39"/>
      <c r="D138" s="40" t="s">
        <v>704</v>
      </c>
      <c r="E138" s="41" t="s">
        <v>297</v>
      </c>
      <c r="F138" s="41" t="s">
        <v>121</v>
      </c>
      <c r="G138" s="41" t="s">
        <v>399</v>
      </c>
      <c r="H138" s="41" t="s">
        <v>694</v>
      </c>
      <c r="I138" s="41" t="s">
        <v>115</v>
      </c>
      <c r="J138" s="41"/>
      <c r="K138" s="41"/>
      <c r="L138" s="41"/>
      <c r="M138" s="41" t="s">
        <v>38</v>
      </c>
      <c r="N138" s="42">
        <f t="shared" si="1"/>
        <v>296511.84999999998</v>
      </c>
      <c r="O138" s="42">
        <v>44476.78</v>
      </c>
      <c r="P138" s="42"/>
      <c r="Q138" s="42"/>
      <c r="R138" s="42"/>
      <c r="S138" s="42">
        <v>252035.07</v>
      </c>
      <c r="T138" s="43"/>
      <c r="U138" s="44"/>
      <c r="V138" s="44"/>
      <c r="W138" s="45" t="s">
        <v>275</v>
      </c>
      <c r="X138" s="91"/>
      <c r="Y138" s="91"/>
      <c r="Z138" s="91"/>
      <c r="AA138" s="91"/>
      <c r="AB138" s="91"/>
      <c r="AC138" s="91"/>
      <c r="AD138" s="149"/>
      <c r="AE138" s="131"/>
      <c r="AF138" s="133">
        <v>39</v>
      </c>
      <c r="AG138" s="116" t="s">
        <v>253</v>
      </c>
      <c r="AH138" s="117"/>
      <c r="AI138" s="132"/>
      <c r="AJ138" s="131"/>
      <c r="AK138" s="133"/>
      <c r="AL138" s="117"/>
      <c r="AM138" s="117"/>
      <c r="AN138" s="117"/>
      <c r="AO138" s="117"/>
      <c r="AP138" s="117"/>
      <c r="AQ138" s="116"/>
      <c r="AR138" s="117"/>
      <c r="AS138" s="117"/>
      <c r="AT138" s="117"/>
      <c r="AU138" s="117"/>
      <c r="AV138" s="117"/>
      <c r="AW138" s="117"/>
      <c r="AX138" s="117"/>
      <c r="AY138" s="117"/>
      <c r="AZ138" s="117"/>
      <c r="BA138" s="117"/>
      <c r="BB138" s="117"/>
      <c r="BC138" s="117"/>
      <c r="BD138" s="117"/>
      <c r="BE138" s="117"/>
      <c r="BF138" s="117"/>
      <c r="BG138" s="132"/>
      <c r="BH138" s="57"/>
      <c r="BI138" s="364" t="s">
        <v>275</v>
      </c>
    </row>
    <row r="139" spans="1:150" s="101" customFormat="1" ht="25.5" hidden="1" customHeight="1" x14ac:dyDescent="0.25">
      <c r="A139" s="39" t="s">
        <v>705</v>
      </c>
      <c r="B139" s="39" t="s">
        <v>706</v>
      </c>
      <c r="C139" s="39" t="s">
        <v>707</v>
      </c>
      <c r="D139" s="40" t="s">
        <v>708</v>
      </c>
      <c r="E139" s="41" t="s">
        <v>272</v>
      </c>
      <c r="F139" s="41" t="s">
        <v>121</v>
      </c>
      <c r="G139" s="41" t="s">
        <v>361</v>
      </c>
      <c r="H139" s="41" t="s">
        <v>694</v>
      </c>
      <c r="I139" s="41" t="s">
        <v>115</v>
      </c>
      <c r="J139" s="41"/>
      <c r="K139" s="41"/>
      <c r="L139" s="41"/>
      <c r="M139" s="41"/>
      <c r="N139" s="42">
        <f t="shared" si="1"/>
        <v>298477.85000000003</v>
      </c>
      <c r="O139" s="42">
        <v>42071.68</v>
      </c>
      <c r="P139" s="42"/>
      <c r="Q139" s="42"/>
      <c r="R139" s="42"/>
      <c r="S139" s="42">
        <v>256406.17</v>
      </c>
      <c r="T139" s="43">
        <v>42644</v>
      </c>
      <c r="U139" s="44">
        <v>42705</v>
      </c>
      <c r="V139" s="44">
        <v>42825</v>
      </c>
      <c r="W139" s="45">
        <v>43524</v>
      </c>
      <c r="X139" s="91">
        <v>0</v>
      </c>
      <c r="Y139" s="91">
        <v>140000</v>
      </c>
      <c r="Z139" s="91">
        <v>140000</v>
      </c>
      <c r="AA139" s="91">
        <v>18352.16</v>
      </c>
      <c r="AB139" s="91">
        <v>0</v>
      </c>
      <c r="AC139" s="91"/>
      <c r="AD139" s="149"/>
      <c r="AE139" s="131"/>
      <c r="AF139" s="133">
        <v>38</v>
      </c>
      <c r="AG139" s="116" t="s">
        <v>253</v>
      </c>
      <c r="AH139" s="117"/>
      <c r="AI139" s="132"/>
      <c r="AJ139" s="131"/>
      <c r="AK139" s="133"/>
      <c r="AL139" s="117"/>
      <c r="AM139" s="117"/>
      <c r="AN139" s="117"/>
      <c r="AO139" s="117"/>
      <c r="AP139" s="117" t="s">
        <v>178</v>
      </c>
      <c r="AQ139" s="116" t="s">
        <v>782</v>
      </c>
      <c r="AR139" s="117">
        <v>4</v>
      </c>
      <c r="AS139" s="116" t="s">
        <v>179</v>
      </c>
      <c r="AT139" s="116" t="s">
        <v>180</v>
      </c>
      <c r="AU139" s="117">
        <v>1</v>
      </c>
      <c r="AV139" s="117"/>
      <c r="AW139" s="117"/>
      <c r="AX139" s="117"/>
      <c r="AY139" s="131"/>
      <c r="AZ139" s="131"/>
      <c r="BA139" s="131"/>
      <c r="BB139" s="131"/>
      <c r="BC139" s="131"/>
      <c r="BD139" s="131"/>
      <c r="BE139" s="131"/>
      <c r="BF139" s="131"/>
      <c r="BG139" s="369"/>
      <c r="BH139" s="57" t="s">
        <v>820</v>
      </c>
      <c r="BI139" s="364" t="s">
        <v>939</v>
      </c>
    </row>
    <row r="140" spans="1:150" s="101" customFormat="1" ht="25.5" hidden="1" customHeight="1" x14ac:dyDescent="0.25">
      <c r="A140" s="39" t="s">
        <v>709</v>
      </c>
      <c r="B140" s="39" t="s">
        <v>710</v>
      </c>
      <c r="C140" s="39" t="s">
        <v>711</v>
      </c>
      <c r="D140" s="40" t="s">
        <v>712</v>
      </c>
      <c r="E140" s="41" t="s">
        <v>266</v>
      </c>
      <c r="F140" s="41" t="s">
        <v>121</v>
      </c>
      <c r="G140" s="41" t="s">
        <v>493</v>
      </c>
      <c r="H140" s="41" t="s">
        <v>694</v>
      </c>
      <c r="I140" s="41" t="s">
        <v>115</v>
      </c>
      <c r="J140" s="41"/>
      <c r="K140" s="41"/>
      <c r="L140" s="41"/>
      <c r="M140" s="41"/>
      <c r="N140" s="42">
        <f t="shared" si="1"/>
        <v>377371.01999999996</v>
      </c>
      <c r="O140" s="42">
        <v>55823.42</v>
      </c>
      <c r="P140" s="42"/>
      <c r="Q140" s="42"/>
      <c r="R140" s="42"/>
      <c r="S140" s="42">
        <v>321547.59999999998</v>
      </c>
      <c r="T140" s="43">
        <v>42644</v>
      </c>
      <c r="U140" s="44">
        <v>42705</v>
      </c>
      <c r="V140" s="44">
        <v>42825</v>
      </c>
      <c r="W140" s="45">
        <v>43496</v>
      </c>
      <c r="X140" s="91"/>
      <c r="Y140" s="91">
        <v>117700</v>
      </c>
      <c r="Z140" s="91">
        <v>147700</v>
      </c>
      <c r="AA140" s="91">
        <v>91045.8</v>
      </c>
      <c r="AB140" s="91"/>
      <c r="AC140" s="91"/>
      <c r="AD140" s="149"/>
      <c r="AE140" s="131"/>
      <c r="AF140" s="133">
        <v>38</v>
      </c>
      <c r="AG140" s="116" t="s">
        <v>253</v>
      </c>
      <c r="AH140" s="117"/>
      <c r="AI140" s="132"/>
      <c r="AJ140" s="131"/>
      <c r="AK140" s="133"/>
      <c r="AL140" s="117"/>
      <c r="AM140" s="117"/>
      <c r="AN140" s="117"/>
      <c r="AO140" s="117"/>
      <c r="AP140" s="117" t="s">
        <v>178</v>
      </c>
      <c r="AQ140" s="116" t="s">
        <v>782</v>
      </c>
      <c r="AR140" s="116">
        <v>3.47</v>
      </c>
      <c r="AS140" s="116" t="s">
        <v>179</v>
      </c>
      <c r="AT140" s="116" t="s">
        <v>180</v>
      </c>
      <c r="AU140" s="117">
        <v>1</v>
      </c>
      <c r="AV140" s="117"/>
      <c r="AW140" s="117"/>
      <c r="AX140" s="117"/>
      <c r="AY140" s="116"/>
      <c r="AZ140" s="116"/>
      <c r="BA140" s="117"/>
      <c r="BB140" s="117"/>
      <c r="BC140" s="117"/>
      <c r="BD140" s="117"/>
      <c r="BE140" s="117"/>
      <c r="BF140" s="117"/>
      <c r="BG140" s="132"/>
      <c r="BH140" s="57" t="s">
        <v>818</v>
      </c>
      <c r="BI140" s="364" t="s">
        <v>939</v>
      </c>
    </row>
    <row r="141" spans="1:150" ht="25.5" hidden="1" customHeight="1" x14ac:dyDescent="0.25">
      <c r="A141" s="29" t="s">
        <v>713</v>
      </c>
      <c r="B141" s="29" t="s">
        <v>714</v>
      </c>
      <c r="C141" s="39" t="s">
        <v>1055</v>
      </c>
      <c r="D141" s="30" t="s">
        <v>715</v>
      </c>
      <c r="E141" s="31" t="s">
        <v>266</v>
      </c>
      <c r="F141" s="32" t="s">
        <v>121</v>
      </c>
      <c r="G141" s="32" t="s">
        <v>493</v>
      </c>
      <c r="H141" s="32" t="s">
        <v>694</v>
      </c>
      <c r="I141" s="32" t="s">
        <v>115</v>
      </c>
      <c r="J141" s="32"/>
      <c r="K141" s="32"/>
      <c r="L141" s="32"/>
      <c r="M141" s="32"/>
      <c r="N141" s="42">
        <f t="shared" si="1"/>
        <v>129411.77</v>
      </c>
      <c r="O141" s="33">
        <v>19411.77</v>
      </c>
      <c r="P141" s="33"/>
      <c r="Q141" s="33"/>
      <c r="R141" s="33"/>
      <c r="S141" s="42">
        <v>110000</v>
      </c>
      <c r="T141" s="43">
        <v>43373</v>
      </c>
      <c r="U141" s="44">
        <v>43646</v>
      </c>
      <c r="V141" s="44">
        <v>43707</v>
      </c>
      <c r="W141" s="45">
        <v>44377</v>
      </c>
      <c r="X141" s="114"/>
      <c r="Y141" s="115"/>
      <c r="Z141" s="114">
        <v>0</v>
      </c>
      <c r="AA141" s="114">
        <v>25000</v>
      </c>
      <c r="AB141" s="114">
        <v>55000</v>
      </c>
      <c r="AC141" s="114">
        <v>30000</v>
      </c>
      <c r="AD141" s="139"/>
      <c r="AE141" s="115"/>
      <c r="AF141" s="119">
        <v>38</v>
      </c>
      <c r="AG141" s="129" t="s">
        <v>253</v>
      </c>
      <c r="AH141" s="120"/>
      <c r="AI141" s="135"/>
      <c r="AJ141" s="136"/>
      <c r="AK141" s="119"/>
      <c r="AL141" s="120"/>
      <c r="AM141" s="120"/>
      <c r="AN141" s="120"/>
      <c r="AO141" s="120"/>
      <c r="AP141" s="117" t="s">
        <v>178</v>
      </c>
      <c r="AQ141" s="116" t="s">
        <v>778</v>
      </c>
      <c r="AR141" s="116">
        <v>0.22</v>
      </c>
      <c r="AS141" s="117" t="s">
        <v>228</v>
      </c>
      <c r="AT141" s="116" t="s">
        <v>779</v>
      </c>
      <c r="AU141" s="117">
        <v>1</v>
      </c>
      <c r="AV141" s="116" t="s">
        <v>181</v>
      </c>
      <c r="AW141" s="116" t="s">
        <v>780</v>
      </c>
      <c r="AX141" s="116">
        <v>3</v>
      </c>
      <c r="AY141" s="136"/>
      <c r="AZ141" s="136"/>
      <c r="BA141" s="136"/>
      <c r="BB141" s="136"/>
      <c r="BC141" s="136"/>
      <c r="BD141" s="136"/>
      <c r="BE141" s="136"/>
      <c r="BF141" s="136"/>
      <c r="BG141" s="370"/>
      <c r="BH141" s="57" t="s">
        <v>885</v>
      </c>
      <c r="BI141" s="364" t="s">
        <v>1014</v>
      </c>
    </row>
    <row r="142" spans="1:150" ht="24.75" hidden="1" customHeight="1" x14ac:dyDescent="0.2">
      <c r="A142" s="179" t="s">
        <v>783</v>
      </c>
      <c r="B142" s="179"/>
      <c r="C142" s="179"/>
      <c r="D142" s="180"/>
      <c r="E142" s="181"/>
      <c r="F142" s="181"/>
      <c r="G142" s="181"/>
      <c r="H142" s="181"/>
      <c r="I142" s="181"/>
      <c r="J142" s="181"/>
      <c r="K142" s="181"/>
      <c r="L142" s="181"/>
      <c r="M142" s="181"/>
      <c r="N142" s="182">
        <f t="shared" ref="N142:S142" si="2">SUM(N6:N141)-N138</f>
        <v>77727941.971764684</v>
      </c>
      <c r="O142" s="182">
        <f t="shared" si="2"/>
        <v>6384417.6241176482</v>
      </c>
      <c r="P142" s="182">
        <f t="shared" si="2"/>
        <v>1006181.4276470591</v>
      </c>
      <c r="Q142" s="182">
        <f t="shared" si="2"/>
        <v>41280124.349999994</v>
      </c>
      <c r="R142" s="182">
        <f t="shared" si="2"/>
        <v>736929.79</v>
      </c>
      <c r="S142" s="182">
        <f t="shared" si="2"/>
        <v>31641650.780000005</v>
      </c>
      <c r="T142" s="182"/>
      <c r="U142" s="182"/>
      <c r="V142" s="182"/>
      <c r="W142" s="183"/>
      <c r="X142" s="182">
        <f>SUM(Z6:Z7)-X138</f>
        <v>0</v>
      </c>
      <c r="Y142" s="182">
        <f>SUM(AA6:AA7)-Y138</f>
        <v>0</v>
      </c>
      <c r="Z142" s="182">
        <f>SUM(AB6:AB7)-Z138</f>
        <v>0</v>
      </c>
      <c r="AA142" s="182">
        <f>SUM(AC6:AC7)-AA138</f>
        <v>0</v>
      </c>
      <c r="AB142" s="182">
        <f>SUM(AD6:AD141)-AB138</f>
        <v>10000</v>
      </c>
      <c r="AC142" s="182">
        <f>SUM(AE6:AE141)-AC138</f>
        <v>0</v>
      </c>
      <c r="AD142" s="182">
        <f>SUM(AF6:AF141)-AD138</f>
        <v>2548</v>
      </c>
      <c r="AE142" s="182">
        <f>SUM(AG6:AG141)-AE138</f>
        <v>0</v>
      </c>
      <c r="AF142" s="182"/>
      <c r="AG142" s="181"/>
      <c r="AH142" s="181"/>
      <c r="AI142" s="181"/>
      <c r="AJ142" s="181"/>
      <c r="AK142" s="181"/>
      <c r="AL142" s="181"/>
      <c r="AM142" s="181"/>
      <c r="AN142" s="181"/>
      <c r="AO142" s="181"/>
      <c r="AP142" s="184"/>
      <c r="AQ142" s="184"/>
      <c r="AR142" s="184"/>
      <c r="AS142" s="184"/>
      <c r="AT142" s="181"/>
      <c r="AU142" s="184"/>
      <c r="AV142" s="184"/>
      <c r="AW142" s="181"/>
      <c r="AX142" s="184"/>
      <c r="AY142" s="184"/>
      <c r="AZ142" s="181"/>
      <c r="BA142" s="184"/>
    </row>
    <row r="143" spans="1:150" ht="24.75" customHeight="1" x14ac:dyDescent="0.2">
      <c r="A143" s="185"/>
      <c r="B143" s="185"/>
      <c r="C143" s="185"/>
      <c r="D143" s="185"/>
      <c r="E143" s="17"/>
      <c r="F143" s="17"/>
      <c r="G143" s="17"/>
      <c r="H143" s="17"/>
      <c r="I143" s="17"/>
      <c r="J143" s="17"/>
      <c r="K143" s="17"/>
      <c r="L143" s="17"/>
      <c r="M143" s="17"/>
      <c r="N143" s="17"/>
      <c r="O143" s="17"/>
      <c r="P143" s="17"/>
      <c r="Q143" s="17"/>
      <c r="R143" s="17"/>
      <c r="S143" s="17"/>
      <c r="T143" s="17"/>
      <c r="U143" s="17"/>
      <c r="V143" s="17"/>
      <c r="W143" s="186"/>
      <c r="X143" s="17"/>
      <c r="Y143" s="17"/>
      <c r="Z143" s="17"/>
      <c r="AA143" s="17"/>
      <c r="AB143" s="17"/>
      <c r="AC143" s="17"/>
      <c r="AD143" s="17"/>
      <c r="AE143" s="17"/>
      <c r="AF143" s="17"/>
      <c r="AG143" s="17"/>
      <c r="AH143" s="17"/>
      <c r="AI143" s="17"/>
      <c r="AJ143" s="17"/>
      <c r="AK143" s="17"/>
      <c r="AL143" s="17"/>
      <c r="AM143" s="17"/>
      <c r="AN143" s="17"/>
      <c r="AO143" s="17"/>
      <c r="AP143" s="107"/>
      <c r="AQ143" s="107"/>
      <c r="AR143" s="187"/>
      <c r="AS143" s="107"/>
      <c r="AT143" s="17"/>
      <c r="AU143" s="107"/>
      <c r="AV143" s="107"/>
      <c r="AW143" s="17"/>
      <c r="AX143" s="107"/>
      <c r="AY143" s="107"/>
      <c r="AZ143" s="17"/>
      <c r="BA143" s="107"/>
    </row>
    <row r="144" spans="1:150" ht="24.75" customHeight="1" x14ac:dyDescent="0.2">
      <c r="A144" s="185"/>
      <c r="B144" s="185"/>
      <c r="C144" s="185"/>
      <c r="D144" s="185"/>
      <c r="E144" s="17"/>
      <c r="F144" s="17"/>
      <c r="G144" s="17"/>
      <c r="H144" s="17"/>
      <c r="I144" s="17"/>
      <c r="J144" s="17"/>
      <c r="K144" s="17"/>
      <c r="L144" s="17"/>
      <c r="M144" s="17"/>
      <c r="N144" s="17"/>
      <c r="O144" s="190"/>
      <c r="P144" s="190"/>
      <c r="Q144" s="190"/>
      <c r="R144" s="190"/>
      <c r="S144" s="189"/>
      <c r="T144" s="17"/>
      <c r="U144" s="17"/>
      <c r="V144" s="17"/>
      <c r="W144" s="186"/>
      <c r="X144" s="17"/>
      <c r="Y144" s="17"/>
      <c r="Z144" s="189"/>
      <c r="AA144" s="17"/>
      <c r="AB144" s="17"/>
      <c r="AC144" s="17"/>
      <c r="AD144" s="17"/>
      <c r="AE144" s="17"/>
      <c r="AF144" s="17"/>
      <c r="AG144" s="17"/>
      <c r="AH144" s="17"/>
      <c r="AI144" s="17"/>
      <c r="AJ144" s="17"/>
      <c r="AK144" s="17"/>
      <c r="AL144" s="17"/>
      <c r="AM144" s="17"/>
      <c r="AN144" s="17"/>
      <c r="AO144" s="17"/>
      <c r="AP144" s="107"/>
      <c r="AQ144" s="107"/>
      <c r="AR144" s="107"/>
      <c r="AS144" s="107"/>
      <c r="AT144" s="17"/>
      <c r="AU144" s="107"/>
      <c r="AV144" s="107"/>
      <c r="AW144" s="17"/>
      <c r="AX144" s="107"/>
      <c r="AY144" s="107"/>
      <c r="AZ144" s="17"/>
      <c r="BA144" s="107"/>
    </row>
    <row r="145" spans="1:53" ht="24.75" customHeight="1" x14ac:dyDescent="0.2">
      <c r="A145" s="185"/>
      <c r="B145" s="185"/>
      <c r="C145" s="185"/>
      <c r="D145" s="185"/>
      <c r="E145" s="17"/>
      <c r="F145" s="17"/>
      <c r="G145" s="17"/>
      <c r="H145" s="17"/>
      <c r="I145" s="17"/>
      <c r="J145" s="17"/>
      <c r="K145" s="17"/>
      <c r="L145" s="17"/>
      <c r="M145" s="17"/>
      <c r="N145" s="189"/>
      <c r="O145" s="189"/>
      <c r="P145" s="189"/>
      <c r="S145" s="189"/>
      <c r="T145" s="17"/>
      <c r="U145" s="17"/>
      <c r="V145" s="17"/>
      <c r="W145" s="186"/>
      <c r="X145" s="17"/>
      <c r="Y145" s="17"/>
      <c r="Z145" s="17"/>
      <c r="AA145" s="17"/>
      <c r="AB145" s="17"/>
      <c r="AC145" s="17"/>
      <c r="AD145" s="17"/>
      <c r="AE145" s="17"/>
      <c r="AF145" s="17"/>
      <c r="AG145" s="17"/>
      <c r="AH145" s="17"/>
      <c r="AI145" s="17"/>
      <c r="AJ145" s="17"/>
      <c r="AK145" s="17"/>
      <c r="AL145" s="17"/>
      <c r="AM145" s="17"/>
      <c r="AN145" s="17"/>
      <c r="AO145" s="17"/>
      <c r="AP145" s="107"/>
      <c r="AQ145" s="107"/>
      <c r="AR145" s="107"/>
      <c r="AS145" s="107"/>
      <c r="AT145" s="17"/>
      <c r="AU145" s="107"/>
      <c r="AV145" s="107"/>
      <c r="AW145" s="17"/>
      <c r="AX145" s="107"/>
      <c r="AY145" s="107"/>
      <c r="AZ145" s="17"/>
      <c r="BA145" s="107"/>
    </row>
    <row r="146" spans="1:53" ht="24.75" customHeight="1" x14ac:dyDescent="0.2">
      <c r="A146" s="185"/>
      <c r="B146" s="185"/>
      <c r="C146" s="185"/>
      <c r="D146" s="185"/>
      <c r="E146" s="17"/>
      <c r="F146" s="17"/>
      <c r="G146" s="17"/>
      <c r="H146" s="17"/>
      <c r="I146" s="17"/>
      <c r="J146" s="17"/>
      <c r="K146" s="17"/>
      <c r="L146" s="17"/>
      <c r="M146" s="17"/>
      <c r="N146" s="206"/>
      <c r="O146" s="17"/>
      <c r="P146" s="17"/>
      <c r="Q146" s="17"/>
      <c r="R146" s="17"/>
      <c r="S146" s="189"/>
      <c r="T146" s="17"/>
      <c r="U146" s="17"/>
      <c r="V146" s="17"/>
      <c r="W146" s="186"/>
      <c r="X146" s="17"/>
      <c r="Y146" s="17"/>
      <c r="Z146" s="17"/>
      <c r="AA146" s="17"/>
      <c r="AB146" s="17"/>
      <c r="AC146" s="17"/>
      <c r="AD146" s="17"/>
      <c r="AE146" s="17"/>
      <c r="AF146" s="17"/>
      <c r="AG146" s="190"/>
      <c r="AH146" s="190"/>
      <c r="AI146" s="17"/>
      <c r="AJ146" s="17"/>
      <c r="AK146" s="17"/>
      <c r="AL146" s="17"/>
      <c r="AM146" s="17"/>
      <c r="AN146" s="17"/>
      <c r="AO146" s="17"/>
      <c r="AP146" s="107"/>
      <c r="AQ146" s="107"/>
      <c r="AR146" s="107"/>
      <c r="AS146" s="107"/>
      <c r="AT146" s="17"/>
      <c r="AU146" s="107"/>
      <c r="AV146" s="107"/>
      <c r="AW146" s="17"/>
      <c r="AX146" s="107"/>
      <c r="AY146" s="107"/>
      <c r="AZ146" s="17"/>
      <c r="BA146" s="107"/>
    </row>
    <row r="147" spans="1:53" ht="24.75" customHeight="1" x14ac:dyDescent="0.2">
      <c r="A147" s="185"/>
      <c r="B147" s="185"/>
      <c r="C147" s="185"/>
      <c r="D147" s="185"/>
      <c r="E147" s="17"/>
      <c r="F147" s="17"/>
      <c r="G147" s="17"/>
      <c r="H147" s="17"/>
      <c r="I147" s="17"/>
      <c r="J147" s="17"/>
      <c r="K147" s="17"/>
      <c r="L147" s="17"/>
      <c r="M147" s="17"/>
      <c r="N147" s="189"/>
      <c r="O147" s="189"/>
      <c r="P147" s="190"/>
      <c r="Q147" s="190"/>
      <c r="R147" s="190"/>
      <c r="S147" s="190"/>
      <c r="T147" s="190"/>
      <c r="U147" s="17"/>
      <c r="V147" s="17"/>
      <c r="W147" s="186"/>
      <c r="X147" s="17"/>
      <c r="Y147" s="17"/>
      <c r="Z147" s="17"/>
      <c r="AA147" s="17"/>
      <c r="AB147" s="17"/>
      <c r="AC147" s="17"/>
      <c r="AD147" s="17"/>
      <c r="AE147" s="17"/>
      <c r="AF147" s="17"/>
      <c r="AG147" s="190"/>
      <c r="AH147" s="190"/>
      <c r="AI147" s="17"/>
      <c r="AJ147" s="17"/>
      <c r="AK147" s="17"/>
      <c r="AL147" s="17"/>
      <c r="AM147" s="17"/>
      <c r="AN147" s="17"/>
      <c r="AO147" s="17"/>
      <c r="AP147" s="107"/>
      <c r="AQ147" s="107"/>
      <c r="AR147" s="107"/>
      <c r="AS147" s="107"/>
      <c r="AT147" s="17"/>
      <c r="AU147" s="107"/>
      <c r="AV147" s="107"/>
      <c r="AW147" s="17"/>
      <c r="AX147" s="107"/>
      <c r="AY147" s="107"/>
      <c r="AZ147" s="17"/>
      <c r="BA147" s="107"/>
    </row>
    <row r="148" spans="1:53" ht="24.75" customHeight="1" x14ac:dyDescent="0.2">
      <c r="A148" s="185"/>
      <c r="B148" s="185"/>
      <c r="C148" s="185"/>
      <c r="D148" s="185"/>
      <c r="E148" s="17"/>
      <c r="F148" s="17"/>
      <c r="G148" s="17"/>
      <c r="H148" s="17"/>
      <c r="I148" s="17"/>
      <c r="J148" s="17"/>
      <c r="K148" s="17"/>
      <c r="L148" s="17"/>
      <c r="M148" s="17"/>
      <c r="N148" s="206"/>
      <c r="O148" s="190"/>
      <c r="P148" s="190"/>
      <c r="Q148" s="190"/>
      <c r="R148" s="190"/>
      <c r="S148" s="190"/>
      <c r="T148" s="190"/>
      <c r="U148" s="17"/>
      <c r="V148" s="17"/>
      <c r="W148" s="186"/>
      <c r="X148" s="17"/>
      <c r="Y148" s="17"/>
      <c r="Z148" s="17"/>
      <c r="AA148" s="17"/>
      <c r="AB148" s="17"/>
      <c r="AC148" s="17"/>
      <c r="AD148" s="17"/>
      <c r="AE148" s="17"/>
      <c r="AF148" s="17"/>
      <c r="AG148" s="190"/>
      <c r="AH148" s="190"/>
      <c r="AI148" s="17"/>
      <c r="AJ148" s="17"/>
      <c r="AK148" s="17"/>
      <c r="AL148" s="17"/>
      <c r="AM148" s="17"/>
      <c r="AN148" s="17"/>
      <c r="AO148" s="17"/>
      <c r="AP148" s="107"/>
      <c r="AQ148" s="107"/>
      <c r="AR148" s="107"/>
      <c r="AS148" s="107"/>
      <c r="AT148" s="17"/>
      <c r="AU148" s="107"/>
      <c r="AV148" s="107"/>
      <c r="AW148" s="17"/>
      <c r="AX148" s="107"/>
      <c r="AY148" s="107"/>
      <c r="AZ148" s="17"/>
      <c r="BA148" s="107"/>
    </row>
    <row r="149" spans="1:53" ht="24.75" customHeight="1" x14ac:dyDescent="0.2">
      <c r="A149" s="185"/>
      <c r="B149" s="185"/>
      <c r="C149" s="185"/>
      <c r="D149" s="185"/>
      <c r="E149" s="17"/>
      <c r="F149" s="17"/>
      <c r="G149" s="17"/>
      <c r="H149" s="17"/>
      <c r="I149" s="17"/>
      <c r="J149" s="17"/>
      <c r="K149" s="17"/>
      <c r="L149" s="17"/>
      <c r="M149" s="17"/>
      <c r="N149" s="206"/>
      <c r="O149" s="17"/>
      <c r="P149" s="17"/>
      <c r="Q149" s="17"/>
      <c r="R149" s="17"/>
      <c r="S149" s="17"/>
      <c r="T149" s="17"/>
      <c r="U149" s="17"/>
      <c r="V149" s="17"/>
      <c r="W149" s="186"/>
      <c r="X149" s="17"/>
      <c r="Y149" s="17"/>
      <c r="Z149" s="17"/>
      <c r="AA149" s="17"/>
      <c r="AB149" s="17"/>
      <c r="AC149" s="17"/>
      <c r="AD149" s="17"/>
      <c r="AE149" s="17"/>
      <c r="AF149" s="17"/>
      <c r="AG149" s="190"/>
      <c r="AH149" s="190"/>
      <c r="AI149" s="17"/>
      <c r="AJ149" s="17"/>
      <c r="AK149" s="17"/>
      <c r="AL149" s="17"/>
      <c r="AM149" s="17"/>
      <c r="AN149" s="17"/>
      <c r="AO149" s="17"/>
      <c r="AP149" s="107"/>
      <c r="AQ149" s="107"/>
      <c r="AR149" s="107"/>
      <c r="AS149" s="107"/>
      <c r="AT149" s="17"/>
      <c r="AU149" s="107"/>
      <c r="AV149" s="107"/>
      <c r="AW149" s="17"/>
      <c r="AX149" s="107"/>
      <c r="AY149" s="107"/>
      <c r="AZ149" s="17"/>
      <c r="BA149" s="107"/>
    </row>
    <row r="150" spans="1:53" ht="24.75" customHeight="1" x14ac:dyDescent="0.2">
      <c r="A150" s="185"/>
      <c r="B150" s="185"/>
      <c r="C150" s="185"/>
      <c r="D150" s="185"/>
      <c r="E150" s="17"/>
      <c r="F150" s="17"/>
      <c r="G150" s="17"/>
      <c r="H150" s="17"/>
      <c r="I150" s="17"/>
      <c r="J150" s="17"/>
      <c r="K150" s="17"/>
      <c r="L150" s="17"/>
      <c r="M150" s="17"/>
      <c r="N150" s="206"/>
      <c r="O150" s="17"/>
      <c r="P150" s="17"/>
      <c r="Q150" s="17"/>
      <c r="R150" s="17"/>
      <c r="S150" s="17"/>
      <c r="T150" s="17"/>
      <c r="U150" s="17"/>
      <c r="V150" s="17"/>
      <c r="W150" s="186"/>
      <c r="X150" s="17"/>
      <c r="Y150" s="17"/>
      <c r="Z150" s="17"/>
      <c r="AA150" s="17"/>
      <c r="AB150" s="17"/>
      <c r="AC150" s="17"/>
      <c r="AD150" s="17"/>
      <c r="AE150" s="17"/>
      <c r="AF150" s="17"/>
      <c r="AG150" s="190"/>
      <c r="AH150" s="190"/>
      <c r="AI150" s="17"/>
      <c r="AJ150" s="17"/>
      <c r="AK150" s="17"/>
      <c r="AL150" s="17"/>
      <c r="AM150" s="17"/>
      <c r="AN150" s="17"/>
      <c r="AO150" s="17"/>
      <c r="AP150" s="107"/>
      <c r="AQ150" s="107"/>
      <c r="AR150" s="107"/>
      <c r="AS150" s="107"/>
      <c r="AT150" s="17"/>
      <c r="AU150" s="107"/>
      <c r="AV150" s="107"/>
      <c r="AW150" s="17"/>
      <c r="AX150" s="107"/>
      <c r="AY150" s="107"/>
      <c r="AZ150" s="17"/>
      <c r="BA150" s="107"/>
    </row>
    <row r="151" spans="1:53" ht="24.75" customHeight="1" x14ac:dyDescent="0.2">
      <c r="A151" s="185"/>
      <c r="B151" s="185"/>
      <c r="C151" s="185"/>
      <c r="D151" s="185"/>
      <c r="E151" s="17"/>
      <c r="F151" s="17"/>
      <c r="G151" s="17"/>
      <c r="H151" s="17"/>
      <c r="I151" s="17"/>
      <c r="J151" s="17"/>
      <c r="K151" s="17"/>
      <c r="L151" s="17"/>
      <c r="M151" s="17"/>
      <c r="N151" s="206"/>
      <c r="O151" s="17"/>
      <c r="P151" s="17"/>
      <c r="Q151" s="17"/>
      <c r="R151" s="17"/>
      <c r="S151" s="17"/>
      <c r="T151" s="17"/>
      <c r="U151" s="17"/>
      <c r="V151" s="17"/>
      <c r="W151" s="186"/>
      <c r="X151" s="17"/>
      <c r="Y151" s="17"/>
      <c r="Z151" s="17"/>
      <c r="AA151" s="17"/>
      <c r="AB151" s="17"/>
      <c r="AC151" s="17"/>
      <c r="AD151" s="17"/>
      <c r="AE151" s="17"/>
      <c r="AF151" s="17"/>
      <c r="AG151" s="190"/>
      <c r="AH151" s="190"/>
      <c r="AI151" s="17"/>
      <c r="AJ151" s="17"/>
      <c r="AK151" s="17"/>
      <c r="AL151" s="17"/>
      <c r="AM151" s="17"/>
      <c r="AN151" s="17"/>
      <c r="AO151" s="17"/>
      <c r="AP151" s="107"/>
      <c r="AQ151" s="107"/>
      <c r="AR151" s="107"/>
      <c r="AS151" s="107"/>
      <c r="AT151" s="17"/>
      <c r="AU151" s="107"/>
      <c r="AV151" s="107"/>
      <c r="AW151" s="17"/>
      <c r="AX151" s="107"/>
      <c r="AY151" s="107"/>
      <c r="AZ151" s="17"/>
      <c r="BA151" s="107"/>
    </row>
    <row r="152" spans="1:53" ht="24.75" customHeight="1" x14ac:dyDescent="0.2">
      <c r="A152" s="185"/>
      <c r="B152" s="185"/>
      <c r="C152" s="185"/>
      <c r="D152" s="185"/>
      <c r="E152" s="17"/>
      <c r="F152" s="17"/>
      <c r="G152" s="17"/>
      <c r="H152" s="17"/>
      <c r="I152" s="17"/>
      <c r="J152" s="17"/>
      <c r="K152" s="17"/>
      <c r="L152" s="17"/>
      <c r="M152" s="17"/>
      <c r="N152" s="17"/>
      <c r="O152" s="17"/>
      <c r="P152" s="17"/>
      <c r="Q152" s="17"/>
      <c r="R152" s="17"/>
      <c r="S152" s="17"/>
      <c r="T152" s="17"/>
      <c r="U152" s="17"/>
      <c r="V152" s="17"/>
      <c r="W152" s="186"/>
      <c r="X152" s="17"/>
      <c r="Y152" s="17"/>
      <c r="Z152" s="17"/>
      <c r="AA152" s="17"/>
      <c r="AB152" s="17"/>
      <c r="AC152" s="17"/>
      <c r="AD152" s="17"/>
      <c r="AE152" s="17"/>
      <c r="AF152" s="17"/>
      <c r="AG152" s="190"/>
      <c r="AH152" s="190"/>
      <c r="AI152" s="17"/>
      <c r="AJ152" s="17"/>
      <c r="AK152" s="17"/>
      <c r="AL152" s="17"/>
      <c r="AM152" s="17"/>
      <c r="AN152" s="17"/>
      <c r="AO152" s="17"/>
      <c r="AP152" s="107"/>
      <c r="AQ152" s="107"/>
      <c r="AR152" s="107"/>
      <c r="AS152" s="107"/>
      <c r="AT152" s="17"/>
      <c r="AU152" s="107"/>
      <c r="AV152" s="107"/>
      <c r="AW152" s="17"/>
      <c r="AX152" s="107"/>
      <c r="AY152" s="107"/>
      <c r="AZ152" s="17"/>
      <c r="BA152" s="107"/>
    </row>
    <row r="153" spans="1:53" ht="24.75" customHeight="1" x14ac:dyDescent="0.2">
      <c r="A153" s="185"/>
      <c r="B153" s="185"/>
      <c r="C153" s="185"/>
      <c r="D153" s="185"/>
      <c r="E153" s="17"/>
      <c r="F153" s="17"/>
      <c r="G153" s="17"/>
      <c r="H153" s="17"/>
      <c r="I153" s="17"/>
      <c r="J153" s="17"/>
      <c r="K153" s="17"/>
      <c r="L153" s="17"/>
      <c r="M153" s="17"/>
      <c r="N153" s="17"/>
      <c r="O153" s="17"/>
      <c r="P153" s="17"/>
      <c r="Q153" s="17"/>
      <c r="R153" s="17"/>
      <c r="S153" s="17"/>
      <c r="T153" s="17"/>
      <c r="U153" s="17"/>
      <c r="V153" s="17"/>
      <c r="W153" s="186"/>
      <c r="X153" s="17"/>
      <c r="Y153" s="17"/>
      <c r="Z153" s="17"/>
      <c r="AA153" s="17"/>
      <c r="AB153" s="17"/>
      <c r="AC153" s="17"/>
      <c r="AD153" s="17"/>
      <c r="AE153" s="17"/>
      <c r="AF153" s="17"/>
      <c r="AG153" s="190"/>
      <c r="AH153" s="190"/>
      <c r="AI153" s="17"/>
      <c r="AJ153" s="17"/>
      <c r="AK153" s="17"/>
      <c r="AL153" s="17"/>
      <c r="AM153" s="17"/>
      <c r="AN153" s="17"/>
      <c r="AO153" s="17"/>
      <c r="AP153" s="107"/>
      <c r="AQ153" s="107"/>
      <c r="AR153" s="107"/>
      <c r="AS153" s="107"/>
      <c r="AT153" s="17"/>
      <c r="AU153" s="107"/>
      <c r="AV153" s="107"/>
      <c r="AW153" s="17"/>
      <c r="AX153" s="107"/>
      <c r="AY153" s="107"/>
      <c r="AZ153" s="17"/>
      <c r="BA153" s="107"/>
    </row>
    <row r="154" spans="1:53" ht="24.75" customHeight="1" x14ac:dyDescent="0.2">
      <c r="A154" s="185"/>
      <c r="B154" s="185"/>
      <c r="C154" s="185"/>
      <c r="D154" s="185"/>
      <c r="E154" s="17"/>
      <c r="F154" s="17"/>
      <c r="G154" s="17"/>
      <c r="H154" s="17"/>
      <c r="I154" s="17"/>
      <c r="J154" s="17"/>
      <c r="K154" s="17"/>
      <c r="L154" s="17"/>
      <c r="M154" s="17"/>
      <c r="N154" s="17"/>
      <c r="O154" s="17"/>
      <c r="P154" s="17"/>
      <c r="Q154" s="17"/>
      <c r="R154" s="17"/>
      <c r="S154" s="17"/>
      <c r="T154" s="17"/>
      <c r="U154" s="17"/>
      <c r="V154" s="17"/>
      <c r="W154" s="186"/>
      <c r="X154" s="17"/>
      <c r="Y154" s="17"/>
      <c r="Z154" s="17"/>
      <c r="AA154" s="17"/>
      <c r="AB154" s="17"/>
      <c r="AC154" s="17"/>
      <c r="AD154" s="17"/>
      <c r="AE154" s="17"/>
      <c r="AF154" s="17"/>
      <c r="AG154" s="190"/>
      <c r="AH154" s="190"/>
      <c r="AI154" s="17"/>
      <c r="AJ154" s="17"/>
      <c r="AK154" s="17"/>
      <c r="AL154" s="17"/>
      <c r="AM154" s="17"/>
      <c r="AN154" s="17"/>
      <c r="AO154" s="17"/>
      <c r="AP154" s="107"/>
      <c r="AQ154" s="107"/>
      <c r="AR154" s="107"/>
      <c r="AS154" s="107"/>
      <c r="AT154" s="17"/>
      <c r="AU154" s="107"/>
      <c r="AV154" s="107"/>
      <c r="AW154" s="17"/>
      <c r="AX154" s="107"/>
      <c r="AY154" s="107"/>
      <c r="AZ154" s="17"/>
      <c r="BA154" s="107"/>
    </row>
    <row r="155" spans="1:53" ht="24.75" customHeight="1" x14ac:dyDescent="0.2">
      <c r="A155" s="185"/>
      <c r="B155" s="185"/>
      <c r="C155" s="185"/>
      <c r="D155" s="185"/>
      <c r="E155" s="17"/>
      <c r="F155" s="17"/>
      <c r="G155" s="17"/>
      <c r="H155" s="17"/>
      <c r="I155" s="17"/>
      <c r="J155" s="17"/>
      <c r="K155" s="17"/>
      <c r="L155" s="17"/>
      <c r="M155" s="17"/>
      <c r="N155" s="17"/>
      <c r="O155" s="17"/>
      <c r="P155" s="17"/>
      <c r="Q155" s="17"/>
      <c r="R155" s="17"/>
      <c r="S155" s="17"/>
      <c r="T155" s="17"/>
      <c r="U155" s="17"/>
      <c r="V155" s="17"/>
      <c r="W155" s="186"/>
      <c r="X155" s="17"/>
      <c r="Y155" s="17"/>
      <c r="Z155" s="17"/>
      <c r="AA155" s="17"/>
      <c r="AB155" s="17"/>
      <c r="AC155" s="17"/>
      <c r="AD155" s="17"/>
      <c r="AE155" s="17"/>
      <c r="AF155" s="17"/>
      <c r="AG155" s="190"/>
      <c r="AH155" s="190"/>
      <c r="AI155" s="17"/>
      <c r="AJ155" s="17"/>
      <c r="AK155" s="17"/>
      <c r="AL155" s="17"/>
      <c r="AM155" s="17"/>
      <c r="AN155" s="17"/>
      <c r="AO155" s="17"/>
      <c r="AP155" s="107"/>
      <c r="AQ155" s="107"/>
      <c r="AR155" s="107"/>
      <c r="AS155" s="107"/>
      <c r="AT155" s="17"/>
      <c r="AU155" s="107"/>
      <c r="AV155" s="107"/>
      <c r="AW155" s="17"/>
      <c r="AX155" s="107"/>
      <c r="AY155" s="107"/>
      <c r="AZ155" s="17"/>
      <c r="BA155" s="107"/>
    </row>
    <row r="156" spans="1:53" ht="24.75" customHeight="1" x14ac:dyDescent="0.2">
      <c r="A156" s="185"/>
      <c r="B156" s="185"/>
      <c r="C156" s="185"/>
      <c r="D156" s="185"/>
      <c r="E156" s="17"/>
      <c r="F156" s="17"/>
      <c r="G156" s="17"/>
      <c r="H156" s="17"/>
      <c r="I156" s="17"/>
      <c r="J156" s="17"/>
      <c r="K156" s="17"/>
      <c r="L156" s="17"/>
      <c r="M156" s="17"/>
      <c r="N156" s="17"/>
      <c r="O156" s="17"/>
      <c r="P156" s="17"/>
      <c r="Q156" s="17"/>
      <c r="R156" s="17"/>
      <c r="S156" s="17"/>
      <c r="T156" s="17"/>
      <c r="U156" s="17"/>
      <c r="V156" s="17"/>
      <c r="W156" s="186"/>
      <c r="X156" s="17"/>
      <c r="Y156" s="17"/>
      <c r="Z156" s="17"/>
      <c r="AA156" s="17"/>
      <c r="AB156" s="17"/>
      <c r="AC156" s="17"/>
      <c r="AD156" s="17"/>
      <c r="AE156" s="17"/>
      <c r="AF156" s="17"/>
      <c r="AG156" s="190"/>
      <c r="AH156" s="190"/>
      <c r="AI156" s="17"/>
      <c r="AJ156" s="17"/>
      <c r="AK156" s="17"/>
      <c r="AL156" s="17"/>
      <c r="AM156" s="17"/>
      <c r="AN156" s="17"/>
      <c r="AO156" s="17"/>
      <c r="AP156" s="107"/>
      <c r="AQ156" s="107"/>
      <c r="AR156" s="107"/>
      <c r="AS156" s="107"/>
      <c r="AT156" s="17"/>
      <c r="AU156" s="107"/>
      <c r="AV156" s="107"/>
      <c r="AW156" s="17"/>
      <c r="AX156" s="107"/>
      <c r="AY156" s="107"/>
      <c r="AZ156" s="17"/>
      <c r="BA156" s="107"/>
    </row>
    <row r="157" spans="1:53" ht="24.75" customHeight="1" x14ac:dyDescent="0.2">
      <c r="A157" s="185"/>
      <c r="B157" s="185"/>
      <c r="C157" s="185"/>
      <c r="D157" s="185"/>
      <c r="E157" s="17"/>
      <c r="F157" s="17"/>
      <c r="G157" s="17"/>
      <c r="H157" s="17"/>
      <c r="I157" s="17"/>
      <c r="J157" s="17"/>
      <c r="K157" s="17"/>
      <c r="L157" s="17"/>
      <c r="M157" s="17"/>
      <c r="N157" s="17"/>
      <c r="O157" s="17"/>
      <c r="P157" s="17"/>
      <c r="Q157" s="17"/>
      <c r="R157" s="17"/>
      <c r="S157" s="17"/>
      <c r="T157" s="17"/>
      <c r="U157" s="17"/>
      <c r="V157" s="17"/>
      <c r="W157" s="186"/>
      <c r="X157" s="17"/>
      <c r="Y157" s="17"/>
      <c r="Z157" s="17"/>
      <c r="AA157" s="17"/>
      <c r="AB157" s="17"/>
      <c r="AC157" s="17"/>
      <c r="AD157" s="17"/>
      <c r="AE157" s="17"/>
      <c r="AF157" s="17"/>
      <c r="AG157" s="190"/>
      <c r="AH157" s="190"/>
      <c r="AI157" s="17"/>
      <c r="AJ157" s="17"/>
      <c r="AK157" s="17"/>
      <c r="AL157" s="17"/>
      <c r="AM157" s="17"/>
      <c r="AN157" s="17"/>
      <c r="AO157" s="17"/>
      <c r="AP157" s="107"/>
      <c r="AQ157" s="107"/>
      <c r="AR157" s="107"/>
      <c r="AS157" s="107"/>
      <c r="AT157" s="17"/>
      <c r="AU157" s="107"/>
      <c r="AV157" s="107"/>
      <c r="AW157" s="17"/>
      <c r="AX157" s="107"/>
      <c r="AY157" s="107"/>
      <c r="AZ157" s="17"/>
      <c r="BA157" s="107"/>
    </row>
    <row r="158" spans="1:53" ht="24.75" customHeight="1" x14ac:dyDescent="0.2">
      <c r="A158" s="185"/>
      <c r="B158" s="185"/>
      <c r="C158" s="185"/>
      <c r="D158" s="185"/>
      <c r="E158" s="17"/>
      <c r="F158" s="17"/>
      <c r="G158" s="17"/>
      <c r="H158" s="17"/>
      <c r="I158" s="17"/>
      <c r="J158" s="17"/>
      <c r="K158" s="17"/>
      <c r="L158" s="17"/>
      <c r="M158" s="17"/>
      <c r="N158" s="17"/>
      <c r="O158" s="17"/>
      <c r="P158" s="17"/>
      <c r="Q158" s="17"/>
      <c r="R158" s="17"/>
      <c r="S158" s="17"/>
      <c r="T158" s="17"/>
      <c r="U158" s="17"/>
      <c r="V158" s="17"/>
      <c r="W158" s="186"/>
      <c r="X158" s="17"/>
      <c r="Y158" s="17"/>
      <c r="Z158" s="17"/>
      <c r="AA158" s="17"/>
      <c r="AB158" s="17"/>
      <c r="AC158" s="17"/>
      <c r="AD158" s="17"/>
      <c r="AE158" s="17"/>
      <c r="AF158" s="17"/>
      <c r="AG158" s="190"/>
      <c r="AH158" s="190"/>
      <c r="AI158" s="17"/>
      <c r="AJ158" s="17"/>
      <c r="AK158" s="17"/>
      <c r="AL158" s="17"/>
      <c r="AM158" s="17"/>
      <c r="AN158" s="17"/>
      <c r="AO158" s="17"/>
      <c r="AP158" s="107"/>
      <c r="AQ158" s="107"/>
      <c r="AR158" s="107"/>
      <c r="AS158" s="107"/>
      <c r="AT158" s="17"/>
      <c r="AU158" s="107"/>
      <c r="AV158" s="107"/>
      <c r="AW158" s="17"/>
      <c r="AX158" s="107"/>
      <c r="AY158" s="107"/>
      <c r="AZ158" s="17"/>
      <c r="BA158" s="107"/>
    </row>
    <row r="159" spans="1:53" ht="24.75" customHeight="1" x14ac:dyDescent="0.2">
      <c r="A159" s="185"/>
      <c r="B159" s="185"/>
      <c r="C159" s="185"/>
      <c r="D159" s="185"/>
      <c r="E159" s="17"/>
      <c r="F159" s="17"/>
      <c r="G159" s="17"/>
      <c r="H159" s="17"/>
      <c r="I159" s="17"/>
      <c r="J159" s="17"/>
      <c r="K159" s="17"/>
      <c r="L159" s="17"/>
      <c r="M159" s="17"/>
      <c r="N159" s="17"/>
      <c r="O159" s="17"/>
      <c r="P159" s="17"/>
      <c r="Q159" s="17"/>
      <c r="R159" s="17"/>
      <c r="S159" s="17"/>
      <c r="T159" s="17"/>
      <c r="U159" s="17"/>
      <c r="V159" s="17"/>
      <c r="W159" s="186"/>
      <c r="X159" s="17"/>
      <c r="Y159" s="17"/>
      <c r="Z159" s="17"/>
      <c r="AA159" s="17"/>
      <c r="AB159" s="17"/>
      <c r="AC159" s="17"/>
      <c r="AD159" s="17"/>
      <c r="AE159" s="17"/>
      <c r="AF159" s="17"/>
      <c r="AG159" s="190"/>
      <c r="AH159" s="190"/>
      <c r="AI159" s="17"/>
      <c r="AJ159" s="17"/>
      <c r="AK159" s="17"/>
      <c r="AL159" s="17"/>
      <c r="AM159" s="17"/>
      <c r="AN159" s="17"/>
      <c r="AO159" s="17"/>
      <c r="AP159" s="107"/>
      <c r="AQ159" s="107"/>
      <c r="AR159" s="107"/>
      <c r="AS159" s="107"/>
      <c r="AT159" s="17"/>
      <c r="AU159" s="107"/>
      <c r="AV159" s="107"/>
      <c r="AW159" s="17"/>
      <c r="AX159" s="107"/>
      <c r="AY159" s="107"/>
      <c r="AZ159" s="17"/>
      <c r="BA159" s="107"/>
    </row>
    <row r="160" spans="1:53" ht="24.75" customHeight="1" x14ac:dyDescent="0.2">
      <c r="A160" s="185"/>
      <c r="B160" s="185"/>
      <c r="C160" s="185"/>
      <c r="D160" s="185"/>
      <c r="E160" s="17"/>
      <c r="F160" s="17"/>
      <c r="G160" s="17"/>
      <c r="H160" s="17"/>
      <c r="I160" s="17"/>
      <c r="J160" s="17"/>
      <c r="K160" s="17"/>
      <c r="L160" s="17"/>
      <c r="M160" s="17"/>
      <c r="N160" s="17"/>
      <c r="O160" s="17"/>
      <c r="P160" s="17"/>
      <c r="Q160" s="17"/>
      <c r="R160" s="17"/>
      <c r="S160" s="17"/>
      <c r="T160" s="17"/>
      <c r="U160" s="17"/>
      <c r="V160" s="17"/>
      <c r="W160" s="186"/>
      <c r="X160" s="17"/>
      <c r="Y160" s="17"/>
      <c r="Z160" s="17"/>
      <c r="AA160" s="17"/>
      <c r="AB160" s="17"/>
      <c r="AC160" s="17"/>
      <c r="AD160" s="17"/>
      <c r="AE160" s="17"/>
      <c r="AF160" s="17"/>
      <c r="AG160" s="190"/>
      <c r="AH160" s="190"/>
      <c r="AI160" s="17"/>
      <c r="AJ160" s="17"/>
      <c r="AK160" s="17"/>
      <c r="AL160" s="17"/>
      <c r="AM160" s="17"/>
      <c r="AN160" s="17"/>
      <c r="AO160" s="17"/>
      <c r="AP160" s="107"/>
      <c r="AQ160" s="107"/>
      <c r="AR160" s="107"/>
      <c r="AS160" s="107"/>
      <c r="AT160" s="17"/>
      <c r="AU160" s="107"/>
      <c r="AV160" s="107"/>
      <c r="AW160" s="17"/>
      <c r="AX160" s="107"/>
      <c r="AY160" s="107"/>
      <c r="AZ160" s="17"/>
      <c r="BA160" s="107"/>
    </row>
    <row r="161" spans="1:53" ht="24.75" customHeight="1" x14ac:dyDescent="0.2">
      <c r="A161" s="185"/>
      <c r="B161" s="185"/>
      <c r="C161" s="185"/>
      <c r="D161" s="185"/>
      <c r="E161" s="17"/>
      <c r="F161" s="17"/>
      <c r="G161" s="17"/>
      <c r="H161" s="17"/>
      <c r="I161" s="17"/>
      <c r="J161" s="17"/>
      <c r="K161" s="17"/>
      <c r="L161" s="17"/>
      <c r="M161" s="17"/>
      <c r="N161" s="17"/>
      <c r="O161" s="17"/>
      <c r="P161" s="17"/>
      <c r="Q161" s="17"/>
      <c r="R161" s="17"/>
      <c r="S161" s="17"/>
      <c r="T161" s="17"/>
      <c r="U161" s="17"/>
      <c r="V161" s="17"/>
      <c r="W161" s="186"/>
      <c r="X161" s="17"/>
      <c r="Y161" s="17"/>
      <c r="Z161" s="17"/>
      <c r="AA161" s="17"/>
      <c r="AB161" s="17"/>
      <c r="AC161" s="17"/>
      <c r="AD161" s="17"/>
      <c r="AE161" s="17"/>
      <c r="AF161" s="17"/>
      <c r="AG161" s="190"/>
      <c r="AH161" s="190"/>
      <c r="AI161" s="17"/>
      <c r="AJ161" s="17"/>
      <c r="AK161" s="17"/>
      <c r="AL161" s="17"/>
      <c r="AM161" s="17"/>
      <c r="AN161" s="17"/>
      <c r="AO161" s="17"/>
      <c r="AP161" s="107"/>
      <c r="AQ161" s="107"/>
      <c r="AR161" s="107"/>
      <c r="AS161" s="107"/>
      <c r="AT161" s="17"/>
      <c r="AU161" s="107"/>
      <c r="AV161" s="107"/>
      <c r="AW161" s="17"/>
      <c r="AX161" s="107"/>
      <c r="AY161" s="107"/>
      <c r="AZ161" s="17"/>
      <c r="BA161" s="107"/>
    </row>
    <row r="162" spans="1:53" ht="24.75" customHeight="1" x14ac:dyDescent="0.2">
      <c r="A162" s="185"/>
      <c r="B162" s="185"/>
      <c r="C162" s="185"/>
      <c r="D162" s="185"/>
      <c r="E162" s="17"/>
      <c r="F162" s="17"/>
      <c r="G162" s="17"/>
      <c r="H162" s="17"/>
      <c r="I162" s="17"/>
      <c r="J162" s="17"/>
      <c r="K162" s="17"/>
      <c r="L162" s="17"/>
      <c r="M162" s="17"/>
      <c r="N162" s="17"/>
      <c r="O162" s="17"/>
      <c r="P162" s="17"/>
      <c r="Q162" s="17"/>
      <c r="R162" s="17"/>
      <c r="S162" s="17"/>
      <c r="T162" s="17"/>
      <c r="U162" s="17"/>
      <c r="V162" s="17"/>
      <c r="W162" s="186"/>
      <c r="X162" s="17"/>
      <c r="Y162" s="17"/>
      <c r="Z162" s="17"/>
      <c r="AA162" s="17"/>
      <c r="AB162" s="17"/>
      <c r="AC162" s="17"/>
      <c r="AD162" s="17"/>
      <c r="AE162" s="17"/>
      <c r="AF162" s="17"/>
      <c r="AG162" s="190"/>
      <c r="AH162" s="190"/>
      <c r="AI162" s="17"/>
      <c r="AJ162" s="17"/>
      <c r="AK162" s="17"/>
      <c r="AL162" s="17"/>
      <c r="AM162" s="17"/>
      <c r="AN162" s="17"/>
      <c r="AO162" s="17"/>
      <c r="AP162" s="107"/>
      <c r="AQ162" s="107"/>
      <c r="AR162" s="107"/>
      <c r="AS162" s="107"/>
      <c r="AT162" s="17"/>
      <c r="AU162" s="107"/>
      <c r="AV162" s="107"/>
      <c r="AW162" s="17"/>
      <c r="AX162" s="107"/>
      <c r="AY162" s="107"/>
      <c r="AZ162" s="17"/>
      <c r="BA162" s="107"/>
    </row>
    <row r="163" spans="1:53" ht="24.75" customHeight="1" x14ac:dyDescent="0.2">
      <c r="A163" s="185"/>
      <c r="B163" s="185"/>
      <c r="C163" s="185"/>
      <c r="D163" s="185"/>
      <c r="E163" s="17"/>
      <c r="F163" s="17"/>
      <c r="G163" s="17"/>
      <c r="H163" s="17"/>
      <c r="I163" s="17"/>
      <c r="J163" s="17"/>
      <c r="K163" s="17"/>
      <c r="L163" s="17"/>
      <c r="M163" s="17"/>
      <c r="N163" s="17"/>
      <c r="O163" s="17"/>
      <c r="P163" s="17"/>
      <c r="Q163" s="17"/>
      <c r="R163" s="17"/>
      <c r="S163" s="17"/>
      <c r="T163" s="17"/>
      <c r="U163" s="17"/>
      <c r="V163" s="17"/>
      <c r="W163" s="186"/>
      <c r="X163" s="17"/>
      <c r="Y163" s="17"/>
      <c r="Z163" s="17"/>
      <c r="AA163" s="17"/>
      <c r="AB163" s="17"/>
      <c r="AC163" s="17"/>
      <c r="AD163" s="17"/>
      <c r="AE163" s="17"/>
      <c r="AF163" s="17"/>
      <c r="AG163" s="190"/>
      <c r="AH163" s="190"/>
      <c r="AI163" s="17"/>
      <c r="AJ163" s="17"/>
      <c r="AK163" s="17"/>
      <c r="AL163" s="17"/>
      <c r="AM163" s="17"/>
      <c r="AN163" s="17"/>
      <c r="AO163" s="17"/>
      <c r="AP163" s="107"/>
      <c r="AQ163" s="107"/>
      <c r="AR163" s="107"/>
      <c r="AS163" s="107"/>
      <c r="AT163" s="17"/>
      <c r="AU163" s="107"/>
      <c r="AV163" s="107"/>
      <c r="AW163" s="17"/>
      <c r="AX163" s="107"/>
      <c r="AY163" s="107"/>
      <c r="AZ163" s="17"/>
      <c r="BA163" s="107"/>
    </row>
    <row r="164" spans="1:53" ht="24.75" customHeight="1" x14ac:dyDescent="0.2">
      <c r="A164" s="185"/>
      <c r="B164" s="185"/>
      <c r="C164" s="185"/>
      <c r="D164" s="185"/>
      <c r="E164" s="17"/>
      <c r="F164" s="17"/>
      <c r="G164" s="17"/>
      <c r="H164" s="17"/>
      <c r="I164" s="17"/>
      <c r="J164" s="17"/>
      <c r="K164" s="17"/>
      <c r="L164" s="17"/>
      <c r="M164" s="17"/>
      <c r="N164" s="17"/>
      <c r="O164" s="17"/>
      <c r="P164" s="17"/>
      <c r="Q164" s="17"/>
      <c r="R164" s="17"/>
      <c r="S164" s="17"/>
      <c r="T164" s="17"/>
      <c r="U164" s="17"/>
      <c r="V164" s="17"/>
      <c r="W164" s="186"/>
      <c r="X164" s="17"/>
      <c r="Y164" s="17"/>
      <c r="Z164" s="17"/>
      <c r="AA164" s="17"/>
      <c r="AB164" s="17"/>
      <c r="AC164" s="17"/>
      <c r="AD164" s="17"/>
      <c r="AE164" s="17"/>
      <c r="AF164" s="17"/>
      <c r="AG164" s="190"/>
      <c r="AH164" s="190"/>
      <c r="AI164" s="17"/>
      <c r="AJ164" s="17"/>
      <c r="AK164" s="17"/>
      <c r="AL164" s="17"/>
      <c r="AM164" s="17"/>
      <c r="AN164" s="17"/>
      <c r="AO164" s="17"/>
      <c r="AP164" s="107"/>
      <c r="AQ164" s="107"/>
      <c r="AR164" s="107"/>
      <c r="AS164" s="107"/>
      <c r="AT164" s="17"/>
      <c r="AU164" s="107"/>
      <c r="AV164" s="107"/>
      <c r="AW164" s="17"/>
      <c r="AX164" s="107"/>
      <c r="AY164" s="107"/>
      <c r="AZ164" s="17"/>
      <c r="BA164" s="107"/>
    </row>
    <row r="165" spans="1:53" ht="24.75" customHeight="1" x14ac:dyDescent="0.2">
      <c r="A165" s="185"/>
      <c r="B165" s="185"/>
      <c r="C165" s="185"/>
      <c r="D165" s="185"/>
      <c r="E165" s="17"/>
      <c r="F165" s="17"/>
      <c r="G165" s="17"/>
      <c r="H165" s="17"/>
      <c r="I165" s="17"/>
      <c r="J165" s="17"/>
      <c r="K165" s="17"/>
      <c r="L165" s="17"/>
      <c r="M165" s="17"/>
      <c r="N165" s="17"/>
      <c r="O165" s="17"/>
      <c r="P165" s="17"/>
      <c r="Q165" s="17"/>
      <c r="R165" s="17"/>
      <c r="S165" s="17"/>
      <c r="T165" s="17"/>
      <c r="U165" s="17"/>
      <c r="V165" s="17"/>
      <c r="W165" s="186"/>
      <c r="X165" s="17"/>
      <c r="Y165" s="17"/>
      <c r="Z165" s="17"/>
      <c r="AA165" s="17"/>
      <c r="AB165" s="17"/>
      <c r="AC165" s="17"/>
      <c r="AD165" s="17"/>
      <c r="AE165" s="17"/>
      <c r="AF165" s="17"/>
      <c r="AG165" s="190"/>
      <c r="AH165" s="190"/>
      <c r="AI165" s="17"/>
      <c r="AJ165" s="17"/>
      <c r="AK165" s="17"/>
      <c r="AL165" s="17"/>
      <c r="AM165" s="17"/>
      <c r="AN165" s="17"/>
      <c r="AO165" s="17"/>
      <c r="AP165" s="107"/>
      <c r="AQ165" s="107"/>
      <c r="AR165" s="107"/>
      <c r="AS165" s="107"/>
      <c r="AT165" s="17"/>
      <c r="AU165" s="107"/>
      <c r="AV165" s="107"/>
      <c r="AW165" s="17"/>
      <c r="AX165" s="107"/>
      <c r="AY165" s="107"/>
      <c r="AZ165" s="17"/>
      <c r="BA165" s="107"/>
    </row>
    <row r="166" spans="1:53" ht="24.75" customHeight="1" x14ac:dyDescent="0.2">
      <c r="A166" s="185"/>
      <c r="B166" s="185"/>
      <c r="C166" s="185"/>
      <c r="D166" s="185"/>
      <c r="E166" s="17"/>
      <c r="F166" s="17"/>
      <c r="G166" s="17"/>
      <c r="H166" s="17"/>
      <c r="I166" s="17"/>
      <c r="J166" s="17"/>
      <c r="K166" s="17"/>
      <c r="L166" s="17"/>
      <c r="M166" s="17"/>
      <c r="N166" s="17"/>
      <c r="O166" s="17"/>
      <c r="P166" s="17"/>
      <c r="Q166" s="17"/>
      <c r="R166" s="17"/>
      <c r="S166" s="17"/>
      <c r="T166" s="17"/>
      <c r="U166" s="17"/>
      <c r="V166" s="17"/>
      <c r="W166" s="186"/>
      <c r="X166" s="17"/>
      <c r="Y166" s="17"/>
      <c r="Z166" s="17"/>
      <c r="AA166" s="17"/>
      <c r="AB166" s="17"/>
      <c r="AC166" s="17"/>
      <c r="AD166" s="17"/>
      <c r="AE166" s="17"/>
      <c r="AF166" s="17"/>
      <c r="AG166" s="190"/>
      <c r="AH166" s="190"/>
      <c r="AI166" s="17"/>
      <c r="AJ166" s="17"/>
      <c r="AK166" s="17"/>
      <c r="AL166" s="17"/>
      <c r="AM166" s="17"/>
      <c r="AN166" s="17"/>
      <c r="AO166" s="17"/>
      <c r="AP166" s="107"/>
      <c r="AQ166" s="107"/>
      <c r="AR166" s="107"/>
      <c r="AS166" s="107"/>
      <c r="AT166" s="17"/>
      <c r="AU166" s="107"/>
      <c r="AV166" s="107"/>
      <c r="AW166" s="17"/>
      <c r="AX166" s="107"/>
      <c r="AY166" s="107"/>
      <c r="AZ166" s="17"/>
      <c r="BA166" s="107"/>
    </row>
    <row r="167" spans="1:53" ht="24.75" customHeight="1" x14ac:dyDescent="0.2">
      <c r="A167" s="185"/>
      <c r="B167" s="185"/>
      <c r="C167" s="185"/>
      <c r="D167" s="185"/>
      <c r="E167" s="17"/>
      <c r="F167" s="17"/>
      <c r="G167" s="17"/>
      <c r="H167" s="17"/>
      <c r="I167" s="17"/>
      <c r="J167" s="17"/>
      <c r="K167" s="17"/>
      <c r="L167" s="17"/>
      <c r="M167" s="17"/>
      <c r="N167" s="17"/>
      <c r="O167" s="17"/>
      <c r="P167" s="17"/>
      <c r="Q167" s="17"/>
      <c r="R167" s="17"/>
      <c r="S167" s="17"/>
      <c r="T167" s="17"/>
      <c r="U167" s="17"/>
      <c r="V167" s="17"/>
      <c r="W167" s="186"/>
      <c r="X167" s="17"/>
      <c r="Y167" s="17"/>
      <c r="Z167" s="17"/>
      <c r="AA167" s="17"/>
      <c r="AB167" s="17"/>
      <c r="AC167" s="17"/>
      <c r="AD167" s="17"/>
      <c r="AE167" s="17"/>
      <c r="AF167" s="17"/>
      <c r="AG167" s="190"/>
      <c r="AH167" s="190"/>
      <c r="AI167" s="17"/>
      <c r="AJ167" s="17"/>
      <c r="AK167" s="17"/>
      <c r="AL167" s="17"/>
      <c r="AM167" s="17"/>
      <c r="AN167" s="17"/>
      <c r="AO167" s="17"/>
      <c r="AP167" s="107"/>
      <c r="AQ167" s="107"/>
      <c r="AR167" s="107"/>
      <c r="AS167" s="107"/>
      <c r="AT167" s="17"/>
      <c r="AU167" s="107"/>
      <c r="AV167" s="107"/>
      <c r="AW167" s="17"/>
      <c r="AX167" s="107"/>
      <c r="AY167" s="107"/>
      <c r="AZ167" s="17"/>
      <c r="BA167" s="107"/>
    </row>
    <row r="168" spans="1:53" ht="24.75" customHeight="1" x14ac:dyDescent="0.2">
      <c r="A168" s="185"/>
      <c r="B168" s="185"/>
      <c r="C168" s="185"/>
      <c r="D168" s="185"/>
      <c r="E168" s="17"/>
      <c r="F168" s="17"/>
      <c r="G168" s="17"/>
      <c r="H168" s="17"/>
      <c r="I168" s="17"/>
      <c r="J168" s="17"/>
      <c r="K168" s="17"/>
      <c r="L168" s="17"/>
      <c r="M168" s="17"/>
      <c r="N168" s="17"/>
      <c r="O168" s="17"/>
      <c r="P168" s="17"/>
      <c r="Q168" s="17"/>
      <c r="R168" s="17"/>
      <c r="S168" s="17"/>
      <c r="T168" s="17"/>
      <c r="U168" s="17"/>
      <c r="V168" s="17"/>
      <c r="W168" s="186"/>
      <c r="X168" s="17"/>
      <c r="Y168" s="17"/>
      <c r="Z168" s="17"/>
      <c r="AA168" s="17"/>
      <c r="AB168" s="17"/>
      <c r="AC168" s="17"/>
      <c r="AD168" s="17"/>
      <c r="AE168" s="17"/>
      <c r="AF168" s="17"/>
      <c r="AG168" s="190"/>
      <c r="AH168" s="190"/>
      <c r="AI168" s="17"/>
      <c r="AJ168" s="17"/>
      <c r="AK168" s="17"/>
      <c r="AL168" s="17"/>
      <c r="AM168" s="17"/>
      <c r="AN168" s="17"/>
      <c r="AO168" s="17"/>
      <c r="AP168" s="107"/>
      <c r="AQ168" s="107"/>
      <c r="AR168" s="107"/>
      <c r="AS168" s="107"/>
      <c r="AT168" s="17"/>
      <c r="AU168" s="107"/>
      <c r="AV168" s="107"/>
      <c r="AW168" s="17"/>
      <c r="AX168" s="107"/>
      <c r="AY168" s="107"/>
      <c r="AZ168" s="17"/>
      <c r="BA168" s="107"/>
    </row>
    <row r="169" spans="1:53" ht="24.75" customHeight="1" x14ac:dyDescent="0.2">
      <c r="A169" s="185"/>
      <c r="B169" s="185"/>
      <c r="C169" s="185"/>
      <c r="D169" s="185"/>
      <c r="E169" s="17"/>
      <c r="F169" s="17"/>
      <c r="G169" s="17"/>
      <c r="H169" s="17"/>
      <c r="I169" s="17"/>
      <c r="J169" s="17"/>
      <c r="K169" s="17"/>
      <c r="L169" s="17"/>
      <c r="M169" s="17"/>
      <c r="N169" s="17"/>
      <c r="O169" s="17"/>
      <c r="P169" s="17"/>
      <c r="Q169" s="17"/>
      <c r="R169" s="17"/>
      <c r="S169" s="17"/>
      <c r="T169" s="17"/>
      <c r="U169" s="17"/>
      <c r="V169" s="17"/>
      <c r="W169" s="186"/>
      <c r="X169" s="17"/>
      <c r="Y169" s="17"/>
      <c r="Z169" s="17"/>
      <c r="AA169" s="17"/>
      <c r="AB169" s="17"/>
      <c r="AC169" s="17"/>
      <c r="AD169" s="17"/>
      <c r="AE169" s="17"/>
      <c r="AF169" s="17"/>
      <c r="AG169" s="190"/>
      <c r="AH169" s="190"/>
      <c r="AI169" s="17"/>
      <c r="AJ169" s="17"/>
      <c r="AK169" s="17"/>
      <c r="AL169" s="17"/>
      <c r="AM169" s="17"/>
      <c r="AN169" s="17"/>
      <c r="AO169" s="17"/>
      <c r="AP169" s="107"/>
      <c r="AQ169" s="107"/>
      <c r="AR169" s="107"/>
      <c r="AS169" s="107"/>
      <c r="AT169" s="17"/>
      <c r="AU169" s="107"/>
      <c r="AV169" s="107"/>
      <c r="AW169" s="17"/>
      <c r="AX169" s="107"/>
      <c r="AY169" s="107"/>
      <c r="AZ169" s="17"/>
      <c r="BA169" s="107"/>
    </row>
    <row r="170" spans="1:53" ht="24.75" customHeight="1" x14ac:dyDescent="0.2">
      <c r="A170" s="185"/>
      <c r="B170" s="185"/>
      <c r="C170" s="185"/>
      <c r="D170" s="185"/>
      <c r="E170" s="17"/>
      <c r="F170" s="17"/>
      <c r="G170" s="17"/>
      <c r="H170" s="17"/>
      <c r="I170" s="17"/>
      <c r="J170" s="17"/>
      <c r="K170" s="17"/>
      <c r="L170" s="17"/>
      <c r="M170" s="17"/>
      <c r="N170" s="17"/>
      <c r="O170" s="17"/>
      <c r="P170" s="17"/>
      <c r="Q170" s="17"/>
      <c r="R170" s="17"/>
      <c r="S170" s="17"/>
      <c r="T170" s="17"/>
      <c r="U170" s="17"/>
      <c r="V170" s="17"/>
      <c r="W170" s="186"/>
      <c r="X170" s="17"/>
      <c r="Y170" s="17"/>
      <c r="Z170" s="17"/>
      <c r="AA170" s="17"/>
      <c r="AB170" s="17"/>
      <c r="AC170" s="17"/>
      <c r="AD170" s="17"/>
      <c r="AE170" s="17"/>
      <c r="AF170" s="17"/>
      <c r="AG170" s="190"/>
      <c r="AH170" s="190"/>
      <c r="AI170" s="17"/>
      <c r="AJ170" s="17"/>
      <c r="AK170" s="17"/>
      <c r="AL170" s="17"/>
      <c r="AM170" s="17"/>
      <c r="AN170" s="17"/>
      <c r="AO170" s="17"/>
      <c r="AP170" s="107"/>
      <c r="AQ170" s="107"/>
      <c r="AR170" s="107"/>
      <c r="AS170" s="107"/>
      <c r="AT170" s="17"/>
      <c r="AU170" s="107"/>
      <c r="AV170" s="107"/>
      <c r="AW170" s="17"/>
      <c r="AX170" s="107"/>
      <c r="AY170" s="107"/>
      <c r="AZ170" s="17"/>
      <c r="BA170" s="107"/>
    </row>
    <row r="171" spans="1:53" ht="24.75" customHeight="1" x14ac:dyDescent="0.2">
      <c r="A171" s="185"/>
      <c r="B171" s="185"/>
      <c r="C171" s="185"/>
      <c r="D171" s="185"/>
      <c r="E171" s="17"/>
      <c r="F171" s="17"/>
      <c r="G171" s="17"/>
      <c r="H171" s="17"/>
      <c r="I171" s="17"/>
      <c r="J171" s="17"/>
      <c r="K171" s="17"/>
      <c r="L171" s="17"/>
      <c r="M171" s="17"/>
      <c r="N171" s="17"/>
      <c r="O171" s="17"/>
      <c r="P171" s="17"/>
      <c r="Q171" s="17"/>
      <c r="R171" s="17"/>
      <c r="S171" s="17"/>
      <c r="T171" s="17"/>
      <c r="U171" s="17"/>
      <c r="V171" s="17"/>
      <c r="W171" s="186"/>
      <c r="X171" s="17"/>
      <c r="Y171" s="17"/>
      <c r="Z171" s="17"/>
      <c r="AA171" s="17"/>
      <c r="AB171" s="17"/>
      <c r="AC171" s="17"/>
      <c r="AD171" s="17"/>
      <c r="AE171" s="17"/>
      <c r="AF171" s="17"/>
      <c r="AG171" s="190"/>
      <c r="AH171" s="190"/>
      <c r="AI171" s="17"/>
      <c r="AJ171" s="17"/>
      <c r="AK171" s="17"/>
      <c r="AL171" s="17"/>
      <c r="AM171" s="17"/>
      <c r="AN171" s="17"/>
      <c r="AO171" s="17"/>
      <c r="AP171" s="107"/>
      <c r="AQ171" s="107"/>
      <c r="AR171" s="107"/>
      <c r="AS171" s="107"/>
      <c r="AT171" s="17"/>
      <c r="AU171" s="107"/>
      <c r="AV171" s="107"/>
      <c r="AW171" s="17"/>
      <c r="AX171" s="107"/>
      <c r="AY171" s="107"/>
      <c r="AZ171" s="17"/>
      <c r="BA171" s="107"/>
    </row>
    <row r="172" spans="1:53" ht="24.75" customHeight="1" x14ac:dyDescent="0.2">
      <c r="A172" s="185"/>
      <c r="B172" s="185"/>
      <c r="C172" s="185"/>
      <c r="D172" s="185"/>
      <c r="E172" s="17"/>
      <c r="F172" s="17"/>
      <c r="G172" s="17"/>
      <c r="H172" s="17"/>
      <c r="I172" s="17"/>
      <c r="J172" s="17"/>
      <c r="K172" s="17"/>
      <c r="L172" s="17"/>
      <c r="M172" s="17"/>
      <c r="N172" s="17"/>
      <c r="O172" s="17"/>
      <c r="P172" s="17"/>
      <c r="Q172" s="17"/>
      <c r="R172" s="17"/>
      <c r="S172" s="17"/>
      <c r="T172" s="17"/>
      <c r="U172" s="17"/>
      <c r="V172" s="17"/>
      <c r="W172" s="186"/>
      <c r="X172" s="17"/>
      <c r="Y172" s="17"/>
      <c r="Z172" s="17"/>
      <c r="AA172" s="17"/>
      <c r="AB172" s="17"/>
      <c r="AC172" s="17"/>
      <c r="AD172" s="17"/>
      <c r="AE172" s="17"/>
      <c r="AF172" s="17"/>
      <c r="AG172" s="190"/>
      <c r="AH172" s="190"/>
      <c r="AI172" s="17"/>
      <c r="AJ172" s="17"/>
      <c r="AK172" s="17"/>
      <c r="AL172" s="17"/>
      <c r="AM172" s="17"/>
      <c r="AN172" s="17"/>
      <c r="AO172" s="17"/>
      <c r="AP172" s="107"/>
      <c r="AQ172" s="107"/>
      <c r="AR172" s="107"/>
      <c r="AS172" s="107"/>
      <c r="AT172" s="17"/>
      <c r="AU172" s="107"/>
      <c r="AV172" s="107"/>
      <c r="AW172" s="17"/>
      <c r="AX172" s="107"/>
      <c r="AY172" s="107"/>
      <c r="AZ172" s="17"/>
      <c r="BA172" s="107"/>
    </row>
    <row r="173" spans="1:53" ht="24.75" customHeight="1" x14ac:dyDescent="0.2">
      <c r="A173" s="185"/>
      <c r="B173" s="185"/>
      <c r="C173" s="185"/>
      <c r="D173" s="185"/>
      <c r="E173" s="17"/>
      <c r="F173" s="17"/>
      <c r="G173" s="17"/>
      <c r="H173" s="17"/>
      <c r="I173" s="17"/>
      <c r="J173" s="17"/>
      <c r="K173" s="17"/>
      <c r="L173" s="17"/>
      <c r="M173" s="17"/>
      <c r="N173" s="17"/>
      <c r="O173" s="17"/>
      <c r="P173" s="17"/>
      <c r="Q173" s="17"/>
      <c r="R173" s="17"/>
      <c r="S173" s="17"/>
      <c r="T173" s="17"/>
      <c r="U173" s="17"/>
      <c r="V173" s="17"/>
      <c r="W173" s="186"/>
      <c r="X173" s="17"/>
      <c r="Y173" s="17"/>
      <c r="Z173" s="17"/>
      <c r="AA173" s="17"/>
      <c r="AB173" s="17"/>
      <c r="AC173" s="17"/>
      <c r="AD173" s="17"/>
      <c r="AE173" s="17"/>
      <c r="AF173" s="17"/>
      <c r="AG173" s="190"/>
      <c r="AH173" s="190"/>
      <c r="AI173" s="17"/>
      <c r="AJ173" s="17"/>
      <c r="AK173" s="17"/>
      <c r="AL173" s="17"/>
      <c r="AM173" s="17"/>
      <c r="AN173" s="17"/>
      <c r="AO173" s="17"/>
      <c r="AP173" s="107"/>
      <c r="AQ173" s="107"/>
      <c r="AR173" s="107"/>
      <c r="AS173" s="107"/>
      <c r="AT173" s="17"/>
      <c r="AU173" s="107"/>
      <c r="AV173" s="107"/>
      <c r="AW173" s="17"/>
      <c r="AX173" s="107"/>
      <c r="AY173" s="107"/>
      <c r="AZ173" s="17"/>
      <c r="BA173" s="107"/>
    </row>
    <row r="174" spans="1:53" ht="24.75" customHeight="1" x14ac:dyDescent="0.2">
      <c r="A174" s="185"/>
      <c r="B174" s="185"/>
      <c r="C174" s="185"/>
      <c r="D174" s="185"/>
      <c r="E174" s="17"/>
      <c r="F174" s="17"/>
      <c r="G174" s="17"/>
      <c r="H174" s="17"/>
      <c r="I174" s="17"/>
      <c r="J174" s="17"/>
      <c r="K174" s="17"/>
      <c r="L174" s="17"/>
      <c r="M174" s="17"/>
      <c r="N174" s="17"/>
      <c r="O174" s="17"/>
      <c r="P174" s="17"/>
      <c r="Q174" s="17"/>
      <c r="R174" s="17"/>
      <c r="S174" s="17"/>
      <c r="T174" s="17"/>
      <c r="U174" s="17"/>
      <c r="V174" s="17"/>
      <c r="W174" s="186"/>
      <c r="X174" s="17"/>
      <c r="Y174" s="17"/>
      <c r="Z174" s="17"/>
      <c r="AA174" s="17"/>
      <c r="AB174" s="17"/>
      <c r="AC174" s="17"/>
      <c r="AD174" s="17"/>
      <c r="AE174" s="17"/>
      <c r="AF174" s="17"/>
      <c r="AG174" s="190"/>
      <c r="AH174" s="190"/>
      <c r="AI174" s="17"/>
      <c r="AJ174" s="17"/>
      <c r="AK174" s="17"/>
      <c r="AL174" s="17"/>
      <c r="AM174" s="17"/>
      <c r="AN174" s="17"/>
      <c r="AO174" s="17"/>
      <c r="AP174" s="107"/>
      <c r="AQ174" s="107"/>
      <c r="AR174" s="107"/>
      <c r="AS174" s="107"/>
      <c r="AT174" s="17"/>
      <c r="AU174" s="107"/>
      <c r="AV174" s="107"/>
      <c r="AW174" s="17"/>
      <c r="AX174" s="107"/>
      <c r="AY174" s="107"/>
      <c r="AZ174" s="17"/>
      <c r="BA174" s="107"/>
    </row>
    <row r="175" spans="1:53" ht="24.75" customHeight="1" x14ac:dyDescent="0.2">
      <c r="A175" s="185"/>
      <c r="B175" s="185"/>
      <c r="C175" s="185"/>
      <c r="D175" s="185"/>
      <c r="E175" s="17"/>
      <c r="F175" s="17"/>
      <c r="G175" s="17"/>
      <c r="H175" s="17"/>
      <c r="I175" s="17"/>
      <c r="J175" s="17"/>
      <c r="K175" s="17"/>
      <c r="L175" s="17"/>
      <c r="M175" s="17"/>
      <c r="N175" s="17"/>
      <c r="O175" s="17"/>
      <c r="P175" s="17"/>
      <c r="Q175" s="17"/>
      <c r="R175" s="17"/>
      <c r="S175" s="17"/>
      <c r="T175" s="17"/>
      <c r="U175" s="17"/>
      <c r="V175" s="17"/>
      <c r="W175" s="186"/>
      <c r="X175" s="17"/>
      <c r="Y175" s="17"/>
      <c r="Z175" s="17"/>
      <c r="AA175" s="17"/>
      <c r="AB175" s="17"/>
      <c r="AC175" s="17"/>
      <c r="AD175" s="17"/>
      <c r="AE175" s="17"/>
      <c r="AF175" s="17"/>
      <c r="AG175" s="190"/>
      <c r="AH175" s="190"/>
      <c r="AI175" s="17"/>
      <c r="AJ175" s="17"/>
      <c r="AK175" s="17"/>
      <c r="AL175" s="17"/>
      <c r="AM175" s="17"/>
      <c r="AN175" s="17"/>
      <c r="AO175" s="17"/>
      <c r="AP175" s="107"/>
      <c r="AQ175" s="107"/>
      <c r="AR175" s="107"/>
      <c r="AS175" s="107"/>
      <c r="AT175" s="17"/>
      <c r="AU175" s="107"/>
      <c r="AV175" s="107"/>
      <c r="AW175" s="17"/>
      <c r="AX175" s="107"/>
      <c r="AY175" s="107"/>
      <c r="AZ175" s="17"/>
      <c r="BA175" s="107"/>
    </row>
    <row r="176" spans="1:53" ht="24.75" customHeight="1" x14ac:dyDescent="0.2">
      <c r="A176" s="185"/>
      <c r="B176" s="185"/>
      <c r="C176" s="185"/>
      <c r="D176" s="185"/>
      <c r="E176" s="17"/>
      <c r="F176" s="17"/>
      <c r="G176" s="17"/>
      <c r="H176" s="17"/>
      <c r="I176" s="17"/>
      <c r="J176" s="17"/>
      <c r="K176" s="17"/>
      <c r="L176" s="17"/>
      <c r="M176" s="17"/>
      <c r="N176" s="17"/>
      <c r="O176" s="17"/>
      <c r="P176" s="17"/>
      <c r="Q176" s="17"/>
      <c r="R176" s="17"/>
      <c r="S176" s="17"/>
      <c r="T176" s="17"/>
      <c r="U176" s="17"/>
      <c r="V176" s="17"/>
      <c r="W176" s="186"/>
      <c r="X176" s="17"/>
      <c r="Y176" s="17"/>
      <c r="Z176" s="17"/>
      <c r="AA176" s="17"/>
      <c r="AB176" s="17"/>
      <c r="AC176" s="17"/>
      <c r="AD176" s="17"/>
      <c r="AE176" s="17"/>
      <c r="AF176" s="17"/>
      <c r="AG176" s="190"/>
      <c r="AH176" s="190"/>
      <c r="AI176" s="17"/>
      <c r="AJ176" s="17"/>
      <c r="AK176" s="17"/>
      <c r="AL176" s="17"/>
      <c r="AM176" s="17"/>
      <c r="AN176" s="17"/>
      <c r="AO176" s="17"/>
      <c r="AP176" s="107"/>
      <c r="AQ176" s="107"/>
      <c r="AR176" s="107"/>
      <c r="AS176" s="107"/>
      <c r="AT176" s="17"/>
      <c r="AU176" s="107"/>
      <c r="AV176" s="107"/>
      <c r="AW176" s="17"/>
      <c r="AX176" s="107"/>
      <c r="AY176" s="107"/>
      <c r="AZ176" s="17"/>
      <c r="BA176" s="107"/>
    </row>
    <row r="177" spans="1:53" ht="24.75" customHeight="1" x14ac:dyDescent="0.2">
      <c r="A177" s="185"/>
      <c r="B177" s="185"/>
      <c r="C177" s="185"/>
      <c r="D177" s="185"/>
      <c r="E177" s="17"/>
      <c r="F177" s="17"/>
      <c r="G177" s="17"/>
      <c r="H177" s="17"/>
      <c r="I177" s="17"/>
      <c r="J177" s="17"/>
      <c r="K177" s="17"/>
      <c r="L177" s="17"/>
      <c r="M177" s="17"/>
      <c r="N177" s="17"/>
      <c r="O177" s="17"/>
      <c r="P177" s="17"/>
      <c r="Q177" s="17"/>
      <c r="R177" s="17"/>
      <c r="S177" s="17"/>
      <c r="T177" s="17"/>
      <c r="U177" s="17"/>
      <c r="V177" s="17"/>
      <c r="W177" s="186"/>
      <c r="X177" s="17"/>
      <c r="Y177" s="17"/>
      <c r="Z177" s="17"/>
      <c r="AA177" s="17"/>
      <c r="AB177" s="17"/>
      <c r="AC177" s="17"/>
      <c r="AD177" s="17"/>
      <c r="AE177" s="17"/>
      <c r="AF177" s="17"/>
      <c r="AG177" s="190"/>
      <c r="AH177" s="190"/>
      <c r="AI177" s="17"/>
      <c r="AJ177" s="17"/>
      <c r="AK177" s="17"/>
      <c r="AL177" s="17"/>
      <c r="AM177" s="17"/>
      <c r="AN177" s="17"/>
      <c r="AO177" s="17"/>
      <c r="AP177" s="107"/>
      <c r="AQ177" s="107"/>
      <c r="AR177" s="107"/>
      <c r="AS177" s="107"/>
      <c r="AT177" s="17"/>
      <c r="AU177" s="107"/>
      <c r="AV177" s="107"/>
      <c r="AW177" s="17"/>
      <c r="AX177" s="107"/>
      <c r="AY177" s="107"/>
      <c r="AZ177" s="17"/>
      <c r="BA177" s="107"/>
    </row>
    <row r="178" spans="1:53" ht="24.75" customHeight="1" x14ac:dyDescent="0.2">
      <c r="A178" s="185"/>
      <c r="B178" s="185"/>
      <c r="C178" s="185"/>
      <c r="D178" s="185"/>
      <c r="E178" s="17"/>
      <c r="F178" s="17"/>
      <c r="G178" s="17"/>
      <c r="H178" s="17"/>
      <c r="I178" s="17"/>
      <c r="J178" s="17"/>
      <c r="K178" s="17"/>
      <c r="L178" s="17"/>
      <c r="M178" s="17"/>
      <c r="N178" s="17"/>
      <c r="O178" s="17"/>
      <c r="P178" s="17"/>
      <c r="Q178" s="17"/>
      <c r="R178" s="17"/>
      <c r="S178" s="17"/>
      <c r="T178" s="17"/>
      <c r="U178" s="17"/>
      <c r="V178" s="17"/>
      <c r="W178" s="186"/>
      <c r="X178" s="17"/>
      <c r="Y178" s="17"/>
      <c r="Z178" s="17"/>
      <c r="AA178" s="17"/>
      <c r="AB178" s="17"/>
      <c r="AC178" s="17"/>
      <c r="AD178" s="17"/>
      <c r="AE178" s="17"/>
      <c r="AF178" s="17"/>
      <c r="AG178" s="190"/>
      <c r="AH178" s="190"/>
      <c r="AI178" s="17"/>
      <c r="AJ178" s="17"/>
      <c r="AK178" s="17"/>
      <c r="AL178" s="17"/>
      <c r="AM178" s="17"/>
      <c r="AN178" s="17"/>
      <c r="AO178" s="17"/>
      <c r="AP178" s="107"/>
      <c r="AQ178" s="107"/>
      <c r="AR178" s="107"/>
      <c r="AS178" s="107"/>
      <c r="AT178" s="17"/>
      <c r="AU178" s="107"/>
      <c r="AV178" s="107"/>
      <c r="AW178" s="17"/>
      <c r="AX178" s="107"/>
      <c r="AY178" s="107"/>
      <c r="AZ178" s="17"/>
      <c r="BA178" s="107"/>
    </row>
    <row r="179" spans="1:53" ht="24.75" customHeight="1" x14ac:dyDescent="0.2">
      <c r="A179" s="185"/>
      <c r="B179" s="185"/>
      <c r="C179" s="185"/>
      <c r="D179" s="185"/>
      <c r="E179" s="17"/>
      <c r="F179" s="17"/>
      <c r="G179" s="17"/>
      <c r="H179" s="17"/>
      <c r="I179" s="17"/>
      <c r="J179" s="17"/>
      <c r="K179" s="17"/>
      <c r="L179" s="17"/>
      <c r="M179" s="17"/>
      <c r="N179" s="17"/>
      <c r="O179" s="17"/>
      <c r="P179" s="17"/>
      <c r="Q179" s="17"/>
      <c r="R179" s="17"/>
      <c r="S179" s="17"/>
      <c r="T179" s="17"/>
      <c r="U179" s="17"/>
      <c r="V179" s="17"/>
      <c r="W179" s="186"/>
      <c r="X179" s="17"/>
      <c r="Y179" s="17"/>
      <c r="Z179" s="17"/>
      <c r="AA179" s="17"/>
      <c r="AB179" s="17"/>
      <c r="AC179" s="17"/>
      <c r="AD179" s="17"/>
      <c r="AE179" s="17"/>
      <c r="AF179" s="17"/>
      <c r="AG179" s="190"/>
      <c r="AH179" s="190"/>
      <c r="AI179" s="17"/>
      <c r="AJ179" s="17"/>
      <c r="AK179" s="17"/>
      <c r="AL179" s="17"/>
      <c r="AM179" s="17"/>
      <c r="AN179" s="17"/>
      <c r="AO179" s="17"/>
      <c r="AP179" s="107"/>
      <c r="AQ179" s="107"/>
      <c r="AR179" s="107"/>
      <c r="AS179" s="107"/>
      <c r="AT179" s="17"/>
      <c r="AU179" s="107"/>
      <c r="AV179" s="107"/>
      <c r="AW179" s="17"/>
      <c r="AX179" s="107"/>
      <c r="AY179" s="107"/>
      <c r="AZ179" s="17"/>
      <c r="BA179" s="107"/>
    </row>
    <row r="180" spans="1:53" ht="24.75" customHeight="1" x14ac:dyDescent="0.2">
      <c r="A180" s="185"/>
      <c r="B180" s="185"/>
      <c r="C180" s="185"/>
      <c r="D180" s="185"/>
      <c r="E180" s="17"/>
      <c r="F180" s="17"/>
      <c r="G180" s="17"/>
      <c r="H180" s="17"/>
      <c r="I180" s="17"/>
      <c r="J180" s="17"/>
      <c r="K180" s="17"/>
      <c r="L180" s="17"/>
      <c r="M180" s="17"/>
      <c r="N180" s="17"/>
      <c r="O180" s="17"/>
      <c r="P180" s="17"/>
      <c r="Q180" s="17"/>
      <c r="R180" s="17"/>
      <c r="S180" s="17"/>
      <c r="T180" s="17"/>
      <c r="U180" s="17"/>
      <c r="V180" s="17"/>
      <c r="W180" s="186"/>
      <c r="X180" s="17"/>
      <c r="Y180" s="17"/>
      <c r="Z180" s="17"/>
      <c r="AA180" s="17"/>
      <c r="AB180" s="17"/>
      <c r="AC180" s="17"/>
      <c r="AD180" s="17"/>
      <c r="AE180" s="17"/>
      <c r="AF180" s="17"/>
      <c r="AG180" s="190"/>
      <c r="AH180" s="190"/>
      <c r="AI180" s="17"/>
      <c r="AJ180" s="17"/>
      <c r="AK180" s="17"/>
      <c r="AL180" s="17"/>
      <c r="AM180" s="17"/>
      <c r="AN180" s="17"/>
      <c r="AO180" s="17"/>
      <c r="AP180" s="107"/>
      <c r="AQ180" s="107"/>
      <c r="AR180" s="107"/>
      <c r="AS180" s="107"/>
      <c r="AT180" s="17"/>
      <c r="AU180" s="107"/>
      <c r="AV180" s="107"/>
      <c r="AW180" s="17"/>
      <c r="AX180" s="107"/>
      <c r="AY180" s="107"/>
      <c r="AZ180" s="17"/>
      <c r="BA180" s="107"/>
    </row>
    <row r="181" spans="1:53" ht="24.75" customHeight="1" x14ac:dyDescent="0.2">
      <c r="A181" s="185"/>
      <c r="B181" s="185"/>
      <c r="C181" s="185"/>
      <c r="D181" s="185"/>
      <c r="E181" s="17"/>
      <c r="F181" s="17"/>
      <c r="G181" s="17"/>
      <c r="H181" s="17"/>
      <c r="I181" s="17"/>
      <c r="J181" s="17"/>
      <c r="K181" s="17"/>
      <c r="L181" s="17"/>
      <c r="M181" s="17"/>
      <c r="N181" s="17"/>
      <c r="O181" s="17"/>
      <c r="P181" s="17"/>
      <c r="Q181" s="17"/>
      <c r="R181" s="17"/>
      <c r="S181" s="17"/>
      <c r="T181" s="17"/>
      <c r="U181" s="17"/>
      <c r="V181" s="17"/>
      <c r="W181" s="186"/>
      <c r="X181" s="17"/>
      <c r="Y181" s="17"/>
      <c r="Z181" s="17"/>
      <c r="AA181" s="17"/>
      <c r="AB181" s="17"/>
      <c r="AC181" s="17"/>
      <c r="AD181" s="17"/>
      <c r="AE181" s="17"/>
      <c r="AF181" s="17"/>
      <c r="AG181" s="190"/>
      <c r="AH181" s="190"/>
      <c r="AI181" s="17"/>
      <c r="AJ181" s="17"/>
      <c r="AK181" s="17"/>
      <c r="AL181" s="17"/>
      <c r="AM181" s="17"/>
      <c r="AN181" s="17"/>
      <c r="AO181" s="17"/>
      <c r="AP181" s="107"/>
      <c r="AQ181" s="107"/>
      <c r="AR181" s="107"/>
      <c r="AS181" s="107"/>
      <c r="AT181" s="17"/>
      <c r="AU181" s="107"/>
      <c r="AV181" s="107"/>
      <c r="AW181" s="17"/>
      <c r="AX181" s="107"/>
      <c r="AY181" s="107"/>
      <c r="AZ181" s="17"/>
      <c r="BA181" s="107"/>
    </row>
    <row r="182" spans="1:53" ht="24.75" customHeight="1" x14ac:dyDescent="0.2">
      <c r="A182" s="185"/>
      <c r="B182" s="185"/>
      <c r="C182" s="185"/>
      <c r="D182" s="185"/>
      <c r="E182" s="17"/>
      <c r="F182" s="17"/>
      <c r="G182" s="17"/>
      <c r="H182" s="17"/>
      <c r="I182" s="17"/>
      <c r="J182" s="17"/>
      <c r="K182" s="17"/>
      <c r="L182" s="17"/>
      <c r="M182" s="17"/>
      <c r="N182" s="17"/>
      <c r="O182" s="17"/>
      <c r="P182" s="17"/>
      <c r="Q182" s="17"/>
      <c r="R182" s="17"/>
      <c r="S182" s="17"/>
      <c r="T182" s="17"/>
      <c r="U182" s="17"/>
      <c r="V182" s="17"/>
      <c r="W182" s="186"/>
      <c r="X182" s="17"/>
      <c r="Y182" s="17"/>
      <c r="Z182" s="17"/>
      <c r="AA182" s="17"/>
      <c r="AB182" s="17"/>
      <c r="AC182" s="17"/>
      <c r="AD182" s="17"/>
      <c r="AE182" s="17"/>
      <c r="AF182" s="17"/>
      <c r="AG182" s="190"/>
      <c r="AH182" s="190"/>
      <c r="AI182" s="17"/>
      <c r="AJ182" s="17"/>
      <c r="AK182" s="17"/>
      <c r="AL182" s="17"/>
      <c r="AM182" s="17"/>
      <c r="AN182" s="17"/>
      <c r="AO182" s="17"/>
      <c r="AP182" s="107"/>
      <c r="AQ182" s="107"/>
      <c r="AR182" s="107"/>
      <c r="AS182" s="107"/>
      <c r="AT182" s="17"/>
      <c r="AU182" s="107"/>
      <c r="AV182" s="107"/>
      <c r="AW182" s="17"/>
      <c r="AX182" s="107"/>
      <c r="AY182" s="107"/>
      <c r="AZ182" s="17"/>
      <c r="BA182" s="107"/>
    </row>
    <row r="183" spans="1:53" ht="24.75" customHeight="1" x14ac:dyDescent="0.2">
      <c r="A183" s="185"/>
      <c r="B183" s="185"/>
      <c r="C183" s="185"/>
      <c r="D183" s="185"/>
      <c r="E183" s="17"/>
      <c r="F183" s="17"/>
      <c r="G183" s="17"/>
      <c r="H183" s="17"/>
      <c r="I183" s="17"/>
      <c r="J183" s="17"/>
      <c r="K183" s="17"/>
      <c r="L183" s="17"/>
      <c r="M183" s="17"/>
      <c r="N183" s="17"/>
      <c r="O183" s="17"/>
      <c r="P183" s="17"/>
      <c r="Q183" s="17"/>
      <c r="R183" s="17"/>
      <c r="S183" s="17"/>
      <c r="T183" s="17"/>
      <c r="U183" s="17"/>
      <c r="V183" s="17"/>
      <c r="W183" s="186"/>
      <c r="X183" s="17"/>
      <c r="Y183" s="17"/>
      <c r="Z183" s="17"/>
      <c r="AA183" s="17"/>
      <c r="AB183" s="17"/>
      <c r="AC183" s="17"/>
      <c r="AD183" s="17"/>
      <c r="AE183" s="17"/>
      <c r="AF183" s="17"/>
      <c r="AG183" s="190"/>
      <c r="AH183" s="190"/>
      <c r="AI183" s="17"/>
      <c r="AJ183" s="17"/>
      <c r="AK183" s="17"/>
      <c r="AL183" s="17"/>
      <c r="AM183" s="17"/>
      <c r="AN183" s="17"/>
      <c r="AO183" s="17"/>
      <c r="AP183" s="107"/>
      <c r="AQ183" s="107"/>
      <c r="AR183" s="107"/>
      <c r="AS183" s="107"/>
      <c r="AT183" s="17"/>
      <c r="AU183" s="107"/>
      <c r="AV183" s="107"/>
      <c r="AW183" s="17"/>
      <c r="AX183" s="107"/>
      <c r="AY183" s="107"/>
      <c r="AZ183" s="17"/>
      <c r="BA183" s="107"/>
    </row>
    <row r="184" spans="1:53" ht="24.75" customHeight="1" x14ac:dyDescent="0.2">
      <c r="A184" s="185"/>
      <c r="B184" s="185"/>
      <c r="C184" s="185"/>
      <c r="D184" s="185"/>
      <c r="E184" s="17"/>
      <c r="F184" s="17"/>
      <c r="G184" s="17"/>
      <c r="H184" s="17"/>
      <c r="I184" s="17"/>
      <c r="J184" s="17"/>
      <c r="K184" s="17"/>
      <c r="L184" s="17"/>
      <c r="M184" s="17"/>
      <c r="N184" s="17"/>
      <c r="O184" s="17"/>
      <c r="P184" s="17"/>
      <c r="Q184" s="17"/>
      <c r="R184" s="17"/>
      <c r="S184" s="17"/>
      <c r="T184" s="17"/>
      <c r="U184" s="17"/>
      <c r="V184" s="17"/>
      <c r="W184" s="186"/>
      <c r="X184" s="17"/>
      <c r="Y184" s="17"/>
      <c r="Z184" s="17"/>
      <c r="AA184" s="17"/>
      <c r="AB184" s="17"/>
      <c r="AC184" s="17"/>
      <c r="AD184" s="17"/>
      <c r="AE184" s="17"/>
      <c r="AF184" s="17"/>
      <c r="AG184" s="190"/>
      <c r="AH184" s="190"/>
      <c r="AI184" s="17"/>
      <c r="AJ184" s="17"/>
      <c r="AK184" s="17"/>
      <c r="AL184" s="17"/>
      <c r="AM184" s="17"/>
      <c r="AN184" s="17"/>
      <c r="AO184" s="17"/>
      <c r="AP184" s="107"/>
      <c r="AQ184" s="107"/>
      <c r="AR184" s="107"/>
      <c r="AS184" s="107"/>
      <c r="AT184" s="17"/>
      <c r="AU184" s="107"/>
      <c r="AV184" s="107"/>
      <c r="AW184" s="17"/>
      <c r="AX184" s="107"/>
      <c r="AY184" s="107"/>
      <c r="AZ184" s="17"/>
      <c r="BA184" s="107"/>
    </row>
    <row r="185" spans="1:53" ht="24.75" customHeight="1" x14ac:dyDescent="0.2">
      <c r="A185" s="185"/>
      <c r="B185" s="185"/>
      <c r="C185" s="185"/>
      <c r="D185" s="185"/>
      <c r="E185" s="17"/>
      <c r="F185" s="17"/>
      <c r="G185" s="17"/>
      <c r="H185" s="17"/>
      <c r="I185" s="17"/>
      <c r="J185" s="17"/>
      <c r="K185" s="17"/>
      <c r="L185" s="17"/>
      <c r="M185" s="17"/>
      <c r="N185" s="17"/>
      <c r="O185" s="17"/>
      <c r="P185" s="17"/>
      <c r="Q185" s="17"/>
      <c r="R185" s="17"/>
      <c r="S185" s="17"/>
      <c r="T185" s="17"/>
      <c r="U185" s="17"/>
      <c r="V185" s="17"/>
      <c r="W185" s="186"/>
      <c r="X185" s="17"/>
      <c r="Y185" s="17"/>
      <c r="Z185" s="17"/>
      <c r="AA185" s="17"/>
      <c r="AB185" s="17"/>
      <c r="AC185" s="17"/>
      <c r="AD185" s="17"/>
      <c r="AE185" s="17"/>
      <c r="AF185" s="17"/>
      <c r="AG185" s="190"/>
      <c r="AH185" s="190"/>
      <c r="AI185" s="17"/>
      <c r="AJ185" s="17"/>
      <c r="AK185" s="17"/>
      <c r="AL185" s="17"/>
      <c r="AM185" s="17"/>
      <c r="AN185" s="17"/>
      <c r="AO185" s="17"/>
      <c r="AP185" s="107"/>
      <c r="AQ185" s="107"/>
      <c r="AR185" s="107"/>
      <c r="AS185" s="107"/>
      <c r="AT185" s="17"/>
      <c r="AU185" s="107"/>
      <c r="AV185" s="107"/>
      <c r="AW185" s="17"/>
      <c r="AX185" s="107"/>
      <c r="AY185" s="107"/>
      <c r="AZ185" s="17"/>
      <c r="BA185" s="107"/>
    </row>
    <row r="186" spans="1:53" ht="24.75" customHeight="1" x14ac:dyDescent="0.2">
      <c r="A186" s="185"/>
      <c r="B186" s="185"/>
      <c r="C186" s="185"/>
      <c r="D186" s="185"/>
      <c r="E186" s="17"/>
      <c r="F186" s="17"/>
      <c r="G186" s="17"/>
      <c r="H186" s="17"/>
      <c r="I186" s="17"/>
      <c r="J186" s="17"/>
      <c r="K186" s="17"/>
      <c r="L186" s="17"/>
      <c r="M186" s="17"/>
      <c r="N186" s="17"/>
      <c r="O186" s="17"/>
      <c r="P186" s="17"/>
      <c r="Q186" s="17"/>
      <c r="R186" s="17"/>
      <c r="S186" s="17"/>
      <c r="T186" s="17"/>
      <c r="U186" s="17"/>
      <c r="V186" s="17"/>
      <c r="W186" s="186"/>
      <c r="X186" s="17"/>
      <c r="Y186" s="17"/>
      <c r="Z186" s="17"/>
      <c r="AA186" s="17"/>
      <c r="AB186" s="17"/>
      <c r="AC186" s="17"/>
      <c r="AD186" s="17"/>
      <c r="AE186" s="17"/>
      <c r="AF186" s="17"/>
      <c r="AG186" s="190"/>
      <c r="AH186" s="190"/>
      <c r="AI186" s="17"/>
      <c r="AJ186" s="17"/>
      <c r="AK186" s="17"/>
      <c r="AL186" s="17"/>
      <c r="AM186" s="17"/>
      <c r="AN186" s="17"/>
      <c r="AO186" s="17"/>
      <c r="AP186" s="107"/>
      <c r="AQ186" s="107"/>
      <c r="AR186" s="107"/>
      <c r="AS186" s="107"/>
      <c r="AT186" s="17"/>
      <c r="AU186" s="107"/>
      <c r="AV186" s="107"/>
      <c r="AW186" s="17"/>
      <c r="AX186" s="107"/>
      <c r="AY186" s="107"/>
      <c r="AZ186" s="17"/>
      <c r="BA186" s="107"/>
    </row>
    <row r="187" spans="1:53" ht="24.75" customHeight="1" x14ac:dyDescent="0.2">
      <c r="A187" s="185"/>
      <c r="B187" s="185"/>
      <c r="C187" s="185"/>
      <c r="D187" s="185"/>
      <c r="E187" s="17"/>
      <c r="F187" s="17"/>
      <c r="G187" s="17"/>
      <c r="H187" s="17"/>
      <c r="I187" s="17"/>
      <c r="J187" s="17"/>
      <c r="K187" s="17"/>
      <c r="L187" s="17"/>
      <c r="M187" s="17"/>
      <c r="N187" s="17"/>
      <c r="O187" s="17"/>
      <c r="P187" s="17"/>
      <c r="Q187" s="17"/>
      <c r="R187" s="17"/>
      <c r="S187" s="17"/>
      <c r="T187" s="17"/>
      <c r="U187" s="17"/>
      <c r="V187" s="17"/>
      <c r="W187" s="186"/>
      <c r="X187" s="17"/>
      <c r="Y187" s="17"/>
      <c r="Z187" s="17"/>
      <c r="AA187" s="17"/>
      <c r="AB187" s="17"/>
      <c r="AC187" s="17"/>
      <c r="AD187" s="17"/>
      <c r="AE187" s="17"/>
      <c r="AF187" s="17"/>
      <c r="AG187" s="190"/>
      <c r="AH187" s="190"/>
      <c r="AI187" s="17"/>
      <c r="AJ187" s="17"/>
      <c r="AK187" s="17"/>
      <c r="AL187" s="17"/>
      <c r="AM187" s="17"/>
      <c r="AN187" s="17"/>
      <c r="AO187" s="17"/>
      <c r="AP187" s="107"/>
      <c r="AQ187" s="107"/>
      <c r="AR187" s="107"/>
      <c r="AS187" s="107"/>
      <c r="AT187" s="17"/>
      <c r="AU187" s="107"/>
      <c r="AV187" s="107"/>
      <c r="AW187" s="17"/>
      <c r="AX187" s="107"/>
      <c r="AY187" s="107"/>
      <c r="AZ187" s="17"/>
      <c r="BA187" s="107"/>
    </row>
    <row r="188" spans="1:53" ht="24.75" customHeight="1" x14ac:dyDescent="0.2">
      <c r="A188" s="185"/>
      <c r="B188" s="185"/>
      <c r="C188" s="185"/>
      <c r="D188" s="185"/>
      <c r="E188" s="17"/>
      <c r="F188" s="17"/>
      <c r="G188" s="17"/>
      <c r="H188" s="17"/>
      <c r="I188" s="17"/>
      <c r="J188" s="17"/>
      <c r="K188" s="17"/>
      <c r="L188" s="17"/>
      <c r="M188" s="17"/>
      <c r="N188" s="17"/>
      <c r="O188" s="17"/>
      <c r="P188" s="17"/>
      <c r="Q188" s="17"/>
      <c r="R188" s="17"/>
      <c r="S188" s="17"/>
      <c r="T188" s="17"/>
      <c r="U188" s="17"/>
      <c r="V188" s="17"/>
      <c r="W188" s="186"/>
      <c r="X188" s="17"/>
      <c r="Y188" s="17"/>
      <c r="Z188" s="17"/>
      <c r="AA188" s="17"/>
      <c r="AB188" s="17"/>
      <c r="AC188" s="17"/>
      <c r="AD188" s="17"/>
      <c r="AE188" s="17"/>
      <c r="AF188" s="17"/>
      <c r="AG188" s="190"/>
      <c r="AH188" s="190"/>
      <c r="AI188" s="17"/>
      <c r="AJ188" s="17"/>
      <c r="AK188" s="17"/>
      <c r="AL188" s="17"/>
      <c r="AM188" s="17"/>
      <c r="AN188" s="17"/>
      <c r="AO188" s="17"/>
      <c r="AP188" s="107"/>
      <c r="AQ188" s="107"/>
      <c r="AR188" s="107"/>
      <c r="AS188" s="107"/>
      <c r="AT188" s="17"/>
      <c r="AU188" s="107"/>
      <c r="AV188" s="107"/>
      <c r="AW188" s="17"/>
      <c r="AX188" s="107"/>
      <c r="AY188" s="107"/>
      <c r="AZ188" s="17"/>
      <c r="BA188" s="107"/>
    </row>
    <row r="189" spans="1:53" ht="24.75" customHeight="1" x14ac:dyDescent="0.2">
      <c r="A189" s="185"/>
      <c r="B189" s="185"/>
      <c r="C189" s="185"/>
      <c r="D189" s="185"/>
      <c r="E189" s="17"/>
      <c r="F189" s="17"/>
      <c r="G189" s="17"/>
      <c r="H189" s="17"/>
      <c r="I189" s="17"/>
      <c r="J189" s="17"/>
      <c r="K189" s="17"/>
      <c r="L189" s="17"/>
      <c r="M189" s="17"/>
      <c r="N189" s="17"/>
      <c r="O189" s="17"/>
      <c r="P189" s="17"/>
      <c r="Q189" s="17"/>
      <c r="R189" s="17"/>
      <c r="S189" s="17"/>
      <c r="T189" s="17"/>
      <c r="U189" s="17"/>
      <c r="V189" s="17"/>
      <c r="W189" s="186"/>
      <c r="X189" s="17"/>
      <c r="Y189" s="17"/>
      <c r="Z189" s="17"/>
      <c r="AA189" s="17"/>
      <c r="AB189" s="17"/>
      <c r="AC189" s="17"/>
      <c r="AD189" s="17"/>
      <c r="AE189" s="17"/>
      <c r="AF189" s="17"/>
      <c r="AG189" s="190"/>
      <c r="AH189" s="190"/>
      <c r="AI189" s="17"/>
      <c r="AJ189" s="17"/>
      <c r="AK189" s="17"/>
      <c r="AL189" s="17"/>
      <c r="AM189" s="17"/>
      <c r="AN189" s="17"/>
      <c r="AO189" s="17"/>
      <c r="AP189" s="107"/>
      <c r="AQ189" s="107"/>
      <c r="AR189" s="107"/>
      <c r="AS189" s="107"/>
      <c r="AT189" s="17"/>
      <c r="AU189" s="107"/>
      <c r="AV189" s="107"/>
      <c r="AW189" s="17"/>
      <c r="AX189" s="107"/>
      <c r="AY189" s="107"/>
      <c r="AZ189" s="17"/>
      <c r="BA189" s="107"/>
    </row>
    <row r="190" spans="1:53" ht="24.75" customHeight="1" x14ac:dyDescent="0.2">
      <c r="A190" s="185"/>
      <c r="B190" s="185"/>
      <c r="C190" s="185"/>
      <c r="D190" s="185"/>
      <c r="E190" s="17"/>
      <c r="F190" s="17"/>
      <c r="G190" s="17"/>
      <c r="H190" s="17"/>
      <c r="I190" s="17"/>
      <c r="J190" s="17"/>
      <c r="K190" s="17"/>
      <c r="L190" s="17"/>
      <c r="M190" s="17"/>
      <c r="N190" s="17"/>
      <c r="O190" s="17"/>
      <c r="P190" s="17"/>
      <c r="Q190" s="17"/>
      <c r="R190" s="17"/>
      <c r="S190" s="17"/>
      <c r="T190" s="17"/>
      <c r="U190" s="17"/>
      <c r="V190" s="17"/>
      <c r="W190" s="186"/>
      <c r="X190" s="17"/>
      <c r="Y190" s="17"/>
      <c r="Z190" s="17"/>
      <c r="AA190" s="17"/>
      <c r="AB190" s="17"/>
      <c r="AC190" s="17"/>
      <c r="AD190" s="17"/>
      <c r="AE190" s="17"/>
      <c r="AF190" s="17"/>
      <c r="AG190" s="190"/>
      <c r="AH190" s="190"/>
      <c r="AI190" s="17"/>
      <c r="AJ190" s="17"/>
      <c r="AK190" s="17"/>
      <c r="AL190" s="17"/>
      <c r="AM190" s="17"/>
      <c r="AN190" s="17"/>
      <c r="AO190" s="17"/>
      <c r="AP190" s="107"/>
      <c r="AQ190" s="107"/>
      <c r="AR190" s="107"/>
      <c r="AS190" s="107"/>
      <c r="AT190" s="17"/>
      <c r="AU190" s="107"/>
      <c r="AV190" s="107"/>
      <c r="AW190" s="17"/>
      <c r="AX190" s="107"/>
      <c r="AY190" s="107"/>
      <c r="AZ190" s="17"/>
      <c r="BA190" s="107"/>
    </row>
    <row r="191" spans="1:53" ht="24.75" customHeight="1" x14ac:dyDescent="0.2">
      <c r="A191" s="185"/>
      <c r="B191" s="185"/>
      <c r="C191" s="185"/>
      <c r="D191" s="185"/>
      <c r="E191" s="17"/>
      <c r="F191" s="17"/>
      <c r="G191" s="17"/>
      <c r="H191" s="17"/>
      <c r="I191" s="17"/>
      <c r="J191" s="17"/>
      <c r="K191" s="17"/>
      <c r="L191" s="17"/>
      <c r="M191" s="17"/>
      <c r="N191" s="17"/>
      <c r="O191" s="17"/>
      <c r="P191" s="17"/>
      <c r="Q191" s="17"/>
      <c r="R191" s="17"/>
      <c r="S191" s="17"/>
      <c r="T191" s="17"/>
      <c r="U191" s="17"/>
      <c r="V191" s="17"/>
      <c r="W191" s="186"/>
      <c r="X191" s="17"/>
      <c r="Y191" s="17"/>
      <c r="Z191" s="17"/>
      <c r="AA191" s="17"/>
      <c r="AB191" s="17"/>
      <c r="AC191" s="17"/>
      <c r="AD191" s="17"/>
      <c r="AE191" s="17"/>
      <c r="AF191" s="17"/>
      <c r="AG191" s="190"/>
      <c r="AH191" s="190"/>
      <c r="AI191" s="17"/>
      <c r="AJ191" s="17"/>
      <c r="AK191" s="17"/>
      <c r="AL191" s="17"/>
      <c r="AM191" s="17"/>
      <c r="AN191" s="17"/>
      <c r="AO191" s="17"/>
      <c r="AP191" s="107"/>
      <c r="AQ191" s="107"/>
      <c r="AR191" s="107"/>
      <c r="AS191" s="107"/>
      <c r="AT191" s="17"/>
      <c r="AU191" s="107"/>
      <c r="AV191" s="107"/>
      <c r="AW191" s="17"/>
      <c r="AX191" s="107"/>
      <c r="AY191" s="107"/>
      <c r="AZ191" s="17"/>
      <c r="BA191" s="107"/>
    </row>
    <row r="192" spans="1:53" ht="24.75" customHeight="1" x14ac:dyDescent="0.2">
      <c r="A192" s="185"/>
      <c r="B192" s="185"/>
      <c r="C192" s="185"/>
      <c r="D192" s="185"/>
      <c r="E192" s="17"/>
      <c r="F192" s="17"/>
      <c r="G192" s="17"/>
      <c r="H192" s="17"/>
      <c r="I192" s="17"/>
      <c r="J192" s="17"/>
      <c r="K192" s="17"/>
      <c r="L192" s="17"/>
      <c r="M192" s="17"/>
      <c r="N192" s="17"/>
      <c r="O192" s="17"/>
      <c r="P192" s="17"/>
      <c r="Q192" s="17"/>
      <c r="R192" s="17"/>
      <c r="S192" s="17"/>
      <c r="T192" s="17"/>
      <c r="U192" s="17"/>
      <c r="V192" s="17"/>
      <c r="W192" s="186"/>
      <c r="X192" s="17"/>
      <c r="Y192" s="17"/>
      <c r="Z192" s="17"/>
      <c r="AA192" s="17"/>
      <c r="AB192" s="17"/>
      <c r="AC192" s="17"/>
      <c r="AD192" s="17"/>
      <c r="AE192" s="17"/>
      <c r="AF192" s="17"/>
      <c r="AG192" s="190"/>
      <c r="AH192" s="190"/>
      <c r="AI192" s="17"/>
      <c r="AJ192" s="17"/>
      <c r="AK192" s="17"/>
      <c r="AL192" s="17"/>
      <c r="AM192" s="17"/>
      <c r="AN192" s="17"/>
      <c r="AO192" s="17"/>
      <c r="AP192" s="107"/>
      <c r="AQ192" s="107"/>
      <c r="AR192" s="107"/>
      <c r="AS192" s="107"/>
      <c r="AT192" s="17"/>
      <c r="AU192" s="107"/>
      <c r="AV192" s="107"/>
      <c r="AW192" s="17"/>
      <c r="AX192" s="107"/>
      <c r="AY192" s="107"/>
      <c r="AZ192" s="17"/>
      <c r="BA192" s="107"/>
    </row>
    <row r="193" spans="1:53" ht="24.75" customHeight="1" x14ac:dyDescent="0.2">
      <c r="A193" s="185"/>
      <c r="B193" s="185"/>
      <c r="C193" s="185"/>
      <c r="D193" s="185"/>
      <c r="E193" s="17"/>
      <c r="F193" s="17"/>
      <c r="G193" s="17"/>
      <c r="H193" s="17"/>
      <c r="I193" s="17"/>
      <c r="J193" s="17"/>
      <c r="K193" s="17"/>
      <c r="L193" s="17"/>
      <c r="M193" s="17"/>
      <c r="N193" s="17"/>
      <c r="O193" s="17"/>
      <c r="P193" s="17"/>
      <c r="Q193" s="17"/>
      <c r="R193" s="17"/>
      <c r="S193" s="17"/>
      <c r="T193" s="17"/>
      <c r="U193" s="17"/>
      <c r="V193" s="17"/>
      <c r="W193" s="186"/>
      <c r="X193" s="17"/>
      <c r="Y193" s="17"/>
      <c r="Z193" s="17"/>
      <c r="AA193" s="17"/>
      <c r="AB193" s="17"/>
      <c r="AC193" s="17"/>
      <c r="AD193" s="17"/>
      <c r="AE193" s="17"/>
      <c r="AF193" s="17"/>
      <c r="AG193" s="190"/>
      <c r="AH193" s="190"/>
      <c r="AI193" s="17"/>
      <c r="AJ193" s="17"/>
      <c r="AK193" s="17"/>
      <c r="AL193" s="17"/>
      <c r="AM193" s="17"/>
      <c r="AN193" s="17"/>
      <c r="AO193" s="17"/>
      <c r="AP193" s="107"/>
      <c r="AQ193" s="107"/>
      <c r="AR193" s="107"/>
      <c r="AS193" s="107"/>
      <c r="AT193" s="17"/>
      <c r="AU193" s="107"/>
      <c r="AV193" s="107"/>
      <c r="AW193" s="17"/>
      <c r="AX193" s="107"/>
      <c r="AY193" s="107"/>
      <c r="AZ193" s="17"/>
      <c r="BA193" s="107"/>
    </row>
    <row r="194" spans="1:53" ht="24.75" customHeight="1" x14ac:dyDescent="0.2">
      <c r="A194" s="185"/>
      <c r="B194" s="185"/>
      <c r="C194" s="185"/>
      <c r="D194" s="185"/>
      <c r="E194" s="17"/>
      <c r="F194" s="17"/>
      <c r="G194" s="17"/>
      <c r="H194" s="17"/>
      <c r="I194" s="17"/>
      <c r="J194" s="17"/>
      <c r="K194" s="17"/>
      <c r="L194" s="17"/>
      <c r="M194" s="17"/>
      <c r="N194" s="17"/>
      <c r="O194" s="17"/>
      <c r="P194" s="17"/>
      <c r="Q194" s="17"/>
      <c r="R194" s="17"/>
      <c r="S194" s="17"/>
      <c r="T194" s="17"/>
      <c r="U194" s="17"/>
      <c r="V194" s="17"/>
      <c r="W194" s="186"/>
      <c r="X194" s="17"/>
      <c r="Y194" s="17"/>
      <c r="Z194" s="17"/>
      <c r="AA194" s="17"/>
      <c r="AB194" s="17"/>
      <c r="AC194" s="17"/>
      <c r="AD194" s="17"/>
      <c r="AE194" s="17"/>
      <c r="AF194" s="17"/>
      <c r="AG194" s="190"/>
      <c r="AH194" s="190"/>
      <c r="AI194" s="17"/>
      <c r="AJ194" s="17"/>
      <c r="AK194" s="17"/>
      <c r="AL194" s="17"/>
      <c r="AM194" s="17"/>
      <c r="AN194" s="17"/>
      <c r="AO194" s="17"/>
      <c r="AP194" s="107"/>
      <c r="AQ194" s="107"/>
      <c r="AR194" s="107"/>
      <c r="AS194" s="107"/>
      <c r="AT194" s="17"/>
      <c r="AU194" s="107"/>
      <c r="AV194" s="107"/>
      <c r="AW194" s="17"/>
      <c r="AX194" s="107"/>
      <c r="AY194" s="107"/>
      <c r="AZ194" s="17"/>
      <c r="BA194" s="107"/>
    </row>
    <row r="195" spans="1:53" ht="24.75" customHeight="1" x14ac:dyDescent="0.2">
      <c r="A195" s="185"/>
      <c r="B195" s="185"/>
      <c r="C195" s="185"/>
      <c r="D195" s="185"/>
      <c r="E195" s="17"/>
      <c r="F195" s="17"/>
      <c r="G195" s="17"/>
      <c r="H195" s="17"/>
      <c r="I195" s="17"/>
      <c r="J195" s="17"/>
      <c r="K195" s="17"/>
      <c r="L195" s="17"/>
      <c r="M195" s="17"/>
      <c r="N195" s="17"/>
      <c r="O195" s="17"/>
      <c r="P195" s="17"/>
      <c r="Q195" s="17"/>
      <c r="R195" s="17"/>
      <c r="S195" s="17"/>
      <c r="T195" s="17"/>
      <c r="U195" s="17"/>
      <c r="V195" s="17"/>
      <c r="W195" s="186"/>
      <c r="X195" s="17"/>
      <c r="Y195" s="17"/>
      <c r="Z195" s="17"/>
      <c r="AA195" s="17"/>
      <c r="AB195" s="17"/>
      <c r="AC195" s="17"/>
      <c r="AD195" s="17"/>
      <c r="AE195" s="17"/>
      <c r="AF195" s="17"/>
      <c r="AG195" s="190"/>
      <c r="AH195" s="190"/>
      <c r="AI195" s="17"/>
      <c r="AJ195" s="17"/>
      <c r="AK195" s="17"/>
      <c r="AL195" s="17"/>
      <c r="AM195" s="17"/>
      <c r="AN195" s="17"/>
      <c r="AO195" s="17"/>
      <c r="AP195" s="107"/>
      <c r="AQ195" s="107"/>
      <c r="AR195" s="107"/>
      <c r="AS195" s="107"/>
      <c r="AT195" s="17"/>
      <c r="AU195" s="107"/>
      <c r="AV195" s="107"/>
      <c r="AW195" s="17"/>
      <c r="AX195" s="107"/>
      <c r="AY195" s="107"/>
      <c r="AZ195" s="17"/>
      <c r="BA195" s="107"/>
    </row>
    <row r="196" spans="1:53" ht="24.75" customHeight="1" x14ac:dyDescent="0.2">
      <c r="A196" s="185"/>
      <c r="B196" s="185"/>
      <c r="C196" s="185"/>
      <c r="D196" s="185"/>
      <c r="E196" s="17"/>
      <c r="F196" s="17"/>
      <c r="G196" s="17"/>
      <c r="H196" s="17"/>
      <c r="I196" s="17"/>
      <c r="J196" s="17"/>
      <c r="K196" s="17"/>
      <c r="L196" s="17"/>
      <c r="M196" s="17"/>
      <c r="N196" s="17"/>
      <c r="O196" s="17"/>
      <c r="P196" s="17"/>
      <c r="Q196" s="17"/>
      <c r="R196" s="17"/>
      <c r="S196" s="17"/>
      <c r="T196" s="17"/>
      <c r="U196" s="17"/>
      <c r="V196" s="17"/>
      <c r="W196" s="186"/>
      <c r="X196" s="17"/>
      <c r="Y196" s="17"/>
      <c r="Z196" s="17"/>
      <c r="AA196" s="17"/>
      <c r="AB196" s="17"/>
      <c r="AC196" s="17"/>
      <c r="AD196" s="17"/>
      <c r="AE196" s="17"/>
      <c r="AF196" s="17"/>
      <c r="AG196" s="190"/>
      <c r="AH196" s="190"/>
      <c r="AI196" s="17"/>
      <c r="AJ196" s="17"/>
      <c r="AK196" s="17"/>
      <c r="AL196" s="17"/>
      <c r="AM196" s="17"/>
      <c r="AN196" s="17"/>
      <c r="AO196" s="17"/>
      <c r="AP196" s="107"/>
      <c r="AQ196" s="107"/>
      <c r="AR196" s="107"/>
      <c r="AS196" s="107"/>
      <c r="AT196" s="17"/>
      <c r="AU196" s="107"/>
      <c r="AV196" s="107"/>
      <c r="AW196" s="17"/>
      <c r="AX196" s="107"/>
      <c r="AY196" s="107"/>
      <c r="AZ196" s="17"/>
      <c r="BA196" s="107"/>
    </row>
    <row r="197" spans="1:53" ht="24.75" customHeight="1" x14ac:dyDescent="0.2">
      <c r="A197" s="185"/>
      <c r="B197" s="185"/>
      <c r="C197" s="185"/>
      <c r="D197" s="185"/>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90"/>
      <c r="AH197" s="190"/>
      <c r="AI197" s="17"/>
      <c r="AJ197" s="17"/>
      <c r="AK197" s="17"/>
      <c r="AL197" s="17"/>
      <c r="AM197" s="17"/>
      <c r="AN197" s="17"/>
      <c r="AO197" s="17"/>
      <c r="AP197" s="107"/>
      <c r="AQ197" s="107"/>
      <c r="AR197" s="107"/>
      <c r="AS197" s="107"/>
      <c r="AT197" s="17"/>
      <c r="AU197" s="107"/>
      <c r="AV197" s="107"/>
      <c r="AW197" s="17"/>
      <c r="AX197" s="107"/>
      <c r="AY197" s="107"/>
      <c r="AZ197" s="17"/>
      <c r="BA197" s="107"/>
    </row>
    <row r="198" spans="1:53" ht="24.75" customHeight="1" x14ac:dyDescent="0.2">
      <c r="A198" s="185"/>
      <c r="B198" s="185"/>
      <c r="C198" s="185"/>
      <c r="D198" s="185"/>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90"/>
      <c r="AH198" s="190"/>
      <c r="AI198" s="17"/>
      <c r="AJ198" s="17"/>
      <c r="AK198" s="17"/>
      <c r="AL198" s="17"/>
      <c r="AM198" s="17"/>
      <c r="AN198" s="17"/>
      <c r="AO198" s="17"/>
      <c r="AP198" s="107"/>
      <c r="AQ198" s="107"/>
      <c r="AR198" s="107"/>
      <c r="AS198" s="107"/>
      <c r="AT198" s="17"/>
      <c r="AU198" s="107"/>
      <c r="AV198" s="107"/>
      <c r="AW198" s="17"/>
      <c r="AX198" s="107"/>
      <c r="AY198" s="107"/>
      <c r="AZ198" s="17"/>
      <c r="BA198" s="107"/>
    </row>
    <row r="199" spans="1:53" ht="24.75" customHeight="1" x14ac:dyDescent="0.2">
      <c r="A199" s="185"/>
      <c r="B199" s="185"/>
      <c r="C199" s="185"/>
      <c r="D199" s="185"/>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90"/>
      <c r="AH199" s="190"/>
      <c r="AI199" s="17"/>
      <c r="AJ199" s="17"/>
      <c r="AK199" s="17"/>
      <c r="AL199" s="17"/>
      <c r="AM199" s="17"/>
      <c r="AN199" s="17"/>
      <c r="AO199" s="17"/>
      <c r="AP199" s="107"/>
      <c r="AQ199" s="107"/>
      <c r="AR199" s="107"/>
      <c r="AS199" s="107"/>
      <c r="AT199" s="17"/>
      <c r="AU199" s="107"/>
      <c r="AV199" s="107"/>
      <c r="AW199" s="17"/>
      <c r="AX199" s="107"/>
      <c r="AY199" s="107"/>
      <c r="AZ199" s="17"/>
      <c r="BA199" s="107"/>
    </row>
    <row r="200" spans="1:53" ht="24.75" customHeight="1" x14ac:dyDescent="0.2">
      <c r="A200" s="185"/>
      <c r="B200" s="185"/>
      <c r="C200" s="185"/>
      <c r="D200" s="185"/>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90"/>
      <c r="AH200" s="190"/>
      <c r="AI200" s="17"/>
      <c r="AJ200" s="17"/>
      <c r="AK200" s="17"/>
      <c r="AL200" s="17"/>
      <c r="AM200" s="17"/>
      <c r="AN200" s="17"/>
      <c r="AO200" s="17"/>
      <c r="AP200" s="107"/>
      <c r="AQ200" s="107"/>
      <c r="AR200" s="107"/>
      <c r="AS200" s="107"/>
      <c r="AT200" s="17"/>
      <c r="AU200" s="107"/>
      <c r="AV200" s="107"/>
      <c r="AW200" s="17"/>
      <c r="AX200" s="107"/>
      <c r="AY200" s="107"/>
      <c r="AZ200" s="17"/>
      <c r="BA200" s="107"/>
    </row>
    <row r="201" spans="1:53" ht="24.75" customHeight="1" x14ac:dyDescent="0.2">
      <c r="A201" s="185"/>
      <c r="B201" s="185"/>
      <c r="C201" s="185"/>
      <c r="D201" s="185"/>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90"/>
      <c r="AH201" s="190"/>
      <c r="AI201" s="17"/>
      <c r="AJ201" s="17"/>
      <c r="AK201" s="17"/>
      <c r="AL201" s="17"/>
      <c r="AM201" s="17"/>
      <c r="AN201" s="17"/>
      <c r="AO201" s="17"/>
      <c r="AP201" s="107"/>
      <c r="AQ201" s="107"/>
      <c r="AR201" s="107"/>
      <c r="AS201" s="107"/>
      <c r="AT201" s="17"/>
      <c r="AU201" s="107"/>
      <c r="AV201" s="107"/>
      <c r="AW201" s="17"/>
      <c r="AX201" s="107"/>
      <c r="AY201" s="107"/>
      <c r="AZ201" s="17"/>
      <c r="BA201" s="107"/>
    </row>
    <row r="202" spans="1:53" ht="24.75" customHeight="1" x14ac:dyDescent="0.2">
      <c r="A202" s="191"/>
      <c r="B202" s="191"/>
      <c r="C202" s="191"/>
      <c r="D202" s="190"/>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90"/>
      <c r="AH202" s="190"/>
      <c r="AI202" s="17"/>
      <c r="AJ202" s="17"/>
      <c r="AK202" s="17"/>
      <c r="AL202" s="17"/>
      <c r="AM202" s="17"/>
      <c r="AN202" s="17"/>
      <c r="AO202" s="17"/>
      <c r="AP202" s="107"/>
      <c r="AQ202" s="107"/>
      <c r="AR202" s="107"/>
      <c r="AS202" s="107"/>
      <c r="AT202" s="17"/>
      <c r="AU202" s="107"/>
      <c r="AV202" s="107"/>
      <c r="AW202" s="17"/>
      <c r="AX202" s="107"/>
      <c r="AY202" s="107"/>
      <c r="AZ202" s="17"/>
      <c r="BA202" s="107"/>
    </row>
    <row r="203" spans="1:53" ht="24.75" customHeight="1" x14ac:dyDescent="0.2">
      <c r="A203" s="191"/>
      <c r="B203" s="191"/>
      <c r="C203" s="191"/>
      <c r="D203" s="190"/>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90"/>
      <c r="AH203" s="190"/>
      <c r="AI203" s="17"/>
      <c r="AJ203" s="17"/>
      <c r="AK203" s="17"/>
      <c r="AL203" s="17"/>
      <c r="AM203" s="17"/>
      <c r="AN203" s="17"/>
      <c r="AO203" s="17"/>
      <c r="AP203" s="107"/>
      <c r="AQ203" s="107"/>
      <c r="AR203" s="107"/>
      <c r="AS203" s="107"/>
      <c r="AT203" s="17"/>
      <c r="AU203" s="107"/>
      <c r="AV203" s="107"/>
      <c r="AW203" s="17"/>
      <c r="AX203" s="107"/>
      <c r="AY203" s="107"/>
      <c r="AZ203" s="17"/>
      <c r="BA203" s="107"/>
    </row>
    <row r="204" spans="1:53" ht="24.75" customHeight="1" x14ac:dyDescent="0.2">
      <c r="A204" s="191"/>
      <c r="B204" s="191"/>
      <c r="C204" s="191"/>
      <c r="D204" s="190"/>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90"/>
      <c r="AH204" s="190"/>
      <c r="AI204" s="17"/>
      <c r="AJ204" s="17"/>
      <c r="AK204" s="17"/>
      <c r="AL204" s="17"/>
      <c r="AM204" s="17"/>
      <c r="AN204" s="17"/>
      <c r="AO204" s="17"/>
      <c r="AP204" s="107"/>
      <c r="AQ204" s="107"/>
      <c r="AR204" s="107"/>
      <c r="AS204" s="107"/>
      <c r="AT204" s="17"/>
      <c r="AU204" s="107"/>
      <c r="AV204" s="107"/>
      <c r="AW204" s="17"/>
      <c r="AX204" s="107"/>
      <c r="AY204" s="107"/>
      <c r="AZ204" s="17"/>
      <c r="BA204" s="107"/>
    </row>
    <row r="205" spans="1:53" ht="24.75" customHeight="1" x14ac:dyDescent="0.2">
      <c r="A205" s="191"/>
      <c r="B205" s="191"/>
      <c r="C205" s="191"/>
      <c r="D205" s="190"/>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90"/>
      <c r="AH205" s="190"/>
      <c r="AI205" s="17"/>
      <c r="AJ205" s="17"/>
      <c r="AK205" s="17"/>
      <c r="AL205" s="17"/>
      <c r="AM205" s="17"/>
      <c r="AN205" s="17"/>
      <c r="AO205" s="17"/>
      <c r="AP205" s="107"/>
      <c r="AQ205" s="107"/>
      <c r="AR205" s="107"/>
      <c r="AS205" s="107"/>
      <c r="AT205" s="17"/>
      <c r="AU205" s="107"/>
      <c r="AV205" s="107"/>
      <c r="AW205" s="17"/>
      <c r="AX205" s="107"/>
      <c r="AY205" s="107"/>
      <c r="AZ205" s="17"/>
      <c r="BA205" s="107"/>
    </row>
    <row r="206" spans="1:53" ht="24.75" customHeight="1" x14ac:dyDescent="0.2">
      <c r="A206" s="191"/>
      <c r="B206" s="191"/>
      <c r="C206" s="191"/>
      <c r="D206" s="190"/>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90"/>
      <c r="AH206" s="190"/>
      <c r="AI206" s="17"/>
      <c r="AJ206" s="17"/>
      <c r="AK206" s="17"/>
      <c r="AL206" s="17"/>
      <c r="AM206" s="17"/>
      <c r="AN206" s="17"/>
      <c r="AO206" s="17"/>
      <c r="AP206" s="107"/>
      <c r="AQ206" s="107"/>
      <c r="AR206" s="107"/>
      <c r="AS206" s="107"/>
      <c r="AT206" s="17"/>
      <c r="AU206" s="107"/>
      <c r="AV206" s="107"/>
      <c r="AW206" s="17"/>
      <c r="AX206" s="107"/>
      <c r="AY206" s="107"/>
      <c r="AZ206" s="17"/>
      <c r="BA206" s="107"/>
    </row>
    <row r="207" spans="1:53" ht="24.75" customHeight="1" x14ac:dyDescent="0.2">
      <c r="A207" s="191"/>
      <c r="B207" s="191"/>
      <c r="C207" s="191"/>
      <c r="D207" s="190"/>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90"/>
      <c r="AH207" s="190"/>
      <c r="AI207" s="17"/>
      <c r="AJ207" s="17"/>
      <c r="AK207" s="17"/>
      <c r="AL207" s="17"/>
      <c r="AM207" s="17"/>
      <c r="AN207" s="17"/>
      <c r="AO207" s="17"/>
      <c r="AP207" s="107"/>
      <c r="AQ207" s="107"/>
      <c r="AR207" s="107"/>
      <c r="AS207" s="107"/>
      <c r="AT207" s="17"/>
      <c r="AU207" s="107"/>
      <c r="AV207" s="107"/>
      <c r="AW207" s="17"/>
      <c r="AX207" s="107"/>
      <c r="AY207" s="107"/>
      <c r="AZ207" s="17"/>
      <c r="BA207" s="107"/>
    </row>
    <row r="208" spans="1:53" ht="24.75" customHeight="1" x14ac:dyDescent="0.2">
      <c r="A208" s="191"/>
      <c r="B208" s="191"/>
      <c r="C208" s="191"/>
      <c r="D208" s="190"/>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90"/>
      <c r="AH208" s="190"/>
      <c r="AI208" s="17"/>
      <c r="AJ208" s="17"/>
      <c r="AK208" s="17"/>
      <c r="AL208" s="17"/>
      <c r="AM208" s="17"/>
      <c r="AN208" s="17"/>
      <c r="AO208" s="17"/>
      <c r="AP208" s="107"/>
      <c r="AQ208" s="107"/>
      <c r="AR208" s="107"/>
      <c r="AS208" s="107"/>
      <c r="AT208" s="17"/>
      <c r="AU208" s="107"/>
      <c r="AV208" s="107"/>
      <c r="AW208" s="17"/>
      <c r="AX208" s="107"/>
      <c r="AY208" s="107"/>
      <c r="AZ208" s="17"/>
      <c r="BA208" s="107"/>
    </row>
    <row r="209" spans="1:53" ht="24.75" customHeight="1" x14ac:dyDescent="0.2">
      <c r="A209" s="191"/>
      <c r="B209" s="191"/>
      <c r="C209" s="191"/>
      <c r="D209" s="190"/>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90"/>
      <c r="AH209" s="190"/>
      <c r="AI209" s="17"/>
      <c r="AJ209" s="17"/>
      <c r="AK209" s="17"/>
      <c r="AL209" s="17"/>
      <c r="AM209" s="17"/>
      <c r="AN209" s="17"/>
      <c r="AO209" s="17"/>
      <c r="AP209" s="107"/>
      <c r="AQ209" s="107"/>
      <c r="AR209" s="107"/>
      <c r="AS209" s="107"/>
      <c r="AT209" s="17"/>
      <c r="AU209" s="107"/>
      <c r="AV209" s="107"/>
      <c r="AW209" s="17"/>
      <c r="AX209" s="107"/>
      <c r="AY209" s="107"/>
      <c r="AZ209" s="17"/>
      <c r="BA209" s="107"/>
    </row>
    <row r="210" spans="1:53" x14ac:dyDescent="0.2">
      <c r="AG210" s="192"/>
      <c r="AH210" s="192"/>
    </row>
    <row r="211" spans="1:53" x14ac:dyDescent="0.2">
      <c r="AG211" s="192"/>
      <c r="AH211" s="192"/>
    </row>
    <row r="212" spans="1:53" x14ac:dyDescent="0.2">
      <c r="AG212" s="192"/>
      <c r="AH212" s="192"/>
    </row>
    <row r="213" spans="1:53" x14ac:dyDescent="0.2">
      <c r="AG213" s="192"/>
      <c r="AH213" s="192"/>
    </row>
    <row r="214" spans="1:53" x14ac:dyDescent="0.2">
      <c r="AG214" s="192"/>
      <c r="AH214" s="192"/>
    </row>
    <row r="215" spans="1:53" x14ac:dyDescent="0.2">
      <c r="AG215" s="192"/>
      <c r="AH215" s="192"/>
    </row>
    <row r="216" spans="1:53" x14ac:dyDescent="0.2">
      <c r="AG216" s="192"/>
      <c r="AH216" s="192"/>
    </row>
    <row r="217" spans="1:53" x14ac:dyDescent="0.2">
      <c r="AG217" s="192"/>
      <c r="AH217" s="192"/>
    </row>
    <row r="218" spans="1:53" x14ac:dyDescent="0.2">
      <c r="AG218" s="192"/>
      <c r="AH218" s="192"/>
    </row>
    <row r="219" spans="1:53" x14ac:dyDescent="0.2">
      <c r="AG219" s="192"/>
      <c r="AH219" s="192"/>
    </row>
    <row r="220" spans="1:53" x14ac:dyDescent="0.2">
      <c r="AG220" s="192"/>
      <c r="AH220" s="192"/>
    </row>
    <row r="221" spans="1:53" x14ac:dyDescent="0.2">
      <c r="AG221" s="192"/>
      <c r="AH221" s="192"/>
    </row>
    <row r="222" spans="1:53" x14ac:dyDescent="0.2">
      <c r="AG222" s="192"/>
      <c r="AH222" s="192"/>
    </row>
    <row r="223" spans="1:53" x14ac:dyDescent="0.2">
      <c r="AG223" s="192"/>
      <c r="AH223" s="192"/>
    </row>
    <row r="224" spans="1:53" x14ac:dyDescent="0.2">
      <c r="AG224" s="192"/>
      <c r="AH224" s="192"/>
    </row>
    <row r="225" spans="33:34" x14ac:dyDescent="0.2">
      <c r="AG225" s="192"/>
      <c r="AH225" s="192"/>
    </row>
    <row r="226" spans="33:34" x14ac:dyDescent="0.2">
      <c r="AG226" s="192"/>
      <c r="AH226" s="192"/>
    </row>
    <row r="227" spans="33:34" x14ac:dyDescent="0.2">
      <c r="AG227" s="192"/>
      <c r="AH227" s="192"/>
    </row>
    <row r="228" spans="33:34" x14ac:dyDescent="0.2">
      <c r="AG228" s="192"/>
      <c r="AH228" s="192"/>
    </row>
    <row r="229" spans="33:34" x14ac:dyDescent="0.2">
      <c r="AG229" s="192"/>
      <c r="AH229" s="192"/>
    </row>
    <row r="230" spans="33:34" x14ac:dyDescent="0.2">
      <c r="AG230" s="192"/>
      <c r="AH230" s="192"/>
    </row>
    <row r="231" spans="33:34" x14ac:dyDescent="0.2">
      <c r="AG231" s="192"/>
      <c r="AH231" s="192"/>
    </row>
    <row r="232" spans="33:34" x14ac:dyDescent="0.2">
      <c r="AG232" s="192"/>
      <c r="AH232" s="192"/>
    </row>
    <row r="233" spans="33:34" x14ac:dyDescent="0.2">
      <c r="AG233" s="192"/>
      <c r="AH233" s="192"/>
    </row>
    <row r="234" spans="33:34" x14ac:dyDescent="0.2">
      <c r="AG234" s="192"/>
      <c r="AH234" s="192"/>
    </row>
    <row r="235" spans="33:34" x14ac:dyDescent="0.2">
      <c r="AG235" s="192"/>
      <c r="AH235" s="192"/>
    </row>
    <row r="236" spans="33:34" x14ac:dyDescent="0.2">
      <c r="AG236" s="192"/>
      <c r="AH236" s="192"/>
    </row>
    <row r="237" spans="33:34" x14ac:dyDescent="0.2">
      <c r="AG237" s="192"/>
      <c r="AH237" s="192"/>
    </row>
    <row r="238" spans="33:34" x14ac:dyDescent="0.2">
      <c r="AG238" s="192"/>
      <c r="AH238" s="192"/>
    </row>
    <row r="239" spans="33:34" x14ac:dyDescent="0.2">
      <c r="AG239" s="192"/>
      <c r="AH239" s="192"/>
    </row>
    <row r="240" spans="33:34" x14ac:dyDescent="0.2">
      <c r="AG240" s="192"/>
      <c r="AH240" s="192"/>
    </row>
    <row r="241" spans="33:34" x14ac:dyDescent="0.2">
      <c r="AG241" s="192"/>
      <c r="AH241" s="192"/>
    </row>
    <row r="242" spans="33:34" x14ac:dyDescent="0.2">
      <c r="AG242" s="192"/>
      <c r="AH242" s="192"/>
    </row>
    <row r="243" spans="33:34" x14ac:dyDescent="0.2">
      <c r="AG243" s="192"/>
      <c r="AH243" s="192"/>
    </row>
    <row r="244" spans="33:34" x14ac:dyDescent="0.2">
      <c r="AG244" s="192"/>
      <c r="AH244" s="192"/>
    </row>
    <row r="245" spans="33:34" x14ac:dyDescent="0.2">
      <c r="AG245" s="192"/>
      <c r="AH245" s="192"/>
    </row>
    <row r="246" spans="33:34" x14ac:dyDescent="0.2">
      <c r="AG246" s="192"/>
      <c r="AH246" s="192"/>
    </row>
    <row r="247" spans="33:34" x14ac:dyDescent="0.2">
      <c r="AG247" s="192"/>
      <c r="AH247" s="192"/>
    </row>
    <row r="248" spans="33:34" x14ac:dyDescent="0.2">
      <c r="AG248" s="192"/>
      <c r="AH248" s="192"/>
    </row>
    <row r="249" spans="33:34" x14ac:dyDescent="0.2">
      <c r="AG249" s="192"/>
      <c r="AH249" s="192"/>
    </row>
    <row r="250" spans="33:34" x14ac:dyDescent="0.2">
      <c r="AG250" s="192"/>
      <c r="AH250" s="192"/>
    </row>
    <row r="251" spans="33:34" x14ac:dyDescent="0.2">
      <c r="AG251" s="192"/>
      <c r="AH251" s="192"/>
    </row>
    <row r="252" spans="33:34" x14ac:dyDescent="0.2">
      <c r="AG252" s="192"/>
      <c r="AH252" s="192"/>
    </row>
    <row r="253" spans="33:34" x14ac:dyDescent="0.2">
      <c r="AG253" s="192"/>
      <c r="AH253" s="192"/>
    </row>
    <row r="254" spans="33:34" x14ac:dyDescent="0.2">
      <c r="AG254" s="192"/>
      <c r="AH254" s="192"/>
    </row>
    <row r="255" spans="33:34" x14ac:dyDescent="0.2">
      <c r="AG255" s="192"/>
      <c r="AH255" s="192"/>
    </row>
    <row r="256" spans="33:34" x14ac:dyDescent="0.2">
      <c r="AG256" s="192"/>
      <c r="AH256" s="192"/>
    </row>
    <row r="257" spans="33:34" x14ac:dyDescent="0.2">
      <c r="AG257" s="192"/>
      <c r="AH257" s="192"/>
    </row>
    <row r="258" spans="33:34" x14ac:dyDescent="0.2">
      <c r="AG258" s="192"/>
      <c r="AH258" s="192"/>
    </row>
    <row r="259" spans="33:34" x14ac:dyDescent="0.2">
      <c r="AG259" s="192"/>
      <c r="AH259" s="192"/>
    </row>
    <row r="260" spans="33:34" x14ac:dyDescent="0.2">
      <c r="AG260" s="192"/>
      <c r="AH260" s="192"/>
    </row>
    <row r="261" spans="33:34" x14ac:dyDescent="0.2">
      <c r="AG261" s="192"/>
      <c r="AH261" s="192"/>
    </row>
    <row r="262" spans="33:34" x14ac:dyDescent="0.2">
      <c r="AG262" s="192"/>
      <c r="AH262" s="192"/>
    </row>
    <row r="263" spans="33:34" x14ac:dyDescent="0.2">
      <c r="AG263" s="192"/>
      <c r="AH263" s="192"/>
    </row>
    <row r="264" spans="33:34" x14ac:dyDescent="0.2">
      <c r="AG264" s="192"/>
      <c r="AH264" s="192"/>
    </row>
    <row r="265" spans="33:34" x14ac:dyDescent="0.2">
      <c r="AG265" s="192"/>
      <c r="AH265" s="192"/>
    </row>
    <row r="266" spans="33:34" x14ac:dyDescent="0.2">
      <c r="AG266" s="192"/>
      <c r="AH266" s="192"/>
    </row>
    <row r="267" spans="33:34" x14ac:dyDescent="0.2">
      <c r="AG267" s="192"/>
      <c r="AH267" s="192"/>
    </row>
    <row r="268" spans="33:34" x14ac:dyDescent="0.2">
      <c r="AG268" s="192"/>
      <c r="AH268" s="192"/>
    </row>
    <row r="269" spans="33:34" x14ac:dyDescent="0.2">
      <c r="AG269" s="192"/>
      <c r="AH269" s="192"/>
    </row>
    <row r="270" spans="33:34" x14ac:dyDescent="0.2">
      <c r="AG270" s="192"/>
      <c r="AH270" s="192"/>
    </row>
    <row r="271" spans="33:34" x14ac:dyDescent="0.2">
      <c r="AG271" s="192"/>
      <c r="AH271" s="192"/>
    </row>
    <row r="272" spans="33:34" x14ac:dyDescent="0.2">
      <c r="AG272" s="192"/>
      <c r="AH272" s="192"/>
    </row>
    <row r="273" spans="33:34" x14ac:dyDescent="0.2">
      <c r="AG273" s="192"/>
      <c r="AH273" s="192"/>
    </row>
    <row r="274" spans="33:34" x14ac:dyDescent="0.2">
      <c r="AG274" s="192"/>
      <c r="AH274" s="192"/>
    </row>
    <row r="275" spans="33:34" x14ac:dyDescent="0.2">
      <c r="AG275" s="192"/>
      <c r="AH275" s="192"/>
    </row>
    <row r="276" spans="33:34" x14ac:dyDescent="0.2">
      <c r="AG276" s="192"/>
      <c r="AH276" s="192"/>
    </row>
    <row r="277" spans="33:34" x14ac:dyDescent="0.2">
      <c r="AG277" s="192"/>
      <c r="AH277" s="192"/>
    </row>
    <row r="278" spans="33:34" x14ac:dyDescent="0.2">
      <c r="AG278" s="192"/>
      <c r="AH278" s="192"/>
    </row>
    <row r="279" spans="33:34" x14ac:dyDescent="0.2">
      <c r="AG279" s="192"/>
      <c r="AH279" s="192"/>
    </row>
    <row r="280" spans="33:34" x14ac:dyDescent="0.2">
      <c r="AG280" s="192"/>
      <c r="AH280" s="192"/>
    </row>
    <row r="281" spans="33:34" x14ac:dyDescent="0.2">
      <c r="AG281" s="192"/>
      <c r="AH281" s="192"/>
    </row>
    <row r="282" spans="33:34" x14ac:dyDescent="0.2">
      <c r="AG282" s="192"/>
      <c r="AH282" s="192"/>
    </row>
    <row r="283" spans="33:34" x14ac:dyDescent="0.2">
      <c r="AG283" s="192"/>
      <c r="AH283" s="192"/>
    </row>
    <row r="284" spans="33:34" x14ac:dyDescent="0.2">
      <c r="AG284" s="192"/>
      <c r="AH284" s="192"/>
    </row>
    <row r="285" spans="33:34" x14ac:dyDescent="0.2">
      <c r="AG285" s="192"/>
      <c r="AH285" s="192"/>
    </row>
    <row r="286" spans="33:34" x14ac:dyDescent="0.2">
      <c r="AG286" s="192"/>
      <c r="AH286" s="192"/>
    </row>
    <row r="287" spans="33:34" x14ac:dyDescent="0.2">
      <c r="AG287" s="192"/>
      <c r="AH287" s="192"/>
    </row>
    <row r="288" spans="33:34" x14ac:dyDescent="0.2">
      <c r="AG288" s="192"/>
      <c r="AH288" s="192"/>
    </row>
    <row r="289" spans="33:34" x14ac:dyDescent="0.2">
      <c r="AG289" s="192"/>
      <c r="AH289" s="192"/>
    </row>
    <row r="290" spans="33:34" x14ac:dyDescent="0.2">
      <c r="AG290" s="192"/>
      <c r="AH290" s="192"/>
    </row>
    <row r="291" spans="33:34" x14ac:dyDescent="0.2">
      <c r="AG291" s="192"/>
      <c r="AH291" s="192"/>
    </row>
    <row r="292" spans="33:34" x14ac:dyDescent="0.2">
      <c r="AG292" s="192"/>
      <c r="AH292" s="192"/>
    </row>
    <row r="293" spans="33:34" x14ac:dyDescent="0.2">
      <c r="AG293" s="192"/>
      <c r="AH293" s="192"/>
    </row>
    <row r="294" spans="33:34" x14ac:dyDescent="0.2">
      <c r="AG294" s="192"/>
      <c r="AH294" s="192"/>
    </row>
    <row r="295" spans="33:34" x14ac:dyDescent="0.2">
      <c r="AG295" s="192"/>
      <c r="AH295" s="192"/>
    </row>
    <row r="296" spans="33:34" x14ac:dyDescent="0.2">
      <c r="AG296" s="192"/>
      <c r="AH296" s="192"/>
    </row>
    <row r="297" spans="33:34" x14ac:dyDescent="0.2">
      <c r="AG297" s="192"/>
      <c r="AH297" s="192"/>
    </row>
    <row r="298" spans="33:34" x14ac:dyDescent="0.2">
      <c r="AG298" s="192"/>
      <c r="AH298" s="192"/>
    </row>
    <row r="299" spans="33:34" x14ac:dyDescent="0.2">
      <c r="AG299" s="192"/>
      <c r="AH299" s="192"/>
    </row>
    <row r="300" spans="33:34" x14ac:dyDescent="0.2">
      <c r="AG300" s="192"/>
      <c r="AH300" s="192"/>
    </row>
    <row r="301" spans="33:34" x14ac:dyDescent="0.2">
      <c r="AG301" s="192"/>
      <c r="AH301" s="192"/>
    </row>
    <row r="302" spans="33:34" x14ac:dyDescent="0.2">
      <c r="AG302" s="192"/>
      <c r="AH302" s="192"/>
    </row>
    <row r="303" spans="33:34" x14ac:dyDescent="0.2">
      <c r="AG303" s="192"/>
      <c r="AH303" s="192"/>
    </row>
    <row r="304" spans="33:34" x14ac:dyDescent="0.2">
      <c r="AG304" s="192"/>
      <c r="AH304" s="192"/>
    </row>
    <row r="305" spans="33:34" x14ac:dyDescent="0.2">
      <c r="AG305" s="192"/>
      <c r="AH305" s="192"/>
    </row>
    <row r="306" spans="33:34" x14ac:dyDescent="0.2">
      <c r="AG306" s="192"/>
      <c r="AH306" s="192"/>
    </row>
    <row r="307" spans="33:34" x14ac:dyDescent="0.2">
      <c r="AG307" s="192"/>
      <c r="AH307" s="192"/>
    </row>
    <row r="308" spans="33:34" x14ac:dyDescent="0.2">
      <c r="AG308" s="192"/>
      <c r="AH308" s="192"/>
    </row>
    <row r="309" spans="33:34" x14ac:dyDescent="0.2">
      <c r="AG309" s="192"/>
      <c r="AH309" s="192"/>
    </row>
    <row r="310" spans="33:34" x14ac:dyDescent="0.2">
      <c r="AG310" s="192"/>
      <c r="AH310" s="192"/>
    </row>
    <row r="311" spans="33:34" x14ac:dyDescent="0.2">
      <c r="AG311" s="192"/>
      <c r="AH311" s="192"/>
    </row>
    <row r="312" spans="33:34" x14ac:dyDescent="0.2">
      <c r="AG312" s="192"/>
      <c r="AH312" s="192"/>
    </row>
    <row r="313" spans="33:34" x14ac:dyDescent="0.2">
      <c r="AG313" s="192"/>
      <c r="AH313" s="192"/>
    </row>
    <row r="314" spans="33:34" x14ac:dyDescent="0.2">
      <c r="AG314" s="192"/>
      <c r="AH314" s="192"/>
    </row>
    <row r="315" spans="33:34" x14ac:dyDescent="0.2">
      <c r="AG315" s="192"/>
      <c r="AH315" s="192"/>
    </row>
    <row r="316" spans="33:34" x14ac:dyDescent="0.2">
      <c r="AG316" s="192"/>
      <c r="AH316" s="192"/>
    </row>
    <row r="317" spans="33:34" x14ac:dyDescent="0.2">
      <c r="AG317" s="192"/>
      <c r="AH317" s="192"/>
    </row>
    <row r="318" spans="33:34" x14ac:dyDescent="0.2">
      <c r="AG318" s="192"/>
      <c r="AH318" s="192"/>
    </row>
    <row r="319" spans="33:34" x14ac:dyDescent="0.2">
      <c r="AG319" s="192"/>
      <c r="AH319" s="192"/>
    </row>
    <row r="320" spans="33:34" x14ac:dyDescent="0.2">
      <c r="AG320" s="192"/>
      <c r="AH320" s="192"/>
    </row>
    <row r="321" spans="33:34" x14ac:dyDescent="0.2">
      <c r="AG321" s="192"/>
      <c r="AH321" s="192"/>
    </row>
    <row r="322" spans="33:34" x14ac:dyDescent="0.2">
      <c r="AG322" s="192"/>
      <c r="AH322" s="192"/>
    </row>
    <row r="323" spans="33:34" x14ac:dyDescent="0.2">
      <c r="AG323" s="192"/>
      <c r="AH323" s="192"/>
    </row>
    <row r="324" spans="33:34" x14ac:dyDescent="0.2">
      <c r="AG324" s="192"/>
      <c r="AH324" s="192"/>
    </row>
    <row r="325" spans="33:34" x14ac:dyDescent="0.2">
      <c r="AG325" s="192"/>
      <c r="AH325" s="192"/>
    </row>
    <row r="326" spans="33:34" x14ac:dyDescent="0.2">
      <c r="AG326" s="192"/>
      <c r="AH326" s="192"/>
    </row>
    <row r="327" spans="33:34" x14ac:dyDescent="0.2">
      <c r="AG327" s="192"/>
      <c r="AH327" s="192"/>
    </row>
    <row r="328" spans="33:34" x14ac:dyDescent="0.2">
      <c r="AG328" s="192"/>
      <c r="AH328" s="192"/>
    </row>
    <row r="329" spans="33:34" x14ac:dyDescent="0.2">
      <c r="AG329" s="192"/>
      <c r="AH329" s="192"/>
    </row>
    <row r="330" spans="33:34" x14ac:dyDescent="0.2">
      <c r="AG330" s="192"/>
      <c r="AH330" s="192"/>
    </row>
    <row r="331" spans="33:34" x14ac:dyDescent="0.2">
      <c r="AG331" s="192"/>
      <c r="AH331" s="192"/>
    </row>
    <row r="332" spans="33:34" x14ac:dyDescent="0.2">
      <c r="AG332" s="192"/>
      <c r="AH332" s="192"/>
    </row>
    <row r="333" spans="33:34" x14ac:dyDescent="0.2">
      <c r="AG333" s="192"/>
      <c r="AH333" s="192"/>
    </row>
    <row r="334" spans="33:34" x14ac:dyDescent="0.2">
      <c r="AG334" s="192"/>
      <c r="AH334" s="192"/>
    </row>
    <row r="335" spans="33:34" x14ac:dyDescent="0.2">
      <c r="AG335" s="192"/>
      <c r="AH335" s="192"/>
    </row>
    <row r="336" spans="33:34" x14ac:dyDescent="0.2">
      <c r="AG336" s="192"/>
      <c r="AH336" s="192"/>
    </row>
    <row r="337" spans="33:34" x14ac:dyDescent="0.2">
      <c r="AG337" s="192"/>
      <c r="AH337" s="192"/>
    </row>
    <row r="338" spans="33:34" x14ac:dyDescent="0.2">
      <c r="AG338" s="192"/>
      <c r="AH338" s="192"/>
    </row>
    <row r="339" spans="33:34" x14ac:dyDescent="0.2">
      <c r="AG339" s="192"/>
      <c r="AH339" s="192"/>
    </row>
    <row r="340" spans="33:34" x14ac:dyDescent="0.2">
      <c r="AG340" s="192"/>
      <c r="AH340" s="192"/>
    </row>
    <row r="341" spans="33:34" x14ac:dyDescent="0.2">
      <c r="AG341" s="192"/>
      <c r="AH341" s="192"/>
    </row>
    <row r="342" spans="33:34" x14ac:dyDescent="0.2">
      <c r="AG342" s="192"/>
      <c r="AH342" s="192"/>
    </row>
    <row r="343" spans="33:34" x14ac:dyDescent="0.2">
      <c r="AG343" s="192"/>
      <c r="AH343" s="192"/>
    </row>
    <row r="344" spans="33:34" x14ac:dyDescent="0.2">
      <c r="AG344" s="192"/>
      <c r="AH344" s="192"/>
    </row>
    <row r="345" spans="33:34" x14ac:dyDescent="0.2">
      <c r="AG345" s="192"/>
      <c r="AH345" s="192"/>
    </row>
    <row r="346" spans="33:34" x14ac:dyDescent="0.2">
      <c r="AG346" s="192"/>
      <c r="AH346" s="192"/>
    </row>
    <row r="347" spans="33:34" x14ac:dyDescent="0.2">
      <c r="AG347" s="192"/>
      <c r="AH347" s="192"/>
    </row>
    <row r="348" spans="33:34" x14ac:dyDescent="0.2">
      <c r="AG348" s="192"/>
      <c r="AH348" s="192"/>
    </row>
    <row r="349" spans="33:34" x14ac:dyDescent="0.2">
      <c r="AG349" s="192"/>
      <c r="AH349" s="192"/>
    </row>
    <row r="350" spans="33:34" x14ac:dyDescent="0.2">
      <c r="AG350" s="192"/>
      <c r="AH350" s="192"/>
    </row>
    <row r="351" spans="33:34" x14ac:dyDescent="0.2">
      <c r="AG351" s="192"/>
      <c r="AH351" s="192"/>
    </row>
    <row r="352" spans="33:34" x14ac:dyDescent="0.2">
      <c r="AG352" s="192"/>
      <c r="AH352" s="192"/>
    </row>
    <row r="353" spans="33:34" x14ac:dyDescent="0.2">
      <c r="AG353" s="192"/>
      <c r="AH353" s="192"/>
    </row>
    <row r="354" spans="33:34" x14ac:dyDescent="0.2">
      <c r="AG354" s="192"/>
      <c r="AH354" s="192"/>
    </row>
    <row r="355" spans="33:34" x14ac:dyDescent="0.2">
      <c r="AG355" s="192"/>
      <c r="AH355" s="192"/>
    </row>
    <row r="356" spans="33:34" x14ac:dyDescent="0.2">
      <c r="AG356" s="192"/>
      <c r="AH356" s="192"/>
    </row>
    <row r="357" spans="33:34" x14ac:dyDescent="0.2">
      <c r="AG357" s="192"/>
      <c r="AH357" s="192"/>
    </row>
    <row r="358" spans="33:34" x14ac:dyDescent="0.2">
      <c r="AG358" s="192"/>
      <c r="AH358" s="192"/>
    </row>
    <row r="359" spans="33:34" x14ac:dyDescent="0.2">
      <c r="AG359" s="192"/>
      <c r="AH359" s="192"/>
    </row>
    <row r="360" spans="33:34" x14ac:dyDescent="0.2">
      <c r="AG360" s="192"/>
      <c r="AH360" s="192"/>
    </row>
    <row r="361" spans="33:34" x14ac:dyDescent="0.2">
      <c r="AG361" s="192"/>
      <c r="AH361" s="192"/>
    </row>
    <row r="362" spans="33:34" x14ac:dyDescent="0.2">
      <c r="AG362" s="192"/>
      <c r="AH362" s="192"/>
    </row>
    <row r="363" spans="33:34" x14ac:dyDescent="0.2">
      <c r="AG363" s="192"/>
      <c r="AH363" s="192"/>
    </row>
    <row r="364" spans="33:34" x14ac:dyDescent="0.2">
      <c r="AG364" s="192"/>
      <c r="AH364" s="192"/>
    </row>
    <row r="365" spans="33:34" x14ac:dyDescent="0.2">
      <c r="AG365" s="192"/>
      <c r="AH365" s="192"/>
    </row>
    <row r="366" spans="33:34" x14ac:dyDescent="0.2">
      <c r="AG366" s="192"/>
      <c r="AH366" s="192"/>
    </row>
    <row r="367" spans="33:34" x14ac:dyDescent="0.2">
      <c r="AG367" s="192"/>
      <c r="AH367" s="192"/>
    </row>
    <row r="368" spans="33:34" x14ac:dyDescent="0.2">
      <c r="AG368" s="192"/>
      <c r="AH368" s="192"/>
    </row>
    <row r="369" spans="1:60" x14ac:dyDescent="0.2">
      <c r="AG369" s="192"/>
      <c r="AH369" s="192"/>
    </row>
    <row r="370" spans="1:60" x14ac:dyDescent="0.2">
      <c r="AG370" s="192"/>
      <c r="AH370" s="192"/>
    </row>
    <row r="371" spans="1:60" x14ac:dyDescent="0.2">
      <c r="AG371" s="192"/>
      <c r="AH371" s="192"/>
    </row>
    <row r="372" spans="1:60" x14ac:dyDescent="0.2">
      <c r="AG372" s="192"/>
      <c r="AH372" s="192"/>
    </row>
    <row r="373" spans="1:60" x14ac:dyDescent="0.2">
      <c r="AG373" s="192"/>
      <c r="AH373" s="192"/>
    </row>
    <row r="374" spans="1:60" x14ac:dyDescent="0.2">
      <c r="AG374" s="192"/>
      <c r="AH374" s="192"/>
    </row>
    <row r="375" spans="1:60" x14ac:dyDescent="0.2">
      <c r="AG375" s="192"/>
      <c r="AH375" s="192"/>
    </row>
    <row r="376" spans="1:60" x14ac:dyDescent="0.2">
      <c r="AG376" s="192"/>
      <c r="AH376" s="192"/>
    </row>
    <row r="377" spans="1:60" x14ac:dyDescent="0.2">
      <c r="AG377" s="192"/>
      <c r="AH377" s="192"/>
    </row>
    <row r="378" spans="1:60" x14ac:dyDescent="0.2">
      <c r="AG378" s="192"/>
      <c r="AH378" s="192"/>
    </row>
    <row r="379" spans="1:60" x14ac:dyDescent="0.2">
      <c r="AG379" s="192"/>
      <c r="AH379" s="192"/>
    </row>
    <row r="380" spans="1:60" s="101" customFormat="1" ht="23.25" customHeight="1" x14ac:dyDescent="0.2">
      <c r="A380" s="193"/>
      <c r="B380" s="193"/>
      <c r="C380" s="193"/>
      <c r="D380" s="194"/>
      <c r="E380" s="195"/>
      <c r="F380" s="195"/>
      <c r="G380" s="195"/>
      <c r="H380" s="195"/>
      <c r="I380" s="195"/>
      <c r="J380" s="195"/>
      <c r="K380" s="195"/>
      <c r="L380" s="195"/>
      <c r="M380" s="195"/>
      <c r="N380" s="196"/>
      <c r="O380" s="196"/>
      <c r="P380" s="196"/>
      <c r="Q380" s="647" t="s">
        <v>784</v>
      </c>
      <c r="R380" s="647"/>
      <c r="S380" s="197" t="e">
        <f>#REF!+#REF!+#REF!+#REF!+#REF!+#REF!+#REF!+#REF!+#REF!+#REF!+#REF!+#REF!+#REF!+#REF!+#REF!+#REF!+#REF!+#REF!+S21+#REF!+#REF!+#REF!+#REF!</f>
        <v>#REF!</v>
      </c>
      <c r="T380" s="195"/>
      <c r="U380" s="195"/>
      <c r="V380" s="195"/>
      <c r="W380" s="195"/>
      <c r="X380" s="195"/>
      <c r="Y380" s="195"/>
      <c r="Z380" s="195"/>
      <c r="AA380" s="195"/>
      <c r="AB380" s="195"/>
      <c r="AC380" s="195"/>
      <c r="AD380" s="195"/>
      <c r="AE380" s="195"/>
      <c r="AF380" s="195"/>
      <c r="AG380" s="198"/>
      <c r="AH380" s="198"/>
      <c r="AI380" s="199"/>
      <c r="AJ380" s="199"/>
      <c r="AK380" s="199"/>
      <c r="AL380" s="199"/>
      <c r="AM380" s="199"/>
      <c r="AN380" s="199"/>
      <c r="AO380" s="199"/>
      <c r="AP380" s="199"/>
      <c r="AQ380" s="199"/>
      <c r="AR380" s="199"/>
      <c r="AS380" s="199"/>
      <c r="AT380" s="199"/>
      <c r="AU380" s="199"/>
      <c r="AV380" s="199"/>
      <c r="AW380" s="199"/>
      <c r="AX380" s="199"/>
      <c r="AY380" s="199"/>
      <c r="AZ380" s="199"/>
      <c r="BA380" s="199"/>
      <c r="BH380" s="146"/>
    </row>
    <row r="381" spans="1:60" s="101" customFormat="1" ht="23.25" customHeight="1" x14ac:dyDescent="0.2">
      <c r="A381" s="193"/>
      <c r="B381" s="193"/>
      <c r="C381" s="193"/>
      <c r="D381" s="194"/>
      <c r="E381" s="195"/>
      <c r="F381" s="195"/>
      <c r="G381" s="195"/>
      <c r="H381" s="195"/>
      <c r="I381" s="195"/>
      <c r="J381" s="195"/>
      <c r="K381" s="195"/>
      <c r="L381" s="195"/>
      <c r="M381" s="195"/>
      <c r="N381" s="196"/>
      <c r="P381" s="196"/>
      <c r="R381" s="101" t="s">
        <v>785</v>
      </c>
      <c r="S381" s="197" t="e">
        <f>#REF!+#REF!+#REF!+#REF!+#REF!+#REF!+#REF!+#REF!+#REF!+#REF!+#REF!+#REF!+#REF!+#REF!+#REF!+#REF!+#REF!+#REF!+#REF!+#REF!+#REF!+#REF!+#REF!</f>
        <v>#REF!</v>
      </c>
      <c r="T381" s="195"/>
      <c r="U381" s="195"/>
      <c r="V381" s="195"/>
      <c r="W381" s="195"/>
      <c r="X381" s="195"/>
      <c r="Y381" s="195"/>
      <c r="Z381" s="195"/>
      <c r="AA381" s="195"/>
      <c r="AB381" s="195"/>
      <c r="AC381" s="195"/>
      <c r="AD381" s="195"/>
      <c r="AE381" s="195"/>
      <c r="AF381" s="195"/>
      <c r="AG381" s="198"/>
      <c r="AH381" s="198"/>
      <c r="AI381" s="199"/>
      <c r="AJ381" s="199"/>
      <c r="AK381" s="199"/>
      <c r="AL381" s="199"/>
      <c r="AM381" s="199"/>
      <c r="AN381" s="199"/>
      <c r="AO381" s="199"/>
      <c r="AP381" s="199"/>
      <c r="AQ381" s="199"/>
      <c r="AR381" s="199"/>
      <c r="AS381" s="199"/>
      <c r="AT381" s="199"/>
      <c r="AU381" s="199"/>
      <c r="AV381" s="199"/>
      <c r="AW381" s="199"/>
      <c r="AX381" s="199"/>
      <c r="AY381" s="199"/>
      <c r="AZ381" s="199"/>
      <c r="BA381" s="199"/>
      <c r="BH381" s="146"/>
    </row>
    <row r="382" spans="1:60" s="101" customFormat="1" ht="23.25" customHeight="1" x14ac:dyDescent="0.2">
      <c r="A382" s="200" t="s">
        <v>786</v>
      </c>
      <c r="B382" s="200"/>
      <c r="C382" s="200"/>
      <c r="D382" s="194"/>
      <c r="E382" s="195"/>
      <c r="F382" s="195"/>
      <c r="G382" s="195"/>
      <c r="H382" s="195"/>
      <c r="I382" s="195"/>
      <c r="J382" s="195"/>
      <c r="K382" s="195"/>
      <c r="L382" s="195"/>
      <c r="M382" s="195"/>
      <c r="N382" s="196"/>
      <c r="P382" s="196"/>
      <c r="S382" s="197"/>
      <c r="T382" s="195"/>
      <c r="U382" s="195"/>
      <c r="V382" s="195"/>
      <c r="W382" s="195"/>
      <c r="X382" s="195"/>
      <c r="Y382" s="195"/>
      <c r="Z382" s="195"/>
      <c r="AA382" s="195"/>
      <c r="AB382" s="195"/>
      <c r="AC382" s="195"/>
      <c r="AD382" s="195"/>
      <c r="AE382" s="195"/>
      <c r="AF382" s="195"/>
      <c r="AG382" s="198"/>
      <c r="AH382" s="198"/>
      <c r="AI382" s="199"/>
      <c r="AJ382" s="199"/>
      <c r="AK382" s="199"/>
      <c r="AL382" s="199"/>
      <c r="AM382" s="199"/>
      <c r="AN382" s="199"/>
      <c r="AO382" s="199"/>
      <c r="AP382" s="199"/>
      <c r="AQ382" s="199"/>
      <c r="AR382" s="199"/>
      <c r="AS382" s="199"/>
      <c r="AT382" s="199"/>
      <c r="AU382" s="199"/>
      <c r="AV382" s="199"/>
      <c r="AW382" s="199"/>
      <c r="AX382" s="199"/>
      <c r="AY382" s="199"/>
      <c r="AZ382" s="199"/>
      <c r="BA382" s="199"/>
      <c r="BH382" s="146"/>
    </row>
    <row r="383" spans="1:60" s="101" customFormat="1" ht="23.25" customHeight="1" x14ac:dyDescent="0.2">
      <c r="A383" s="200" t="s">
        <v>787</v>
      </c>
      <c r="B383" s="200"/>
      <c r="C383" s="200"/>
      <c r="D383" s="194"/>
      <c r="E383" s="195"/>
      <c r="F383" s="195"/>
      <c r="G383" s="195"/>
      <c r="H383" s="195"/>
      <c r="I383" s="195"/>
      <c r="J383" s="195"/>
      <c r="K383" s="195"/>
      <c r="L383" s="195"/>
      <c r="M383" s="195"/>
      <c r="N383" s="196"/>
      <c r="P383" s="196"/>
      <c r="S383" s="197"/>
      <c r="T383" s="195"/>
      <c r="U383" s="195"/>
      <c r="V383" s="195"/>
      <c r="W383" s="195"/>
      <c r="X383" s="195"/>
      <c r="Y383" s="195"/>
      <c r="Z383" s="195"/>
      <c r="AA383" s="195"/>
      <c r="AB383" s="195"/>
      <c r="AC383" s="195"/>
      <c r="AD383" s="195"/>
      <c r="AE383" s="195"/>
      <c r="AF383" s="195"/>
      <c r="AG383" s="198"/>
      <c r="AH383" s="198"/>
      <c r="AI383" s="199"/>
      <c r="AJ383" s="199"/>
      <c r="AK383" s="199"/>
      <c r="AL383" s="199"/>
      <c r="AM383" s="199"/>
      <c r="AN383" s="199"/>
      <c r="AO383" s="199"/>
      <c r="AP383" s="199"/>
      <c r="AQ383" s="199"/>
      <c r="AR383" s="199"/>
      <c r="AS383" s="199"/>
      <c r="AT383" s="199"/>
      <c r="AU383" s="199"/>
      <c r="AV383" s="199"/>
      <c r="AW383" s="199"/>
      <c r="AX383" s="199"/>
      <c r="AY383" s="199"/>
      <c r="AZ383" s="199"/>
      <c r="BA383" s="199"/>
      <c r="BH383" s="146"/>
    </row>
    <row r="384" spans="1:60" s="101" customFormat="1" ht="23.25" customHeight="1" x14ac:dyDescent="0.2">
      <c r="A384" s="200" t="s">
        <v>788</v>
      </c>
      <c r="B384" s="200"/>
      <c r="C384" s="200"/>
      <c r="D384" s="194"/>
      <c r="E384" s="195"/>
      <c r="F384" s="195"/>
      <c r="G384" s="195"/>
      <c r="H384" s="195"/>
      <c r="I384" s="195"/>
      <c r="J384" s="195"/>
      <c r="K384" s="195"/>
      <c r="L384" s="195"/>
      <c r="M384" s="195"/>
      <c r="N384" s="196"/>
      <c r="P384" s="196"/>
      <c r="S384" s="197"/>
      <c r="T384" s="195"/>
      <c r="U384" s="195"/>
      <c r="V384" s="195"/>
      <c r="W384" s="195"/>
      <c r="X384" s="195"/>
      <c r="Y384" s="195"/>
      <c r="Z384" s="195"/>
      <c r="AA384" s="195"/>
      <c r="AB384" s="195"/>
      <c r="AC384" s="195"/>
      <c r="AD384" s="195"/>
      <c r="AE384" s="195"/>
      <c r="AF384" s="195"/>
      <c r="AG384" s="198"/>
      <c r="AH384" s="198"/>
      <c r="AI384" s="199"/>
      <c r="AJ384" s="199"/>
      <c r="AK384" s="199"/>
      <c r="AL384" s="199"/>
      <c r="AM384" s="199"/>
      <c r="AN384" s="199"/>
      <c r="AO384" s="199"/>
      <c r="AP384" s="199"/>
      <c r="AQ384" s="199"/>
      <c r="AR384" s="199"/>
      <c r="AS384" s="199"/>
      <c r="AT384" s="199"/>
      <c r="AU384" s="199"/>
      <c r="AV384" s="199"/>
      <c r="AW384" s="199"/>
      <c r="AX384" s="199"/>
      <c r="AY384" s="199"/>
      <c r="AZ384" s="199"/>
      <c r="BA384" s="199"/>
      <c r="BH384" s="146"/>
    </row>
    <row r="385" spans="1:60" s="101" customFormat="1" ht="23.25" customHeight="1" x14ac:dyDescent="0.2">
      <c r="A385" s="200" t="s">
        <v>789</v>
      </c>
      <c r="B385" s="200"/>
      <c r="C385" s="200"/>
      <c r="D385" s="194"/>
      <c r="E385" s="195"/>
      <c r="F385" s="195"/>
      <c r="G385" s="195"/>
      <c r="H385" s="195"/>
      <c r="I385" s="195"/>
      <c r="J385" s="195"/>
      <c r="K385" s="195"/>
      <c r="L385" s="195"/>
      <c r="M385" s="195"/>
      <c r="N385" s="196"/>
      <c r="P385" s="196"/>
      <c r="S385" s="197"/>
      <c r="T385" s="195"/>
      <c r="U385" s="195"/>
      <c r="V385" s="195"/>
      <c r="W385" s="195"/>
      <c r="X385" s="195"/>
      <c r="Y385" s="195"/>
      <c r="Z385" s="195"/>
      <c r="AA385" s="195"/>
      <c r="AB385" s="195"/>
      <c r="AC385" s="195"/>
      <c r="AD385" s="195"/>
      <c r="AE385" s="195"/>
      <c r="AF385" s="195"/>
      <c r="AG385" s="198"/>
      <c r="AH385" s="198"/>
      <c r="AI385" s="199"/>
      <c r="AJ385" s="199"/>
      <c r="AK385" s="199"/>
      <c r="AL385" s="199"/>
      <c r="AM385" s="199"/>
      <c r="AN385" s="199"/>
      <c r="AO385" s="199"/>
      <c r="AP385" s="199"/>
      <c r="AQ385" s="199"/>
      <c r="AR385" s="199"/>
      <c r="AS385" s="199"/>
      <c r="AT385" s="199"/>
      <c r="AU385" s="199"/>
      <c r="AV385" s="199"/>
      <c r="AW385" s="199"/>
      <c r="AX385" s="199"/>
      <c r="AY385" s="199"/>
      <c r="AZ385" s="199"/>
      <c r="BA385" s="199"/>
      <c r="BH385" s="146"/>
    </row>
    <row r="386" spans="1:60" s="101" customFormat="1" ht="23.25" customHeight="1" x14ac:dyDescent="0.2">
      <c r="A386" s="200" t="s">
        <v>790</v>
      </c>
      <c r="B386" s="200"/>
      <c r="C386" s="200"/>
      <c r="D386" s="194"/>
      <c r="E386" s="195"/>
      <c r="F386" s="195"/>
      <c r="G386" s="195"/>
      <c r="H386" s="195"/>
      <c r="I386" s="195"/>
      <c r="J386" s="195"/>
      <c r="K386" s="195"/>
      <c r="L386" s="195"/>
      <c r="M386" s="195"/>
      <c r="N386" s="196"/>
      <c r="P386" s="196"/>
      <c r="S386" s="197"/>
      <c r="T386" s="195"/>
      <c r="U386" s="195"/>
      <c r="V386" s="195"/>
      <c r="W386" s="195"/>
      <c r="X386" s="195"/>
      <c r="Y386" s="195"/>
      <c r="Z386" s="195"/>
      <c r="AA386" s="195"/>
      <c r="AB386" s="195"/>
      <c r="AC386" s="195"/>
      <c r="AD386" s="195"/>
      <c r="AE386" s="195"/>
      <c r="AF386" s="195"/>
      <c r="AG386" s="198"/>
      <c r="AH386" s="198"/>
      <c r="AI386" s="199"/>
      <c r="AJ386" s="199"/>
      <c r="AK386" s="199"/>
      <c r="AL386" s="199"/>
      <c r="AM386" s="199"/>
      <c r="AN386" s="199"/>
      <c r="AO386" s="199"/>
      <c r="AP386" s="199"/>
      <c r="AQ386" s="199"/>
      <c r="AR386" s="199"/>
      <c r="AS386" s="199"/>
      <c r="AT386" s="199"/>
      <c r="AU386" s="199"/>
      <c r="AV386" s="199"/>
      <c r="AW386" s="199"/>
      <c r="AX386" s="199"/>
      <c r="AY386" s="199"/>
      <c r="AZ386" s="199"/>
      <c r="BA386" s="199"/>
      <c r="BH386" s="146"/>
    </row>
    <row r="387" spans="1:60" x14ac:dyDescent="0.2">
      <c r="A387" s="648"/>
      <c r="B387" s="648"/>
      <c r="C387" s="648"/>
      <c r="D387" s="648"/>
      <c r="E387" s="394"/>
      <c r="F387" s="394"/>
      <c r="G387" s="394"/>
      <c r="X387" s="201"/>
      <c r="Y387" s="201"/>
      <c r="Z387" s="201"/>
      <c r="AA387" s="202"/>
      <c r="AB387" s="202"/>
      <c r="AC387" s="202"/>
      <c r="AD387" s="201"/>
      <c r="AE387" s="201"/>
      <c r="AF387" s="201"/>
      <c r="AG387" s="203"/>
      <c r="AH387" s="192"/>
    </row>
    <row r="388" spans="1:60" ht="45.75" customHeight="1" x14ac:dyDescent="0.2">
      <c r="A388" s="648"/>
      <c r="B388" s="648"/>
      <c r="C388" s="648"/>
      <c r="D388" s="648"/>
      <c r="E388" s="648"/>
      <c r="F388" s="648"/>
      <c r="G388" s="648"/>
      <c r="N388" s="204"/>
      <c r="O388" s="204"/>
      <c r="P388" s="204"/>
      <c r="Q388" s="204"/>
      <c r="R388" s="204"/>
      <c r="S388" s="204"/>
      <c r="T388" s="147"/>
      <c r="X388" s="201"/>
      <c r="Y388" s="201"/>
      <c r="Z388" s="201"/>
      <c r="AA388" s="202"/>
      <c r="AB388" s="202"/>
      <c r="AC388" s="202"/>
      <c r="AD388" s="201"/>
      <c r="AE388" s="201"/>
      <c r="AF388" s="201"/>
      <c r="AG388" s="205"/>
    </row>
    <row r="389" spans="1:60" x14ac:dyDescent="0.2">
      <c r="X389" s="201"/>
      <c r="Y389" s="201"/>
      <c r="Z389" s="201"/>
      <c r="AA389" s="201"/>
      <c r="AB389" s="201"/>
      <c r="AC389" s="201"/>
      <c r="AD389" s="201"/>
      <c r="AE389" s="201"/>
      <c r="AF389" s="201"/>
      <c r="AG389" s="205"/>
    </row>
    <row r="390" spans="1:60" x14ac:dyDescent="0.2">
      <c r="S390" s="204"/>
      <c r="X390" s="201"/>
      <c r="Y390" s="201"/>
      <c r="Z390" s="201"/>
      <c r="AA390" s="201"/>
      <c r="AB390" s="201"/>
      <c r="AC390" s="201"/>
      <c r="AD390" s="201"/>
      <c r="AE390" s="201"/>
      <c r="AF390" s="201"/>
      <c r="AG390" s="205"/>
    </row>
    <row r="391" spans="1:60" x14ac:dyDescent="0.2">
      <c r="X391" s="201"/>
      <c r="Y391" s="201"/>
      <c r="Z391" s="201"/>
      <c r="AA391" s="201"/>
      <c r="AB391" s="201"/>
      <c r="AC391" s="201"/>
      <c r="AD391" s="201"/>
      <c r="AE391" s="201"/>
      <c r="AF391" s="201"/>
      <c r="AG391" s="205"/>
    </row>
    <row r="392" spans="1:60" x14ac:dyDescent="0.2">
      <c r="X392" s="201"/>
      <c r="Y392" s="201"/>
      <c r="Z392" s="206"/>
      <c r="AA392" s="206"/>
      <c r="AB392" s="206"/>
      <c r="AC392" s="206"/>
      <c r="AD392" s="206"/>
      <c r="AE392" s="201"/>
      <c r="AF392" s="201"/>
      <c r="AG392" s="205"/>
    </row>
    <row r="393" spans="1:60" x14ac:dyDescent="0.2">
      <c r="X393" s="201"/>
      <c r="Y393" s="201"/>
      <c r="Z393" s="201"/>
      <c r="AA393" s="201"/>
      <c r="AB393" s="201"/>
      <c r="AC393" s="201"/>
      <c r="AD393" s="201"/>
      <c r="AE393" s="201"/>
      <c r="AF393" s="201"/>
      <c r="AG393" s="205"/>
    </row>
    <row r="394" spans="1:60" x14ac:dyDescent="0.2">
      <c r="X394" s="201"/>
      <c r="Y394" s="201"/>
      <c r="Z394" s="201"/>
      <c r="AA394" s="201"/>
      <c r="AB394" s="201"/>
      <c r="AC394" s="201"/>
      <c r="AD394" s="201"/>
      <c r="AE394" s="201"/>
      <c r="AF394" s="201"/>
      <c r="AG394" s="205"/>
    </row>
    <row r="395" spans="1:60" x14ac:dyDescent="0.2">
      <c r="A395" s="207"/>
      <c r="B395" s="207"/>
      <c r="C395" s="207"/>
      <c r="X395" s="201"/>
      <c r="Y395" s="201"/>
      <c r="Z395" s="201"/>
      <c r="AA395" s="206"/>
      <c r="AB395" s="206"/>
      <c r="AC395" s="206"/>
      <c r="AD395" s="206"/>
      <c r="AE395" s="206"/>
      <c r="AF395" s="206"/>
      <c r="AG395" s="208"/>
    </row>
    <row r="396" spans="1:60" x14ac:dyDescent="0.2">
      <c r="A396" s="207"/>
      <c r="B396" s="207"/>
      <c r="C396" s="207"/>
      <c r="X396" s="201"/>
      <c r="Y396" s="201"/>
      <c r="Z396" s="201"/>
      <c r="AA396" s="201"/>
      <c r="AB396" s="201"/>
      <c r="AC396" s="201"/>
      <c r="AD396" s="201"/>
      <c r="AE396" s="201"/>
      <c r="AF396" s="201"/>
      <c r="AG396" s="205"/>
    </row>
    <row r="397" spans="1:60" x14ac:dyDescent="0.2">
      <c r="A397" s="209"/>
      <c r="B397" s="209"/>
      <c r="C397" s="209"/>
      <c r="X397" s="201"/>
      <c r="Y397" s="201"/>
      <c r="Z397" s="201"/>
      <c r="AA397" s="201"/>
      <c r="AB397" s="201"/>
      <c r="AC397" s="201"/>
      <c r="AD397" s="201"/>
      <c r="AE397" s="201"/>
      <c r="AF397" s="201"/>
      <c r="AG397" s="205"/>
    </row>
    <row r="398" spans="1:60" x14ac:dyDescent="0.2">
      <c r="A398" s="207"/>
      <c r="B398" s="207"/>
      <c r="C398" s="207"/>
    </row>
    <row r="399" spans="1:60" x14ac:dyDescent="0.2">
      <c r="A399" s="207"/>
      <c r="B399" s="207"/>
      <c r="C399" s="207"/>
    </row>
    <row r="400" spans="1:60" x14ac:dyDescent="0.2">
      <c r="A400" s="207"/>
      <c r="B400" s="207"/>
      <c r="C400" s="207"/>
    </row>
  </sheetData>
  <autoFilter ref="A4:BI142">
    <filterColumn colId="0">
      <filters>
        <filter val="2.1.1.3"/>
        <filter val="2.1.1.3.1"/>
        <filter val="2.1.1.3.2"/>
        <filter val="2.1.1.3.3"/>
        <filter val="2.1.3.1"/>
        <filter val="2.1.3.1.1"/>
        <filter val="2.1.3.1.2"/>
        <filter val="2.1.3.1.3"/>
        <filter val="2.1.3.1.4"/>
      </filters>
    </filterColumn>
  </autoFilter>
  <mergeCells count="9">
    <mergeCell ref="AF3:AO3"/>
    <mergeCell ref="AP3:BG3"/>
    <mergeCell ref="Q380:R380"/>
    <mergeCell ref="A387:D387"/>
    <mergeCell ref="A388:G388"/>
    <mergeCell ref="A3:M3"/>
    <mergeCell ref="N3:S3"/>
    <mergeCell ref="T3:W3"/>
    <mergeCell ref="X3:AE3"/>
  </mergeCells>
  <pageMargins left="0.7" right="0.7" top="0.75" bottom="0.75" header="0.3" footer="0.3"/>
  <pageSetup paperSize="9" orientation="landscape"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50"/>
  <sheetViews>
    <sheetView showZeros="0" topLeftCell="A148" workbookViewId="0">
      <selection activeCell="C141" sqref="C141:D141"/>
    </sheetView>
  </sheetViews>
  <sheetFormatPr defaultRowHeight="15.75" x14ac:dyDescent="0.25"/>
  <cols>
    <col min="1" max="1" width="9.42578125" style="6" customWidth="1"/>
    <col min="2" max="2" width="17" style="6" customWidth="1"/>
    <col min="3" max="3" width="28" style="6" customWidth="1"/>
    <col min="4" max="4" width="149.42578125" style="4" customWidth="1"/>
    <col min="5" max="16384" width="9.140625" style="6"/>
  </cols>
  <sheetData>
    <row r="1" spans="1:16" x14ac:dyDescent="0.25">
      <c r="D1" s="7" t="s">
        <v>1388</v>
      </c>
      <c r="E1" s="7"/>
      <c r="F1" s="7"/>
    </row>
    <row r="2" spans="1:16" x14ac:dyDescent="0.25">
      <c r="D2" s="7" t="s">
        <v>1387</v>
      </c>
      <c r="E2" s="8"/>
      <c r="F2" s="8"/>
    </row>
    <row r="3" spans="1:16" x14ac:dyDescent="0.25">
      <c r="D3" s="7" t="s">
        <v>1389</v>
      </c>
      <c r="E3" s="8"/>
      <c r="F3" s="8"/>
    </row>
    <row r="4" spans="1:16" x14ac:dyDescent="0.25">
      <c r="D4" s="7"/>
      <c r="E4" s="8"/>
      <c r="F4" s="8"/>
    </row>
    <row r="5" spans="1:16" x14ac:dyDescent="0.25">
      <c r="A5" s="5" t="s">
        <v>1211</v>
      </c>
    </row>
    <row r="6" spans="1:16" x14ac:dyDescent="0.25">
      <c r="A6" s="5" t="s">
        <v>1390</v>
      </c>
      <c r="D6" s="6"/>
      <c r="J6" s="8"/>
      <c r="K6" s="8"/>
      <c r="L6" s="8"/>
      <c r="N6" s="8"/>
      <c r="O6" s="8"/>
      <c r="P6" s="8"/>
    </row>
    <row r="7" spans="1:16" x14ac:dyDescent="0.25">
      <c r="A7" s="5"/>
      <c r="D7" s="6"/>
      <c r="J7" s="8"/>
      <c r="K7" s="8"/>
      <c r="L7" s="8"/>
      <c r="N7" s="8"/>
      <c r="O7" s="8"/>
      <c r="P7" s="8"/>
    </row>
    <row r="8" spans="1:16" x14ac:dyDescent="0.25">
      <c r="A8" s="9" t="s">
        <v>63</v>
      </c>
    </row>
    <row r="9" spans="1:16" ht="24" x14ac:dyDescent="0.25">
      <c r="A9" s="450" t="s">
        <v>19</v>
      </c>
      <c r="B9" s="450" t="s">
        <v>17</v>
      </c>
      <c r="C9" s="450" t="s">
        <v>13</v>
      </c>
      <c r="D9" s="450" t="s">
        <v>56</v>
      </c>
    </row>
    <row r="10" spans="1:16" ht="16.5" customHeight="1" x14ac:dyDescent="0.25">
      <c r="A10" s="236" t="s">
        <v>791</v>
      </c>
      <c r="B10" s="236">
        <v>0</v>
      </c>
      <c r="C10" s="704" t="s">
        <v>792</v>
      </c>
      <c r="D10" s="705"/>
    </row>
    <row r="11" spans="1:16" ht="15" x14ac:dyDescent="0.25">
      <c r="A11" s="236" t="s">
        <v>82</v>
      </c>
      <c r="B11" s="236" t="s">
        <v>83</v>
      </c>
      <c r="C11" s="704" t="s">
        <v>260</v>
      </c>
      <c r="D11" s="705"/>
    </row>
    <row r="12" spans="1:16" ht="15" x14ac:dyDescent="0.25">
      <c r="A12" s="236" t="s">
        <v>84</v>
      </c>
      <c r="B12" s="236" t="s">
        <v>83</v>
      </c>
      <c r="C12" s="704" t="s">
        <v>261</v>
      </c>
      <c r="D12" s="705"/>
    </row>
    <row r="13" spans="1:16" ht="15" x14ac:dyDescent="0.25">
      <c r="A13" s="236" t="s">
        <v>85</v>
      </c>
      <c r="B13" s="236" t="s">
        <v>83</v>
      </c>
      <c r="C13" s="704" t="s">
        <v>262</v>
      </c>
      <c r="D13" s="705"/>
    </row>
    <row r="14" spans="1:16" ht="132" x14ac:dyDescent="0.25">
      <c r="A14" s="12" t="s">
        <v>110</v>
      </c>
      <c r="B14" s="12" t="s">
        <v>263</v>
      </c>
      <c r="C14" s="12" t="s">
        <v>265</v>
      </c>
      <c r="D14" s="12" t="s">
        <v>857</v>
      </c>
    </row>
    <row r="15" spans="1:16" ht="108" x14ac:dyDescent="0.25">
      <c r="A15" s="12" t="s">
        <v>268</v>
      </c>
      <c r="B15" s="12" t="s">
        <v>269</v>
      </c>
      <c r="C15" s="12" t="s">
        <v>271</v>
      </c>
      <c r="D15" s="12" t="s">
        <v>856</v>
      </c>
    </row>
    <row r="16" spans="1:16" ht="15" x14ac:dyDescent="0.25">
      <c r="A16" s="236" t="s">
        <v>86</v>
      </c>
      <c r="B16" s="236" t="s">
        <v>83</v>
      </c>
      <c r="C16" s="704" t="s">
        <v>274</v>
      </c>
      <c r="D16" s="705"/>
    </row>
    <row r="17" spans="1:4" ht="36" x14ac:dyDescent="0.25">
      <c r="A17" s="12" t="s">
        <v>276</v>
      </c>
      <c r="B17" s="12" t="s">
        <v>277</v>
      </c>
      <c r="C17" s="12" t="s">
        <v>279</v>
      </c>
      <c r="D17" s="12" t="s">
        <v>827</v>
      </c>
    </row>
    <row r="18" spans="1:4" ht="48" x14ac:dyDescent="0.25">
      <c r="A18" s="12" t="s">
        <v>113</v>
      </c>
      <c r="B18" s="12" t="s">
        <v>283</v>
      </c>
      <c r="C18" s="12" t="s">
        <v>285</v>
      </c>
      <c r="D18" s="12" t="s">
        <v>826</v>
      </c>
    </row>
    <row r="19" spans="1:4" ht="15" x14ac:dyDescent="0.25">
      <c r="A19" s="236" t="s">
        <v>87</v>
      </c>
      <c r="B19" s="236" t="s">
        <v>83</v>
      </c>
      <c r="C19" s="236" t="s">
        <v>286</v>
      </c>
      <c r="D19" s="236">
        <v>0</v>
      </c>
    </row>
    <row r="20" spans="1:4" ht="72" x14ac:dyDescent="0.25">
      <c r="A20" s="12" t="s">
        <v>116</v>
      </c>
      <c r="B20" s="12" t="s">
        <v>287</v>
      </c>
      <c r="C20" s="12" t="s">
        <v>289</v>
      </c>
      <c r="D20" s="12" t="s">
        <v>878</v>
      </c>
    </row>
    <row r="21" spans="1:4" ht="36" x14ac:dyDescent="0.25">
      <c r="A21" s="12" t="s">
        <v>1075</v>
      </c>
      <c r="B21" s="12" t="s">
        <v>1207</v>
      </c>
      <c r="C21" s="12" t="s">
        <v>1079</v>
      </c>
      <c r="D21" s="12" t="s">
        <v>1085</v>
      </c>
    </row>
    <row r="22" spans="1:4" ht="15" x14ac:dyDescent="0.25">
      <c r="A22" s="236" t="s">
        <v>88</v>
      </c>
      <c r="B22" s="236" t="s">
        <v>83</v>
      </c>
      <c r="C22" s="704" t="s">
        <v>292</v>
      </c>
      <c r="D22" s="705"/>
    </row>
    <row r="23" spans="1:4" ht="60" x14ac:dyDescent="0.25">
      <c r="A23" s="12" t="s">
        <v>293</v>
      </c>
      <c r="B23" s="12" t="s">
        <v>294</v>
      </c>
      <c r="C23" s="12" t="s">
        <v>296</v>
      </c>
      <c r="D23" s="12" t="s">
        <v>828</v>
      </c>
    </row>
    <row r="24" spans="1:4" ht="18.75" customHeight="1" x14ac:dyDescent="0.25">
      <c r="A24" s="239" t="s">
        <v>1197</v>
      </c>
      <c r="B24" s="239" t="s">
        <v>83</v>
      </c>
      <c r="C24" s="706" t="s">
        <v>1199</v>
      </c>
      <c r="D24" s="707"/>
    </row>
    <row r="25" spans="1:4" ht="48" x14ac:dyDescent="0.25">
      <c r="A25" s="12" t="s">
        <v>1198</v>
      </c>
      <c r="B25" s="12" t="s">
        <v>1309</v>
      </c>
      <c r="C25" s="12" t="s">
        <v>1200</v>
      </c>
      <c r="D25" s="12" t="s">
        <v>1201</v>
      </c>
    </row>
    <row r="26" spans="1:4" ht="15" x14ac:dyDescent="0.25">
      <c r="A26" s="236" t="s">
        <v>300</v>
      </c>
      <c r="B26" s="236" t="s">
        <v>83</v>
      </c>
      <c r="C26" s="704" t="s">
        <v>301</v>
      </c>
      <c r="D26" s="705"/>
    </row>
    <row r="27" spans="1:4" ht="15" x14ac:dyDescent="0.25">
      <c r="A27" s="236" t="s">
        <v>89</v>
      </c>
      <c r="B27" s="236" t="s">
        <v>83</v>
      </c>
      <c r="C27" s="704" t="s">
        <v>302</v>
      </c>
      <c r="D27" s="705"/>
    </row>
    <row r="28" spans="1:4" ht="15" x14ac:dyDescent="0.25">
      <c r="A28" s="236" t="s">
        <v>306</v>
      </c>
      <c r="B28" s="236" t="s">
        <v>83</v>
      </c>
      <c r="C28" s="704" t="s">
        <v>307</v>
      </c>
      <c r="D28" s="705"/>
    </row>
    <row r="29" spans="1:4" ht="15" x14ac:dyDescent="0.25">
      <c r="A29" s="236" t="s">
        <v>308</v>
      </c>
      <c r="B29" s="236" t="s">
        <v>83</v>
      </c>
      <c r="C29" s="704" t="s">
        <v>309</v>
      </c>
      <c r="D29" s="705"/>
    </row>
    <row r="30" spans="1:4" ht="15" x14ac:dyDescent="0.25">
      <c r="A30" s="236" t="s">
        <v>310</v>
      </c>
      <c r="B30" s="236" t="s">
        <v>83</v>
      </c>
      <c r="C30" s="704" t="s">
        <v>311</v>
      </c>
      <c r="D30" s="705"/>
    </row>
    <row r="31" spans="1:4" ht="96" x14ac:dyDescent="0.25">
      <c r="A31" s="12" t="s">
        <v>312</v>
      </c>
      <c r="B31" s="12" t="s">
        <v>313</v>
      </c>
      <c r="C31" s="12" t="s">
        <v>315</v>
      </c>
      <c r="D31" s="12" t="s">
        <v>823</v>
      </c>
    </row>
    <row r="32" spans="1:4" ht="72" x14ac:dyDescent="0.25">
      <c r="A32" s="12" t="s">
        <v>317</v>
      </c>
      <c r="B32" s="12" t="s">
        <v>318</v>
      </c>
      <c r="C32" s="12" t="s">
        <v>320</v>
      </c>
      <c r="D32" s="12" t="s">
        <v>825</v>
      </c>
    </row>
    <row r="33" spans="1:4" ht="60" x14ac:dyDescent="0.25">
      <c r="A33" s="12" t="s">
        <v>322</v>
      </c>
      <c r="B33" s="12" t="s">
        <v>323</v>
      </c>
      <c r="C33" s="12" t="s">
        <v>325</v>
      </c>
      <c r="D33" s="12" t="s">
        <v>1352</v>
      </c>
    </row>
    <row r="34" spans="1:4" ht="84" x14ac:dyDescent="0.25">
      <c r="A34" s="12" t="s">
        <v>327</v>
      </c>
      <c r="B34" s="12" t="s">
        <v>328</v>
      </c>
      <c r="C34" s="12" t="s">
        <v>329</v>
      </c>
      <c r="D34" s="12" t="s">
        <v>1353</v>
      </c>
    </row>
    <row r="35" spans="1:4" ht="96" x14ac:dyDescent="0.25">
      <c r="A35" s="12" t="s">
        <v>330</v>
      </c>
      <c r="B35" s="12" t="s">
        <v>331</v>
      </c>
      <c r="C35" s="12" t="s">
        <v>333</v>
      </c>
      <c r="D35" s="12" t="s">
        <v>822</v>
      </c>
    </row>
    <row r="36" spans="1:4" ht="48" x14ac:dyDescent="0.25">
      <c r="A36" s="12" t="s">
        <v>1090</v>
      </c>
      <c r="B36" s="12" t="s">
        <v>1093</v>
      </c>
      <c r="C36" s="12" t="s">
        <v>1095</v>
      </c>
      <c r="D36" s="12" t="s">
        <v>1355</v>
      </c>
    </row>
    <row r="37" spans="1:4" ht="72" x14ac:dyDescent="0.25">
      <c r="A37" s="12" t="s">
        <v>1091</v>
      </c>
      <c r="B37" s="12" t="s">
        <v>1094</v>
      </c>
      <c r="C37" s="12" t="s">
        <v>1096</v>
      </c>
      <c r="D37" s="12" t="s">
        <v>1354</v>
      </c>
    </row>
    <row r="38" spans="1:4" ht="15" x14ac:dyDescent="0.25">
      <c r="A38" s="236" t="s">
        <v>334</v>
      </c>
      <c r="B38" s="236" t="s">
        <v>83</v>
      </c>
      <c r="C38" s="704" t="s">
        <v>335</v>
      </c>
      <c r="D38" s="705"/>
    </row>
    <row r="39" spans="1:4" ht="36" x14ac:dyDescent="0.25">
      <c r="A39" s="12" t="s">
        <v>336</v>
      </c>
      <c r="B39" s="12" t="s">
        <v>337</v>
      </c>
      <c r="C39" s="12" t="s">
        <v>338</v>
      </c>
      <c r="D39" s="12" t="s">
        <v>1342</v>
      </c>
    </row>
    <row r="40" spans="1:4" ht="48" x14ac:dyDescent="0.25">
      <c r="A40" s="12" t="s">
        <v>339</v>
      </c>
      <c r="B40" s="12" t="s">
        <v>340</v>
      </c>
      <c r="C40" s="12" t="s">
        <v>342</v>
      </c>
      <c r="D40" s="12" t="s">
        <v>880</v>
      </c>
    </row>
    <row r="41" spans="1:4" ht="15" x14ac:dyDescent="0.25">
      <c r="A41" s="236" t="s">
        <v>343</v>
      </c>
      <c r="B41" s="236" t="s">
        <v>83</v>
      </c>
      <c r="C41" s="704" t="s">
        <v>344</v>
      </c>
      <c r="D41" s="705"/>
    </row>
    <row r="42" spans="1:4" ht="48" x14ac:dyDescent="0.25">
      <c r="A42" s="12" t="s">
        <v>345</v>
      </c>
      <c r="B42" s="12" t="s">
        <v>346</v>
      </c>
      <c r="C42" s="12" t="s">
        <v>348</v>
      </c>
      <c r="D42" s="12" t="s">
        <v>801</v>
      </c>
    </row>
    <row r="43" spans="1:4" ht="84" x14ac:dyDescent="0.25">
      <c r="A43" s="12" t="s">
        <v>350</v>
      </c>
      <c r="B43" s="12" t="s">
        <v>351</v>
      </c>
      <c r="C43" s="12" t="s">
        <v>353</v>
      </c>
      <c r="D43" s="12" t="s">
        <v>800</v>
      </c>
    </row>
    <row r="44" spans="1:4" ht="84" x14ac:dyDescent="0.25">
      <c r="A44" s="12" t="s">
        <v>354</v>
      </c>
      <c r="B44" s="12" t="s">
        <v>355</v>
      </c>
      <c r="C44" s="12" t="s">
        <v>356</v>
      </c>
      <c r="D44" s="12" t="s">
        <v>1340</v>
      </c>
    </row>
    <row r="45" spans="1:4" ht="48" x14ac:dyDescent="0.25">
      <c r="A45" s="12" t="s">
        <v>357</v>
      </c>
      <c r="B45" s="12" t="s">
        <v>358</v>
      </c>
      <c r="C45" s="12" t="s">
        <v>360</v>
      </c>
      <c r="D45" s="12" t="s">
        <v>799</v>
      </c>
    </row>
    <row r="46" spans="1:4" ht="15" x14ac:dyDescent="0.25">
      <c r="A46" s="236" t="s">
        <v>362</v>
      </c>
      <c r="B46" s="236" t="s">
        <v>83</v>
      </c>
      <c r="C46" s="704" t="s">
        <v>363</v>
      </c>
      <c r="D46" s="705"/>
    </row>
    <row r="47" spans="1:4" ht="84" x14ac:dyDescent="0.25">
      <c r="A47" s="12" t="s">
        <v>364</v>
      </c>
      <c r="B47" s="12" t="s">
        <v>365</v>
      </c>
      <c r="C47" s="12" t="s">
        <v>367</v>
      </c>
      <c r="D47" s="12" t="s">
        <v>802</v>
      </c>
    </row>
    <row r="48" spans="1:4" ht="15" x14ac:dyDescent="0.25">
      <c r="A48" s="236" t="s">
        <v>368</v>
      </c>
      <c r="B48" s="236" t="s">
        <v>83</v>
      </c>
      <c r="C48" s="704" t="s">
        <v>369</v>
      </c>
      <c r="D48" s="705"/>
    </row>
    <row r="49" spans="1:4" ht="15" x14ac:dyDescent="0.25">
      <c r="A49" s="236" t="s">
        <v>370</v>
      </c>
      <c r="B49" s="236" t="s">
        <v>83</v>
      </c>
      <c r="C49" s="704" t="s">
        <v>371</v>
      </c>
      <c r="D49" s="705"/>
    </row>
    <row r="50" spans="1:4" ht="48" x14ac:dyDescent="0.25">
      <c r="A50" s="12" t="s">
        <v>372</v>
      </c>
      <c r="B50" s="12" t="s">
        <v>373</v>
      </c>
      <c r="C50" s="12" t="s">
        <v>375</v>
      </c>
      <c r="D50" s="12" t="s">
        <v>830</v>
      </c>
    </row>
    <row r="51" spans="1:4" ht="48" x14ac:dyDescent="0.25">
      <c r="A51" s="12" t="s">
        <v>376</v>
      </c>
      <c r="B51" s="12" t="s">
        <v>377</v>
      </c>
      <c r="C51" s="12" t="s">
        <v>379</v>
      </c>
      <c r="D51" s="12" t="s">
        <v>829</v>
      </c>
    </row>
    <row r="52" spans="1:4" ht="15" x14ac:dyDescent="0.25">
      <c r="A52" s="236" t="s">
        <v>380</v>
      </c>
      <c r="B52" s="236" t="s">
        <v>83</v>
      </c>
      <c r="C52" s="704" t="s">
        <v>381</v>
      </c>
      <c r="D52" s="705"/>
    </row>
    <row r="53" spans="1:4" ht="48" x14ac:dyDescent="0.25">
      <c r="A53" s="12" t="s">
        <v>382</v>
      </c>
      <c r="B53" s="12" t="s">
        <v>383</v>
      </c>
      <c r="C53" s="12" t="s">
        <v>385</v>
      </c>
      <c r="D53" s="12" t="s">
        <v>814</v>
      </c>
    </row>
    <row r="54" spans="1:4" ht="72" x14ac:dyDescent="0.25">
      <c r="A54" s="12" t="s">
        <v>386</v>
      </c>
      <c r="B54" s="12" t="s">
        <v>387</v>
      </c>
      <c r="C54" s="12" t="s">
        <v>389</v>
      </c>
      <c r="D54" s="12" t="s">
        <v>816</v>
      </c>
    </row>
    <row r="55" spans="1:4" ht="60" x14ac:dyDescent="0.25">
      <c r="A55" s="12" t="s">
        <v>391</v>
      </c>
      <c r="B55" s="12" t="s">
        <v>392</v>
      </c>
      <c r="C55" s="12" t="s">
        <v>394</v>
      </c>
      <c r="D55" s="12" t="s">
        <v>815</v>
      </c>
    </row>
    <row r="56" spans="1:4" ht="60" x14ac:dyDescent="0.25">
      <c r="A56" s="12" t="s">
        <v>395</v>
      </c>
      <c r="B56" s="12" t="s">
        <v>396</v>
      </c>
      <c r="C56" s="12" t="s">
        <v>398</v>
      </c>
      <c r="D56" s="12" t="s">
        <v>817</v>
      </c>
    </row>
    <row r="57" spans="1:4" ht="15" x14ac:dyDescent="0.25">
      <c r="A57" s="236" t="s">
        <v>400</v>
      </c>
      <c r="B57" s="236" t="s">
        <v>83</v>
      </c>
      <c r="C57" s="704" t="s">
        <v>401</v>
      </c>
      <c r="D57" s="705"/>
    </row>
    <row r="58" spans="1:4" ht="15" x14ac:dyDescent="0.25">
      <c r="A58" s="236" t="s">
        <v>402</v>
      </c>
      <c r="B58" s="236" t="s">
        <v>83</v>
      </c>
      <c r="C58" s="704" t="s">
        <v>403</v>
      </c>
      <c r="D58" s="705"/>
    </row>
    <row r="59" spans="1:4" ht="60" x14ac:dyDescent="0.25">
      <c r="A59" s="12" t="s">
        <v>404</v>
      </c>
      <c r="B59" s="12" t="s">
        <v>405</v>
      </c>
      <c r="C59" s="12" t="s">
        <v>407</v>
      </c>
      <c r="D59" s="12" t="s">
        <v>813</v>
      </c>
    </row>
    <row r="60" spans="1:4" ht="15" x14ac:dyDescent="0.25">
      <c r="A60" s="236" t="s">
        <v>90</v>
      </c>
      <c r="B60" s="236">
        <v>0</v>
      </c>
      <c r="C60" s="704" t="s">
        <v>793</v>
      </c>
      <c r="D60" s="705"/>
    </row>
    <row r="61" spans="1:4" ht="15" x14ac:dyDescent="0.25">
      <c r="A61" s="236" t="s">
        <v>409</v>
      </c>
      <c r="B61" s="236" t="s">
        <v>83</v>
      </c>
      <c r="C61" s="704" t="s">
        <v>410</v>
      </c>
      <c r="D61" s="705"/>
    </row>
    <row r="62" spans="1:4" ht="15" x14ac:dyDescent="0.25">
      <c r="A62" s="236" t="s">
        <v>411</v>
      </c>
      <c r="B62" s="236" t="s">
        <v>83</v>
      </c>
      <c r="C62" s="704" t="s">
        <v>412</v>
      </c>
      <c r="D62" s="705"/>
    </row>
    <row r="63" spans="1:4" ht="15" x14ac:dyDescent="0.25">
      <c r="A63" s="236" t="s">
        <v>91</v>
      </c>
      <c r="B63" s="236" t="s">
        <v>83</v>
      </c>
      <c r="C63" s="704" t="s">
        <v>413</v>
      </c>
      <c r="D63" s="705"/>
    </row>
    <row r="64" spans="1:4" ht="60" x14ac:dyDescent="0.25">
      <c r="A64" s="12" t="s">
        <v>126</v>
      </c>
      <c r="B64" s="12" t="s">
        <v>414</v>
      </c>
      <c r="C64" s="12" t="s">
        <v>416</v>
      </c>
      <c r="D64" s="12" t="s">
        <v>871</v>
      </c>
    </row>
    <row r="65" spans="1:4" ht="60" x14ac:dyDescent="0.25">
      <c r="A65" s="12" t="s">
        <v>127</v>
      </c>
      <c r="B65" s="12" t="s">
        <v>418</v>
      </c>
      <c r="C65" s="12" t="s">
        <v>420</v>
      </c>
      <c r="D65" s="12" t="s">
        <v>869</v>
      </c>
    </row>
    <row r="66" spans="1:4" ht="60" x14ac:dyDescent="0.25">
      <c r="A66" s="12" t="s">
        <v>128</v>
      </c>
      <c r="B66" s="12" t="s">
        <v>421</v>
      </c>
      <c r="C66" s="12" t="s">
        <v>423</v>
      </c>
      <c r="D66" s="12" t="s">
        <v>872</v>
      </c>
    </row>
    <row r="67" spans="1:4" ht="60" x14ac:dyDescent="0.25">
      <c r="A67" s="12" t="s">
        <v>129</v>
      </c>
      <c r="B67" s="12" t="s">
        <v>424</v>
      </c>
      <c r="C67" s="12" t="s">
        <v>426</v>
      </c>
      <c r="D67" s="12" t="s">
        <v>870</v>
      </c>
    </row>
    <row r="68" spans="1:4" ht="15" x14ac:dyDescent="0.25">
      <c r="A68" s="236" t="s">
        <v>92</v>
      </c>
      <c r="B68" s="236" t="s">
        <v>83</v>
      </c>
      <c r="C68" s="704" t="s">
        <v>427</v>
      </c>
      <c r="D68" s="705"/>
    </row>
    <row r="69" spans="1:4" ht="48" x14ac:dyDescent="0.25">
      <c r="A69" s="12" t="s">
        <v>135</v>
      </c>
      <c r="B69" s="12" t="s">
        <v>428</v>
      </c>
      <c r="C69" s="12" t="s">
        <v>430</v>
      </c>
      <c r="D69" s="12" t="s">
        <v>874</v>
      </c>
    </row>
    <row r="70" spans="1:4" ht="36" x14ac:dyDescent="0.25">
      <c r="A70" s="12" t="s">
        <v>137</v>
      </c>
      <c r="B70" s="12" t="s">
        <v>431</v>
      </c>
      <c r="C70" s="12" t="s">
        <v>433</v>
      </c>
      <c r="D70" s="12" t="s">
        <v>875</v>
      </c>
    </row>
    <row r="71" spans="1:4" ht="48" x14ac:dyDescent="0.25">
      <c r="A71" s="12" t="s">
        <v>138</v>
      </c>
      <c r="B71" s="12" t="s">
        <v>434</v>
      </c>
      <c r="C71" s="12" t="s">
        <v>436</v>
      </c>
      <c r="D71" s="12" t="s">
        <v>876</v>
      </c>
    </row>
    <row r="72" spans="1:4" ht="72" x14ac:dyDescent="0.25">
      <c r="A72" s="12" t="s">
        <v>139</v>
      </c>
      <c r="B72" s="12" t="s">
        <v>437</v>
      </c>
      <c r="C72" s="12" t="s">
        <v>439</v>
      </c>
      <c r="D72" s="12" t="s">
        <v>1358</v>
      </c>
    </row>
    <row r="73" spans="1:4" ht="15" x14ac:dyDescent="0.25">
      <c r="A73" s="236" t="s">
        <v>93</v>
      </c>
      <c r="B73" s="236" t="s">
        <v>83</v>
      </c>
      <c r="C73" s="704" t="s">
        <v>441</v>
      </c>
      <c r="D73" s="705"/>
    </row>
    <row r="74" spans="1:4" ht="60" x14ac:dyDescent="0.25">
      <c r="A74" s="12" t="s">
        <v>141</v>
      </c>
      <c r="B74" s="12" t="s">
        <v>442</v>
      </c>
      <c r="C74" s="12" t="s">
        <v>444</v>
      </c>
      <c r="D74" s="12" t="s">
        <v>867</v>
      </c>
    </row>
    <row r="75" spans="1:4" ht="72" x14ac:dyDescent="0.25">
      <c r="A75" s="12" t="s">
        <v>142</v>
      </c>
      <c r="B75" s="12" t="s">
        <v>445</v>
      </c>
      <c r="C75" s="12" t="s">
        <v>447</v>
      </c>
      <c r="D75" s="12" t="s">
        <v>868</v>
      </c>
    </row>
    <row r="76" spans="1:4" ht="60" x14ac:dyDescent="0.25">
      <c r="A76" s="12" t="s">
        <v>448</v>
      </c>
      <c r="B76" s="12" t="s">
        <v>449</v>
      </c>
      <c r="C76" s="12" t="s">
        <v>451</v>
      </c>
      <c r="D76" s="12" t="s">
        <v>866</v>
      </c>
    </row>
    <row r="77" spans="1:4" ht="15" x14ac:dyDescent="0.25">
      <c r="A77" s="236" t="s">
        <v>452</v>
      </c>
      <c r="B77" s="236" t="s">
        <v>83</v>
      </c>
      <c r="C77" s="704" t="s">
        <v>453</v>
      </c>
      <c r="D77" s="705"/>
    </row>
    <row r="78" spans="1:4" ht="15" x14ac:dyDescent="0.25">
      <c r="A78" s="236" t="s">
        <v>94</v>
      </c>
      <c r="B78" s="236" t="s">
        <v>83</v>
      </c>
      <c r="C78" s="704" t="s">
        <v>454</v>
      </c>
      <c r="D78" s="705"/>
    </row>
    <row r="79" spans="1:4" ht="60" x14ac:dyDescent="0.25">
      <c r="A79" s="12" t="s">
        <v>144</v>
      </c>
      <c r="B79" s="12" t="s">
        <v>455</v>
      </c>
      <c r="C79" s="12" t="s">
        <v>457</v>
      </c>
      <c r="D79" s="12" t="s">
        <v>861</v>
      </c>
    </row>
    <row r="80" spans="1:4" ht="72" x14ac:dyDescent="0.25">
      <c r="A80" s="12" t="s">
        <v>459</v>
      </c>
      <c r="B80" s="12" t="s">
        <v>460</v>
      </c>
      <c r="C80" s="12" t="s">
        <v>462</v>
      </c>
      <c r="D80" s="12" t="s">
        <v>859</v>
      </c>
    </row>
    <row r="81" spans="1:4" ht="72" x14ac:dyDescent="0.25">
      <c r="A81" s="12" t="s">
        <v>464</v>
      </c>
      <c r="B81" s="12" t="s">
        <v>465</v>
      </c>
      <c r="C81" s="12" t="s">
        <v>467</v>
      </c>
      <c r="D81" s="12" t="s">
        <v>858</v>
      </c>
    </row>
    <row r="82" spans="1:4" ht="144" x14ac:dyDescent="0.25">
      <c r="A82" s="12" t="s">
        <v>470</v>
      </c>
      <c r="B82" s="12" t="s">
        <v>471</v>
      </c>
      <c r="C82" s="12" t="s">
        <v>473</v>
      </c>
      <c r="D82" s="12" t="s">
        <v>860</v>
      </c>
    </row>
    <row r="83" spans="1:4" ht="15" x14ac:dyDescent="0.25">
      <c r="A83" s="236" t="s">
        <v>95</v>
      </c>
      <c r="B83" s="236" t="s">
        <v>83</v>
      </c>
      <c r="C83" s="704" t="s">
        <v>476</v>
      </c>
      <c r="D83" s="705"/>
    </row>
    <row r="84" spans="1:4" ht="84" x14ac:dyDescent="0.25">
      <c r="A84" s="12" t="s">
        <v>477</v>
      </c>
      <c r="B84" s="12" t="s">
        <v>478</v>
      </c>
      <c r="C84" s="12" t="s">
        <v>480</v>
      </c>
      <c r="D84" s="12" t="s">
        <v>864</v>
      </c>
    </row>
    <row r="85" spans="1:4" ht="48" x14ac:dyDescent="0.25">
      <c r="A85" s="12" t="s">
        <v>483</v>
      </c>
      <c r="B85" s="12" t="s">
        <v>484</v>
      </c>
      <c r="C85" s="12" t="s">
        <v>486</v>
      </c>
      <c r="D85" s="12" t="s">
        <v>863</v>
      </c>
    </row>
    <row r="86" spans="1:4" ht="84" x14ac:dyDescent="0.25">
      <c r="A86" s="12" t="s">
        <v>488</v>
      </c>
      <c r="B86" s="12" t="s">
        <v>489</v>
      </c>
      <c r="C86" s="12" t="s">
        <v>491</v>
      </c>
      <c r="D86" s="12" t="s">
        <v>862</v>
      </c>
    </row>
    <row r="87" spans="1:4" ht="48" x14ac:dyDescent="0.25">
      <c r="A87" s="12" t="s">
        <v>494</v>
      </c>
      <c r="B87" s="12" t="s">
        <v>495</v>
      </c>
      <c r="C87" s="12" t="s">
        <v>497</v>
      </c>
      <c r="D87" s="12" t="s">
        <v>865</v>
      </c>
    </row>
    <row r="88" spans="1:4" ht="15" x14ac:dyDescent="0.25">
      <c r="A88" s="236" t="s">
        <v>96</v>
      </c>
      <c r="B88" s="236">
        <v>0</v>
      </c>
      <c r="C88" s="704" t="s">
        <v>499</v>
      </c>
      <c r="D88" s="705"/>
    </row>
    <row r="89" spans="1:4" ht="72" x14ac:dyDescent="0.25">
      <c r="A89" s="12" t="s">
        <v>145</v>
      </c>
      <c r="B89" s="12" t="s">
        <v>500</v>
      </c>
      <c r="C89" s="12" t="s">
        <v>502</v>
      </c>
      <c r="D89" s="12" t="s">
        <v>852</v>
      </c>
    </row>
    <row r="90" spans="1:4" ht="120" x14ac:dyDescent="0.25">
      <c r="A90" s="12" t="s">
        <v>146</v>
      </c>
      <c r="B90" s="12" t="s">
        <v>503</v>
      </c>
      <c r="C90" s="12" t="s">
        <v>505</v>
      </c>
      <c r="D90" s="12" t="s">
        <v>841</v>
      </c>
    </row>
    <row r="91" spans="1:4" ht="48" x14ac:dyDescent="0.25">
      <c r="A91" s="12" t="s">
        <v>507</v>
      </c>
      <c r="B91" s="12" t="s">
        <v>508</v>
      </c>
      <c r="C91" s="12" t="s">
        <v>510</v>
      </c>
      <c r="D91" s="12" t="s">
        <v>851</v>
      </c>
    </row>
    <row r="92" spans="1:4" ht="84" x14ac:dyDescent="0.25">
      <c r="A92" s="12" t="s">
        <v>513</v>
      </c>
      <c r="B92" s="12" t="s">
        <v>514</v>
      </c>
      <c r="C92" s="12" t="s">
        <v>516</v>
      </c>
      <c r="D92" s="12" t="s">
        <v>849</v>
      </c>
    </row>
    <row r="93" spans="1:4" ht="48" x14ac:dyDescent="0.25">
      <c r="A93" s="12" t="s">
        <v>518</v>
      </c>
      <c r="B93" s="12" t="s">
        <v>519</v>
      </c>
      <c r="C93" s="12" t="s">
        <v>521</v>
      </c>
      <c r="D93" s="12" t="s">
        <v>850</v>
      </c>
    </row>
    <row r="94" spans="1:4" ht="108" x14ac:dyDescent="0.25">
      <c r="A94" s="12" t="s">
        <v>523</v>
      </c>
      <c r="B94" s="12" t="s">
        <v>524</v>
      </c>
      <c r="C94" s="12" t="s">
        <v>526</v>
      </c>
      <c r="D94" s="12" t="s">
        <v>854</v>
      </c>
    </row>
    <row r="95" spans="1:4" ht="72" x14ac:dyDescent="0.25">
      <c r="A95" s="12" t="s">
        <v>528</v>
      </c>
      <c r="B95" s="12" t="s">
        <v>529</v>
      </c>
      <c r="C95" s="12" t="s">
        <v>531</v>
      </c>
      <c r="D95" s="12" t="s">
        <v>853</v>
      </c>
    </row>
    <row r="96" spans="1:4" ht="84" x14ac:dyDescent="0.25">
      <c r="A96" s="12" t="s">
        <v>533</v>
      </c>
      <c r="B96" s="12" t="s">
        <v>534</v>
      </c>
      <c r="C96" s="12" t="s">
        <v>536</v>
      </c>
      <c r="D96" s="12" t="s">
        <v>844</v>
      </c>
    </row>
    <row r="97" spans="1:4" ht="96" x14ac:dyDescent="0.25">
      <c r="A97" s="12" t="s">
        <v>538</v>
      </c>
      <c r="B97" s="12" t="s">
        <v>539</v>
      </c>
      <c r="C97" s="12" t="s">
        <v>541</v>
      </c>
      <c r="D97" s="12" t="s">
        <v>845</v>
      </c>
    </row>
    <row r="98" spans="1:4" ht="48" x14ac:dyDescent="0.25">
      <c r="A98" s="12" t="s">
        <v>543</v>
      </c>
      <c r="B98" s="12" t="s">
        <v>544</v>
      </c>
      <c r="C98" s="12" t="s">
        <v>546</v>
      </c>
      <c r="D98" s="12" t="s">
        <v>847</v>
      </c>
    </row>
    <row r="99" spans="1:4" ht="48" x14ac:dyDescent="0.25">
      <c r="A99" s="12" t="s">
        <v>548</v>
      </c>
      <c r="B99" s="12" t="s">
        <v>549</v>
      </c>
      <c r="C99" s="12" t="s">
        <v>551</v>
      </c>
      <c r="D99" s="12" t="s">
        <v>840</v>
      </c>
    </row>
    <row r="100" spans="1:4" ht="108" x14ac:dyDescent="0.25">
      <c r="A100" s="12" t="s">
        <v>553</v>
      </c>
      <c r="B100" s="12" t="s">
        <v>554</v>
      </c>
      <c r="C100" s="12" t="s">
        <v>556</v>
      </c>
      <c r="D100" s="12" t="s">
        <v>848</v>
      </c>
    </row>
    <row r="101" spans="1:4" ht="24" x14ac:dyDescent="0.25">
      <c r="A101" s="12" t="s">
        <v>558</v>
      </c>
      <c r="B101" s="12" t="s">
        <v>559</v>
      </c>
      <c r="C101" s="12" t="s">
        <v>561</v>
      </c>
      <c r="D101" s="12" t="s">
        <v>855</v>
      </c>
    </row>
    <row r="102" spans="1:4" ht="48" x14ac:dyDescent="0.25">
      <c r="A102" s="12" t="s">
        <v>563</v>
      </c>
      <c r="B102" s="12" t="s">
        <v>564</v>
      </c>
      <c r="C102" s="12" t="s">
        <v>566</v>
      </c>
      <c r="D102" s="12" t="s">
        <v>846</v>
      </c>
    </row>
    <row r="103" spans="1:4" ht="60" x14ac:dyDescent="0.25">
      <c r="A103" s="12" t="s">
        <v>569</v>
      </c>
      <c r="B103" s="12" t="s">
        <v>570</v>
      </c>
      <c r="C103" s="12" t="s">
        <v>572</v>
      </c>
      <c r="D103" s="12" t="s">
        <v>839</v>
      </c>
    </row>
    <row r="104" spans="1:4" ht="60" x14ac:dyDescent="0.25">
      <c r="A104" s="12" t="s">
        <v>574</v>
      </c>
      <c r="B104" s="12" t="s">
        <v>575</v>
      </c>
      <c r="C104" s="12" t="s">
        <v>577</v>
      </c>
      <c r="D104" s="12" t="s">
        <v>843</v>
      </c>
    </row>
    <row r="105" spans="1:4" ht="60" x14ac:dyDescent="0.25">
      <c r="A105" s="12" t="s">
        <v>579</v>
      </c>
      <c r="B105" s="12" t="s">
        <v>580</v>
      </c>
      <c r="C105" s="12" t="s">
        <v>582</v>
      </c>
      <c r="D105" s="12" t="s">
        <v>842</v>
      </c>
    </row>
    <row r="106" spans="1:4" ht="15" x14ac:dyDescent="0.25">
      <c r="A106" s="236" t="s">
        <v>583</v>
      </c>
      <c r="B106" s="236">
        <v>0</v>
      </c>
      <c r="C106" s="704" t="s">
        <v>584</v>
      </c>
      <c r="D106" s="705"/>
    </row>
    <row r="107" spans="1:4" ht="15" x14ac:dyDescent="0.25">
      <c r="A107" s="236" t="s">
        <v>97</v>
      </c>
      <c r="B107" s="236">
        <v>0</v>
      </c>
      <c r="C107" s="704" t="s">
        <v>585</v>
      </c>
      <c r="D107" s="705"/>
    </row>
    <row r="108" spans="1:4" ht="48" x14ac:dyDescent="0.25">
      <c r="A108" s="12" t="s">
        <v>147</v>
      </c>
      <c r="B108" s="12" t="s">
        <v>586</v>
      </c>
      <c r="C108" s="12" t="s">
        <v>588</v>
      </c>
      <c r="D108" s="12" t="s">
        <v>833</v>
      </c>
    </row>
    <row r="109" spans="1:4" ht="60" x14ac:dyDescent="0.25">
      <c r="A109" s="12" t="s">
        <v>150</v>
      </c>
      <c r="B109" s="12" t="s">
        <v>591</v>
      </c>
      <c r="C109" s="12" t="s">
        <v>593</v>
      </c>
      <c r="D109" s="12" t="s">
        <v>831</v>
      </c>
    </row>
    <row r="110" spans="1:4" ht="84" x14ac:dyDescent="0.25">
      <c r="A110" s="12" t="s">
        <v>151</v>
      </c>
      <c r="B110" s="12" t="s">
        <v>594</v>
      </c>
      <c r="C110" s="12" t="s">
        <v>596</v>
      </c>
      <c r="D110" s="12" t="s">
        <v>832</v>
      </c>
    </row>
    <row r="111" spans="1:4" ht="60" x14ac:dyDescent="0.25">
      <c r="A111" s="12" t="s">
        <v>152</v>
      </c>
      <c r="B111" s="12" t="s">
        <v>597</v>
      </c>
      <c r="C111" s="12" t="s">
        <v>599</v>
      </c>
      <c r="D111" s="12" t="s">
        <v>834</v>
      </c>
    </row>
    <row r="112" spans="1:4" ht="15" x14ac:dyDescent="0.25">
      <c r="A112" s="236" t="s">
        <v>98</v>
      </c>
      <c r="B112" s="236" t="s">
        <v>83</v>
      </c>
      <c r="C112" s="704" t="s">
        <v>158</v>
      </c>
      <c r="D112" s="705"/>
    </row>
    <row r="113" spans="1:4" ht="36" x14ac:dyDescent="0.25">
      <c r="A113" s="12" t="s">
        <v>153</v>
      </c>
      <c r="B113" s="12" t="s">
        <v>601</v>
      </c>
      <c r="C113" s="12" t="s">
        <v>603</v>
      </c>
      <c r="D113" s="12" t="s">
        <v>836</v>
      </c>
    </row>
    <row r="114" spans="1:4" ht="48" x14ac:dyDescent="0.25">
      <c r="A114" s="12" t="s">
        <v>155</v>
      </c>
      <c r="B114" s="12" t="s">
        <v>605</v>
      </c>
      <c r="C114" s="12" t="s">
        <v>607</v>
      </c>
      <c r="D114" s="12" t="s">
        <v>838</v>
      </c>
    </row>
    <row r="115" spans="1:4" ht="36" x14ac:dyDescent="0.25">
      <c r="A115" s="12" t="s">
        <v>156</v>
      </c>
      <c r="B115" s="12" t="s">
        <v>609</v>
      </c>
      <c r="C115" s="12" t="s">
        <v>611</v>
      </c>
      <c r="D115" s="12" t="s">
        <v>835</v>
      </c>
    </row>
    <row r="116" spans="1:4" ht="24" x14ac:dyDescent="0.25">
      <c r="A116" s="12" t="s">
        <v>157</v>
      </c>
      <c r="B116" s="12" t="s">
        <v>612</v>
      </c>
      <c r="C116" s="12" t="s">
        <v>614</v>
      </c>
      <c r="D116" s="12" t="s">
        <v>1357</v>
      </c>
    </row>
    <row r="117" spans="1:4" ht="15" x14ac:dyDescent="0.25">
      <c r="A117" s="236" t="s">
        <v>615</v>
      </c>
      <c r="B117" s="236" t="s">
        <v>83</v>
      </c>
      <c r="C117" s="704" t="s">
        <v>616</v>
      </c>
      <c r="D117" s="705"/>
    </row>
    <row r="118" spans="1:4" ht="15" x14ac:dyDescent="0.25">
      <c r="A118" s="236" t="s">
        <v>617</v>
      </c>
      <c r="B118" s="236" t="s">
        <v>83</v>
      </c>
      <c r="C118" s="704" t="s">
        <v>618</v>
      </c>
      <c r="D118" s="705"/>
    </row>
    <row r="119" spans="1:4" ht="15" x14ac:dyDescent="0.25">
      <c r="A119" s="236" t="s">
        <v>619</v>
      </c>
      <c r="B119" s="236" t="s">
        <v>83</v>
      </c>
      <c r="C119" s="704" t="s">
        <v>620</v>
      </c>
      <c r="D119" s="705"/>
    </row>
    <row r="120" spans="1:4" ht="156" x14ac:dyDescent="0.25">
      <c r="A120" s="12" t="s">
        <v>621</v>
      </c>
      <c r="B120" s="12" t="s">
        <v>622</v>
      </c>
      <c r="C120" s="12" t="s">
        <v>1007</v>
      </c>
      <c r="D120" s="12" t="s">
        <v>877</v>
      </c>
    </row>
    <row r="121" spans="1:4" ht="15" x14ac:dyDescent="0.25">
      <c r="A121" s="236" t="s">
        <v>794</v>
      </c>
      <c r="B121" s="236">
        <v>0</v>
      </c>
      <c r="C121" s="704" t="s">
        <v>795</v>
      </c>
      <c r="D121" s="705"/>
    </row>
    <row r="122" spans="1:4" ht="15" x14ac:dyDescent="0.25">
      <c r="A122" s="236" t="s">
        <v>627</v>
      </c>
      <c r="B122" s="236" t="s">
        <v>83</v>
      </c>
      <c r="C122" s="704" t="s">
        <v>628</v>
      </c>
      <c r="D122" s="705"/>
    </row>
    <row r="123" spans="1:4" ht="15" x14ac:dyDescent="0.25">
      <c r="A123" s="236" t="s">
        <v>629</v>
      </c>
      <c r="B123" s="236" t="s">
        <v>83</v>
      </c>
      <c r="C123" s="704" t="s">
        <v>630</v>
      </c>
      <c r="D123" s="705"/>
    </row>
    <row r="124" spans="1:4" ht="15" x14ac:dyDescent="0.25">
      <c r="A124" s="236" t="s">
        <v>631</v>
      </c>
      <c r="B124" s="236" t="s">
        <v>83</v>
      </c>
      <c r="C124" s="704" t="s">
        <v>632</v>
      </c>
      <c r="D124" s="705"/>
    </row>
    <row r="125" spans="1:4" ht="60" x14ac:dyDescent="0.25">
      <c r="A125" s="12" t="s">
        <v>633</v>
      </c>
      <c r="B125" s="12" t="s">
        <v>634</v>
      </c>
      <c r="C125" s="12" t="s">
        <v>636</v>
      </c>
      <c r="D125" s="12" t="s">
        <v>807</v>
      </c>
    </row>
    <row r="126" spans="1:4" ht="72" x14ac:dyDescent="0.25">
      <c r="A126" s="12" t="s">
        <v>638</v>
      </c>
      <c r="B126" s="12" t="s">
        <v>639</v>
      </c>
      <c r="C126" s="12" t="s">
        <v>641</v>
      </c>
      <c r="D126" s="12" t="s">
        <v>806</v>
      </c>
    </row>
    <row r="127" spans="1:4" ht="72" x14ac:dyDescent="0.25">
      <c r="A127" s="12" t="s">
        <v>643</v>
      </c>
      <c r="B127" s="12" t="s">
        <v>644</v>
      </c>
      <c r="C127" s="12" t="s">
        <v>646</v>
      </c>
      <c r="D127" s="12" t="s">
        <v>805</v>
      </c>
    </row>
    <row r="128" spans="1:4" ht="132" x14ac:dyDescent="0.25">
      <c r="A128" s="12" t="s">
        <v>648</v>
      </c>
      <c r="B128" s="12" t="s">
        <v>649</v>
      </c>
      <c r="C128" s="12" t="s">
        <v>651</v>
      </c>
      <c r="D128" s="12" t="s">
        <v>808</v>
      </c>
    </row>
    <row r="129" spans="1:4" ht="72" x14ac:dyDescent="0.25">
      <c r="A129" s="12" t="s">
        <v>653</v>
      </c>
      <c r="B129" s="12" t="s">
        <v>654</v>
      </c>
      <c r="C129" s="12" t="s">
        <v>656</v>
      </c>
      <c r="D129" s="12" t="s">
        <v>1346</v>
      </c>
    </row>
    <row r="130" spans="1:4" ht="24" x14ac:dyDescent="0.25">
      <c r="A130" s="12" t="s">
        <v>657</v>
      </c>
      <c r="B130" s="12" t="s">
        <v>658</v>
      </c>
      <c r="C130" s="12" t="s">
        <v>660</v>
      </c>
      <c r="D130" s="12" t="s">
        <v>809</v>
      </c>
    </row>
    <row r="131" spans="1:4" ht="84" x14ac:dyDescent="0.25">
      <c r="A131" s="12" t="s">
        <v>661</v>
      </c>
      <c r="B131" s="12" t="s">
        <v>662</v>
      </c>
      <c r="C131" s="12" t="s">
        <v>664</v>
      </c>
      <c r="D131" s="12" t="s">
        <v>1347</v>
      </c>
    </row>
    <row r="132" spans="1:4" ht="180" x14ac:dyDescent="0.25">
      <c r="A132" s="12" t="s">
        <v>665</v>
      </c>
      <c r="B132" s="12" t="s">
        <v>666</v>
      </c>
      <c r="C132" s="12" t="s">
        <v>668</v>
      </c>
      <c r="D132" s="12" t="s">
        <v>812</v>
      </c>
    </row>
    <row r="133" spans="1:4" ht="15" x14ac:dyDescent="0.25">
      <c r="A133" s="236" t="s">
        <v>669</v>
      </c>
      <c r="B133" s="236" t="s">
        <v>83</v>
      </c>
      <c r="C133" s="704" t="s">
        <v>670</v>
      </c>
      <c r="D133" s="705"/>
    </row>
    <row r="134" spans="1:4" ht="84" x14ac:dyDescent="0.25">
      <c r="A134" s="12" t="s">
        <v>671</v>
      </c>
      <c r="B134" s="12" t="s">
        <v>672</v>
      </c>
      <c r="C134" s="12" t="s">
        <v>674</v>
      </c>
      <c r="D134" s="12" t="s">
        <v>1343</v>
      </c>
    </row>
    <row r="135" spans="1:4" ht="15" x14ac:dyDescent="0.25">
      <c r="A135" s="236" t="s">
        <v>675</v>
      </c>
      <c r="B135" s="236" t="s">
        <v>83</v>
      </c>
      <c r="C135" s="704" t="s">
        <v>676</v>
      </c>
      <c r="D135" s="705"/>
    </row>
    <row r="136" spans="1:4" ht="15" x14ac:dyDescent="0.25">
      <c r="A136" s="236" t="s">
        <v>677</v>
      </c>
      <c r="B136" s="236" t="s">
        <v>83</v>
      </c>
      <c r="C136" s="704" t="s">
        <v>678</v>
      </c>
      <c r="D136" s="705"/>
    </row>
    <row r="137" spans="1:4" ht="72" x14ac:dyDescent="0.25">
      <c r="A137" s="12" t="s">
        <v>679</v>
      </c>
      <c r="B137" s="12" t="s">
        <v>680</v>
      </c>
      <c r="C137" s="12" t="s">
        <v>682</v>
      </c>
      <c r="D137" s="12" t="s">
        <v>1344</v>
      </c>
    </row>
    <row r="138" spans="1:4" ht="48" x14ac:dyDescent="0.25">
      <c r="A138" s="12" t="s">
        <v>1237</v>
      </c>
      <c r="B138" s="12" t="s">
        <v>1242</v>
      </c>
      <c r="C138" s="12" t="s">
        <v>1238</v>
      </c>
      <c r="D138" s="12" t="s">
        <v>1345</v>
      </c>
    </row>
    <row r="139" spans="1:4" ht="15" x14ac:dyDescent="0.25">
      <c r="A139" s="236" t="s">
        <v>684</v>
      </c>
      <c r="B139" s="236" t="s">
        <v>83</v>
      </c>
      <c r="C139" s="704" t="s">
        <v>685</v>
      </c>
      <c r="D139" s="705"/>
    </row>
    <row r="140" spans="1:4" ht="15" x14ac:dyDescent="0.25">
      <c r="A140" s="236" t="s">
        <v>686</v>
      </c>
      <c r="B140" s="236" t="s">
        <v>83</v>
      </c>
      <c r="C140" s="704" t="s">
        <v>687</v>
      </c>
      <c r="D140" s="705"/>
    </row>
    <row r="141" spans="1:4" ht="15" x14ac:dyDescent="0.25">
      <c r="A141" s="236" t="s">
        <v>688</v>
      </c>
      <c r="B141" s="236" t="s">
        <v>83</v>
      </c>
      <c r="C141" s="704" t="s">
        <v>689</v>
      </c>
      <c r="D141" s="705"/>
    </row>
    <row r="142" spans="1:4" ht="120" x14ac:dyDescent="0.25">
      <c r="A142" s="12" t="s">
        <v>690</v>
      </c>
      <c r="B142" s="12" t="s">
        <v>691</v>
      </c>
      <c r="C142" s="12" t="s">
        <v>693</v>
      </c>
      <c r="D142" s="12" t="s">
        <v>1348</v>
      </c>
    </row>
    <row r="143" spans="1:4" ht="84" x14ac:dyDescent="0.25">
      <c r="A143" s="12" t="s">
        <v>695</v>
      </c>
      <c r="B143" s="12" t="s">
        <v>696</v>
      </c>
      <c r="C143" s="12" t="s">
        <v>698</v>
      </c>
      <c r="D143" s="12" t="s">
        <v>819</v>
      </c>
    </row>
    <row r="144" spans="1:4" ht="48" x14ac:dyDescent="0.25">
      <c r="A144" s="12" t="s">
        <v>699</v>
      </c>
      <c r="B144" s="12" t="s">
        <v>700</v>
      </c>
      <c r="C144" s="12" t="s">
        <v>701</v>
      </c>
      <c r="D144" s="12" t="s">
        <v>884</v>
      </c>
    </row>
    <row r="145" spans="1:4" ht="24" x14ac:dyDescent="0.25">
      <c r="A145" s="12" t="s">
        <v>702</v>
      </c>
      <c r="B145" s="12" t="s">
        <v>703</v>
      </c>
      <c r="C145" s="12" t="s">
        <v>704</v>
      </c>
      <c r="D145" s="12" t="s">
        <v>275</v>
      </c>
    </row>
    <row r="146" spans="1:4" ht="72" x14ac:dyDescent="0.25">
      <c r="A146" s="12" t="s">
        <v>705</v>
      </c>
      <c r="B146" s="12" t="s">
        <v>706</v>
      </c>
      <c r="C146" s="12" t="s">
        <v>708</v>
      </c>
      <c r="D146" s="12" t="s">
        <v>820</v>
      </c>
    </row>
    <row r="147" spans="1:4" ht="60" x14ac:dyDescent="0.25">
      <c r="A147" s="12" t="s">
        <v>709</v>
      </c>
      <c r="B147" s="12" t="s">
        <v>710</v>
      </c>
      <c r="C147" s="12" t="s">
        <v>712</v>
      </c>
      <c r="D147" s="12" t="s">
        <v>818</v>
      </c>
    </row>
    <row r="148" spans="1:4" ht="60" x14ac:dyDescent="0.25">
      <c r="A148" s="12" t="s">
        <v>713</v>
      </c>
      <c r="B148" s="12" t="s">
        <v>714</v>
      </c>
      <c r="C148" s="12" t="s">
        <v>715</v>
      </c>
      <c r="D148" s="12" t="s">
        <v>1349</v>
      </c>
    </row>
    <row r="149" spans="1:4" ht="84" x14ac:dyDescent="0.25">
      <c r="A149" s="12" t="s">
        <v>1175</v>
      </c>
      <c r="B149" s="12" t="s">
        <v>1181</v>
      </c>
      <c r="C149" s="12" t="s">
        <v>1177</v>
      </c>
      <c r="D149" s="12" t="s">
        <v>1351</v>
      </c>
    </row>
    <row r="150" spans="1:4" ht="108" x14ac:dyDescent="0.25">
      <c r="A150" s="12" t="s">
        <v>1176</v>
      </c>
      <c r="B150" s="12" t="s">
        <v>1182</v>
      </c>
      <c r="C150" s="12" t="s">
        <v>1179</v>
      </c>
      <c r="D150" s="12" t="s">
        <v>1350</v>
      </c>
    </row>
  </sheetData>
  <autoFilter ref="A9:D150"/>
  <mergeCells count="46">
    <mergeCell ref="C136:D136"/>
    <mergeCell ref="C139:D139"/>
    <mergeCell ref="C140:D140"/>
    <mergeCell ref="C141:D141"/>
    <mergeCell ref="C121:D121"/>
    <mergeCell ref="C122:D122"/>
    <mergeCell ref="C123:D123"/>
    <mergeCell ref="C124:D124"/>
    <mergeCell ref="C133:D133"/>
    <mergeCell ref="C135:D135"/>
    <mergeCell ref="C106:D106"/>
    <mergeCell ref="C107:D107"/>
    <mergeCell ref="C112:D112"/>
    <mergeCell ref="C117:D117"/>
    <mergeCell ref="C118:D118"/>
    <mergeCell ref="C119:D119"/>
    <mergeCell ref="C68:D68"/>
    <mergeCell ref="C73:D73"/>
    <mergeCell ref="C77:D77"/>
    <mergeCell ref="C78:D78"/>
    <mergeCell ref="C83:D83"/>
    <mergeCell ref="C88:D88"/>
    <mergeCell ref="C57:D57"/>
    <mergeCell ref="C58:D58"/>
    <mergeCell ref="C60:D60"/>
    <mergeCell ref="C61:D61"/>
    <mergeCell ref="C62:D62"/>
    <mergeCell ref="C63:D63"/>
    <mergeCell ref="C38:D38"/>
    <mergeCell ref="C41:D41"/>
    <mergeCell ref="C46:D46"/>
    <mergeCell ref="C48:D48"/>
    <mergeCell ref="C49:D49"/>
    <mergeCell ref="C52:D52"/>
    <mergeCell ref="C24:D24"/>
    <mergeCell ref="C26:D26"/>
    <mergeCell ref="C27:D27"/>
    <mergeCell ref="C28:D28"/>
    <mergeCell ref="C29:D29"/>
    <mergeCell ref="C30:D30"/>
    <mergeCell ref="C10:D10"/>
    <mergeCell ref="C11:D11"/>
    <mergeCell ref="C12:D12"/>
    <mergeCell ref="C13:D13"/>
    <mergeCell ref="C16:D16"/>
    <mergeCell ref="C22:D22"/>
  </mergeCells>
  <pageMargins left="0.25" right="0.25" top="0.75" bottom="0.75" header="0.3" footer="0.3"/>
  <pageSetup paperSize="9" scale="4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0"/>
  <sheetViews>
    <sheetView workbookViewId="0">
      <selection activeCell="F2" sqref="F2"/>
    </sheetView>
  </sheetViews>
  <sheetFormatPr defaultRowHeight="42" customHeight="1" x14ac:dyDescent="0.25"/>
  <cols>
    <col min="1" max="16384" width="9.140625" style="532"/>
  </cols>
  <sheetData>
    <row r="1" spans="1:25" ht="42" customHeight="1" x14ac:dyDescent="0.25">
      <c r="A1" s="526" t="s">
        <v>798</v>
      </c>
      <c r="B1" s="527" t="s">
        <v>1318</v>
      </c>
      <c r="C1" s="526" t="s">
        <v>926</v>
      </c>
      <c r="D1" s="528" t="s">
        <v>1015</v>
      </c>
      <c r="E1" s="528" t="s">
        <v>1016</v>
      </c>
      <c r="F1" s="529" t="s">
        <v>1319</v>
      </c>
      <c r="G1" s="530" t="s">
        <v>1320</v>
      </c>
      <c r="H1" s="530" t="s">
        <v>1321</v>
      </c>
      <c r="I1" s="530" t="s">
        <v>1322</v>
      </c>
      <c r="J1" s="530" t="s">
        <v>1323</v>
      </c>
      <c r="K1" s="530" t="s">
        <v>1324</v>
      </c>
      <c r="L1" s="530" t="s">
        <v>1325</v>
      </c>
      <c r="M1" s="526" t="s">
        <v>1326</v>
      </c>
      <c r="N1" s="526" t="s">
        <v>1327</v>
      </c>
      <c r="O1" s="531" t="s">
        <v>1311</v>
      </c>
      <c r="P1" s="526" t="s">
        <v>1312</v>
      </c>
      <c r="Q1" s="526" t="s">
        <v>1313</v>
      </c>
      <c r="R1" s="526" t="s">
        <v>1328</v>
      </c>
      <c r="S1" s="526" t="s">
        <v>1329</v>
      </c>
      <c r="T1" s="526" t="s">
        <v>1330</v>
      </c>
      <c r="U1" s="526" t="s">
        <v>1331</v>
      </c>
      <c r="V1" s="526" t="s">
        <v>1332</v>
      </c>
      <c r="W1" s="526" t="s">
        <v>1333</v>
      </c>
      <c r="X1" s="526" t="s">
        <v>1334</v>
      </c>
      <c r="Y1" s="526" t="s">
        <v>1335</v>
      </c>
    </row>
    <row r="2" spans="1:25" ht="42" customHeight="1" x14ac:dyDescent="0.25">
      <c r="A2" s="533" t="s">
        <v>359</v>
      </c>
      <c r="B2" s="534">
        <v>42853</v>
      </c>
      <c r="C2" s="534">
        <v>42921</v>
      </c>
      <c r="D2" s="533" t="s">
        <v>360</v>
      </c>
      <c r="E2" s="533" t="s">
        <v>940</v>
      </c>
      <c r="F2" s="533" t="s">
        <v>799</v>
      </c>
      <c r="G2" s="533" t="s">
        <v>1336</v>
      </c>
      <c r="H2" s="533" t="s">
        <v>938</v>
      </c>
      <c r="I2" s="533" t="s">
        <v>408</v>
      </c>
      <c r="J2" s="533" t="s">
        <v>1337</v>
      </c>
      <c r="K2" s="534">
        <v>42843</v>
      </c>
      <c r="L2" s="534">
        <v>43281</v>
      </c>
      <c r="M2" s="534">
        <v>43312</v>
      </c>
      <c r="N2" s="534">
        <v>43097</v>
      </c>
      <c r="O2" s="535">
        <v>142676.60999999999</v>
      </c>
      <c r="P2" s="535">
        <v>111269</v>
      </c>
      <c r="Q2" s="535">
        <v>0</v>
      </c>
      <c r="R2" s="535">
        <v>31407.61</v>
      </c>
      <c r="S2" s="535">
        <v>31407.61</v>
      </c>
      <c r="T2" s="535">
        <v>0</v>
      </c>
      <c r="U2" s="535">
        <v>31407.61</v>
      </c>
      <c r="V2" s="535">
        <v>0</v>
      </c>
      <c r="W2" s="535">
        <v>0</v>
      </c>
      <c r="X2" s="535">
        <v>0</v>
      </c>
      <c r="Y2" s="535">
        <v>0</v>
      </c>
    </row>
    <row r="3" spans="1:25" ht="42" customHeight="1" x14ac:dyDescent="0.25">
      <c r="A3" s="533" t="s">
        <v>352</v>
      </c>
      <c r="B3" s="534">
        <v>43026</v>
      </c>
      <c r="C3" s="534">
        <v>43124</v>
      </c>
      <c r="D3" s="533" t="s">
        <v>353</v>
      </c>
      <c r="E3" s="533" t="s">
        <v>940</v>
      </c>
      <c r="F3" s="533" t="s">
        <v>800</v>
      </c>
      <c r="G3" s="533" t="s">
        <v>1336</v>
      </c>
      <c r="H3" s="533" t="s">
        <v>944</v>
      </c>
      <c r="I3" s="533" t="s">
        <v>408</v>
      </c>
      <c r="J3" s="533" t="s">
        <v>1338</v>
      </c>
      <c r="K3" s="534">
        <v>43048</v>
      </c>
      <c r="L3" s="534">
        <v>43465</v>
      </c>
      <c r="M3" s="534">
        <v>43861</v>
      </c>
      <c r="N3" s="534">
        <v>43735</v>
      </c>
      <c r="O3" s="535">
        <v>69389.47</v>
      </c>
      <c r="P3" s="535">
        <v>27382</v>
      </c>
      <c r="Q3" s="535">
        <v>0</v>
      </c>
      <c r="R3" s="535">
        <v>42007.47</v>
      </c>
      <c r="S3" s="535">
        <v>42007.47</v>
      </c>
      <c r="T3" s="535">
        <v>0</v>
      </c>
      <c r="U3" s="535">
        <v>42007.47</v>
      </c>
      <c r="V3" s="535">
        <v>0</v>
      </c>
      <c r="W3" s="535">
        <v>0</v>
      </c>
      <c r="X3" s="535">
        <v>0</v>
      </c>
      <c r="Y3" s="535">
        <v>0</v>
      </c>
    </row>
    <row r="4" spans="1:25" ht="42" customHeight="1" x14ac:dyDescent="0.25">
      <c r="A4" s="533" t="s">
        <v>347</v>
      </c>
      <c r="B4" s="534">
        <v>43084</v>
      </c>
      <c r="C4" s="534">
        <v>43185</v>
      </c>
      <c r="D4" s="533" t="s">
        <v>348</v>
      </c>
      <c r="E4" s="533" t="s">
        <v>940</v>
      </c>
      <c r="F4" s="533" t="s">
        <v>801</v>
      </c>
      <c r="G4" s="533" t="s">
        <v>1336</v>
      </c>
      <c r="H4" s="533" t="s">
        <v>946</v>
      </c>
      <c r="I4" s="533" t="s">
        <v>408</v>
      </c>
      <c r="J4" s="533" t="s">
        <v>1339</v>
      </c>
      <c r="K4" s="534">
        <v>43061</v>
      </c>
      <c r="L4" s="534">
        <v>43404</v>
      </c>
      <c r="M4" s="534">
        <v>43434</v>
      </c>
      <c r="N4" s="534">
        <v>43462</v>
      </c>
      <c r="O4" s="535">
        <v>83796.47</v>
      </c>
      <c r="P4" s="535">
        <v>71227</v>
      </c>
      <c r="Q4" s="535">
        <v>0</v>
      </c>
      <c r="R4" s="535">
        <v>12569.47</v>
      </c>
      <c r="S4" s="535">
        <v>12569.47</v>
      </c>
      <c r="T4" s="535">
        <v>0</v>
      </c>
      <c r="U4" s="535">
        <v>12569.47</v>
      </c>
      <c r="V4" s="535">
        <v>0</v>
      </c>
      <c r="W4" s="535">
        <v>0</v>
      </c>
      <c r="X4" s="535">
        <v>0</v>
      </c>
      <c r="Y4" s="535">
        <v>0</v>
      </c>
    </row>
    <row r="5" spans="1:25" ht="42" customHeight="1" x14ac:dyDescent="0.25">
      <c r="A5" s="533" t="s">
        <v>881</v>
      </c>
      <c r="B5" s="534">
        <v>43552</v>
      </c>
      <c r="C5" s="534">
        <v>43630</v>
      </c>
      <c r="D5" s="533" t="s">
        <v>356</v>
      </c>
      <c r="E5" s="533" t="s">
        <v>940</v>
      </c>
      <c r="F5" s="533" t="s">
        <v>1340</v>
      </c>
      <c r="G5" s="533" t="s">
        <v>1336</v>
      </c>
      <c r="H5" s="533" t="s">
        <v>950</v>
      </c>
      <c r="I5" s="533" t="s">
        <v>408</v>
      </c>
      <c r="J5" s="533" t="s">
        <v>1341</v>
      </c>
      <c r="K5" s="534">
        <v>43572</v>
      </c>
      <c r="L5" s="534">
        <v>44012</v>
      </c>
      <c r="M5" s="534">
        <v>44042</v>
      </c>
      <c r="N5" s="534">
        <v>44070</v>
      </c>
      <c r="O5" s="535">
        <v>187680.87</v>
      </c>
      <c r="P5" s="535">
        <v>153316.01</v>
      </c>
      <c r="Q5" s="535">
        <v>0</v>
      </c>
      <c r="R5" s="535">
        <v>34364.86</v>
      </c>
      <c r="S5" s="535">
        <v>34364.86</v>
      </c>
      <c r="T5" s="535">
        <v>0</v>
      </c>
      <c r="U5" s="535">
        <v>34364.86</v>
      </c>
      <c r="V5" s="535">
        <v>0</v>
      </c>
      <c r="W5" s="535">
        <v>0</v>
      </c>
      <c r="X5" s="535">
        <v>0</v>
      </c>
      <c r="Y5" s="535">
        <v>0</v>
      </c>
    </row>
    <row r="6" spans="1:25" ht="42" customHeight="1" x14ac:dyDescent="0.25">
      <c r="A6" s="533" t="s">
        <v>1008</v>
      </c>
      <c r="B6" s="534">
        <v>43584</v>
      </c>
      <c r="C6" s="534">
        <v>43899</v>
      </c>
      <c r="D6" s="533" t="s">
        <v>934</v>
      </c>
      <c r="E6" s="533" t="s">
        <v>942</v>
      </c>
      <c r="F6" s="533" t="s">
        <v>1342</v>
      </c>
      <c r="G6" s="533" t="s">
        <v>1336</v>
      </c>
      <c r="H6" s="533" t="s">
        <v>938</v>
      </c>
      <c r="I6" s="533" t="s">
        <v>408</v>
      </c>
      <c r="J6" s="533" t="s">
        <v>1337</v>
      </c>
      <c r="K6" s="534">
        <v>43899</v>
      </c>
      <c r="L6" s="534">
        <v>44620</v>
      </c>
      <c r="M6" s="534">
        <v>44650</v>
      </c>
      <c r="N6" s="536"/>
      <c r="O6" s="535">
        <v>1071668.2</v>
      </c>
      <c r="P6" s="535">
        <v>706204</v>
      </c>
      <c r="Q6" s="535">
        <v>0</v>
      </c>
      <c r="R6" s="535">
        <v>365464.2</v>
      </c>
      <c r="S6" s="535">
        <v>365464.2</v>
      </c>
      <c r="T6" s="535">
        <v>0</v>
      </c>
      <c r="U6" s="535">
        <v>365464.2</v>
      </c>
      <c r="V6" s="535">
        <v>0</v>
      </c>
      <c r="W6" s="535">
        <v>0</v>
      </c>
      <c r="X6" s="535">
        <v>0</v>
      </c>
      <c r="Y6" s="535">
        <v>0</v>
      </c>
    </row>
    <row r="7" spans="1:25" ht="42" customHeight="1" x14ac:dyDescent="0.25">
      <c r="A7" s="533" t="s">
        <v>366</v>
      </c>
      <c r="B7" s="534">
        <v>43179</v>
      </c>
      <c r="C7" s="534">
        <v>43236</v>
      </c>
      <c r="D7" s="533" t="s">
        <v>367</v>
      </c>
      <c r="E7" s="533" t="s">
        <v>942</v>
      </c>
      <c r="F7" s="533" t="s">
        <v>802</v>
      </c>
      <c r="G7" s="533" t="s">
        <v>1336</v>
      </c>
      <c r="H7" s="533" t="s">
        <v>938</v>
      </c>
      <c r="I7" s="533" t="s">
        <v>408</v>
      </c>
      <c r="J7" s="533" t="s">
        <v>1337</v>
      </c>
      <c r="K7" s="534">
        <v>42769</v>
      </c>
      <c r="L7" s="534">
        <v>44926</v>
      </c>
      <c r="M7" s="534">
        <v>44957</v>
      </c>
      <c r="N7" s="536"/>
      <c r="O7" s="535">
        <v>2761991</v>
      </c>
      <c r="P7" s="535">
        <v>2332703</v>
      </c>
      <c r="Q7" s="535">
        <v>0</v>
      </c>
      <c r="R7" s="535">
        <v>429288</v>
      </c>
      <c r="S7" s="535">
        <v>429288</v>
      </c>
      <c r="T7" s="535">
        <v>0</v>
      </c>
      <c r="U7" s="535">
        <v>429288</v>
      </c>
      <c r="V7" s="535">
        <v>0</v>
      </c>
      <c r="W7" s="535">
        <v>0</v>
      </c>
      <c r="X7" s="535">
        <v>0</v>
      </c>
      <c r="Y7" s="535">
        <v>0</v>
      </c>
    </row>
    <row r="8" spans="1:25" ht="42" customHeight="1" x14ac:dyDescent="0.25">
      <c r="A8" s="533" t="s">
        <v>673</v>
      </c>
      <c r="B8" s="534">
        <v>42704</v>
      </c>
      <c r="C8" s="534">
        <v>42810</v>
      </c>
      <c r="D8" s="533" t="s">
        <v>674</v>
      </c>
      <c r="E8" s="533" t="s">
        <v>942</v>
      </c>
      <c r="F8" s="533" t="s">
        <v>1343</v>
      </c>
      <c r="G8" s="533" t="s">
        <v>1336</v>
      </c>
      <c r="H8" s="533" t="s">
        <v>952</v>
      </c>
      <c r="I8" s="533" t="s">
        <v>408</v>
      </c>
      <c r="J8" s="533" t="s">
        <v>1337</v>
      </c>
      <c r="K8" s="534">
        <v>41640</v>
      </c>
      <c r="L8" s="534">
        <v>44525</v>
      </c>
      <c r="M8" s="534">
        <v>44555</v>
      </c>
      <c r="N8" s="536"/>
      <c r="O8" s="535">
        <v>1734512.77</v>
      </c>
      <c r="P8" s="535">
        <v>1428940.54</v>
      </c>
      <c r="Q8" s="535">
        <v>0</v>
      </c>
      <c r="R8" s="535">
        <v>305572.23</v>
      </c>
      <c r="S8" s="535">
        <v>305572.23</v>
      </c>
      <c r="T8" s="535">
        <v>0</v>
      </c>
      <c r="U8" s="535">
        <v>305572.23</v>
      </c>
      <c r="V8" s="535">
        <v>0</v>
      </c>
      <c r="W8" s="535">
        <v>0</v>
      </c>
      <c r="X8" s="535">
        <v>0</v>
      </c>
      <c r="Y8" s="535">
        <v>0</v>
      </c>
    </row>
    <row r="9" spans="1:25" ht="42" customHeight="1" x14ac:dyDescent="0.25">
      <c r="A9" s="533" t="s">
        <v>681</v>
      </c>
      <c r="B9" s="534">
        <v>42916</v>
      </c>
      <c r="C9" s="534">
        <v>42999</v>
      </c>
      <c r="D9" s="533" t="s">
        <v>682</v>
      </c>
      <c r="E9" s="533" t="s">
        <v>942</v>
      </c>
      <c r="F9" s="533" t="s">
        <v>1344</v>
      </c>
      <c r="G9" s="533" t="s">
        <v>1336</v>
      </c>
      <c r="H9" s="533" t="s">
        <v>955</v>
      </c>
      <c r="I9" s="533" t="s">
        <v>408</v>
      </c>
      <c r="J9" s="533" t="s">
        <v>1337</v>
      </c>
      <c r="K9" s="534">
        <v>42373</v>
      </c>
      <c r="L9" s="534">
        <v>44771</v>
      </c>
      <c r="M9" s="534">
        <v>44802</v>
      </c>
      <c r="N9" s="536"/>
      <c r="O9" s="535">
        <v>3004818.1</v>
      </c>
      <c r="P9" s="535">
        <v>2554095.39</v>
      </c>
      <c r="Q9" s="535">
        <v>0</v>
      </c>
      <c r="R9" s="535">
        <v>450722.71</v>
      </c>
      <c r="S9" s="535">
        <v>450722.71</v>
      </c>
      <c r="T9" s="535">
        <v>0</v>
      </c>
      <c r="U9" s="535">
        <v>450722.71</v>
      </c>
      <c r="V9" s="535">
        <v>0</v>
      </c>
      <c r="W9" s="535">
        <v>0</v>
      </c>
      <c r="X9" s="535">
        <v>0</v>
      </c>
      <c r="Y9" s="535">
        <v>0</v>
      </c>
    </row>
    <row r="10" spans="1:25" ht="42" customHeight="1" x14ac:dyDescent="0.25">
      <c r="A10" s="533" t="s">
        <v>1310</v>
      </c>
      <c r="B10" s="534">
        <v>44195</v>
      </c>
      <c r="C10" s="534">
        <v>44286</v>
      </c>
      <c r="D10" s="533" t="s">
        <v>1238</v>
      </c>
      <c r="E10" s="533" t="s">
        <v>942</v>
      </c>
      <c r="F10" s="533" t="s">
        <v>1345</v>
      </c>
      <c r="G10" s="533" t="s">
        <v>1336</v>
      </c>
      <c r="H10" s="533" t="s">
        <v>955</v>
      </c>
      <c r="I10" s="533" t="s">
        <v>408</v>
      </c>
      <c r="J10" s="533" t="s">
        <v>1337</v>
      </c>
      <c r="K10" s="534">
        <v>43930</v>
      </c>
      <c r="L10" s="534">
        <v>45107</v>
      </c>
      <c r="M10" s="534">
        <v>45138</v>
      </c>
      <c r="N10" s="536"/>
      <c r="O10" s="535">
        <v>908823.22</v>
      </c>
      <c r="P10" s="535">
        <v>772499.74</v>
      </c>
      <c r="Q10" s="535">
        <v>0</v>
      </c>
      <c r="R10" s="535">
        <v>136323.48000000001</v>
      </c>
      <c r="S10" s="535">
        <v>136323.48000000001</v>
      </c>
      <c r="T10" s="535">
        <v>0</v>
      </c>
      <c r="U10" s="535">
        <v>136323.48000000001</v>
      </c>
      <c r="V10" s="535">
        <v>0</v>
      </c>
      <c r="W10" s="535">
        <v>0</v>
      </c>
      <c r="X10" s="535">
        <v>0</v>
      </c>
      <c r="Y10" s="535">
        <v>0</v>
      </c>
    </row>
    <row r="11" spans="1:25" ht="42" customHeight="1" x14ac:dyDescent="0.25">
      <c r="A11" s="533" t="s">
        <v>645</v>
      </c>
      <c r="B11" s="534">
        <v>42646</v>
      </c>
      <c r="C11" s="534">
        <v>42853</v>
      </c>
      <c r="D11" s="533" t="s">
        <v>646</v>
      </c>
      <c r="E11" s="533" t="s">
        <v>940</v>
      </c>
      <c r="F11" s="533" t="s">
        <v>805</v>
      </c>
      <c r="G11" s="533" t="s">
        <v>1336</v>
      </c>
      <c r="H11" s="533" t="s">
        <v>957</v>
      </c>
      <c r="I11" s="533" t="s">
        <v>408</v>
      </c>
      <c r="J11" s="533" t="s">
        <v>1341</v>
      </c>
      <c r="K11" s="534">
        <v>41660</v>
      </c>
      <c r="L11" s="534">
        <v>43707</v>
      </c>
      <c r="M11" s="534">
        <v>43768</v>
      </c>
      <c r="N11" s="534">
        <v>43818</v>
      </c>
      <c r="O11" s="535">
        <v>1902679.07</v>
      </c>
      <c r="P11" s="535">
        <v>1158669.95</v>
      </c>
      <c r="Q11" s="535">
        <v>0</v>
      </c>
      <c r="R11" s="535">
        <v>744009.12</v>
      </c>
      <c r="S11" s="535">
        <v>744009.12</v>
      </c>
      <c r="T11" s="535">
        <v>0</v>
      </c>
      <c r="U11" s="535">
        <v>744009.12</v>
      </c>
      <c r="V11" s="535">
        <v>0</v>
      </c>
      <c r="W11" s="535">
        <v>0</v>
      </c>
      <c r="X11" s="535">
        <v>0</v>
      </c>
      <c r="Y11" s="535">
        <v>0</v>
      </c>
    </row>
    <row r="12" spans="1:25" ht="42" customHeight="1" x14ac:dyDescent="0.25">
      <c r="A12" s="533" t="s">
        <v>640</v>
      </c>
      <c r="B12" s="534">
        <v>42650</v>
      </c>
      <c r="C12" s="534">
        <v>42726</v>
      </c>
      <c r="D12" s="533" t="s">
        <v>641</v>
      </c>
      <c r="E12" s="533" t="s">
        <v>940</v>
      </c>
      <c r="F12" s="533" t="s">
        <v>806</v>
      </c>
      <c r="G12" s="533" t="s">
        <v>1336</v>
      </c>
      <c r="H12" s="533" t="s">
        <v>959</v>
      </c>
      <c r="I12" s="533" t="s">
        <v>408</v>
      </c>
      <c r="J12" s="533" t="s">
        <v>1338</v>
      </c>
      <c r="K12" s="534">
        <v>42340</v>
      </c>
      <c r="L12" s="534">
        <v>43676</v>
      </c>
      <c r="M12" s="534">
        <v>43707</v>
      </c>
      <c r="N12" s="534">
        <v>43738</v>
      </c>
      <c r="O12" s="535">
        <v>617660.84</v>
      </c>
      <c r="P12" s="535">
        <v>355275.04</v>
      </c>
      <c r="Q12" s="535">
        <v>0</v>
      </c>
      <c r="R12" s="535">
        <v>262385.8</v>
      </c>
      <c r="S12" s="535">
        <v>262385.8</v>
      </c>
      <c r="T12" s="535">
        <v>0</v>
      </c>
      <c r="U12" s="535">
        <v>262385.8</v>
      </c>
      <c r="V12" s="535">
        <v>0</v>
      </c>
      <c r="W12" s="535">
        <v>0</v>
      </c>
      <c r="X12" s="535">
        <v>0</v>
      </c>
      <c r="Y12" s="535">
        <v>0</v>
      </c>
    </row>
    <row r="13" spans="1:25" ht="42" customHeight="1" x14ac:dyDescent="0.25">
      <c r="A13" s="533" t="s">
        <v>635</v>
      </c>
      <c r="B13" s="534">
        <v>42657</v>
      </c>
      <c r="C13" s="534">
        <v>42719</v>
      </c>
      <c r="D13" s="533" t="s">
        <v>636</v>
      </c>
      <c r="E13" s="533" t="s">
        <v>940</v>
      </c>
      <c r="F13" s="533" t="s">
        <v>807</v>
      </c>
      <c r="G13" s="533" t="s">
        <v>1336</v>
      </c>
      <c r="H13" s="533" t="s">
        <v>961</v>
      </c>
      <c r="I13" s="533" t="s">
        <v>408</v>
      </c>
      <c r="J13" s="533" t="s">
        <v>1339</v>
      </c>
      <c r="K13" s="534">
        <v>42375</v>
      </c>
      <c r="L13" s="534">
        <v>43829</v>
      </c>
      <c r="M13" s="534">
        <v>43861</v>
      </c>
      <c r="N13" s="534">
        <v>43913</v>
      </c>
      <c r="O13" s="535">
        <v>1538175.43</v>
      </c>
      <c r="P13" s="535">
        <v>1187911.25</v>
      </c>
      <c r="Q13" s="535">
        <v>0</v>
      </c>
      <c r="R13" s="535">
        <v>350264.18</v>
      </c>
      <c r="S13" s="535">
        <v>350264.18</v>
      </c>
      <c r="T13" s="535">
        <v>0</v>
      </c>
      <c r="U13" s="535">
        <v>350264.18</v>
      </c>
      <c r="V13" s="535">
        <v>0</v>
      </c>
      <c r="W13" s="535">
        <v>0</v>
      </c>
      <c r="X13" s="535">
        <v>0</v>
      </c>
      <c r="Y13" s="535">
        <v>0</v>
      </c>
    </row>
    <row r="14" spans="1:25" ht="42" customHeight="1" x14ac:dyDescent="0.25">
      <c r="A14" s="533" t="s">
        <v>650</v>
      </c>
      <c r="B14" s="534">
        <v>42704</v>
      </c>
      <c r="C14" s="534">
        <v>42877</v>
      </c>
      <c r="D14" s="533" t="s">
        <v>651</v>
      </c>
      <c r="E14" s="533" t="s">
        <v>942</v>
      </c>
      <c r="F14" s="533" t="s">
        <v>808</v>
      </c>
      <c r="G14" s="533" t="s">
        <v>1336</v>
      </c>
      <c r="H14" s="533" t="s">
        <v>952</v>
      </c>
      <c r="I14" s="533" t="s">
        <v>408</v>
      </c>
      <c r="J14" s="533" t="s">
        <v>1337</v>
      </c>
      <c r="K14" s="534">
        <v>42031</v>
      </c>
      <c r="L14" s="534">
        <v>44414</v>
      </c>
      <c r="M14" s="534">
        <v>44445</v>
      </c>
      <c r="N14" s="536"/>
      <c r="O14" s="535">
        <v>2832610.51</v>
      </c>
      <c r="P14" s="535">
        <v>1624873.85</v>
      </c>
      <c r="Q14" s="535">
        <v>0</v>
      </c>
      <c r="R14" s="535">
        <v>1207736.6599999999</v>
      </c>
      <c r="S14" s="535">
        <v>603558.57999999996</v>
      </c>
      <c r="T14" s="535">
        <v>0</v>
      </c>
      <c r="U14" s="535">
        <v>603558.57999999996</v>
      </c>
      <c r="V14" s="535">
        <v>0</v>
      </c>
      <c r="W14" s="535">
        <v>604178.07999999996</v>
      </c>
      <c r="X14" s="535">
        <v>0</v>
      </c>
      <c r="Y14" s="535">
        <v>604178.07999999996</v>
      </c>
    </row>
    <row r="15" spans="1:25" ht="42" customHeight="1" x14ac:dyDescent="0.25">
      <c r="A15" s="533" t="s">
        <v>659</v>
      </c>
      <c r="B15" s="534">
        <v>43220</v>
      </c>
      <c r="C15" s="534">
        <v>43332</v>
      </c>
      <c r="D15" s="533" t="s">
        <v>660</v>
      </c>
      <c r="E15" s="533" t="s">
        <v>940</v>
      </c>
      <c r="F15" s="533" t="s">
        <v>809</v>
      </c>
      <c r="G15" s="533" t="s">
        <v>1336</v>
      </c>
      <c r="H15" s="533" t="s">
        <v>959</v>
      </c>
      <c r="I15" s="533" t="s">
        <v>408</v>
      </c>
      <c r="J15" s="533" t="s">
        <v>1338</v>
      </c>
      <c r="K15" s="534">
        <v>43112</v>
      </c>
      <c r="L15" s="534">
        <v>44196</v>
      </c>
      <c r="M15" s="534">
        <v>44227</v>
      </c>
      <c r="N15" s="534">
        <v>44152</v>
      </c>
      <c r="O15" s="535">
        <v>136161.48000000001</v>
      </c>
      <c r="P15" s="535">
        <v>106438.27</v>
      </c>
      <c r="Q15" s="535">
        <v>0</v>
      </c>
      <c r="R15" s="535">
        <v>29723.21</v>
      </c>
      <c r="S15" s="535">
        <v>29723.21</v>
      </c>
      <c r="T15" s="535">
        <v>0</v>
      </c>
      <c r="U15" s="535">
        <v>29723.21</v>
      </c>
      <c r="V15" s="535">
        <v>0</v>
      </c>
      <c r="W15" s="535">
        <v>0</v>
      </c>
      <c r="X15" s="535">
        <v>0</v>
      </c>
      <c r="Y15" s="535">
        <v>0</v>
      </c>
    </row>
    <row r="16" spans="1:25" ht="42" customHeight="1" x14ac:dyDescent="0.25">
      <c r="A16" s="533" t="s">
        <v>655</v>
      </c>
      <c r="B16" s="534">
        <v>43307</v>
      </c>
      <c r="C16" s="534">
        <v>43342</v>
      </c>
      <c r="D16" s="533" t="s">
        <v>656</v>
      </c>
      <c r="E16" s="533" t="s">
        <v>942</v>
      </c>
      <c r="F16" s="533" t="s">
        <v>1346</v>
      </c>
      <c r="G16" s="533" t="s">
        <v>1336</v>
      </c>
      <c r="H16" s="533" t="s">
        <v>961</v>
      </c>
      <c r="I16" s="533" t="s">
        <v>408</v>
      </c>
      <c r="J16" s="533" t="s">
        <v>1339</v>
      </c>
      <c r="K16" s="534">
        <v>43228</v>
      </c>
      <c r="L16" s="534">
        <v>44286</v>
      </c>
      <c r="M16" s="534">
        <v>44377</v>
      </c>
      <c r="N16" s="536"/>
      <c r="O16" s="535">
        <v>442782.94</v>
      </c>
      <c r="P16" s="535">
        <v>147107.41</v>
      </c>
      <c r="Q16" s="535">
        <v>0</v>
      </c>
      <c r="R16" s="535">
        <v>295675.53000000003</v>
      </c>
      <c r="S16" s="535">
        <v>295675.53000000003</v>
      </c>
      <c r="T16" s="535">
        <v>0</v>
      </c>
      <c r="U16" s="535">
        <v>295675.53000000003</v>
      </c>
      <c r="V16" s="535">
        <v>0</v>
      </c>
      <c r="W16" s="535">
        <v>0</v>
      </c>
      <c r="X16" s="535">
        <v>0</v>
      </c>
      <c r="Y16" s="535">
        <v>0</v>
      </c>
    </row>
    <row r="17" spans="1:25" ht="42" customHeight="1" x14ac:dyDescent="0.25">
      <c r="A17" s="533" t="s">
        <v>663</v>
      </c>
      <c r="B17" s="534">
        <v>43388</v>
      </c>
      <c r="C17" s="534">
        <v>43425</v>
      </c>
      <c r="D17" s="533" t="s">
        <v>664</v>
      </c>
      <c r="E17" s="533" t="s">
        <v>942</v>
      </c>
      <c r="F17" s="533" t="s">
        <v>1347</v>
      </c>
      <c r="G17" s="533" t="s">
        <v>1336</v>
      </c>
      <c r="H17" s="533" t="s">
        <v>957</v>
      </c>
      <c r="I17" s="533" t="s">
        <v>408</v>
      </c>
      <c r="J17" s="533" t="s">
        <v>1341</v>
      </c>
      <c r="K17" s="534">
        <v>42775</v>
      </c>
      <c r="L17" s="534">
        <v>44539</v>
      </c>
      <c r="M17" s="534">
        <v>44570</v>
      </c>
      <c r="N17" s="536"/>
      <c r="O17" s="535">
        <v>548947.86</v>
      </c>
      <c r="P17" s="535">
        <v>274473.93</v>
      </c>
      <c r="Q17" s="535">
        <v>0</v>
      </c>
      <c r="R17" s="535">
        <v>274473.93</v>
      </c>
      <c r="S17" s="535">
        <v>274473.93</v>
      </c>
      <c r="T17" s="535">
        <v>0</v>
      </c>
      <c r="U17" s="535">
        <v>274473.93</v>
      </c>
      <c r="V17" s="535">
        <v>0</v>
      </c>
      <c r="W17" s="535">
        <v>0</v>
      </c>
      <c r="X17" s="535">
        <v>0</v>
      </c>
      <c r="Y17" s="535">
        <v>0</v>
      </c>
    </row>
    <row r="18" spans="1:25" ht="42" customHeight="1" x14ac:dyDescent="0.25">
      <c r="A18" s="533" t="s">
        <v>667</v>
      </c>
      <c r="B18" s="534">
        <v>43399</v>
      </c>
      <c r="C18" s="534">
        <v>43607</v>
      </c>
      <c r="D18" s="533" t="s">
        <v>668</v>
      </c>
      <c r="E18" s="533" t="s">
        <v>942</v>
      </c>
      <c r="F18" s="533" t="s">
        <v>812</v>
      </c>
      <c r="G18" s="533" t="s">
        <v>1336</v>
      </c>
      <c r="H18" s="533" t="s">
        <v>952</v>
      </c>
      <c r="I18" s="533" t="s">
        <v>408</v>
      </c>
      <c r="J18" s="533" t="s">
        <v>1337</v>
      </c>
      <c r="K18" s="534">
        <v>42873</v>
      </c>
      <c r="L18" s="534">
        <v>44347</v>
      </c>
      <c r="M18" s="534">
        <v>44377</v>
      </c>
      <c r="N18" s="536"/>
      <c r="O18" s="535">
        <v>627591.48</v>
      </c>
      <c r="P18" s="535">
        <v>323127.92</v>
      </c>
      <c r="Q18" s="535">
        <v>0</v>
      </c>
      <c r="R18" s="535">
        <v>304463.56</v>
      </c>
      <c r="S18" s="535">
        <v>152231.78</v>
      </c>
      <c r="T18" s="535">
        <v>0</v>
      </c>
      <c r="U18" s="535">
        <v>152231.78</v>
      </c>
      <c r="V18" s="535">
        <v>0</v>
      </c>
      <c r="W18" s="535">
        <v>152231.78</v>
      </c>
      <c r="X18" s="535">
        <v>152231.78</v>
      </c>
      <c r="Y18" s="535">
        <v>0</v>
      </c>
    </row>
    <row r="19" spans="1:25" ht="42" customHeight="1" x14ac:dyDescent="0.25">
      <c r="A19" s="533" t="s">
        <v>406</v>
      </c>
      <c r="B19" s="534">
        <v>42830</v>
      </c>
      <c r="C19" s="534">
        <v>42930</v>
      </c>
      <c r="D19" s="533" t="s">
        <v>407</v>
      </c>
      <c r="E19" s="533" t="s">
        <v>940</v>
      </c>
      <c r="F19" s="533" t="s">
        <v>813</v>
      </c>
      <c r="G19" s="533" t="s">
        <v>1336</v>
      </c>
      <c r="H19" s="533" t="s">
        <v>950</v>
      </c>
      <c r="I19" s="533" t="s">
        <v>408</v>
      </c>
      <c r="J19" s="533" t="s">
        <v>1337</v>
      </c>
      <c r="K19" s="534">
        <v>42930</v>
      </c>
      <c r="L19" s="534">
        <v>44094</v>
      </c>
      <c r="M19" s="534">
        <v>44126</v>
      </c>
      <c r="N19" s="534">
        <v>44162</v>
      </c>
      <c r="O19" s="535">
        <v>465062.52</v>
      </c>
      <c r="P19" s="535">
        <v>395303.14</v>
      </c>
      <c r="Q19" s="535">
        <v>0</v>
      </c>
      <c r="R19" s="535">
        <v>69759.38</v>
      </c>
      <c r="S19" s="535">
        <v>69759.38</v>
      </c>
      <c r="T19" s="535">
        <v>0</v>
      </c>
      <c r="U19" s="535">
        <v>69759.38</v>
      </c>
      <c r="V19" s="535">
        <v>0</v>
      </c>
      <c r="W19" s="535">
        <v>0</v>
      </c>
      <c r="X19" s="535">
        <v>0</v>
      </c>
      <c r="Y19" s="535">
        <v>0</v>
      </c>
    </row>
    <row r="20" spans="1:25" ht="42" customHeight="1" x14ac:dyDescent="0.25">
      <c r="A20" s="533" t="s">
        <v>384</v>
      </c>
      <c r="B20" s="534">
        <v>42793</v>
      </c>
      <c r="C20" s="534">
        <v>42908</v>
      </c>
      <c r="D20" s="533" t="s">
        <v>385</v>
      </c>
      <c r="E20" s="533" t="s">
        <v>940</v>
      </c>
      <c r="F20" s="533" t="s">
        <v>814</v>
      </c>
      <c r="G20" s="533" t="s">
        <v>1336</v>
      </c>
      <c r="H20" s="533" t="s">
        <v>938</v>
      </c>
      <c r="I20" s="533" t="s">
        <v>408</v>
      </c>
      <c r="J20" s="533" t="s">
        <v>1337</v>
      </c>
      <c r="K20" s="534">
        <v>42538</v>
      </c>
      <c r="L20" s="534">
        <v>43646</v>
      </c>
      <c r="M20" s="534">
        <v>43676</v>
      </c>
      <c r="N20" s="534">
        <v>43556</v>
      </c>
      <c r="O20" s="535">
        <v>518106.26</v>
      </c>
      <c r="P20" s="535">
        <v>394804</v>
      </c>
      <c r="Q20" s="535">
        <v>0</v>
      </c>
      <c r="R20" s="535">
        <v>123302.26</v>
      </c>
      <c r="S20" s="535">
        <v>123302.26</v>
      </c>
      <c r="T20" s="535">
        <v>0</v>
      </c>
      <c r="U20" s="535">
        <v>123302.26</v>
      </c>
      <c r="V20" s="535">
        <v>0</v>
      </c>
      <c r="W20" s="535">
        <v>0</v>
      </c>
      <c r="X20" s="535">
        <v>0</v>
      </c>
      <c r="Y20" s="535">
        <v>0</v>
      </c>
    </row>
    <row r="21" spans="1:25" ht="42" customHeight="1" x14ac:dyDescent="0.25">
      <c r="A21" s="533" t="s">
        <v>393</v>
      </c>
      <c r="B21" s="534">
        <v>42891</v>
      </c>
      <c r="C21" s="534">
        <v>42968</v>
      </c>
      <c r="D21" s="533" t="s">
        <v>394</v>
      </c>
      <c r="E21" s="533" t="s">
        <v>940</v>
      </c>
      <c r="F21" s="533" t="s">
        <v>815</v>
      </c>
      <c r="G21" s="533" t="s">
        <v>1336</v>
      </c>
      <c r="H21" s="533" t="s">
        <v>944</v>
      </c>
      <c r="I21" s="533" t="s">
        <v>408</v>
      </c>
      <c r="J21" s="533" t="s">
        <v>1338</v>
      </c>
      <c r="K21" s="534">
        <v>42536</v>
      </c>
      <c r="L21" s="534">
        <v>43951</v>
      </c>
      <c r="M21" s="534">
        <v>44057</v>
      </c>
      <c r="N21" s="534">
        <v>44173</v>
      </c>
      <c r="O21" s="535">
        <v>129468.93</v>
      </c>
      <c r="P21" s="535">
        <v>97155</v>
      </c>
      <c r="Q21" s="535">
        <v>0</v>
      </c>
      <c r="R21" s="535">
        <v>32313.93</v>
      </c>
      <c r="S21" s="535">
        <v>32313.93</v>
      </c>
      <c r="T21" s="535">
        <v>0</v>
      </c>
      <c r="U21" s="535">
        <v>32313.93</v>
      </c>
      <c r="V21" s="535">
        <v>0</v>
      </c>
      <c r="W21" s="535">
        <v>0</v>
      </c>
      <c r="X21" s="535">
        <v>0</v>
      </c>
      <c r="Y21" s="535">
        <v>0</v>
      </c>
    </row>
    <row r="22" spans="1:25" ht="42" customHeight="1" x14ac:dyDescent="0.25">
      <c r="A22" s="533" t="s">
        <v>388</v>
      </c>
      <c r="B22" s="534">
        <v>42919</v>
      </c>
      <c r="C22" s="534">
        <v>43006</v>
      </c>
      <c r="D22" s="533" t="s">
        <v>963</v>
      </c>
      <c r="E22" s="533" t="s">
        <v>940</v>
      </c>
      <c r="F22" s="533" t="s">
        <v>816</v>
      </c>
      <c r="G22" s="533" t="s">
        <v>1336</v>
      </c>
      <c r="H22" s="533" t="s">
        <v>946</v>
      </c>
      <c r="I22" s="533" t="s">
        <v>408</v>
      </c>
      <c r="J22" s="533" t="s">
        <v>1339</v>
      </c>
      <c r="K22" s="534">
        <v>42584</v>
      </c>
      <c r="L22" s="534">
        <v>43496</v>
      </c>
      <c r="M22" s="534">
        <v>43526</v>
      </c>
      <c r="N22" s="534">
        <v>43532</v>
      </c>
      <c r="O22" s="535">
        <v>241370.59</v>
      </c>
      <c r="P22" s="535">
        <v>205165</v>
      </c>
      <c r="Q22" s="535">
        <v>0</v>
      </c>
      <c r="R22" s="535">
        <v>36205.589999999997</v>
      </c>
      <c r="S22" s="535">
        <v>36205.589999999997</v>
      </c>
      <c r="T22" s="535">
        <v>0</v>
      </c>
      <c r="U22" s="535">
        <v>36205.589999999997</v>
      </c>
      <c r="V22" s="535">
        <v>0</v>
      </c>
      <c r="W22" s="535">
        <v>0</v>
      </c>
      <c r="X22" s="535">
        <v>0</v>
      </c>
      <c r="Y22" s="535">
        <v>0</v>
      </c>
    </row>
    <row r="23" spans="1:25" ht="42" customHeight="1" x14ac:dyDescent="0.25">
      <c r="A23" s="533" t="s">
        <v>397</v>
      </c>
      <c r="B23" s="534">
        <v>43187</v>
      </c>
      <c r="C23" s="534">
        <v>43305</v>
      </c>
      <c r="D23" s="533" t="s">
        <v>398</v>
      </c>
      <c r="E23" s="533" t="s">
        <v>942</v>
      </c>
      <c r="F23" s="533" t="s">
        <v>817</v>
      </c>
      <c r="G23" s="533" t="s">
        <v>1336</v>
      </c>
      <c r="H23" s="533" t="s">
        <v>950</v>
      </c>
      <c r="I23" s="533" t="s">
        <v>408</v>
      </c>
      <c r="J23" s="533" t="s">
        <v>1341</v>
      </c>
      <c r="K23" s="534">
        <v>43194</v>
      </c>
      <c r="L23" s="534">
        <v>44561</v>
      </c>
      <c r="M23" s="534">
        <v>44592</v>
      </c>
      <c r="N23" s="536"/>
      <c r="O23" s="535">
        <v>547138.23</v>
      </c>
      <c r="P23" s="535">
        <v>436671.02</v>
      </c>
      <c r="Q23" s="535">
        <v>0</v>
      </c>
      <c r="R23" s="535">
        <v>110467.21</v>
      </c>
      <c r="S23" s="535">
        <v>110467.21</v>
      </c>
      <c r="T23" s="535">
        <v>0</v>
      </c>
      <c r="U23" s="535">
        <v>110467.21</v>
      </c>
      <c r="V23" s="535">
        <v>0</v>
      </c>
      <c r="W23" s="535">
        <v>0</v>
      </c>
      <c r="X23" s="535">
        <v>0</v>
      </c>
      <c r="Y23" s="535">
        <v>0</v>
      </c>
    </row>
    <row r="24" spans="1:25" ht="42" customHeight="1" x14ac:dyDescent="0.25">
      <c r="A24" s="533" t="s">
        <v>711</v>
      </c>
      <c r="B24" s="534">
        <v>42732</v>
      </c>
      <c r="C24" s="534">
        <v>42845</v>
      </c>
      <c r="D24" s="533" t="s">
        <v>712</v>
      </c>
      <c r="E24" s="533" t="s">
        <v>940</v>
      </c>
      <c r="F24" s="533" t="s">
        <v>818</v>
      </c>
      <c r="G24" s="533" t="s">
        <v>1336</v>
      </c>
      <c r="H24" s="533" t="s">
        <v>946</v>
      </c>
      <c r="I24" s="533" t="s">
        <v>408</v>
      </c>
      <c r="J24" s="533" t="s">
        <v>1339</v>
      </c>
      <c r="K24" s="534">
        <v>42524</v>
      </c>
      <c r="L24" s="534">
        <v>43404</v>
      </c>
      <c r="M24" s="534">
        <v>43434</v>
      </c>
      <c r="N24" s="534">
        <v>43500</v>
      </c>
      <c r="O24" s="535">
        <v>419348</v>
      </c>
      <c r="P24" s="535">
        <v>356445.8</v>
      </c>
      <c r="Q24" s="535">
        <v>0</v>
      </c>
      <c r="R24" s="535">
        <v>62902.2</v>
      </c>
      <c r="S24" s="535">
        <v>62902.2</v>
      </c>
      <c r="T24" s="535">
        <v>0</v>
      </c>
      <c r="U24" s="535">
        <v>62902.2</v>
      </c>
      <c r="V24" s="535">
        <v>0</v>
      </c>
      <c r="W24" s="535">
        <v>0</v>
      </c>
      <c r="X24" s="535">
        <v>0</v>
      </c>
      <c r="Y24" s="535">
        <v>0</v>
      </c>
    </row>
    <row r="25" spans="1:25" ht="42" customHeight="1" x14ac:dyDescent="0.25">
      <c r="A25" s="533" t="s">
        <v>697</v>
      </c>
      <c r="B25" s="534">
        <v>42734</v>
      </c>
      <c r="C25" s="534">
        <v>42961</v>
      </c>
      <c r="D25" s="533" t="s">
        <v>698</v>
      </c>
      <c r="E25" s="533" t="s">
        <v>940</v>
      </c>
      <c r="F25" s="533" t="s">
        <v>819</v>
      </c>
      <c r="G25" s="533" t="s">
        <v>1336</v>
      </c>
      <c r="H25" s="533" t="s">
        <v>950</v>
      </c>
      <c r="I25" s="533" t="s">
        <v>408</v>
      </c>
      <c r="J25" s="533" t="s">
        <v>1341</v>
      </c>
      <c r="K25" s="534">
        <v>42954</v>
      </c>
      <c r="L25" s="534">
        <v>43373</v>
      </c>
      <c r="M25" s="534">
        <v>43404</v>
      </c>
      <c r="N25" s="534">
        <v>43272</v>
      </c>
      <c r="O25" s="535">
        <v>53554.71</v>
      </c>
      <c r="P25" s="535">
        <v>45521.5</v>
      </c>
      <c r="Q25" s="535">
        <v>0</v>
      </c>
      <c r="R25" s="535">
        <v>8033.21</v>
      </c>
      <c r="S25" s="535">
        <v>8033.21</v>
      </c>
      <c r="T25" s="535">
        <v>0</v>
      </c>
      <c r="U25" s="535">
        <v>8033.21</v>
      </c>
      <c r="V25" s="535">
        <v>0</v>
      </c>
      <c r="W25" s="535">
        <v>0</v>
      </c>
      <c r="X25" s="535">
        <v>0</v>
      </c>
      <c r="Y25" s="535">
        <v>0</v>
      </c>
    </row>
    <row r="26" spans="1:25" ht="42" customHeight="1" x14ac:dyDescent="0.25">
      <c r="A26" s="533" t="s">
        <v>707</v>
      </c>
      <c r="B26" s="534">
        <v>42738</v>
      </c>
      <c r="C26" s="534">
        <v>42835</v>
      </c>
      <c r="D26" s="533" t="s">
        <v>708</v>
      </c>
      <c r="E26" s="533" t="s">
        <v>940</v>
      </c>
      <c r="F26" s="533" t="s">
        <v>820</v>
      </c>
      <c r="G26" s="533" t="s">
        <v>1336</v>
      </c>
      <c r="H26" s="533" t="s">
        <v>938</v>
      </c>
      <c r="I26" s="533" t="s">
        <v>408</v>
      </c>
      <c r="J26" s="533" t="s">
        <v>1337</v>
      </c>
      <c r="K26" s="534">
        <v>42499</v>
      </c>
      <c r="L26" s="534">
        <v>43465</v>
      </c>
      <c r="M26" s="534">
        <v>43496</v>
      </c>
      <c r="N26" s="534">
        <v>43524</v>
      </c>
      <c r="O26" s="535">
        <v>280477.84999999998</v>
      </c>
      <c r="P26" s="535">
        <v>238406.17</v>
      </c>
      <c r="Q26" s="535">
        <v>0</v>
      </c>
      <c r="R26" s="535">
        <v>42071.68</v>
      </c>
      <c r="S26" s="535">
        <v>42071.68</v>
      </c>
      <c r="T26" s="535">
        <v>0</v>
      </c>
      <c r="U26" s="535">
        <v>42071.68</v>
      </c>
      <c r="V26" s="535">
        <v>0</v>
      </c>
      <c r="W26" s="535">
        <v>0</v>
      </c>
      <c r="X26" s="535">
        <v>0</v>
      </c>
      <c r="Y26" s="535">
        <v>0</v>
      </c>
    </row>
    <row r="27" spans="1:25" ht="42" customHeight="1" x14ac:dyDescent="0.25">
      <c r="A27" s="533" t="s">
        <v>692</v>
      </c>
      <c r="B27" s="534">
        <v>42796</v>
      </c>
      <c r="C27" s="534">
        <v>42878</v>
      </c>
      <c r="D27" s="533" t="s">
        <v>693</v>
      </c>
      <c r="E27" s="533" t="s">
        <v>942</v>
      </c>
      <c r="F27" s="533" t="s">
        <v>1348</v>
      </c>
      <c r="G27" s="533" t="s">
        <v>1336</v>
      </c>
      <c r="H27" s="533" t="s">
        <v>944</v>
      </c>
      <c r="I27" s="533" t="s">
        <v>408</v>
      </c>
      <c r="J27" s="533" t="s">
        <v>1338</v>
      </c>
      <c r="K27" s="534">
        <v>42536</v>
      </c>
      <c r="L27" s="534">
        <v>44469</v>
      </c>
      <c r="M27" s="534">
        <v>44499</v>
      </c>
      <c r="N27" s="536"/>
      <c r="O27" s="535">
        <v>363047.26</v>
      </c>
      <c r="P27" s="535">
        <v>308590.17</v>
      </c>
      <c r="Q27" s="535">
        <v>0</v>
      </c>
      <c r="R27" s="535">
        <v>54457.09</v>
      </c>
      <c r="S27" s="535">
        <v>54457.09</v>
      </c>
      <c r="T27" s="535">
        <v>0</v>
      </c>
      <c r="U27" s="535">
        <v>54457.09</v>
      </c>
      <c r="V27" s="535">
        <v>0</v>
      </c>
      <c r="W27" s="535">
        <v>0</v>
      </c>
      <c r="X27" s="535">
        <v>0</v>
      </c>
      <c r="Y27" s="535">
        <v>0</v>
      </c>
    </row>
    <row r="28" spans="1:25" ht="42" customHeight="1" x14ac:dyDescent="0.25">
      <c r="A28" s="533" t="s">
        <v>1010</v>
      </c>
      <c r="B28" s="534">
        <v>43585</v>
      </c>
      <c r="C28" s="534">
        <v>43693</v>
      </c>
      <c r="D28" s="533" t="s">
        <v>701</v>
      </c>
      <c r="E28" s="533" t="s">
        <v>942</v>
      </c>
      <c r="F28" s="533" t="s">
        <v>884</v>
      </c>
      <c r="G28" s="533" t="s">
        <v>1336</v>
      </c>
      <c r="H28" s="533" t="s">
        <v>950</v>
      </c>
      <c r="I28" s="533" t="s">
        <v>408</v>
      </c>
      <c r="J28" s="533" t="s">
        <v>1341</v>
      </c>
      <c r="K28" s="534">
        <v>43353</v>
      </c>
      <c r="L28" s="534">
        <v>44439</v>
      </c>
      <c r="M28" s="534">
        <v>44469</v>
      </c>
      <c r="N28" s="536"/>
      <c r="O28" s="535">
        <v>917723.65</v>
      </c>
      <c r="P28" s="535">
        <v>780065.1</v>
      </c>
      <c r="Q28" s="535">
        <v>0</v>
      </c>
      <c r="R28" s="535">
        <v>137658.54999999999</v>
      </c>
      <c r="S28" s="535">
        <v>137658.54999999999</v>
      </c>
      <c r="T28" s="535">
        <v>0</v>
      </c>
      <c r="U28" s="535">
        <v>137658.54999999999</v>
      </c>
      <c r="V28" s="535">
        <v>0</v>
      </c>
      <c r="W28" s="535">
        <v>0</v>
      </c>
      <c r="X28" s="535">
        <v>0</v>
      </c>
      <c r="Y28" s="535">
        <v>0</v>
      </c>
    </row>
    <row r="29" spans="1:25" ht="42" customHeight="1" x14ac:dyDescent="0.25">
      <c r="A29" s="533" t="s">
        <v>1055</v>
      </c>
      <c r="B29" s="534">
        <v>43643</v>
      </c>
      <c r="C29" s="534">
        <v>43804</v>
      </c>
      <c r="D29" s="533" t="s">
        <v>1314</v>
      </c>
      <c r="E29" s="533" t="s">
        <v>942</v>
      </c>
      <c r="F29" s="533" t="s">
        <v>1349</v>
      </c>
      <c r="G29" s="533" t="s">
        <v>1336</v>
      </c>
      <c r="H29" s="533" t="s">
        <v>946</v>
      </c>
      <c r="I29" s="533" t="s">
        <v>408</v>
      </c>
      <c r="J29" s="533" t="s">
        <v>1339</v>
      </c>
      <c r="K29" s="534">
        <v>43679</v>
      </c>
      <c r="L29" s="534">
        <v>44469</v>
      </c>
      <c r="M29" s="534">
        <v>44500</v>
      </c>
      <c r="N29" s="536"/>
      <c r="O29" s="535">
        <v>31576.66</v>
      </c>
      <c r="P29" s="535">
        <v>26840</v>
      </c>
      <c r="Q29" s="535">
        <v>0</v>
      </c>
      <c r="R29" s="535">
        <v>4736.66</v>
      </c>
      <c r="S29" s="535">
        <v>4736.66</v>
      </c>
      <c r="T29" s="535">
        <v>0</v>
      </c>
      <c r="U29" s="535">
        <v>4736.66</v>
      </c>
      <c r="V29" s="535">
        <v>0</v>
      </c>
      <c r="W29" s="535">
        <v>0</v>
      </c>
      <c r="X29" s="535">
        <v>0</v>
      </c>
      <c r="Y29" s="535">
        <v>0</v>
      </c>
    </row>
    <row r="30" spans="1:25" ht="42" customHeight="1" x14ac:dyDescent="0.25">
      <c r="A30" s="533" t="s">
        <v>1297</v>
      </c>
      <c r="B30" s="534">
        <v>44071</v>
      </c>
      <c r="C30" s="534">
        <v>44140</v>
      </c>
      <c r="D30" s="533" t="s">
        <v>1179</v>
      </c>
      <c r="E30" s="533" t="s">
        <v>942</v>
      </c>
      <c r="F30" s="533" t="s">
        <v>1350</v>
      </c>
      <c r="G30" s="533" t="s">
        <v>1336</v>
      </c>
      <c r="H30" s="533" t="s">
        <v>938</v>
      </c>
      <c r="I30" s="533" t="s">
        <v>408</v>
      </c>
      <c r="J30" s="533" t="s">
        <v>1337</v>
      </c>
      <c r="K30" s="534">
        <v>43938</v>
      </c>
      <c r="L30" s="534">
        <v>44681</v>
      </c>
      <c r="M30" s="534">
        <v>44712</v>
      </c>
      <c r="N30" s="536"/>
      <c r="O30" s="535">
        <v>75505</v>
      </c>
      <c r="P30" s="535">
        <v>64179.25</v>
      </c>
      <c r="Q30" s="535">
        <v>0</v>
      </c>
      <c r="R30" s="535">
        <v>11325.75</v>
      </c>
      <c r="S30" s="535">
        <v>11325.75</v>
      </c>
      <c r="T30" s="535">
        <v>0</v>
      </c>
      <c r="U30" s="535">
        <v>11325.75</v>
      </c>
      <c r="V30" s="535">
        <v>0</v>
      </c>
      <c r="W30" s="535">
        <v>0</v>
      </c>
      <c r="X30" s="535">
        <v>0</v>
      </c>
      <c r="Y30" s="535">
        <v>0</v>
      </c>
    </row>
    <row r="31" spans="1:25" ht="42" customHeight="1" x14ac:dyDescent="0.25">
      <c r="A31" s="533" t="s">
        <v>1298</v>
      </c>
      <c r="B31" s="534">
        <v>44133</v>
      </c>
      <c r="C31" s="534">
        <v>44170</v>
      </c>
      <c r="D31" s="533" t="s">
        <v>1177</v>
      </c>
      <c r="E31" s="533" t="s">
        <v>942</v>
      </c>
      <c r="F31" s="533" t="s">
        <v>1351</v>
      </c>
      <c r="G31" s="533" t="s">
        <v>1336</v>
      </c>
      <c r="H31" s="533" t="s">
        <v>946</v>
      </c>
      <c r="I31" s="533" t="s">
        <v>408</v>
      </c>
      <c r="J31" s="533" t="s">
        <v>1339</v>
      </c>
      <c r="K31" s="534">
        <v>43944</v>
      </c>
      <c r="L31" s="534">
        <v>44926</v>
      </c>
      <c r="M31" s="534">
        <v>44957</v>
      </c>
      <c r="N31" s="536"/>
      <c r="O31" s="535">
        <v>200009.7</v>
      </c>
      <c r="P31" s="535">
        <v>123273.1</v>
      </c>
      <c r="Q31" s="535">
        <v>0</v>
      </c>
      <c r="R31" s="535">
        <v>76736.600000000006</v>
      </c>
      <c r="S31" s="535">
        <v>76736.600000000006</v>
      </c>
      <c r="T31" s="535">
        <v>0</v>
      </c>
      <c r="U31" s="535">
        <v>76736.600000000006</v>
      </c>
      <c r="V31" s="535">
        <v>0</v>
      </c>
      <c r="W31" s="535">
        <v>0</v>
      </c>
      <c r="X31" s="535">
        <v>0</v>
      </c>
      <c r="Y31" s="535">
        <v>0</v>
      </c>
    </row>
    <row r="32" spans="1:25" ht="42" customHeight="1" x14ac:dyDescent="0.25">
      <c r="A32" s="533" t="s">
        <v>332</v>
      </c>
      <c r="B32" s="534">
        <v>42822</v>
      </c>
      <c r="C32" s="534">
        <v>42921</v>
      </c>
      <c r="D32" s="533" t="s">
        <v>333</v>
      </c>
      <c r="E32" s="533" t="s">
        <v>940</v>
      </c>
      <c r="F32" s="533" t="s">
        <v>822</v>
      </c>
      <c r="G32" s="533" t="s">
        <v>1336</v>
      </c>
      <c r="H32" s="533" t="s">
        <v>938</v>
      </c>
      <c r="I32" s="533" t="s">
        <v>408</v>
      </c>
      <c r="J32" s="533" t="s">
        <v>1337</v>
      </c>
      <c r="K32" s="534">
        <v>42814</v>
      </c>
      <c r="L32" s="534">
        <v>44196</v>
      </c>
      <c r="M32" s="534">
        <v>44228</v>
      </c>
      <c r="N32" s="534">
        <v>44033</v>
      </c>
      <c r="O32" s="535">
        <v>1183328.81</v>
      </c>
      <c r="P32" s="535">
        <v>1005829.48</v>
      </c>
      <c r="Q32" s="535">
        <v>0</v>
      </c>
      <c r="R32" s="535">
        <v>177499.33</v>
      </c>
      <c r="S32" s="535">
        <v>177499.33</v>
      </c>
      <c r="T32" s="535">
        <v>0</v>
      </c>
      <c r="U32" s="535">
        <v>177499.33</v>
      </c>
      <c r="V32" s="535">
        <v>0</v>
      </c>
      <c r="W32" s="535">
        <v>0</v>
      </c>
      <c r="X32" s="535">
        <v>0</v>
      </c>
      <c r="Y32" s="535">
        <v>0</v>
      </c>
    </row>
    <row r="33" spans="1:25" ht="42" customHeight="1" x14ac:dyDescent="0.25">
      <c r="A33" s="533" t="s">
        <v>314</v>
      </c>
      <c r="B33" s="534">
        <v>42915</v>
      </c>
      <c r="C33" s="534">
        <v>42993</v>
      </c>
      <c r="D33" s="533" t="s">
        <v>315</v>
      </c>
      <c r="E33" s="533" t="s">
        <v>942</v>
      </c>
      <c r="F33" s="533" t="s">
        <v>823</v>
      </c>
      <c r="G33" s="533" t="s">
        <v>1336</v>
      </c>
      <c r="H33" s="533" t="s">
        <v>946</v>
      </c>
      <c r="I33" s="533" t="s">
        <v>408</v>
      </c>
      <c r="J33" s="533" t="s">
        <v>1339</v>
      </c>
      <c r="K33" s="534">
        <v>42349</v>
      </c>
      <c r="L33" s="534">
        <v>44227</v>
      </c>
      <c r="M33" s="534">
        <v>44257</v>
      </c>
      <c r="N33" s="536"/>
      <c r="O33" s="535">
        <v>799037.74</v>
      </c>
      <c r="P33" s="535">
        <v>679182.07</v>
      </c>
      <c r="Q33" s="535">
        <v>0</v>
      </c>
      <c r="R33" s="535">
        <v>119855.67</v>
      </c>
      <c r="S33" s="535">
        <v>119855.67</v>
      </c>
      <c r="T33" s="535">
        <v>0</v>
      </c>
      <c r="U33" s="535">
        <v>119855.67</v>
      </c>
      <c r="V33" s="535">
        <v>0</v>
      </c>
      <c r="W33" s="535">
        <v>0</v>
      </c>
      <c r="X33" s="535">
        <v>0</v>
      </c>
      <c r="Y33" s="535">
        <v>0</v>
      </c>
    </row>
    <row r="34" spans="1:25" ht="42" customHeight="1" x14ac:dyDescent="0.25">
      <c r="A34" s="533" t="s">
        <v>324</v>
      </c>
      <c r="B34" s="534">
        <v>42947</v>
      </c>
      <c r="C34" s="534">
        <v>43021</v>
      </c>
      <c r="D34" s="533" t="s">
        <v>325</v>
      </c>
      <c r="E34" s="533" t="s">
        <v>940</v>
      </c>
      <c r="F34" s="533" t="s">
        <v>1352</v>
      </c>
      <c r="G34" s="533" t="s">
        <v>1336</v>
      </c>
      <c r="H34" s="533" t="s">
        <v>950</v>
      </c>
      <c r="I34" s="533" t="s">
        <v>408</v>
      </c>
      <c r="J34" s="533" t="s">
        <v>1341</v>
      </c>
      <c r="K34" s="534">
        <v>42579</v>
      </c>
      <c r="L34" s="534">
        <v>44012</v>
      </c>
      <c r="M34" s="534">
        <v>44043</v>
      </c>
      <c r="N34" s="534">
        <v>44077</v>
      </c>
      <c r="O34" s="535">
        <v>683338.76</v>
      </c>
      <c r="P34" s="535">
        <v>580837.93999999994</v>
      </c>
      <c r="Q34" s="535">
        <v>0</v>
      </c>
      <c r="R34" s="535">
        <v>102500.82</v>
      </c>
      <c r="S34" s="535">
        <v>102500.82</v>
      </c>
      <c r="T34" s="535">
        <v>51250.41</v>
      </c>
      <c r="U34" s="535">
        <v>51250.41</v>
      </c>
      <c r="V34" s="535">
        <v>0</v>
      </c>
      <c r="W34" s="535">
        <v>0</v>
      </c>
      <c r="X34" s="535">
        <v>0</v>
      </c>
      <c r="Y34" s="535">
        <v>0</v>
      </c>
    </row>
    <row r="35" spans="1:25" ht="42" customHeight="1" x14ac:dyDescent="0.25">
      <c r="A35" s="533" t="s">
        <v>319</v>
      </c>
      <c r="B35" s="534">
        <v>43026</v>
      </c>
      <c r="C35" s="534">
        <v>43133</v>
      </c>
      <c r="D35" s="533" t="s">
        <v>320</v>
      </c>
      <c r="E35" s="533" t="s">
        <v>940</v>
      </c>
      <c r="F35" s="533" t="s">
        <v>825</v>
      </c>
      <c r="G35" s="533" t="s">
        <v>1336</v>
      </c>
      <c r="H35" s="533" t="s">
        <v>944</v>
      </c>
      <c r="I35" s="533" t="s">
        <v>408</v>
      </c>
      <c r="J35" s="533" t="s">
        <v>1338</v>
      </c>
      <c r="K35" s="534">
        <v>41800</v>
      </c>
      <c r="L35" s="534">
        <v>43496</v>
      </c>
      <c r="M35" s="534">
        <v>43528</v>
      </c>
      <c r="N35" s="534">
        <v>43587</v>
      </c>
      <c r="O35" s="535">
        <v>288232.69</v>
      </c>
      <c r="P35" s="535">
        <v>244997.78</v>
      </c>
      <c r="Q35" s="535">
        <v>0</v>
      </c>
      <c r="R35" s="535">
        <v>43234.91</v>
      </c>
      <c r="S35" s="535">
        <v>43234.91</v>
      </c>
      <c r="T35" s="535">
        <v>0</v>
      </c>
      <c r="U35" s="535">
        <v>43234.91</v>
      </c>
      <c r="V35" s="535">
        <v>0</v>
      </c>
      <c r="W35" s="535">
        <v>0</v>
      </c>
      <c r="X35" s="535">
        <v>0</v>
      </c>
      <c r="Y35" s="535">
        <v>0</v>
      </c>
    </row>
    <row r="36" spans="1:25" ht="42" customHeight="1" x14ac:dyDescent="0.25">
      <c r="A36" s="533" t="s">
        <v>1287</v>
      </c>
      <c r="B36" s="534">
        <v>44067</v>
      </c>
      <c r="C36" s="534">
        <v>44175</v>
      </c>
      <c r="D36" s="533" t="s">
        <v>329</v>
      </c>
      <c r="E36" s="533" t="s">
        <v>942</v>
      </c>
      <c r="F36" s="533" t="s">
        <v>1353</v>
      </c>
      <c r="G36" s="533" t="s">
        <v>1336</v>
      </c>
      <c r="H36" s="533" t="s">
        <v>950</v>
      </c>
      <c r="I36" s="533" t="s">
        <v>408</v>
      </c>
      <c r="J36" s="533" t="s">
        <v>1341</v>
      </c>
      <c r="K36" s="534">
        <v>43532</v>
      </c>
      <c r="L36" s="534">
        <v>44742</v>
      </c>
      <c r="M36" s="534">
        <v>44773</v>
      </c>
      <c r="N36" s="536"/>
      <c r="O36" s="535">
        <v>236018.55</v>
      </c>
      <c r="P36" s="535">
        <v>114700</v>
      </c>
      <c r="Q36" s="535">
        <v>0</v>
      </c>
      <c r="R36" s="535">
        <v>121318.55</v>
      </c>
      <c r="S36" s="535">
        <v>121318.55</v>
      </c>
      <c r="T36" s="535">
        <v>0</v>
      </c>
      <c r="U36" s="535">
        <v>121318.55</v>
      </c>
      <c r="V36" s="535">
        <v>0</v>
      </c>
      <c r="W36" s="535">
        <v>0</v>
      </c>
      <c r="X36" s="535">
        <v>0</v>
      </c>
      <c r="Y36" s="535">
        <v>0</v>
      </c>
    </row>
    <row r="37" spans="1:25" ht="42" customHeight="1" x14ac:dyDescent="0.25">
      <c r="A37" s="533" t="s">
        <v>1285</v>
      </c>
      <c r="B37" s="534">
        <v>44082</v>
      </c>
      <c r="C37" s="534">
        <v>44154</v>
      </c>
      <c r="D37" s="533" t="s">
        <v>1096</v>
      </c>
      <c r="E37" s="533" t="s">
        <v>942</v>
      </c>
      <c r="F37" s="533" t="s">
        <v>1354</v>
      </c>
      <c r="G37" s="533" t="s">
        <v>1336</v>
      </c>
      <c r="H37" s="533" t="s">
        <v>938</v>
      </c>
      <c r="I37" s="533" t="s">
        <v>408</v>
      </c>
      <c r="J37" s="533" t="s">
        <v>1337</v>
      </c>
      <c r="K37" s="534">
        <v>43563</v>
      </c>
      <c r="L37" s="534">
        <v>44742</v>
      </c>
      <c r="M37" s="534">
        <v>44773</v>
      </c>
      <c r="N37" s="536"/>
      <c r="O37" s="535">
        <v>245063.62</v>
      </c>
      <c r="P37" s="535">
        <v>183123.1</v>
      </c>
      <c r="Q37" s="535">
        <v>0</v>
      </c>
      <c r="R37" s="535">
        <v>61940.52</v>
      </c>
      <c r="S37" s="535">
        <v>61940.52</v>
      </c>
      <c r="T37" s="535">
        <v>0</v>
      </c>
      <c r="U37" s="535">
        <v>61940.52</v>
      </c>
      <c r="V37" s="535">
        <v>0</v>
      </c>
      <c r="W37" s="535">
        <v>0</v>
      </c>
      <c r="X37" s="535">
        <v>0</v>
      </c>
      <c r="Y37" s="535">
        <v>0</v>
      </c>
    </row>
    <row r="38" spans="1:25" ht="42" customHeight="1" x14ac:dyDescent="0.25">
      <c r="A38" s="533" t="s">
        <v>1286</v>
      </c>
      <c r="B38" s="534">
        <v>44103</v>
      </c>
      <c r="C38" s="534">
        <v>44179</v>
      </c>
      <c r="D38" s="533" t="s">
        <v>1095</v>
      </c>
      <c r="E38" s="533" t="s">
        <v>942</v>
      </c>
      <c r="F38" s="533" t="s">
        <v>1355</v>
      </c>
      <c r="G38" s="533" t="s">
        <v>1336</v>
      </c>
      <c r="H38" s="533" t="s">
        <v>944</v>
      </c>
      <c r="I38" s="533" t="s">
        <v>408</v>
      </c>
      <c r="J38" s="533" t="s">
        <v>1338</v>
      </c>
      <c r="K38" s="534">
        <v>43929</v>
      </c>
      <c r="L38" s="534">
        <v>44681</v>
      </c>
      <c r="M38" s="534">
        <v>44712</v>
      </c>
      <c r="N38" s="536"/>
      <c r="O38" s="535">
        <v>157752.07</v>
      </c>
      <c r="P38" s="535">
        <v>134089.25</v>
      </c>
      <c r="Q38" s="535">
        <v>0</v>
      </c>
      <c r="R38" s="535">
        <v>23662.82</v>
      </c>
      <c r="S38" s="535">
        <v>23662.82</v>
      </c>
      <c r="T38" s="535">
        <v>11831.41</v>
      </c>
      <c r="U38" s="535">
        <v>11831.41</v>
      </c>
      <c r="V38" s="535">
        <v>0</v>
      </c>
      <c r="W38" s="535">
        <v>0</v>
      </c>
      <c r="X38" s="535">
        <v>0</v>
      </c>
      <c r="Y38" s="535">
        <v>0</v>
      </c>
    </row>
    <row r="39" spans="1:25" ht="42" customHeight="1" x14ac:dyDescent="0.25">
      <c r="A39" s="533" t="s">
        <v>284</v>
      </c>
      <c r="B39" s="534">
        <v>42724</v>
      </c>
      <c r="C39" s="534">
        <v>42815</v>
      </c>
      <c r="D39" s="533" t="s">
        <v>285</v>
      </c>
      <c r="E39" s="533" t="s">
        <v>940</v>
      </c>
      <c r="F39" s="533" t="s">
        <v>826</v>
      </c>
      <c r="G39" s="533" t="s">
        <v>1336</v>
      </c>
      <c r="H39" s="533" t="s">
        <v>944</v>
      </c>
      <c r="I39" s="533" t="s">
        <v>408</v>
      </c>
      <c r="J39" s="533" t="s">
        <v>1338</v>
      </c>
      <c r="K39" s="534">
        <v>42321</v>
      </c>
      <c r="L39" s="534">
        <v>43524</v>
      </c>
      <c r="M39" s="534">
        <v>43554</v>
      </c>
      <c r="N39" s="534">
        <v>43439</v>
      </c>
      <c r="O39" s="535">
        <v>351133</v>
      </c>
      <c r="P39" s="535">
        <v>298463.05</v>
      </c>
      <c r="Q39" s="535">
        <v>43891.62</v>
      </c>
      <c r="R39" s="535">
        <v>8778.33</v>
      </c>
      <c r="S39" s="535">
        <v>8778.33</v>
      </c>
      <c r="T39" s="535">
        <v>0</v>
      </c>
      <c r="U39" s="535">
        <v>8778.33</v>
      </c>
      <c r="V39" s="535">
        <v>0</v>
      </c>
      <c r="W39" s="535">
        <v>0</v>
      </c>
      <c r="X39" s="535">
        <v>0</v>
      </c>
      <c r="Y39" s="535">
        <v>0</v>
      </c>
    </row>
    <row r="40" spans="1:25" ht="42" customHeight="1" x14ac:dyDescent="0.25">
      <c r="A40" s="533" t="s">
        <v>278</v>
      </c>
      <c r="B40" s="534">
        <v>42761</v>
      </c>
      <c r="C40" s="534">
        <v>42837</v>
      </c>
      <c r="D40" s="533" t="s">
        <v>279</v>
      </c>
      <c r="E40" s="533" t="s">
        <v>940</v>
      </c>
      <c r="F40" s="533" t="s">
        <v>827</v>
      </c>
      <c r="G40" s="533" t="s">
        <v>1336</v>
      </c>
      <c r="H40" s="533" t="s">
        <v>944</v>
      </c>
      <c r="I40" s="533" t="s">
        <v>408</v>
      </c>
      <c r="J40" s="533" t="s">
        <v>1338</v>
      </c>
      <c r="K40" s="534">
        <v>42321</v>
      </c>
      <c r="L40" s="534">
        <v>43465</v>
      </c>
      <c r="M40" s="534">
        <v>43495</v>
      </c>
      <c r="N40" s="534">
        <v>43544</v>
      </c>
      <c r="O40" s="535">
        <v>477665.92</v>
      </c>
      <c r="P40" s="535">
        <v>406016.02</v>
      </c>
      <c r="Q40" s="535">
        <v>59708.24</v>
      </c>
      <c r="R40" s="535">
        <v>11941.66</v>
      </c>
      <c r="S40" s="535">
        <v>11941.66</v>
      </c>
      <c r="T40" s="535">
        <v>0</v>
      </c>
      <c r="U40" s="535">
        <v>11941.66</v>
      </c>
      <c r="V40" s="535">
        <v>0</v>
      </c>
      <c r="W40" s="535">
        <v>0</v>
      </c>
      <c r="X40" s="535">
        <v>0</v>
      </c>
      <c r="Y40" s="535">
        <v>0</v>
      </c>
    </row>
    <row r="41" spans="1:25" ht="42" customHeight="1" x14ac:dyDescent="0.25">
      <c r="A41" s="533" t="s">
        <v>295</v>
      </c>
      <c r="B41" s="534">
        <v>42674</v>
      </c>
      <c r="C41" s="534">
        <v>42821</v>
      </c>
      <c r="D41" s="533" t="s">
        <v>296</v>
      </c>
      <c r="E41" s="533" t="s">
        <v>940</v>
      </c>
      <c r="F41" s="533" t="s">
        <v>828</v>
      </c>
      <c r="G41" s="533" t="s">
        <v>1336</v>
      </c>
      <c r="H41" s="533" t="s">
        <v>950</v>
      </c>
      <c r="I41" s="533" t="s">
        <v>408</v>
      </c>
      <c r="J41" s="533" t="s">
        <v>1341</v>
      </c>
      <c r="K41" s="534">
        <v>42821</v>
      </c>
      <c r="L41" s="534">
        <v>43343</v>
      </c>
      <c r="M41" s="534">
        <v>43373</v>
      </c>
      <c r="N41" s="534">
        <v>43391</v>
      </c>
      <c r="O41" s="535">
        <v>364031.13</v>
      </c>
      <c r="P41" s="535">
        <v>309426.46000000002</v>
      </c>
      <c r="Q41" s="535">
        <v>27302.33</v>
      </c>
      <c r="R41" s="535">
        <v>27302.34</v>
      </c>
      <c r="S41" s="535">
        <v>27302.34</v>
      </c>
      <c r="T41" s="535">
        <v>0</v>
      </c>
      <c r="U41" s="535">
        <v>27302.34</v>
      </c>
      <c r="V41" s="535">
        <v>0</v>
      </c>
      <c r="W41" s="535">
        <v>0</v>
      </c>
      <c r="X41" s="535">
        <v>0</v>
      </c>
      <c r="Y41" s="535">
        <v>0</v>
      </c>
    </row>
    <row r="42" spans="1:25" ht="42" customHeight="1" x14ac:dyDescent="0.25">
      <c r="A42" s="533" t="s">
        <v>378</v>
      </c>
      <c r="B42" s="534">
        <v>42719</v>
      </c>
      <c r="C42" s="534">
        <v>42809</v>
      </c>
      <c r="D42" s="533" t="s">
        <v>379</v>
      </c>
      <c r="E42" s="533" t="s">
        <v>940</v>
      </c>
      <c r="F42" s="533" t="s">
        <v>829</v>
      </c>
      <c r="G42" s="533" t="s">
        <v>1336</v>
      </c>
      <c r="H42" s="533" t="s">
        <v>950</v>
      </c>
      <c r="I42" s="533" t="s">
        <v>408</v>
      </c>
      <c r="J42" s="533" t="s">
        <v>1341</v>
      </c>
      <c r="K42" s="534">
        <v>42221</v>
      </c>
      <c r="L42" s="534">
        <v>43951</v>
      </c>
      <c r="M42" s="534">
        <v>43981</v>
      </c>
      <c r="N42" s="534">
        <v>43949</v>
      </c>
      <c r="O42" s="535">
        <v>515526.52</v>
      </c>
      <c r="P42" s="535">
        <v>191794.23</v>
      </c>
      <c r="Q42" s="535">
        <v>0</v>
      </c>
      <c r="R42" s="535">
        <v>323732.28999999998</v>
      </c>
      <c r="S42" s="535">
        <v>323732.28999999998</v>
      </c>
      <c r="T42" s="535">
        <v>226000</v>
      </c>
      <c r="U42" s="535">
        <v>97732.29</v>
      </c>
      <c r="V42" s="535">
        <v>0</v>
      </c>
      <c r="W42" s="535">
        <v>0</v>
      </c>
      <c r="X42" s="535">
        <v>0</v>
      </c>
      <c r="Y42" s="535">
        <v>0</v>
      </c>
    </row>
    <row r="43" spans="1:25" ht="42" customHeight="1" x14ac:dyDescent="0.25">
      <c r="A43" s="533" t="s">
        <v>374</v>
      </c>
      <c r="B43" s="534">
        <v>42734</v>
      </c>
      <c r="C43" s="534">
        <v>42835</v>
      </c>
      <c r="D43" s="533" t="s">
        <v>375</v>
      </c>
      <c r="E43" s="533" t="s">
        <v>940</v>
      </c>
      <c r="F43" s="533" t="s">
        <v>830</v>
      </c>
      <c r="G43" s="533" t="s">
        <v>1336</v>
      </c>
      <c r="H43" s="533" t="s">
        <v>938</v>
      </c>
      <c r="I43" s="533" t="s">
        <v>408</v>
      </c>
      <c r="J43" s="533" t="s">
        <v>1337</v>
      </c>
      <c r="K43" s="534">
        <v>42430</v>
      </c>
      <c r="L43" s="534">
        <v>43830</v>
      </c>
      <c r="M43" s="534">
        <v>43860</v>
      </c>
      <c r="N43" s="534">
        <v>44126</v>
      </c>
      <c r="O43" s="535">
        <v>728508.61</v>
      </c>
      <c r="P43" s="535">
        <v>500104.16</v>
      </c>
      <c r="Q43" s="535">
        <v>0</v>
      </c>
      <c r="R43" s="535">
        <v>228404.45</v>
      </c>
      <c r="S43" s="535">
        <v>228404.45</v>
      </c>
      <c r="T43" s="535">
        <v>0</v>
      </c>
      <c r="U43" s="535">
        <v>228404.45</v>
      </c>
      <c r="V43" s="535">
        <v>0</v>
      </c>
      <c r="W43" s="535">
        <v>0</v>
      </c>
      <c r="X43" s="535">
        <v>0</v>
      </c>
      <c r="Y43" s="535">
        <v>0</v>
      </c>
    </row>
    <row r="44" spans="1:25" ht="42" customHeight="1" x14ac:dyDescent="0.25">
      <c r="A44" s="533" t="s">
        <v>592</v>
      </c>
      <c r="B44" s="534">
        <v>42758</v>
      </c>
      <c r="C44" s="534">
        <v>42853</v>
      </c>
      <c r="D44" s="533" t="s">
        <v>593</v>
      </c>
      <c r="E44" s="533" t="s">
        <v>940</v>
      </c>
      <c r="F44" s="533" t="s">
        <v>831</v>
      </c>
      <c r="G44" s="533" t="s">
        <v>1336</v>
      </c>
      <c r="H44" s="533" t="s">
        <v>944</v>
      </c>
      <c r="I44" s="533" t="s">
        <v>408</v>
      </c>
      <c r="J44" s="533" t="s">
        <v>1338</v>
      </c>
      <c r="K44" s="534">
        <v>42853</v>
      </c>
      <c r="L44" s="534">
        <v>43220</v>
      </c>
      <c r="M44" s="534">
        <v>43250</v>
      </c>
      <c r="N44" s="534">
        <v>43276</v>
      </c>
      <c r="O44" s="535">
        <v>77916.53</v>
      </c>
      <c r="P44" s="535">
        <v>55462</v>
      </c>
      <c r="Q44" s="535">
        <v>0</v>
      </c>
      <c r="R44" s="535">
        <v>22454.53</v>
      </c>
      <c r="S44" s="535">
        <v>22454.53</v>
      </c>
      <c r="T44" s="535">
        <v>0</v>
      </c>
      <c r="U44" s="535">
        <v>22454.53</v>
      </c>
      <c r="V44" s="535">
        <v>0</v>
      </c>
      <c r="W44" s="535">
        <v>0</v>
      </c>
      <c r="X44" s="535">
        <v>0</v>
      </c>
      <c r="Y44" s="535">
        <v>0</v>
      </c>
    </row>
    <row r="45" spans="1:25" ht="42" customHeight="1" x14ac:dyDescent="0.25">
      <c r="A45" s="533" t="s">
        <v>595</v>
      </c>
      <c r="B45" s="534">
        <v>42705</v>
      </c>
      <c r="C45" s="534">
        <v>42839</v>
      </c>
      <c r="D45" s="533" t="s">
        <v>596</v>
      </c>
      <c r="E45" s="533" t="s">
        <v>940</v>
      </c>
      <c r="F45" s="533" t="s">
        <v>832</v>
      </c>
      <c r="G45" s="533" t="s">
        <v>1336</v>
      </c>
      <c r="H45" s="533" t="s">
        <v>950</v>
      </c>
      <c r="I45" s="533" t="s">
        <v>408</v>
      </c>
      <c r="J45" s="533" t="s">
        <v>1341</v>
      </c>
      <c r="K45" s="534">
        <v>42839</v>
      </c>
      <c r="L45" s="534">
        <v>43616</v>
      </c>
      <c r="M45" s="534">
        <v>43707</v>
      </c>
      <c r="N45" s="534">
        <v>43759</v>
      </c>
      <c r="O45" s="535">
        <v>191806.42</v>
      </c>
      <c r="P45" s="535">
        <v>163035.45000000001</v>
      </c>
      <c r="Q45" s="535">
        <v>0</v>
      </c>
      <c r="R45" s="535">
        <v>28770.97</v>
      </c>
      <c r="S45" s="535">
        <v>28770.97</v>
      </c>
      <c r="T45" s="535">
        <v>0</v>
      </c>
      <c r="U45" s="535">
        <v>28770.97</v>
      </c>
      <c r="V45" s="535">
        <v>0</v>
      </c>
      <c r="W45" s="535">
        <v>0</v>
      </c>
      <c r="X45" s="535">
        <v>0</v>
      </c>
      <c r="Y45" s="535">
        <v>0</v>
      </c>
    </row>
    <row r="46" spans="1:25" ht="42" customHeight="1" x14ac:dyDescent="0.25">
      <c r="A46" s="533" t="s">
        <v>587</v>
      </c>
      <c r="B46" s="534">
        <v>42737</v>
      </c>
      <c r="C46" s="534">
        <v>42845</v>
      </c>
      <c r="D46" s="533" t="s">
        <v>588</v>
      </c>
      <c r="E46" s="533" t="s">
        <v>940</v>
      </c>
      <c r="F46" s="533" t="s">
        <v>833</v>
      </c>
      <c r="G46" s="533" t="s">
        <v>1336</v>
      </c>
      <c r="H46" s="533" t="s">
        <v>946</v>
      </c>
      <c r="I46" s="533" t="s">
        <v>408</v>
      </c>
      <c r="J46" s="533" t="s">
        <v>1339</v>
      </c>
      <c r="K46" s="534">
        <v>42845</v>
      </c>
      <c r="L46" s="534">
        <v>43404</v>
      </c>
      <c r="M46" s="534">
        <v>43434</v>
      </c>
      <c r="N46" s="534">
        <v>43425</v>
      </c>
      <c r="O46" s="535">
        <v>169733.46</v>
      </c>
      <c r="P46" s="535">
        <v>144273.44</v>
      </c>
      <c r="Q46" s="535">
        <v>0</v>
      </c>
      <c r="R46" s="535">
        <v>25460.02</v>
      </c>
      <c r="S46" s="535">
        <v>25460.02</v>
      </c>
      <c r="T46" s="535">
        <v>0</v>
      </c>
      <c r="U46" s="535">
        <v>25460.02</v>
      </c>
      <c r="V46" s="535">
        <v>0</v>
      </c>
      <c r="W46" s="535">
        <v>0</v>
      </c>
      <c r="X46" s="535">
        <v>0</v>
      </c>
      <c r="Y46" s="535">
        <v>0</v>
      </c>
    </row>
    <row r="47" spans="1:25" ht="42" customHeight="1" x14ac:dyDescent="0.25">
      <c r="A47" s="533" t="s">
        <v>598</v>
      </c>
      <c r="B47" s="534">
        <v>42797</v>
      </c>
      <c r="C47" s="534">
        <v>42902</v>
      </c>
      <c r="D47" s="533" t="s">
        <v>599</v>
      </c>
      <c r="E47" s="533" t="s">
        <v>940</v>
      </c>
      <c r="F47" s="533" t="s">
        <v>834</v>
      </c>
      <c r="G47" s="533" t="s">
        <v>1336</v>
      </c>
      <c r="H47" s="533" t="s">
        <v>1356</v>
      </c>
      <c r="I47" s="533" t="s">
        <v>408</v>
      </c>
      <c r="J47" s="533" t="s">
        <v>1337</v>
      </c>
      <c r="K47" s="534">
        <v>42902</v>
      </c>
      <c r="L47" s="534">
        <v>43921</v>
      </c>
      <c r="M47" s="534">
        <v>44073</v>
      </c>
      <c r="N47" s="534">
        <v>44147</v>
      </c>
      <c r="O47" s="535">
        <v>373431.19</v>
      </c>
      <c r="P47" s="535">
        <v>236884.21</v>
      </c>
      <c r="Q47" s="535">
        <v>0</v>
      </c>
      <c r="R47" s="535">
        <v>136546.98000000001</v>
      </c>
      <c r="S47" s="535">
        <v>136546.98000000001</v>
      </c>
      <c r="T47" s="535">
        <v>0</v>
      </c>
      <c r="U47" s="535">
        <v>136546.98000000001</v>
      </c>
      <c r="V47" s="535">
        <v>0</v>
      </c>
      <c r="W47" s="535">
        <v>0</v>
      </c>
      <c r="X47" s="535">
        <v>0</v>
      </c>
      <c r="Y47" s="535">
        <v>0</v>
      </c>
    </row>
    <row r="48" spans="1:25" ht="42" customHeight="1" x14ac:dyDescent="0.25">
      <c r="A48" s="533" t="s">
        <v>610</v>
      </c>
      <c r="B48" s="534">
        <v>42563</v>
      </c>
      <c r="C48" s="534">
        <v>42607</v>
      </c>
      <c r="D48" s="533" t="s">
        <v>611</v>
      </c>
      <c r="E48" s="533" t="s">
        <v>942</v>
      </c>
      <c r="F48" s="533" t="s">
        <v>835</v>
      </c>
      <c r="G48" s="533" t="s">
        <v>1336</v>
      </c>
      <c r="H48" s="533" t="s">
        <v>950</v>
      </c>
      <c r="I48" s="533" t="s">
        <v>408</v>
      </c>
      <c r="J48" s="533" t="s">
        <v>1341</v>
      </c>
      <c r="K48" s="534">
        <v>42241</v>
      </c>
      <c r="L48" s="534">
        <v>44651</v>
      </c>
      <c r="M48" s="534">
        <v>44681</v>
      </c>
      <c r="N48" s="536"/>
      <c r="O48" s="535">
        <v>297849</v>
      </c>
      <c r="P48" s="535">
        <v>253171</v>
      </c>
      <c r="Q48" s="535">
        <v>0</v>
      </c>
      <c r="R48" s="535">
        <v>44678</v>
      </c>
      <c r="S48" s="535">
        <v>44678</v>
      </c>
      <c r="T48" s="535">
        <v>0</v>
      </c>
      <c r="U48" s="535">
        <v>44678</v>
      </c>
      <c r="V48" s="535">
        <v>0</v>
      </c>
      <c r="W48" s="535">
        <v>0</v>
      </c>
      <c r="X48" s="535">
        <v>0</v>
      </c>
      <c r="Y48" s="535">
        <v>0</v>
      </c>
    </row>
    <row r="49" spans="1:25" ht="42" customHeight="1" x14ac:dyDescent="0.25">
      <c r="A49" s="533" t="s">
        <v>602</v>
      </c>
      <c r="B49" s="534">
        <v>42548</v>
      </c>
      <c r="C49" s="534">
        <v>42614</v>
      </c>
      <c r="D49" s="533" t="s">
        <v>603</v>
      </c>
      <c r="E49" s="533" t="s">
        <v>942</v>
      </c>
      <c r="F49" s="533" t="s">
        <v>836</v>
      </c>
      <c r="G49" s="533" t="s">
        <v>1336</v>
      </c>
      <c r="H49" s="533" t="s">
        <v>946</v>
      </c>
      <c r="I49" s="533" t="s">
        <v>408</v>
      </c>
      <c r="J49" s="533" t="s">
        <v>1339</v>
      </c>
      <c r="K49" s="534">
        <v>42349</v>
      </c>
      <c r="L49" s="534">
        <v>44620</v>
      </c>
      <c r="M49" s="534">
        <v>44650</v>
      </c>
      <c r="N49" s="536"/>
      <c r="O49" s="535">
        <v>557789.41</v>
      </c>
      <c r="P49" s="535">
        <v>474120</v>
      </c>
      <c r="Q49" s="535">
        <v>0</v>
      </c>
      <c r="R49" s="535">
        <v>83669.41</v>
      </c>
      <c r="S49" s="535">
        <v>83669.41</v>
      </c>
      <c r="T49" s="535">
        <v>0</v>
      </c>
      <c r="U49" s="535">
        <v>83669.41</v>
      </c>
      <c r="V49" s="535">
        <v>0</v>
      </c>
      <c r="W49" s="535">
        <v>0</v>
      </c>
      <c r="X49" s="535">
        <v>0</v>
      </c>
      <c r="Y49" s="535">
        <v>0</v>
      </c>
    </row>
    <row r="50" spans="1:25" ht="42" customHeight="1" x14ac:dyDescent="0.25">
      <c r="A50" s="533" t="s">
        <v>613</v>
      </c>
      <c r="B50" s="534">
        <v>42573</v>
      </c>
      <c r="C50" s="534">
        <v>42643</v>
      </c>
      <c r="D50" s="533" t="s">
        <v>614</v>
      </c>
      <c r="E50" s="533" t="s">
        <v>942</v>
      </c>
      <c r="F50" s="533" t="s">
        <v>1357</v>
      </c>
      <c r="G50" s="533" t="s">
        <v>1336</v>
      </c>
      <c r="H50" s="533" t="s">
        <v>938</v>
      </c>
      <c r="I50" s="533" t="s">
        <v>408</v>
      </c>
      <c r="J50" s="533" t="s">
        <v>1337</v>
      </c>
      <c r="K50" s="534">
        <v>42278</v>
      </c>
      <c r="L50" s="534">
        <v>44469</v>
      </c>
      <c r="M50" s="534">
        <v>44499</v>
      </c>
      <c r="N50" s="536"/>
      <c r="O50" s="535">
        <v>1467582</v>
      </c>
      <c r="P50" s="535">
        <v>1247444</v>
      </c>
      <c r="Q50" s="535">
        <v>0</v>
      </c>
      <c r="R50" s="535">
        <v>220138</v>
      </c>
      <c r="S50" s="535">
        <v>220138</v>
      </c>
      <c r="T50" s="535">
        <v>0</v>
      </c>
      <c r="U50" s="535">
        <v>220138</v>
      </c>
      <c r="V50" s="535">
        <v>0</v>
      </c>
      <c r="W50" s="535">
        <v>0</v>
      </c>
      <c r="X50" s="535">
        <v>0</v>
      </c>
      <c r="Y50" s="535">
        <v>0</v>
      </c>
    </row>
    <row r="51" spans="1:25" ht="42" customHeight="1" x14ac:dyDescent="0.25">
      <c r="A51" s="533" t="s">
        <v>606</v>
      </c>
      <c r="B51" s="534">
        <v>42569</v>
      </c>
      <c r="C51" s="534">
        <v>42615</v>
      </c>
      <c r="D51" s="533" t="s">
        <v>607</v>
      </c>
      <c r="E51" s="533" t="s">
        <v>940</v>
      </c>
      <c r="F51" s="533" t="s">
        <v>838</v>
      </c>
      <c r="G51" s="533" t="s">
        <v>1336</v>
      </c>
      <c r="H51" s="533" t="s">
        <v>944</v>
      </c>
      <c r="I51" s="533" t="s">
        <v>408</v>
      </c>
      <c r="J51" s="533" t="s">
        <v>1338</v>
      </c>
      <c r="K51" s="534">
        <v>42503</v>
      </c>
      <c r="L51" s="534">
        <v>43404</v>
      </c>
      <c r="M51" s="534">
        <v>43480</v>
      </c>
      <c r="N51" s="534">
        <v>43690</v>
      </c>
      <c r="O51" s="535">
        <v>203981</v>
      </c>
      <c r="P51" s="535">
        <v>173383.85</v>
      </c>
      <c r="Q51" s="535">
        <v>0</v>
      </c>
      <c r="R51" s="535">
        <v>30597.15</v>
      </c>
      <c r="S51" s="535">
        <v>30597.15</v>
      </c>
      <c r="T51" s="535">
        <v>0</v>
      </c>
      <c r="U51" s="535">
        <v>30597.15</v>
      </c>
      <c r="V51" s="535">
        <v>0</v>
      </c>
      <c r="W51" s="535">
        <v>0</v>
      </c>
      <c r="X51" s="535">
        <v>0</v>
      </c>
      <c r="Y51" s="535">
        <v>0</v>
      </c>
    </row>
    <row r="52" spans="1:25" ht="42" customHeight="1" x14ac:dyDescent="0.25">
      <c r="A52" s="533" t="s">
        <v>571</v>
      </c>
      <c r="B52" s="534">
        <v>43315</v>
      </c>
      <c r="C52" s="534">
        <v>43465</v>
      </c>
      <c r="D52" s="533" t="s">
        <v>572</v>
      </c>
      <c r="E52" s="533" t="s">
        <v>940</v>
      </c>
      <c r="F52" s="533" t="s">
        <v>839</v>
      </c>
      <c r="G52" s="533" t="s">
        <v>1336</v>
      </c>
      <c r="H52" s="533" t="s">
        <v>164</v>
      </c>
      <c r="I52" s="533" t="s">
        <v>408</v>
      </c>
      <c r="J52" s="533" t="s">
        <v>1337</v>
      </c>
      <c r="K52" s="534">
        <v>43465</v>
      </c>
      <c r="L52" s="534">
        <v>43646</v>
      </c>
      <c r="M52" s="534">
        <v>43676</v>
      </c>
      <c r="N52" s="534">
        <v>43664</v>
      </c>
      <c r="O52" s="535">
        <v>47242</v>
      </c>
      <c r="P52" s="535">
        <v>40155.699999999997</v>
      </c>
      <c r="Q52" s="535">
        <v>3543.15</v>
      </c>
      <c r="R52" s="535">
        <v>3543.15</v>
      </c>
      <c r="S52" s="535">
        <v>0</v>
      </c>
      <c r="T52" s="535">
        <v>0</v>
      </c>
      <c r="U52" s="535">
        <v>0</v>
      </c>
      <c r="V52" s="535">
        <v>0</v>
      </c>
      <c r="W52" s="535">
        <v>3543.15</v>
      </c>
      <c r="X52" s="535">
        <v>3543.15</v>
      </c>
      <c r="Y52" s="535">
        <v>0</v>
      </c>
    </row>
    <row r="53" spans="1:25" ht="42" customHeight="1" x14ac:dyDescent="0.25">
      <c r="A53" s="533" t="s">
        <v>550</v>
      </c>
      <c r="B53" s="534">
        <v>43340</v>
      </c>
      <c r="C53" s="534">
        <v>43465</v>
      </c>
      <c r="D53" s="533" t="s">
        <v>551</v>
      </c>
      <c r="E53" s="533" t="s">
        <v>940</v>
      </c>
      <c r="F53" s="533" t="s">
        <v>840</v>
      </c>
      <c r="G53" s="533" t="s">
        <v>1336</v>
      </c>
      <c r="H53" s="533" t="s">
        <v>552</v>
      </c>
      <c r="I53" s="533" t="s">
        <v>408</v>
      </c>
      <c r="J53" s="533" t="s">
        <v>1339</v>
      </c>
      <c r="K53" s="534">
        <v>43465</v>
      </c>
      <c r="L53" s="534">
        <v>43677</v>
      </c>
      <c r="M53" s="534">
        <v>43707</v>
      </c>
      <c r="N53" s="534">
        <v>43679</v>
      </c>
      <c r="O53" s="535">
        <v>18170.59</v>
      </c>
      <c r="P53" s="535">
        <v>15445</v>
      </c>
      <c r="Q53" s="535">
        <v>1362.79</v>
      </c>
      <c r="R53" s="535">
        <v>1362.8</v>
      </c>
      <c r="S53" s="535">
        <v>1362.8</v>
      </c>
      <c r="T53" s="535">
        <v>0</v>
      </c>
      <c r="U53" s="535">
        <v>1362.8</v>
      </c>
      <c r="V53" s="535">
        <v>0</v>
      </c>
      <c r="W53" s="535">
        <v>0</v>
      </c>
      <c r="X53" s="535">
        <v>0</v>
      </c>
      <c r="Y53" s="535">
        <v>0</v>
      </c>
    </row>
    <row r="54" spans="1:25" ht="42" customHeight="1" x14ac:dyDescent="0.25">
      <c r="A54" s="533" t="s">
        <v>504</v>
      </c>
      <c r="B54" s="534">
        <v>43343</v>
      </c>
      <c r="C54" s="534">
        <v>43452</v>
      </c>
      <c r="D54" s="533" t="s">
        <v>505</v>
      </c>
      <c r="E54" s="533" t="s">
        <v>940</v>
      </c>
      <c r="F54" s="533" t="s">
        <v>841</v>
      </c>
      <c r="G54" s="533" t="s">
        <v>1336</v>
      </c>
      <c r="H54" s="533" t="s">
        <v>506</v>
      </c>
      <c r="I54" s="533" t="s">
        <v>408</v>
      </c>
      <c r="J54" s="533" t="s">
        <v>1338</v>
      </c>
      <c r="K54" s="534">
        <v>43452</v>
      </c>
      <c r="L54" s="534">
        <v>43646</v>
      </c>
      <c r="M54" s="534">
        <v>43676</v>
      </c>
      <c r="N54" s="534">
        <v>43682</v>
      </c>
      <c r="O54" s="535">
        <v>34079.07</v>
      </c>
      <c r="P54" s="535">
        <v>28967.21</v>
      </c>
      <c r="Q54" s="535">
        <v>2555.9299999999998</v>
      </c>
      <c r="R54" s="535">
        <v>2555.9299999999998</v>
      </c>
      <c r="S54" s="535">
        <v>0</v>
      </c>
      <c r="T54" s="535">
        <v>0</v>
      </c>
      <c r="U54" s="535">
        <v>0</v>
      </c>
      <c r="V54" s="535">
        <v>0</v>
      </c>
      <c r="W54" s="535">
        <v>2555.9299999999998</v>
      </c>
      <c r="X54" s="535">
        <v>2555.9299999999998</v>
      </c>
      <c r="Y54" s="535">
        <v>0</v>
      </c>
    </row>
    <row r="55" spans="1:25" ht="42" customHeight="1" x14ac:dyDescent="0.25">
      <c r="A55" s="533" t="s">
        <v>581</v>
      </c>
      <c r="B55" s="534">
        <v>43346</v>
      </c>
      <c r="C55" s="534">
        <v>43462</v>
      </c>
      <c r="D55" s="533" t="s">
        <v>582</v>
      </c>
      <c r="E55" s="533" t="s">
        <v>940</v>
      </c>
      <c r="F55" s="533" t="s">
        <v>842</v>
      </c>
      <c r="G55" s="533" t="s">
        <v>1336</v>
      </c>
      <c r="H55" s="533" t="s">
        <v>164</v>
      </c>
      <c r="I55" s="533" t="s">
        <v>408</v>
      </c>
      <c r="J55" s="533" t="s">
        <v>1337</v>
      </c>
      <c r="K55" s="534">
        <v>43313</v>
      </c>
      <c r="L55" s="534">
        <v>43677</v>
      </c>
      <c r="M55" s="534">
        <v>43708</v>
      </c>
      <c r="N55" s="534">
        <v>43649</v>
      </c>
      <c r="O55" s="535">
        <v>107171</v>
      </c>
      <c r="P55" s="535">
        <v>91095.35</v>
      </c>
      <c r="Q55" s="535">
        <v>8037.82</v>
      </c>
      <c r="R55" s="535">
        <v>8037.83</v>
      </c>
      <c r="S55" s="535">
        <v>0</v>
      </c>
      <c r="T55" s="535">
        <v>0</v>
      </c>
      <c r="U55" s="535">
        <v>0</v>
      </c>
      <c r="V55" s="535">
        <v>0</v>
      </c>
      <c r="W55" s="535">
        <v>8037.83</v>
      </c>
      <c r="X55" s="535">
        <v>8037.83</v>
      </c>
      <c r="Y55" s="535">
        <v>0</v>
      </c>
    </row>
    <row r="56" spans="1:25" ht="42" customHeight="1" x14ac:dyDescent="0.25">
      <c r="A56" s="533" t="s">
        <v>576</v>
      </c>
      <c r="B56" s="534">
        <v>43348</v>
      </c>
      <c r="C56" s="534">
        <v>43461</v>
      </c>
      <c r="D56" s="533" t="s">
        <v>577</v>
      </c>
      <c r="E56" s="533" t="s">
        <v>940</v>
      </c>
      <c r="F56" s="533" t="s">
        <v>843</v>
      </c>
      <c r="G56" s="533" t="s">
        <v>1336</v>
      </c>
      <c r="H56" s="533" t="s">
        <v>972</v>
      </c>
      <c r="I56" s="533" t="s">
        <v>408</v>
      </c>
      <c r="J56" s="533" t="s">
        <v>1337</v>
      </c>
      <c r="K56" s="534">
        <v>43461</v>
      </c>
      <c r="L56" s="534">
        <v>43646</v>
      </c>
      <c r="M56" s="534">
        <v>43676</v>
      </c>
      <c r="N56" s="534">
        <v>43573</v>
      </c>
      <c r="O56" s="535">
        <v>26893</v>
      </c>
      <c r="P56" s="535">
        <v>21944.7</v>
      </c>
      <c r="Q56" s="535">
        <v>0</v>
      </c>
      <c r="R56" s="535">
        <v>4948.3</v>
      </c>
      <c r="S56" s="535">
        <v>0</v>
      </c>
      <c r="T56" s="535">
        <v>0</v>
      </c>
      <c r="U56" s="535">
        <v>0</v>
      </c>
      <c r="V56" s="535">
        <v>0</v>
      </c>
      <c r="W56" s="535">
        <v>4948.3</v>
      </c>
      <c r="X56" s="535">
        <v>4948.3</v>
      </c>
      <c r="Y56" s="535">
        <v>0</v>
      </c>
    </row>
    <row r="57" spans="1:25" ht="42" customHeight="1" x14ac:dyDescent="0.25">
      <c r="A57" s="533" t="s">
        <v>535</v>
      </c>
      <c r="B57" s="534">
        <v>43357</v>
      </c>
      <c r="C57" s="534">
        <v>43455</v>
      </c>
      <c r="D57" s="533" t="s">
        <v>536</v>
      </c>
      <c r="E57" s="533" t="s">
        <v>940</v>
      </c>
      <c r="F57" s="533" t="s">
        <v>844</v>
      </c>
      <c r="G57" s="533" t="s">
        <v>1336</v>
      </c>
      <c r="H57" s="533" t="s">
        <v>974</v>
      </c>
      <c r="I57" s="533" t="s">
        <v>408</v>
      </c>
      <c r="J57" s="533" t="s">
        <v>1339</v>
      </c>
      <c r="K57" s="534">
        <v>43455</v>
      </c>
      <c r="L57" s="534">
        <v>43738</v>
      </c>
      <c r="M57" s="534">
        <v>43768</v>
      </c>
      <c r="N57" s="534">
        <v>43725</v>
      </c>
      <c r="O57" s="535">
        <v>100219.43</v>
      </c>
      <c r="P57" s="535">
        <v>85186.52</v>
      </c>
      <c r="Q57" s="535">
        <v>7516.45</v>
      </c>
      <c r="R57" s="535">
        <v>7516.46</v>
      </c>
      <c r="S57" s="535">
        <v>7516.46</v>
      </c>
      <c r="T57" s="535">
        <v>0</v>
      </c>
      <c r="U57" s="535">
        <v>7516.46</v>
      </c>
      <c r="V57" s="535">
        <v>0</v>
      </c>
      <c r="W57" s="535">
        <v>0</v>
      </c>
      <c r="X57" s="535">
        <v>0</v>
      </c>
      <c r="Y57" s="535">
        <v>0</v>
      </c>
    </row>
    <row r="58" spans="1:25" ht="42" customHeight="1" x14ac:dyDescent="0.25">
      <c r="A58" s="533" t="s">
        <v>540</v>
      </c>
      <c r="B58" s="534">
        <v>43357</v>
      </c>
      <c r="C58" s="534">
        <v>43462</v>
      </c>
      <c r="D58" s="533" t="s">
        <v>541</v>
      </c>
      <c r="E58" s="533" t="s">
        <v>940</v>
      </c>
      <c r="F58" s="533" t="s">
        <v>845</v>
      </c>
      <c r="G58" s="533" t="s">
        <v>1336</v>
      </c>
      <c r="H58" s="533" t="s">
        <v>976</v>
      </c>
      <c r="I58" s="533" t="s">
        <v>408</v>
      </c>
      <c r="J58" s="533" t="s">
        <v>1339</v>
      </c>
      <c r="K58" s="534">
        <v>43462</v>
      </c>
      <c r="L58" s="534">
        <v>43830</v>
      </c>
      <c r="M58" s="534">
        <v>43860</v>
      </c>
      <c r="N58" s="534">
        <v>43696</v>
      </c>
      <c r="O58" s="535">
        <v>52792.94</v>
      </c>
      <c r="P58" s="535">
        <v>44874</v>
      </c>
      <c r="Q58" s="535">
        <v>3959.47</v>
      </c>
      <c r="R58" s="535">
        <v>3959.47</v>
      </c>
      <c r="S58" s="535">
        <v>0</v>
      </c>
      <c r="T58" s="535">
        <v>0</v>
      </c>
      <c r="U58" s="535">
        <v>0</v>
      </c>
      <c r="V58" s="535">
        <v>0</v>
      </c>
      <c r="W58" s="535">
        <v>3959.47</v>
      </c>
      <c r="X58" s="535">
        <v>3959.47</v>
      </c>
      <c r="Y58" s="535">
        <v>0</v>
      </c>
    </row>
    <row r="59" spans="1:25" ht="42" customHeight="1" x14ac:dyDescent="0.25">
      <c r="A59" s="533" t="s">
        <v>565</v>
      </c>
      <c r="B59" s="534">
        <v>43362</v>
      </c>
      <c r="C59" s="534">
        <v>43504</v>
      </c>
      <c r="D59" s="533" t="s">
        <v>566</v>
      </c>
      <c r="E59" s="533" t="s">
        <v>942</v>
      </c>
      <c r="F59" s="533" t="s">
        <v>846</v>
      </c>
      <c r="G59" s="533" t="s">
        <v>1336</v>
      </c>
      <c r="H59" s="533" t="s">
        <v>978</v>
      </c>
      <c r="I59" s="533" t="s">
        <v>408</v>
      </c>
      <c r="J59" s="533" t="s">
        <v>1337</v>
      </c>
      <c r="K59" s="534">
        <v>43409</v>
      </c>
      <c r="L59" s="534">
        <v>44286</v>
      </c>
      <c r="M59" s="534">
        <v>44439</v>
      </c>
      <c r="N59" s="536"/>
      <c r="O59" s="535">
        <v>258995.59</v>
      </c>
      <c r="P59" s="535">
        <v>212127.54</v>
      </c>
      <c r="Q59" s="535">
        <v>27443.38</v>
      </c>
      <c r="R59" s="535">
        <v>19424.669999999998</v>
      </c>
      <c r="S59" s="535">
        <v>19424.669999999998</v>
      </c>
      <c r="T59" s="535">
        <v>0</v>
      </c>
      <c r="U59" s="535">
        <v>19424.669999999998</v>
      </c>
      <c r="V59" s="535">
        <v>0</v>
      </c>
      <c r="W59" s="535">
        <v>0</v>
      </c>
      <c r="X59" s="535">
        <v>0</v>
      </c>
      <c r="Y59" s="535">
        <v>0</v>
      </c>
    </row>
    <row r="60" spans="1:25" ht="42" customHeight="1" x14ac:dyDescent="0.25">
      <c r="A60" s="533" t="s">
        <v>545</v>
      </c>
      <c r="B60" s="534">
        <v>43363</v>
      </c>
      <c r="C60" s="534">
        <v>43502</v>
      </c>
      <c r="D60" s="533" t="s">
        <v>546</v>
      </c>
      <c r="E60" s="533" t="s">
        <v>940</v>
      </c>
      <c r="F60" s="533" t="s">
        <v>847</v>
      </c>
      <c r="G60" s="533" t="s">
        <v>1336</v>
      </c>
      <c r="H60" s="533" t="s">
        <v>557</v>
      </c>
      <c r="I60" s="533" t="s">
        <v>408</v>
      </c>
      <c r="J60" s="533" t="s">
        <v>1339</v>
      </c>
      <c r="K60" s="534">
        <v>43502</v>
      </c>
      <c r="L60" s="534">
        <v>43769</v>
      </c>
      <c r="M60" s="534">
        <v>43799</v>
      </c>
      <c r="N60" s="534">
        <v>43684</v>
      </c>
      <c r="O60" s="535">
        <v>21270.58</v>
      </c>
      <c r="P60" s="535">
        <v>18080</v>
      </c>
      <c r="Q60" s="535">
        <v>1595.28</v>
      </c>
      <c r="R60" s="535">
        <v>1595.3</v>
      </c>
      <c r="S60" s="535">
        <v>1595.3</v>
      </c>
      <c r="T60" s="535">
        <v>0</v>
      </c>
      <c r="U60" s="535">
        <v>1595.3</v>
      </c>
      <c r="V60" s="535">
        <v>0</v>
      </c>
      <c r="W60" s="535">
        <v>0</v>
      </c>
      <c r="X60" s="535">
        <v>0</v>
      </c>
      <c r="Y60" s="535">
        <v>0</v>
      </c>
    </row>
    <row r="61" spans="1:25" ht="42" customHeight="1" x14ac:dyDescent="0.25">
      <c r="A61" s="533" t="s">
        <v>555</v>
      </c>
      <c r="B61" s="534">
        <v>43364</v>
      </c>
      <c r="C61" s="534">
        <v>43480</v>
      </c>
      <c r="D61" s="533" t="s">
        <v>556</v>
      </c>
      <c r="E61" s="533" t="s">
        <v>940</v>
      </c>
      <c r="F61" s="533" t="s">
        <v>848</v>
      </c>
      <c r="G61" s="533" t="s">
        <v>1336</v>
      </c>
      <c r="H61" s="533" t="s">
        <v>557</v>
      </c>
      <c r="I61" s="533" t="s">
        <v>408</v>
      </c>
      <c r="J61" s="533" t="s">
        <v>1339</v>
      </c>
      <c r="K61" s="534">
        <v>43480</v>
      </c>
      <c r="L61" s="534">
        <v>43769</v>
      </c>
      <c r="M61" s="534">
        <v>43799</v>
      </c>
      <c r="N61" s="534">
        <v>43679</v>
      </c>
      <c r="O61" s="535">
        <v>24982.35</v>
      </c>
      <c r="P61" s="535">
        <v>21235</v>
      </c>
      <c r="Q61" s="535">
        <v>1873.67</v>
      </c>
      <c r="R61" s="535">
        <v>1873.68</v>
      </c>
      <c r="S61" s="535">
        <v>1873.68</v>
      </c>
      <c r="T61" s="535">
        <v>0</v>
      </c>
      <c r="U61" s="535">
        <v>1873.68</v>
      </c>
      <c r="V61" s="535">
        <v>0</v>
      </c>
      <c r="W61" s="535">
        <v>0</v>
      </c>
      <c r="X61" s="535">
        <v>0</v>
      </c>
      <c r="Y61" s="535">
        <v>0</v>
      </c>
    </row>
    <row r="62" spans="1:25" ht="42" customHeight="1" x14ac:dyDescent="0.25">
      <c r="A62" s="533" t="s">
        <v>515</v>
      </c>
      <c r="B62" s="534">
        <v>43368</v>
      </c>
      <c r="C62" s="534">
        <v>43489</v>
      </c>
      <c r="D62" s="533" t="s">
        <v>516</v>
      </c>
      <c r="E62" s="533" t="s">
        <v>940</v>
      </c>
      <c r="F62" s="533" t="s">
        <v>849</v>
      </c>
      <c r="G62" s="533" t="s">
        <v>1336</v>
      </c>
      <c r="H62" s="533" t="s">
        <v>982</v>
      </c>
      <c r="I62" s="533" t="s">
        <v>408</v>
      </c>
      <c r="J62" s="533" t="s">
        <v>1341</v>
      </c>
      <c r="K62" s="534">
        <v>43489</v>
      </c>
      <c r="L62" s="534">
        <v>43799</v>
      </c>
      <c r="M62" s="534">
        <v>43829</v>
      </c>
      <c r="N62" s="534">
        <v>43713</v>
      </c>
      <c r="O62" s="535">
        <v>25966.25</v>
      </c>
      <c r="P62" s="535">
        <v>20560.73</v>
      </c>
      <c r="Q62" s="535">
        <v>1814.18</v>
      </c>
      <c r="R62" s="535">
        <v>3591.34</v>
      </c>
      <c r="S62" s="535">
        <v>0</v>
      </c>
      <c r="T62" s="535">
        <v>0</v>
      </c>
      <c r="U62" s="535">
        <v>0</v>
      </c>
      <c r="V62" s="535">
        <v>0</v>
      </c>
      <c r="W62" s="535">
        <v>3591.34</v>
      </c>
      <c r="X62" s="535">
        <v>3591.34</v>
      </c>
      <c r="Y62" s="535">
        <v>0</v>
      </c>
    </row>
    <row r="63" spans="1:25" ht="42" customHeight="1" x14ac:dyDescent="0.25">
      <c r="A63" s="533" t="s">
        <v>520</v>
      </c>
      <c r="B63" s="534">
        <v>43369</v>
      </c>
      <c r="C63" s="534">
        <v>43461</v>
      </c>
      <c r="D63" s="533" t="s">
        <v>521</v>
      </c>
      <c r="E63" s="533" t="s">
        <v>940</v>
      </c>
      <c r="F63" s="533" t="s">
        <v>850</v>
      </c>
      <c r="G63" s="533" t="s">
        <v>1336</v>
      </c>
      <c r="H63" s="533" t="s">
        <v>522</v>
      </c>
      <c r="I63" s="533" t="s">
        <v>408</v>
      </c>
      <c r="J63" s="533" t="s">
        <v>1341</v>
      </c>
      <c r="K63" s="534">
        <v>43374</v>
      </c>
      <c r="L63" s="534">
        <v>43646</v>
      </c>
      <c r="M63" s="534">
        <v>43676</v>
      </c>
      <c r="N63" s="534">
        <v>43633</v>
      </c>
      <c r="O63" s="535">
        <v>23626.35</v>
      </c>
      <c r="P63" s="535">
        <v>20082.400000000001</v>
      </c>
      <c r="Q63" s="535">
        <v>1771.97</v>
      </c>
      <c r="R63" s="535">
        <v>1771.98</v>
      </c>
      <c r="S63" s="535">
        <v>0</v>
      </c>
      <c r="T63" s="535">
        <v>0</v>
      </c>
      <c r="U63" s="535">
        <v>0</v>
      </c>
      <c r="V63" s="535">
        <v>0</v>
      </c>
      <c r="W63" s="535">
        <v>1771.98</v>
      </c>
      <c r="X63" s="535">
        <v>1771.98</v>
      </c>
      <c r="Y63" s="535">
        <v>0</v>
      </c>
    </row>
    <row r="64" spans="1:25" ht="42" customHeight="1" x14ac:dyDescent="0.25">
      <c r="A64" s="533" t="s">
        <v>509</v>
      </c>
      <c r="B64" s="534">
        <v>43370</v>
      </c>
      <c r="C64" s="534">
        <v>43502</v>
      </c>
      <c r="D64" s="533" t="s">
        <v>510</v>
      </c>
      <c r="E64" s="533" t="s">
        <v>942</v>
      </c>
      <c r="F64" s="533" t="s">
        <v>851</v>
      </c>
      <c r="G64" s="533" t="s">
        <v>1336</v>
      </c>
      <c r="H64" s="533" t="s">
        <v>985</v>
      </c>
      <c r="I64" s="533" t="s">
        <v>408</v>
      </c>
      <c r="J64" s="533" t="s">
        <v>1341</v>
      </c>
      <c r="K64" s="534">
        <v>43502</v>
      </c>
      <c r="L64" s="534">
        <v>44196</v>
      </c>
      <c r="M64" s="534">
        <v>44377</v>
      </c>
      <c r="N64" s="536"/>
      <c r="O64" s="535">
        <v>183575.7</v>
      </c>
      <c r="P64" s="535">
        <v>156039.32999999999</v>
      </c>
      <c r="Q64" s="535">
        <v>13768.17</v>
      </c>
      <c r="R64" s="535">
        <v>13768.2</v>
      </c>
      <c r="S64" s="535">
        <v>13768.2</v>
      </c>
      <c r="T64" s="535">
        <v>0</v>
      </c>
      <c r="U64" s="535">
        <v>13768.2</v>
      </c>
      <c r="V64" s="535">
        <v>0</v>
      </c>
      <c r="W64" s="535">
        <v>0</v>
      </c>
      <c r="X64" s="535">
        <v>0</v>
      </c>
      <c r="Y64" s="535">
        <v>0</v>
      </c>
    </row>
    <row r="65" spans="1:25" ht="42" customHeight="1" x14ac:dyDescent="0.25">
      <c r="A65" s="533" t="s">
        <v>501</v>
      </c>
      <c r="B65" s="534">
        <v>43371</v>
      </c>
      <c r="C65" s="534">
        <v>43497</v>
      </c>
      <c r="D65" s="533" t="s">
        <v>502</v>
      </c>
      <c r="E65" s="533" t="s">
        <v>940</v>
      </c>
      <c r="F65" s="533" t="s">
        <v>852</v>
      </c>
      <c r="G65" s="533" t="s">
        <v>1336</v>
      </c>
      <c r="H65" s="533" t="s">
        <v>944</v>
      </c>
      <c r="I65" s="533" t="s">
        <v>408</v>
      </c>
      <c r="J65" s="533" t="s">
        <v>1338</v>
      </c>
      <c r="K65" s="534">
        <v>43497</v>
      </c>
      <c r="L65" s="534">
        <v>44012</v>
      </c>
      <c r="M65" s="534">
        <v>44042</v>
      </c>
      <c r="N65" s="534">
        <v>44088</v>
      </c>
      <c r="O65" s="535">
        <v>33913.86</v>
      </c>
      <c r="P65" s="535">
        <v>28826.77</v>
      </c>
      <c r="Q65" s="535">
        <v>2543.5500000000002</v>
      </c>
      <c r="R65" s="535">
        <v>2543.54</v>
      </c>
      <c r="S65" s="535">
        <v>2543.54</v>
      </c>
      <c r="T65" s="535">
        <v>0</v>
      </c>
      <c r="U65" s="535">
        <v>2543.54</v>
      </c>
      <c r="V65" s="535">
        <v>0</v>
      </c>
      <c r="W65" s="535">
        <v>0</v>
      </c>
      <c r="X65" s="535">
        <v>0</v>
      </c>
      <c r="Y65" s="535">
        <v>0</v>
      </c>
    </row>
    <row r="66" spans="1:25" ht="42" customHeight="1" x14ac:dyDescent="0.25">
      <c r="A66" s="533" t="s">
        <v>530</v>
      </c>
      <c r="B66" s="534">
        <v>43371</v>
      </c>
      <c r="C66" s="534">
        <v>43487</v>
      </c>
      <c r="D66" s="533" t="s">
        <v>531</v>
      </c>
      <c r="E66" s="533" t="s">
        <v>940</v>
      </c>
      <c r="F66" s="533" t="s">
        <v>853</v>
      </c>
      <c r="G66" s="533" t="s">
        <v>1336</v>
      </c>
      <c r="H66" s="533" t="s">
        <v>987</v>
      </c>
      <c r="I66" s="533" t="s">
        <v>408</v>
      </c>
      <c r="J66" s="533" t="s">
        <v>1341</v>
      </c>
      <c r="K66" s="534">
        <v>43368</v>
      </c>
      <c r="L66" s="534">
        <v>43830</v>
      </c>
      <c r="M66" s="534">
        <v>43860</v>
      </c>
      <c r="N66" s="534">
        <v>43861</v>
      </c>
      <c r="O66" s="535">
        <v>21476.83</v>
      </c>
      <c r="P66" s="535">
        <v>18255.310000000001</v>
      </c>
      <c r="Q66" s="535">
        <v>1610.75</v>
      </c>
      <c r="R66" s="535">
        <v>1610.77</v>
      </c>
      <c r="S66" s="535">
        <v>0</v>
      </c>
      <c r="T66" s="535">
        <v>0</v>
      </c>
      <c r="U66" s="535">
        <v>0</v>
      </c>
      <c r="V66" s="535">
        <v>0</v>
      </c>
      <c r="W66" s="535">
        <v>1610.77</v>
      </c>
      <c r="X66" s="535">
        <v>1610.77</v>
      </c>
      <c r="Y66" s="535">
        <v>0</v>
      </c>
    </row>
    <row r="67" spans="1:25" ht="42" customHeight="1" x14ac:dyDescent="0.25">
      <c r="A67" s="533" t="s">
        <v>525</v>
      </c>
      <c r="B67" s="534">
        <v>43371</v>
      </c>
      <c r="C67" s="534">
        <v>43477</v>
      </c>
      <c r="D67" s="533" t="s">
        <v>526</v>
      </c>
      <c r="E67" s="533" t="s">
        <v>940</v>
      </c>
      <c r="F67" s="533" t="s">
        <v>854</v>
      </c>
      <c r="G67" s="533" t="s">
        <v>1336</v>
      </c>
      <c r="H67" s="533" t="s">
        <v>527</v>
      </c>
      <c r="I67" s="533" t="s">
        <v>408</v>
      </c>
      <c r="J67" s="533" t="s">
        <v>1341</v>
      </c>
      <c r="K67" s="534">
        <v>43477</v>
      </c>
      <c r="L67" s="534">
        <v>43646</v>
      </c>
      <c r="M67" s="534">
        <v>43676</v>
      </c>
      <c r="N67" s="534">
        <v>43696</v>
      </c>
      <c r="O67" s="535">
        <v>14262.54</v>
      </c>
      <c r="P67" s="535">
        <v>12123.16</v>
      </c>
      <c r="Q67" s="535">
        <v>1069.68</v>
      </c>
      <c r="R67" s="535">
        <v>1069.7</v>
      </c>
      <c r="S67" s="535">
        <v>0</v>
      </c>
      <c r="T67" s="535">
        <v>0</v>
      </c>
      <c r="U67" s="535">
        <v>0</v>
      </c>
      <c r="V67" s="535">
        <v>0</v>
      </c>
      <c r="W67" s="535">
        <v>1069.7</v>
      </c>
      <c r="X67" s="535">
        <v>1069.7</v>
      </c>
      <c r="Y67" s="535">
        <v>0</v>
      </c>
    </row>
    <row r="68" spans="1:25" ht="42" customHeight="1" x14ac:dyDescent="0.25">
      <c r="A68" s="533" t="s">
        <v>560</v>
      </c>
      <c r="B68" s="534">
        <v>43409</v>
      </c>
      <c r="C68" s="534">
        <v>43508</v>
      </c>
      <c r="D68" s="533" t="s">
        <v>561</v>
      </c>
      <c r="E68" s="533" t="s">
        <v>940</v>
      </c>
      <c r="F68" s="533" t="s">
        <v>855</v>
      </c>
      <c r="G68" s="533" t="s">
        <v>1336</v>
      </c>
      <c r="H68" s="533" t="s">
        <v>990</v>
      </c>
      <c r="I68" s="533" t="s">
        <v>408</v>
      </c>
      <c r="J68" s="533" t="s">
        <v>1339</v>
      </c>
      <c r="K68" s="534">
        <v>43508</v>
      </c>
      <c r="L68" s="534">
        <v>43769</v>
      </c>
      <c r="M68" s="534">
        <v>43799</v>
      </c>
      <c r="N68" s="534">
        <v>43753</v>
      </c>
      <c r="O68" s="535">
        <v>19449.150000000001</v>
      </c>
      <c r="P68" s="535">
        <v>13486.16</v>
      </c>
      <c r="Q68" s="535">
        <v>2781.85</v>
      </c>
      <c r="R68" s="535">
        <v>3181.14</v>
      </c>
      <c r="S68" s="535">
        <v>3181.14</v>
      </c>
      <c r="T68" s="535">
        <v>0</v>
      </c>
      <c r="U68" s="535">
        <v>1319.03</v>
      </c>
      <c r="V68" s="535">
        <v>1862.11</v>
      </c>
      <c r="W68" s="535">
        <v>0</v>
      </c>
      <c r="X68" s="535">
        <v>0</v>
      </c>
      <c r="Y68" s="535">
        <v>0</v>
      </c>
    </row>
    <row r="69" spans="1:25" ht="42" customHeight="1" x14ac:dyDescent="0.25">
      <c r="A69" s="533" t="s">
        <v>270</v>
      </c>
      <c r="B69" s="534">
        <v>42765</v>
      </c>
      <c r="C69" s="534">
        <v>42870</v>
      </c>
      <c r="D69" s="533" t="s">
        <v>271</v>
      </c>
      <c r="E69" s="533" t="s">
        <v>940</v>
      </c>
      <c r="F69" s="533" t="s">
        <v>856</v>
      </c>
      <c r="G69" s="533" t="s">
        <v>1336</v>
      </c>
      <c r="H69" s="533" t="s">
        <v>938</v>
      </c>
      <c r="I69" s="533" t="s">
        <v>408</v>
      </c>
      <c r="J69" s="533" t="s">
        <v>1337</v>
      </c>
      <c r="K69" s="534">
        <v>41675</v>
      </c>
      <c r="L69" s="534">
        <v>43585</v>
      </c>
      <c r="M69" s="534">
        <v>43615</v>
      </c>
      <c r="N69" s="534">
        <v>43643</v>
      </c>
      <c r="O69" s="535">
        <v>865441.34</v>
      </c>
      <c r="P69" s="535">
        <v>735625.13</v>
      </c>
      <c r="Q69" s="535">
        <v>64908.1</v>
      </c>
      <c r="R69" s="535">
        <v>64908.11</v>
      </c>
      <c r="S69" s="535">
        <v>64908.11</v>
      </c>
      <c r="T69" s="535">
        <v>0</v>
      </c>
      <c r="U69" s="535">
        <v>64908.11</v>
      </c>
      <c r="V69" s="535">
        <v>0</v>
      </c>
      <c r="W69" s="535">
        <v>0</v>
      </c>
      <c r="X69" s="535">
        <v>0</v>
      </c>
      <c r="Y69" s="535">
        <v>0</v>
      </c>
    </row>
    <row r="70" spans="1:25" ht="42" customHeight="1" x14ac:dyDescent="0.25">
      <c r="A70" s="533" t="s">
        <v>264</v>
      </c>
      <c r="B70" s="534">
        <v>43007</v>
      </c>
      <c r="C70" s="534">
        <v>43104</v>
      </c>
      <c r="D70" s="533" t="s">
        <v>265</v>
      </c>
      <c r="E70" s="533" t="s">
        <v>942</v>
      </c>
      <c r="F70" s="533" t="s">
        <v>857</v>
      </c>
      <c r="G70" s="533" t="s">
        <v>1336</v>
      </c>
      <c r="H70" s="533" t="s">
        <v>946</v>
      </c>
      <c r="I70" s="533" t="s">
        <v>408</v>
      </c>
      <c r="J70" s="533" t="s">
        <v>1339</v>
      </c>
      <c r="K70" s="534">
        <v>42419</v>
      </c>
      <c r="L70" s="534">
        <v>44135</v>
      </c>
      <c r="M70" s="534">
        <v>44408</v>
      </c>
      <c r="N70" s="536"/>
      <c r="O70" s="535">
        <v>975848.52</v>
      </c>
      <c r="P70" s="535">
        <v>829471.24</v>
      </c>
      <c r="Q70" s="535">
        <v>73188.639999999999</v>
      </c>
      <c r="R70" s="535">
        <v>73188.639999999999</v>
      </c>
      <c r="S70" s="535">
        <v>73188.639999999999</v>
      </c>
      <c r="T70" s="535">
        <v>0</v>
      </c>
      <c r="U70" s="535">
        <v>73188.639999999999</v>
      </c>
      <c r="V70" s="535">
        <v>0</v>
      </c>
      <c r="W70" s="535">
        <v>0</v>
      </c>
      <c r="X70" s="535">
        <v>0</v>
      </c>
      <c r="Y70" s="535">
        <v>0</v>
      </c>
    </row>
    <row r="71" spans="1:25" ht="42" customHeight="1" x14ac:dyDescent="0.25">
      <c r="A71" s="533" t="s">
        <v>466</v>
      </c>
      <c r="B71" s="534">
        <v>43203</v>
      </c>
      <c r="C71" s="534">
        <v>43286</v>
      </c>
      <c r="D71" s="533" t="s">
        <v>467</v>
      </c>
      <c r="E71" s="533" t="s">
        <v>942</v>
      </c>
      <c r="F71" s="533" t="s">
        <v>858</v>
      </c>
      <c r="G71" s="533" t="s">
        <v>1336</v>
      </c>
      <c r="H71" s="533" t="s">
        <v>999</v>
      </c>
      <c r="I71" s="533" t="s">
        <v>408</v>
      </c>
      <c r="J71" s="533" t="s">
        <v>1337</v>
      </c>
      <c r="K71" s="534">
        <v>43286</v>
      </c>
      <c r="L71" s="534">
        <v>44382</v>
      </c>
      <c r="M71" s="534">
        <v>44442</v>
      </c>
      <c r="N71" s="536"/>
      <c r="O71" s="535">
        <v>190492.94</v>
      </c>
      <c r="P71" s="535">
        <v>161919</v>
      </c>
      <c r="Q71" s="535">
        <v>14286.97</v>
      </c>
      <c r="R71" s="535">
        <v>14286.97</v>
      </c>
      <c r="S71" s="535">
        <v>14286.97</v>
      </c>
      <c r="T71" s="535">
        <v>0</v>
      </c>
      <c r="U71" s="535">
        <v>14286.97</v>
      </c>
      <c r="V71" s="535">
        <v>0</v>
      </c>
      <c r="W71" s="535">
        <v>0</v>
      </c>
      <c r="X71" s="535">
        <v>0</v>
      </c>
      <c r="Y71" s="535">
        <v>0</v>
      </c>
    </row>
    <row r="72" spans="1:25" ht="42" customHeight="1" x14ac:dyDescent="0.25">
      <c r="A72" s="533" t="s">
        <v>461</v>
      </c>
      <c r="B72" s="534">
        <v>43208</v>
      </c>
      <c r="C72" s="534">
        <v>43259</v>
      </c>
      <c r="D72" s="533" t="s">
        <v>462</v>
      </c>
      <c r="E72" s="533" t="s">
        <v>942</v>
      </c>
      <c r="F72" s="533" t="s">
        <v>859</v>
      </c>
      <c r="G72" s="533" t="s">
        <v>1336</v>
      </c>
      <c r="H72" s="533" t="s">
        <v>1001</v>
      </c>
      <c r="I72" s="533" t="s">
        <v>408</v>
      </c>
      <c r="J72" s="533" t="s">
        <v>1341</v>
      </c>
      <c r="K72" s="534">
        <v>43259</v>
      </c>
      <c r="L72" s="534">
        <v>44537</v>
      </c>
      <c r="M72" s="534">
        <v>44597</v>
      </c>
      <c r="N72" s="536"/>
      <c r="O72" s="535">
        <v>137798.82</v>
      </c>
      <c r="P72" s="535">
        <v>117129</v>
      </c>
      <c r="Q72" s="535">
        <v>10334.91</v>
      </c>
      <c r="R72" s="535">
        <v>10334.91</v>
      </c>
      <c r="S72" s="535">
        <v>10334.91</v>
      </c>
      <c r="T72" s="535">
        <v>0</v>
      </c>
      <c r="U72" s="535">
        <v>10334.91</v>
      </c>
      <c r="V72" s="535">
        <v>0</v>
      </c>
      <c r="W72" s="535">
        <v>0</v>
      </c>
      <c r="X72" s="535">
        <v>0</v>
      </c>
      <c r="Y72" s="535">
        <v>0</v>
      </c>
    </row>
    <row r="73" spans="1:25" ht="42" customHeight="1" x14ac:dyDescent="0.25">
      <c r="A73" s="533" t="s">
        <v>472</v>
      </c>
      <c r="B73" s="534">
        <v>43216</v>
      </c>
      <c r="C73" s="534">
        <v>43285</v>
      </c>
      <c r="D73" s="533" t="s">
        <v>473</v>
      </c>
      <c r="E73" s="533" t="s">
        <v>942</v>
      </c>
      <c r="F73" s="533" t="s">
        <v>860</v>
      </c>
      <c r="G73" s="533" t="s">
        <v>1336</v>
      </c>
      <c r="H73" s="533" t="s">
        <v>1003</v>
      </c>
      <c r="I73" s="533" t="s">
        <v>408</v>
      </c>
      <c r="J73" s="533" t="s">
        <v>1339</v>
      </c>
      <c r="K73" s="534">
        <v>43285</v>
      </c>
      <c r="L73" s="534">
        <v>44381</v>
      </c>
      <c r="M73" s="534">
        <v>44441</v>
      </c>
      <c r="N73" s="536"/>
      <c r="O73" s="535">
        <v>121941.18</v>
      </c>
      <c r="P73" s="535">
        <v>103650</v>
      </c>
      <c r="Q73" s="535">
        <v>9145.59</v>
      </c>
      <c r="R73" s="535">
        <v>9145.59</v>
      </c>
      <c r="S73" s="535">
        <v>9145.59</v>
      </c>
      <c r="T73" s="535">
        <v>0</v>
      </c>
      <c r="U73" s="535">
        <v>9145.59</v>
      </c>
      <c r="V73" s="535">
        <v>0</v>
      </c>
      <c r="W73" s="535">
        <v>0</v>
      </c>
      <c r="X73" s="535">
        <v>0</v>
      </c>
      <c r="Y73" s="535">
        <v>0</v>
      </c>
    </row>
    <row r="74" spans="1:25" ht="42" customHeight="1" x14ac:dyDescent="0.25">
      <c r="A74" s="533" t="s">
        <v>456</v>
      </c>
      <c r="B74" s="534">
        <v>43220</v>
      </c>
      <c r="C74" s="534">
        <v>43284</v>
      </c>
      <c r="D74" s="533" t="s">
        <v>457</v>
      </c>
      <c r="E74" s="533" t="s">
        <v>942</v>
      </c>
      <c r="F74" s="533" t="s">
        <v>861</v>
      </c>
      <c r="G74" s="533" t="s">
        <v>1336</v>
      </c>
      <c r="H74" s="533" t="s">
        <v>944</v>
      </c>
      <c r="I74" s="533" t="s">
        <v>408</v>
      </c>
      <c r="J74" s="533" t="s">
        <v>1338</v>
      </c>
      <c r="K74" s="534">
        <v>43284</v>
      </c>
      <c r="L74" s="534">
        <v>44469</v>
      </c>
      <c r="M74" s="534">
        <v>44529</v>
      </c>
      <c r="N74" s="536"/>
      <c r="O74" s="535">
        <v>46877.65</v>
      </c>
      <c r="P74" s="535">
        <v>39846</v>
      </c>
      <c r="Q74" s="535">
        <v>3515.82</v>
      </c>
      <c r="R74" s="535">
        <v>3515.83</v>
      </c>
      <c r="S74" s="535">
        <v>3515.83</v>
      </c>
      <c r="T74" s="535">
        <v>0</v>
      </c>
      <c r="U74" s="535">
        <v>3515.83</v>
      </c>
      <c r="V74" s="535">
        <v>0</v>
      </c>
      <c r="W74" s="535">
        <v>0</v>
      </c>
      <c r="X74" s="535">
        <v>0</v>
      </c>
      <c r="Y74" s="535">
        <v>0</v>
      </c>
    </row>
    <row r="75" spans="1:25" ht="42" customHeight="1" x14ac:dyDescent="0.25">
      <c r="A75" s="533" t="s">
        <v>490</v>
      </c>
      <c r="B75" s="534">
        <v>43216</v>
      </c>
      <c r="C75" s="534">
        <v>43285</v>
      </c>
      <c r="D75" s="533" t="s">
        <v>491</v>
      </c>
      <c r="E75" s="533" t="s">
        <v>942</v>
      </c>
      <c r="F75" s="533" t="s">
        <v>862</v>
      </c>
      <c r="G75" s="533" t="s">
        <v>1336</v>
      </c>
      <c r="H75" s="533" t="s">
        <v>974</v>
      </c>
      <c r="I75" s="533" t="s">
        <v>408</v>
      </c>
      <c r="J75" s="533" t="s">
        <v>1339</v>
      </c>
      <c r="K75" s="534">
        <v>43285</v>
      </c>
      <c r="L75" s="534">
        <v>45139</v>
      </c>
      <c r="M75" s="534">
        <v>45199</v>
      </c>
      <c r="N75" s="536"/>
      <c r="O75" s="535">
        <v>10980</v>
      </c>
      <c r="P75" s="535">
        <v>9333</v>
      </c>
      <c r="Q75" s="535">
        <v>823.5</v>
      </c>
      <c r="R75" s="535">
        <v>823.5</v>
      </c>
      <c r="S75" s="535">
        <v>823.5</v>
      </c>
      <c r="T75" s="535">
        <v>0</v>
      </c>
      <c r="U75" s="535">
        <v>823.5</v>
      </c>
      <c r="V75" s="535">
        <v>0</v>
      </c>
      <c r="W75" s="535">
        <v>0</v>
      </c>
      <c r="X75" s="535">
        <v>0</v>
      </c>
      <c r="Y75" s="535">
        <v>0</v>
      </c>
    </row>
    <row r="76" spans="1:25" ht="42" customHeight="1" x14ac:dyDescent="0.25">
      <c r="A76" s="533" t="s">
        <v>485</v>
      </c>
      <c r="B76" s="534">
        <v>43220</v>
      </c>
      <c r="C76" s="534">
        <v>43285</v>
      </c>
      <c r="D76" s="533" t="s">
        <v>486</v>
      </c>
      <c r="E76" s="533" t="s">
        <v>942</v>
      </c>
      <c r="F76" s="533" t="s">
        <v>863</v>
      </c>
      <c r="G76" s="533" t="s">
        <v>1336</v>
      </c>
      <c r="H76" s="533" t="s">
        <v>944</v>
      </c>
      <c r="I76" s="533" t="s">
        <v>408</v>
      </c>
      <c r="J76" s="533" t="s">
        <v>1338</v>
      </c>
      <c r="K76" s="534">
        <v>43285</v>
      </c>
      <c r="L76" s="534">
        <v>44381</v>
      </c>
      <c r="M76" s="534">
        <v>44441</v>
      </c>
      <c r="N76" s="536"/>
      <c r="O76" s="535">
        <v>4317</v>
      </c>
      <c r="P76" s="535">
        <v>3669.6</v>
      </c>
      <c r="Q76" s="535">
        <v>323.7</v>
      </c>
      <c r="R76" s="535">
        <v>323.7</v>
      </c>
      <c r="S76" s="535">
        <v>323.7</v>
      </c>
      <c r="T76" s="535">
        <v>0</v>
      </c>
      <c r="U76" s="535">
        <v>323.7</v>
      </c>
      <c r="V76" s="535">
        <v>0</v>
      </c>
      <c r="W76" s="535">
        <v>0</v>
      </c>
      <c r="X76" s="535">
        <v>0</v>
      </c>
      <c r="Y76" s="535">
        <v>0</v>
      </c>
    </row>
    <row r="77" spans="1:25" ht="42" customHeight="1" x14ac:dyDescent="0.25">
      <c r="A77" s="533" t="s">
        <v>479</v>
      </c>
      <c r="B77" s="534">
        <v>43248</v>
      </c>
      <c r="C77" s="534">
        <v>43313</v>
      </c>
      <c r="D77" s="533" t="s">
        <v>480</v>
      </c>
      <c r="E77" s="533" t="s">
        <v>942</v>
      </c>
      <c r="F77" s="533" t="s">
        <v>864</v>
      </c>
      <c r="G77" s="533" t="s">
        <v>1336</v>
      </c>
      <c r="H77" s="533" t="s">
        <v>985</v>
      </c>
      <c r="I77" s="533" t="s">
        <v>408</v>
      </c>
      <c r="J77" s="533" t="s">
        <v>1341</v>
      </c>
      <c r="K77" s="534">
        <v>43313</v>
      </c>
      <c r="L77" s="534">
        <v>44408</v>
      </c>
      <c r="M77" s="534">
        <v>44468</v>
      </c>
      <c r="N77" s="536"/>
      <c r="O77" s="535">
        <v>12312.24</v>
      </c>
      <c r="P77" s="535">
        <v>10465.4</v>
      </c>
      <c r="Q77" s="535">
        <v>923.42</v>
      </c>
      <c r="R77" s="535">
        <v>923.42</v>
      </c>
      <c r="S77" s="535">
        <v>923.42</v>
      </c>
      <c r="T77" s="535">
        <v>0</v>
      </c>
      <c r="U77" s="535">
        <v>923.42</v>
      </c>
      <c r="V77" s="535">
        <v>0</v>
      </c>
      <c r="W77" s="535">
        <v>0</v>
      </c>
      <c r="X77" s="535">
        <v>0</v>
      </c>
      <c r="Y77" s="535">
        <v>0</v>
      </c>
    </row>
    <row r="78" spans="1:25" ht="42" customHeight="1" x14ac:dyDescent="0.25">
      <c r="A78" s="533" t="s">
        <v>496</v>
      </c>
      <c r="B78" s="534">
        <v>43326</v>
      </c>
      <c r="C78" s="534">
        <v>43396</v>
      </c>
      <c r="D78" s="533" t="s">
        <v>497</v>
      </c>
      <c r="E78" s="533" t="s">
        <v>942</v>
      </c>
      <c r="F78" s="533" t="s">
        <v>865</v>
      </c>
      <c r="G78" s="533" t="s">
        <v>1336</v>
      </c>
      <c r="H78" s="533" t="s">
        <v>978</v>
      </c>
      <c r="I78" s="533" t="s">
        <v>408</v>
      </c>
      <c r="J78" s="533" t="s">
        <v>1337</v>
      </c>
      <c r="K78" s="534">
        <v>43396</v>
      </c>
      <c r="L78" s="534">
        <v>44615</v>
      </c>
      <c r="M78" s="534">
        <v>44675</v>
      </c>
      <c r="N78" s="536"/>
      <c r="O78" s="535">
        <v>17152.939999999999</v>
      </c>
      <c r="P78" s="535">
        <v>14580</v>
      </c>
      <c r="Q78" s="535">
        <v>1286.46</v>
      </c>
      <c r="R78" s="535">
        <v>1286.48</v>
      </c>
      <c r="S78" s="535">
        <v>1286.48</v>
      </c>
      <c r="T78" s="535">
        <v>0</v>
      </c>
      <c r="U78" s="535">
        <v>1286.48</v>
      </c>
      <c r="V78" s="535">
        <v>0</v>
      </c>
      <c r="W78" s="535">
        <v>0</v>
      </c>
      <c r="X78" s="535">
        <v>0</v>
      </c>
      <c r="Y78" s="535">
        <v>0</v>
      </c>
    </row>
    <row r="79" spans="1:25" ht="42" customHeight="1" x14ac:dyDescent="0.25">
      <c r="A79" s="533" t="s">
        <v>450</v>
      </c>
      <c r="B79" s="534">
        <v>43073</v>
      </c>
      <c r="C79" s="534">
        <v>43182</v>
      </c>
      <c r="D79" s="533" t="s">
        <v>451</v>
      </c>
      <c r="E79" s="533" t="s">
        <v>940</v>
      </c>
      <c r="F79" s="533" t="s">
        <v>866</v>
      </c>
      <c r="G79" s="533" t="s">
        <v>1336</v>
      </c>
      <c r="H79" s="533" t="s">
        <v>938</v>
      </c>
      <c r="I79" s="533" t="s">
        <v>408</v>
      </c>
      <c r="J79" s="533" t="s">
        <v>1337</v>
      </c>
      <c r="K79" s="534">
        <v>43182</v>
      </c>
      <c r="L79" s="534">
        <v>43921</v>
      </c>
      <c r="M79" s="534">
        <v>43981</v>
      </c>
      <c r="N79" s="534">
        <v>44053</v>
      </c>
      <c r="O79" s="535">
        <v>312531.76</v>
      </c>
      <c r="P79" s="535">
        <v>265652</v>
      </c>
      <c r="Q79" s="535">
        <v>23439.87</v>
      </c>
      <c r="R79" s="535">
        <v>23439.89</v>
      </c>
      <c r="S79" s="535">
        <v>23439.89</v>
      </c>
      <c r="T79" s="535">
        <v>0</v>
      </c>
      <c r="U79" s="535">
        <v>23439.89</v>
      </c>
      <c r="V79" s="535">
        <v>0</v>
      </c>
      <c r="W79" s="535">
        <v>0</v>
      </c>
      <c r="X79" s="535">
        <v>0</v>
      </c>
      <c r="Y79" s="535">
        <v>0</v>
      </c>
    </row>
    <row r="80" spans="1:25" ht="42" customHeight="1" x14ac:dyDescent="0.25">
      <c r="A80" s="533" t="s">
        <v>443</v>
      </c>
      <c r="B80" s="534">
        <v>43075</v>
      </c>
      <c r="C80" s="534">
        <v>43178</v>
      </c>
      <c r="D80" s="533" t="s">
        <v>444</v>
      </c>
      <c r="E80" s="533" t="s">
        <v>940</v>
      </c>
      <c r="F80" s="533" t="s">
        <v>867</v>
      </c>
      <c r="G80" s="533" t="s">
        <v>1336</v>
      </c>
      <c r="H80" s="533" t="s">
        <v>946</v>
      </c>
      <c r="I80" s="533" t="s">
        <v>408</v>
      </c>
      <c r="J80" s="533" t="s">
        <v>1339</v>
      </c>
      <c r="K80" s="534">
        <v>42349</v>
      </c>
      <c r="L80" s="534">
        <v>43982</v>
      </c>
      <c r="M80" s="534">
        <v>44012</v>
      </c>
      <c r="N80" s="534">
        <v>44055</v>
      </c>
      <c r="O80" s="535">
        <v>723024.1</v>
      </c>
      <c r="P80" s="535">
        <v>364671</v>
      </c>
      <c r="Q80" s="535">
        <v>32176.85</v>
      </c>
      <c r="R80" s="535">
        <v>326176.25</v>
      </c>
      <c r="S80" s="535">
        <v>326176.25</v>
      </c>
      <c r="T80" s="535">
        <v>0</v>
      </c>
      <c r="U80" s="535">
        <v>326176.25</v>
      </c>
      <c r="V80" s="535">
        <v>0</v>
      </c>
      <c r="W80" s="535">
        <v>0</v>
      </c>
      <c r="X80" s="535">
        <v>0</v>
      </c>
      <c r="Y80" s="535">
        <v>0</v>
      </c>
    </row>
    <row r="81" spans="1:25" ht="42" customHeight="1" x14ac:dyDescent="0.25">
      <c r="A81" s="533" t="s">
        <v>446</v>
      </c>
      <c r="B81" s="534">
        <v>43077</v>
      </c>
      <c r="C81" s="534">
        <v>43173</v>
      </c>
      <c r="D81" s="533" t="s">
        <v>447</v>
      </c>
      <c r="E81" s="533" t="s">
        <v>942</v>
      </c>
      <c r="F81" s="533" t="s">
        <v>868</v>
      </c>
      <c r="G81" s="533" t="s">
        <v>1336</v>
      </c>
      <c r="H81" s="533" t="s">
        <v>950</v>
      </c>
      <c r="I81" s="533" t="s">
        <v>408</v>
      </c>
      <c r="J81" s="533" t="s">
        <v>1341</v>
      </c>
      <c r="K81" s="534">
        <v>42977</v>
      </c>
      <c r="L81" s="534">
        <v>43951</v>
      </c>
      <c r="M81" s="534">
        <v>44316</v>
      </c>
      <c r="N81" s="536"/>
      <c r="O81" s="535">
        <v>258030.9</v>
      </c>
      <c r="P81" s="535">
        <v>204684.44</v>
      </c>
      <c r="Q81" s="535">
        <v>18060.39</v>
      </c>
      <c r="R81" s="535">
        <v>35286.07</v>
      </c>
      <c r="S81" s="535">
        <v>35286.07</v>
      </c>
      <c r="T81" s="535">
        <v>0</v>
      </c>
      <c r="U81" s="535">
        <v>35286.07</v>
      </c>
      <c r="V81" s="535">
        <v>0</v>
      </c>
      <c r="W81" s="535">
        <v>0</v>
      </c>
      <c r="X81" s="535">
        <v>0</v>
      </c>
      <c r="Y81" s="535">
        <v>0</v>
      </c>
    </row>
    <row r="82" spans="1:25" ht="42" customHeight="1" x14ac:dyDescent="0.25">
      <c r="A82" s="533" t="s">
        <v>419</v>
      </c>
      <c r="B82" s="534">
        <v>42972</v>
      </c>
      <c r="C82" s="534">
        <v>43132</v>
      </c>
      <c r="D82" s="533" t="s">
        <v>420</v>
      </c>
      <c r="E82" s="533" t="s">
        <v>940</v>
      </c>
      <c r="F82" s="533" t="s">
        <v>869</v>
      </c>
      <c r="G82" s="533" t="s">
        <v>1336</v>
      </c>
      <c r="H82" s="533" t="s">
        <v>944</v>
      </c>
      <c r="I82" s="533" t="s">
        <v>408</v>
      </c>
      <c r="J82" s="533" t="s">
        <v>1338</v>
      </c>
      <c r="K82" s="534">
        <v>43132</v>
      </c>
      <c r="L82" s="534">
        <v>43799</v>
      </c>
      <c r="M82" s="534">
        <v>43829</v>
      </c>
      <c r="N82" s="534">
        <v>43826</v>
      </c>
      <c r="O82" s="535">
        <v>134057.64000000001</v>
      </c>
      <c r="P82" s="535">
        <v>113949</v>
      </c>
      <c r="Q82" s="535">
        <v>10054.32</v>
      </c>
      <c r="R82" s="535">
        <v>10054.32</v>
      </c>
      <c r="S82" s="535">
        <v>10054.32</v>
      </c>
      <c r="T82" s="535">
        <v>0</v>
      </c>
      <c r="U82" s="535">
        <v>10054.32</v>
      </c>
      <c r="V82" s="535">
        <v>0</v>
      </c>
      <c r="W82" s="535">
        <v>0</v>
      </c>
      <c r="X82" s="535">
        <v>0</v>
      </c>
      <c r="Y82" s="535">
        <v>0</v>
      </c>
    </row>
    <row r="83" spans="1:25" ht="42" customHeight="1" x14ac:dyDescent="0.25">
      <c r="A83" s="533" t="s">
        <v>425</v>
      </c>
      <c r="B83" s="534">
        <v>42985</v>
      </c>
      <c r="C83" s="534">
        <v>43132</v>
      </c>
      <c r="D83" s="533" t="s">
        <v>426</v>
      </c>
      <c r="E83" s="533" t="s">
        <v>942</v>
      </c>
      <c r="F83" s="533" t="s">
        <v>870</v>
      </c>
      <c r="G83" s="533" t="s">
        <v>1336</v>
      </c>
      <c r="H83" s="533" t="s">
        <v>938</v>
      </c>
      <c r="I83" s="533" t="s">
        <v>408</v>
      </c>
      <c r="J83" s="533" t="s">
        <v>1337</v>
      </c>
      <c r="K83" s="534">
        <v>43132</v>
      </c>
      <c r="L83" s="534">
        <v>44255</v>
      </c>
      <c r="M83" s="534">
        <v>44377</v>
      </c>
      <c r="N83" s="536"/>
      <c r="O83" s="535">
        <v>957867.29</v>
      </c>
      <c r="P83" s="535">
        <v>628239.98</v>
      </c>
      <c r="Q83" s="535">
        <v>55432.93</v>
      </c>
      <c r="R83" s="535">
        <v>274194.38</v>
      </c>
      <c r="S83" s="535">
        <v>274194.38</v>
      </c>
      <c r="T83" s="535">
        <v>0</v>
      </c>
      <c r="U83" s="535">
        <v>274194.38</v>
      </c>
      <c r="V83" s="535">
        <v>0</v>
      </c>
      <c r="W83" s="535">
        <v>0</v>
      </c>
      <c r="X83" s="535">
        <v>0</v>
      </c>
      <c r="Y83" s="535">
        <v>0</v>
      </c>
    </row>
    <row r="84" spans="1:25" ht="42" customHeight="1" x14ac:dyDescent="0.25">
      <c r="A84" s="533" t="s">
        <v>415</v>
      </c>
      <c r="B84" s="534">
        <v>42992</v>
      </c>
      <c r="C84" s="534">
        <v>43132</v>
      </c>
      <c r="D84" s="533" t="s">
        <v>416</v>
      </c>
      <c r="E84" s="533" t="s">
        <v>940</v>
      </c>
      <c r="F84" s="533" t="s">
        <v>871</v>
      </c>
      <c r="G84" s="533" t="s">
        <v>1336</v>
      </c>
      <c r="H84" s="533" t="s">
        <v>946</v>
      </c>
      <c r="I84" s="533" t="s">
        <v>408</v>
      </c>
      <c r="J84" s="533" t="s">
        <v>1339</v>
      </c>
      <c r="K84" s="534">
        <v>43132</v>
      </c>
      <c r="L84" s="534">
        <v>43646</v>
      </c>
      <c r="M84" s="534">
        <v>43676</v>
      </c>
      <c r="N84" s="534">
        <v>43696</v>
      </c>
      <c r="O84" s="535">
        <v>348722.37</v>
      </c>
      <c r="P84" s="535">
        <v>296414</v>
      </c>
      <c r="Q84" s="535">
        <v>26154.18</v>
      </c>
      <c r="R84" s="535">
        <v>26154.19</v>
      </c>
      <c r="S84" s="535">
        <v>26154.19</v>
      </c>
      <c r="T84" s="535">
        <v>0</v>
      </c>
      <c r="U84" s="535">
        <v>26154.19</v>
      </c>
      <c r="V84" s="535">
        <v>0</v>
      </c>
      <c r="W84" s="535">
        <v>0</v>
      </c>
      <c r="X84" s="535">
        <v>0</v>
      </c>
      <c r="Y84" s="535">
        <v>0</v>
      </c>
    </row>
    <row r="85" spans="1:25" ht="42" customHeight="1" x14ac:dyDescent="0.25">
      <c r="A85" s="533" t="s">
        <v>422</v>
      </c>
      <c r="B85" s="534">
        <v>43006</v>
      </c>
      <c r="C85" s="534">
        <v>43138</v>
      </c>
      <c r="D85" s="533" t="s">
        <v>423</v>
      </c>
      <c r="E85" s="533" t="s">
        <v>942</v>
      </c>
      <c r="F85" s="533" t="s">
        <v>872</v>
      </c>
      <c r="G85" s="533" t="s">
        <v>1336</v>
      </c>
      <c r="H85" s="533" t="s">
        <v>950</v>
      </c>
      <c r="I85" s="533" t="s">
        <v>408</v>
      </c>
      <c r="J85" s="533" t="s">
        <v>1341</v>
      </c>
      <c r="K85" s="534">
        <v>42639</v>
      </c>
      <c r="L85" s="534">
        <v>44135</v>
      </c>
      <c r="M85" s="534">
        <v>44439</v>
      </c>
      <c r="N85" s="536"/>
      <c r="O85" s="535">
        <v>349590.09</v>
      </c>
      <c r="P85" s="535">
        <v>297151.57</v>
      </c>
      <c r="Q85" s="535">
        <v>26219.26</v>
      </c>
      <c r="R85" s="535">
        <v>26219.26</v>
      </c>
      <c r="S85" s="535">
        <v>26219.26</v>
      </c>
      <c r="T85" s="535">
        <v>0</v>
      </c>
      <c r="U85" s="535">
        <v>26219.26</v>
      </c>
      <c r="V85" s="535">
        <v>0</v>
      </c>
      <c r="W85" s="535">
        <v>0</v>
      </c>
      <c r="X85" s="535">
        <v>0</v>
      </c>
      <c r="Y85" s="535">
        <v>0</v>
      </c>
    </row>
    <row r="86" spans="1:25" ht="42" customHeight="1" x14ac:dyDescent="0.25">
      <c r="A86" s="533" t="s">
        <v>438</v>
      </c>
      <c r="B86" s="534">
        <v>42916</v>
      </c>
      <c r="C86" s="534">
        <v>43045</v>
      </c>
      <c r="D86" s="533" t="s">
        <v>439</v>
      </c>
      <c r="E86" s="533" t="s">
        <v>940</v>
      </c>
      <c r="F86" s="533" t="s">
        <v>1358</v>
      </c>
      <c r="G86" s="533" t="s">
        <v>1336</v>
      </c>
      <c r="H86" s="533" t="s">
        <v>440</v>
      </c>
      <c r="I86" s="533" t="s">
        <v>408</v>
      </c>
      <c r="J86" s="533" t="s">
        <v>1339</v>
      </c>
      <c r="K86" s="534">
        <v>43045</v>
      </c>
      <c r="L86" s="534">
        <v>43585</v>
      </c>
      <c r="M86" s="534">
        <v>43615</v>
      </c>
      <c r="N86" s="534">
        <v>43643</v>
      </c>
      <c r="O86" s="535">
        <v>92842.82</v>
      </c>
      <c r="P86" s="535">
        <v>64411</v>
      </c>
      <c r="Q86" s="535">
        <v>0</v>
      </c>
      <c r="R86" s="535">
        <v>28431.82</v>
      </c>
      <c r="S86" s="535">
        <v>28431.82</v>
      </c>
      <c r="T86" s="535">
        <v>0</v>
      </c>
      <c r="U86" s="535">
        <v>28431.82</v>
      </c>
      <c r="V86" s="535">
        <v>0</v>
      </c>
      <c r="W86" s="535">
        <v>0</v>
      </c>
      <c r="X86" s="535">
        <v>0</v>
      </c>
      <c r="Y86" s="535">
        <v>0</v>
      </c>
    </row>
    <row r="87" spans="1:25" ht="42" customHeight="1" x14ac:dyDescent="0.25">
      <c r="A87" s="533" t="s">
        <v>429</v>
      </c>
      <c r="B87" s="534">
        <v>42983</v>
      </c>
      <c r="C87" s="534">
        <v>43084</v>
      </c>
      <c r="D87" s="533" t="s">
        <v>430</v>
      </c>
      <c r="E87" s="533" t="s">
        <v>940</v>
      </c>
      <c r="F87" s="533" t="s">
        <v>874</v>
      </c>
      <c r="G87" s="533" t="s">
        <v>1336</v>
      </c>
      <c r="H87" s="533" t="s">
        <v>944</v>
      </c>
      <c r="I87" s="533" t="s">
        <v>408</v>
      </c>
      <c r="J87" s="533" t="s">
        <v>1338</v>
      </c>
      <c r="K87" s="534">
        <v>43084</v>
      </c>
      <c r="L87" s="534">
        <v>43646</v>
      </c>
      <c r="M87" s="534">
        <v>43676</v>
      </c>
      <c r="N87" s="534">
        <v>43829</v>
      </c>
      <c r="O87" s="535">
        <v>148515.76</v>
      </c>
      <c r="P87" s="535">
        <v>124118</v>
      </c>
      <c r="Q87" s="535">
        <v>0</v>
      </c>
      <c r="R87" s="535">
        <v>24397.759999999998</v>
      </c>
      <c r="S87" s="535">
        <v>24397.759999999998</v>
      </c>
      <c r="T87" s="535">
        <v>0</v>
      </c>
      <c r="U87" s="535">
        <v>24397.759999999998</v>
      </c>
      <c r="V87" s="535">
        <v>0</v>
      </c>
      <c r="W87" s="535">
        <v>0</v>
      </c>
      <c r="X87" s="535">
        <v>0</v>
      </c>
      <c r="Y87" s="535">
        <v>0</v>
      </c>
    </row>
    <row r="88" spans="1:25" ht="42" customHeight="1" x14ac:dyDescent="0.25">
      <c r="A88" s="533" t="s">
        <v>432</v>
      </c>
      <c r="B88" s="534">
        <v>43007</v>
      </c>
      <c r="C88" s="534">
        <v>43091</v>
      </c>
      <c r="D88" s="533" t="s">
        <v>433</v>
      </c>
      <c r="E88" s="533" t="s">
        <v>940</v>
      </c>
      <c r="F88" s="533" t="s">
        <v>875</v>
      </c>
      <c r="G88" s="533" t="s">
        <v>1336</v>
      </c>
      <c r="H88" s="533" t="s">
        <v>950</v>
      </c>
      <c r="I88" s="533" t="s">
        <v>408</v>
      </c>
      <c r="J88" s="533" t="s">
        <v>1341</v>
      </c>
      <c r="K88" s="534">
        <v>43091</v>
      </c>
      <c r="L88" s="534">
        <v>43830</v>
      </c>
      <c r="M88" s="534">
        <v>44042</v>
      </c>
      <c r="N88" s="534">
        <v>44131</v>
      </c>
      <c r="O88" s="535">
        <v>179893.5</v>
      </c>
      <c r="P88" s="535">
        <v>152909.46</v>
      </c>
      <c r="Q88" s="535">
        <v>0</v>
      </c>
      <c r="R88" s="535">
        <v>26984.04</v>
      </c>
      <c r="S88" s="535">
        <v>26984.04</v>
      </c>
      <c r="T88" s="535">
        <v>0</v>
      </c>
      <c r="U88" s="535">
        <v>26984.04</v>
      </c>
      <c r="V88" s="535">
        <v>0</v>
      </c>
      <c r="W88" s="535">
        <v>0</v>
      </c>
      <c r="X88" s="535">
        <v>0</v>
      </c>
      <c r="Y88" s="535">
        <v>0</v>
      </c>
    </row>
    <row r="89" spans="1:25" ht="42" customHeight="1" x14ac:dyDescent="0.25">
      <c r="A89" s="533" t="s">
        <v>435</v>
      </c>
      <c r="B89" s="534">
        <v>43096</v>
      </c>
      <c r="C89" s="534">
        <v>43234</v>
      </c>
      <c r="D89" s="533" t="s">
        <v>1006</v>
      </c>
      <c r="E89" s="533" t="s">
        <v>942</v>
      </c>
      <c r="F89" s="533" t="s">
        <v>876</v>
      </c>
      <c r="G89" s="533" t="s">
        <v>1336</v>
      </c>
      <c r="H89" s="533" t="s">
        <v>938</v>
      </c>
      <c r="I89" s="533" t="s">
        <v>408</v>
      </c>
      <c r="J89" s="533" t="s">
        <v>1337</v>
      </c>
      <c r="K89" s="534">
        <v>42664</v>
      </c>
      <c r="L89" s="534">
        <v>44469</v>
      </c>
      <c r="M89" s="534">
        <v>44499</v>
      </c>
      <c r="N89" s="536"/>
      <c r="O89" s="535">
        <v>324610.48</v>
      </c>
      <c r="P89" s="535">
        <v>217493.22</v>
      </c>
      <c r="Q89" s="535">
        <v>0</v>
      </c>
      <c r="R89" s="535">
        <v>107117.26</v>
      </c>
      <c r="S89" s="535">
        <v>107117.26</v>
      </c>
      <c r="T89" s="535">
        <v>0</v>
      </c>
      <c r="U89" s="535">
        <v>107117.26</v>
      </c>
      <c r="V89" s="535">
        <v>0</v>
      </c>
      <c r="W89" s="535">
        <v>0</v>
      </c>
      <c r="X89" s="535">
        <v>0</v>
      </c>
      <c r="Y89" s="535">
        <v>0</v>
      </c>
    </row>
    <row r="90" spans="1:25" ht="42" customHeight="1" x14ac:dyDescent="0.25">
      <c r="A90" s="533" t="s">
        <v>623</v>
      </c>
      <c r="B90" s="534">
        <v>43102</v>
      </c>
      <c r="C90" s="534">
        <v>43200</v>
      </c>
      <c r="D90" s="533" t="s">
        <v>1007</v>
      </c>
      <c r="E90" s="533" t="s">
        <v>942</v>
      </c>
      <c r="F90" s="533" t="s">
        <v>877</v>
      </c>
      <c r="G90" s="533" t="s">
        <v>1336</v>
      </c>
      <c r="H90" s="533" t="s">
        <v>944</v>
      </c>
      <c r="I90" s="533" t="s">
        <v>408</v>
      </c>
      <c r="J90" s="533" t="s">
        <v>1338</v>
      </c>
      <c r="K90" s="534">
        <v>42717</v>
      </c>
      <c r="L90" s="534">
        <v>44449</v>
      </c>
      <c r="M90" s="534">
        <v>44509</v>
      </c>
      <c r="N90" s="536"/>
      <c r="O90" s="535">
        <v>502569.92</v>
      </c>
      <c r="P90" s="535">
        <v>427184.43</v>
      </c>
      <c r="Q90" s="535">
        <v>0</v>
      </c>
      <c r="R90" s="535">
        <v>75385.490000000005</v>
      </c>
      <c r="S90" s="535">
        <v>75385.490000000005</v>
      </c>
      <c r="T90" s="535">
        <v>0</v>
      </c>
      <c r="U90" s="535">
        <v>75385.490000000005</v>
      </c>
      <c r="V90" s="535">
        <v>0</v>
      </c>
      <c r="W90" s="535">
        <v>0</v>
      </c>
      <c r="X90" s="535">
        <v>0</v>
      </c>
      <c r="Y90" s="535">
        <v>0</v>
      </c>
    </row>
  </sheetData>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44"/>
  <sheetViews>
    <sheetView showZeros="0" workbookViewId="0">
      <selection sqref="A1:XFD1048576"/>
    </sheetView>
  </sheetViews>
  <sheetFormatPr defaultRowHeight="15" x14ac:dyDescent="0.25"/>
  <cols>
    <col min="1" max="1" width="8.42578125" style="6" customWidth="1"/>
    <col min="2" max="2" width="18.85546875" style="6" customWidth="1"/>
    <col min="3" max="3" width="22.7109375" style="6" customWidth="1"/>
    <col min="4" max="4" width="36.42578125" style="6" customWidth="1"/>
    <col min="5" max="5" width="10.42578125" style="6" customWidth="1"/>
    <col min="6" max="6" width="10.5703125" style="6" customWidth="1"/>
    <col min="7" max="7" width="15.28515625" style="6" customWidth="1"/>
    <col min="8" max="8" width="10" style="6" bestFit="1" customWidth="1"/>
    <col min="9" max="10" width="11" style="6" customWidth="1"/>
    <col min="11" max="11" width="10.7109375" style="6" customWidth="1"/>
    <col min="12" max="12" width="9.140625" style="6"/>
    <col min="13" max="14" width="11" style="6" customWidth="1"/>
    <col min="15" max="15" width="10.7109375" style="6" customWidth="1"/>
    <col min="16" max="16" width="10.42578125" style="6" customWidth="1"/>
    <col min="17" max="18" width="12.5703125" style="6" customWidth="1"/>
    <col min="19" max="20" width="12.28515625" style="6" customWidth="1"/>
    <col min="21" max="16384" width="9.140625" style="6"/>
  </cols>
  <sheetData>
    <row r="1" spans="1:20" ht="15.75" x14ac:dyDescent="0.25">
      <c r="Q1" s="4" t="s">
        <v>886</v>
      </c>
      <c r="R1" s="4"/>
    </row>
    <row r="2" spans="1:20" ht="15.75" x14ac:dyDescent="0.25">
      <c r="Q2" s="4" t="s">
        <v>0</v>
      </c>
      <c r="R2" s="4"/>
    </row>
    <row r="3" spans="1:20" ht="15.75" x14ac:dyDescent="0.25">
      <c r="Q3" s="4" t="s">
        <v>887</v>
      </c>
      <c r="R3" s="4"/>
    </row>
    <row r="4" spans="1:20" ht="15.75" x14ac:dyDescent="0.25">
      <c r="A4" s="5" t="s">
        <v>888</v>
      </c>
    </row>
    <row r="5" spans="1:20" ht="15.75" customHeight="1" x14ac:dyDescent="0.25">
      <c r="A5" s="9" t="s">
        <v>889</v>
      </c>
    </row>
    <row r="6" spans="1:20" x14ac:dyDescent="0.25">
      <c r="A6" s="672" t="s">
        <v>890</v>
      </c>
      <c r="B6" s="672" t="s">
        <v>32</v>
      </c>
      <c r="C6" s="673" t="s">
        <v>798</v>
      </c>
      <c r="D6" s="672" t="s">
        <v>13</v>
      </c>
      <c r="E6" s="672" t="s">
        <v>4</v>
      </c>
      <c r="F6" s="672" t="s">
        <v>891</v>
      </c>
      <c r="G6" s="673" t="s">
        <v>892</v>
      </c>
      <c r="H6" s="687" t="s">
        <v>893</v>
      </c>
      <c r="I6" s="688"/>
      <c r="J6" s="688"/>
      <c r="K6" s="689"/>
      <c r="L6" s="687" t="s">
        <v>894</v>
      </c>
      <c r="M6" s="688"/>
      <c r="N6" s="688"/>
      <c r="O6" s="689"/>
      <c r="P6" s="687" t="s">
        <v>895</v>
      </c>
      <c r="Q6" s="668"/>
      <c r="R6" s="668"/>
      <c r="S6" s="668"/>
      <c r="T6" s="672" t="s">
        <v>896</v>
      </c>
    </row>
    <row r="7" spans="1:20" x14ac:dyDescent="0.25">
      <c r="A7" s="684"/>
      <c r="B7" s="684"/>
      <c r="C7" s="682"/>
      <c r="D7" s="684"/>
      <c r="E7" s="684"/>
      <c r="F7" s="684"/>
      <c r="G7" s="682"/>
      <c r="H7" s="685" t="s">
        <v>80</v>
      </c>
      <c r="I7" s="673" t="s">
        <v>897</v>
      </c>
      <c r="J7" s="673" t="s">
        <v>59</v>
      </c>
      <c r="K7" s="685" t="s">
        <v>47</v>
      </c>
      <c r="L7" s="685" t="s">
        <v>80</v>
      </c>
      <c r="M7" s="673" t="s">
        <v>897</v>
      </c>
      <c r="N7" s="673" t="s">
        <v>59</v>
      </c>
      <c r="O7" s="685" t="s">
        <v>47</v>
      </c>
      <c r="P7" s="691" t="s">
        <v>54</v>
      </c>
      <c r="Q7" s="673" t="s">
        <v>898</v>
      </c>
      <c r="R7" s="673" t="s">
        <v>59</v>
      </c>
      <c r="S7" s="685" t="s">
        <v>899</v>
      </c>
      <c r="T7" s="684"/>
    </row>
    <row r="8" spans="1:20" ht="57" customHeight="1" x14ac:dyDescent="0.25">
      <c r="A8" s="684"/>
      <c r="B8" s="684"/>
      <c r="C8" s="683"/>
      <c r="D8" s="684"/>
      <c r="E8" s="684"/>
      <c r="F8" s="684"/>
      <c r="G8" s="682"/>
      <c r="H8" s="690"/>
      <c r="I8" s="683"/>
      <c r="J8" s="683"/>
      <c r="K8" s="690"/>
      <c r="L8" s="690"/>
      <c r="M8" s="683"/>
      <c r="N8" s="683"/>
      <c r="O8" s="690"/>
      <c r="P8" s="685"/>
      <c r="Q8" s="683"/>
      <c r="R8" s="683"/>
      <c r="S8" s="686"/>
      <c r="T8" s="684"/>
    </row>
    <row r="9" spans="1:20" ht="15.75" x14ac:dyDescent="0.25">
      <c r="A9" s="239" t="str">
        <f>'Visi duomenys'!A5</f>
        <v>1.</v>
      </c>
      <c r="B9" s="239">
        <f>'Visi duomenys'!B5</f>
        <v>0</v>
      </c>
      <c r="C9" s="239">
        <f>'Visi duomenys'!C5</f>
        <v>0</v>
      </c>
      <c r="D9" s="236" t="str">
        <f>'Visi duomenys'!D5</f>
        <v>Prioritetas. SUBALANSUOTAS, DARNIA PLĖTRA PAGRĮSTAS EKONOMINIS AUGIMAS.</v>
      </c>
      <c r="E9" s="10">
        <f>'Visi duomenys'!E5</f>
        <v>0</v>
      </c>
      <c r="F9" s="10"/>
      <c r="G9" s="321"/>
      <c r="H9" s="10"/>
      <c r="I9" s="10"/>
      <c r="J9" s="10"/>
      <c r="K9" s="10"/>
      <c r="L9" s="10"/>
      <c r="M9" s="10"/>
      <c r="N9" s="10"/>
      <c r="O9" s="10"/>
      <c r="P9" s="10"/>
      <c r="Q9" s="10"/>
      <c r="R9" s="10"/>
      <c r="S9" s="10"/>
      <c r="T9" s="10"/>
    </row>
    <row r="10" spans="1:20" ht="15.75" x14ac:dyDescent="0.25">
      <c r="A10" s="239" t="str">
        <f>'Visi duomenys'!A6</f>
        <v>1.1</v>
      </c>
      <c r="B10" s="239" t="str">
        <f>'Visi duomenys'!B6</f>
        <v/>
      </c>
      <c r="C10" s="239">
        <f>'Visi duomenys'!C6</f>
        <v>0</v>
      </c>
      <c r="D10" s="236" t="str">
        <f>'Visi duomenys'!D6</f>
        <v>Tikslas. Mažinti išsivystymo skirtumus regiono viduje, skatinti ūkinės veiklos įvairovę mieste ir kaime, didinti ekonomikos augimą.</v>
      </c>
      <c r="E10" s="10">
        <f>'Visi duomenys'!E6</f>
        <v>0</v>
      </c>
      <c r="F10" s="10"/>
      <c r="G10" s="321"/>
      <c r="H10" s="10"/>
      <c r="I10" s="10"/>
      <c r="J10" s="10"/>
      <c r="K10" s="10"/>
      <c r="L10" s="10"/>
      <c r="M10" s="10"/>
      <c r="N10" s="10"/>
      <c r="O10" s="10"/>
      <c r="P10" s="10"/>
      <c r="Q10" s="10"/>
      <c r="R10" s="10"/>
      <c r="S10" s="10"/>
      <c r="T10" s="10"/>
    </row>
    <row r="11" spans="1:20" ht="15.75" x14ac:dyDescent="0.25">
      <c r="A11" s="239" t="str">
        <f>'Visi duomenys'!A7</f>
        <v>1.1.1</v>
      </c>
      <c r="B11" s="239" t="str">
        <f>'Visi duomenys'!B7</f>
        <v/>
      </c>
      <c r="C11" s="239">
        <f>'Visi duomenys'!C7</f>
        <v>0</v>
      </c>
      <c r="D11" s="236" t="str">
        <f>'Visi duomenys'!D7</f>
        <v>Uždavinys. Vystyti tikslines teritorijas, padidinti ūkinės veiklos įvairovę, pagerinti sukurtų darbo vietų pasiekiamumą.</v>
      </c>
      <c r="E11" s="10">
        <f>'Visi duomenys'!E7</f>
        <v>0</v>
      </c>
      <c r="F11" s="10"/>
      <c r="G11" s="321"/>
      <c r="H11" s="10"/>
      <c r="I11" s="10"/>
      <c r="J11" s="10"/>
      <c r="K11" s="10"/>
      <c r="L11" s="10"/>
      <c r="M11" s="10"/>
      <c r="N11" s="10"/>
      <c r="O11" s="10"/>
      <c r="P11" s="10"/>
      <c r="Q11" s="10"/>
      <c r="R11" s="10"/>
      <c r="S11" s="10"/>
      <c r="T11" s="10"/>
    </row>
    <row r="12" spans="1:20" ht="15.75" x14ac:dyDescent="0.25">
      <c r="A12" s="239" t="str">
        <f>'Visi duomenys'!A8</f>
        <v>1.1.1.1</v>
      </c>
      <c r="B12" s="239" t="str">
        <f>'Visi duomenys'!B8</f>
        <v/>
      </c>
      <c r="C12" s="239">
        <f>'Visi duomenys'!C8</f>
        <v>0</v>
      </c>
      <c r="D12" s="236" t="str">
        <f>'Visi duomenys'!D8</f>
        <v>Priemonė: Kaimo (1-6 tūkst. Gyventojų) gyvenamųjų vietovių atnaujinimas</v>
      </c>
      <c r="E12" s="10">
        <f>'Visi duomenys'!E8</f>
        <v>0</v>
      </c>
      <c r="F12" s="10"/>
      <c r="G12" s="321"/>
      <c r="H12" s="10"/>
      <c r="I12" s="10"/>
      <c r="J12" s="10"/>
      <c r="K12" s="10"/>
      <c r="L12" s="10"/>
      <c r="M12" s="10"/>
      <c r="N12" s="10"/>
      <c r="O12" s="10"/>
      <c r="P12" s="10"/>
      <c r="Q12" s="10"/>
      <c r="R12" s="10"/>
      <c r="S12" s="10"/>
      <c r="T12" s="10"/>
    </row>
    <row r="13" spans="1:20" ht="24" x14ac:dyDescent="0.25">
      <c r="A13" s="12" t="str">
        <f>'Visi duomenys'!A9</f>
        <v>1.1.1.1.1</v>
      </c>
      <c r="B13" s="12" t="str">
        <f>'Visi duomenys'!B9</f>
        <v>R089908-293034-1125</v>
      </c>
      <c r="C13" s="12" t="str">
        <f>'Visi duomenys'!C9</f>
        <v>08.2.1-CPVA-R-908-71-0004</v>
      </c>
      <c r="D13" s="237" t="str">
        <f>'Visi duomenys'!D9</f>
        <v>Šilalės rajono Kvėdarnos gyvenamosios vietovės atnaujinimas</v>
      </c>
      <c r="E13" s="12" t="str">
        <f>'Visi duomenys'!E9</f>
        <v>ŠRSA</v>
      </c>
      <c r="F13" s="12" t="str">
        <f>('Visi duomenys'!J9&amp;" "&amp;'Visi duomenys'!K9&amp;" "&amp;'Visi duomenys'!L9)</f>
        <v xml:space="preserve">  </v>
      </c>
      <c r="G13" s="12" t="str">
        <f>'Visi duomenys'!BI9</f>
        <v>Įgyvendinama sutartis</v>
      </c>
      <c r="H13" s="312">
        <f>'Visi duomenys'!N9</f>
        <v>996471.76</v>
      </c>
      <c r="I13" s="312">
        <f>'Visi duomenys'!S9</f>
        <v>847001</v>
      </c>
      <c r="J13" s="312">
        <f>'Visi duomenys'!P9</f>
        <v>74735.38</v>
      </c>
      <c r="K13" s="312">
        <f>'Visi duomenys'!O9+'Visi duomenys'!Q9+'Visi duomenys'!R9</f>
        <v>74735.38</v>
      </c>
      <c r="L13" s="12">
        <f>IFERROR(VLOOKUP('ST 1 lentelė'!C13,'Projektu sutartys 20190605'!$A$3:$O$81,4,FALSE)," ")</f>
        <v>975848.52</v>
      </c>
      <c r="M13" s="12">
        <f>IFERROR(VLOOKUP('ST 1 lentelė'!C13,'Projektu sutartys 20190605'!$A$3:$O$81,6,FALSE)," ")</f>
        <v>829471.24</v>
      </c>
      <c r="N13" s="12">
        <f>IFERROR(VLOOKUP('ST 1 lentelė'!C13,'Projektu sutartys 20190605'!$A$3:$O$81,7,FALSE)," ")</f>
        <v>73188.639999999999</v>
      </c>
      <c r="O13" s="12">
        <f>IFERROR(VLOOKUP('ST 1 lentelė'!C13,'Projektu sutartys 20190605'!$A$3:$O$81,8,FALSE)," ")</f>
        <v>73188.639999999999</v>
      </c>
      <c r="P13" s="12">
        <f>IFERROR(VLOOKUP($C13,'mokejimai 20190605'!$A$1:$G$69,4,FALSE)," ")</f>
        <v>292975.63</v>
      </c>
      <c r="Q13" s="12">
        <f>IFERROR(VLOOKUP($C13,'mokejimai 20190605'!$A$1:$G$69,5,FALSE)," ")</f>
        <v>249029.28</v>
      </c>
      <c r="R13" s="12">
        <f>IFERROR(VLOOKUP($C13,'mokejimai 20190605'!$A$1:$G$69,6,FALSE)," ")</f>
        <v>21973.17</v>
      </c>
      <c r="S13" s="12">
        <f>IFERROR(VLOOKUP($C13,'mokejimai 20190605'!$A$1:$G$69,7,FALSE)," ")</f>
        <v>21973.18</v>
      </c>
      <c r="T13" s="12"/>
    </row>
    <row r="14" spans="1:20" x14ac:dyDescent="0.25">
      <c r="A14" s="12" t="str">
        <f>'Visi duomenys'!A10</f>
        <v>1.1.1.1.2</v>
      </c>
      <c r="B14" s="12" t="str">
        <f>'Visi duomenys'!B10</f>
        <v>R089908-293000-1126</v>
      </c>
      <c r="C14" s="12" t="str">
        <f>'Visi duomenys'!C10</f>
        <v>08.2.1-CPVA-R-908-71-0002</v>
      </c>
      <c r="D14" s="237" t="str">
        <f>'Visi duomenys'!D10</f>
        <v>Skaudvilės miesto infrastruktūros sutvarkymas</v>
      </c>
      <c r="E14" s="12" t="str">
        <f>'Visi duomenys'!E10</f>
        <v>TRSA</v>
      </c>
      <c r="F14" s="12" t="str">
        <f>('Visi duomenys'!J10&amp;" "&amp;'Visi duomenys'!K10&amp;" "&amp;'Visi duomenys'!L10)</f>
        <v xml:space="preserve">  </v>
      </c>
      <c r="G14" s="12" t="str">
        <f>'Visi duomenys'!BI10</f>
        <v>Baigtas</v>
      </c>
      <c r="H14" s="312">
        <f>'Visi duomenys'!N10</f>
        <v>870553</v>
      </c>
      <c r="I14" s="312">
        <f>'Visi duomenys'!S10</f>
        <v>739970</v>
      </c>
      <c r="J14" s="312">
        <f>'Visi duomenys'!P10</f>
        <v>65291</v>
      </c>
      <c r="K14" s="312">
        <f>'Visi duomenys'!O10+'Visi duomenys'!Q10+'Visi duomenys'!R10</f>
        <v>65292</v>
      </c>
      <c r="L14" s="12">
        <f>IFERROR(VLOOKUP('ST 1 lentelė'!C14,'Projektu sutartys 20190605'!$A$3:$O$81,4,FALSE)," ")</f>
        <v>865441.34</v>
      </c>
      <c r="M14" s="12">
        <f>IFERROR(VLOOKUP('ST 1 lentelė'!C14,'Projektu sutartys 20190605'!$A$3:$O$81,6,FALSE)," ")</f>
        <v>735625.13</v>
      </c>
      <c r="N14" s="12">
        <f>IFERROR(VLOOKUP('ST 1 lentelė'!C14,'Projektu sutartys 20190605'!$A$3:$O$81,7,FALSE)," ")</f>
        <v>64908.1</v>
      </c>
      <c r="O14" s="12">
        <f>IFERROR(VLOOKUP('ST 1 lentelė'!C14,'Projektu sutartys 20190605'!$A$3:$O$81,8,FALSE)," ")</f>
        <v>64908.11</v>
      </c>
      <c r="P14" s="12">
        <f>IFERROR(VLOOKUP(C14,'mokejimai 20190605'!$A$1:$G$69,4,FALSE)," ")</f>
        <v>854022.63</v>
      </c>
      <c r="Q14" s="12">
        <f>IFERROR(VLOOKUP(C14,'mokejimai 20190605'!$A$1:$G$69,5,FALSE)," ")</f>
        <v>725919.23</v>
      </c>
      <c r="R14" s="12">
        <f>IFERROR(VLOOKUP($C14,'mokejimai 20190605'!$A$1:$G$69,6,FALSE)," ")</f>
        <v>64051.7</v>
      </c>
      <c r="S14" s="12">
        <f>IFERROR(VLOOKUP($C14,'mokejimai 20190605'!$A$1:$G$69,7,FALSE)," ")</f>
        <v>64051.7</v>
      </c>
      <c r="T14" s="12"/>
    </row>
    <row r="15" spans="1:20" x14ac:dyDescent="0.25">
      <c r="A15" s="239" t="str">
        <f>'Visi duomenys'!A11</f>
        <v>1.1.1.2</v>
      </c>
      <c r="B15" s="239" t="str">
        <f>'Visi duomenys'!B11</f>
        <v/>
      </c>
      <c r="C15" s="239">
        <f>'Visi duomenys'!C11</f>
        <v>0</v>
      </c>
      <c r="D15" s="236" t="str">
        <f>'Visi duomenys'!D11</f>
        <v>Priemonė: Miestų kompleksinė plėtra</v>
      </c>
      <c r="E15" s="10">
        <f>'Visi duomenys'!E11</f>
        <v>0</v>
      </c>
      <c r="F15" s="10" t="str">
        <f>('Visi duomenys'!J11&amp;" "&amp;'Visi duomenys'!K11&amp;" "&amp;'Visi duomenys'!L11)</f>
        <v xml:space="preserve">  </v>
      </c>
      <c r="G15" s="10" t="str">
        <f>'Visi duomenys'!BI11</f>
        <v xml:space="preserve"> </v>
      </c>
      <c r="H15" s="322">
        <f>'Visi duomenys'!N11</f>
        <v>0</v>
      </c>
      <c r="I15" s="322">
        <f>'Visi duomenys'!S11</f>
        <v>0</v>
      </c>
      <c r="J15" s="322">
        <f>'Visi duomenys'!P11</f>
        <v>0</v>
      </c>
      <c r="K15" s="322">
        <f>'Visi duomenys'!O11+'Visi duomenys'!Q11+'Visi duomenys'!R11</f>
        <v>0</v>
      </c>
      <c r="L15" s="10" t="str">
        <f>IFERROR(VLOOKUP('ST 1 lentelė'!C15,'Projektu sutartys 20190605'!$A$3:$O$81,4,FALSE)," ")</f>
        <v xml:space="preserve"> </v>
      </c>
      <c r="M15" s="10" t="str">
        <f>IFERROR(VLOOKUP('ST 1 lentelė'!C15,'Projektu sutartys 20190605'!$A$3:$O$81,6,FALSE)," ")</f>
        <v xml:space="preserve"> </v>
      </c>
      <c r="N15" s="10" t="str">
        <f>IFERROR(VLOOKUP('ST 1 lentelė'!C15,'Projektu sutartys 20190605'!$A$3:$O$81,7,FALSE)," ")</f>
        <v xml:space="preserve"> </v>
      </c>
      <c r="O15" s="10" t="str">
        <f>IFERROR(VLOOKUP('ST 1 lentelė'!C15,'Projektu sutartys 20190605'!$A$3:$O$81,8,FALSE)," ")</f>
        <v xml:space="preserve"> </v>
      </c>
      <c r="P15" s="10" t="str">
        <f>IFERROR(VLOOKUP(C15,'mokejimai 20190605'!$A$1:$G$69,4,FALSE)," ")</f>
        <v xml:space="preserve"> </v>
      </c>
      <c r="Q15" s="10" t="str">
        <f>IFERROR(VLOOKUP(C15,'mokejimai 20190605'!$A$1:$G$69,5,FALSE)," ")</f>
        <v xml:space="preserve"> </v>
      </c>
      <c r="R15" s="10" t="str">
        <f>IFERROR(VLOOKUP($C15,'mokejimai 20190605'!$A$1:$G$69,6,FALSE)," ")</f>
        <v xml:space="preserve"> </v>
      </c>
      <c r="S15" s="10" t="str">
        <f>IFERROR(VLOOKUP($C15,'mokejimai 20190605'!$A$1:$G$69,7,FALSE)," ")</f>
        <v xml:space="preserve"> </v>
      </c>
      <c r="T15" s="10"/>
    </row>
    <row r="16" spans="1:20" x14ac:dyDescent="0.25">
      <c r="A16" s="12" t="str">
        <f>'Visi duomenys'!A12</f>
        <v>1.1.1.2.1</v>
      </c>
      <c r="B16" s="12" t="str">
        <f>'Visi duomenys'!B12</f>
        <v>R089905-290000-1128</v>
      </c>
      <c r="C16" s="12" t="str">
        <f>'Visi duomenys'!C12</f>
        <v>07.1.1-CPVA-R-905-71-0002</v>
      </c>
      <c r="D16" s="237" t="str">
        <f>'Visi duomenys'!D12</f>
        <v>Pagėgių miesto Turgaus aikštės įrengimas ir prieigų sutvarkymas</v>
      </c>
      <c r="E16" s="12" t="str">
        <f>'Visi duomenys'!E12</f>
        <v>PSA</v>
      </c>
      <c r="F16" s="12" t="str">
        <f>('Visi duomenys'!J12&amp;" "&amp;'Visi duomenys'!K12&amp;" "&amp;'Visi duomenys'!L12)</f>
        <v xml:space="preserve">ITI  </v>
      </c>
      <c r="G16" s="12" t="str">
        <f>'Visi duomenys'!BI12</f>
        <v>Baigtas</v>
      </c>
      <c r="H16" s="312">
        <f>'Visi duomenys'!N12</f>
        <v>477546.35</v>
      </c>
      <c r="I16" s="312">
        <f>'Visi duomenys'!S12</f>
        <v>405914.48</v>
      </c>
      <c r="J16" s="312">
        <f>'Visi duomenys'!P12</f>
        <v>59693.32</v>
      </c>
      <c r="K16" s="312">
        <f>'Visi duomenys'!O12+'Visi duomenys'!Q12+'Visi duomenys'!R12</f>
        <v>11938.55</v>
      </c>
      <c r="L16" s="12">
        <f>IFERROR(VLOOKUP('ST 1 lentelė'!C16,'Projektu sutartys 20190605'!$A$3:$O$81,4,FALSE)," ")</f>
        <v>477665.92</v>
      </c>
      <c r="M16" s="12">
        <f>IFERROR(VLOOKUP('ST 1 lentelė'!C16,'Projektu sutartys 20190605'!$A$3:$O$81,6,FALSE)," ")</f>
        <v>406016.02</v>
      </c>
      <c r="N16" s="12">
        <f>IFERROR(VLOOKUP('ST 1 lentelė'!C16,'Projektu sutartys 20190605'!$A$3:$O$81,7,FALSE)," ")</f>
        <v>59708.24</v>
      </c>
      <c r="O16" s="12">
        <f>IFERROR(VLOOKUP('ST 1 lentelė'!C16,'Projektu sutartys 20190605'!$A$3:$O$81,8,FALSE)," ")</f>
        <v>11941.66</v>
      </c>
      <c r="P16" s="12">
        <f>IFERROR(VLOOKUP(C16,'mokejimai 20190605'!$A$1:$G$69,4,FALSE)," ")</f>
        <v>477546.35</v>
      </c>
      <c r="Q16" s="12">
        <f>IFERROR(VLOOKUP(C16,'mokejimai 20190605'!$A$1:$G$69,5,FALSE)," ")</f>
        <v>405914.48</v>
      </c>
      <c r="R16" s="12">
        <f>IFERROR(VLOOKUP($C16,'mokejimai 20190605'!$A$1:$G$69,6,FALSE)," ")</f>
        <v>59693.32</v>
      </c>
      <c r="S16" s="12">
        <f>IFERROR(VLOOKUP($C16,'mokejimai 20190605'!$A$1:$G$69,7,FALSE)," ")</f>
        <v>11938.55</v>
      </c>
      <c r="T16" s="12"/>
    </row>
    <row r="17" spans="1:20" ht="15.75" x14ac:dyDescent="0.25">
      <c r="A17" s="12" t="str">
        <f>'Visi duomenys'!A13</f>
        <v>1.1.1.2.2</v>
      </c>
      <c r="B17" s="12" t="str">
        <f>'Visi duomenys'!B13</f>
        <v>R089905-280000-1129</v>
      </c>
      <c r="C17" s="12" t="str">
        <f>'Visi duomenys'!C13</f>
        <v>07.1.1-CPVA-R-905-71-0001</v>
      </c>
      <c r="D17" s="237" t="str">
        <f>'Visi duomenys'!D13</f>
        <v>Apleistos teritorijos už Kultūros centro Pagėgių mieste konversija ir pritaikymas rekreaciniams, poilsio ir sveikatinimo poreikiams</v>
      </c>
      <c r="E17" s="12" t="str">
        <f>'Visi duomenys'!E13</f>
        <v>PSA</v>
      </c>
      <c r="F17" s="12" t="str">
        <f>('Visi duomenys'!J13&amp;" "&amp;'Visi duomenys'!K13&amp;" "&amp;'Visi duomenys'!L13)</f>
        <v xml:space="preserve">ITI  </v>
      </c>
      <c r="G17" s="12" t="str">
        <f>'Visi duomenys'!BI13</f>
        <v>Baigtas</v>
      </c>
      <c r="H17" s="312">
        <f>'Visi duomenys'!N13</f>
        <v>351133</v>
      </c>
      <c r="I17" s="312">
        <f>'Visi duomenys'!S13</f>
        <v>298463.05</v>
      </c>
      <c r="J17" s="312">
        <f>'Visi duomenys'!P13</f>
        <v>35113.300000000003</v>
      </c>
      <c r="K17" s="312">
        <f>'Visi duomenys'!O13+'Visi duomenys'!Q13+'Visi duomenys'!R13</f>
        <v>17556.650000000001</v>
      </c>
      <c r="L17" s="12">
        <f>IFERROR(VLOOKUP('ST 1 lentelė'!C17,'Projektu sutartys 20190605'!$A$3:$O$81,4,FALSE)," ")</f>
        <v>351133</v>
      </c>
      <c r="M17" s="12">
        <f>IFERROR(VLOOKUP('ST 1 lentelė'!C17,'Projektu sutartys 20190605'!$A$3:$O$81,6,FALSE)," ")</f>
        <v>298463.05</v>
      </c>
      <c r="N17" s="12">
        <f>IFERROR(VLOOKUP('ST 1 lentelė'!C17,'Projektu sutartys 20190605'!$A$3:$O$81,7,FALSE)," ")</f>
        <v>43891.62</v>
      </c>
      <c r="O17" s="12">
        <f>IFERROR(VLOOKUP('ST 1 lentelė'!C17,'Projektu sutartys 20190605'!$A$3:$O$81,8,FALSE)," ")</f>
        <v>8778.33</v>
      </c>
      <c r="P17" s="12">
        <f>IFERROR(VLOOKUP(C17,'mokejimai 20190605'!$A$1:$G$69,4,FALSE)," ")</f>
        <v>351133</v>
      </c>
      <c r="Q17" s="12">
        <f>IFERROR(VLOOKUP(C17,'mokejimai 20190605'!$A$1:$G$69,5,FALSE)," ")</f>
        <v>298463.05</v>
      </c>
      <c r="R17" s="12">
        <f>IFERROR(VLOOKUP($C17,'mokejimai 20190605'!$A$1:$G$69,6,FALSE)," ")</f>
        <v>43891.62</v>
      </c>
      <c r="S17" s="12">
        <f>IFERROR(VLOOKUP($C17,'mokejimai 20190605'!$A$1:$G$69,7,FALSE)," ")</f>
        <v>8778.33</v>
      </c>
      <c r="T17" s="323"/>
    </row>
    <row r="18" spans="1:20" ht="15.75" x14ac:dyDescent="0.25">
      <c r="A18" s="239" t="str">
        <f>'Visi duomenys'!A14</f>
        <v>1.1.1.3</v>
      </c>
      <c r="B18" s="239" t="str">
        <f>'Visi duomenys'!B14</f>
        <v/>
      </c>
      <c r="C18" s="239">
        <f>'Visi duomenys'!C14</f>
        <v>0</v>
      </c>
      <c r="D18" s="236" t="str">
        <f>'Visi duomenys'!D14</f>
        <v>Priemonė: Pereinamojo laikotarpio tikslinių teritorijų vystymas. I</v>
      </c>
      <c r="E18" s="10">
        <f>'Visi duomenys'!E14</f>
        <v>0</v>
      </c>
      <c r="F18" s="10" t="str">
        <f>('Visi duomenys'!J14&amp;" "&amp;'Visi duomenys'!K14&amp;" "&amp;'Visi duomenys'!L14)</f>
        <v xml:space="preserve">  </v>
      </c>
      <c r="G18" s="10" t="str">
        <f>'Visi duomenys'!BI14</f>
        <v xml:space="preserve"> </v>
      </c>
      <c r="H18" s="322">
        <f>'Visi duomenys'!N14</f>
        <v>0</v>
      </c>
      <c r="I18" s="322">
        <f>'Visi duomenys'!S14</f>
        <v>0</v>
      </c>
      <c r="J18" s="322">
        <f>'Visi duomenys'!P14</f>
        <v>0</v>
      </c>
      <c r="K18" s="322">
        <f>'Visi duomenys'!O14+'Visi duomenys'!Q14+'Visi duomenys'!R14</f>
        <v>0</v>
      </c>
      <c r="L18" s="10" t="str">
        <f>IFERROR(VLOOKUP('ST 1 lentelė'!C18,'Projektu sutartys 20190605'!$A$3:$O$81,4,FALSE)," ")</f>
        <v xml:space="preserve"> </v>
      </c>
      <c r="M18" s="10" t="str">
        <f>IFERROR(VLOOKUP('ST 1 lentelė'!C18,'Projektu sutartys 20190605'!$A$3:$O$81,6,FALSE)," ")</f>
        <v xml:space="preserve"> </v>
      </c>
      <c r="N18" s="10" t="str">
        <f>IFERROR(VLOOKUP('ST 1 lentelė'!C18,'Projektu sutartys 20190605'!$A$3:$O$81,7,FALSE)," ")</f>
        <v xml:space="preserve"> </v>
      </c>
      <c r="O18" s="10" t="str">
        <f>IFERROR(VLOOKUP('ST 1 lentelė'!C18,'Projektu sutartys 20190605'!$A$3:$O$81,8,FALSE)," ")</f>
        <v xml:space="preserve"> </v>
      </c>
      <c r="P18" s="10" t="str">
        <f>IFERROR(VLOOKUP(C18,'mokejimai 20190605'!$A$1:$G$69,4,FALSE)," ")</f>
        <v xml:space="preserve"> </v>
      </c>
      <c r="Q18" s="10" t="str">
        <f>IFERROR(VLOOKUP(C18,'mokejimai 20190605'!$A$1:$G$69,5,FALSE)," ")</f>
        <v xml:space="preserve"> </v>
      </c>
      <c r="R18" s="10" t="str">
        <f>IFERROR(VLOOKUP($C18,'mokejimai 20190605'!$A$1:$G$69,6,FALSE)," ")</f>
        <v xml:space="preserve"> </v>
      </c>
      <c r="S18" s="10" t="str">
        <f>IFERROR(VLOOKUP($C18,'mokejimai 20190605'!$A$1:$G$69,7,FALSE)," ")</f>
        <v xml:space="preserve"> </v>
      </c>
      <c r="T18" s="321"/>
    </row>
    <row r="19" spans="1:20" x14ac:dyDescent="0.25">
      <c r="A19" s="12" t="str">
        <f>'Visi duomenys'!A15</f>
        <v>1.1.1.3.1</v>
      </c>
      <c r="B19" s="12" t="str">
        <f>'Visi duomenys'!B15</f>
        <v>R089902-340000-1131</v>
      </c>
      <c r="C19" s="12" t="str">
        <f>'Visi duomenys'!C15</f>
        <v>07.1.1-CPVA-V-902-01-0005</v>
      </c>
      <c r="D19" s="237" t="str">
        <f>'Visi duomenys'!D15</f>
        <v>Apleistos teritorijos Tauragės miesto  buvusiame kariniame miestelyje viešųjų pastatų sutvarkymas ir pritaikymas bendruomenės poreikiams</v>
      </c>
      <c r="E19" s="12" t="str">
        <f>'Visi duomenys'!E15</f>
        <v>TRSA</v>
      </c>
      <c r="F19" s="12" t="str">
        <f>('Visi duomenys'!J15&amp;" "&amp;'Visi duomenys'!K15&amp;" "&amp;'Visi duomenys'!L15)</f>
        <v xml:space="preserve">ITI  </v>
      </c>
      <c r="G19" s="12" t="str">
        <f>'Visi duomenys'!BI15</f>
        <v>Baigtas</v>
      </c>
      <c r="H19" s="312">
        <f>'Visi duomenys'!N15</f>
        <v>1433189.92</v>
      </c>
      <c r="I19" s="312">
        <f>'Visi duomenys'!S15</f>
        <v>866735.19</v>
      </c>
      <c r="J19" s="312">
        <f>'Visi duomenys'!P15</f>
        <v>76476.990000000005</v>
      </c>
      <c r="K19" s="312">
        <f>'Visi duomenys'!O15+'Visi duomenys'!Q15+'Visi duomenys'!R15</f>
        <v>489977.74</v>
      </c>
      <c r="L19" s="12" t="str">
        <f>IFERROR(VLOOKUP('ST 1 lentelė'!C19,'Projektu sutartys 20190605'!$A$3:$O$81,4,FALSE)," ")</f>
        <v xml:space="preserve"> </v>
      </c>
      <c r="M19" s="12" t="str">
        <f>IFERROR(VLOOKUP('ST 1 lentelė'!C19,'Projektu sutartys 20190605'!$A$3:$O$81,6,FALSE)," ")</f>
        <v xml:space="preserve"> </v>
      </c>
      <c r="N19" s="12" t="str">
        <f>IFERROR(VLOOKUP('ST 1 lentelė'!C19,'Projektu sutartys 20190605'!$A$3:$O$81,7,FALSE)," ")</f>
        <v xml:space="preserve"> </v>
      </c>
      <c r="O19" s="12" t="str">
        <f>IFERROR(VLOOKUP('ST 1 lentelė'!C19,'Projektu sutartys 20190605'!$A$3:$O$81,8,FALSE)," ")</f>
        <v xml:space="preserve"> </v>
      </c>
      <c r="P19" s="12" t="str">
        <f>IFERROR(VLOOKUP(C19,'mokejimai 20190605'!$A$1:$G$69,4,FALSE)," ")</f>
        <v xml:space="preserve"> </v>
      </c>
      <c r="Q19" s="12" t="str">
        <f>IFERROR(VLOOKUP(C19,'mokejimai 20190605'!$A$1:$G$69,5,FALSE)," ")</f>
        <v xml:space="preserve"> </v>
      </c>
      <c r="R19" s="12" t="str">
        <f>IFERROR(VLOOKUP($C19,'mokejimai 20190605'!$A$1:$G$69,6,FALSE)," ")</f>
        <v xml:space="preserve"> </v>
      </c>
      <c r="S19" s="12" t="str">
        <f>IFERROR(VLOOKUP($C19,'mokejimai 20190605'!$A$1:$G$69,7,FALSE)," ")</f>
        <v xml:space="preserve"> </v>
      </c>
      <c r="T19" s="12"/>
    </row>
    <row r="20" spans="1:20" x14ac:dyDescent="0.25">
      <c r="A20" s="239" t="str">
        <f>'Visi duomenys'!A17</f>
        <v>1.1.1.4</v>
      </c>
      <c r="B20" s="239" t="str">
        <f>'Visi duomenys'!B17</f>
        <v/>
      </c>
      <c r="C20" s="239">
        <f>'Visi duomenys'!C17</f>
        <v>0</v>
      </c>
      <c r="D20" s="236" t="str">
        <f>'Visi duomenys'!D17</f>
        <v>Priemonė: Pereinamojo laikotarpio tikslinių teritorijų vystymas. II</v>
      </c>
      <c r="E20" s="10">
        <f>'Visi duomenys'!E17</f>
        <v>0</v>
      </c>
      <c r="F20" s="10" t="str">
        <f>('Visi duomenys'!J17&amp;" "&amp;'Visi duomenys'!K17&amp;" "&amp;'Visi duomenys'!L17)</f>
        <v xml:space="preserve">  </v>
      </c>
      <c r="G20" s="10" t="str">
        <f>'Visi duomenys'!BI17</f>
        <v xml:space="preserve"> </v>
      </c>
      <c r="H20" s="322">
        <f>'Visi duomenys'!N17</f>
        <v>0</v>
      </c>
      <c r="I20" s="322">
        <f>'Visi duomenys'!S17</f>
        <v>0</v>
      </c>
      <c r="J20" s="322">
        <f>'Visi duomenys'!P17</f>
        <v>0</v>
      </c>
      <c r="K20" s="322">
        <f>'Visi duomenys'!O17+'Visi duomenys'!Q17+'Visi duomenys'!R17</f>
        <v>0</v>
      </c>
      <c r="L20" s="10" t="str">
        <f>IFERROR(VLOOKUP('ST 1 lentelė'!C20,'Projektu sutartys 20190605'!$A$3:$O$81,4,FALSE)," ")</f>
        <v xml:space="preserve"> </v>
      </c>
      <c r="M20" s="10" t="str">
        <f>IFERROR(VLOOKUP('ST 1 lentelė'!C20,'Projektu sutartys 20190605'!$A$3:$O$81,6,FALSE)," ")</f>
        <v xml:space="preserve"> </v>
      </c>
      <c r="N20" s="10" t="str">
        <f>IFERROR(VLOOKUP('ST 1 lentelė'!C20,'Projektu sutartys 20190605'!$A$3:$O$81,7,FALSE)," ")</f>
        <v xml:space="preserve"> </v>
      </c>
      <c r="O20" s="10" t="str">
        <f>IFERROR(VLOOKUP('ST 1 lentelė'!C20,'Projektu sutartys 20190605'!$A$3:$O$81,8,FALSE)," ")</f>
        <v xml:space="preserve"> </v>
      </c>
      <c r="P20" s="10" t="str">
        <f>IFERROR(VLOOKUP(C20,'mokejimai 20190605'!$A$1:$G$69,4,FALSE)," ")</f>
        <v xml:space="preserve"> </v>
      </c>
      <c r="Q20" s="10" t="str">
        <f>IFERROR(VLOOKUP(C20,'mokejimai 20190605'!$A$1:$G$69,5,FALSE)," ")</f>
        <v xml:space="preserve"> </v>
      </c>
      <c r="R20" s="10" t="str">
        <f>IFERROR(VLOOKUP($C20,'mokejimai 20190605'!$A$1:$G$69,6,FALSE)," ")</f>
        <v xml:space="preserve"> </v>
      </c>
      <c r="S20" s="10" t="str">
        <f>IFERROR(VLOOKUP($C20,'mokejimai 20190605'!$A$1:$G$69,7,FALSE)," ")</f>
        <v xml:space="preserve"> </v>
      </c>
      <c r="T20" s="10"/>
    </row>
    <row r="21" spans="1:20" x14ac:dyDescent="0.25">
      <c r="A21" s="12" t="str">
        <f>'Visi duomenys'!A18</f>
        <v>1.1.1.4.1</v>
      </c>
      <c r="B21" s="12" t="str">
        <f>'Visi duomenys'!B18</f>
        <v>R089903-300000-1133</v>
      </c>
      <c r="C21" s="12" t="str">
        <f>'Visi duomenys'!C18</f>
        <v>07.1.1-CPVA-R-903-71-0001</v>
      </c>
      <c r="D21" s="237" t="str">
        <f>'Visi duomenys'!D18</f>
        <v>Gyvenamųjų namų kvartalų kompleksinis sutvarkymas Jurbarko mieste</v>
      </c>
      <c r="E21" s="12" t="str">
        <f>'Visi duomenys'!E18</f>
        <v>JRSA</v>
      </c>
      <c r="F21" s="12" t="str">
        <f>('Visi duomenys'!J18&amp;" "&amp;'Visi duomenys'!K18&amp;" "&amp;'Visi duomenys'!L18)</f>
        <v xml:space="preserve">ITI  </v>
      </c>
      <c r="G21" s="12" t="str">
        <f>'Visi duomenys'!BI18</f>
        <v>Baigtas</v>
      </c>
      <c r="H21" s="312">
        <f>'Visi duomenys'!N18</f>
        <v>364031.13</v>
      </c>
      <c r="I21" s="312">
        <f>'Visi duomenys'!S18</f>
        <v>309426.46000000002</v>
      </c>
      <c r="J21" s="312">
        <f>'Visi duomenys'!P18</f>
        <v>27302.33</v>
      </c>
      <c r="K21" s="312">
        <f>'Visi duomenys'!O18+'Visi duomenys'!Q18+'Visi duomenys'!R18</f>
        <v>27302.34</v>
      </c>
      <c r="L21" s="12">
        <f>IFERROR(VLOOKUP('ST 1 lentelė'!C21,'Projektu sutartys 20190605'!$A$3:$O$81,4,FALSE)," ")</f>
        <v>364031.13</v>
      </c>
      <c r="M21" s="12">
        <f>IFERROR(VLOOKUP('ST 1 lentelė'!C21,'Projektu sutartys 20190605'!$A$3:$O$81,6,FALSE)," ")</f>
        <v>309426.46000000002</v>
      </c>
      <c r="N21" s="12">
        <f>IFERROR(VLOOKUP('ST 1 lentelė'!C21,'Projektu sutartys 20190605'!$A$3:$O$81,7,FALSE)," ")</f>
        <v>27302.33</v>
      </c>
      <c r="O21" s="12">
        <f>IFERROR(VLOOKUP('ST 1 lentelė'!C21,'Projektu sutartys 20190605'!$A$3:$O$81,8,FALSE)," ")</f>
        <v>27302.34</v>
      </c>
      <c r="P21" s="12">
        <f>IFERROR(VLOOKUP(C21,'mokejimai 20190605'!$A$1:$G$69,4,FALSE)," ")</f>
        <v>364031.13</v>
      </c>
      <c r="Q21" s="12">
        <f>IFERROR(VLOOKUP(C21,'mokejimai 20190605'!$A$1:$G$69,5,FALSE)," ")</f>
        <v>309426.46000000002</v>
      </c>
      <c r="R21" s="12">
        <f>IFERROR(VLOOKUP($C21,'mokejimai 20190605'!$A$1:$G$69,6,FALSE)," ")</f>
        <v>27302.33</v>
      </c>
      <c r="S21" s="12">
        <f>IFERROR(VLOOKUP($C21,'mokejimai 20190605'!$A$1:$G$69,7,FALSE)," ")</f>
        <v>27302.34</v>
      </c>
      <c r="T21" s="12"/>
    </row>
    <row r="22" spans="1:20" x14ac:dyDescent="0.25">
      <c r="A22" s="239" t="str">
        <f>'Visi duomenys'!A21</f>
        <v>1.1.2.</v>
      </c>
      <c r="B22" s="239" t="str">
        <f>'Visi duomenys'!B21</f>
        <v/>
      </c>
      <c r="C22" s="239">
        <f>'Visi duomenys'!C21</f>
        <v>0</v>
      </c>
      <c r="D22" s="236" t="str">
        <f>'Visi duomenys'!D21</f>
        <v>Uždavinys. Mažinti atskirtį tarp miesto ir kaimo, remti kompleksišką kaimo atnaujinimą ir plėtrą,  gerinti kaimo gyvenamąją aplinką, didinti gyventojų užimtumą ir saugumą.</v>
      </c>
      <c r="E22" s="10">
        <f>'Visi duomenys'!E21</f>
        <v>0</v>
      </c>
      <c r="F22" s="10" t="str">
        <f>('Visi duomenys'!J21&amp;" "&amp;'Visi duomenys'!K21&amp;" "&amp;'Visi duomenys'!L21)</f>
        <v xml:space="preserve">  </v>
      </c>
      <c r="G22" s="10" t="str">
        <f>'Visi duomenys'!BI21</f>
        <v xml:space="preserve"> </v>
      </c>
      <c r="H22" s="322">
        <f>'Visi duomenys'!N21</f>
        <v>0</v>
      </c>
      <c r="I22" s="322">
        <f>'Visi duomenys'!S21</f>
        <v>0</v>
      </c>
      <c r="J22" s="322">
        <f>'Visi duomenys'!P21</f>
        <v>0</v>
      </c>
      <c r="K22" s="322">
        <f>'Visi duomenys'!O21+'Visi duomenys'!Q21+'Visi duomenys'!R21</f>
        <v>0</v>
      </c>
      <c r="L22" s="10" t="str">
        <f>IFERROR(VLOOKUP('ST 1 lentelė'!C22,'Projektu sutartys 20190605'!$A$3:$O$81,4,FALSE)," ")</f>
        <v xml:space="preserve"> </v>
      </c>
      <c r="M22" s="10" t="str">
        <f>IFERROR(VLOOKUP('ST 1 lentelė'!C22,'Projektu sutartys 20190605'!$A$3:$O$81,6,FALSE)," ")</f>
        <v xml:space="preserve"> </v>
      </c>
      <c r="N22" s="10" t="str">
        <f>IFERROR(VLOOKUP('ST 1 lentelė'!C22,'Projektu sutartys 20190605'!$A$3:$O$81,7,FALSE)," ")</f>
        <v xml:space="preserve"> </v>
      </c>
      <c r="O22" s="10" t="str">
        <f>IFERROR(VLOOKUP('ST 1 lentelė'!C22,'Projektu sutartys 20190605'!$A$3:$O$81,8,FALSE)," ")</f>
        <v xml:space="preserve"> </v>
      </c>
      <c r="P22" s="10" t="str">
        <f>IFERROR(VLOOKUP(C22,'mokejimai 20190605'!$A$1:$G$69,4,FALSE)," ")</f>
        <v xml:space="preserve"> </v>
      </c>
      <c r="Q22" s="10" t="str">
        <f>IFERROR(VLOOKUP(C22,'mokejimai 20190605'!$A$1:$G$69,5,FALSE)," ")</f>
        <v xml:space="preserve"> </v>
      </c>
      <c r="R22" s="10" t="str">
        <f>IFERROR(VLOOKUP($C22,'mokejimai 20190605'!$A$1:$G$69,6,FALSE)," ")</f>
        <v xml:space="preserve"> </v>
      </c>
      <c r="S22" s="10" t="str">
        <f>IFERROR(VLOOKUP($C22,'mokejimai 20190605'!$A$1:$G$69,7,FALSE)," ")</f>
        <v xml:space="preserve"> </v>
      </c>
      <c r="T22" s="10"/>
    </row>
    <row r="23" spans="1:20" ht="24" x14ac:dyDescent="0.25">
      <c r="A23" s="239" t="str">
        <f>'Visi duomenys'!A22</f>
        <v>1.1.2.1</v>
      </c>
      <c r="B23" s="239" t="str">
        <f>'Visi duomenys'!B22</f>
        <v/>
      </c>
      <c r="C23" s="239">
        <f>'Visi duomenys'!C22</f>
        <v>0</v>
      </c>
      <c r="D23" s="236" t="str">
        <f>'Visi duomenys'!D22</f>
        <v>Priemonė: Pagrindinės paslaugos ir kaimų atnaujinimas kaimo vietovėse</v>
      </c>
      <c r="E23" s="10" t="str">
        <f>'Visi duomenys'!E22</f>
        <v>JRSA, PSA, ŠRSA, TRSA</v>
      </c>
      <c r="F23" s="10" t="str">
        <f>('Visi duomenys'!J22&amp;" "&amp;'Visi duomenys'!K22&amp;" "&amp;'Visi duomenys'!L22)</f>
        <v xml:space="preserve">  </v>
      </c>
      <c r="G23" s="10" t="str">
        <f>'Visi duomenys'!BI22</f>
        <v xml:space="preserve"> </v>
      </c>
      <c r="H23" s="322">
        <f>'Visi duomenys'!N22</f>
        <v>0</v>
      </c>
      <c r="I23" s="322">
        <f>'Visi duomenys'!S22</f>
        <v>3321362</v>
      </c>
      <c r="J23" s="322">
        <f>'Visi duomenys'!P22</f>
        <v>0</v>
      </c>
      <c r="K23" s="322">
        <f>'Visi duomenys'!O22+'Visi duomenys'!Q22+'Visi duomenys'!R22</f>
        <v>0</v>
      </c>
      <c r="L23" s="10" t="str">
        <f>IFERROR(VLOOKUP('ST 1 lentelė'!C23,'Projektu sutartys 20190605'!$A$3:$O$81,4,FALSE)," ")</f>
        <v xml:space="preserve"> </v>
      </c>
      <c r="M23" s="10" t="str">
        <f>IFERROR(VLOOKUP('ST 1 lentelė'!C23,'Projektu sutartys 20190605'!$A$3:$O$81,6,FALSE)," ")</f>
        <v xml:space="preserve"> </v>
      </c>
      <c r="N23" s="10" t="str">
        <f>IFERROR(VLOOKUP('ST 1 lentelė'!C23,'Projektu sutartys 20190605'!$A$3:$O$81,7,FALSE)," ")</f>
        <v xml:space="preserve"> </v>
      </c>
      <c r="O23" s="10" t="str">
        <f>IFERROR(VLOOKUP('ST 1 lentelė'!C23,'Projektu sutartys 20190605'!$A$3:$O$81,8,FALSE)," ")</f>
        <v xml:space="preserve"> </v>
      </c>
      <c r="P23" s="10" t="str">
        <f>IFERROR(VLOOKUP(C23,'mokejimai 20190605'!$A$1:$G$69,4,FALSE)," ")</f>
        <v xml:space="preserve"> </v>
      </c>
      <c r="Q23" s="10" t="str">
        <f>IFERROR(VLOOKUP(C23,'mokejimai 20190605'!$A$1:$G$69,5,FALSE)," ")</f>
        <v xml:space="preserve"> </v>
      </c>
      <c r="R23" s="10" t="str">
        <f>IFERROR(VLOOKUP($C23,'mokejimai 20190605'!$A$1:$G$69,6,FALSE)," ")</f>
        <v xml:space="preserve"> </v>
      </c>
      <c r="S23" s="10" t="str">
        <f>IFERROR(VLOOKUP($C23,'mokejimai 20190605'!$A$1:$G$69,7,FALSE)," ")</f>
        <v xml:space="preserve"> </v>
      </c>
      <c r="T23" s="10"/>
    </row>
    <row r="24" spans="1:20" x14ac:dyDescent="0.25">
      <c r="A24" s="239" t="str">
        <f>'Visi duomenys'!A23</f>
        <v>1.2.</v>
      </c>
      <c r="B24" s="239" t="str">
        <f>'Visi duomenys'!B23</f>
        <v/>
      </c>
      <c r="C24" s="239">
        <f>'Visi duomenys'!C23</f>
        <v>0</v>
      </c>
      <c r="D24" s="236" t="str">
        <f>'Visi duomenys'!D23</f>
        <v>Tikslas. Pagerinti sąlygas investicijų pritraukimui, sudaryti palankią aplinką verslui vystytis, ekonominės veiklos efektyvumui didinti.</v>
      </c>
      <c r="E24" s="10">
        <f>'Visi duomenys'!E23</f>
        <v>0</v>
      </c>
      <c r="F24" s="10" t="str">
        <f>('Visi duomenys'!J23&amp;" "&amp;'Visi duomenys'!K23&amp;" "&amp;'Visi duomenys'!L23)</f>
        <v xml:space="preserve">  </v>
      </c>
      <c r="G24" s="10" t="str">
        <f>'Visi duomenys'!BI23</f>
        <v xml:space="preserve"> </v>
      </c>
      <c r="H24" s="322">
        <f>'Visi duomenys'!N23</f>
        <v>0</v>
      </c>
      <c r="I24" s="322">
        <f>'Visi duomenys'!S23</f>
        <v>0</v>
      </c>
      <c r="J24" s="322">
        <f>'Visi duomenys'!P23</f>
        <v>0</v>
      </c>
      <c r="K24" s="322">
        <f>'Visi duomenys'!O23+'Visi duomenys'!Q23+'Visi duomenys'!R23</f>
        <v>0</v>
      </c>
      <c r="L24" s="10" t="str">
        <f>IFERROR(VLOOKUP('ST 1 lentelė'!C24,'Projektu sutartys 20190605'!$A$3:$O$81,4,FALSE)," ")</f>
        <v xml:space="preserve"> </v>
      </c>
      <c r="M24" s="10" t="str">
        <f>IFERROR(VLOOKUP('ST 1 lentelė'!C24,'Projektu sutartys 20190605'!$A$3:$O$81,6,FALSE)," ")</f>
        <v xml:space="preserve"> </v>
      </c>
      <c r="N24" s="10" t="str">
        <f>IFERROR(VLOOKUP('ST 1 lentelė'!C24,'Projektu sutartys 20190605'!$A$3:$O$81,7,FALSE)," ")</f>
        <v xml:space="preserve"> </v>
      </c>
      <c r="O24" s="10" t="str">
        <f>IFERROR(VLOOKUP('ST 1 lentelė'!C24,'Projektu sutartys 20190605'!$A$3:$O$81,8,FALSE)," ")</f>
        <v xml:space="preserve"> </v>
      </c>
      <c r="P24" s="10" t="str">
        <f>IFERROR(VLOOKUP(C24,'mokejimai 20190605'!$A$1:$G$69,4,FALSE)," ")</f>
        <v xml:space="preserve"> </v>
      </c>
      <c r="Q24" s="10" t="str">
        <f>IFERROR(VLOOKUP(C24,'mokejimai 20190605'!$A$1:$G$69,5,FALSE)," ")</f>
        <v xml:space="preserve"> </v>
      </c>
      <c r="R24" s="10" t="str">
        <f>IFERROR(VLOOKUP($C24,'mokejimai 20190605'!$A$1:$G$69,6,FALSE)," ")</f>
        <v xml:space="preserve"> </v>
      </c>
      <c r="S24" s="10" t="str">
        <f>IFERROR(VLOOKUP($C24,'mokejimai 20190605'!$A$1:$G$69,7,FALSE)," ")</f>
        <v xml:space="preserve"> </v>
      </c>
      <c r="T24" s="10"/>
    </row>
    <row r="25" spans="1:20" x14ac:dyDescent="0.25">
      <c r="A25" s="239" t="str">
        <f>'Visi duomenys'!A24</f>
        <v>1.2.1.</v>
      </c>
      <c r="B25" s="239" t="str">
        <f>'Visi duomenys'!B24</f>
        <v/>
      </c>
      <c r="C25" s="239">
        <f>'Visi duomenys'!C24</f>
        <v>0</v>
      </c>
      <c r="D25" s="236" t="str">
        <f>'Visi duomenys'!D24</f>
        <v>Uždavinys. Tobulinti susisiekimo sistemas regione, vystyti ekologiškai darnią transporto infrastruktūrą, padidinti darbo jėgos judumą, gerinti eismo saugumą.</v>
      </c>
      <c r="E25" s="10">
        <f>'Visi duomenys'!E24</f>
        <v>0</v>
      </c>
      <c r="F25" s="10" t="str">
        <f>('Visi duomenys'!J24&amp;" "&amp;'Visi duomenys'!K24&amp;" "&amp;'Visi duomenys'!L24)</f>
        <v xml:space="preserve">  </v>
      </c>
      <c r="G25" s="10" t="str">
        <f>'Visi duomenys'!BI24</f>
        <v xml:space="preserve"> </v>
      </c>
      <c r="H25" s="322">
        <f>'Visi duomenys'!N24</f>
        <v>0</v>
      </c>
      <c r="I25" s="322">
        <f>'Visi duomenys'!S24</f>
        <v>0</v>
      </c>
      <c r="J25" s="322">
        <f>'Visi duomenys'!P24</f>
        <v>0</v>
      </c>
      <c r="K25" s="322">
        <f>'Visi duomenys'!O24+'Visi duomenys'!Q24+'Visi duomenys'!R24</f>
        <v>0</v>
      </c>
      <c r="L25" s="10" t="str">
        <f>IFERROR(VLOOKUP('ST 1 lentelė'!C25,'Projektu sutartys 20190605'!$A$3:$O$81,4,FALSE)," ")</f>
        <v xml:space="preserve"> </v>
      </c>
      <c r="M25" s="10" t="str">
        <f>IFERROR(VLOOKUP('ST 1 lentelė'!C25,'Projektu sutartys 20190605'!$A$3:$O$81,6,FALSE)," ")</f>
        <v xml:space="preserve"> </v>
      </c>
      <c r="N25" s="10" t="str">
        <f>IFERROR(VLOOKUP('ST 1 lentelė'!C25,'Projektu sutartys 20190605'!$A$3:$O$81,7,FALSE)," ")</f>
        <v xml:space="preserve"> </v>
      </c>
      <c r="O25" s="10" t="str">
        <f>IFERROR(VLOOKUP('ST 1 lentelė'!C25,'Projektu sutartys 20190605'!$A$3:$O$81,8,FALSE)," ")</f>
        <v xml:space="preserve"> </v>
      </c>
      <c r="P25" s="10" t="str">
        <f>IFERROR(VLOOKUP(C25,'mokejimai 20190605'!$A$1:$G$69,4,FALSE)," ")</f>
        <v xml:space="preserve"> </v>
      </c>
      <c r="Q25" s="10" t="str">
        <f>IFERROR(VLOOKUP(C25,'mokejimai 20190605'!$A$1:$G$69,5,FALSE)," ")</f>
        <v xml:space="preserve"> </v>
      </c>
      <c r="R25" s="10" t="str">
        <f>IFERROR(VLOOKUP($C25,'mokejimai 20190605'!$A$1:$G$69,6,FALSE)," ")</f>
        <v xml:space="preserve"> </v>
      </c>
      <c r="S25" s="10" t="str">
        <f>IFERROR(VLOOKUP($C25,'mokejimai 20190605'!$A$1:$G$69,7,FALSE)," ")</f>
        <v xml:space="preserve"> </v>
      </c>
      <c r="T25" s="10"/>
    </row>
    <row r="26" spans="1:20" x14ac:dyDescent="0.25">
      <c r="A26" s="239" t="str">
        <f>'Visi duomenys'!A25</f>
        <v>1.2.1.1</v>
      </c>
      <c r="B26" s="239" t="str">
        <f>'Visi duomenys'!B25</f>
        <v/>
      </c>
      <c r="C26" s="239">
        <f>'Visi duomenys'!C25</f>
        <v>0</v>
      </c>
      <c r="D26" s="236" t="str">
        <f>'Visi duomenys'!D25</f>
        <v>Priemonė: Vietinių kelių techninių parametrų ir eismo saugos gerinimas</v>
      </c>
      <c r="E26" s="10">
        <f>'Visi duomenys'!E25</f>
        <v>0</v>
      </c>
      <c r="F26" s="10" t="str">
        <f>('Visi duomenys'!J25&amp;" "&amp;'Visi duomenys'!K25&amp;" "&amp;'Visi duomenys'!L25)</f>
        <v xml:space="preserve">  </v>
      </c>
      <c r="G26" s="10" t="str">
        <f>'Visi duomenys'!BI25</f>
        <v xml:space="preserve"> </v>
      </c>
      <c r="H26" s="322">
        <f>'Visi duomenys'!N25</f>
        <v>0</v>
      </c>
      <c r="I26" s="322">
        <f>'Visi duomenys'!S25</f>
        <v>0</v>
      </c>
      <c r="J26" s="322">
        <f>'Visi duomenys'!P25</f>
        <v>0</v>
      </c>
      <c r="K26" s="322">
        <f>'Visi duomenys'!O25+'Visi duomenys'!Q25+'Visi duomenys'!R25</f>
        <v>0</v>
      </c>
      <c r="L26" s="10" t="str">
        <f>IFERROR(VLOOKUP('ST 1 lentelė'!C26,'Projektu sutartys 20190605'!$A$3:$O$81,4,FALSE)," ")</f>
        <v xml:space="preserve"> </v>
      </c>
      <c r="M26" s="10" t="str">
        <f>IFERROR(VLOOKUP('ST 1 lentelė'!C26,'Projektu sutartys 20190605'!$A$3:$O$81,6,FALSE)," ")</f>
        <v xml:space="preserve"> </v>
      </c>
      <c r="N26" s="10" t="str">
        <f>IFERROR(VLOOKUP('ST 1 lentelė'!C26,'Projektu sutartys 20190605'!$A$3:$O$81,7,FALSE)," ")</f>
        <v xml:space="preserve"> </v>
      </c>
      <c r="O26" s="10" t="str">
        <f>IFERROR(VLOOKUP('ST 1 lentelė'!C26,'Projektu sutartys 20190605'!$A$3:$O$81,8,FALSE)," ")</f>
        <v xml:space="preserve"> </v>
      </c>
      <c r="P26" s="10" t="str">
        <f>IFERROR(VLOOKUP(C26,'mokejimai 20190605'!$A$1:$G$69,4,FALSE)," ")</f>
        <v xml:space="preserve"> </v>
      </c>
      <c r="Q26" s="10" t="str">
        <f>IFERROR(VLOOKUP(C26,'mokejimai 20190605'!$A$1:$G$69,5,FALSE)," ")</f>
        <v xml:space="preserve"> </v>
      </c>
      <c r="R26" s="10" t="str">
        <f>IFERROR(VLOOKUP($C26,'mokejimai 20190605'!$A$1:$G$69,6,FALSE)," ")</f>
        <v xml:space="preserve"> </v>
      </c>
      <c r="S26" s="10" t="str">
        <f>IFERROR(VLOOKUP($C26,'mokejimai 20190605'!$A$1:$G$69,7,FALSE)," ")</f>
        <v xml:space="preserve"> </v>
      </c>
      <c r="T26" s="10"/>
    </row>
    <row r="27" spans="1:20" ht="24" x14ac:dyDescent="0.25">
      <c r="A27" s="12" t="str">
        <f>'Visi duomenys'!A26</f>
        <v>1.2.1.1.1</v>
      </c>
      <c r="B27" s="12" t="str">
        <f>'Visi duomenys'!B26</f>
        <v>R085511-190000-1139</v>
      </c>
      <c r="C27" s="12" t="str">
        <f>'Visi duomenys'!C26</f>
        <v>06.2.1-TID-R-511-71-0002</v>
      </c>
      <c r="D27" s="237" t="str">
        <f>'Visi duomenys'!D26</f>
        <v>Eismo saugumo priemonių diegimas Šilalės mieste ir rajono gyvenvietėse</v>
      </c>
      <c r="E27" s="12" t="str">
        <f>'Visi duomenys'!E26</f>
        <v>ŠRSA</v>
      </c>
      <c r="F27" s="12" t="str">
        <f>('Visi duomenys'!J26&amp;" "&amp;'Visi duomenys'!K26&amp;" "&amp;'Visi duomenys'!L26)</f>
        <v xml:space="preserve">  </v>
      </c>
      <c r="G27" s="12" t="str">
        <f>'Visi duomenys'!BI26</f>
        <v>Įgyvendinama sutartis</v>
      </c>
      <c r="H27" s="312">
        <f>'Visi duomenys'!N26</f>
        <v>799037.74</v>
      </c>
      <c r="I27" s="312">
        <f>'Visi duomenys'!S26</f>
        <v>679182.07</v>
      </c>
      <c r="J27" s="312">
        <f>'Visi duomenys'!P26</f>
        <v>0</v>
      </c>
      <c r="K27" s="312">
        <f>'Visi duomenys'!O26+'Visi duomenys'!Q26+'Visi duomenys'!R26</f>
        <v>119855.67</v>
      </c>
      <c r="L27" s="12">
        <f>IFERROR(VLOOKUP('ST 1 lentelė'!C27,'Projektu sutartys 20190605'!$A$3:$O$81,4,FALSE)," ")</f>
        <v>799037.74</v>
      </c>
      <c r="M27" s="12">
        <f>IFERROR(VLOOKUP('ST 1 lentelė'!C27,'Projektu sutartys 20190605'!$A$3:$O$81,6,FALSE)," ")</f>
        <v>679182.07</v>
      </c>
      <c r="N27" s="12">
        <f>IFERROR(VLOOKUP('ST 1 lentelė'!C27,'Projektu sutartys 20190605'!$A$3:$O$81,7,FALSE)," ")</f>
        <v>0</v>
      </c>
      <c r="O27" s="12">
        <f>IFERROR(VLOOKUP('ST 1 lentelė'!C27,'Projektu sutartys 20190605'!$A$3:$O$81,8,FALSE)," ")</f>
        <v>119855.67</v>
      </c>
      <c r="P27" s="12">
        <f>IFERROR(VLOOKUP(C27,'mokejimai 20190605'!$A$1:$G$69,4,FALSE)," ")</f>
        <v>250780.56</v>
      </c>
      <c r="Q27" s="12">
        <f>IFERROR(VLOOKUP(C27,'mokejimai 20190605'!$A$1:$G$69,5,FALSE)," ")</f>
        <v>213163.48</v>
      </c>
      <c r="R27" s="12">
        <f>IFERROR(VLOOKUP($C27,'mokejimai 20190605'!$A$1:$G$69,6,FALSE)," ")</f>
        <v>0</v>
      </c>
      <c r="S27" s="12">
        <f>IFERROR(VLOOKUP($C27,'mokejimai 20190605'!$A$1:$G$69,7,FALSE)," ")</f>
        <v>37617.08</v>
      </c>
      <c r="T27" s="12"/>
    </row>
    <row r="28" spans="1:20" x14ac:dyDescent="0.25">
      <c r="A28" s="12" t="str">
        <f>'Visi duomenys'!A27</f>
        <v>1.2.1.1.2</v>
      </c>
      <c r="B28" s="12" t="str">
        <f>'Visi duomenys'!B27</f>
        <v>R085511-120000-1140</v>
      </c>
      <c r="C28" s="12" t="str">
        <f>'Visi duomenys'!C27</f>
        <v>06.2.1-TID-R-511-71-0004</v>
      </c>
      <c r="D28" s="237" t="str">
        <f>'Visi duomenys'!D27</f>
        <v>Jaunimo ir Rambyno gatvių Pagėgiuose infrastruktūros sutvarkymas</v>
      </c>
      <c r="E28" s="12" t="str">
        <f>'Visi duomenys'!E27</f>
        <v>PSA</v>
      </c>
      <c r="F28" s="12" t="str">
        <f>('Visi duomenys'!J27&amp;" "&amp;'Visi duomenys'!K27&amp;" "&amp;'Visi duomenys'!L27)</f>
        <v xml:space="preserve">ITI  </v>
      </c>
      <c r="G28" s="12" t="str">
        <f>'Visi duomenys'!BI27</f>
        <v>Baigtas</v>
      </c>
      <c r="H28" s="312">
        <f>'Visi duomenys'!N27</f>
        <v>275093.36</v>
      </c>
      <c r="I28" s="312">
        <f>'Visi duomenys'!S27</f>
        <v>233829.35</v>
      </c>
      <c r="J28" s="312">
        <f>'Visi duomenys'!P27</f>
        <v>0</v>
      </c>
      <c r="K28" s="312">
        <f>'Visi duomenys'!O27+'Visi duomenys'!Q27+'Visi duomenys'!R27</f>
        <v>41264.009999999995</v>
      </c>
      <c r="L28" s="12">
        <f>IFERROR(VLOOKUP('ST 1 lentelė'!C28,'Projektu sutartys 20190605'!$A$3:$O$81,4,FALSE)," ")</f>
        <v>288232.69</v>
      </c>
      <c r="M28" s="12">
        <f>IFERROR(VLOOKUP('ST 1 lentelė'!C28,'Projektu sutartys 20190605'!$A$3:$O$81,6,FALSE)," ")</f>
        <v>244997.78</v>
      </c>
      <c r="N28" s="12">
        <f>IFERROR(VLOOKUP('ST 1 lentelė'!C28,'Projektu sutartys 20190605'!$A$3:$O$81,7,FALSE)," ")</f>
        <v>0</v>
      </c>
      <c r="O28" s="12">
        <f>IFERROR(VLOOKUP('ST 1 lentelė'!C28,'Projektu sutartys 20190605'!$A$3:$O$81,8,FALSE)," ")</f>
        <v>43234.91</v>
      </c>
      <c r="P28" s="12">
        <f>IFERROR(VLOOKUP(C28,'mokejimai 20190605'!$A$1:$G$69,4,FALSE)," ")</f>
        <v>275093.36</v>
      </c>
      <c r="Q28" s="12">
        <f>IFERROR(VLOOKUP(C28,'mokejimai 20190605'!$A$1:$G$69,5,FALSE)," ")</f>
        <v>233829.35</v>
      </c>
      <c r="R28" s="12">
        <f>IFERROR(VLOOKUP($C28,'mokejimai 20190605'!$A$1:$G$69,6,FALSE)," ")</f>
        <v>0</v>
      </c>
      <c r="S28" s="12">
        <f>IFERROR(VLOOKUP($C28,'mokejimai 20190605'!$A$1:$G$69,7,FALSE)," ")</f>
        <v>41264.01</v>
      </c>
      <c r="T28" s="12"/>
    </row>
    <row r="29" spans="1:20" x14ac:dyDescent="0.25">
      <c r="A29" s="12" t="str">
        <f>'Visi duomenys'!A28</f>
        <v>1.2.1.1.3</v>
      </c>
      <c r="B29" s="12" t="str">
        <f>'Visi duomenys'!B28</f>
        <v>R085511-120000-1141</v>
      </c>
      <c r="C29" s="12" t="str">
        <f>'Visi duomenys'!C28</f>
        <v>06.2.1-TID-R-511-71-0003</v>
      </c>
      <c r="D29" s="237" t="str">
        <f>'Visi duomenys'!D28</f>
        <v>A. Giedraičio-Giedriaus gatvės rekonstravimas Jurbarko mieste</v>
      </c>
      <c r="E29" s="12" t="str">
        <f>'Visi duomenys'!E28</f>
        <v>JRSA</v>
      </c>
      <c r="F29" s="12" t="str">
        <f>('Visi duomenys'!J28&amp;" "&amp;'Visi duomenys'!K28&amp;" "&amp;'Visi duomenys'!L28)</f>
        <v xml:space="preserve">ITI  </v>
      </c>
      <c r="G29" s="12" t="str">
        <f>'Visi duomenys'!BI28</f>
        <v>Baigtas</v>
      </c>
      <c r="H29" s="312">
        <f>'Visi duomenys'!N28</f>
        <v>615978.15</v>
      </c>
      <c r="I29" s="312">
        <f>'Visi duomenys'!S28</f>
        <v>523581.42</v>
      </c>
      <c r="J29" s="312">
        <f>'Visi duomenys'!P28</f>
        <v>0</v>
      </c>
      <c r="K29" s="312">
        <f>'Visi duomenys'!O28+'Visi duomenys'!Q28+'Visi duomenys'!R28</f>
        <v>92396.73000000001</v>
      </c>
      <c r="L29" s="12">
        <f>IFERROR(VLOOKUP('ST 1 lentelė'!C29,'Projektu sutartys 20190605'!$A$3:$O$81,4,FALSE)," ")</f>
        <v>510164.55</v>
      </c>
      <c r="M29" s="12">
        <f>IFERROR(VLOOKUP('ST 1 lentelė'!C29,'Projektu sutartys 20190605'!$A$3:$O$81,6,FALSE)," ")</f>
        <v>433639.87</v>
      </c>
      <c r="N29" s="12">
        <f>IFERROR(VLOOKUP('ST 1 lentelė'!C29,'Projektu sutartys 20190605'!$A$3:$O$81,7,FALSE)," ")</f>
        <v>0</v>
      </c>
      <c r="O29" s="12">
        <f>IFERROR(VLOOKUP('ST 1 lentelė'!C29,'Projektu sutartys 20190605'!$A$3:$O$81,8,FALSE)," ")</f>
        <v>76524.679999999993</v>
      </c>
      <c r="P29" s="12">
        <f>IFERROR(VLOOKUP(C29,'mokejimai 20190605'!$A$1:$G$69,4,FALSE)," ")</f>
        <v>327747.86</v>
      </c>
      <c r="Q29" s="12">
        <f>IFERROR(VLOOKUP(C29,'mokejimai 20190605'!$A$1:$G$69,5,FALSE)," ")</f>
        <v>278585.68</v>
      </c>
      <c r="R29" s="12">
        <f>IFERROR(VLOOKUP($C29,'mokejimai 20190605'!$A$1:$G$69,6,FALSE)," ")</f>
        <v>0</v>
      </c>
      <c r="S29" s="12">
        <f>IFERROR(VLOOKUP($C29,'mokejimai 20190605'!$A$1:$G$69,7,FALSE)," ")</f>
        <v>49162.18</v>
      </c>
      <c r="T29" s="12"/>
    </row>
    <row r="30" spans="1:20" ht="24" x14ac:dyDescent="0.25">
      <c r="A30" s="12" t="str">
        <f>'Visi duomenys'!A29</f>
        <v>1.2.1.1.4</v>
      </c>
      <c r="B30" s="12" t="str">
        <f>'Visi duomenys'!B29</f>
        <v>R085511-190000-1142</v>
      </c>
      <c r="C30" s="12" t="str">
        <f>'Visi duomenys'!C29</f>
        <v>06.2.1-TID-R-511-71-0007</v>
      </c>
      <c r="D30" s="237" t="str">
        <f>'Visi duomenys'!D29</f>
        <v>Eismo saugos priemonių diegimas Jurbarko miesto Lauko gatvėje</v>
      </c>
      <c r="E30" s="12" t="str">
        <f>'Visi duomenys'!E29</f>
        <v>JRSA</v>
      </c>
      <c r="F30" s="12" t="str">
        <f>('Visi duomenys'!J29&amp;" "&amp;'Visi duomenys'!K29&amp;" "&amp;'Visi duomenys'!L29)</f>
        <v xml:space="preserve">ITI  </v>
      </c>
      <c r="G30" s="12" t="str">
        <f>'Visi duomenys'!BI29</f>
        <v>Įgyvendinama sutartis</v>
      </c>
      <c r="H30" s="312">
        <f>'Visi duomenys'!N29</f>
        <v>230889.91</v>
      </c>
      <c r="I30" s="312">
        <f>'Visi duomenys'!S29</f>
        <v>114700</v>
      </c>
      <c r="J30" s="312">
        <f>'Visi duomenys'!P29</f>
        <v>0</v>
      </c>
      <c r="K30" s="312">
        <f>'Visi duomenys'!O29+'Visi duomenys'!Q29+'Visi duomenys'!R29</f>
        <v>116189.91</v>
      </c>
      <c r="L30" s="12" t="str">
        <f>IFERROR(VLOOKUP('ST 1 lentelė'!C30,'Projektu sutartys 20190605'!$A$3:$O$81,4,FALSE)," ")</f>
        <v xml:space="preserve"> </v>
      </c>
      <c r="M30" s="12" t="str">
        <f>IFERROR(VLOOKUP('ST 1 lentelė'!C30,'Projektu sutartys 20190605'!$A$3:$O$81,6,FALSE)," ")</f>
        <v xml:space="preserve"> </v>
      </c>
      <c r="N30" s="12" t="str">
        <f>IFERROR(VLOOKUP('ST 1 lentelė'!C30,'Projektu sutartys 20190605'!$A$3:$O$81,7,FALSE)," ")</f>
        <v xml:space="preserve"> </v>
      </c>
      <c r="O30" s="12" t="str">
        <f>IFERROR(VLOOKUP('ST 1 lentelė'!C30,'Projektu sutartys 20190605'!$A$3:$O$81,8,FALSE)," ")</f>
        <v xml:space="preserve"> </v>
      </c>
      <c r="P30" s="12" t="str">
        <f>IFERROR(VLOOKUP(C30,'mokejimai 20190605'!$A$1:$G$69,4,FALSE)," ")</f>
        <v xml:space="preserve"> </v>
      </c>
      <c r="Q30" s="12" t="str">
        <f>IFERROR(VLOOKUP(C30,'mokejimai 20190605'!$A$1:$G$69,5,FALSE)," ")</f>
        <v xml:space="preserve"> </v>
      </c>
      <c r="R30" s="12" t="str">
        <f>IFERROR(VLOOKUP($C30,'mokejimai 20190605'!$A$1:$G$69,6,FALSE)," ")</f>
        <v xml:space="preserve"> </v>
      </c>
      <c r="S30" s="12" t="str">
        <f>IFERROR(VLOOKUP($C30,'mokejimai 20190605'!$A$1:$G$69,7,FALSE)," ")</f>
        <v xml:space="preserve"> </v>
      </c>
      <c r="T30" s="12"/>
    </row>
    <row r="31" spans="1:20" x14ac:dyDescent="0.25">
      <c r="A31" s="12" t="str">
        <f>'Visi duomenys'!A30</f>
        <v>1.2.1.1.5</v>
      </c>
      <c r="B31" s="12" t="str">
        <f>'Visi duomenys'!B30</f>
        <v>R085511-120000-1143</v>
      </c>
      <c r="C31" s="12" t="str">
        <f>'Visi duomenys'!C30</f>
        <v>06.2.1-TID-R-511-71-0001</v>
      </c>
      <c r="D31" s="237" t="str">
        <f>'Visi duomenys'!D30</f>
        <v>Tauragės miesto gatvių rekonstrukcija (Žemaitės, Smėlynų g. ir Smėlynų skg.)</v>
      </c>
      <c r="E31" s="12" t="str">
        <f>'Visi duomenys'!E30</f>
        <v>TRSA</v>
      </c>
      <c r="F31" s="12" t="str">
        <f>('Visi duomenys'!J30&amp;" "&amp;'Visi duomenys'!K30&amp;" "&amp;'Visi duomenys'!L30)</f>
        <v xml:space="preserve">ITI  </v>
      </c>
      <c r="G31" s="12" t="str">
        <f>'Visi duomenys'!BI30</f>
        <v>Baigtas</v>
      </c>
      <c r="H31" s="312">
        <f>'Visi duomenys'!N30</f>
        <v>1183328.8</v>
      </c>
      <c r="I31" s="312">
        <f>'Visi duomenys'!S30</f>
        <v>1005829.47</v>
      </c>
      <c r="J31" s="312">
        <f>'Visi duomenys'!P30</f>
        <v>0</v>
      </c>
      <c r="K31" s="312">
        <f>'Visi duomenys'!O30+'Visi duomenys'!Q30+'Visi duomenys'!R30</f>
        <v>177499.33</v>
      </c>
      <c r="L31" s="12">
        <f>IFERROR(VLOOKUP('ST 1 lentelė'!C31,'Projektu sutartys 20190605'!$A$3:$O$81,4,FALSE)," ")</f>
        <v>1284188.24</v>
      </c>
      <c r="M31" s="12">
        <f>IFERROR(VLOOKUP('ST 1 lentelė'!C31,'Projektu sutartys 20190605'!$A$3:$O$81,6,FALSE)," ")</f>
        <v>1091560</v>
      </c>
      <c r="N31" s="12">
        <f>IFERROR(VLOOKUP('ST 1 lentelė'!C31,'Projektu sutartys 20190605'!$A$3:$O$81,7,FALSE)," ")</f>
        <v>0</v>
      </c>
      <c r="O31" s="12">
        <f>IFERROR(VLOOKUP('ST 1 lentelė'!C31,'Projektu sutartys 20190605'!$A$3:$O$81,8,FALSE)," ")</f>
        <v>192628.24</v>
      </c>
      <c r="P31" s="12">
        <f>IFERROR(VLOOKUP(C31,'mokejimai 20190605'!$A$1:$G$69,4,FALSE)," ")</f>
        <v>931228.96</v>
      </c>
      <c r="Q31" s="12">
        <f>IFERROR(VLOOKUP(C31,'mokejimai 20190605'!$A$1:$G$69,5,FALSE)," ")</f>
        <v>791544.62</v>
      </c>
      <c r="R31" s="12">
        <f>IFERROR(VLOOKUP($C31,'mokejimai 20190605'!$A$1:$G$69,6,FALSE)," ")</f>
        <v>0</v>
      </c>
      <c r="S31" s="12">
        <f>IFERROR(VLOOKUP($C31,'mokejimai 20190605'!$A$1:$G$69,7,FALSE)," ")</f>
        <v>139684.34</v>
      </c>
      <c r="T31" s="12"/>
    </row>
    <row r="32" spans="1:20" x14ac:dyDescent="0.25">
      <c r="A32" s="239" t="str">
        <f>'Visi duomenys'!A33</f>
        <v>1.2.1.2</v>
      </c>
      <c r="B32" s="239" t="str">
        <f>'Visi duomenys'!B33</f>
        <v/>
      </c>
      <c r="C32" s="239">
        <f>'Visi duomenys'!C33</f>
        <v>0</v>
      </c>
      <c r="D32" s="236" t="str">
        <f>'Visi duomenys'!D33</f>
        <v>Priemonė: Darnaus judumo priemonių diegimas</v>
      </c>
      <c r="E32" s="10">
        <f>'Visi duomenys'!E33</f>
        <v>0</v>
      </c>
      <c r="F32" s="10" t="str">
        <f>('Visi duomenys'!J33&amp;" "&amp;'Visi duomenys'!K33&amp;" "&amp;'Visi duomenys'!L33)</f>
        <v xml:space="preserve">  </v>
      </c>
      <c r="G32" s="10" t="str">
        <f>'Visi duomenys'!BI33</f>
        <v xml:space="preserve"> </v>
      </c>
      <c r="H32" s="322">
        <f>'Visi duomenys'!N33</f>
        <v>0</v>
      </c>
      <c r="I32" s="322">
        <f>'Visi duomenys'!S33</f>
        <v>0</v>
      </c>
      <c r="J32" s="322">
        <f>'Visi duomenys'!P33</f>
        <v>0</v>
      </c>
      <c r="K32" s="322">
        <f>'Visi duomenys'!O33+'Visi duomenys'!Q33+'Visi duomenys'!R33</f>
        <v>0</v>
      </c>
      <c r="L32" s="10" t="str">
        <f>IFERROR(VLOOKUP('ST 1 lentelė'!C32,'Projektu sutartys 20190605'!$A$3:$O$81,4,FALSE)," ")</f>
        <v xml:space="preserve"> </v>
      </c>
      <c r="M32" s="10" t="str">
        <f>IFERROR(VLOOKUP('ST 1 lentelė'!C32,'Projektu sutartys 20190605'!$A$3:$O$81,6,FALSE)," ")</f>
        <v xml:space="preserve"> </v>
      </c>
      <c r="N32" s="10" t="str">
        <f>IFERROR(VLOOKUP('ST 1 lentelė'!C32,'Projektu sutartys 20190605'!$A$3:$O$81,7,FALSE)," ")</f>
        <v xml:space="preserve"> </v>
      </c>
      <c r="O32" s="10" t="str">
        <f>IFERROR(VLOOKUP('ST 1 lentelė'!C32,'Projektu sutartys 20190605'!$A$3:$O$81,8,FALSE)," ")</f>
        <v xml:space="preserve"> </v>
      </c>
      <c r="P32" s="10" t="str">
        <f>IFERROR(VLOOKUP(C32,'mokejimai 20190605'!$A$1:$G$69,4,FALSE)," ")</f>
        <v xml:space="preserve"> </v>
      </c>
      <c r="Q32" s="10" t="str">
        <f>IFERROR(VLOOKUP(C32,'mokejimai 20190605'!$A$1:$G$69,5,FALSE)," ")</f>
        <v xml:space="preserve"> </v>
      </c>
      <c r="R32" s="10" t="str">
        <f>IFERROR(VLOOKUP($C32,'mokejimai 20190605'!$A$1:$G$69,6,FALSE)," ")</f>
        <v xml:space="preserve"> </v>
      </c>
      <c r="S32" s="10" t="str">
        <f>IFERROR(VLOOKUP($C32,'mokejimai 20190605'!$A$1:$G$69,7,FALSE)," ")</f>
        <v xml:space="preserve"> </v>
      </c>
      <c r="T32" s="10"/>
    </row>
    <row r="33" spans="1:20" ht="24" x14ac:dyDescent="0.25">
      <c r="A33" s="12" t="str">
        <f>'Visi duomenys'!A34</f>
        <v>1.2.1.2.1</v>
      </c>
      <c r="B33" s="12" t="str">
        <f>'Visi duomenys'!B34</f>
        <v>R085514-190000-1145</v>
      </c>
      <c r="C33" s="12" t="str">
        <f>'Visi duomenys'!C34</f>
        <v>04.5.1-TID-R-514-71-0002</v>
      </c>
      <c r="D33" s="237" t="str">
        <f>'Visi duomenys'!D34</f>
        <v>Darnaus judumo priemonių diegimas Tauragės mieste</v>
      </c>
      <c r="E33" s="12" t="str">
        <f>'Visi duomenys'!E34</f>
        <v>TRSA</v>
      </c>
      <c r="F33" s="12" t="str">
        <f>('Visi duomenys'!J34&amp;" "&amp;'Visi duomenys'!K34&amp;" "&amp;'Visi duomenys'!L34)</f>
        <v xml:space="preserve">ITI  </v>
      </c>
      <c r="G33" s="12" t="str">
        <f>'Visi duomenys'!BI34</f>
        <v>Įgyvendinama sutartis</v>
      </c>
      <c r="H33" s="312">
        <f>'Visi duomenys'!N34</f>
        <v>1071668.2</v>
      </c>
      <c r="I33" s="312">
        <f>'Visi duomenys'!S34</f>
        <v>706204</v>
      </c>
      <c r="J33" s="312">
        <f>'Visi duomenys'!P34</f>
        <v>0</v>
      </c>
      <c r="K33" s="312">
        <f>'Visi duomenys'!O34+'Visi duomenys'!Q34+'Visi duomenys'!R34</f>
        <v>365464.2</v>
      </c>
      <c r="L33" s="12" t="str">
        <f>IFERROR(VLOOKUP('ST 1 lentelė'!C33,'Projektu sutartys 20190605'!$A$3:$O$81,4,FALSE)," ")</f>
        <v xml:space="preserve"> </v>
      </c>
      <c r="M33" s="12" t="str">
        <f>IFERROR(VLOOKUP('ST 1 lentelė'!C33,'Projektu sutartys 20190605'!$A$3:$O$81,6,FALSE)," ")</f>
        <v xml:space="preserve"> </v>
      </c>
      <c r="N33" s="12" t="str">
        <f>IFERROR(VLOOKUP('ST 1 lentelė'!C33,'Projektu sutartys 20190605'!$A$3:$O$81,7,FALSE)," ")</f>
        <v xml:space="preserve"> </v>
      </c>
      <c r="O33" s="12" t="str">
        <f>IFERROR(VLOOKUP('ST 1 lentelė'!C33,'Projektu sutartys 20190605'!$A$3:$O$81,8,FALSE)," ")</f>
        <v xml:space="preserve"> </v>
      </c>
      <c r="P33" s="12" t="str">
        <f>IFERROR(VLOOKUP(C33,'mokejimai 20190605'!$A$1:$G$69,4,FALSE)," ")</f>
        <v xml:space="preserve"> </v>
      </c>
      <c r="Q33" s="12" t="str">
        <f>IFERROR(VLOOKUP(C33,'mokejimai 20190605'!$A$1:$G$69,5,FALSE)," ")</f>
        <v xml:space="preserve"> </v>
      </c>
      <c r="R33" s="12" t="str">
        <f>IFERROR(VLOOKUP($C33,'mokejimai 20190605'!$A$1:$G$69,6,FALSE)," ")</f>
        <v xml:space="preserve"> </v>
      </c>
      <c r="S33" s="12" t="str">
        <f>IFERROR(VLOOKUP($C33,'mokejimai 20190605'!$A$1:$G$69,7,FALSE)," ")</f>
        <v xml:space="preserve"> </v>
      </c>
      <c r="T33" s="12"/>
    </row>
    <row r="34" spans="1:20" x14ac:dyDescent="0.25">
      <c r="A34" s="12" t="str">
        <f>'Visi duomenys'!A35</f>
        <v>1.2.1.2.2</v>
      </c>
      <c r="B34" s="12" t="str">
        <f>'Visi duomenys'!B35</f>
        <v>R085513-500000-1146</v>
      </c>
      <c r="C34" s="12" t="str">
        <f>'Visi duomenys'!C35</f>
        <v>04.5.1-TID-V-513-01-0004</v>
      </c>
      <c r="D34" s="237" t="str">
        <f>'Visi duomenys'!D35</f>
        <v>Darnaus judumo Tauragės mieste plano rengimas</v>
      </c>
      <c r="E34" s="12" t="str">
        <f>'Visi duomenys'!E35</f>
        <v>TRSA</v>
      </c>
      <c r="F34" s="12" t="str">
        <f>('Visi duomenys'!J35&amp;" "&amp;'Visi duomenys'!K35&amp;" "&amp;'Visi duomenys'!L35)</f>
        <v xml:space="preserve">ITI  </v>
      </c>
      <c r="G34" s="12" t="str">
        <f>'Visi duomenys'!BI35</f>
        <v>Baigtas</v>
      </c>
      <c r="H34" s="312">
        <f>'Visi duomenys'!N35</f>
        <v>11900</v>
      </c>
      <c r="I34" s="312">
        <f>'Visi duomenys'!S35</f>
        <v>10115</v>
      </c>
      <c r="J34" s="312">
        <f>'Visi duomenys'!P35</f>
        <v>0</v>
      </c>
      <c r="K34" s="312">
        <f>'Visi duomenys'!O35+'Visi duomenys'!Q35+'Visi duomenys'!R35</f>
        <v>1785</v>
      </c>
      <c r="L34" s="12" t="str">
        <f>IFERROR(VLOOKUP('ST 1 lentelė'!C34,'Projektu sutartys 20190605'!$A$3:$O$81,4,FALSE)," ")</f>
        <v xml:space="preserve"> </v>
      </c>
      <c r="M34" s="12" t="str">
        <f>IFERROR(VLOOKUP('ST 1 lentelė'!C34,'Projektu sutartys 20190605'!$A$3:$O$81,6,FALSE)," ")</f>
        <v xml:space="preserve"> </v>
      </c>
      <c r="N34" s="12" t="str">
        <f>IFERROR(VLOOKUP('ST 1 lentelė'!C34,'Projektu sutartys 20190605'!$A$3:$O$81,7,FALSE)," ")</f>
        <v xml:space="preserve"> </v>
      </c>
      <c r="O34" s="12" t="str">
        <f>IFERROR(VLOOKUP('ST 1 lentelė'!C34,'Projektu sutartys 20190605'!$A$3:$O$81,8,FALSE)," ")</f>
        <v xml:space="preserve"> </v>
      </c>
      <c r="P34" s="12" t="str">
        <f>IFERROR(VLOOKUP(C34,'mokejimai 20190605'!$A$1:$G$69,4,FALSE)," ")</f>
        <v xml:space="preserve"> </v>
      </c>
      <c r="Q34" s="12" t="str">
        <f>IFERROR(VLOOKUP(C34,'mokejimai 20190605'!$A$1:$G$69,5,FALSE)," ")</f>
        <v xml:space="preserve"> </v>
      </c>
      <c r="R34" s="12" t="str">
        <f>IFERROR(VLOOKUP($C34,'mokejimai 20190605'!$A$1:$G$69,6,FALSE)," ")</f>
        <v xml:space="preserve"> </v>
      </c>
      <c r="S34" s="12" t="str">
        <f>IFERROR(VLOOKUP($C34,'mokejimai 20190605'!$A$1:$G$69,7,FALSE)," ")</f>
        <v xml:space="preserve"> </v>
      </c>
      <c r="T34" s="12"/>
    </row>
    <row r="35" spans="1:20" x14ac:dyDescent="0.25">
      <c r="A35" s="239" t="str">
        <f>'Visi duomenys'!A36</f>
        <v>1.2.1.3</v>
      </c>
      <c r="B35" s="239" t="str">
        <f>'Visi duomenys'!B36</f>
        <v/>
      </c>
      <c r="C35" s="239">
        <f>'Visi duomenys'!C36</f>
        <v>0</v>
      </c>
      <c r="D35" s="236" t="str">
        <f>'Visi duomenys'!D36</f>
        <v>Priemonė: Pėsčiųjų ir dviračių takų rekonstrukcija ir plėtra</v>
      </c>
      <c r="E35" s="10">
        <f>'Visi duomenys'!E36</f>
        <v>0</v>
      </c>
      <c r="F35" s="10" t="str">
        <f>('Visi duomenys'!J36&amp;" "&amp;'Visi duomenys'!K36&amp;" "&amp;'Visi duomenys'!L36)</f>
        <v xml:space="preserve">  </v>
      </c>
      <c r="G35" s="10" t="str">
        <f>'Visi duomenys'!BI36</f>
        <v xml:space="preserve"> </v>
      </c>
      <c r="H35" s="322">
        <f>'Visi duomenys'!N36</f>
        <v>0</v>
      </c>
      <c r="I35" s="322">
        <f>'Visi duomenys'!S36</f>
        <v>0</v>
      </c>
      <c r="J35" s="322">
        <f>'Visi duomenys'!P36</f>
        <v>0</v>
      </c>
      <c r="K35" s="322">
        <f>'Visi duomenys'!O36+'Visi duomenys'!Q36+'Visi duomenys'!R36</f>
        <v>0</v>
      </c>
      <c r="L35" s="10" t="str">
        <f>IFERROR(VLOOKUP('ST 1 lentelė'!C35,'Projektu sutartys 20190605'!$A$3:$O$81,4,FALSE)," ")</f>
        <v xml:space="preserve"> </v>
      </c>
      <c r="M35" s="10" t="str">
        <f>IFERROR(VLOOKUP('ST 1 lentelė'!C35,'Projektu sutartys 20190605'!$A$3:$O$81,6,FALSE)," ")</f>
        <v xml:space="preserve"> </v>
      </c>
      <c r="N35" s="10" t="str">
        <f>IFERROR(VLOOKUP('ST 1 lentelė'!C35,'Projektu sutartys 20190605'!$A$3:$O$81,7,FALSE)," ")</f>
        <v xml:space="preserve"> </v>
      </c>
      <c r="O35" s="10" t="str">
        <f>IFERROR(VLOOKUP('ST 1 lentelė'!C35,'Projektu sutartys 20190605'!$A$3:$O$81,8,FALSE)," ")</f>
        <v xml:space="preserve"> </v>
      </c>
      <c r="P35" s="10" t="str">
        <f>IFERROR(VLOOKUP(C35,'mokejimai 20190605'!$A$1:$G$69,4,FALSE)," ")</f>
        <v xml:space="preserve"> </v>
      </c>
      <c r="Q35" s="10" t="str">
        <f>IFERROR(VLOOKUP(C35,'mokejimai 20190605'!$A$1:$G$69,5,FALSE)," ")</f>
        <v xml:space="preserve"> </v>
      </c>
      <c r="R35" s="10" t="str">
        <f>IFERROR(VLOOKUP($C35,'mokejimai 20190605'!$A$1:$G$69,6,FALSE)," ")</f>
        <v xml:space="preserve"> </v>
      </c>
      <c r="S35" s="10" t="str">
        <f>IFERROR(VLOOKUP($C35,'mokejimai 20190605'!$A$1:$G$69,7,FALSE)," ")</f>
        <v xml:space="preserve"> </v>
      </c>
      <c r="T35" s="10"/>
    </row>
    <row r="36" spans="1:20" x14ac:dyDescent="0.25">
      <c r="A36" s="12" t="str">
        <f>'Visi duomenys'!A37</f>
        <v>1.2.1.3.1</v>
      </c>
      <c r="B36" s="12" t="str">
        <f>'Visi duomenys'!B37</f>
        <v>R085516-190000-1148</v>
      </c>
      <c r="C36" s="12" t="str">
        <f>'Visi duomenys'!C37</f>
        <v>04.5.1-TID-R-516-71-0003</v>
      </c>
      <c r="D36" s="237" t="str">
        <f>'Visi duomenys'!D37</f>
        <v>Pėsčiųjų tako Vytauto Didžiojo gatvėje  Šilalės m. rekonstrukcija</v>
      </c>
      <c r="E36" s="12" t="str">
        <f>'Visi duomenys'!E37</f>
        <v>ŠRSA</v>
      </c>
      <c r="F36" s="12" t="str">
        <f>('Visi duomenys'!J37&amp;" "&amp;'Visi duomenys'!K37&amp;" "&amp;'Visi duomenys'!L37)</f>
        <v xml:space="preserve">  </v>
      </c>
      <c r="G36" s="12" t="str">
        <f>'Visi duomenys'!BI37</f>
        <v>Baigtas</v>
      </c>
      <c r="H36" s="312">
        <f>'Visi duomenys'!N37</f>
        <v>83796.47</v>
      </c>
      <c r="I36" s="312">
        <f>'Visi duomenys'!S37</f>
        <v>71227</v>
      </c>
      <c r="J36" s="312">
        <f>'Visi duomenys'!P37</f>
        <v>0</v>
      </c>
      <c r="K36" s="312">
        <f>'Visi duomenys'!O37+'Visi duomenys'!Q37+'Visi duomenys'!R37</f>
        <v>12569.47</v>
      </c>
      <c r="L36" s="12">
        <f>IFERROR(VLOOKUP('ST 1 lentelė'!C36,'Projektu sutartys 20190605'!$A$3:$O$81,4,FALSE)," ")</f>
        <v>83796.47</v>
      </c>
      <c r="M36" s="12">
        <f>IFERROR(VLOOKUP('ST 1 lentelė'!C36,'Projektu sutartys 20190605'!$A$3:$O$81,6,FALSE)," ")</f>
        <v>71227</v>
      </c>
      <c r="N36" s="12">
        <f>IFERROR(VLOOKUP('ST 1 lentelė'!C36,'Projektu sutartys 20190605'!$A$3:$O$81,7,FALSE)," ")</f>
        <v>0</v>
      </c>
      <c r="O36" s="12">
        <f>IFERROR(VLOOKUP('ST 1 lentelė'!C36,'Projektu sutartys 20190605'!$A$3:$O$81,8,FALSE)," ")</f>
        <v>12569.47</v>
      </c>
      <c r="P36" s="12">
        <f>IFERROR(VLOOKUP(C36,'mokejimai 20190605'!$A$1:$G$69,4,FALSE)," ")</f>
        <v>83796.47</v>
      </c>
      <c r="Q36" s="12">
        <f>IFERROR(VLOOKUP(C36,'mokejimai 20190605'!$A$1:$G$69,5,FALSE)," ")</f>
        <v>71227</v>
      </c>
      <c r="R36" s="12">
        <f>IFERROR(VLOOKUP($C36,'mokejimai 20190605'!$A$1:$G$69,6,FALSE)," ")</f>
        <v>0</v>
      </c>
      <c r="S36" s="12">
        <f>IFERROR(VLOOKUP($C36,'mokejimai 20190605'!$A$1:$G$69,7,FALSE)," ")</f>
        <v>12569.47</v>
      </c>
      <c r="T36" s="12"/>
    </row>
    <row r="37" spans="1:20" x14ac:dyDescent="0.25">
      <c r="A37" s="12" t="str">
        <f>'Visi duomenys'!A38</f>
        <v>1.2.1.3.2</v>
      </c>
      <c r="B37" s="12" t="str">
        <f>'Visi duomenys'!B38</f>
        <v>R085516-190000-1149</v>
      </c>
      <c r="C37" s="12" t="str">
        <f>'Visi duomenys'!C38</f>
        <v>04.5.1-TID-R-516-71-0002</v>
      </c>
      <c r="D37" s="237" t="str">
        <f>'Visi duomenys'!D38</f>
        <v>Pėsčiųjų ir dviračių takų įrengimas prie Jankaus gatvės Pagėgiuose</v>
      </c>
      <c r="E37" s="12" t="str">
        <f>'Visi duomenys'!E38</f>
        <v>PSA</v>
      </c>
      <c r="F37" s="12" t="str">
        <f>('Visi duomenys'!J38&amp;" "&amp;'Visi duomenys'!K38&amp;" "&amp;'Visi duomenys'!L38)</f>
        <v xml:space="preserve">ITI  </v>
      </c>
      <c r="G37" s="12" t="str">
        <f>'Visi duomenys'!BI38</f>
        <v>Baigtas</v>
      </c>
      <c r="H37" s="312">
        <f>'Visi duomenys'!N38</f>
        <v>69389.47</v>
      </c>
      <c r="I37" s="312">
        <f>'Visi duomenys'!S38</f>
        <v>27382</v>
      </c>
      <c r="J37" s="312">
        <f>'Visi duomenys'!P38</f>
        <v>0</v>
      </c>
      <c r="K37" s="312">
        <f>'Visi duomenys'!O38+'Visi duomenys'!Q38+'Visi duomenys'!R38</f>
        <v>42007.47</v>
      </c>
      <c r="L37" s="12">
        <f>IFERROR(VLOOKUP('ST 1 lentelė'!C37,'Projektu sutartys 20190605'!$A$3:$O$81,4,FALSE)," ")</f>
        <v>69389.47</v>
      </c>
      <c r="M37" s="12">
        <f>IFERROR(VLOOKUP('ST 1 lentelė'!C37,'Projektu sutartys 20190605'!$A$3:$O$81,6,FALSE)," ")</f>
        <v>27382</v>
      </c>
      <c r="N37" s="12">
        <f>IFERROR(VLOOKUP('ST 1 lentelė'!C37,'Projektu sutartys 20190605'!$A$3:$O$81,7,FALSE)," ")</f>
        <v>0</v>
      </c>
      <c r="O37" s="12">
        <f>IFERROR(VLOOKUP('ST 1 lentelė'!C37,'Projektu sutartys 20190605'!$A$3:$O$81,8,FALSE)," ")</f>
        <v>42007.47</v>
      </c>
      <c r="P37" s="12">
        <f>IFERROR(VLOOKUP(C37,'mokejimai 20190605'!$A$1:$G$69,4,FALSE)," ")</f>
        <v>68889.52</v>
      </c>
      <c r="Q37" s="12">
        <f>IFERROR(VLOOKUP(C37,'mokejimai 20190605'!$A$1:$G$69,5,FALSE)," ")</f>
        <v>27184.71</v>
      </c>
      <c r="R37" s="12">
        <f>IFERROR(VLOOKUP($C37,'mokejimai 20190605'!$A$1:$G$69,6,FALSE)," ")</f>
        <v>0</v>
      </c>
      <c r="S37" s="12">
        <f>IFERROR(VLOOKUP($C37,'mokejimai 20190605'!$A$1:$G$69,7,FALSE)," ")</f>
        <v>41704.81</v>
      </c>
      <c r="T37" s="12"/>
    </row>
    <row r="38" spans="1:20" x14ac:dyDescent="0.25">
      <c r="A38" s="12" t="str">
        <f>'Visi duomenys'!A39</f>
        <v>1.2.1.3.3</v>
      </c>
      <c r="B38" s="12" t="str">
        <f>'Visi duomenys'!B39</f>
        <v>R085516-190000-1150</v>
      </c>
      <c r="C38" s="12" t="str">
        <f>'Visi duomenys'!C39</f>
        <v>04.5.1-TID-R-516-71-0004</v>
      </c>
      <c r="D38" s="237" t="str">
        <f>'Visi duomenys'!D39</f>
        <v>Pėsčiųjų ir dviračių tako įrengimas Jurbarko miesto Barkūnų gatvėje</v>
      </c>
      <c r="E38" s="12" t="str">
        <f>'Visi duomenys'!E39</f>
        <v>JRSA</v>
      </c>
      <c r="F38" s="12" t="str">
        <f>('Visi duomenys'!J39&amp;" "&amp;'Visi duomenys'!K39&amp;" "&amp;'Visi duomenys'!L39)</f>
        <v xml:space="preserve">ITI  </v>
      </c>
      <c r="G38" s="12" t="str">
        <f>'Visi duomenys'!BI39</f>
        <v>Baigtas</v>
      </c>
      <c r="H38" s="312">
        <f>'Visi duomenys'!N39</f>
        <v>187680.86</v>
      </c>
      <c r="I38" s="312">
        <f>'Visi duomenys'!S39</f>
        <v>153316</v>
      </c>
      <c r="J38" s="312">
        <f>'Visi duomenys'!P39</f>
        <v>0</v>
      </c>
      <c r="K38" s="312">
        <f>'Visi duomenys'!O39+'Visi duomenys'!Q39+'Visi duomenys'!R39</f>
        <v>34364.86</v>
      </c>
      <c r="L38" s="12" t="str">
        <f>IFERROR(VLOOKUP('ST 1 lentelė'!C38,'Projektu sutartys 20190605'!$A$3:$O$81,4,FALSE)," ")</f>
        <v xml:space="preserve"> </v>
      </c>
      <c r="M38" s="12" t="str">
        <f>IFERROR(VLOOKUP('ST 1 lentelė'!C38,'Projektu sutartys 20190605'!$A$3:$O$81,6,FALSE)," ")</f>
        <v xml:space="preserve"> </v>
      </c>
      <c r="N38" s="12" t="str">
        <f>IFERROR(VLOOKUP('ST 1 lentelė'!C38,'Projektu sutartys 20190605'!$A$3:$O$81,7,FALSE)," ")</f>
        <v xml:space="preserve"> </v>
      </c>
      <c r="O38" s="12" t="str">
        <f>IFERROR(VLOOKUP('ST 1 lentelė'!C38,'Projektu sutartys 20190605'!$A$3:$O$81,8,FALSE)," ")</f>
        <v xml:space="preserve"> </v>
      </c>
      <c r="P38" s="12" t="str">
        <f>IFERROR(VLOOKUP(C38,'mokejimai 20190605'!$A$1:$G$69,4,FALSE)," ")</f>
        <v xml:space="preserve"> </v>
      </c>
      <c r="Q38" s="12" t="str">
        <f>IFERROR(VLOOKUP(C38,'mokejimai 20190605'!$A$1:$G$69,5,FALSE)," ")</f>
        <v xml:space="preserve"> </v>
      </c>
      <c r="R38" s="12" t="str">
        <f>IFERROR(VLOOKUP($C38,'mokejimai 20190605'!$A$1:$G$69,6,FALSE)," ")</f>
        <v xml:space="preserve"> </v>
      </c>
      <c r="S38" s="12" t="str">
        <f>IFERROR(VLOOKUP($C38,'mokejimai 20190605'!$A$1:$G$69,7,FALSE)," ")</f>
        <v xml:space="preserve"> </v>
      </c>
      <c r="T38" s="12"/>
    </row>
    <row r="39" spans="1:20" x14ac:dyDescent="0.25">
      <c r="A39" s="12" t="str">
        <f>'Visi duomenys'!A40</f>
        <v>1.2.1.3.4</v>
      </c>
      <c r="B39" s="12" t="str">
        <f>'Visi duomenys'!B40</f>
        <v>R085516-190000-1151</v>
      </c>
      <c r="C39" s="12" t="str">
        <f>'Visi duomenys'!C40</f>
        <v>04.5.1-TID-R-516-71-0001</v>
      </c>
      <c r="D39" s="237" t="str">
        <f>'Visi duomenys'!D40</f>
        <v>Pėsčiųjų ir dviračių tako įrengimas iki Norkaičių gyvenvietės</v>
      </c>
      <c r="E39" s="12" t="str">
        <f>'Visi duomenys'!E40</f>
        <v>TRSA</v>
      </c>
      <c r="F39" s="12" t="str">
        <f>('Visi duomenys'!J40&amp;" "&amp;'Visi duomenys'!K40&amp;" "&amp;'Visi duomenys'!L40)</f>
        <v xml:space="preserve">  </v>
      </c>
      <c r="G39" s="12" t="str">
        <f>'Visi duomenys'!BI40</f>
        <v>Baigtas</v>
      </c>
      <c r="H39" s="312">
        <f>'Visi duomenys'!N40</f>
        <v>142676.6</v>
      </c>
      <c r="I39" s="312">
        <f>'Visi duomenys'!S40</f>
        <v>111268.99</v>
      </c>
      <c r="J39" s="312">
        <f>'Visi duomenys'!P40</f>
        <v>0</v>
      </c>
      <c r="K39" s="312">
        <f>'Visi duomenys'!O40+'Visi duomenys'!Q40+'Visi duomenys'!R40</f>
        <v>31407.61</v>
      </c>
      <c r="L39" s="12">
        <f>IFERROR(VLOOKUP('ST 1 lentelė'!C39,'Projektu sutartys 20190605'!$A$3:$O$81,4,FALSE)," ")</f>
        <v>142676.60999999999</v>
      </c>
      <c r="M39" s="12">
        <f>IFERROR(VLOOKUP('ST 1 lentelė'!C39,'Projektu sutartys 20190605'!$A$3:$O$81,6,FALSE)," ")</f>
        <v>111269</v>
      </c>
      <c r="N39" s="12">
        <f>IFERROR(VLOOKUP('ST 1 lentelė'!C39,'Projektu sutartys 20190605'!$A$3:$O$81,7,FALSE)," ")</f>
        <v>0</v>
      </c>
      <c r="O39" s="12">
        <f>IFERROR(VLOOKUP('ST 1 lentelė'!C39,'Projektu sutartys 20190605'!$A$3:$O$81,8,FALSE)," ")</f>
        <v>31407.61</v>
      </c>
      <c r="P39" s="12">
        <f>IFERROR(VLOOKUP(C39,'mokejimai 20190605'!$A$1:$G$69,4,FALSE)," ")</f>
        <v>142676.6</v>
      </c>
      <c r="Q39" s="12">
        <f>IFERROR(VLOOKUP(C39,'mokejimai 20190605'!$A$1:$G$69,5,FALSE)," ")</f>
        <v>111268.99</v>
      </c>
      <c r="R39" s="12">
        <f>IFERROR(VLOOKUP($C39,'mokejimai 20190605'!$A$1:$G$69,6,FALSE)," ")</f>
        <v>0</v>
      </c>
      <c r="S39" s="12">
        <f>IFERROR(VLOOKUP($C39,'mokejimai 20190605'!$A$1:$G$69,7,FALSE)," ")</f>
        <v>31407.61</v>
      </c>
      <c r="T39" s="12"/>
    </row>
    <row r="40" spans="1:20" x14ac:dyDescent="0.25">
      <c r="A40" s="239" t="str">
        <f>'Visi duomenys'!A41</f>
        <v>1.2.1.4</v>
      </c>
      <c r="B40" s="239" t="str">
        <f>'Visi duomenys'!B41</f>
        <v/>
      </c>
      <c r="C40" s="239">
        <f>'Visi duomenys'!C41</f>
        <v>0</v>
      </c>
      <c r="D40" s="236" t="str">
        <f>'Visi duomenys'!D41</f>
        <v>Priemonė: Vietinio susisiekimo viešojo transporto priemonių parko atnaujinimas</v>
      </c>
      <c r="E40" s="10">
        <f>'Visi duomenys'!E41</f>
        <v>0</v>
      </c>
      <c r="F40" s="10" t="str">
        <f>('Visi duomenys'!J41&amp;" "&amp;'Visi duomenys'!K41&amp;" "&amp;'Visi duomenys'!L41)</f>
        <v xml:space="preserve">  </v>
      </c>
      <c r="G40" s="10" t="str">
        <f>'Visi duomenys'!BI41</f>
        <v xml:space="preserve"> </v>
      </c>
      <c r="H40" s="322">
        <f>'Visi duomenys'!N41</f>
        <v>0</v>
      </c>
      <c r="I40" s="322">
        <f>'Visi duomenys'!S41</f>
        <v>0</v>
      </c>
      <c r="J40" s="322">
        <f>'Visi duomenys'!P41</f>
        <v>0</v>
      </c>
      <c r="K40" s="322">
        <f>'Visi duomenys'!O41+'Visi duomenys'!Q41+'Visi duomenys'!R41</f>
        <v>0</v>
      </c>
      <c r="L40" s="10" t="str">
        <f>IFERROR(VLOOKUP('ST 1 lentelė'!C40,'Projektu sutartys 20190605'!$A$3:$O$81,4,FALSE)," ")</f>
        <v xml:space="preserve"> </v>
      </c>
      <c r="M40" s="10" t="str">
        <f>IFERROR(VLOOKUP('ST 1 lentelė'!C40,'Projektu sutartys 20190605'!$A$3:$O$81,6,FALSE)," ")</f>
        <v xml:space="preserve"> </v>
      </c>
      <c r="N40" s="10" t="str">
        <f>IFERROR(VLOOKUP('ST 1 lentelė'!C40,'Projektu sutartys 20190605'!$A$3:$O$81,7,FALSE)," ")</f>
        <v xml:space="preserve"> </v>
      </c>
      <c r="O40" s="10" t="str">
        <f>IFERROR(VLOOKUP('ST 1 lentelė'!C40,'Projektu sutartys 20190605'!$A$3:$O$81,8,FALSE)," ")</f>
        <v xml:space="preserve"> </v>
      </c>
      <c r="P40" s="10" t="str">
        <f>IFERROR(VLOOKUP(C40,'mokejimai 20190605'!$A$1:$G$69,4,FALSE)," ")</f>
        <v xml:space="preserve"> </v>
      </c>
      <c r="Q40" s="10" t="str">
        <f>IFERROR(VLOOKUP(C40,'mokejimai 20190605'!$A$1:$G$69,5,FALSE)," ")</f>
        <v xml:space="preserve"> </v>
      </c>
      <c r="R40" s="10" t="str">
        <f>IFERROR(VLOOKUP($C40,'mokejimai 20190605'!$A$1:$G$69,6,FALSE)," ")</f>
        <v xml:space="preserve"> </v>
      </c>
      <c r="S40" s="10" t="str">
        <f>IFERROR(VLOOKUP($C40,'mokejimai 20190605'!$A$1:$G$69,7,FALSE)," ")</f>
        <v xml:space="preserve"> </v>
      </c>
      <c r="T40" s="10"/>
    </row>
    <row r="41" spans="1:20" ht="24" x14ac:dyDescent="0.25">
      <c r="A41" s="12" t="str">
        <f>'Visi duomenys'!A42</f>
        <v>1.2.1.4.1</v>
      </c>
      <c r="B41" s="12" t="str">
        <f>'Visi duomenys'!B42</f>
        <v>R085518-100000-1153</v>
      </c>
      <c r="C41" s="12" t="str">
        <f>'Visi duomenys'!C42</f>
        <v>04.5.1-TID-R-518-71-0001</v>
      </c>
      <c r="D41" s="237" t="str">
        <f>'Visi duomenys'!D42</f>
        <v>Tauragės miesto viešojo susisiekimo parko transporto priemonių atnaujinimas</v>
      </c>
      <c r="E41" s="12" t="str">
        <f>'Visi duomenys'!E42</f>
        <v>TRSA</v>
      </c>
      <c r="F41" s="12" t="str">
        <f>('Visi duomenys'!J42&amp;" "&amp;'Visi duomenys'!K42&amp;" "&amp;'Visi duomenys'!L42)</f>
        <v xml:space="preserve">ITI  </v>
      </c>
      <c r="G41" s="12" t="str">
        <f>'Visi duomenys'!BI42</f>
        <v>Įgyvendinama sutartis</v>
      </c>
      <c r="H41" s="312">
        <f>'Visi duomenys'!N42</f>
        <v>2744356.47</v>
      </c>
      <c r="I41" s="312">
        <f>'Visi duomenys'!S42</f>
        <v>2332703</v>
      </c>
      <c r="J41" s="312">
        <f>'Visi duomenys'!P42</f>
        <v>0</v>
      </c>
      <c r="K41" s="312">
        <f>'Visi duomenys'!O42+'Visi duomenys'!Q42+'Visi duomenys'!R42</f>
        <v>411653.47</v>
      </c>
      <c r="L41" s="12">
        <f>IFERROR(VLOOKUP('ST 1 lentelė'!C41,'Projektu sutartys 20190605'!$A$3:$O$81,4,FALSE)," ")</f>
        <v>798964</v>
      </c>
      <c r="M41" s="12">
        <f>IFERROR(VLOOKUP('ST 1 lentelė'!C41,'Projektu sutartys 20190605'!$A$3:$O$81,6,FALSE)," ")</f>
        <v>679119</v>
      </c>
      <c r="N41" s="12">
        <f>IFERROR(VLOOKUP('ST 1 lentelė'!C41,'Projektu sutartys 20190605'!$A$3:$O$81,7,FALSE)," ")</f>
        <v>0</v>
      </c>
      <c r="O41" s="12">
        <f>IFERROR(VLOOKUP('ST 1 lentelė'!C41,'Projektu sutartys 20190605'!$A$3:$O$81,8,FALSE)," ")</f>
        <v>119845</v>
      </c>
      <c r="P41" s="12" t="str">
        <f>IFERROR(VLOOKUP(C41,'mokejimai 20190605'!$A$1:$G$69,4,FALSE)," ")</f>
        <v xml:space="preserve"> </v>
      </c>
      <c r="Q41" s="12" t="str">
        <f>IFERROR(VLOOKUP(C41,'mokejimai 20190605'!$A$1:$G$69,5,FALSE)," ")</f>
        <v xml:space="preserve"> </v>
      </c>
      <c r="R41" s="12" t="str">
        <f>IFERROR(VLOOKUP($C41,'mokejimai 20190605'!$A$1:$G$69,6,FALSE)," ")</f>
        <v xml:space="preserve"> </v>
      </c>
      <c r="S41" s="12" t="str">
        <f>IFERROR(VLOOKUP($C41,'mokejimai 20190605'!$A$1:$G$69,7,FALSE)," ")</f>
        <v xml:space="preserve"> </v>
      </c>
      <c r="T41" s="12"/>
    </row>
    <row r="42" spans="1:20" x14ac:dyDescent="0.25">
      <c r="A42" s="239" t="str">
        <f>'Visi duomenys'!A43</f>
        <v>1.2.2.</v>
      </c>
      <c r="B42" s="239" t="str">
        <f>'Visi duomenys'!B43</f>
        <v/>
      </c>
      <c r="C42" s="239">
        <f>'Visi duomenys'!C43</f>
        <v>0</v>
      </c>
      <c r="D42" s="236" t="str">
        <f>'Visi duomenys'!D43</f>
        <v>Uždavinys. Modernizuoti kultūros įstaigų fizinę ir informacinę infrastruktūrą, kultūros paslaugoms pritaikyti  kultūros paveldo objektus ir netradicines erdves,  didinti paslaugų prieinamumą.</v>
      </c>
      <c r="E42" s="10">
        <f>'Visi duomenys'!E43</f>
        <v>0</v>
      </c>
      <c r="F42" s="10" t="str">
        <f>('Visi duomenys'!J43&amp;" "&amp;'Visi duomenys'!K43&amp;" "&amp;'Visi duomenys'!L43)</f>
        <v xml:space="preserve">  </v>
      </c>
      <c r="G42" s="10" t="str">
        <f>'Visi duomenys'!BI43</f>
        <v xml:space="preserve"> </v>
      </c>
      <c r="H42" s="322">
        <f>'Visi duomenys'!N43</f>
        <v>0</v>
      </c>
      <c r="I42" s="322">
        <f>'Visi duomenys'!S43</f>
        <v>0</v>
      </c>
      <c r="J42" s="322">
        <f>'Visi duomenys'!P43</f>
        <v>0</v>
      </c>
      <c r="K42" s="322">
        <f>'Visi duomenys'!O43+'Visi duomenys'!Q43+'Visi duomenys'!R43</f>
        <v>0</v>
      </c>
      <c r="L42" s="10" t="str">
        <f>IFERROR(VLOOKUP('ST 1 lentelė'!C42,'Projektu sutartys 20190605'!$A$3:$O$81,4,FALSE)," ")</f>
        <v xml:space="preserve"> </v>
      </c>
      <c r="M42" s="10" t="str">
        <f>IFERROR(VLOOKUP('ST 1 lentelė'!C42,'Projektu sutartys 20190605'!$A$3:$O$81,6,FALSE)," ")</f>
        <v xml:space="preserve"> </v>
      </c>
      <c r="N42" s="10" t="str">
        <f>IFERROR(VLOOKUP('ST 1 lentelė'!C42,'Projektu sutartys 20190605'!$A$3:$O$81,7,FALSE)," ")</f>
        <v xml:space="preserve"> </v>
      </c>
      <c r="O42" s="10" t="str">
        <f>IFERROR(VLOOKUP('ST 1 lentelė'!C42,'Projektu sutartys 20190605'!$A$3:$O$81,8,FALSE)," ")</f>
        <v xml:space="preserve"> </v>
      </c>
      <c r="P42" s="10" t="str">
        <f>IFERROR(VLOOKUP(C42,'mokejimai 20190605'!$A$1:$G$69,4,FALSE)," ")</f>
        <v xml:space="preserve"> </v>
      </c>
      <c r="Q42" s="10" t="str">
        <f>IFERROR(VLOOKUP(C42,'mokejimai 20190605'!$A$1:$G$69,5,FALSE)," ")</f>
        <v xml:space="preserve"> </v>
      </c>
      <c r="R42" s="10" t="str">
        <f>IFERROR(VLOOKUP($C42,'mokejimai 20190605'!$A$1:$G$69,6,FALSE)," ")</f>
        <v xml:space="preserve"> </v>
      </c>
      <c r="S42" s="10" t="str">
        <f>IFERROR(VLOOKUP($C42,'mokejimai 20190605'!$A$1:$G$69,7,FALSE)," ")</f>
        <v xml:space="preserve"> </v>
      </c>
      <c r="T42" s="10"/>
    </row>
    <row r="43" spans="1:20" x14ac:dyDescent="0.25">
      <c r="A43" s="239" t="str">
        <f>'Visi duomenys'!A44</f>
        <v>1.2.2.1</v>
      </c>
      <c r="B43" s="239" t="str">
        <f>'Visi duomenys'!B44</f>
        <v/>
      </c>
      <c r="C43" s="239">
        <f>'Visi duomenys'!C44</f>
        <v>0</v>
      </c>
      <c r="D43" s="236" t="str">
        <f>'Visi duomenys'!D44</f>
        <v>Priemonė: Modernizuoti savivaldybių kultūros infrastruktūrą</v>
      </c>
      <c r="E43" s="10">
        <f>'Visi duomenys'!E44</f>
        <v>0</v>
      </c>
      <c r="F43" s="10" t="str">
        <f>('Visi duomenys'!J44&amp;" "&amp;'Visi duomenys'!K44&amp;" "&amp;'Visi duomenys'!L44)</f>
        <v xml:space="preserve">  </v>
      </c>
      <c r="G43" s="10" t="str">
        <f>'Visi duomenys'!BI44</f>
        <v xml:space="preserve"> </v>
      </c>
      <c r="H43" s="322">
        <f>'Visi duomenys'!N44</f>
        <v>0</v>
      </c>
      <c r="I43" s="322">
        <f>'Visi duomenys'!S44</f>
        <v>0</v>
      </c>
      <c r="J43" s="322">
        <f>'Visi duomenys'!P44</f>
        <v>0</v>
      </c>
      <c r="K43" s="322">
        <f>'Visi duomenys'!O44+'Visi duomenys'!Q44+'Visi duomenys'!R44</f>
        <v>0</v>
      </c>
      <c r="L43" s="10" t="str">
        <f>IFERROR(VLOOKUP('ST 1 lentelė'!C43,'Projektu sutartys 20190605'!$A$3:$O$81,4,FALSE)," ")</f>
        <v xml:space="preserve"> </v>
      </c>
      <c r="M43" s="10" t="str">
        <f>IFERROR(VLOOKUP('ST 1 lentelė'!C43,'Projektu sutartys 20190605'!$A$3:$O$81,6,FALSE)," ")</f>
        <v xml:space="preserve"> </v>
      </c>
      <c r="N43" s="10" t="str">
        <f>IFERROR(VLOOKUP('ST 1 lentelė'!C43,'Projektu sutartys 20190605'!$A$3:$O$81,7,FALSE)," ")</f>
        <v xml:space="preserve"> </v>
      </c>
      <c r="O43" s="10" t="str">
        <f>IFERROR(VLOOKUP('ST 1 lentelė'!C43,'Projektu sutartys 20190605'!$A$3:$O$81,8,FALSE)," ")</f>
        <v xml:space="preserve"> </v>
      </c>
      <c r="P43" s="10" t="str">
        <f>IFERROR(VLOOKUP(C43,'mokejimai 20190605'!$A$1:$G$69,4,FALSE)," ")</f>
        <v xml:space="preserve"> </v>
      </c>
      <c r="Q43" s="10" t="str">
        <f>IFERROR(VLOOKUP(C43,'mokejimai 20190605'!$A$1:$G$69,5,FALSE)," ")</f>
        <v xml:space="preserve"> </v>
      </c>
      <c r="R43" s="10" t="str">
        <f>IFERROR(VLOOKUP($C43,'mokejimai 20190605'!$A$1:$G$69,6,FALSE)," ")</f>
        <v xml:space="preserve"> </v>
      </c>
      <c r="S43" s="10" t="str">
        <f>IFERROR(VLOOKUP($C43,'mokejimai 20190605'!$A$1:$G$69,7,FALSE)," ")</f>
        <v xml:space="preserve"> </v>
      </c>
      <c r="T43" s="10"/>
    </row>
    <row r="44" spans="1:20" x14ac:dyDescent="0.25">
      <c r="A44" s="12" t="str">
        <f>'Visi duomenys'!A45</f>
        <v>1.2.2.1.1</v>
      </c>
      <c r="B44" s="12" t="str">
        <f>'Visi duomenys'!B45</f>
        <v>R083305-330000-1156</v>
      </c>
      <c r="C44" s="12" t="str">
        <f>'Visi duomenys'!C45</f>
        <v>07.1.1-CPVA-R-305-71-0002</v>
      </c>
      <c r="D44" s="237" t="str">
        <f>'Visi duomenys'!D45</f>
        <v>Tauragės krašto muziejaus modernizavimas</v>
      </c>
      <c r="E44" s="12" t="str">
        <f>'Visi duomenys'!E45</f>
        <v>TRSA</v>
      </c>
      <c r="F44" s="12" t="str">
        <f>('Visi duomenys'!J45&amp;" "&amp;'Visi duomenys'!K45&amp;" "&amp;'Visi duomenys'!L45)</f>
        <v xml:space="preserve">ITI  </v>
      </c>
      <c r="G44" s="12" t="str">
        <f>'Visi duomenys'!BI45</f>
        <v>Baigtas</v>
      </c>
      <c r="H44" s="312">
        <f>'Visi duomenys'!N45</f>
        <v>641775.68000000005</v>
      </c>
      <c r="I44" s="312">
        <f>'Visi duomenys'!S45</f>
        <v>440564.03</v>
      </c>
      <c r="J44" s="312">
        <f>'Visi duomenys'!P45</f>
        <v>0</v>
      </c>
      <c r="K44" s="312">
        <f>'Visi duomenys'!O45+'Visi duomenys'!Q45+'Visi duomenys'!R45</f>
        <v>201211.65</v>
      </c>
      <c r="L44" s="12">
        <f>IFERROR(VLOOKUP('ST 1 lentelė'!C44,'Projektu sutartys 20190605'!$A$3:$O$81,4,FALSE)," ")</f>
        <v>728508.61</v>
      </c>
      <c r="M44" s="12">
        <f>IFERROR(VLOOKUP('ST 1 lentelė'!C44,'Projektu sutartys 20190605'!$A$3:$O$81,6,FALSE)," ")</f>
        <v>500104.16</v>
      </c>
      <c r="N44" s="12">
        <f>IFERROR(VLOOKUP('ST 1 lentelė'!C44,'Projektu sutartys 20190605'!$A$3:$O$81,7,FALSE)," ")</f>
        <v>0</v>
      </c>
      <c r="O44" s="12">
        <f>IFERROR(VLOOKUP('ST 1 lentelė'!C44,'Projektu sutartys 20190605'!$A$3:$O$81,8,FALSE)," ")</f>
        <v>228404.45</v>
      </c>
      <c r="P44" s="12">
        <f>IFERROR(VLOOKUP(C44,'mokejimai 20190605'!$A$1:$G$69,4,FALSE)," ")</f>
        <v>533818.88</v>
      </c>
      <c r="Q44" s="12">
        <f>IFERROR(VLOOKUP(C44,'mokejimai 20190605'!$A$1:$G$69,5,FALSE)," ")</f>
        <v>366454.2</v>
      </c>
      <c r="R44" s="12">
        <f>IFERROR(VLOOKUP($C44,'mokejimai 20190605'!$A$1:$G$69,6,FALSE)," ")</f>
        <v>0</v>
      </c>
      <c r="S44" s="12">
        <f>IFERROR(VLOOKUP($C44,'mokejimai 20190605'!$A$1:$G$69,7,FALSE)," ")</f>
        <v>167364.68</v>
      </c>
      <c r="T44" s="12"/>
    </row>
    <row r="45" spans="1:20" x14ac:dyDescent="0.25">
      <c r="A45" s="12" t="str">
        <f>'Visi duomenys'!A46</f>
        <v>1.2.2.1.2</v>
      </c>
      <c r="B45" s="12" t="str">
        <f>'Visi duomenys'!B46</f>
        <v>R083305-330000-1157</v>
      </c>
      <c r="C45" s="12" t="str">
        <f>'Visi duomenys'!C46</f>
        <v>07.1.1-CPVA-R-305-71-0001</v>
      </c>
      <c r="D45" s="237" t="str">
        <f>'Visi duomenys'!D46</f>
        <v>Jurbarko kultūros centro modernizavimas</v>
      </c>
      <c r="E45" s="12" t="str">
        <f>'Visi duomenys'!E46</f>
        <v>JRSA</v>
      </c>
      <c r="F45" s="12" t="str">
        <f>('Visi duomenys'!J46&amp;" "&amp;'Visi duomenys'!K46&amp;" "&amp;'Visi duomenys'!L46)</f>
        <v xml:space="preserve">ITI  </v>
      </c>
      <c r="G45" s="12" t="str">
        <f>'Visi duomenys'!BI46</f>
        <v>Baigtas</v>
      </c>
      <c r="H45" s="312">
        <f>'Visi duomenys'!N46</f>
        <v>515253.17</v>
      </c>
      <c r="I45" s="312">
        <f>'Visi duomenys'!S46</f>
        <v>191692.53</v>
      </c>
      <c r="J45" s="312">
        <f>'Visi duomenys'!P46</f>
        <v>0</v>
      </c>
      <c r="K45" s="312">
        <f>'Visi duomenys'!O46+'Visi duomenys'!Q46+'Visi duomenys'!R46</f>
        <v>323560.64</v>
      </c>
      <c r="L45" s="12">
        <f>IFERROR(VLOOKUP('ST 1 lentelė'!C45,'Projektu sutartys 20190605'!$A$3:$O$81,4,FALSE)," ")</f>
        <v>515526.52</v>
      </c>
      <c r="M45" s="12">
        <f>IFERROR(VLOOKUP('ST 1 lentelė'!C45,'Projektu sutartys 20190605'!$A$3:$O$81,6,FALSE)," ")</f>
        <v>191794.23</v>
      </c>
      <c r="N45" s="12">
        <f>IFERROR(VLOOKUP('ST 1 lentelė'!C45,'Projektu sutartys 20190605'!$A$3:$O$81,7,FALSE)," ")</f>
        <v>0</v>
      </c>
      <c r="O45" s="12">
        <f>IFERROR(VLOOKUP('ST 1 lentelė'!C45,'Projektu sutartys 20190605'!$A$3:$O$81,8,FALSE)," ")</f>
        <v>323732.28999999998</v>
      </c>
      <c r="P45" s="12">
        <f>IFERROR(VLOOKUP(C45,'mokejimai 20190605'!$A$1:$G$69,4,FALSE)," ")</f>
        <v>440259.68</v>
      </c>
      <c r="Q45" s="12">
        <f>IFERROR(VLOOKUP(C45,'mokejimai 20190605'!$A$1:$G$69,5,FALSE)," ")</f>
        <v>163792.28</v>
      </c>
      <c r="R45" s="12">
        <f>IFERROR(VLOOKUP($C45,'mokejimai 20190605'!$A$1:$G$69,6,FALSE)," ")</f>
        <v>0</v>
      </c>
      <c r="S45" s="12">
        <f>IFERROR(VLOOKUP($C45,'mokejimai 20190605'!$A$1:$G$69,7,FALSE)," ")</f>
        <v>276467.40000000002</v>
      </c>
      <c r="T45" s="12"/>
    </row>
    <row r="46" spans="1:20" x14ac:dyDescent="0.25">
      <c r="A46" s="239" t="str">
        <f>'Visi duomenys'!A47</f>
        <v>1.2.2.2</v>
      </c>
      <c r="B46" s="239" t="str">
        <f>'Visi duomenys'!B47</f>
        <v/>
      </c>
      <c r="C46" s="239">
        <f>'Visi duomenys'!C47</f>
        <v>0</v>
      </c>
      <c r="D46" s="236" t="str">
        <f>'Visi duomenys'!D47</f>
        <v>Priemonė: Aktualizuoti savivaldybių kultūros paveldo objektus</v>
      </c>
      <c r="E46" s="10">
        <f>'Visi duomenys'!E47</f>
        <v>0</v>
      </c>
      <c r="F46" s="10" t="str">
        <f>('Visi duomenys'!J47&amp;" "&amp;'Visi duomenys'!K47&amp;" "&amp;'Visi duomenys'!L47)</f>
        <v xml:space="preserve">  </v>
      </c>
      <c r="G46" s="10" t="str">
        <f>'Visi duomenys'!BI47</f>
        <v xml:space="preserve"> </v>
      </c>
      <c r="H46" s="322">
        <f>'Visi duomenys'!N47</f>
        <v>0</v>
      </c>
      <c r="I46" s="322">
        <f>'Visi duomenys'!S47</f>
        <v>0</v>
      </c>
      <c r="J46" s="322">
        <f>'Visi duomenys'!P47</f>
        <v>0</v>
      </c>
      <c r="K46" s="322">
        <f>'Visi duomenys'!O47+'Visi duomenys'!Q47+'Visi duomenys'!R47</f>
        <v>0</v>
      </c>
      <c r="L46" s="10" t="str">
        <f>IFERROR(VLOOKUP('ST 1 lentelė'!C46,'Projektu sutartys 20190605'!$A$3:$O$81,4,FALSE)," ")</f>
        <v xml:space="preserve"> </v>
      </c>
      <c r="M46" s="10" t="str">
        <f>IFERROR(VLOOKUP('ST 1 lentelė'!C46,'Projektu sutartys 20190605'!$A$3:$O$81,6,FALSE)," ")</f>
        <v xml:space="preserve"> </v>
      </c>
      <c r="N46" s="10" t="str">
        <f>IFERROR(VLOOKUP('ST 1 lentelė'!C46,'Projektu sutartys 20190605'!$A$3:$O$81,7,FALSE)," ")</f>
        <v xml:space="preserve"> </v>
      </c>
      <c r="O46" s="10" t="str">
        <f>IFERROR(VLOOKUP('ST 1 lentelė'!C46,'Projektu sutartys 20190605'!$A$3:$O$81,8,FALSE)," ")</f>
        <v xml:space="preserve"> </v>
      </c>
      <c r="P46" s="10" t="str">
        <f>IFERROR(VLOOKUP(C46,'mokejimai 20190605'!$A$1:$G$69,4,FALSE)," ")</f>
        <v xml:space="preserve"> </v>
      </c>
      <c r="Q46" s="10" t="str">
        <f>IFERROR(VLOOKUP(C46,'mokejimai 20190605'!$A$1:$G$69,5,FALSE)," ")</f>
        <v xml:space="preserve"> </v>
      </c>
      <c r="R46" s="10" t="str">
        <f>IFERROR(VLOOKUP($C46,'mokejimai 20190605'!$A$1:$G$69,6,FALSE)," ")</f>
        <v xml:space="preserve"> </v>
      </c>
      <c r="S46" s="10" t="str">
        <f>IFERROR(VLOOKUP($C46,'mokejimai 20190605'!$A$1:$G$69,7,FALSE)," ")</f>
        <v xml:space="preserve"> </v>
      </c>
      <c r="T46" s="10"/>
    </row>
    <row r="47" spans="1:20" x14ac:dyDescent="0.25">
      <c r="A47" s="12" t="str">
        <f>'Visi duomenys'!A48</f>
        <v>1.2.2.2.1</v>
      </c>
      <c r="B47" s="12" t="str">
        <f>'Visi duomenys'!B48</f>
        <v>R083302-440000-1159</v>
      </c>
      <c r="C47" s="12" t="str">
        <f>'Visi duomenys'!C48</f>
        <v>05.4.1-CPVA-R-302-71-0001</v>
      </c>
      <c r="D47" s="237" t="str">
        <f>'Visi duomenys'!D48</f>
        <v>Tauragės pilies rūsio kultūros paveldo savybių išsaugojimas ir pritaikymas bendruomeniniams poreikiams</v>
      </c>
      <c r="E47" s="12" t="str">
        <f>'Visi duomenys'!E48</f>
        <v>TRSA</v>
      </c>
      <c r="F47" s="12" t="str">
        <f>('Visi duomenys'!J48&amp;" "&amp;'Visi duomenys'!K48&amp;" "&amp;'Visi duomenys'!L48)</f>
        <v xml:space="preserve">ITI  </v>
      </c>
      <c r="G47" s="12" t="str">
        <f>'Visi duomenys'!BI48</f>
        <v>Baigtas</v>
      </c>
      <c r="H47" s="312">
        <f>'Visi duomenys'!N48</f>
        <v>427519.54</v>
      </c>
      <c r="I47" s="312">
        <f>'Visi duomenys'!S48</f>
        <v>325775.69</v>
      </c>
      <c r="J47" s="312">
        <f>'Visi duomenys'!P48</f>
        <v>0</v>
      </c>
      <c r="K47" s="312">
        <f>'Visi duomenys'!O48+'Visi duomenys'!Q48+'Visi duomenys'!R48</f>
        <v>101743.85</v>
      </c>
      <c r="L47" s="12">
        <f>IFERROR(VLOOKUP('ST 1 lentelė'!C47,'Projektu sutartys 20190605'!$A$3:$O$81,4,FALSE)," ")</f>
        <v>518106.26</v>
      </c>
      <c r="M47" s="12">
        <f>IFERROR(VLOOKUP('ST 1 lentelė'!C47,'Projektu sutartys 20190605'!$A$3:$O$81,6,FALSE)," ")</f>
        <v>394804</v>
      </c>
      <c r="N47" s="12">
        <f>IFERROR(VLOOKUP('ST 1 lentelė'!C47,'Projektu sutartys 20190605'!$A$3:$O$81,7,FALSE)," ")</f>
        <v>0</v>
      </c>
      <c r="O47" s="12">
        <f>IFERROR(VLOOKUP('ST 1 lentelė'!C47,'Projektu sutartys 20190605'!$A$3:$O$81,8,FALSE)," ")</f>
        <v>123302.26</v>
      </c>
      <c r="P47" s="12">
        <f>IFERROR(VLOOKUP(C47,'mokejimai 20190605'!$A$1:$G$69,4,FALSE)," ")</f>
        <v>427519.54</v>
      </c>
      <c r="Q47" s="12">
        <f>IFERROR(VLOOKUP(C47,'mokejimai 20190605'!$A$1:$G$69,5,FALSE)," ")</f>
        <v>325775.69</v>
      </c>
      <c r="R47" s="12">
        <f>IFERROR(VLOOKUP($C47,'mokejimai 20190605'!$A$1:$G$69,6,FALSE)," ")</f>
        <v>0</v>
      </c>
      <c r="S47" s="12">
        <f>IFERROR(VLOOKUP($C47,'mokejimai 20190605'!$A$1:$G$69,7,FALSE)," ")</f>
        <v>101743.85</v>
      </c>
      <c r="T47" s="12"/>
    </row>
    <row r="48" spans="1:20" x14ac:dyDescent="0.25">
      <c r="A48" s="12" t="str">
        <f>'Visi duomenys'!A49</f>
        <v>1.2.2.2.2</v>
      </c>
      <c r="B48" s="12" t="str">
        <f>'Visi duomenys'!B49</f>
        <v>R083302-440000-1160</v>
      </c>
      <c r="C48" s="12" t="str">
        <f>'Visi duomenys'!C49</f>
        <v>05.4.1-CPVA-R-302-71-0004</v>
      </c>
      <c r="D48" s="237" t="str">
        <f>'Visi duomenys'!D49</f>
        <v>Požerės Kristaus Atsimainymo bažnyčios komplekso aktualizavimas vietos bendruomenės poreikiams</v>
      </c>
      <c r="E48" s="12" t="str">
        <f>'Visi duomenys'!E49</f>
        <v>ŠRSA</v>
      </c>
      <c r="F48" s="12" t="str">
        <f>('Visi duomenys'!J49&amp;" "&amp;'Visi duomenys'!K49&amp;" "&amp;'Visi duomenys'!L49)</f>
        <v xml:space="preserve">  </v>
      </c>
      <c r="G48" s="12" t="str">
        <f>'Visi duomenys'!BI49</f>
        <v>Baigtas</v>
      </c>
      <c r="H48" s="312">
        <f>'Visi duomenys'!N49</f>
        <v>192777.09</v>
      </c>
      <c r="I48" s="312">
        <f>'Visi duomenys'!S49</f>
        <v>163860.53</v>
      </c>
      <c r="J48" s="312">
        <f>'Visi duomenys'!P49</f>
        <v>0</v>
      </c>
      <c r="K48" s="312">
        <f>'Visi duomenys'!O49+'Visi duomenys'!Q49+'Visi duomenys'!R49</f>
        <v>28916.560000000001</v>
      </c>
      <c r="L48" s="12">
        <f>IFERROR(VLOOKUP('ST 1 lentelė'!C48,'Projektu sutartys 20190605'!$A$3:$O$81,4,FALSE)," ")</f>
        <v>241370.59</v>
      </c>
      <c r="M48" s="12">
        <f>IFERROR(VLOOKUP('ST 1 lentelė'!C48,'Projektu sutartys 20190605'!$A$3:$O$81,6,FALSE)," ")</f>
        <v>205165</v>
      </c>
      <c r="N48" s="12">
        <f>IFERROR(VLOOKUP('ST 1 lentelė'!C48,'Projektu sutartys 20190605'!$A$3:$O$81,7,FALSE)," ")</f>
        <v>0</v>
      </c>
      <c r="O48" s="12">
        <f>IFERROR(VLOOKUP('ST 1 lentelė'!C48,'Projektu sutartys 20190605'!$A$3:$O$81,8,FALSE)," ")</f>
        <v>36205.589999999997</v>
      </c>
      <c r="P48" s="12">
        <f>IFERROR(VLOOKUP(C48,'mokejimai 20190605'!$A$1:$G$69,4,FALSE)," ")</f>
        <v>192777.09</v>
      </c>
      <c r="Q48" s="12">
        <f>IFERROR(VLOOKUP(C48,'mokejimai 20190605'!$A$1:$G$69,5,FALSE)," ")</f>
        <v>163860.53</v>
      </c>
      <c r="R48" s="12">
        <f>IFERROR(VLOOKUP($C48,'mokejimai 20190605'!$A$1:$G$69,6,FALSE)," ")</f>
        <v>0</v>
      </c>
      <c r="S48" s="12">
        <f>IFERROR(VLOOKUP($C48,'mokejimai 20190605'!$A$1:$G$69,7,FALSE)," ")</f>
        <v>28916.560000000001</v>
      </c>
      <c r="T48" s="12"/>
    </row>
    <row r="49" spans="1:20" x14ac:dyDescent="0.25">
      <c r="A49" s="12" t="str">
        <f>'Visi duomenys'!A50</f>
        <v>1.2.2.2.3</v>
      </c>
      <c r="B49" s="12" t="str">
        <f>'Visi duomenys'!B50</f>
        <v>R083302-440000-1161</v>
      </c>
      <c r="C49" s="12" t="str">
        <f>'Visi duomenys'!C50</f>
        <v>05.4.1-CPVA-R-302-71-0003</v>
      </c>
      <c r="D49" s="237" t="str">
        <f>'Visi duomenys'!D50</f>
        <v>Buvusio Kristijono Donelaičio gimnazijos pastato Vilniaus g. 46, Pagėgiai, aktų salės ir vidaus laiptų paveldosaugos vertingųjų savybių sutvarkymas</v>
      </c>
      <c r="E49" s="12" t="str">
        <f>'Visi duomenys'!E50</f>
        <v>PSA</v>
      </c>
      <c r="F49" s="12" t="str">
        <f>('Visi duomenys'!J50&amp;" "&amp;'Visi duomenys'!K50&amp;" "&amp;'Visi duomenys'!L50)</f>
        <v xml:space="preserve">ITI  </v>
      </c>
      <c r="G49" s="12" t="str">
        <f>'Visi duomenys'!BI50</f>
        <v>Baigtas</v>
      </c>
      <c r="H49" s="312">
        <f>'Visi duomenys'!N50</f>
        <v>122749.97</v>
      </c>
      <c r="I49" s="312">
        <f>'Visi duomenys'!S50</f>
        <v>92113.01</v>
      </c>
      <c r="J49" s="312">
        <f>'Visi duomenys'!P50</f>
        <v>0</v>
      </c>
      <c r="K49" s="312">
        <f>'Visi duomenys'!O50+'Visi duomenys'!Q50+'Visi duomenys'!R50</f>
        <v>30636.959999999999</v>
      </c>
      <c r="L49" s="12">
        <f>IFERROR(VLOOKUP('ST 1 lentelė'!C49,'Projektu sutartys 20190605'!$A$3:$O$81,4,FALSE)," ")</f>
        <v>129468.93</v>
      </c>
      <c r="M49" s="12">
        <f>IFERROR(VLOOKUP('ST 1 lentelė'!C49,'Projektu sutartys 20190605'!$A$3:$O$81,6,FALSE)," ")</f>
        <v>97155</v>
      </c>
      <c r="N49" s="12">
        <f>IFERROR(VLOOKUP('ST 1 lentelė'!C49,'Projektu sutartys 20190605'!$A$3:$O$81,7,FALSE)," ")</f>
        <v>0</v>
      </c>
      <c r="O49" s="12">
        <f>IFERROR(VLOOKUP('ST 1 lentelė'!C49,'Projektu sutartys 20190605'!$A$3:$O$81,8,FALSE)," ")</f>
        <v>32313.93</v>
      </c>
      <c r="P49" s="12">
        <f>IFERROR(VLOOKUP(C49,'mokejimai 20190605'!$A$1:$G$69,4,FALSE)," ")</f>
        <v>95668.49</v>
      </c>
      <c r="Q49" s="12">
        <f>IFERROR(VLOOKUP(C49,'mokejimai 20190605'!$A$1:$G$69,5,FALSE)," ")</f>
        <v>71790.75</v>
      </c>
      <c r="R49" s="12">
        <f>IFERROR(VLOOKUP($C49,'mokejimai 20190605'!$A$1:$G$69,6,FALSE)," ")</f>
        <v>0</v>
      </c>
      <c r="S49" s="12">
        <f>IFERROR(VLOOKUP($C49,'mokejimai 20190605'!$A$1:$G$69,7,FALSE)," ")</f>
        <v>23877.74</v>
      </c>
      <c r="T49" s="12"/>
    </row>
    <row r="50" spans="1:20" ht="24" x14ac:dyDescent="0.25">
      <c r="A50" s="12" t="str">
        <f>'Visi duomenys'!A51</f>
        <v>1.2.2.2.4</v>
      </c>
      <c r="B50" s="12" t="str">
        <f>'Visi duomenys'!B51</f>
        <v>R083302-440000-1162</v>
      </c>
      <c r="C50" s="12" t="str">
        <f>'Visi duomenys'!C51</f>
        <v>05.4.1-CPVA-R-302-71-0005</v>
      </c>
      <c r="D50" s="237" t="str">
        <f>'Visi duomenys'!D51</f>
        <v>Mažosios Lietuvos Jurbarko krašto kultūros centro aktualizavimas</v>
      </c>
      <c r="E50" s="12" t="str">
        <f>'Visi duomenys'!E51</f>
        <v>JRSA</v>
      </c>
      <c r="F50" s="12" t="str">
        <f>('Visi duomenys'!J51&amp;" "&amp;'Visi duomenys'!K51&amp;" "&amp;'Visi duomenys'!L51)</f>
        <v xml:space="preserve">  </v>
      </c>
      <c r="G50" s="12" t="str">
        <f>'Visi duomenys'!BI51</f>
        <v>Įgyvendinama sutartis</v>
      </c>
      <c r="H50" s="312">
        <f>'Visi duomenys'!N51</f>
        <v>544665.76</v>
      </c>
      <c r="I50" s="312">
        <f>'Visi duomenys'!S51</f>
        <v>443490.39</v>
      </c>
      <c r="J50" s="312">
        <f>'Visi duomenys'!P51</f>
        <v>0</v>
      </c>
      <c r="K50" s="312">
        <f>'Visi duomenys'!O51+'Visi duomenys'!Q51+'Visi duomenys'!R51</f>
        <v>101175.37</v>
      </c>
      <c r="L50" s="12">
        <f>IFERROR(VLOOKUP('ST 1 lentelė'!C50,'Projektu sutartys 20190605'!$A$3:$O$81,4,FALSE)," ")</f>
        <v>357846.76</v>
      </c>
      <c r="M50" s="12">
        <f>IFERROR(VLOOKUP('ST 1 lentelė'!C50,'Projektu sutartys 20190605'!$A$3:$O$81,6,FALSE)," ")</f>
        <v>285594.05</v>
      </c>
      <c r="N50" s="12">
        <f>IFERROR(VLOOKUP('ST 1 lentelė'!C50,'Projektu sutartys 20190605'!$A$3:$O$81,7,FALSE)," ")</f>
        <v>0</v>
      </c>
      <c r="O50" s="12">
        <f>IFERROR(VLOOKUP('ST 1 lentelė'!C50,'Projektu sutartys 20190605'!$A$3:$O$81,8,FALSE)," ")</f>
        <v>72252.710000000006</v>
      </c>
      <c r="P50" s="12">
        <f>IFERROR(VLOOKUP(C50,'mokejimai 20190605'!$A$1:$G$69,4,FALSE)," ")</f>
        <v>62293.440000000002</v>
      </c>
      <c r="Q50" s="12">
        <f>IFERROR(VLOOKUP(C50,'mokejimai 20190605'!$A$1:$G$69,5,FALSE)," ")</f>
        <v>49715.79</v>
      </c>
      <c r="R50" s="12">
        <f>IFERROR(VLOOKUP($C50,'mokejimai 20190605'!$A$1:$G$69,6,FALSE)," ")</f>
        <v>0</v>
      </c>
      <c r="S50" s="12">
        <f>IFERROR(VLOOKUP($C50,'mokejimai 20190605'!$A$1:$G$69,7,FALSE)," ")</f>
        <v>12577.65</v>
      </c>
      <c r="T50" s="12"/>
    </row>
    <row r="51" spans="1:20" x14ac:dyDescent="0.25">
      <c r="A51" s="239" t="str">
        <f>'Visi duomenys'!A52</f>
        <v>1.2.3.</v>
      </c>
      <c r="B51" s="239" t="str">
        <f>'Visi duomenys'!B52</f>
        <v/>
      </c>
      <c r="C51" s="239">
        <f>'Visi duomenys'!C52</f>
        <v>0</v>
      </c>
      <c r="D51" s="236" t="str">
        <f>'Visi duomenys'!D52</f>
        <v xml:space="preserve">Uždavinys. Vykdyti informacines marketingo priemones, skatinančias viešąsias ir privačias investicijas  į rekreacijos ir turizmo sistemos plėtrą, gerinti turizmo įvaizdį ir didinti paslaugų prieinamumą.  </v>
      </c>
      <c r="E51" s="10">
        <f>'Visi duomenys'!E52</f>
        <v>0</v>
      </c>
      <c r="F51" s="10" t="str">
        <f>('Visi duomenys'!J52&amp;" "&amp;'Visi duomenys'!K52&amp;" "&amp;'Visi duomenys'!L52)</f>
        <v xml:space="preserve">  </v>
      </c>
      <c r="G51" s="10" t="str">
        <f>'Visi duomenys'!BI52</f>
        <v xml:space="preserve"> </v>
      </c>
      <c r="H51" s="322">
        <f>'Visi duomenys'!N52</f>
        <v>0</v>
      </c>
      <c r="I51" s="322">
        <f>'Visi duomenys'!S52</f>
        <v>0</v>
      </c>
      <c r="J51" s="322">
        <f>'Visi duomenys'!P52</f>
        <v>0</v>
      </c>
      <c r="K51" s="322">
        <f>'Visi duomenys'!O52+'Visi duomenys'!Q52+'Visi duomenys'!R52</f>
        <v>0</v>
      </c>
      <c r="L51" s="10" t="str">
        <f>IFERROR(VLOOKUP('ST 1 lentelė'!C51,'Projektu sutartys 20190605'!$A$3:$O$81,4,FALSE)," ")</f>
        <v xml:space="preserve"> </v>
      </c>
      <c r="M51" s="10" t="str">
        <f>IFERROR(VLOOKUP('ST 1 lentelė'!C51,'Projektu sutartys 20190605'!$A$3:$O$81,6,FALSE)," ")</f>
        <v xml:space="preserve"> </v>
      </c>
      <c r="N51" s="10" t="str">
        <f>IFERROR(VLOOKUP('ST 1 lentelė'!C51,'Projektu sutartys 20190605'!$A$3:$O$81,7,FALSE)," ")</f>
        <v xml:space="preserve"> </v>
      </c>
      <c r="O51" s="10" t="str">
        <f>IFERROR(VLOOKUP('ST 1 lentelė'!C51,'Projektu sutartys 20190605'!$A$3:$O$81,8,FALSE)," ")</f>
        <v xml:space="preserve"> </v>
      </c>
      <c r="P51" s="10" t="str">
        <f>IFERROR(VLOOKUP(C51,'mokejimai 20190605'!$A$1:$G$69,4,FALSE)," ")</f>
        <v xml:space="preserve"> </v>
      </c>
      <c r="Q51" s="10" t="str">
        <f>IFERROR(VLOOKUP(C51,'mokejimai 20190605'!$A$1:$G$69,5,FALSE)," ")</f>
        <v xml:space="preserve"> </v>
      </c>
      <c r="R51" s="10" t="str">
        <f>IFERROR(VLOOKUP($C51,'mokejimai 20190605'!$A$1:$G$69,6,FALSE)," ")</f>
        <v xml:space="preserve"> </v>
      </c>
      <c r="S51" s="10" t="str">
        <f>IFERROR(VLOOKUP($C51,'mokejimai 20190605'!$A$1:$G$69,7,FALSE)," ")</f>
        <v xml:space="preserve"> </v>
      </c>
      <c r="T51" s="10"/>
    </row>
    <row r="52" spans="1:20" x14ac:dyDescent="0.25">
      <c r="A52" s="239" t="str">
        <f>'Visi duomenys'!A53</f>
        <v>1.2.3.1</v>
      </c>
      <c r="B52" s="239" t="str">
        <f>'Visi duomenys'!B53</f>
        <v/>
      </c>
      <c r="C52" s="239">
        <f>'Visi duomenys'!C53</f>
        <v>0</v>
      </c>
      <c r="D52" s="236" t="str">
        <f>'Visi duomenys'!D53</f>
        <v>Priemonė: Savivaldybes jungiančių turizmo trasų ir turizmo maršrutų informacinės infrastruktūros plėtra</v>
      </c>
      <c r="E52" s="10">
        <f>'Visi duomenys'!E53</f>
        <v>0</v>
      </c>
      <c r="F52" s="10" t="str">
        <f>('Visi duomenys'!J53&amp;" "&amp;'Visi duomenys'!K53&amp;" "&amp;'Visi duomenys'!L53)</f>
        <v xml:space="preserve">  </v>
      </c>
      <c r="G52" s="10" t="str">
        <f>'Visi duomenys'!BI53</f>
        <v xml:space="preserve"> </v>
      </c>
      <c r="H52" s="322">
        <f>'Visi duomenys'!N53</f>
        <v>0</v>
      </c>
      <c r="I52" s="322">
        <f>'Visi duomenys'!S53</f>
        <v>0</v>
      </c>
      <c r="J52" s="322">
        <f>'Visi duomenys'!P53</f>
        <v>0</v>
      </c>
      <c r="K52" s="322">
        <f>'Visi duomenys'!O53+'Visi duomenys'!Q53+'Visi duomenys'!R53</f>
        <v>0</v>
      </c>
      <c r="L52" s="10" t="str">
        <f>IFERROR(VLOOKUP('ST 1 lentelė'!C52,'Projektu sutartys 20190605'!$A$3:$O$81,4,FALSE)," ")</f>
        <v xml:space="preserve"> </v>
      </c>
      <c r="M52" s="10" t="str">
        <f>IFERROR(VLOOKUP('ST 1 lentelė'!C52,'Projektu sutartys 20190605'!$A$3:$O$81,6,FALSE)," ")</f>
        <v xml:space="preserve"> </v>
      </c>
      <c r="N52" s="10" t="str">
        <f>IFERROR(VLOOKUP('ST 1 lentelė'!C52,'Projektu sutartys 20190605'!$A$3:$O$81,7,FALSE)," ")</f>
        <v xml:space="preserve"> </v>
      </c>
      <c r="O52" s="10" t="str">
        <f>IFERROR(VLOOKUP('ST 1 lentelė'!C52,'Projektu sutartys 20190605'!$A$3:$O$81,8,FALSE)," ")</f>
        <v xml:space="preserve"> </v>
      </c>
      <c r="P52" s="10" t="str">
        <f>IFERROR(VLOOKUP(C52,'mokejimai 20190605'!$A$1:$G$69,4,FALSE)," ")</f>
        <v xml:space="preserve"> </v>
      </c>
      <c r="Q52" s="10" t="str">
        <f>IFERROR(VLOOKUP(C52,'mokejimai 20190605'!$A$1:$G$69,5,FALSE)," ")</f>
        <v xml:space="preserve"> </v>
      </c>
      <c r="R52" s="10" t="str">
        <f>IFERROR(VLOOKUP($C52,'mokejimai 20190605'!$A$1:$G$69,6,FALSE)," ")</f>
        <v xml:space="preserve"> </v>
      </c>
      <c r="S52" s="10" t="str">
        <f>IFERROR(VLOOKUP($C52,'mokejimai 20190605'!$A$1:$G$69,7,FALSE)," ")</f>
        <v xml:space="preserve"> </v>
      </c>
      <c r="T52" s="10"/>
    </row>
    <row r="53" spans="1:20" x14ac:dyDescent="0.25">
      <c r="A53" s="12" t="str">
        <f>'Visi duomenys'!A54</f>
        <v>1.2.3.1.1</v>
      </c>
      <c r="B53" s="12" t="str">
        <f>'Visi duomenys'!B54</f>
        <v>R088821-420000-1165</v>
      </c>
      <c r="C53" s="12" t="str">
        <f>'Visi duomenys'!C54</f>
        <v>05.4.1-LVPA-R-821-71-0001</v>
      </c>
      <c r="D53" s="237" t="str">
        <f>'Visi duomenys'!D54</f>
        <v>Savivaldybes jungiančių turizmo trasų ir turizmo maršrutų infrastruktūros plėtra Tauragės regione</v>
      </c>
      <c r="E53" s="12" t="str">
        <f>'Visi duomenys'!E54</f>
        <v>JRSA</v>
      </c>
      <c r="F53" s="12" t="str">
        <f>('Visi duomenys'!J54&amp;" "&amp;'Visi duomenys'!K54&amp;" "&amp;'Visi duomenys'!L54)</f>
        <v xml:space="preserve">  </v>
      </c>
      <c r="G53" s="12" t="str">
        <f>'Visi duomenys'!BI54</f>
        <v>Baigtas</v>
      </c>
      <c r="H53" s="312">
        <f>'Visi duomenys'!N54</f>
        <v>466925.52</v>
      </c>
      <c r="I53" s="312">
        <f>'Visi duomenys'!S54</f>
        <v>396886.69</v>
      </c>
      <c r="J53" s="312">
        <f>'Visi duomenys'!P54</f>
        <v>0</v>
      </c>
      <c r="K53" s="312">
        <f>'Visi duomenys'!O54+'Visi duomenys'!Q54+'Visi duomenys'!R54</f>
        <v>70038.83</v>
      </c>
      <c r="L53" s="12">
        <f>IFERROR(VLOOKUP('ST 1 lentelė'!C53,'Projektu sutartys 20190605'!$A$3:$O$81,4,FALSE)," ")</f>
        <v>465062.52</v>
      </c>
      <c r="M53" s="12">
        <f>IFERROR(VLOOKUP('ST 1 lentelė'!C53,'Projektu sutartys 20190605'!$A$3:$O$81,6,FALSE)," ")</f>
        <v>395303.14</v>
      </c>
      <c r="N53" s="12">
        <f>IFERROR(VLOOKUP('ST 1 lentelė'!C53,'Projektu sutartys 20190605'!$A$3:$O$81,7,FALSE)," ")</f>
        <v>0</v>
      </c>
      <c r="O53" s="12">
        <f>IFERROR(VLOOKUP('ST 1 lentelė'!C53,'Projektu sutartys 20190605'!$A$3:$O$81,8,FALSE)," ")</f>
        <v>69759.38</v>
      </c>
      <c r="P53" s="12">
        <f>IFERROR(VLOOKUP(C53,'mokejimai 20190605'!$A$1:$G$69,4,FALSE)," ")</f>
        <v>189619.89</v>
      </c>
      <c r="Q53" s="12">
        <f>IFERROR(VLOOKUP(C53,'mokejimai 20190605'!$A$1:$G$69,5,FALSE)," ")</f>
        <v>161176.91</v>
      </c>
      <c r="R53" s="12">
        <f>IFERROR(VLOOKUP($C53,'mokejimai 20190605'!$A$1:$G$69,6,FALSE)," ")</f>
        <v>0</v>
      </c>
      <c r="S53" s="12">
        <f>IFERROR(VLOOKUP($C53,'mokejimai 20190605'!$A$1:$G$69,7,FALSE)," ")</f>
        <v>28442.98</v>
      </c>
      <c r="T53" s="12"/>
    </row>
    <row r="54" spans="1:20" x14ac:dyDescent="0.25">
      <c r="A54" s="239" t="str">
        <f>'Visi duomenys'!A55</f>
        <v>2.</v>
      </c>
      <c r="B54" s="239">
        <f>'Visi duomenys'!B55</f>
        <v>0</v>
      </c>
      <c r="C54" s="239">
        <f>'Visi duomenys'!C55</f>
        <v>0</v>
      </c>
      <c r="D54" s="236" t="str">
        <f>'Visi duomenys'!D55</f>
        <v>Prioritetas. DARNI, SVEIKA, BESIMOKANTI BENDRUOMENĖ</v>
      </c>
      <c r="E54" s="10">
        <f>'Visi duomenys'!E55</f>
        <v>0</v>
      </c>
      <c r="F54" s="10" t="str">
        <f>('Visi duomenys'!J55&amp;" "&amp;'Visi duomenys'!K55&amp;" "&amp;'Visi duomenys'!L55)</f>
        <v xml:space="preserve">  </v>
      </c>
      <c r="G54" s="10" t="str">
        <f>'Visi duomenys'!BI55</f>
        <v xml:space="preserve"> </v>
      </c>
      <c r="H54" s="322">
        <f>'Visi duomenys'!N55</f>
        <v>0</v>
      </c>
      <c r="I54" s="322">
        <f>'Visi duomenys'!S55</f>
        <v>0</v>
      </c>
      <c r="J54" s="322">
        <f>'Visi duomenys'!P55</f>
        <v>0</v>
      </c>
      <c r="K54" s="322">
        <f>'Visi duomenys'!O55+'Visi duomenys'!Q55+'Visi duomenys'!R55</f>
        <v>0</v>
      </c>
      <c r="L54" s="10" t="str">
        <f>IFERROR(VLOOKUP('ST 1 lentelė'!C54,'Projektu sutartys 20190605'!$A$3:$O$81,4,FALSE)," ")</f>
        <v xml:space="preserve"> </v>
      </c>
      <c r="M54" s="10" t="str">
        <f>IFERROR(VLOOKUP('ST 1 lentelė'!C54,'Projektu sutartys 20190605'!$A$3:$O$81,6,FALSE)," ")</f>
        <v xml:space="preserve"> </v>
      </c>
      <c r="N54" s="10" t="str">
        <f>IFERROR(VLOOKUP('ST 1 lentelė'!C54,'Projektu sutartys 20190605'!$A$3:$O$81,7,FALSE)," ")</f>
        <v xml:space="preserve"> </v>
      </c>
      <c r="O54" s="10" t="str">
        <f>IFERROR(VLOOKUP('ST 1 lentelė'!C54,'Projektu sutartys 20190605'!$A$3:$O$81,8,FALSE)," ")</f>
        <v xml:space="preserve"> </v>
      </c>
      <c r="P54" s="10" t="str">
        <f>IFERROR(VLOOKUP(C54,'mokejimai 20190605'!$A$1:$G$69,4,FALSE)," ")</f>
        <v xml:space="preserve"> </v>
      </c>
      <c r="Q54" s="10" t="str">
        <f>IFERROR(VLOOKUP(C54,'mokejimai 20190605'!$A$1:$G$69,5,FALSE)," ")</f>
        <v xml:space="preserve"> </v>
      </c>
      <c r="R54" s="10" t="str">
        <f>IFERROR(VLOOKUP($C54,'mokejimai 20190605'!$A$1:$G$69,6,FALSE)," ")</f>
        <v xml:space="preserve"> </v>
      </c>
      <c r="S54" s="10" t="str">
        <f>IFERROR(VLOOKUP($C54,'mokejimai 20190605'!$A$1:$G$69,7,FALSE)," ")</f>
        <v xml:space="preserve"> </v>
      </c>
      <c r="T54" s="10"/>
    </row>
    <row r="55" spans="1:20" x14ac:dyDescent="0.25">
      <c r="A55" s="239" t="str">
        <f>'Visi duomenys'!A56</f>
        <v>2.1.</v>
      </c>
      <c r="B55" s="239" t="str">
        <f>'Visi duomenys'!B56</f>
        <v/>
      </c>
      <c r="C55" s="239">
        <f>'Visi duomenys'!C56</f>
        <v>0</v>
      </c>
      <c r="D55" s="236" t="str">
        <f>'Visi duomenys'!D56</f>
        <v xml:space="preserve">Tikslas. Gerinti viešųjų sveikatos apsaugos, švietimo ir socialinių paslaugų teikimo kokybę, didinti jų prieinamumą gyventojams. </v>
      </c>
      <c r="E55" s="10">
        <f>'Visi duomenys'!E56</f>
        <v>0</v>
      </c>
      <c r="F55" s="10" t="str">
        <f>('Visi duomenys'!J56&amp;" "&amp;'Visi duomenys'!K56&amp;" "&amp;'Visi duomenys'!L56)</f>
        <v xml:space="preserve">  </v>
      </c>
      <c r="G55" s="10" t="str">
        <f>'Visi duomenys'!BI56</f>
        <v xml:space="preserve"> </v>
      </c>
      <c r="H55" s="322">
        <f>'Visi duomenys'!N56</f>
        <v>0</v>
      </c>
      <c r="I55" s="322">
        <f>'Visi duomenys'!S56</f>
        <v>0</v>
      </c>
      <c r="J55" s="322">
        <f>'Visi duomenys'!P56</f>
        <v>0</v>
      </c>
      <c r="K55" s="322">
        <f>'Visi duomenys'!O56+'Visi duomenys'!Q56+'Visi duomenys'!R56</f>
        <v>0</v>
      </c>
      <c r="L55" s="10" t="str">
        <f>IFERROR(VLOOKUP('ST 1 lentelė'!C55,'Projektu sutartys 20190605'!$A$3:$O$81,4,FALSE)," ")</f>
        <v xml:space="preserve"> </v>
      </c>
      <c r="M55" s="10" t="str">
        <f>IFERROR(VLOOKUP('ST 1 lentelė'!C55,'Projektu sutartys 20190605'!$A$3:$O$81,6,FALSE)," ")</f>
        <v xml:space="preserve"> </v>
      </c>
      <c r="N55" s="10" t="str">
        <f>IFERROR(VLOOKUP('ST 1 lentelė'!C55,'Projektu sutartys 20190605'!$A$3:$O$81,7,FALSE)," ")</f>
        <v xml:space="preserve"> </v>
      </c>
      <c r="O55" s="10" t="str">
        <f>IFERROR(VLOOKUP('ST 1 lentelė'!C55,'Projektu sutartys 20190605'!$A$3:$O$81,8,FALSE)," ")</f>
        <v xml:space="preserve"> </v>
      </c>
      <c r="P55" s="10" t="str">
        <f>IFERROR(VLOOKUP(C55,'mokejimai 20190605'!$A$1:$G$69,4,FALSE)," ")</f>
        <v xml:space="preserve"> </v>
      </c>
      <c r="Q55" s="10" t="str">
        <f>IFERROR(VLOOKUP(C55,'mokejimai 20190605'!$A$1:$G$69,5,FALSE)," ")</f>
        <v xml:space="preserve"> </v>
      </c>
      <c r="R55" s="10" t="str">
        <f>IFERROR(VLOOKUP($C55,'mokejimai 20190605'!$A$1:$G$69,6,FALSE)," ")</f>
        <v xml:space="preserve"> </v>
      </c>
      <c r="S55" s="10" t="str">
        <f>IFERROR(VLOOKUP($C55,'mokejimai 20190605'!$A$1:$G$69,7,FALSE)," ")</f>
        <v xml:space="preserve"> </v>
      </c>
      <c r="T55" s="10"/>
    </row>
    <row r="56" spans="1:20" x14ac:dyDescent="0.25">
      <c r="A56" s="239" t="str">
        <f>'Visi duomenys'!A57</f>
        <v>2.1.1.</v>
      </c>
      <c r="B56" s="239" t="str">
        <f>'Visi duomenys'!B57</f>
        <v/>
      </c>
      <c r="C56" s="239">
        <f>'Visi duomenys'!C57</f>
        <v>0</v>
      </c>
      <c r="D56" s="236" t="str">
        <f>'Visi duomenys'!D57</f>
        <v>Uždavinys. Padidinti bendrojo ugdymo, priešmokyklinio ir ikimokyklinio bei neformaliojo švietimo įstaigų tinklo efektyvumą, plėtoti vaikų ir jaunimo ugdymo galimybes ir prieinamumą.</v>
      </c>
      <c r="E56" s="10">
        <f>'Visi duomenys'!E57</f>
        <v>0</v>
      </c>
      <c r="F56" s="10" t="str">
        <f>('Visi duomenys'!J57&amp;" "&amp;'Visi duomenys'!K57&amp;" "&amp;'Visi duomenys'!L57)</f>
        <v xml:space="preserve">  </v>
      </c>
      <c r="G56" s="10" t="str">
        <f>'Visi duomenys'!BI57</f>
        <v xml:space="preserve"> </v>
      </c>
      <c r="H56" s="322">
        <f>'Visi duomenys'!N57</f>
        <v>0</v>
      </c>
      <c r="I56" s="322">
        <f>'Visi duomenys'!S57</f>
        <v>0</v>
      </c>
      <c r="J56" s="322">
        <f>'Visi duomenys'!P57</f>
        <v>0</v>
      </c>
      <c r="K56" s="322">
        <f>'Visi duomenys'!O57+'Visi duomenys'!Q57+'Visi duomenys'!R57</f>
        <v>0</v>
      </c>
      <c r="L56" s="10" t="str">
        <f>IFERROR(VLOOKUP('ST 1 lentelė'!C56,'Projektu sutartys 20190605'!$A$3:$O$81,4,FALSE)," ")</f>
        <v xml:space="preserve"> </v>
      </c>
      <c r="M56" s="10" t="str">
        <f>IFERROR(VLOOKUP('ST 1 lentelė'!C56,'Projektu sutartys 20190605'!$A$3:$O$81,6,FALSE)," ")</f>
        <v xml:space="preserve"> </v>
      </c>
      <c r="N56" s="10" t="str">
        <f>IFERROR(VLOOKUP('ST 1 lentelė'!C56,'Projektu sutartys 20190605'!$A$3:$O$81,7,FALSE)," ")</f>
        <v xml:space="preserve"> </v>
      </c>
      <c r="O56" s="10" t="str">
        <f>IFERROR(VLOOKUP('ST 1 lentelė'!C56,'Projektu sutartys 20190605'!$A$3:$O$81,8,FALSE)," ")</f>
        <v xml:space="preserve"> </v>
      </c>
      <c r="P56" s="10" t="str">
        <f>IFERROR(VLOOKUP(C56,'mokejimai 20190605'!$A$1:$G$69,4,FALSE)," ")</f>
        <v xml:space="preserve"> </v>
      </c>
      <c r="Q56" s="10" t="str">
        <f>IFERROR(VLOOKUP(C56,'mokejimai 20190605'!$A$1:$G$69,5,FALSE)," ")</f>
        <v xml:space="preserve"> </v>
      </c>
      <c r="R56" s="10" t="str">
        <f>IFERROR(VLOOKUP($C56,'mokejimai 20190605'!$A$1:$G$69,6,FALSE)," ")</f>
        <v xml:space="preserve"> </v>
      </c>
      <c r="S56" s="10" t="str">
        <f>IFERROR(VLOOKUP($C56,'mokejimai 20190605'!$A$1:$G$69,7,FALSE)," ")</f>
        <v xml:space="preserve"> </v>
      </c>
      <c r="T56" s="10"/>
    </row>
    <row r="57" spans="1:20" x14ac:dyDescent="0.25">
      <c r="A57" s="239" t="str">
        <f>'Visi duomenys'!A58</f>
        <v>2.1.1.1</v>
      </c>
      <c r="B57" s="239" t="str">
        <f>'Visi duomenys'!B58</f>
        <v/>
      </c>
      <c r="C57" s="239">
        <f>'Visi duomenys'!C58</f>
        <v>0</v>
      </c>
      <c r="D57" s="236" t="str">
        <f>'Visi duomenys'!D58</f>
        <v>Priemonė: Mokyklų tinklo efektyvumo didinimas „Modernizuoti bendrojo ugdymo įstaigas ir aprūpinti jas gamtos, technologijų, menų ir kitų mokslų laboratorijų įranga“</v>
      </c>
      <c r="E57" s="10">
        <f>'Visi duomenys'!E58</f>
        <v>0</v>
      </c>
      <c r="F57" s="10" t="str">
        <f>('Visi duomenys'!J58&amp;" "&amp;'Visi duomenys'!K58&amp;" "&amp;'Visi duomenys'!L58)</f>
        <v xml:space="preserve">  </v>
      </c>
      <c r="G57" s="10" t="str">
        <f>'Visi duomenys'!BI58</f>
        <v xml:space="preserve"> </v>
      </c>
      <c r="H57" s="322">
        <f>'Visi duomenys'!N58</f>
        <v>0</v>
      </c>
      <c r="I57" s="322">
        <f>'Visi duomenys'!S58</f>
        <v>0</v>
      </c>
      <c r="J57" s="322">
        <f>'Visi duomenys'!P58</f>
        <v>0</v>
      </c>
      <c r="K57" s="322">
        <f>'Visi duomenys'!O58+'Visi duomenys'!Q58+'Visi duomenys'!R58</f>
        <v>0</v>
      </c>
      <c r="L57" s="10" t="str">
        <f>IFERROR(VLOOKUP('ST 1 lentelė'!C57,'Projektu sutartys 20190605'!$A$3:$O$81,4,FALSE)," ")</f>
        <v xml:space="preserve"> </v>
      </c>
      <c r="M57" s="10" t="str">
        <f>IFERROR(VLOOKUP('ST 1 lentelė'!C57,'Projektu sutartys 20190605'!$A$3:$O$81,6,FALSE)," ")</f>
        <v xml:space="preserve"> </v>
      </c>
      <c r="N57" s="10" t="str">
        <f>IFERROR(VLOOKUP('ST 1 lentelė'!C57,'Projektu sutartys 20190605'!$A$3:$O$81,7,FALSE)," ")</f>
        <v xml:space="preserve"> </v>
      </c>
      <c r="O57" s="10" t="str">
        <f>IFERROR(VLOOKUP('ST 1 lentelė'!C57,'Projektu sutartys 20190605'!$A$3:$O$81,8,FALSE)," ")</f>
        <v xml:space="preserve"> </v>
      </c>
      <c r="P57" s="10" t="str">
        <f>IFERROR(VLOOKUP(C57,'mokejimai 20190605'!$A$1:$G$69,4,FALSE)," ")</f>
        <v xml:space="preserve"> </v>
      </c>
      <c r="Q57" s="10" t="str">
        <f>IFERROR(VLOOKUP(C57,'mokejimai 20190605'!$A$1:$G$69,5,FALSE)," ")</f>
        <v xml:space="preserve"> </v>
      </c>
      <c r="R57" s="10" t="str">
        <f>IFERROR(VLOOKUP($C57,'mokejimai 20190605'!$A$1:$G$69,6,FALSE)," ")</f>
        <v xml:space="preserve"> </v>
      </c>
      <c r="S57" s="10" t="str">
        <f>IFERROR(VLOOKUP($C57,'mokejimai 20190605'!$A$1:$G$69,7,FALSE)," ")</f>
        <v xml:space="preserve"> </v>
      </c>
      <c r="T57" s="10"/>
    </row>
    <row r="58" spans="1:20" x14ac:dyDescent="0.25">
      <c r="A58" s="12" t="str">
        <f>'Visi duomenys'!A59</f>
        <v>2.1.1.1.1</v>
      </c>
      <c r="B58" s="12" t="str">
        <f>'Visi duomenys'!B59</f>
        <v>R087724-220000-1169</v>
      </c>
      <c r="C58" s="12" t="str">
        <f>'Visi duomenys'!C59</f>
        <v>09.1.3-CPVA-R-724-71-0003</v>
      </c>
      <c r="D58" s="237" t="str">
        <f>'Visi duomenys'!D59</f>
        <v>Šilalės Simono Gaudėšiaus gimnazijos pastato dalies patalpų modernizavimas ir aprūpinimas įranga</v>
      </c>
      <c r="E58" s="12" t="str">
        <f>'Visi duomenys'!E59</f>
        <v>ŠRSA</v>
      </c>
      <c r="F58" s="12" t="str">
        <f>('Visi duomenys'!J59&amp;" "&amp;'Visi duomenys'!K59&amp;" "&amp;'Visi duomenys'!L59)</f>
        <v xml:space="preserve">  </v>
      </c>
      <c r="G58" s="12" t="str">
        <f>'Visi duomenys'!BI59</f>
        <v>Baigtas</v>
      </c>
      <c r="H58" s="312">
        <f>'Visi duomenys'!N59</f>
        <v>342134.69</v>
      </c>
      <c r="I58" s="312">
        <f>'Visi duomenys'!S59</f>
        <v>290814.46999999997</v>
      </c>
      <c r="J58" s="312">
        <f>'Visi duomenys'!P59</f>
        <v>25660.1</v>
      </c>
      <c r="K58" s="312">
        <f>'Visi duomenys'!O59+'Visi duomenys'!Q59+'Visi duomenys'!R59</f>
        <v>25660.12</v>
      </c>
      <c r="L58" s="12">
        <f>IFERROR(VLOOKUP('ST 1 lentelė'!C58,'Projektu sutartys 20190605'!$A$3:$O$81,4,FALSE)," ")</f>
        <v>348722.37</v>
      </c>
      <c r="M58" s="12">
        <f>IFERROR(VLOOKUP('ST 1 lentelė'!C58,'Projektu sutartys 20190605'!$A$3:$O$81,6,FALSE)," ")</f>
        <v>296414</v>
      </c>
      <c r="N58" s="12">
        <f>IFERROR(VLOOKUP('ST 1 lentelė'!C58,'Projektu sutartys 20190605'!$A$3:$O$81,7,FALSE)," ")</f>
        <v>26154.18</v>
      </c>
      <c r="O58" s="12">
        <f>IFERROR(VLOOKUP('ST 1 lentelė'!C58,'Projektu sutartys 20190605'!$A$3:$O$81,8,FALSE)," ")</f>
        <v>26154.19</v>
      </c>
      <c r="P58" s="12">
        <f>IFERROR(VLOOKUP(C58,'mokejimai 20190605'!$A$1:$G$69,4,FALSE)," ")</f>
        <v>248913.16</v>
      </c>
      <c r="Q58" s="12">
        <f>IFERROR(VLOOKUP(C58,'mokejimai 20190605'!$A$1:$G$69,5,FALSE)," ")</f>
        <v>211576.18</v>
      </c>
      <c r="R58" s="12">
        <f>IFERROR(VLOOKUP($C58,'mokejimai 20190605'!$A$1:$G$69,6,FALSE)," ")</f>
        <v>18668.490000000002</v>
      </c>
      <c r="S58" s="12">
        <f>IFERROR(VLOOKUP($C58,'mokejimai 20190605'!$A$1:$G$69,7,FALSE)," ")</f>
        <v>18668.490000000002</v>
      </c>
      <c r="T58" s="12"/>
    </row>
    <row r="59" spans="1:20" x14ac:dyDescent="0.25">
      <c r="A59" s="12" t="str">
        <f>'Visi duomenys'!A60</f>
        <v>2.1.1.1.2</v>
      </c>
      <c r="B59" s="12" t="str">
        <f>'Visi duomenys'!B60</f>
        <v>R087724-220000-1170</v>
      </c>
      <c r="C59" s="12" t="str">
        <f>'Visi duomenys'!C60</f>
        <v>09.1.3-CPVA-R-724-71-0001</v>
      </c>
      <c r="D59" s="237" t="str">
        <f>'Visi duomenys'!D60</f>
        <v>Mokyklų tinklo efektyvumo didinimas Pagėgių Algimanto Mackaus gimnazijoje</v>
      </c>
      <c r="E59" s="12" t="str">
        <f>'Visi duomenys'!E60</f>
        <v>PSA</v>
      </c>
      <c r="F59" s="12" t="str">
        <f>('Visi duomenys'!J60&amp;" "&amp;'Visi duomenys'!K60&amp;" "&amp;'Visi duomenys'!L60)</f>
        <v xml:space="preserve">  </v>
      </c>
      <c r="G59" s="12" t="str">
        <f>'Visi duomenys'!BI60</f>
        <v>Baigtas</v>
      </c>
      <c r="H59" s="312">
        <f>'Visi duomenys'!N60</f>
        <v>134057.62</v>
      </c>
      <c r="I59" s="312">
        <f>'Visi duomenys'!S60</f>
        <v>113948.98</v>
      </c>
      <c r="J59" s="312">
        <f>'Visi duomenys'!P60</f>
        <v>10054.32</v>
      </c>
      <c r="K59" s="312">
        <f>'Visi duomenys'!O60+'Visi duomenys'!Q60+'Visi duomenys'!R60</f>
        <v>10054.32</v>
      </c>
      <c r="L59" s="12">
        <f>IFERROR(VLOOKUP('ST 1 lentelė'!C59,'Projektu sutartys 20190605'!$A$3:$O$81,4,FALSE)," ")</f>
        <v>134057.64000000001</v>
      </c>
      <c r="M59" s="12">
        <f>IFERROR(VLOOKUP('ST 1 lentelė'!C59,'Projektu sutartys 20190605'!$A$3:$O$81,6,FALSE)," ")</f>
        <v>113949</v>
      </c>
      <c r="N59" s="12">
        <f>IFERROR(VLOOKUP('ST 1 lentelė'!C59,'Projektu sutartys 20190605'!$A$3:$O$81,7,FALSE)," ")</f>
        <v>10054.32</v>
      </c>
      <c r="O59" s="12">
        <f>IFERROR(VLOOKUP('ST 1 lentelė'!C59,'Projektu sutartys 20190605'!$A$3:$O$81,8,FALSE)," ")</f>
        <v>10054.32</v>
      </c>
      <c r="P59" s="12">
        <f>IFERROR(VLOOKUP(C59,'mokejimai 20190605'!$A$1:$G$69,4,FALSE)," ")</f>
        <v>78678.929999999993</v>
      </c>
      <c r="Q59" s="12">
        <f>IFERROR(VLOOKUP(C59,'mokejimai 20190605'!$A$1:$G$69,5,FALSE)," ")</f>
        <v>66877.09</v>
      </c>
      <c r="R59" s="12">
        <f>IFERROR(VLOOKUP($C59,'mokejimai 20190605'!$A$1:$G$69,6,FALSE)," ")</f>
        <v>5900.92</v>
      </c>
      <c r="S59" s="12">
        <f>IFERROR(VLOOKUP($C59,'mokejimai 20190605'!$A$1:$G$69,7,FALSE)," ")</f>
        <v>5900.92</v>
      </c>
      <c r="T59" s="12"/>
    </row>
    <row r="60" spans="1:20" ht="24" x14ac:dyDescent="0.25">
      <c r="A60" s="12" t="str">
        <f>'Visi duomenys'!A61</f>
        <v>2.1.1.1.3</v>
      </c>
      <c r="B60" s="12" t="str">
        <f>'Visi duomenys'!B61</f>
        <v>R087724-220000-1171</v>
      </c>
      <c r="C60" s="12" t="str">
        <f>'Visi duomenys'!C61</f>
        <v>09.1.3-CPVA-R-724-71-0004</v>
      </c>
      <c r="D60" s="237" t="str">
        <f>'Visi duomenys'!D61</f>
        <v>Ikimokyklinio ir priešmokyklinio ugdymo patalpų įrengimas Eržvilko gimnazijoje</v>
      </c>
      <c r="E60" s="12" t="str">
        <f>'Visi duomenys'!E61</f>
        <v>JRSA</v>
      </c>
      <c r="F60" s="12" t="str">
        <f>('Visi duomenys'!J61&amp;" "&amp;'Visi duomenys'!K61&amp;" "&amp;'Visi duomenys'!L61)</f>
        <v xml:space="preserve">  </v>
      </c>
      <c r="G60" s="12" t="str">
        <f>'Visi duomenys'!BI61</f>
        <v>Įgyvendinama sutartis</v>
      </c>
      <c r="H60" s="312">
        <f>'Visi duomenys'!N61</f>
        <v>349590.09</v>
      </c>
      <c r="I60" s="312">
        <f>'Visi duomenys'!S61</f>
        <v>297151.57</v>
      </c>
      <c r="J60" s="312">
        <f>'Visi duomenys'!P61</f>
        <v>26219.26</v>
      </c>
      <c r="K60" s="312">
        <f>'Visi duomenys'!O61+'Visi duomenys'!Q61+'Visi duomenys'!R61</f>
        <v>26219.26</v>
      </c>
      <c r="L60" s="12">
        <f>IFERROR(VLOOKUP('ST 1 lentelė'!C60,'Projektu sutartys 20190605'!$A$3:$O$81,4,FALSE)," ")</f>
        <v>349590.09</v>
      </c>
      <c r="M60" s="12">
        <f>IFERROR(VLOOKUP('ST 1 lentelė'!C60,'Projektu sutartys 20190605'!$A$3:$O$81,6,FALSE)," ")</f>
        <v>297151.57</v>
      </c>
      <c r="N60" s="12">
        <f>IFERROR(VLOOKUP('ST 1 lentelė'!C60,'Projektu sutartys 20190605'!$A$3:$O$81,7,FALSE)," ")</f>
        <v>26219.26</v>
      </c>
      <c r="O60" s="12">
        <f>IFERROR(VLOOKUP('ST 1 lentelė'!C60,'Projektu sutartys 20190605'!$A$3:$O$81,8,FALSE)," ")</f>
        <v>26219.26</v>
      </c>
      <c r="P60" s="12">
        <f>IFERROR(VLOOKUP(C60,'mokejimai 20190605'!$A$1:$G$69,4,FALSE)," ")</f>
        <v>51290.52</v>
      </c>
      <c r="Q60" s="12">
        <f>IFERROR(VLOOKUP(C60,'mokejimai 20190605'!$A$1:$G$69,5,FALSE)," ")</f>
        <v>43596.94</v>
      </c>
      <c r="R60" s="12">
        <f>IFERROR(VLOOKUP($C60,'mokejimai 20190605'!$A$1:$G$69,6,FALSE)," ")</f>
        <v>3846.79</v>
      </c>
      <c r="S60" s="12">
        <f>IFERROR(VLOOKUP($C60,'mokejimai 20190605'!$A$1:$G$69,7,FALSE)," ")</f>
        <v>3846.79</v>
      </c>
      <c r="T60" s="12"/>
    </row>
    <row r="61" spans="1:20" ht="24" x14ac:dyDescent="0.25">
      <c r="A61" s="12" t="str">
        <f>'Visi duomenys'!A62</f>
        <v>2.1.1.1.4</v>
      </c>
      <c r="B61" s="12" t="str">
        <f>'Visi duomenys'!B62</f>
        <v>R087724-220000-1172</v>
      </c>
      <c r="C61" s="12" t="str">
        <f>'Visi duomenys'!C62</f>
        <v>09.1.3-CPVA-R-724-71-0002</v>
      </c>
      <c r="D61" s="237" t="str">
        <f>'Visi duomenys'!D62</f>
        <v>Tauragės Martyno Mažvydo progimnazijos modernizavimas</v>
      </c>
      <c r="E61" s="12" t="str">
        <f>'Visi duomenys'!E62</f>
        <v>TRSA</v>
      </c>
      <c r="F61" s="12" t="str">
        <f>('Visi duomenys'!J62&amp;" "&amp;'Visi duomenys'!K62&amp;" "&amp;'Visi duomenys'!L62)</f>
        <v xml:space="preserve">  </v>
      </c>
      <c r="G61" s="12" t="str">
        <f>'Visi duomenys'!BI62</f>
        <v>Įgyvendinama sutartis</v>
      </c>
      <c r="H61" s="312">
        <f>'Visi duomenys'!N62</f>
        <v>739105.85</v>
      </c>
      <c r="I61" s="312">
        <f>'Visi duomenys'!S62</f>
        <v>628239.98</v>
      </c>
      <c r="J61" s="312">
        <f>'Visi duomenys'!P62</f>
        <v>55432.93</v>
      </c>
      <c r="K61" s="312">
        <f>'Visi duomenys'!O62+'Visi duomenys'!Q62+'Visi duomenys'!R62</f>
        <v>55432.94</v>
      </c>
      <c r="L61" s="12">
        <f>IFERROR(VLOOKUP('ST 1 lentelė'!C61,'Projektu sutartys 20190605'!$A$3:$O$81,4,FALSE)," ")</f>
        <v>544762.36</v>
      </c>
      <c r="M61" s="12">
        <f>IFERROR(VLOOKUP('ST 1 lentelė'!C61,'Projektu sutartys 20190605'!$A$3:$O$81,6,FALSE)," ")</f>
        <v>463048</v>
      </c>
      <c r="N61" s="12">
        <f>IFERROR(VLOOKUP('ST 1 lentelė'!C61,'Projektu sutartys 20190605'!$A$3:$O$81,7,FALSE)," ")</f>
        <v>40857.18</v>
      </c>
      <c r="O61" s="12">
        <f>IFERROR(VLOOKUP('ST 1 lentelė'!C61,'Projektu sutartys 20190605'!$A$3:$O$81,8,FALSE)," ")</f>
        <v>40857.18</v>
      </c>
      <c r="P61" s="12">
        <f>IFERROR(VLOOKUP(C61,'mokejimai 20190605'!$A$1:$G$69,4,FALSE)," ")</f>
        <v>232858.15</v>
      </c>
      <c r="Q61" s="12">
        <f>IFERROR(VLOOKUP(C61,'mokejimai 20190605'!$A$1:$G$69,5,FALSE)," ")</f>
        <v>197929.42</v>
      </c>
      <c r="R61" s="12">
        <f>IFERROR(VLOOKUP($C61,'mokejimai 20190605'!$A$1:$G$69,6,FALSE)," ")</f>
        <v>17464.36</v>
      </c>
      <c r="S61" s="12">
        <f>IFERROR(VLOOKUP($C61,'mokejimai 20190605'!$A$1:$G$69,7,FALSE)," ")</f>
        <v>17464.37</v>
      </c>
      <c r="T61" s="12"/>
    </row>
    <row r="62" spans="1:20" x14ac:dyDescent="0.25">
      <c r="A62" s="239" t="str">
        <f>'Visi duomenys'!A63</f>
        <v>2.1.1.2</v>
      </c>
      <c r="B62" s="239" t="str">
        <f>'Visi duomenys'!B63</f>
        <v/>
      </c>
      <c r="C62" s="239">
        <f>'Visi duomenys'!C63</f>
        <v>0</v>
      </c>
      <c r="D62" s="236" t="str">
        <f>'Visi duomenys'!D63</f>
        <v>Priemonė: Neformaliojo švietimo infrastruktūros tobulinimas „Plėtoti vaikų ir jauninimo neformaliojo ugdymo galimybes (ypač kaimo vietovėse)“</v>
      </c>
      <c r="E62" s="10">
        <f>'Visi duomenys'!E63</f>
        <v>0</v>
      </c>
      <c r="F62" s="10" t="str">
        <f>('Visi duomenys'!J63&amp;" "&amp;'Visi duomenys'!K63&amp;" "&amp;'Visi duomenys'!L63)</f>
        <v xml:space="preserve">  </v>
      </c>
      <c r="G62" s="10" t="str">
        <f>'Visi duomenys'!BI63</f>
        <v xml:space="preserve"> </v>
      </c>
      <c r="H62" s="322">
        <f>'Visi duomenys'!N63</f>
        <v>0</v>
      </c>
      <c r="I62" s="322">
        <f>'Visi duomenys'!S63</f>
        <v>0</v>
      </c>
      <c r="J62" s="322">
        <f>'Visi duomenys'!P63</f>
        <v>0</v>
      </c>
      <c r="K62" s="322">
        <f>'Visi duomenys'!O63+'Visi duomenys'!Q63+'Visi duomenys'!R63</f>
        <v>0</v>
      </c>
      <c r="L62" s="10" t="str">
        <f>IFERROR(VLOOKUP('ST 1 lentelė'!C62,'Projektu sutartys 20190605'!$A$3:$O$81,4,FALSE)," ")</f>
        <v xml:space="preserve"> </v>
      </c>
      <c r="M62" s="10" t="str">
        <f>IFERROR(VLOOKUP('ST 1 lentelė'!C62,'Projektu sutartys 20190605'!$A$3:$O$81,6,FALSE)," ")</f>
        <v xml:space="preserve"> </v>
      </c>
      <c r="N62" s="10" t="str">
        <f>IFERROR(VLOOKUP('ST 1 lentelė'!C62,'Projektu sutartys 20190605'!$A$3:$O$81,7,FALSE)," ")</f>
        <v xml:space="preserve"> </v>
      </c>
      <c r="O62" s="10" t="str">
        <f>IFERROR(VLOOKUP('ST 1 lentelė'!C62,'Projektu sutartys 20190605'!$A$3:$O$81,8,FALSE)," ")</f>
        <v xml:space="preserve"> </v>
      </c>
      <c r="P62" s="10" t="str">
        <f>IFERROR(VLOOKUP(C62,'mokejimai 20190605'!$A$1:$G$69,4,FALSE)," ")</f>
        <v xml:space="preserve"> </v>
      </c>
      <c r="Q62" s="10" t="str">
        <f>IFERROR(VLOOKUP(C62,'mokejimai 20190605'!$A$1:$G$69,5,FALSE)," ")</f>
        <v xml:space="preserve"> </v>
      </c>
      <c r="R62" s="10" t="str">
        <f>IFERROR(VLOOKUP($C62,'mokejimai 20190605'!$A$1:$G$69,6,FALSE)," ")</f>
        <v xml:space="preserve"> </v>
      </c>
      <c r="S62" s="10" t="str">
        <f>IFERROR(VLOOKUP($C62,'mokejimai 20190605'!$A$1:$G$69,7,FALSE)," ")</f>
        <v xml:space="preserve"> </v>
      </c>
      <c r="T62" s="10"/>
    </row>
    <row r="63" spans="1:20" x14ac:dyDescent="0.25">
      <c r="A63" s="12" t="str">
        <f>'Visi duomenys'!A64</f>
        <v>2.1.1.2.1</v>
      </c>
      <c r="B63" s="12" t="str">
        <f>'Visi duomenys'!B64</f>
        <v>R087725-240000-1174</v>
      </c>
      <c r="C63" s="12" t="str">
        <f>'Visi duomenys'!C64</f>
        <v>09.1.3-CPVA-R-725-71-0002</v>
      </c>
      <c r="D63" s="237" t="str">
        <f>'Visi duomenys'!D64</f>
        <v>Neformaliojo švietimo infrastruktūros tobulinimas Pagėgių meno ir sporto mokykloje</v>
      </c>
      <c r="E63" s="12" t="str">
        <f>'Visi duomenys'!E64</f>
        <v>PSA</v>
      </c>
      <c r="F63" s="12" t="str">
        <f>('Visi duomenys'!J64&amp;" "&amp;'Visi duomenys'!K64&amp;" "&amp;'Visi duomenys'!L64)</f>
        <v xml:space="preserve">  </v>
      </c>
      <c r="G63" s="12" t="str">
        <f>'Visi duomenys'!BI64</f>
        <v>Baigtas</v>
      </c>
      <c r="H63" s="312">
        <f>'Visi duomenys'!N64</f>
        <v>143989.53</v>
      </c>
      <c r="I63" s="312">
        <f>'Visi duomenys'!S64</f>
        <v>120335.33</v>
      </c>
      <c r="J63" s="312">
        <f>'Visi duomenys'!P64</f>
        <v>0</v>
      </c>
      <c r="K63" s="312">
        <f>'Visi duomenys'!O64+'Visi duomenys'!Q64+'Visi duomenys'!R64</f>
        <v>23654.2</v>
      </c>
      <c r="L63" s="12">
        <f>IFERROR(VLOOKUP('ST 1 lentelė'!C63,'Projektu sutartys 20190605'!$A$3:$O$81,4,FALSE)," ")</f>
        <v>148515.76</v>
      </c>
      <c r="M63" s="12">
        <f>IFERROR(VLOOKUP('ST 1 lentelė'!C63,'Projektu sutartys 20190605'!$A$3:$O$81,6,FALSE)," ")</f>
        <v>124118</v>
      </c>
      <c r="N63" s="12">
        <f>IFERROR(VLOOKUP('ST 1 lentelė'!C63,'Projektu sutartys 20190605'!$A$3:$O$81,7,FALSE)," ")</f>
        <v>0</v>
      </c>
      <c r="O63" s="12">
        <f>IFERROR(VLOOKUP('ST 1 lentelė'!C63,'Projektu sutartys 20190605'!$A$3:$O$81,8,FALSE)," ")</f>
        <v>24397.759999999998</v>
      </c>
      <c r="P63" s="12">
        <f>IFERROR(VLOOKUP(C63,'mokejimai 20190605'!$A$1:$G$69,4,FALSE)," ")</f>
        <v>126863.54</v>
      </c>
      <c r="Q63" s="12">
        <f>IFERROR(VLOOKUP(C63,'mokejimai 20190605'!$A$1:$G$69,5,FALSE)," ")</f>
        <v>106022.75</v>
      </c>
      <c r="R63" s="12">
        <f>IFERROR(VLOOKUP($C63,'mokejimai 20190605'!$A$1:$G$69,6,FALSE)," ")</f>
        <v>0</v>
      </c>
      <c r="S63" s="12">
        <f>IFERROR(VLOOKUP($C63,'mokejimai 20190605'!$A$1:$G$69,7,FALSE)," ")</f>
        <v>20840.79</v>
      </c>
      <c r="T63" s="12"/>
    </row>
    <row r="64" spans="1:20" x14ac:dyDescent="0.25">
      <c r="A64" s="12" t="str">
        <f>'Visi duomenys'!A65</f>
        <v>2.1.1.2.2</v>
      </c>
      <c r="B64" s="12" t="str">
        <f>'Visi duomenys'!B65</f>
        <v>R087725-240000-1175</v>
      </c>
      <c r="C64" s="12" t="str">
        <f>'Visi duomenys'!C65</f>
        <v>09.1.3-CPVA-R-725-71-0004</v>
      </c>
      <c r="D64" s="237" t="str">
        <f>'Visi duomenys'!D65</f>
        <v>Jurbarko Antano Sodeikos meno mokyklos atnaujinimas ir pritaikymas neformaliajam ugdymui</v>
      </c>
      <c r="E64" s="12" t="str">
        <f>'Visi duomenys'!E65</f>
        <v>JRSA</v>
      </c>
      <c r="F64" s="12" t="str">
        <f>('Visi duomenys'!J65&amp;" "&amp;'Visi duomenys'!K65&amp;" "&amp;'Visi duomenys'!L65)</f>
        <v xml:space="preserve">  </v>
      </c>
      <c r="G64" s="12" t="str">
        <f>'Visi duomenys'!BI65</f>
        <v>Baigtas</v>
      </c>
      <c r="H64" s="312">
        <f>'Visi duomenys'!N65</f>
        <v>179893.5</v>
      </c>
      <c r="I64" s="312">
        <f>'Visi duomenys'!S65</f>
        <v>152909.46</v>
      </c>
      <c r="J64" s="312">
        <f>'Visi duomenys'!P65</f>
        <v>0</v>
      </c>
      <c r="K64" s="312">
        <f>'Visi duomenys'!O65+'Visi duomenys'!Q65+'Visi duomenys'!R65</f>
        <v>26984.04</v>
      </c>
      <c r="L64" s="12">
        <f>IFERROR(VLOOKUP('ST 1 lentelė'!C64,'Projektu sutartys 20190605'!$A$3:$O$81,4,FALSE)," ")</f>
        <v>179893.5</v>
      </c>
      <c r="M64" s="12">
        <f>IFERROR(VLOOKUP('ST 1 lentelė'!C64,'Projektu sutartys 20190605'!$A$3:$O$81,6,FALSE)," ")</f>
        <v>152909.46</v>
      </c>
      <c r="N64" s="12">
        <f>IFERROR(VLOOKUP('ST 1 lentelė'!C64,'Projektu sutartys 20190605'!$A$3:$O$81,7,FALSE)," ")</f>
        <v>0</v>
      </c>
      <c r="O64" s="12">
        <f>IFERROR(VLOOKUP('ST 1 lentelė'!C64,'Projektu sutartys 20190605'!$A$3:$O$81,8,FALSE)," ")</f>
        <v>26984.04</v>
      </c>
      <c r="P64" s="12">
        <f>IFERROR(VLOOKUP(C64,'mokejimai 20190605'!$A$1:$G$69,4,FALSE)," ")</f>
        <v>125975.51</v>
      </c>
      <c r="Q64" s="12">
        <f>IFERROR(VLOOKUP(C64,'mokejimai 20190605'!$A$1:$G$69,5,FALSE)," ")</f>
        <v>107079.18</v>
      </c>
      <c r="R64" s="12">
        <f>IFERROR(VLOOKUP($C64,'mokejimai 20190605'!$A$1:$G$69,6,FALSE)," ")</f>
        <v>0</v>
      </c>
      <c r="S64" s="12">
        <f>IFERROR(VLOOKUP($C64,'mokejimai 20190605'!$A$1:$G$69,7,FALSE)," ")</f>
        <v>18896.330000000002</v>
      </c>
      <c r="T64" s="12"/>
    </row>
    <row r="65" spans="1:20" ht="24" x14ac:dyDescent="0.25">
      <c r="A65" s="12" t="str">
        <f>'Visi duomenys'!A66</f>
        <v>2.1.1.2.3</v>
      </c>
      <c r="B65" s="12" t="str">
        <f>'Visi duomenys'!B66</f>
        <v>R087725-240000-1176</v>
      </c>
      <c r="C65" s="12" t="str">
        <f>'Visi duomenys'!C66</f>
        <v>09.1.3-CPVA-R-725-71-0005</v>
      </c>
      <c r="D65" s="237" t="str">
        <f>'Visi duomenys'!D66</f>
        <v>Vaikų ir jaunimo neformalaus ugdymosi galimybių plėtra Tauragės Moksleivių kūrybos centre</v>
      </c>
      <c r="E65" s="12" t="str">
        <f>'Visi duomenys'!E66</f>
        <v>TRSA</v>
      </c>
      <c r="F65" s="12" t="str">
        <f>('Visi duomenys'!J66&amp;" "&amp;'Visi duomenys'!K66&amp;" "&amp;'Visi duomenys'!L66)</f>
        <v xml:space="preserve">  </v>
      </c>
      <c r="G65" s="12" t="str">
        <f>'Visi duomenys'!BI66</f>
        <v>Įgyvendinama sutartis</v>
      </c>
      <c r="H65" s="312">
        <f>'Visi duomenys'!N66</f>
        <v>324610.48</v>
      </c>
      <c r="I65" s="312">
        <f>'Visi duomenys'!S66</f>
        <v>217493.22</v>
      </c>
      <c r="J65" s="312">
        <f>'Visi duomenys'!P66</f>
        <v>0</v>
      </c>
      <c r="K65" s="312">
        <f>'Visi duomenys'!O66+'Visi duomenys'!Q66+'Visi duomenys'!R66</f>
        <v>107117.26</v>
      </c>
      <c r="L65" s="12">
        <f>IFERROR(VLOOKUP('ST 1 lentelė'!C65,'Projektu sutartys 20190605'!$A$3:$O$81,4,FALSE)," ")</f>
        <v>324610.48</v>
      </c>
      <c r="M65" s="12">
        <f>IFERROR(VLOOKUP('ST 1 lentelė'!C65,'Projektu sutartys 20190605'!$A$3:$O$81,6,FALSE)," ")</f>
        <v>212733</v>
      </c>
      <c r="N65" s="12">
        <f>IFERROR(VLOOKUP('ST 1 lentelė'!C65,'Projektu sutartys 20190605'!$A$3:$O$81,7,FALSE)," ")</f>
        <v>0</v>
      </c>
      <c r="O65" s="12">
        <f>IFERROR(VLOOKUP('ST 1 lentelė'!C65,'Projektu sutartys 20190605'!$A$3:$O$81,8,FALSE)," ")</f>
        <v>111877.48</v>
      </c>
      <c r="P65" s="12">
        <f>IFERROR(VLOOKUP(C65,'mokejimai 20190605'!$A$1:$G$69,4,FALSE)," ")</f>
        <v>66283.89</v>
      </c>
      <c r="Q65" s="12">
        <f>IFERROR(VLOOKUP(C65,'mokejimai 20190605'!$A$1:$G$69,5,FALSE)," ")</f>
        <v>43439.05</v>
      </c>
      <c r="R65" s="12">
        <f>IFERROR(VLOOKUP($C65,'mokejimai 20190605'!$A$1:$G$69,6,FALSE)," ")</f>
        <v>0</v>
      </c>
      <c r="S65" s="12">
        <f>IFERROR(VLOOKUP($C65,'mokejimai 20190605'!$A$1:$G$69,7,FALSE)," ")</f>
        <v>22844.84</v>
      </c>
      <c r="T65" s="12"/>
    </row>
    <row r="66" spans="1:20" ht="24" x14ac:dyDescent="0.25">
      <c r="A66" s="12" t="str">
        <f>'Visi duomenys'!A67</f>
        <v>2.1.1.2.4</v>
      </c>
      <c r="B66" s="12" t="str">
        <f>'Visi duomenys'!B67</f>
        <v>R087725-240000-1177</v>
      </c>
      <c r="C66" s="12" t="str">
        <f>'Visi duomenys'!C67</f>
        <v>09.1.3-CPVA-R-725-71-0001</v>
      </c>
      <c r="D66" s="237" t="str">
        <f>'Visi duomenys'!D67</f>
        <v>Šilalės meno mokyklos infrastruktūros tobulinimas plėtojant vaikų ir jaunimo neformaliojo ugdymo galimybes</v>
      </c>
      <c r="E66" s="12" t="str">
        <f>'Visi duomenys'!E67</f>
        <v>Šilalės meno mokykla</v>
      </c>
      <c r="F66" s="12" t="str">
        <f>('Visi duomenys'!J67&amp;" "&amp;'Visi duomenys'!K67&amp;" "&amp;'Visi duomenys'!L67)</f>
        <v xml:space="preserve">  </v>
      </c>
      <c r="G66" s="12" t="str">
        <f>'Visi duomenys'!BI67</f>
        <v>Baigtas</v>
      </c>
      <c r="H66" s="312">
        <f>'Visi duomenys'!N67</f>
        <v>92842.82</v>
      </c>
      <c r="I66" s="312">
        <f>'Visi duomenys'!S67</f>
        <v>64410.99</v>
      </c>
      <c r="J66" s="312">
        <f>'Visi duomenys'!P67</f>
        <v>0</v>
      </c>
      <c r="K66" s="312">
        <f>'Visi duomenys'!O67+'Visi duomenys'!Q67+'Visi duomenys'!R67</f>
        <v>28431.83</v>
      </c>
      <c r="L66" s="12">
        <f>IFERROR(VLOOKUP('ST 1 lentelė'!C66,'Projektu sutartys 20190605'!$A$3:$O$81,4,FALSE)," ")</f>
        <v>92842.82</v>
      </c>
      <c r="M66" s="12">
        <f>IFERROR(VLOOKUP('ST 1 lentelė'!C66,'Projektu sutartys 20190605'!$A$3:$O$81,6,FALSE)," ")</f>
        <v>64411</v>
      </c>
      <c r="N66" s="12">
        <f>IFERROR(VLOOKUP('ST 1 lentelė'!C66,'Projektu sutartys 20190605'!$A$3:$O$81,7,FALSE)," ")</f>
        <v>0</v>
      </c>
      <c r="O66" s="12">
        <f>IFERROR(VLOOKUP('ST 1 lentelė'!C66,'Projektu sutartys 20190605'!$A$3:$O$81,8,FALSE)," ")</f>
        <v>28431.82</v>
      </c>
      <c r="P66" s="12">
        <f>IFERROR(VLOOKUP(C66,'mokejimai 20190605'!$A$1:$G$69,4,FALSE)," ")</f>
        <v>83141.210000000006</v>
      </c>
      <c r="Q66" s="12">
        <f>IFERROR(VLOOKUP(C66,'mokejimai 20190605'!$A$1:$G$69,5,FALSE)," ")</f>
        <v>57680.38</v>
      </c>
      <c r="R66" s="12">
        <f>IFERROR(VLOOKUP($C66,'mokejimai 20190605'!$A$1:$G$69,6,FALSE)," ")</f>
        <v>0</v>
      </c>
      <c r="S66" s="12">
        <f>IFERROR(VLOOKUP($C66,'mokejimai 20190605'!$A$1:$G$69,7,FALSE)," ")</f>
        <v>25460.83</v>
      </c>
      <c r="T66" s="12"/>
    </row>
    <row r="67" spans="1:20" x14ac:dyDescent="0.25">
      <c r="A67" s="239" t="str">
        <f>'Visi duomenys'!A68</f>
        <v>2.1.1.3</v>
      </c>
      <c r="B67" s="239" t="str">
        <f>'Visi duomenys'!B68</f>
        <v/>
      </c>
      <c r="C67" s="239">
        <f>'Visi duomenys'!C68</f>
        <v>0</v>
      </c>
      <c r="D67" s="236" t="str">
        <f>'Visi duomenys'!D68</f>
        <v>Priemonė: Ikimokyklinio ir priešmokyklinio ugdymo prieinamumo didinimas</v>
      </c>
      <c r="E67" s="10">
        <f>'Visi duomenys'!E68</f>
        <v>0</v>
      </c>
      <c r="F67" s="10" t="str">
        <f>('Visi duomenys'!J68&amp;" "&amp;'Visi duomenys'!K68&amp;" "&amp;'Visi duomenys'!L68)</f>
        <v xml:space="preserve">  </v>
      </c>
      <c r="G67" s="10" t="str">
        <f>'Visi duomenys'!BI68</f>
        <v xml:space="preserve"> </v>
      </c>
      <c r="H67" s="322">
        <f>'Visi duomenys'!N68</f>
        <v>0</v>
      </c>
      <c r="I67" s="322">
        <f>'Visi duomenys'!S68</f>
        <v>0</v>
      </c>
      <c r="J67" s="322">
        <f>'Visi duomenys'!P68</f>
        <v>0</v>
      </c>
      <c r="K67" s="322">
        <f>'Visi duomenys'!O68+'Visi duomenys'!Q68+'Visi duomenys'!R68</f>
        <v>0</v>
      </c>
      <c r="L67" s="10" t="str">
        <f>IFERROR(VLOOKUP('ST 1 lentelė'!C67,'Projektu sutartys 20190605'!$A$3:$O$81,4,FALSE)," ")</f>
        <v xml:space="preserve"> </v>
      </c>
      <c r="M67" s="10" t="str">
        <f>IFERROR(VLOOKUP('ST 1 lentelė'!C67,'Projektu sutartys 20190605'!$A$3:$O$81,6,FALSE)," ")</f>
        <v xml:space="preserve"> </v>
      </c>
      <c r="N67" s="10" t="str">
        <f>IFERROR(VLOOKUP('ST 1 lentelė'!C67,'Projektu sutartys 20190605'!$A$3:$O$81,7,FALSE)," ")</f>
        <v xml:space="preserve"> </v>
      </c>
      <c r="O67" s="10" t="str">
        <f>IFERROR(VLOOKUP('ST 1 lentelė'!C67,'Projektu sutartys 20190605'!$A$3:$O$81,8,FALSE)," ")</f>
        <v xml:space="preserve"> </v>
      </c>
      <c r="P67" s="10" t="str">
        <f>IFERROR(VLOOKUP(C67,'mokejimai 20190605'!$A$1:$G$69,4,FALSE)," ")</f>
        <v xml:space="preserve"> </v>
      </c>
      <c r="Q67" s="10" t="str">
        <f>IFERROR(VLOOKUP(C67,'mokejimai 20190605'!$A$1:$G$69,5,FALSE)," ")</f>
        <v xml:space="preserve"> </v>
      </c>
      <c r="R67" s="10" t="str">
        <f>IFERROR(VLOOKUP($C67,'mokejimai 20190605'!$A$1:$G$69,6,FALSE)," ")</f>
        <v xml:space="preserve"> </v>
      </c>
      <c r="S67" s="10" t="str">
        <f>IFERROR(VLOOKUP($C67,'mokejimai 20190605'!$A$1:$G$69,7,FALSE)," ")</f>
        <v xml:space="preserve"> </v>
      </c>
      <c r="T67" s="10"/>
    </row>
    <row r="68" spans="1:20" x14ac:dyDescent="0.25">
      <c r="A68" s="12" t="str">
        <f>'Visi duomenys'!A69</f>
        <v>2.1.1.3.1</v>
      </c>
      <c r="B68" s="12" t="str">
        <f>'Visi duomenys'!B69</f>
        <v>R087705-230000-1179</v>
      </c>
      <c r="C68" s="12" t="str">
        <f>'Visi duomenys'!C69</f>
        <v>09.1.3-CPVA-R-705-71-0002</v>
      </c>
      <c r="D68" s="237" t="str">
        <f>'Visi duomenys'!D69</f>
        <v>Ikimokyklinio ugdymo prieinamumo didinimas Šilalės mieste</v>
      </c>
      <c r="E68" s="12" t="str">
        <f>'Visi duomenys'!E69</f>
        <v>ŠRSA</v>
      </c>
      <c r="F68" s="12" t="str">
        <f>('Visi duomenys'!J69&amp;" "&amp;'Visi duomenys'!K69&amp;" "&amp;'Visi duomenys'!L69)</f>
        <v xml:space="preserve">  </v>
      </c>
      <c r="G68" s="12" t="str">
        <f>'Visi duomenys'!BI69</f>
        <v>Baigtas</v>
      </c>
      <c r="H68" s="312">
        <f>'Visi duomenys'!N69</f>
        <v>723024.09</v>
      </c>
      <c r="I68" s="312">
        <f>'Visi duomenys'!S69</f>
        <v>364670.99</v>
      </c>
      <c r="J68" s="312">
        <f>'Visi duomenys'!P69</f>
        <v>32176.85</v>
      </c>
      <c r="K68" s="312">
        <f>'Visi duomenys'!O69+'Visi duomenys'!Q69+'Visi duomenys'!R69</f>
        <v>326176.25</v>
      </c>
      <c r="L68" s="12">
        <f>IFERROR(VLOOKUP('ST 1 lentelė'!C68,'Projektu sutartys 20190605'!$A$3:$O$81,4,FALSE)," ")</f>
        <v>725656.21</v>
      </c>
      <c r="M68" s="12">
        <f>IFERROR(VLOOKUP('ST 1 lentelė'!C68,'Projektu sutartys 20190605'!$A$3:$O$81,6,FALSE)," ")</f>
        <v>235427</v>
      </c>
      <c r="N68" s="12">
        <f>IFERROR(VLOOKUP('ST 1 lentelė'!C68,'Projektu sutartys 20190605'!$A$3:$O$81,7,FALSE)," ")</f>
        <v>20772.97</v>
      </c>
      <c r="O68" s="12">
        <f>IFERROR(VLOOKUP('ST 1 lentelė'!C68,'Projektu sutartys 20190605'!$A$3:$O$81,8,FALSE)," ")</f>
        <v>469456.24</v>
      </c>
      <c r="P68" s="12">
        <f>IFERROR(VLOOKUP(C68,'mokejimai 20190605'!$A$1:$G$69,4,FALSE)," ")</f>
        <v>442606.98</v>
      </c>
      <c r="Q68" s="12">
        <f>IFERROR(VLOOKUP(C68,'mokejimai 20190605'!$A$1:$G$69,5,FALSE)," ")</f>
        <v>143596.42000000001</v>
      </c>
      <c r="R68" s="12">
        <f>IFERROR(VLOOKUP($C68,'mokejimai 20190605'!$A$1:$G$69,6,FALSE)," ")</f>
        <v>12670.27</v>
      </c>
      <c r="S68" s="12">
        <f>IFERROR(VLOOKUP($C68,'mokejimai 20190605'!$A$1:$G$69,7,FALSE)," ")</f>
        <v>286340.28999999998</v>
      </c>
      <c r="T68" s="12"/>
    </row>
    <row r="69" spans="1:20" ht="24" x14ac:dyDescent="0.25">
      <c r="A69" s="12" t="str">
        <f>'Visi duomenys'!A70</f>
        <v>2.1.1.3.2</v>
      </c>
      <c r="B69" s="12" t="str">
        <f>'Visi duomenys'!B70</f>
        <v>R087705-230000-1180</v>
      </c>
      <c r="C69" s="12" t="str">
        <f>'Visi duomenys'!C70</f>
        <v>09.1.3-CPVA-R-705-71-0003</v>
      </c>
      <c r="D69" s="237" t="str">
        <f>'Visi duomenys'!D70</f>
        <v>Ikimokyklinio ir priešmokyklinio ugdymo prieinamumo didinimas Rotulių lopšelyje-darželyje</v>
      </c>
      <c r="E69" s="12" t="str">
        <f>'Visi duomenys'!E70</f>
        <v>JRSA</v>
      </c>
      <c r="F69" s="12" t="str">
        <f>('Visi duomenys'!J70&amp;" "&amp;'Visi duomenys'!K70&amp;" "&amp;'Visi duomenys'!L70)</f>
        <v xml:space="preserve">  </v>
      </c>
      <c r="G69" s="12" t="str">
        <f>'Visi duomenys'!BI70</f>
        <v>Įgyvendinama sutartis</v>
      </c>
      <c r="H69" s="312">
        <f>'Visi duomenys'!N70</f>
        <v>258030.9</v>
      </c>
      <c r="I69" s="312">
        <f>'Visi duomenys'!S70</f>
        <v>204684.44</v>
      </c>
      <c r="J69" s="312">
        <f>'Visi duomenys'!P70</f>
        <v>18060.39</v>
      </c>
      <c r="K69" s="312">
        <f>'Visi duomenys'!O70+'Visi duomenys'!Q70+'Visi duomenys'!R70</f>
        <v>35286.07</v>
      </c>
      <c r="L69" s="12">
        <f>IFERROR(VLOOKUP('ST 1 lentelė'!C69,'Projektu sutartys 20190605'!$A$3:$O$81,4,FALSE)," ")</f>
        <v>258030.9</v>
      </c>
      <c r="M69" s="12">
        <f>IFERROR(VLOOKUP('ST 1 lentelė'!C69,'Projektu sutartys 20190605'!$A$3:$O$81,6,FALSE)," ")</f>
        <v>192168</v>
      </c>
      <c r="N69" s="12">
        <f>IFERROR(VLOOKUP('ST 1 lentelė'!C69,'Projektu sutartys 20190605'!$A$3:$O$81,7,FALSE)," ")</f>
        <v>16956</v>
      </c>
      <c r="O69" s="12">
        <f>IFERROR(VLOOKUP('ST 1 lentelė'!C69,'Projektu sutartys 20190605'!$A$3:$O$81,8,FALSE)," ")</f>
        <v>48906.9</v>
      </c>
      <c r="P69" s="12">
        <f>IFERROR(VLOOKUP(C69,'mokejimai 20190605'!$A$1:$G$69,4,FALSE)," ")</f>
        <v>141664.34</v>
      </c>
      <c r="Q69" s="12">
        <f>IFERROR(VLOOKUP(C69,'mokejimai 20190605'!$A$1:$G$69,5,FALSE)," ")</f>
        <v>105504.24</v>
      </c>
      <c r="R69" s="12">
        <f>IFERROR(VLOOKUP($C69,'mokejimai 20190605'!$A$1:$G$69,6,FALSE)," ")</f>
        <v>9309.2000000000007</v>
      </c>
      <c r="S69" s="12">
        <f>IFERROR(VLOOKUP($C69,'mokejimai 20190605'!$A$1:$G$69,7,FALSE)," ")</f>
        <v>26850.9</v>
      </c>
      <c r="T69" s="12"/>
    </row>
    <row r="70" spans="1:20" x14ac:dyDescent="0.25">
      <c r="A70" s="12" t="str">
        <f>'Visi duomenys'!A71</f>
        <v>2.1.1.3.3</v>
      </c>
      <c r="B70" s="12" t="str">
        <f>'Visi duomenys'!B71</f>
        <v>R087705-230000-1181</v>
      </c>
      <c r="C70" s="12" t="str">
        <f>'Visi duomenys'!C71</f>
        <v>09.1.3-CPVA-R-705-71-0001</v>
      </c>
      <c r="D70" s="237" t="str">
        <f>'Visi duomenys'!D71</f>
        <v>Ikimokyklinio ir priešmokyklinio ugdymo prieinamumo didinimas, modernizuojant Tauragės vaikų reabilitacijos centro-mokyklos „Pušelė“ ugdymo aplinką</v>
      </c>
      <c r="E70" s="12" t="str">
        <f>'Visi duomenys'!E71</f>
        <v>TRSA</v>
      </c>
      <c r="F70" s="12" t="str">
        <f>('Visi duomenys'!J71&amp;" "&amp;'Visi duomenys'!K71&amp;" "&amp;'Visi duomenys'!L71)</f>
        <v xml:space="preserve">  </v>
      </c>
      <c r="G70" s="12" t="str">
        <f>'Visi duomenys'!BI71</f>
        <v>Baigtas</v>
      </c>
      <c r="H70" s="312">
        <f>'Visi duomenys'!N71</f>
        <v>297806.55</v>
      </c>
      <c r="I70" s="312">
        <f>'Visi duomenys'!S71</f>
        <v>253135.57</v>
      </c>
      <c r="J70" s="312">
        <f>'Visi duomenys'!P71</f>
        <v>22335.47</v>
      </c>
      <c r="K70" s="312">
        <f>'Visi duomenys'!O71+'Visi duomenys'!Q71+'Visi duomenys'!R71</f>
        <v>22335.51</v>
      </c>
      <c r="L70" s="12">
        <f>IFERROR(VLOOKUP('ST 1 lentelė'!C70,'Projektu sutartys 20190605'!$A$3:$O$81,4,FALSE)," ")</f>
        <v>312531.76</v>
      </c>
      <c r="M70" s="12">
        <f>IFERROR(VLOOKUP('ST 1 lentelė'!C70,'Projektu sutartys 20190605'!$A$3:$O$81,6,FALSE)," ")</f>
        <v>265652</v>
      </c>
      <c r="N70" s="12">
        <f>IFERROR(VLOOKUP('ST 1 lentelė'!C70,'Projektu sutartys 20190605'!$A$3:$O$81,7,FALSE)," ")</f>
        <v>23439.87</v>
      </c>
      <c r="O70" s="12">
        <f>IFERROR(VLOOKUP('ST 1 lentelė'!C70,'Projektu sutartys 20190605'!$A$3:$O$81,8,FALSE)," ")</f>
        <v>23439.89</v>
      </c>
      <c r="P70" s="12">
        <f>IFERROR(VLOOKUP(C70,'mokejimai 20190605'!$A$1:$G$69,4,FALSE)," ")</f>
        <v>78080.63</v>
      </c>
      <c r="Q70" s="12">
        <f>IFERROR(VLOOKUP(C70,'mokejimai 20190605'!$A$1:$G$69,5,FALSE)," ")</f>
        <v>66368.539999999994</v>
      </c>
      <c r="R70" s="12">
        <f>IFERROR(VLOOKUP($C70,'mokejimai 20190605'!$A$1:$G$69,6,FALSE)," ")</f>
        <v>5856.04</v>
      </c>
      <c r="S70" s="12">
        <f>IFERROR(VLOOKUP($C70,'mokejimai 20190605'!$A$1:$G$69,7,FALSE)," ")</f>
        <v>5856.05</v>
      </c>
      <c r="T70" s="12"/>
    </row>
    <row r="71" spans="1:20" x14ac:dyDescent="0.25">
      <c r="A71" s="239" t="str">
        <f>'Visi duomenys'!A72</f>
        <v>2.1.2.</v>
      </c>
      <c r="B71" s="239" t="str">
        <f>'Visi duomenys'!B72</f>
        <v/>
      </c>
      <c r="C71" s="239">
        <f>'Visi duomenys'!C72</f>
        <v>0</v>
      </c>
      <c r="D71" s="236" t="str">
        <f>'Visi duomenys'!D72</f>
        <v>Uždavinys. Gerinti sveikatos priežiūros įstaigų infrastruktūrą, kelti paslaugų kokybę ir jų prieinamumą (ypač tikslinėms grupėms), diegti sveiko senėjimo procesą regione.</v>
      </c>
      <c r="E71" s="10">
        <f>'Visi duomenys'!E72</f>
        <v>0</v>
      </c>
      <c r="F71" s="10" t="str">
        <f>('Visi duomenys'!J72&amp;" "&amp;'Visi duomenys'!K72&amp;" "&amp;'Visi duomenys'!L72)</f>
        <v xml:space="preserve">  </v>
      </c>
      <c r="G71" s="10" t="str">
        <f>'Visi duomenys'!BI72</f>
        <v xml:space="preserve"> </v>
      </c>
      <c r="H71" s="322">
        <f>'Visi duomenys'!N72</f>
        <v>0</v>
      </c>
      <c r="I71" s="322">
        <f>'Visi duomenys'!S72</f>
        <v>0</v>
      </c>
      <c r="J71" s="322">
        <f>'Visi duomenys'!P72</f>
        <v>0</v>
      </c>
      <c r="K71" s="322">
        <f>'Visi duomenys'!O72+'Visi duomenys'!Q72+'Visi duomenys'!R72</f>
        <v>0</v>
      </c>
      <c r="L71" s="10" t="str">
        <f>IFERROR(VLOOKUP('ST 1 lentelė'!C71,'Projektu sutartys 20190605'!$A$3:$O$81,4,FALSE)," ")</f>
        <v xml:space="preserve"> </v>
      </c>
      <c r="M71" s="10" t="str">
        <f>IFERROR(VLOOKUP('ST 1 lentelė'!C71,'Projektu sutartys 20190605'!$A$3:$O$81,6,FALSE)," ")</f>
        <v xml:space="preserve"> </v>
      </c>
      <c r="N71" s="10" t="str">
        <f>IFERROR(VLOOKUP('ST 1 lentelė'!C71,'Projektu sutartys 20190605'!$A$3:$O$81,7,FALSE)," ")</f>
        <v xml:space="preserve"> </v>
      </c>
      <c r="O71" s="10" t="str">
        <f>IFERROR(VLOOKUP('ST 1 lentelė'!C71,'Projektu sutartys 20190605'!$A$3:$O$81,8,FALSE)," ")</f>
        <v xml:space="preserve"> </v>
      </c>
      <c r="P71" s="10" t="str">
        <f>IFERROR(VLOOKUP(C71,'mokejimai 20190605'!$A$1:$G$69,4,FALSE)," ")</f>
        <v xml:space="preserve"> </v>
      </c>
      <c r="Q71" s="10" t="str">
        <f>IFERROR(VLOOKUP(C71,'mokejimai 20190605'!$A$1:$G$69,5,FALSE)," ")</f>
        <v xml:space="preserve"> </v>
      </c>
      <c r="R71" s="10" t="str">
        <f>IFERROR(VLOOKUP($C71,'mokejimai 20190605'!$A$1:$G$69,6,FALSE)," ")</f>
        <v xml:space="preserve"> </v>
      </c>
      <c r="S71" s="10" t="str">
        <f>IFERROR(VLOOKUP($C71,'mokejimai 20190605'!$A$1:$G$69,7,FALSE)," ")</f>
        <v xml:space="preserve"> </v>
      </c>
      <c r="T71" s="10"/>
    </row>
    <row r="72" spans="1:20" x14ac:dyDescent="0.25">
      <c r="A72" s="239" t="str">
        <f>'Visi duomenys'!A73</f>
        <v>2.1.2.1</v>
      </c>
      <c r="B72" s="239" t="str">
        <f>'Visi duomenys'!B73</f>
        <v/>
      </c>
      <c r="C72" s="239">
        <f>'Visi duomenys'!C73</f>
        <v>0</v>
      </c>
      <c r="D72" s="236" t="str">
        <f>'Visi duomenys'!D73</f>
        <v>Priemonė: Sveikos gyvensenos skatinimas Tauragės regione</v>
      </c>
      <c r="E72" s="10">
        <f>'Visi duomenys'!E73</f>
        <v>0</v>
      </c>
      <c r="F72" s="10" t="str">
        <f>('Visi duomenys'!J73&amp;" "&amp;'Visi duomenys'!K73&amp;" "&amp;'Visi duomenys'!L73)</f>
        <v xml:space="preserve">  </v>
      </c>
      <c r="G72" s="10" t="str">
        <f>'Visi duomenys'!BI73</f>
        <v xml:space="preserve"> </v>
      </c>
      <c r="H72" s="322">
        <f>'Visi duomenys'!N73</f>
        <v>0</v>
      </c>
      <c r="I72" s="322">
        <f>'Visi duomenys'!S73</f>
        <v>0</v>
      </c>
      <c r="J72" s="322">
        <f>'Visi duomenys'!P73</f>
        <v>0</v>
      </c>
      <c r="K72" s="322">
        <f>'Visi duomenys'!O73+'Visi duomenys'!Q73+'Visi duomenys'!R73</f>
        <v>0</v>
      </c>
      <c r="L72" s="10" t="str">
        <f>IFERROR(VLOOKUP('ST 1 lentelė'!C72,'Projektu sutartys 20190605'!$A$3:$O$81,4,FALSE)," ")</f>
        <v xml:space="preserve"> </v>
      </c>
      <c r="M72" s="10" t="str">
        <f>IFERROR(VLOOKUP('ST 1 lentelė'!C72,'Projektu sutartys 20190605'!$A$3:$O$81,6,FALSE)," ")</f>
        <v xml:space="preserve"> </v>
      </c>
      <c r="N72" s="10" t="str">
        <f>IFERROR(VLOOKUP('ST 1 lentelė'!C72,'Projektu sutartys 20190605'!$A$3:$O$81,7,FALSE)," ")</f>
        <v xml:space="preserve"> </v>
      </c>
      <c r="O72" s="10" t="str">
        <f>IFERROR(VLOOKUP('ST 1 lentelė'!C72,'Projektu sutartys 20190605'!$A$3:$O$81,8,FALSE)," ")</f>
        <v xml:space="preserve"> </v>
      </c>
      <c r="P72" s="10" t="str">
        <f>IFERROR(VLOOKUP(C72,'mokejimai 20190605'!$A$1:$G$69,4,FALSE)," ")</f>
        <v xml:space="preserve"> </v>
      </c>
      <c r="Q72" s="10" t="str">
        <f>IFERROR(VLOOKUP(C72,'mokejimai 20190605'!$A$1:$G$69,5,FALSE)," ")</f>
        <v xml:space="preserve"> </v>
      </c>
      <c r="R72" s="10" t="str">
        <f>IFERROR(VLOOKUP($C72,'mokejimai 20190605'!$A$1:$G$69,6,FALSE)," ")</f>
        <v xml:space="preserve"> </v>
      </c>
      <c r="S72" s="10" t="str">
        <f>IFERROR(VLOOKUP($C72,'mokejimai 20190605'!$A$1:$G$69,7,FALSE)," ")</f>
        <v xml:space="preserve"> </v>
      </c>
      <c r="T72" s="10"/>
    </row>
    <row r="73" spans="1:20" ht="24" x14ac:dyDescent="0.25">
      <c r="A73" s="12" t="str">
        <f>'Visi duomenys'!A74</f>
        <v>2.1.2.1.1</v>
      </c>
      <c r="B73" s="12" t="str">
        <f>'Visi duomenys'!B74</f>
        <v>R086630-470000-1184</v>
      </c>
      <c r="C73" s="12" t="str">
        <f>'Visi duomenys'!C74</f>
        <v>08.4.2-ESFA-R-630-71-0004</v>
      </c>
      <c r="D73" s="237" t="str">
        <f>'Visi duomenys'!D74</f>
        <v>Sveikos gyvensenos skatinimas Pagėgių savivaldybėje</v>
      </c>
      <c r="E73" s="12" t="str">
        <f>'Visi duomenys'!E74</f>
        <v>PSA</v>
      </c>
      <c r="F73" s="12" t="str">
        <f>('Visi duomenys'!J74&amp;" "&amp;'Visi duomenys'!K74&amp;" "&amp;'Visi duomenys'!L74)</f>
        <v xml:space="preserve">  </v>
      </c>
      <c r="G73" s="12" t="str">
        <f>'Visi duomenys'!BI74</f>
        <v>Įgyvendinama sutartis</v>
      </c>
      <c r="H73" s="312">
        <f>'Visi duomenys'!N74</f>
        <v>46877.647058823532</v>
      </c>
      <c r="I73" s="312">
        <f>'Visi duomenys'!S74</f>
        <v>39846</v>
      </c>
      <c r="J73" s="312">
        <f>'Visi duomenys'!P74</f>
        <v>3515.8235294117649</v>
      </c>
      <c r="K73" s="312">
        <f>'Visi duomenys'!O74+'Visi duomenys'!Q74+'Visi duomenys'!R74</f>
        <v>3515.8235294117649</v>
      </c>
      <c r="L73" s="12">
        <f>IFERROR(VLOOKUP('ST 1 lentelė'!C73,'Projektu sutartys 20190605'!$A$3:$O$81,4,FALSE)," ")</f>
        <v>46877.65</v>
      </c>
      <c r="M73" s="12">
        <f>IFERROR(VLOOKUP('ST 1 lentelė'!C73,'Projektu sutartys 20190605'!$A$3:$O$81,6,FALSE)," ")</f>
        <v>39846</v>
      </c>
      <c r="N73" s="12">
        <f>IFERROR(VLOOKUP('ST 1 lentelė'!C73,'Projektu sutartys 20190605'!$A$3:$O$81,7,FALSE)," ")</f>
        <v>3515.82</v>
      </c>
      <c r="O73" s="12">
        <f>IFERROR(VLOOKUP('ST 1 lentelė'!C73,'Projektu sutartys 20190605'!$A$3:$O$81,8,FALSE)," ")</f>
        <v>3515.83</v>
      </c>
      <c r="P73" s="12">
        <f>IFERROR(VLOOKUP(C73,'mokejimai 20190605'!$A$1:$G$69,4,FALSE)," ")</f>
        <v>3138.98</v>
      </c>
      <c r="Q73" s="12">
        <f>IFERROR(VLOOKUP(C73,'mokejimai 20190605'!$A$1:$G$69,5,FALSE)," ")</f>
        <v>2668.13</v>
      </c>
      <c r="R73" s="12">
        <f>IFERROR(VLOOKUP($C73,'mokejimai 20190605'!$A$1:$G$69,6,FALSE)," ")</f>
        <v>235.42</v>
      </c>
      <c r="S73" s="12">
        <f>IFERROR(VLOOKUP($C73,'mokejimai 20190605'!$A$1:$G$69,7,FALSE)," ")</f>
        <v>235.43</v>
      </c>
      <c r="T73" s="12"/>
    </row>
    <row r="74" spans="1:20" ht="24" x14ac:dyDescent="0.25">
      <c r="A74" s="12" t="str">
        <f>'Visi duomenys'!A75</f>
        <v>2.1.2.1.2</v>
      </c>
      <c r="B74" s="12" t="str">
        <f>'Visi duomenys'!B75</f>
        <v>R086630-470000-1185</v>
      </c>
      <c r="C74" s="12" t="str">
        <f>'Visi duomenys'!C75</f>
        <v>08.4.2-ESFA-R-630-71-0002</v>
      </c>
      <c r="D74" s="237" t="str">
        <f>'Visi duomenys'!D75</f>
        <v>Jurbarko rajono gyventojų sveikos gyvensenos skatinimas</v>
      </c>
      <c r="E74" s="12" t="str">
        <f>'Visi duomenys'!E75</f>
        <v>JRS VSB</v>
      </c>
      <c r="F74" s="12" t="str">
        <f>('Visi duomenys'!J75&amp;" "&amp;'Visi duomenys'!K75&amp;" "&amp;'Visi duomenys'!L75)</f>
        <v xml:space="preserve">  </v>
      </c>
      <c r="G74" s="12" t="str">
        <f>'Visi duomenys'!BI75</f>
        <v>Įgyvendinama sutartis</v>
      </c>
      <c r="H74" s="312">
        <f>'Visi duomenys'!N75</f>
        <v>137798.82352941178</v>
      </c>
      <c r="I74" s="312">
        <f>'Visi duomenys'!S75</f>
        <v>117129</v>
      </c>
      <c r="J74" s="312">
        <f>'Visi duomenys'!P75</f>
        <v>10334.911764705883</v>
      </c>
      <c r="K74" s="312">
        <f>'Visi duomenys'!O75+'Visi duomenys'!Q75+'Visi duomenys'!R75</f>
        <v>10334.911764705883</v>
      </c>
      <c r="L74" s="12">
        <f>IFERROR(VLOOKUP('ST 1 lentelė'!C74,'Projektu sutartys 20190605'!$A$3:$O$81,4,FALSE)," ")</f>
        <v>137798.82</v>
      </c>
      <c r="M74" s="12">
        <f>IFERROR(VLOOKUP('ST 1 lentelė'!C74,'Projektu sutartys 20190605'!$A$3:$O$81,6,FALSE)," ")</f>
        <v>117129</v>
      </c>
      <c r="N74" s="12">
        <f>IFERROR(VLOOKUP('ST 1 lentelė'!C74,'Projektu sutartys 20190605'!$A$3:$O$81,7,FALSE)," ")</f>
        <v>10334.91</v>
      </c>
      <c r="O74" s="12">
        <f>IFERROR(VLOOKUP('ST 1 lentelė'!C74,'Projektu sutartys 20190605'!$A$3:$O$81,8,FALSE)," ")</f>
        <v>10334.91</v>
      </c>
      <c r="P74" s="12">
        <f>IFERROR(VLOOKUP(C74,'mokejimai 20190605'!$A$1:$G$69,4,FALSE)," ")</f>
        <v>30797.31</v>
      </c>
      <c r="Q74" s="12">
        <f>IFERROR(VLOOKUP(C74,'mokejimai 20190605'!$A$1:$G$69,5,FALSE)," ")</f>
        <v>26177.71</v>
      </c>
      <c r="R74" s="12">
        <f>IFERROR(VLOOKUP($C74,'mokejimai 20190605'!$A$1:$G$69,6,FALSE)," ")</f>
        <v>2309.8000000000002</v>
      </c>
      <c r="S74" s="12">
        <f>IFERROR(VLOOKUP($C74,'mokejimai 20190605'!$A$1:$G$69,7,FALSE)," ")</f>
        <v>2309.8000000000002</v>
      </c>
      <c r="T74" s="12"/>
    </row>
    <row r="75" spans="1:20" ht="24" x14ac:dyDescent="0.25">
      <c r="A75" s="12" t="str">
        <f>'Visi duomenys'!A76</f>
        <v>2.1.2.1.3</v>
      </c>
      <c r="B75" s="12" t="str">
        <f>'Visi duomenys'!B76</f>
        <v>R086630-470000-1186</v>
      </c>
      <c r="C75" s="12" t="str">
        <f>'Visi duomenys'!C76</f>
        <v>08.4.2-ESFA-R-630-71-0001</v>
      </c>
      <c r="D75" s="237" t="str">
        <f>'Visi duomenys'!D76</f>
        <v>Sveikam gyvenimui sakome - TAIP!</v>
      </c>
      <c r="E75" s="12" t="str">
        <f>'Visi duomenys'!E76</f>
        <v>TRS VSB</v>
      </c>
      <c r="F75" s="12" t="str">
        <f>('Visi duomenys'!J76&amp;" "&amp;'Visi duomenys'!K76&amp;" "&amp;'Visi duomenys'!L76)</f>
        <v xml:space="preserve">  </v>
      </c>
      <c r="G75" s="12" t="str">
        <f>'Visi duomenys'!BI76</f>
        <v>Įgyvendinama sutartis</v>
      </c>
      <c r="H75" s="312">
        <f>'Visi duomenys'!N76</f>
        <v>190492.9411764706</v>
      </c>
      <c r="I75" s="312">
        <f>'Visi duomenys'!S76</f>
        <v>161919</v>
      </c>
      <c r="J75" s="312">
        <f>'Visi duomenys'!P76</f>
        <v>14286.970588235294</v>
      </c>
      <c r="K75" s="312">
        <f>'Visi duomenys'!O76+'Visi duomenys'!Q76+'Visi duomenys'!R76</f>
        <v>14286.970588235294</v>
      </c>
      <c r="L75" s="12">
        <f>IFERROR(VLOOKUP('ST 1 lentelė'!C75,'Projektu sutartys 20190605'!$A$3:$O$81,4,FALSE)," ")</f>
        <v>190492.94</v>
      </c>
      <c r="M75" s="12">
        <f>IFERROR(VLOOKUP('ST 1 lentelė'!C75,'Projektu sutartys 20190605'!$A$3:$O$81,6,FALSE)," ")</f>
        <v>161919</v>
      </c>
      <c r="N75" s="12">
        <f>IFERROR(VLOOKUP('ST 1 lentelė'!C75,'Projektu sutartys 20190605'!$A$3:$O$81,7,FALSE)," ")</f>
        <v>14286.97</v>
      </c>
      <c r="O75" s="12">
        <f>IFERROR(VLOOKUP('ST 1 lentelė'!C75,'Projektu sutartys 20190605'!$A$3:$O$81,8,FALSE)," ")</f>
        <v>14286.97</v>
      </c>
      <c r="P75" s="12">
        <f>IFERROR(VLOOKUP(C75,'mokejimai 20190605'!$A$1:$G$69,4,FALSE)," ")</f>
        <v>34219.449999999997</v>
      </c>
      <c r="Q75" s="12">
        <f>IFERROR(VLOOKUP(C75,'mokejimai 20190605'!$A$1:$G$69,5,FALSE)," ")</f>
        <v>29086.53</v>
      </c>
      <c r="R75" s="12">
        <f>IFERROR(VLOOKUP($C75,'mokejimai 20190605'!$A$1:$G$69,6,FALSE)," ")</f>
        <v>2566.46</v>
      </c>
      <c r="S75" s="12">
        <f>IFERROR(VLOOKUP($C75,'mokejimai 20190605'!$A$1:$G$69,7,FALSE)," ")</f>
        <v>2566.46</v>
      </c>
      <c r="T75" s="12"/>
    </row>
    <row r="76" spans="1:20" ht="24" x14ac:dyDescent="0.25">
      <c r="A76" s="12" t="str">
        <f>'Visi duomenys'!A77</f>
        <v>2.1.2.1.4</v>
      </c>
      <c r="B76" s="12" t="str">
        <f>'Visi duomenys'!B77</f>
        <v>R086630-470000-1187</v>
      </c>
      <c r="C76" s="12" t="str">
        <f>'Visi duomenys'!C77</f>
        <v>08.4.2-ESFA-R-630-71-0003</v>
      </c>
      <c r="D76" s="237" t="str">
        <f>'Visi duomenys'!D77</f>
        <v>Šilalės rajono gyventojų sveikatos stiprinimas ir sveikos gyvensenos ugdymas</v>
      </c>
      <c r="E76" s="12" t="str">
        <f>'Visi duomenys'!E77</f>
        <v>ŠRS VSB</v>
      </c>
      <c r="F76" s="12" t="str">
        <f>('Visi duomenys'!J77&amp;" "&amp;'Visi duomenys'!K77&amp;" "&amp;'Visi duomenys'!L77)</f>
        <v xml:space="preserve">  </v>
      </c>
      <c r="G76" s="12" t="str">
        <f>'Visi duomenys'!BI77</f>
        <v>Įgyvendinama sutartis</v>
      </c>
      <c r="H76" s="312">
        <f>'Visi duomenys'!N77</f>
        <v>121941.17647058824</v>
      </c>
      <c r="I76" s="312">
        <f>'Visi duomenys'!S77</f>
        <v>103650</v>
      </c>
      <c r="J76" s="312">
        <f>'Visi duomenys'!P77</f>
        <v>9145.5882352941171</v>
      </c>
      <c r="K76" s="312">
        <f>'Visi duomenys'!O77+'Visi duomenys'!Q77+'Visi duomenys'!R77</f>
        <v>9145.5882352941171</v>
      </c>
      <c r="L76" s="12">
        <f>IFERROR(VLOOKUP('ST 1 lentelė'!C76,'Projektu sutartys 20190605'!$A$3:$O$81,4,FALSE)," ")</f>
        <v>121941.18</v>
      </c>
      <c r="M76" s="12">
        <f>IFERROR(VLOOKUP('ST 1 lentelė'!C76,'Projektu sutartys 20190605'!$A$3:$O$81,6,FALSE)," ")</f>
        <v>103650</v>
      </c>
      <c r="N76" s="12">
        <f>IFERROR(VLOOKUP('ST 1 lentelė'!C76,'Projektu sutartys 20190605'!$A$3:$O$81,7,FALSE)," ")</f>
        <v>9145.59</v>
      </c>
      <c r="O76" s="12">
        <f>IFERROR(VLOOKUP('ST 1 lentelė'!C76,'Projektu sutartys 20190605'!$A$3:$O$81,8,FALSE)," ")</f>
        <v>9145.59</v>
      </c>
      <c r="P76" s="12">
        <f>IFERROR(VLOOKUP(C76,'mokejimai 20190605'!$A$1:$G$69,4,FALSE)," ")</f>
        <v>38283.65</v>
      </c>
      <c r="Q76" s="12">
        <f>IFERROR(VLOOKUP(C76,'mokejimai 20190605'!$A$1:$G$69,5,FALSE)," ")</f>
        <v>32541.1</v>
      </c>
      <c r="R76" s="12">
        <f>IFERROR(VLOOKUP($C76,'mokejimai 20190605'!$A$1:$G$69,6,FALSE)," ")</f>
        <v>2871.27</v>
      </c>
      <c r="S76" s="12">
        <f>IFERROR(VLOOKUP($C76,'mokejimai 20190605'!$A$1:$G$69,7,FALSE)," ")</f>
        <v>2871.28</v>
      </c>
      <c r="T76" s="12"/>
    </row>
    <row r="77" spans="1:20" x14ac:dyDescent="0.25">
      <c r="A77" s="239" t="str">
        <f>'Visi duomenys'!A78</f>
        <v>2.1.2.2</v>
      </c>
      <c r="B77" s="239" t="str">
        <f>'Visi duomenys'!B78</f>
        <v/>
      </c>
      <c r="C77" s="239">
        <f>'Visi duomenys'!C78</f>
        <v>0</v>
      </c>
      <c r="D77" s="236" t="str">
        <f>'Visi duomenys'!D78</f>
        <v>Priemonė: Priemonių, gerinančių ambulatorinių sveikatos priežiūros paslaugų prieinamumą tuberkulioze sergantiems asmenims, įgyvendinimas</v>
      </c>
      <c r="E77" s="10">
        <f>'Visi duomenys'!E78</f>
        <v>0</v>
      </c>
      <c r="F77" s="10" t="str">
        <f>('Visi duomenys'!J78&amp;" "&amp;'Visi duomenys'!K78&amp;" "&amp;'Visi duomenys'!L78)</f>
        <v xml:space="preserve">  </v>
      </c>
      <c r="G77" s="10" t="str">
        <f>'Visi duomenys'!BI78</f>
        <v xml:space="preserve"> </v>
      </c>
      <c r="H77" s="322">
        <f>'Visi duomenys'!N78</f>
        <v>0</v>
      </c>
      <c r="I77" s="322">
        <f>'Visi duomenys'!S78</f>
        <v>0</v>
      </c>
      <c r="J77" s="322">
        <f>'Visi duomenys'!P78</f>
        <v>0</v>
      </c>
      <c r="K77" s="322">
        <f>'Visi duomenys'!O78+'Visi duomenys'!Q78+'Visi duomenys'!R78</f>
        <v>0</v>
      </c>
      <c r="L77" s="10" t="str">
        <f>IFERROR(VLOOKUP('ST 1 lentelė'!C77,'Projektu sutartys 20190605'!$A$3:$O$81,4,FALSE)," ")</f>
        <v xml:space="preserve"> </v>
      </c>
      <c r="M77" s="10" t="str">
        <f>IFERROR(VLOOKUP('ST 1 lentelė'!C77,'Projektu sutartys 20190605'!$A$3:$O$81,6,FALSE)," ")</f>
        <v xml:space="preserve"> </v>
      </c>
      <c r="N77" s="10" t="str">
        <f>IFERROR(VLOOKUP('ST 1 lentelė'!C77,'Projektu sutartys 20190605'!$A$3:$O$81,7,FALSE)," ")</f>
        <v xml:space="preserve"> </v>
      </c>
      <c r="O77" s="10" t="str">
        <f>IFERROR(VLOOKUP('ST 1 lentelė'!C77,'Projektu sutartys 20190605'!$A$3:$O$81,8,FALSE)," ")</f>
        <v xml:space="preserve"> </v>
      </c>
      <c r="P77" s="10" t="str">
        <f>IFERROR(VLOOKUP(C77,'mokejimai 20190605'!$A$1:$G$69,4,FALSE)," ")</f>
        <v xml:space="preserve"> </v>
      </c>
      <c r="Q77" s="10" t="str">
        <f>IFERROR(VLOOKUP(C77,'mokejimai 20190605'!$A$1:$G$69,5,FALSE)," ")</f>
        <v xml:space="preserve"> </v>
      </c>
      <c r="R77" s="10" t="str">
        <f>IFERROR(VLOOKUP($C77,'mokejimai 20190605'!$A$1:$G$69,6,FALSE)," ")</f>
        <v xml:space="preserve"> </v>
      </c>
      <c r="S77" s="10" t="str">
        <f>IFERROR(VLOOKUP($C77,'mokejimai 20190605'!$A$1:$G$69,7,FALSE)," ")</f>
        <v xml:space="preserve"> </v>
      </c>
      <c r="T77" s="10"/>
    </row>
    <row r="78" spans="1:20" ht="24" x14ac:dyDescent="0.25">
      <c r="A78" s="12" t="str">
        <f>'Visi duomenys'!A79</f>
        <v>2.1.2.2.1</v>
      </c>
      <c r="B78" s="12" t="str">
        <f>'Visi duomenys'!B79</f>
        <v>R086615-470000-1189</v>
      </c>
      <c r="C78" s="12" t="str">
        <f>'Visi duomenys'!C79</f>
        <v>08.4.2-ESFA-R-615-71-0003</v>
      </c>
      <c r="D78" s="237" t="str">
        <f>'Visi duomenys'!D79</f>
        <v>Priemonių, gerinančių ambulatorinių asmens sveikatos priežiūros paslaugų prieinamumą tuberkulioze sergantiems asmenims Jurbarko rajone, įgyvendinimas</v>
      </c>
      <c r="E78" s="12" t="str">
        <f>'Visi duomenys'!E79</f>
        <v>JRS PSPC</v>
      </c>
      <c r="F78" s="12" t="str">
        <f>('Visi duomenys'!J79&amp;" "&amp;'Visi duomenys'!K79&amp;" "&amp;'Visi duomenys'!L79)</f>
        <v xml:space="preserve">  </v>
      </c>
      <c r="G78" s="12" t="str">
        <f>'Visi duomenys'!BI79</f>
        <v>Įgyvendinama sutartis</v>
      </c>
      <c r="H78" s="312">
        <f>'Visi duomenys'!N79</f>
        <v>12312.235294117647</v>
      </c>
      <c r="I78" s="312">
        <f>'Visi duomenys'!S79</f>
        <v>10465.4</v>
      </c>
      <c r="J78" s="312">
        <f>'Visi duomenys'!P79</f>
        <v>923.4176470588236</v>
      </c>
      <c r="K78" s="312">
        <f>'Visi duomenys'!O79+'Visi duomenys'!Q79+'Visi duomenys'!R79</f>
        <v>923.4176470588236</v>
      </c>
      <c r="L78" s="12">
        <f>IFERROR(VLOOKUP('ST 1 lentelė'!C78,'Projektu sutartys 20190605'!$A$3:$O$81,4,FALSE)," ")</f>
        <v>12312.24</v>
      </c>
      <c r="M78" s="12">
        <f>IFERROR(VLOOKUP('ST 1 lentelė'!C78,'Projektu sutartys 20190605'!$A$3:$O$81,6,FALSE)," ")</f>
        <v>10465.4</v>
      </c>
      <c r="N78" s="12">
        <f>IFERROR(VLOOKUP('ST 1 lentelė'!C78,'Projektu sutartys 20190605'!$A$3:$O$81,7,FALSE)," ")</f>
        <v>923.42</v>
      </c>
      <c r="O78" s="12">
        <f>IFERROR(VLOOKUP('ST 1 lentelė'!C78,'Projektu sutartys 20190605'!$A$3:$O$81,8,FALSE)," ")</f>
        <v>923.42</v>
      </c>
      <c r="P78" s="12">
        <f>IFERROR(VLOOKUP(C78,'mokejimai 20190605'!$A$1:$G$69,4,FALSE)," ")</f>
        <v>457.8</v>
      </c>
      <c r="Q78" s="12">
        <f>IFERROR(VLOOKUP(C78,'mokejimai 20190605'!$A$1:$G$69,5,FALSE)," ")</f>
        <v>389.13</v>
      </c>
      <c r="R78" s="12">
        <f>IFERROR(VLOOKUP($C78,'mokejimai 20190605'!$A$1:$G$69,6,FALSE)," ")</f>
        <v>34.340000000000003</v>
      </c>
      <c r="S78" s="12">
        <f>IFERROR(VLOOKUP($C78,'mokejimai 20190605'!$A$1:$G$69,7,FALSE)," ")</f>
        <v>34.33</v>
      </c>
      <c r="T78" s="12"/>
    </row>
    <row r="79" spans="1:20" ht="24" x14ac:dyDescent="0.25">
      <c r="A79" s="12" t="str">
        <f>'Visi duomenys'!A80</f>
        <v>2.1.2.2.2</v>
      </c>
      <c r="B79" s="12" t="str">
        <f>'Visi duomenys'!B80</f>
        <v>R086615-470000-1190</v>
      </c>
      <c r="C79" s="12" t="str">
        <f>'Visi duomenys'!C80</f>
        <v>08.4.2-ESFA-R-615-71-0002</v>
      </c>
      <c r="D79" s="237" t="str">
        <f>'Visi duomenys'!D80</f>
        <v>Pagėgių savivaldybės gyventojų sergančių tuberkulioze, sveikatos priežiūros paslaugų prieinamumo gerinimas</v>
      </c>
      <c r="E79" s="12" t="str">
        <f>'Visi duomenys'!E80</f>
        <v>PSA</v>
      </c>
      <c r="F79" s="12" t="str">
        <f>('Visi duomenys'!J80&amp;" "&amp;'Visi duomenys'!K80&amp;" "&amp;'Visi duomenys'!L80)</f>
        <v xml:space="preserve">  </v>
      </c>
      <c r="G79" s="12" t="str">
        <f>'Visi duomenys'!BI80</f>
        <v>Įgyvendinama sutartis</v>
      </c>
      <c r="H79" s="312">
        <f>'Visi duomenys'!N80</f>
        <v>4317</v>
      </c>
      <c r="I79" s="312">
        <f>'Visi duomenys'!S80</f>
        <v>3669.6</v>
      </c>
      <c r="J79" s="312">
        <f>'Visi duomenys'!P80</f>
        <v>323.7</v>
      </c>
      <c r="K79" s="312">
        <f>'Visi duomenys'!O80+'Visi duomenys'!Q80+'Visi duomenys'!R80</f>
        <v>323.7</v>
      </c>
      <c r="L79" s="12">
        <f>IFERROR(VLOOKUP('ST 1 lentelė'!C79,'Projektu sutartys 20190605'!$A$3:$O$81,4,FALSE)," ")</f>
        <v>4317</v>
      </c>
      <c r="M79" s="12">
        <f>IFERROR(VLOOKUP('ST 1 lentelė'!C79,'Projektu sutartys 20190605'!$A$3:$O$81,6,FALSE)," ")</f>
        <v>3669.6</v>
      </c>
      <c r="N79" s="12">
        <f>IFERROR(VLOOKUP('ST 1 lentelė'!C79,'Projektu sutartys 20190605'!$A$3:$O$81,7,FALSE)," ")</f>
        <v>323.7</v>
      </c>
      <c r="O79" s="12">
        <f>IFERROR(VLOOKUP('ST 1 lentelė'!C79,'Projektu sutartys 20190605'!$A$3:$O$81,8,FALSE)," ")</f>
        <v>323.7</v>
      </c>
      <c r="P79" s="12">
        <f>IFERROR(VLOOKUP(C79,'mokejimai 20190605'!$A$1:$G$69,4,FALSE)," ")</f>
        <v>426.48</v>
      </c>
      <c r="Q79" s="12">
        <f>IFERROR(VLOOKUP(C79,'mokejimai 20190605'!$A$1:$G$69,5,FALSE)," ")</f>
        <v>362.52</v>
      </c>
      <c r="R79" s="12">
        <f>IFERROR(VLOOKUP($C79,'mokejimai 20190605'!$A$1:$G$69,6,FALSE)," ")</f>
        <v>31.98</v>
      </c>
      <c r="S79" s="12">
        <f>IFERROR(VLOOKUP($C79,'mokejimai 20190605'!$A$1:$G$69,7,FALSE)," ")</f>
        <v>31.98</v>
      </c>
      <c r="T79" s="12"/>
    </row>
    <row r="80" spans="1:20" ht="24" x14ac:dyDescent="0.25">
      <c r="A80" s="12" t="str">
        <f>'Visi duomenys'!A81</f>
        <v>2.1.2.2.3</v>
      </c>
      <c r="B80" s="12" t="str">
        <f>'Visi duomenys'!B81</f>
        <v>R086615-470000-1191</v>
      </c>
      <c r="C80" s="12" t="str">
        <f>'Visi duomenys'!C81</f>
        <v>08.4.2-ESFA-R-615-71-0001</v>
      </c>
      <c r="D80" s="237" t="str">
        <f>'Visi duomenys'!D81</f>
        <v>Ambulatorinių sveikatos priežiūros paslaugų prieinamumo Šilalės PSPC gerinimas tuberkulioze sergantiems asmenims</v>
      </c>
      <c r="E80" s="12" t="str">
        <f>'Visi duomenys'!E81</f>
        <v>Šilalės PSPC</v>
      </c>
      <c r="F80" s="12" t="str">
        <f>('Visi duomenys'!J81&amp;" "&amp;'Visi duomenys'!K81&amp;" "&amp;'Visi duomenys'!L81)</f>
        <v xml:space="preserve">  </v>
      </c>
      <c r="G80" s="12" t="str">
        <f>'Visi duomenys'!BI81</f>
        <v>Įgyvendinama sutartis</v>
      </c>
      <c r="H80" s="312">
        <f>'Visi duomenys'!N81</f>
        <v>10980</v>
      </c>
      <c r="I80" s="312">
        <f>'Visi duomenys'!S81</f>
        <v>9333</v>
      </c>
      <c r="J80" s="312">
        <f>'Visi duomenys'!P81</f>
        <v>823.5</v>
      </c>
      <c r="K80" s="312">
        <f>'Visi duomenys'!O81+'Visi duomenys'!Q81+'Visi duomenys'!R81</f>
        <v>823.5</v>
      </c>
      <c r="L80" s="12">
        <f>IFERROR(VLOOKUP('ST 1 lentelė'!C80,'Projektu sutartys 20190605'!$A$3:$O$81,4,FALSE)," ")</f>
        <v>10980</v>
      </c>
      <c r="M80" s="12">
        <f>IFERROR(VLOOKUP('ST 1 lentelė'!C80,'Projektu sutartys 20190605'!$A$3:$O$81,6,FALSE)," ")</f>
        <v>9333</v>
      </c>
      <c r="N80" s="12">
        <f>IFERROR(VLOOKUP('ST 1 lentelė'!C80,'Projektu sutartys 20190605'!$A$3:$O$81,7,FALSE)," ")</f>
        <v>823.5</v>
      </c>
      <c r="O80" s="12">
        <f>IFERROR(VLOOKUP('ST 1 lentelė'!C80,'Projektu sutartys 20190605'!$A$3:$O$81,8,FALSE)," ")</f>
        <v>823.5</v>
      </c>
      <c r="P80" s="12">
        <f>IFERROR(VLOOKUP(C80,'mokejimai 20190605'!$A$1:$G$69,4,FALSE)," ")</f>
        <v>444.96</v>
      </c>
      <c r="Q80" s="12">
        <f>IFERROR(VLOOKUP(C80,'mokejimai 20190605'!$A$1:$G$69,5,FALSE)," ")</f>
        <v>378.22</v>
      </c>
      <c r="R80" s="12">
        <f>IFERROR(VLOOKUP($C80,'mokejimai 20190605'!$A$1:$G$69,6,FALSE)," ")</f>
        <v>33.369999999999997</v>
      </c>
      <c r="S80" s="12">
        <f>IFERROR(VLOOKUP($C80,'mokejimai 20190605'!$A$1:$G$69,7,FALSE)," ")</f>
        <v>33.369999999999997</v>
      </c>
      <c r="T80" s="12"/>
    </row>
    <row r="81" spans="1:20" ht="24" x14ac:dyDescent="0.25">
      <c r="A81" s="12" t="str">
        <f>'Visi duomenys'!A82</f>
        <v>2.1.2.2.4</v>
      </c>
      <c r="B81" s="12" t="str">
        <f>'Visi duomenys'!B82</f>
        <v>R086615-470000-1192</v>
      </c>
      <c r="C81" s="12" t="str">
        <f>'Visi duomenys'!C82</f>
        <v>08.4.2-ESFA-R-615-71-0004</v>
      </c>
      <c r="D81" s="237" t="str">
        <f>'Visi duomenys'!D82</f>
        <v>Socialinės paramos priemonių teikimas tuberkulioze sergantiems Tauragės rajono gyventojams</v>
      </c>
      <c r="E81" s="12" t="str">
        <f>'Visi duomenys'!E82</f>
        <v>VŠĮ Tauragės rajono PSPC</v>
      </c>
      <c r="F81" s="12" t="str">
        <f>('Visi duomenys'!J82&amp;" "&amp;'Visi duomenys'!K82&amp;" "&amp;'Visi duomenys'!L82)</f>
        <v xml:space="preserve">  </v>
      </c>
      <c r="G81" s="12" t="str">
        <f>'Visi duomenys'!BI82</f>
        <v>Įgyvendinama sutartis</v>
      </c>
      <c r="H81" s="312">
        <f>'Visi duomenys'!N82</f>
        <v>17152.939999999999</v>
      </c>
      <c r="I81" s="312">
        <f>'Visi duomenys'!S82</f>
        <v>14580</v>
      </c>
      <c r="J81" s="312">
        <f>'Visi duomenys'!P82</f>
        <v>1286.47</v>
      </c>
      <c r="K81" s="312">
        <f>'Visi duomenys'!O82+'Visi duomenys'!Q82+'Visi duomenys'!R82</f>
        <v>1286.47</v>
      </c>
      <c r="L81" s="12">
        <f>IFERROR(VLOOKUP('ST 1 lentelė'!C81,'Projektu sutartys 20190605'!$A$3:$O$81,4,FALSE)," ")</f>
        <v>17152.939999999999</v>
      </c>
      <c r="M81" s="12">
        <f>IFERROR(VLOOKUP('ST 1 lentelė'!C81,'Projektu sutartys 20190605'!$A$3:$O$81,6,FALSE)," ")</f>
        <v>14580</v>
      </c>
      <c r="N81" s="12">
        <f>IFERROR(VLOOKUP('ST 1 lentelė'!C81,'Projektu sutartys 20190605'!$A$3:$O$81,7,FALSE)," ")</f>
        <v>1286.46</v>
      </c>
      <c r="O81" s="12">
        <f>IFERROR(VLOOKUP('ST 1 lentelė'!C81,'Projektu sutartys 20190605'!$A$3:$O$81,8,FALSE)," ")</f>
        <v>1286.48</v>
      </c>
      <c r="P81" s="12" t="str">
        <f>IFERROR(VLOOKUP(C81,'mokejimai 20190605'!$A$1:$G$69,4,FALSE)," ")</f>
        <v xml:space="preserve"> </v>
      </c>
      <c r="Q81" s="12" t="str">
        <f>IFERROR(VLOOKUP(C81,'mokejimai 20190605'!$A$1:$G$69,5,FALSE)," ")</f>
        <v xml:space="preserve"> </v>
      </c>
      <c r="R81" s="12" t="str">
        <f>IFERROR(VLOOKUP($C81,'mokejimai 20190605'!$A$1:$G$69,6,FALSE)," ")</f>
        <v xml:space="preserve"> </v>
      </c>
      <c r="S81" s="12" t="str">
        <f>IFERROR(VLOOKUP($C81,'mokejimai 20190605'!$A$1:$G$69,7,FALSE)," ")</f>
        <v xml:space="preserve"> </v>
      </c>
      <c r="T81" s="12"/>
    </row>
    <row r="82" spans="1:20" x14ac:dyDescent="0.25">
      <c r="A82" s="239" t="str">
        <f>'Visi duomenys'!A83</f>
        <v>2.1.2.3</v>
      </c>
      <c r="B82" s="239">
        <f>'Visi duomenys'!B83</f>
        <v>0</v>
      </c>
      <c r="C82" s="239">
        <f>'Visi duomenys'!C83</f>
        <v>0</v>
      </c>
      <c r="D82" s="236" t="str">
        <f>'Visi duomenys'!D83</f>
        <v>Priemonė: Pirminės asmens sveikatos priežiūros veiklos efektyvumo didinimas</v>
      </c>
      <c r="E82" s="10">
        <f>'Visi duomenys'!E83</f>
        <v>0</v>
      </c>
      <c r="F82" s="10" t="str">
        <f>('Visi duomenys'!J83&amp;" "&amp;'Visi duomenys'!K83&amp;" "&amp;'Visi duomenys'!L83)</f>
        <v xml:space="preserve">  </v>
      </c>
      <c r="G82" s="10" t="str">
        <f>'Visi duomenys'!BI83</f>
        <v xml:space="preserve"> </v>
      </c>
      <c r="H82" s="322">
        <f>'Visi duomenys'!N83</f>
        <v>0</v>
      </c>
      <c r="I82" s="322">
        <f>'Visi duomenys'!S83</f>
        <v>0</v>
      </c>
      <c r="J82" s="322">
        <f>'Visi duomenys'!P83</f>
        <v>0</v>
      </c>
      <c r="K82" s="322">
        <f>'Visi duomenys'!O83+'Visi duomenys'!Q83+'Visi duomenys'!R83</f>
        <v>0</v>
      </c>
      <c r="L82" s="10" t="str">
        <f>IFERROR(VLOOKUP('ST 1 lentelė'!C82,'Projektu sutartys 20190605'!$A$3:$O$81,4,FALSE)," ")</f>
        <v xml:space="preserve"> </v>
      </c>
      <c r="M82" s="10" t="str">
        <f>IFERROR(VLOOKUP('ST 1 lentelė'!C82,'Projektu sutartys 20190605'!$A$3:$O$81,6,FALSE)," ")</f>
        <v xml:space="preserve"> </v>
      </c>
      <c r="N82" s="10" t="str">
        <f>IFERROR(VLOOKUP('ST 1 lentelė'!C82,'Projektu sutartys 20190605'!$A$3:$O$81,7,FALSE)," ")</f>
        <v xml:space="preserve"> </v>
      </c>
      <c r="O82" s="10" t="str">
        <f>IFERROR(VLOOKUP('ST 1 lentelė'!C82,'Projektu sutartys 20190605'!$A$3:$O$81,8,FALSE)," ")</f>
        <v xml:space="preserve"> </v>
      </c>
      <c r="P82" s="10" t="str">
        <f>IFERROR(VLOOKUP(C82,'mokejimai 20190605'!$A$1:$G$69,4,FALSE)," ")</f>
        <v xml:space="preserve"> </v>
      </c>
      <c r="Q82" s="10" t="str">
        <f>IFERROR(VLOOKUP(C82,'mokejimai 20190605'!$A$1:$G$69,5,FALSE)," ")</f>
        <v xml:space="preserve"> </v>
      </c>
      <c r="R82" s="10" t="str">
        <f>IFERROR(VLOOKUP($C82,'mokejimai 20190605'!$A$1:$G$69,6,FALSE)," ")</f>
        <v xml:space="preserve"> </v>
      </c>
      <c r="S82" s="10" t="str">
        <f>IFERROR(VLOOKUP($C82,'mokejimai 20190605'!$A$1:$G$69,7,FALSE)," ")</f>
        <v xml:space="preserve"> </v>
      </c>
      <c r="T82" s="10"/>
    </row>
    <row r="83" spans="1:20" x14ac:dyDescent="0.25">
      <c r="A83" s="12" t="str">
        <f>'Visi duomenys'!A84</f>
        <v>2.1.2.3.1</v>
      </c>
      <c r="B83" s="12" t="str">
        <f>'Visi duomenys'!B84</f>
        <v>R086609-270000-0001</v>
      </c>
      <c r="C83" s="12" t="str">
        <f>'Visi duomenys'!C84</f>
        <v>08.1.3-CPVA-R-609-71-0014</v>
      </c>
      <c r="D83" s="237" t="str">
        <f>'Visi duomenys'!D84</f>
        <v>Pagėgių PSPC paslaugų prieinamumo ir kokybės gerinimas</v>
      </c>
      <c r="E83" s="12" t="str">
        <f>'Visi duomenys'!E84</f>
        <v>PSA</v>
      </c>
      <c r="F83" s="12" t="str">
        <f>('Visi duomenys'!J84&amp;" "&amp;'Visi duomenys'!K84&amp;" "&amp;'Visi duomenys'!L84)</f>
        <v xml:space="preserve">  </v>
      </c>
      <c r="G83" s="12" t="str">
        <f>'Visi duomenys'!BI84</f>
        <v>Baigtas</v>
      </c>
      <c r="H83" s="312">
        <f>'Visi duomenys'!N84</f>
        <v>33618.94</v>
      </c>
      <c r="I83" s="312">
        <f>'Visi duomenys'!S84</f>
        <v>28576.09</v>
      </c>
      <c r="J83" s="312">
        <f>'Visi duomenys'!P84</f>
        <v>2521.4299999999998</v>
      </c>
      <c r="K83" s="312">
        <f>'Visi duomenys'!O84+'Visi duomenys'!Q84+'Visi duomenys'!R84</f>
        <v>2521.42</v>
      </c>
      <c r="L83" s="12">
        <f>IFERROR(VLOOKUP('ST 1 lentelė'!C83,'Projektu sutartys 20190605'!$A$3:$O$81,4,FALSE)," ")</f>
        <v>33913.86</v>
      </c>
      <c r="M83" s="12">
        <f>IFERROR(VLOOKUP('ST 1 lentelė'!C83,'Projektu sutartys 20190605'!$A$3:$O$81,6,FALSE)," ")</f>
        <v>28826.77</v>
      </c>
      <c r="N83" s="12">
        <f>IFERROR(VLOOKUP('ST 1 lentelė'!C83,'Projektu sutartys 20190605'!$A$3:$O$81,7,FALSE)," ")</f>
        <v>2543.5500000000002</v>
      </c>
      <c r="O83" s="12">
        <f>IFERROR(VLOOKUP('ST 1 lentelė'!C83,'Projektu sutartys 20190605'!$A$3:$O$81,8,FALSE)," ")</f>
        <v>2543.54</v>
      </c>
      <c r="P83" s="12" t="str">
        <f>IFERROR(VLOOKUP(C83,'mokejimai 20190605'!$A$1:$G$69,4,FALSE)," ")</f>
        <v xml:space="preserve"> </v>
      </c>
      <c r="Q83" s="12" t="str">
        <f>IFERROR(VLOOKUP(C83,'mokejimai 20190605'!$A$1:$G$69,5,FALSE)," ")</f>
        <v xml:space="preserve"> </v>
      </c>
      <c r="R83" s="12" t="str">
        <f>IFERROR(VLOOKUP($C83,'mokejimai 20190605'!$A$1:$G$69,6,FALSE)," ")</f>
        <v xml:space="preserve"> </v>
      </c>
      <c r="S83" s="12" t="str">
        <f>IFERROR(VLOOKUP($C83,'mokejimai 20190605'!$A$1:$G$69,7,FALSE)," ")</f>
        <v xml:space="preserve"> </v>
      </c>
      <c r="T83" s="12"/>
    </row>
    <row r="84" spans="1:20" ht="36" x14ac:dyDescent="0.25">
      <c r="A84" s="12" t="str">
        <f>'Visi duomenys'!A85</f>
        <v>2.1.2.3.2</v>
      </c>
      <c r="B84" s="12" t="str">
        <f>'Visi duomenys'!B85</f>
        <v>R086609-270000-0002</v>
      </c>
      <c r="C84" s="12" t="str">
        <f>'Visi duomenys'!C85</f>
        <v>08.1.3-CPVA-R-609-71-0003</v>
      </c>
      <c r="D84" s="237" t="str">
        <f>'Visi duomenys'!D85</f>
        <v>IĮ Pagėgių šeimos centras veiklos efektyvumo gerinimas</v>
      </c>
      <c r="E84" s="12" t="str">
        <f>'Visi duomenys'!E85</f>
        <v>IĮ "Pagėgių šeimos centras"</v>
      </c>
      <c r="F84" s="12" t="str">
        <f>('Visi duomenys'!J85&amp;" "&amp;'Visi duomenys'!K85&amp;" "&amp;'Visi duomenys'!L85)</f>
        <v xml:space="preserve">  </v>
      </c>
      <c r="G84" s="12" t="str">
        <f>'Visi duomenys'!BI85</f>
        <v>Baigtas</v>
      </c>
      <c r="H84" s="312">
        <f>'Visi duomenys'!N85</f>
        <v>34031.5</v>
      </c>
      <c r="I84" s="312">
        <f>'Visi duomenys'!S85</f>
        <v>28926.78</v>
      </c>
      <c r="J84" s="312">
        <f>'Visi duomenys'!P85</f>
        <v>2552.36</v>
      </c>
      <c r="K84" s="312">
        <f>'Visi duomenys'!O85+'Visi duomenys'!Q85+'Visi duomenys'!R85</f>
        <v>2552.36</v>
      </c>
      <c r="L84" s="12">
        <f>IFERROR(VLOOKUP('ST 1 lentelė'!C84,'Projektu sutartys 20190605'!$A$3:$O$81,4,FALSE)," ")</f>
        <v>31523.14</v>
      </c>
      <c r="M84" s="12">
        <f>IFERROR(VLOOKUP('ST 1 lentelė'!C84,'Projektu sutartys 20190605'!$A$3:$O$81,6,FALSE)," ")</f>
        <v>28967.21</v>
      </c>
      <c r="N84" s="12">
        <f>IFERROR(VLOOKUP('ST 1 lentelė'!C84,'Projektu sutartys 20190605'!$A$3:$O$81,7,FALSE)," ")</f>
        <v>2555.9299999999998</v>
      </c>
      <c r="O84" s="12">
        <f>IFERROR(VLOOKUP('ST 1 lentelė'!C84,'Projektu sutartys 20190605'!$A$3:$O$81,8,FALSE)," ")</f>
        <v>2555.9299999999998</v>
      </c>
      <c r="P84" s="12">
        <f>IFERROR(VLOOKUP(C84,'mokejimai 20190605'!$A$1:$G$69,4,FALSE)," ")</f>
        <v>8633.77</v>
      </c>
      <c r="Q84" s="12">
        <f>IFERROR(VLOOKUP(C84,'mokejimai 20190605'!$A$1:$G$69,5,FALSE)," ")</f>
        <v>7338.71</v>
      </c>
      <c r="R84" s="12">
        <f>IFERROR(VLOOKUP($C84,'mokejimai 20190605'!$A$1:$G$69,6,FALSE)," ")</f>
        <v>647.53</v>
      </c>
      <c r="S84" s="12">
        <f>IFERROR(VLOOKUP($C84,'mokejimai 20190605'!$A$1:$G$69,7,FALSE)," ")</f>
        <v>647.53</v>
      </c>
      <c r="T84" s="12"/>
    </row>
    <row r="85" spans="1:20" ht="24" x14ac:dyDescent="0.25">
      <c r="A85" s="12" t="str">
        <f>'Visi duomenys'!A86</f>
        <v>2.1.2.3.3</v>
      </c>
      <c r="B85" s="12" t="str">
        <f>'Visi duomenys'!B86</f>
        <v>R086609-270000-0003</v>
      </c>
      <c r="C85" s="12" t="str">
        <f>'Visi duomenys'!C86</f>
        <v>08.1.3-CPVA-R-609-71-0013</v>
      </c>
      <c r="D85" s="237" t="str">
        <f>'Visi duomenys'!D86</f>
        <v>Jurbarko rajono viešųjų pirminės sveikatos priežiūros įstaigų veiklos efektyvumo didinimas</v>
      </c>
      <c r="E85" s="12" t="str">
        <f>'Visi duomenys'!E86</f>
        <v>JPSPC</v>
      </c>
      <c r="F85" s="12" t="str">
        <f>('Visi duomenys'!J86&amp;" "&amp;'Visi duomenys'!K86&amp;" "&amp;'Visi duomenys'!L86)</f>
        <v xml:space="preserve">  </v>
      </c>
      <c r="G85" s="12" t="str">
        <f>'Visi duomenys'!BI86</f>
        <v>Įgyvendinama sutartis</v>
      </c>
      <c r="H85" s="312">
        <f>'Visi duomenys'!N86</f>
        <v>183575.7</v>
      </c>
      <c r="I85" s="312">
        <f>'Visi duomenys'!S86</f>
        <v>156039.32999999999</v>
      </c>
      <c r="J85" s="312">
        <f>'Visi duomenys'!P86</f>
        <v>13768.17</v>
      </c>
      <c r="K85" s="312">
        <f>'Visi duomenys'!O86+'Visi duomenys'!Q86+'Visi duomenys'!R86</f>
        <v>13768.2</v>
      </c>
      <c r="L85" s="12">
        <f>IFERROR(VLOOKUP('ST 1 lentelė'!C85,'Projektu sutartys 20190605'!$A$3:$O$81,4,FALSE)," ")</f>
        <v>178018.17</v>
      </c>
      <c r="M85" s="12">
        <f>IFERROR(VLOOKUP('ST 1 lentelė'!C85,'Projektu sutartys 20190605'!$A$3:$O$81,6,FALSE)," ")</f>
        <v>151315.44</v>
      </c>
      <c r="N85" s="12">
        <f>IFERROR(VLOOKUP('ST 1 lentelė'!C85,'Projektu sutartys 20190605'!$A$3:$O$81,7,FALSE)," ")</f>
        <v>13351.36</v>
      </c>
      <c r="O85" s="12">
        <f>IFERROR(VLOOKUP('ST 1 lentelė'!C85,'Projektu sutartys 20190605'!$A$3:$O$81,8,FALSE)," ")</f>
        <v>13351.37</v>
      </c>
      <c r="P85" s="12">
        <f>IFERROR(VLOOKUP(C85,'mokejimai 20190605'!$A$1:$G$69,4,FALSE)," ")</f>
        <v>0</v>
      </c>
      <c r="Q85" s="12">
        <f>IFERROR(VLOOKUP(C85,'mokejimai 20190605'!$A$1:$G$69,5,FALSE)," ")</f>
        <v>0</v>
      </c>
      <c r="R85" s="12">
        <f>IFERROR(VLOOKUP($C85,'mokejimai 20190605'!$A$1:$G$69,6,FALSE)," ")</f>
        <v>0</v>
      </c>
      <c r="S85" s="12">
        <f>IFERROR(VLOOKUP($C85,'mokejimai 20190605'!$A$1:$G$69,7,FALSE)," ")</f>
        <v>0</v>
      </c>
      <c r="T85" s="12"/>
    </row>
    <row r="86" spans="1:20" ht="48" x14ac:dyDescent="0.25">
      <c r="A86" s="12" t="str">
        <f>'Visi duomenys'!A87</f>
        <v>2.1.2.3.4</v>
      </c>
      <c r="B86" s="12" t="str">
        <f>'Visi duomenys'!B87</f>
        <v>R086609-270000-0004</v>
      </c>
      <c r="C86" s="12" t="str">
        <f>'Visi duomenys'!C87</f>
        <v>08.1.3-CPVA-R-609-71-0011</v>
      </c>
      <c r="D86" s="237" t="str">
        <f>'Visi duomenys'!D87</f>
        <v>UAB Jurbarko šeimos klinikos pirminės asmens sveikatos priežiūros veiklos efektyvumo didinimas</v>
      </c>
      <c r="E86" s="12" t="str">
        <f>'Visi duomenys'!E87</f>
        <v>UAB Jurbarko šeimos klinika</v>
      </c>
      <c r="F86" s="12" t="str">
        <f>('Visi duomenys'!J87&amp;" "&amp;'Visi duomenys'!K87&amp;" "&amp;'Visi duomenys'!L87)</f>
        <v xml:space="preserve">  </v>
      </c>
      <c r="G86" s="12" t="str">
        <f>'Visi duomenys'!BI87</f>
        <v>Baigtas</v>
      </c>
      <c r="H86" s="312">
        <f>'Visi duomenys'!N87</f>
        <v>25115.61</v>
      </c>
      <c r="I86" s="312">
        <f>'Visi duomenys'!S87</f>
        <v>19887.169999999998</v>
      </c>
      <c r="J86" s="312">
        <f>'Visi duomenys'!P87</f>
        <v>1754.75</v>
      </c>
      <c r="K86" s="312">
        <f>'Visi duomenys'!O87+'Visi duomenys'!Q87+'Visi duomenys'!R87</f>
        <v>3473.69</v>
      </c>
      <c r="L86" s="12">
        <f>IFERROR(VLOOKUP('ST 1 lentelė'!C86,'Projektu sutartys 20190605'!$A$3:$O$81,4,FALSE)," ")</f>
        <v>22374.91</v>
      </c>
      <c r="M86" s="12">
        <f>IFERROR(VLOOKUP('ST 1 lentelė'!C86,'Projektu sutartys 20190605'!$A$3:$O$81,6,FALSE)," ")</f>
        <v>20560.73</v>
      </c>
      <c r="N86" s="12">
        <f>IFERROR(VLOOKUP('ST 1 lentelė'!C86,'Projektu sutartys 20190605'!$A$3:$O$81,7,FALSE)," ")</f>
        <v>1814.18</v>
      </c>
      <c r="O86" s="12">
        <f>IFERROR(VLOOKUP('ST 1 lentelė'!C86,'Projektu sutartys 20190605'!$A$3:$O$81,8,FALSE)," ")</f>
        <v>3591.34</v>
      </c>
      <c r="P86" s="12" t="str">
        <f>IFERROR(VLOOKUP(C86,'mokejimai 20190605'!$A$1:$G$69,4,FALSE)," ")</f>
        <v xml:space="preserve"> </v>
      </c>
      <c r="Q86" s="12" t="str">
        <f>IFERROR(VLOOKUP(C86,'mokejimai 20190605'!$A$1:$G$69,5,FALSE)," ")</f>
        <v xml:space="preserve"> </v>
      </c>
      <c r="R86" s="12" t="str">
        <f>IFERROR(VLOOKUP($C86,'mokejimai 20190605'!$A$1:$G$69,6,FALSE)," ")</f>
        <v xml:space="preserve"> </v>
      </c>
      <c r="S86" s="12" t="str">
        <f>IFERROR(VLOOKUP($C86,'mokejimai 20190605'!$A$1:$G$69,7,FALSE)," ")</f>
        <v xml:space="preserve"> </v>
      </c>
      <c r="T86" s="12"/>
    </row>
    <row r="87" spans="1:20" ht="48" x14ac:dyDescent="0.25">
      <c r="A87" s="12" t="str">
        <f>'Visi duomenys'!A88</f>
        <v>2.1.2.3.5</v>
      </c>
      <c r="B87" s="12" t="str">
        <f>'Visi duomenys'!B88</f>
        <v>R086609-270000-0005</v>
      </c>
      <c r="C87" s="12" t="str">
        <f>'Visi duomenys'!C88</f>
        <v>08.1.3-CPVA-R-609-71-0012</v>
      </c>
      <c r="D87" s="237" t="str">
        <f>'Visi duomenys'!D88</f>
        <v>N. Dungveckienės šeimos klinikos pirminės asmens sveikatos priežiūros veiklos efektyvumo didinimas</v>
      </c>
      <c r="E87" s="12" t="str">
        <f>'Visi duomenys'!E88</f>
        <v>N. Dungveckienės šeimos klinika</v>
      </c>
      <c r="F87" s="12" t="str">
        <f>('Visi duomenys'!J88&amp;" "&amp;'Visi duomenys'!K88&amp;" "&amp;'Visi duomenys'!L88)</f>
        <v xml:space="preserve">  </v>
      </c>
      <c r="G87" s="12" t="str">
        <f>'Visi duomenys'!BI88</f>
        <v>Baigtas</v>
      </c>
      <c r="H87" s="312">
        <f>'Visi duomenys'!N88</f>
        <v>23626.350000000002</v>
      </c>
      <c r="I87" s="312">
        <f>'Visi duomenys'!S88</f>
        <v>20082.400000000001</v>
      </c>
      <c r="J87" s="312">
        <f>'Visi duomenys'!P88</f>
        <v>1771.97</v>
      </c>
      <c r="K87" s="312">
        <f>'Visi duomenys'!O88+'Visi duomenys'!Q88+'Visi duomenys'!R88</f>
        <v>1771.98</v>
      </c>
      <c r="L87" s="12">
        <f>IFERROR(VLOOKUP('ST 1 lentelė'!C87,'Projektu sutartys 20190605'!$A$3:$O$81,4,FALSE)," ")</f>
        <v>21854.37</v>
      </c>
      <c r="M87" s="12">
        <f>IFERROR(VLOOKUP('ST 1 lentelė'!C87,'Projektu sutartys 20190605'!$A$3:$O$81,6,FALSE)," ")</f>
        <v>20082.400000000001</v>
      </c>
      <c r="N87" s="12">
        <f>IFERROR(VLOOKUP('ST 1 lentelė'!C87,'Projektu sutartys 20190605'!$A$3:$O$81,7,FALSE)," ")</f>
        <v>1771.97</v>
      </c>
      <c r="O87" s="12">
        <f>IFERROR(VLOOKUP('ST 1 lentelė'!C87,'Projektu sutartys 20190605'!$A$3:$O$81,8,FALSE)," ")</f>
        <v>1771.98</v>
      </c>
      <c r="P87" s="12">
        <f>IFERROR(VLOOKUP(C87,'mokejimai 20190605'!$A$1:$G$69,4,FALSE)," ")</f>
        <v>5385</v>
      </c>
      <c r="Q87" s="12">
        <f>IFERROR(VLOOKUP(C87,'mokejimai 20190605'!$A$1:$G$69,5,FALSE)," ")</f>
        <v>4577.25</v>
      </c>
      <c r="R87" s="12">
        <f>IFERROR(VLOOKUP($C87,'mokejimai 20190605'!$A$1:$G$69,6,FALSE)," ")</f>
        <v>403.87</v>
      </c>
      <c r="S87" s="12">
        <f>IFERROR(VLOOKUP($C87,'mokejimai 20190605'!$A$1:$G$69,7,FALSE)," ")</f>
        <v>403.88</v>
      </c>
      <c r="T87" s="12"/>
    </row>
    <row r="88" spans="1:20" ht="36" x14ac:dyDescent="0.25">
      <c r="A88" s="12" t="str">
        <f>'Visi duomenys'!A89</f>
        <v>2.1.2.3.6</v>
      </c>
      <c r="B88" s="12" t="str">
        <f>'Visi duomenys'!B89</f>
        <v>R086609-270000-0006</v>
      </c>
      <c r="C88" s="12" t="str">
        <f>'Visi duomenys'!C89</f>
        <v>08.1.3-CPVA-R-609-71-0016</v>
      </c>
      <c r="D88" s="237" t="str">
        <f>'Visi duomenys'!D89</f>
        <v>T.Švedko gydytojos kabineto pirminės asmens sveikatos priežiūros veiklos efektyvumo didinimas</v>
      </c>
      <c r="E88" s="12" t="str">
        <f>'Visi duomenys'!E89</f>
        <v>T. Švedko gydytojos kabinetas</v>
      </c>
      <c r="F88" s="12" t="str">
        <f>('Visi duomenys'!J89&amp;" "&amp;'Visi duomenys'!K89&amp;" "&amp;'Visi duomenys'!L89)</f>
        <v xml:space="preserve">  </v>
      </c>
      <c r="G88" s="12" t="str">
        <f>'Visi duomenys'!BI89</f>
        <v>Baigtas</v>
      </c>
      <c r="H88" s="312">
        <f>'Visi duomenys'!N89</f>
        <v>14262.54</v>
      </c>
      <c r="I88" s="312">
        <f>'Visi duomenys'!S89</f>
        <v>12123.16</v>
      </c>
      <c r="J88" s="312">
        <f>'Visi duomenys'!P89</f>
        <v>1069.68</v>
      </c>
      <c r="K88" s="312">
        <f>'Visi duomenys'!O89+'Visi duomenys'!Q89+'Visi duomenys'!R89</f>
        <v>1069.7</v>
      </c>
      <c r="L88" s="12">
        <f>IFERROR(VLOOKUP('ST 1 lentelė'!C88,'Projektu sutartys 20190605'!$A$3:$O$81,4,FALSE)," ")</f>
        <v>13192.84</v>
      </c>
      <c r="M88" s="12">
        <f>IFERROR(VLOOKUP('ST 1 lentelė'!C88,'Projektu sutartys 20190605'!$A$3:$O$81,6,FALSE)," ")</f>
        <v>12123.16</v>
      </c>
      <c r="N88" s="12">
        <f>IFERROR(VLOOKUP('ST 1 lentelė'!C88,'Projektu sutartys 20190605'!$A$3:$O$81,7,FALSE)," ")</f>
        <v>1069.68</v>
      </c>
      <c r="O88" s="12">
        <f>IFERROR(VLOOKUP('ST 1 lentelė'!C88,'Projektu sutartys 20190605'!$A$3:$O$81,8,FALSE)," ")</f>
        <v>1069.7</v>
      </c>
      <c r="P88" s="12" t="str">
        <f>IFERROR(VLOOKUP(C88,'mokejimai 20190605'!$A$1:$G$69,4,FALSE)," ")</f>
        <v xml:space="preserve"> </v>
      </c>
      <c r="Q88" s="12" t="str">
        <f>IFERROR(VLOOKUP(C88,'mokejimai 20190605'!$A$1:$G$69,5,FALSE)," ")</f>
        <v xml:space="preserve"> </v>
      </c>
      <c r="R88" s="12" t="str">
        <f>IFERROR(VLOOKUP($C88,'mokejimai 20190605'!$A$1:$G$69,6,FALSE)," ")</f>
        <v xml:space="preserve"> </v>
      </c>
      <c r="S88" s="12" t="str">
        <f>IFERROR(VLOOKUP($C88,'mokejimai 20190605'!$A$1:$G$69,7,FALSE)," ")</f>
        <v xml:space="preserve"> </v>
      </c>
      <c r="T88" s="12"/>
    </row>
    <row r="89" spans="1:20" ht="36" x14ac:dyDescent="0.25">
      <c r="A89" s="12" t="str">
        <f>'Visi duomenys'!A90</f>
        <v>2.1.2.3.7</v>
      </c>
      <c r="B89" s="12" t="str">
        <f>'Visi duomenys'!B90</f>
        <v>R086609-270000-0007</v>
      </c>
      <c r="C89" s="12" t="str">
        <f>'Visi duomenys'!C90</f>
        <v>08.1.3-CPVA-R-609-71-0015</v>
      </c>
      <c r="D89" s="237" t="str">
        <f>'Visi duomenys'!D90</f>
        <v>V. R. Petkinienės IĮ „Philema“ pirminės asmens sveikatos priežiūros veiklos efektyvumo didinimas</v>
      </c>
      <c r="E89" s="12" t="str">
        <f>'Visi duomenys'!E90</f>
        <v xml:space="preserve">V. R. Petkinienės IĮ "Philema" </v>
      </c>
      <c r="F89" s="12" t="str">
        <f>('Visi duomenys'!J90&amp;" "&amp;'Visi duomenys'!K90&amp;" "&amp;'Visi duomenys'!L90)</f>
        <v xml:space="preserve">  </v>
      </c>
      <c r="G89" s="12" t="str">
        <f>'Visi duomenys'!BI90</f>
        <v>Baigtas</v>
      </c>
      <c r="H89" s="312">
        <f>'Visi duomenys'!N90</f>
        <v>21476.829999999998</v>
      </c>
      <c r="I89" s="312">
        <f>'Visi duomenys'!S90</f>
        <v>18255.310000000001</v>
      </c>
      <c r="J89" s="312">
        <f>'Visi duomenys'!P90</f>
        <v>1610.75</v>
      </c>
      <c r="K89" s="312">
        <f>'Visi duomenys'!O90+'Visi duomenys'!Q90+'Visi duomenys'!R90</f>
        <v>1610.77</v>
      </c>
      <c r="L89" s="12">
        <f>IFERROR(VLOOKUP('ST 1 lentelė'!C89,'Projektu sutartys 20190605'!$A$3:$O$81,4,FALSE)," ")</f>
        <v>19866.060000000001</v>
      </c>
      <c r="M89" s="12">
        <f>IFERROR(VLOOKUP('ST 1 lentelė'!C89,'Projektu sutartys 20190605'!$A$3:$O$81,6,FALSE)," ")</f>
        <v>18255.310000000001</v>
      </c>
      <c r="N89" s="12">
        <f>IFERROR(VLOOKUP('ST 1 lentelė'!C89,'Projektu sutartys 20190605'!$A$3:$O$81,7,FALSE)," ")</f>
        <v>1610.75</v>
      </c>
      <c r="O89" s="12">
        <f>IFERROR(VLOOKUP('ST 1 lentelė'!C89,'Projektu sutartys 20190605'!$A$3:$O$81,8,FALSE)," ")</f>
        <v>1610.77</v>
      </c>
      <c r="P89" s="12">
        <f>IFERROR(VLOOKUP(C89,'mokejimai 20190605'!$A$1:$G$69,4,FALSE)," ")</f>
        <v>2101.27</v>
      </c>
      <c r="Q89" s="12">
        <f>IFERROR(VLOOKUP(C89,'mokejimai 20190605'!$A$1:$G$69,5,FALSE)," ")</f>
        <v>1786.08</v>
      </c>
      <c r="R89" s="12">
        <f>IFERROR(VLOOKUP($C89,'mokejimai 20190605'!$A$1:$G$69,6,FALSE)," ")</f>
        <v>157.59</v>
      </c>
      <c r="S89" s="12">
        <f>IFERROR(VLOOKUP($C89,'mokejimai 20190605'!$A$1:$G$69,7,FALSE)," ")</f>
        <v>157.6</v>
      </c>
      <c r="T89" s="12"/>
    </row>
    <row r="90" spans="1:20" x14ac:dyDescent="0.25">
      <c r="A90" s="12" t="str">
        <f>'Visi duomenys'!A91</f>
        <v>2.1.2.3.8</v>
      </c>
      <c r="B90" s="12" t="str">
        <f>'Visi duomenys'!B91</f>
        <v>R086609-270000-0008</v>
      </c>
      <c r="C90" s="12" t="str">
        <f>'Visi duomenys'!C91</f>
        <v>08.1.3-CPVA-R-609-71-0006</v>
      </c>
      <c r="D90" s="237" t="str">
        <f>'Visi duomenys'!D91</f>
        <v>Sveikatos priežiūros paslaugų prieinamumo gerinimas VšĮ Šilalės pirminės sveikatos priežiūros centre</v>
      </c>
      <c r="E90" s="12" t="str">
        <f>'Visi duomenys'!E91</f>
        <v>ŠPSPC</v>
      </c>
      <c r="F90" s="12" t="str">
        <f>('Visi duomenys'!J91&amp;" "&amp;'Visi duomenys'!K91&amp;" "&amp;'Visi duomenys'!L91)</f>
        <v xml:space="preserve">  </v>
      </c>
      <c r="G90" s="12" t="str">
        <f>'Visi duomenys'!BI91</f>
        <v>Baigtas</v>
      </c>
      <c r="H90" s="312">
        <f>'Visi duomenys'!N91</f>
        <v>100219.43</v>
      </c>
      <c r="I90" s="312">
        <f>'Visi duomenys'!S91</f>
        <v>85186.52</v>
      </c>
      <c r="J90" s="312">
        <f>'Visi duomenys'!P91</f>
        <v>7516.45</v>
      </c>
      <c r="K90" s="312">
        <f>'Visi duomenys'!O91+'Visi duomenys'!Q91+'Visi duomenys'!R91</f>
        <v>7516.46</v>
      </c>
      <c r="L90" s="12">
        <f>IFERROR(VLOOKUP('ST 1 lentelė'!C90,'Projektu sutartys 20190605'!$A$3:$O$81,4,FALSE)," ")</f>
        <v>100219.43</v>
      </c>
      <c r="M90" s="12">
        <f>IFERROR(VLOOKUP('ST 1 lentelė'!C90,'Projektu sutartys 20190605'!$A$3:$O$81,6,FALSE)," ")</f>
        <v>85186.52</v>
      </c>
      <c r="N90" s="12">
        <f>IFERROR(VLOOKUP('ST 1 lentelė'!C90,'Projektu sutartys 20190605'!$A$3:$O$81,7,FALSE)," ")</f>
        <v>7516.45</v>
      </c>
      <c r="O90" s="12">
        <f>IFERROR(VLOOKUP('ST 1 lentelė'!C90,'Projektu sutartys 20190605'!$A$3:$O$81,8,FALSE)," ")</f>
        <v>7516.46</v>
      </c>
      <c r="P90" s="12" t="str">
        <f>IFERROR(VLOOKUP(C90,'mokejimai 20190605'!$A$1:$G$69,4,FALSE)," ")</f>
        <v xml:space="preserve"> </v>
      </c>
      <c r="Q90" s="12" t="str">
        <f>IFERROR(VLOOKUP(C90,'mokejimai 20190605'!$A$1:$G$69,5,FALSE)," ")</f>
        <v xml:space="preserve"> </v>
      </c>
      <c r="R90" s="12" t="str">
        <f>IFERROR(VLOOKUP($C90,'mokejimai 20190605'!$A$1:$G$69,6,FALSE)," ")</f>
        <v xml:space="preserve"> </v>
      </c>
      <c r="S90" s="12" t="str">
        <f>IFERROR(VLOOKUP($C90,'mokejimai 20190605'!$A$1:$G$69,7,FALSE)," ")</f>
        <v xml:space="preserve"> </v>
      </c>
      <c r="T90" s="12"/>
    </row>
    <row r="91" spans="1:20" ht="48" x14ac:dyDescent="0.25">
      <c r="A91" s="12" t="str">
        <f>'Visi duomenys'!A92</f>
        <v>2.1.2.3.9</v>
      </c>
      <c r="B91" s="12" t="str">
        <f>'Visi duomenys'!B92</f>
        <v>R086609-270000-0009</v>
      </c>
      <c r="C91" s="12" t="str">
        <f>'Visi duomenys'!C92</f>
        <v>08.1.3-CPVA-R-609-71-0007</v>
      </c>
      <c r="D91" s="237" t="str">
        <f>'Visi duomenys'!D92</f>
        <v>Gyventojų sveikatos priežiūros paslaugų gerinimas ir priklausomybės nuo opioidų mažinimas</v>
      </c>
      <c r="E91" s="12" t="str">
        <f>'Visi duomenys'!E92</f>
        <v>UAB "Šilalės šeimos gydytojo praktika"</v>
      </c>
      <c r="F91" s="12" t="str">
        <f>('Visi duomenys'!J92&amp;" "&amp;'Visi duomenys'!K92&amp;" "&amp;'Visi duomenys'!L92)</f>
        <v xml:space="preserve">  </v>
      </c>
      <c r="G91" s="12" t="str">
        <f>'Visi duomenys'!BI92</f>
        <v>Baigtas</v>
      </c>
      <c r="H91" s="312">
        <f>'Visi duomenys'!N92</f>
        <v>52703.69</v>
      </c>
      <c r="I91" s="312">
        <f>'Visi duomenys'!S92</f>
        <v>44798.14</v>
      </c>
      <c r="J91" s="312">
        <f>'Visi duomenys'!P92</f>
        <v>3952.78</v>
      </c>
      <c r="K91" s="312">
        <f>'Visi duomenys'!O92+'Visi duomenys'!Q92+'Visi duomenys'!R92</f>
        <v>3952.77</v>
      </c>
      <c r="L91" s="12">
        <f>IFERROR(VLOOKUP('ST 1 lentelė'!C91,'Projektu sutartys 20190605'!$A$3:$O$81,4,FALSE)," ")</f>
        <v>48833.47</v>
      </c>
      <c r="M91" s="12">
        <f>IFERROR(VLOOKUP('ST 1 lentelė'!C91,'Projektu sutartys 20190605'!$A$3:$O$81,6,FALSE)," ")</f>
        <v>44874</v>
      </c>
      <c r="N91" s="12">
        <f>IFERROR(VLOOKUP('ST 1 lentelė'!C91,'Projektu sutartys 20190605'!$A$3:$O$81,7,FALSE)," ")</f>
        <v>3959.47</v>
      </c>
      <c r="O91" s="12">
        <f>IFERROR(VLOOKUP('ST 1 lentelė'!C91,'Projektu sutartys 20190605'!$A$3:$O$81,8,FALSE)," ")</f>
        <v>3959.47</v>
      </c>
      <c r="P91" s="12" t="str">
        <f>IFERROR(VLOOKUP(C91,'mokejimai 20190605'!$A$1:$G$69,4,FALSE)," ")</f>
        <v xml:space="preserve"> </v>
      </c>
      <c r="Q91" s="12" t="str">
        <f>IFERROR(VLOOKUP(C91,'mokejimai 20190605'!$A$1:$G$69,5,FALSE)," ")</f>
        <v xml:space="preserve"> </v>
      </c>
      <c r="R91" s="12" t="str">
        <f>IFERROR(VLOOKUP($C91,'mokejimai 20190605'!$A$1:$G$69,6,FALSE)," ")</f>
        <v xml:space="preserve"> </v>
      </c>
      <c r="S91" s="12" t="str">
        <f>IFERROR(VLOOKUP($C91,'mokejimai 20190605'!$A$1:$G$69,7,FALSE)," ")</f>
        <v xml:space="preserve"> </v>
      </c>
      <c r="T91" s="12"/>
    </row>
    <row r="92" spans="1:20" ht="36" x14ac:dyDescent="0.25">
      <c r="A92" s="12" t="str">
        <f>'Visi duomenys'!A93</f>
        <v>2.1.2.3.10</v>
      </c>
      <c r="B92" s="12" t="str">
        <f>'Visi duomenys'!B93</f>
        <v>R086609-270000-0010</v>
      </c>
      <c r="C92" s="12" t="str">
        <f>'Visi duomenys'!C93</f>
        <v>08.1.3-CPVA-R-609-71-0009</v>
      </c>
      <c r="D92" s="237" t="str">
        <f>'Visi duomenys'!D93</f>
        <v>Ambulatorinių sveikatos priežiūros paslaugų prieinamumo gerinimas Viešojoje įstaigoje Pajūrio ambulatorijoje</v>
      </c>
      <c r="E92" s="12" t="str">
        <f>'Visi duomenys'!E93</f>
        <v>Viešoji įstaiga Pajūrio ambulatorija</v>
      </c>
      <c r="F92" s="12" t="str">
        <f>('Visi duomenys'!J93&amp;" "&amp;'Visi duomenys'!K93&amp;" "&amp;'Visi duomenys'!L93)</f>
        <v xml:space="preserve">  </v>
      </c>
      <c r="G92" s="12" t="str">
        <f>'Visi duomenys'!BI93</f>
        <v>Baigtas</v>
      </c>
      <c r="H92" s="312">
        <f>'Visi duomenys'!N93</f>
        <v>13540.07</v>
      </c>
      <c r="I92" s="312">
        <f>'Visi duomenys'!S93</f>
        <v>11509.06</v>
      </c>
      <c r="J92" s="312">
        <f>'Visi duomenys'!P93</f>
        <v>1015.5</v>
      </c>
      <c r="K92" s="312">
        <f>'Visi duomenys'!O93+'Visi duomenys'!Q93+'Visi duomenys'!R93</f>
        <v>1015.51</v>
      </c>
      <c r="L92" s="12">
        <f>IFERROR(VLOOKUP('ST 1 lentelė'!C92,'Projektu sutartys 20190605'!$A$3:$O$81,4,FALSE)," ")</f>
        <v>21270.58</v>
      </c>
      <c r="M92" s="12">
        <f>IFERROR(VLOOKUP('ST 1 lentelė'!C92,'Projektu sutartys 20190605'!$A$3:$O$81,6,FALSE)," ")</f>
        <v>18080</v>
      </c>
      <c r="N92" s="12">
        <f>IFERROR(VLOOKUP('ST 1 lentelė'!C92,'Projektu sutartys 20190605'!$A$3:$O$81,7,FALSE)," ")</f>
        <v>1595.28</v>
      </c>
      <c r="O92" s="12">
        <f>IFERROR(VLOOKUP('ST 1 lentelė'!C92,'Projektu sutartys 20190605'!$A$3:$O$81,8,FALSE)," ")</f>
        <v>1595.3</v>
      </c>
      <c r="P92" s="12" t="str">
        <f>IFERROR(VLOOKUP(C92,'mokejimai 20190605'!$A$1:$G$69,4,FALSE)," ")</f>
        <v xml:space="preserve"> </v>
      </c>
      <c r="Q92" s="12" t="str">
        <f>IFERROR(VLOOKUP(C92,'mokejimai 20190605'!$A$1:$G$69,5,FALSE)," ")</f>
        <v xml:space="preserve"> </v>
      </c>
      <c r="R92" s="12" t="str">
        <f>IFERROR(VLOOKUP($C92,'mokejimai 20190605'!$A$1:$G$69,6,FALSE)," ")</f>
        <v xml:space="preserve"> </v>
      </c>
      <c r="S92" s="12" t="str">
        <f>IFERROR(VLOOKUP($C92,'mokejimai 20190605'!$A$1:$G$69,7,FALSE)," ")</f>
        <v xml:space="preserve"> </v>
      </c>
      <c r="T92" s="12"/>
    </row>
    <row r="93" spans="1:20" ht="36" x14ac:dyDescent="0.25">
      <c r="A93" s="12" t="str">
        <f>'Visi duomenys'!A94</f>
        <v>2.1.2.3.11</v>
      </c>
      <c r="B93" s="12" t="str">
        <f>'Visi duomenys'!B94</f>
        <v>R086609-270000-0011</v>
      </c>
      <c r="C93" s="12" t="str">
        <f>'Visi duomenys'!C94</f>
        <v>08.1.3-CPVA-R-609-71-0002</v>
      </c>
      <c r="D93" s="237" t="str">
        <f>'Visi duomenys'!D94</f>
        <v>VšĮ Laukuvos ambulatorijos teikiamų paslaugų kokybės gerinimas</v>
      </c>
      <c r="E93" s="12" t="str">
        <f>'Visi duomenys'!E94</f>
        <v>Viešoji įstaiga Laukuvos ambulatorija</v>
      </c>
      <c r="F93" s="12" t="str">
        <f>('Visi duomenys'!J94&amp;" "&amp;'Visi duomenys'!K94&amp;" "&amp;'Visi duomenys'!L94)</f>
        <v xml:space="preserve">  </v>
      </c>
      <c r="G93" s="12" t="str">
        <f>'Visi duomenys'!BI94</f>
        <v>Baigtas</v>
      </c>
      <c r="H93" s="312">
        <f>'Visi duomenys'!N94</f>
        <v>14200</v>
      </c>
      <c r="I93" s="312">
        <f>'Visi duomenys'!S94</f>
        <v>12070</v>
      </c>
      <c r="J93" s="312">
        <f>'Visi duomenys'!P94</f>
        <v>1065</v>
      </c>
      <c r="K93" s="312">
        <f>'Visi duomenys'!O94+'Visi duomenys'!Q94+'Visi duomenys'!R94</f>
        <v>1065</v>
      </c>
      <c r="L93" s="12">
        <f>IFERROR(VLOOKUP('ST 1 lentelė'!C93,'Projektu sutartys 20190605'!$A$3:$O$81,4,FALSE)," ")</f>
        <v>18170.59</v>
      </c>
      <c r="M93" s="12">
        <f>IFERROR(VLOOKUP('ST 1 lentelė'!C93,'Projektu sutartys 20190605'!$A$3:$O$81,6,FALSE)," ")</f>
        <v>15445</v>
      </c>
      <c r="N93" s="12">
        <f>IFERROR(VLOOKUP('ST 1 lentelė'!C93,'Projektu sutartys 20190605'!$A$3:$O$81,7,FALSE)," ")</f>
        <v>1362.79</v>
      </c>
      <c r="O93" s="12">
        <f>IFERROR(VLOOKUP('ST 1 lentelė'!C93,'Projektu sutartys 20190605'!$A$3:$O$81,8,FALSE)," ")</f>
        <v>1362.8</v>
      </c>
      <c r="P93" s="12" t="str">
        <f>IFERROR(VLOOKUP(C93,'mokejimai 20190605'!$A$1:$G$69,4,FALSE)," ")</f>
        <v xml:space="preserve"> </v>
      </c>
      <c r="Q93" s="12" t="str">
        <f>IFERROR(VLOOKUP(C93,'mokejimai 20190605'!$A$1:$G$69,5,FALSE)," ")</f>
        <v xml:space="preserve"> </v>
      </c>
      <c r="R93" s="12" t="str">
        <f>IFERROR(VLOOKUP($C93,'mokejimai 20190605'!$A$1:$G$69,6,FALSE)," ")</f>
        <v xml:space="preserve"> </v>
      </c>
      <c r="S93" s="12" t="str">
        <f>IFERROR(VLOOKUP($C93,'mokejimai 20190605'!$A$1:$G$69,7,FALSE)," ")</f>
        <v xml:space="preserve"> </v>
      </c>
      <c r="T93" s="12"/>
    </row>
    <row r="94" spans="1:20" ht="36" x14ac:dyDescent="0.25">
      <c r="A94" s="12" t="str">
        <f>'Visi duomenys'!A95</f>
        <v>2.1.2.3.12</v>
      </c>
      <c r="B94" s="12" t="str">
        <f>'Visi duomenys'!B95</f>
        <v>R086609-270000-0012</v>
      </c>
      <c r="C94" s="12" t="str">
        <f>'Visi duomenys'!C95</f>
        <v>08.1.3-CPVA-R-609-71-0010</v>
      </c>
      <c r="D94" s="237" t="str">
        <f>'Visi duomenys'!D95</f>
        <v>Ambulatorinių sveikatos priežiūros paslaugų prieinamumo gerinimas VšĮ Kvėdarnos ambulatorijoje</v>
      </c>
      <c r="E94" s="12" t="str">
        <f>'Visi duomenys'!E95</f>
        <v>Viešoji įstaiga Kvėdarnos ambulatorija</v>
      </c>
      <c r="F94" s="12" t="str">
        <f>('Visi duomenys'!J95&amp;" "&amp;'Visi duomenys'!K95&amp;" "&amp;'Visi duomenys'!L95)</f>
        <v xml:space="preserve">  </v>
      </c>
      <c r="G94" s="12" t="str">
        <f>'Visi duomenys'!BI95</f>
        <v>Baigtas</v>
      </c>
      <c r="H94" s="312">
        <f>'Visi duomenys'!N95</f>
        <v>19369.03</v>
      </c>
      <c r="I94" s="312">
        <f>'Visi duomenys'!S95</f>
        <v>16463.669999999998</v>
      </c>
      <c r="J94" s="312">
        <f>'Visi duomenys'!P95</f>
        <v>1452.67</v>
      </c>
      <c r="K94" s="312">
        <f>'Visi duomenys'!O95+'Visi duomenys'!Q95+'Visi duomenys'!R95</f>
        <v>1452.69</v>
      </c>
      <c r="L94" s="12">
        <f>IFERROR(VLOOKUP('ST 1 lentelė'!C94,'Projektu sutartys 20190605'!$A$3:$O$81,4,FALSE)," ")</f>
        <v>24982.35</v>
      </c>
      <c r="M94" s="12">
        <f>IFERROR(VLOOKUP('ST 1 lentelė'!C94,'Projektu sutartys 20190605'!$A$3:$O$81,6,FALSE)," ")</f>
        <v>21235</v>
      </c>
      <c r="N94" s="12">
        <f>IFERROR(VLOOKUP('ST 1 lentelė'!C94,'Projektu sutartys 20190605'!$A$3:$O$81,7,FALSE)," ")</f>
        <v>1873.67</v>
      </c>
      <c r="O94" s="12">
        <f>IFERROR(VLOOKUP('ST 1 lentelė'!C94,'Projektu sutartys 20190605'!$A$3:$O$81,8,FALSE)," ")</f>
        <v>1873.68</v>
      </c>
      <c r="P94" s="12" t="str">
        <f>IFERROR(VLOOKUP(C94,'mokejimai 20190605'!$A$1:$G$69,4,FALSE)," ")</f>
        <v xml:space="preserve"> </v>
      </c>
      <c r="Q94" s="12" t="str">
        <f>IFERROR(VLOOKUP(C94,'mokejimai 20190605'!$A$1:$G$69,5,FALSE)," ")</f>
        <v xml:space="preserve"> </v>
      </c>
      <c r="R94" s="12" t="str">
        <f>IFERROR(VLOOKUP($C94,'mokejimai 20190605'!$A$1:$G$69,6,FALSE)," ")</f>
        <v xml:space="preserve"> </v>
      </c>
      <c r="S94" s="12" t="str">
        <f>IFERROR(VLOOKUP($C94,'mokejimai 20190605'!$A$1:$G$69,7,FALSE)," ")</f>
        <v xml:space="preserve"> </v>
      </c>
      <c r="T94" s="12"/>
    </row>
    <row r="95" spans="1:20" ht="36" x14ac:dyDescent="0.25">
      <c r="A95" s="12" t="str">
        <f>'Visi duomenys'!A96</f>
        <v>2.1.2.3.13</v>
      </c>
      <c r="B95" s="12" t="str">
        <f>'Visi duomenys'!B96</f>
        <v>R086609-270000-0013</v>
      </c>
      <c r="C95" s="12" t="str">
        <f>'Visi duomenys'!C96</f>
        <v>08.1.3-CPVA-R-609-71-0017</v>
      </c>
      <c r="D95" s="237" t="str">
        <f>'Visi duomenys'!D96</f>
        <v>VšĮ Kaltinėnų PSPC paslaugų kokybės gerinimas</v>
      </c>
      <c r="E95" s="12" t="str">
        <f>'Visi duomenys'!E96</f>
        <v>VšĮ Kaltinėnų PSPC</v>
      </c>
      <c r="F95" s="12" t="str">
        <f>('Visi duomenys'!J96&amp;" "&amp;'Visi duomenys'!K96&amp;" "&amp;'Visi duomenys'!L96)</f>
        <v xml:space="preserve">  </v>
      </c>
      <c r="G95" s="12" t="str">
        <f>'Visi duomenys'!BI96</f>
        <v>Baigtas</v>
      </c>
      <c r="H95" s="312">
        <f>'Visi duomenys'!N96</f>
        <v>17182</v>
      </c>
      <c r="I95" s="312">
        <f>'Visi duomenys'!S96</f>
        <v>11914.1</v>
      </c>
      <c r="J95" s="312">
        <f>'Visi duomenys'!P96</f>
        <v>2457.58</v>
      </c>
      <c r="K95" s="312">
        <f>'Visi duomenys'!O96+'Visi duomenys'!Q96+'Visi duomenys'!R96</f>
        <v>2810.3199999999997</v>
      </c>
      <c r="L95" s="12">
        <f>IFERROR(VLOOKUP('ST 1 lentelė'!C95,'Projektu sutartys 20190605'!$A$3:$O$81,4,FALSE)," ")</f>
        <v>19449.150000000001</v>
      </c>
      <c r="M95" s="12">
        <f>IFERROR(VLOOKUP('ST 1 lentelė'!C95,'Projektu sutartys 20190605'!$A$3:$O$81,6,FALSE)," ")</f>
        <v>13486.16</v>
      </c>
      <c r="N95" s="12">
        <f>IFERROR(VLOOKUP('ST 1 lentelė'!C95,'Projektu sutartys 20190605'!$A$3:$O$81,7,FALSE)," ")</f>
        <v>2781.85</v>
      </c>
      <c r="O95" s="12">
        <f>IFERROR(VLOOKUP('ST 1 lentelė'!C95,'Projektu sutartys 20190605'!$A$3:$O$81,8,FALSE)," ")</f>
        <v>3181.14</v>
      </c>
      <c r="P95" s="12" t="str">
        <f>IFERROR(VLOOKUP(C95,'mokejimai 20190605'!$A$1:$G$69,4,FALSE)," ")</f>
        <v xml:space="preserve"> </v>
      </c>
      <c r="Q95" s="12" t="str">
        <f>IFERROR(VLOOKUP(C95,'mokejimai 20190605'!$A$1:$G$69,5,FALSE)," ")</f>
        <v xml:space="preserve"> </v>
      </c>
      <c r="R95" s="12" t="str">
        <f>IFERROR(VLOOKUP($C95,'mokejimai 20190605'!$A$1:$G$69,6,FALSE)," ")</f>
        <v xml:space="preserve"> </v>
      </c>
      <c r="S95" s="12" t="str">
        <f>IFERROR(VLOOKUP($C95,'mokejimai 20190605'!$A$1:$G$69,7,FALSE)," ")</f>
        <v xml:space="preserve"> </v>
      </c>
      <c r="T95" s="12"/>
    </row>
    <row r="96" spans="1:20" ht="24" x14ac:dyDescent="0.25">
      <c r="A96" s="12" t="str">
        <f>'Visi duomenys'!A97</f>
        <v>2.1.2.3.14</v>
      </c>
      <c r="B96" s="12" t="str">
        <f>'Visi duomenys'!B97</f>
        <v>R086609-270000-0014</v>
      </c>
      <c r="C96" s="12" t="str">
        <f>'Visi duomenys'!C97</f>
        <v>08.1.3-CPVA-R-609-71-0008</v>
      </c>
      <c r="D96" s="237" t="str">
        <f>'Visi duomenys'!D97</f>
        <v>VšĮ Tauragės rajono pirminės sveikatos priežiūros centro veiklos efektyvumo didinimas</v>
      </c>
      <c r="E96" s="12" t="str">
        <f>'Visi duomenys'!E97</f>
        <v>TPSPC</v>
      </c>
      <c r="F96" s="12" t="str">
        <f>('Visi duomenys'!J97&amp;" "&amp;'Visi duomenys'!K97&amp;" "&amp;'Visi duomenys'!L97)</f>
        <v xml:space="preserve">  </v>
      </c>
      <c r="G96" s="12" t="str">
        <f>'Visi duomenys'!BI97</f>
        <v>Įgyvendinama sutartis</v>
      </c>
      <c r="H96" s="312">
        <f>'Visi duomenys'!N97</f>
        <v>258998.59</v>
      </c>
      <c r="I96" s="312">
        <f>'Visi duomenys'!S97</f>
        <v>220146.25</v>
      </c>
      <c r="J96" s="312">
        <f>'Visi duomenys'!P97</f>
        <v>19426.16</v>
      </c>
      <c r="K96" s="312">
        <f>'Visi duomenys'!O97+'Visi duomenys'!Q97+'Visi duomenys'!R97</f>
        <v>19426.18</v>
      </c>
      <c r="L96" s="12">
        <f>IFERROR(VLOOKUP('ST 1 lentelė'!C96,'Projektu sutartys 20190605'!$A$3:$O$81,4,FALSE)," ")</f>
        <v>240523</v>
      </c>
      <c r="M96" s="12">
        <f>IFERROR(VLOOKUP('ST 1 lentelė'!C96,'Projektu sutartys 20190605'!$A$3:$O$81,6,FALSE)," ")</f>
        <v>204444.55</v>
      </c>
      <c r="N96" s="12">
        <f>IFERROR(VLOOKUP('ST 1 lentelė'!C96,'Projektu sutartys 20190605'!$A$3:$O$81,7,FALSE)," ")</f>
        <v>18039.22</v>
      </c>
      <c r="O96" s="12">
        <f>IFERROR(VLOOKUP('ST 1 lentelė'!C96,'Projektu sutartys 20190605'!$A$3:$O$81,8,FALSE)," ")</f>
        <v>18039.23</v>
      </c>
      <c r="P96" s="12">
        <f>IFERROR(VLOOKUP(C96,'mokejimai 20190605'!$A$1:$G$69,4,FALSE)," ")</f>
        <v>80026.12</v>
      </c>
      <c r="Q96" s="12">
        <f>IFERROR(VLOOKUP(C96,'mokejimai 20190605'!$A$1:$G$69,5,FALSE)," ")</f>
        <v>68022.2</v>
      </c>
      <c r="R96" s="12">
        <f>IFERROR(VLOOKUP($C96,'mokejimai 20190605'!$A$1:$G$69,6,FALSE)," ")</f>
        <v>6001.96</v>
      </c>
      <c r="S96" s="12">
        <f>IFERROR(VLOOKUP($C96,'mokejimai 20190605'!$A$1:$G$69,7,FALSE)," ")</f>
        <v>6001.96</v>
      </c>
      <c r="T96" s="12"/>
    </row>
    <row r="97" spans="1:20" ht="36" x14ac:dyDescent="0.25">
      <c r="A97" s="12" t="str">
        <f>'Visi duomenys'!A98</f>
        <v>2.1.2.3.15</v>
      </c>
      <c r="B97" s="12" t="str">
        <f>'Visi duomenys'!B98</f>
        <v>R086609-270000-0015</v>
      </c>
      <c r="C97" s="12" t="str">
        <f>'Visi duomenys'!C98</f>
        <v>08.1.3-CPVA-R-609-71-0001</v>
      </c>
      <c r="D97" s="237" t="str">
        <f>'Visi duomenys'!D98</f>
        <v>UAB ,,Šeimos pulsas" veiklos efektyvumo didinimas</v>
      </c>
      <c r="E97" s="12" t="str">
        <f>'Visi duomenys'!E98</f>
        <v>UAB ,,Šeimos pulsas"</v>
      </c>
      <c r="F97" s="12" t="str">
        <f>('Visi duomenys'!J98&amp;" "&amp;'Visi duomenys'!K98&amp;" "&amp;'Visi duomenys'!L98)</f>
        <v xml:space="preserve">  </v>
      </c>
      <c r="G97" s="12" t="str">
        <f>'Visi duomenys'!BI98</f>
        <v>Baigtas</v>
      </c>
      <c r="H97" s="312">
        <f>'Visi duomenys'!N98</f>
        <v>47242</v>
      </c>
      <c r="I97" s="312">
        <f>'Visi duomenys'!S98</f>
        <v>40155.699999999997</v>
      </c>
      <c r="J97" s="312">
        <f>'Visi duomenys'!P98</f>
        <v>3543.15</v>
      </c>
      <c r="K97" s="312">
        <f>'Visi duomenys'!O98+'Visi duomenys'!Q98+'Visi duomenys'!R98</f>
        <v>3543.15</v>
      </c>
      <c r="L97" s="12">
        <f>IFERROR(VLOOKUP('ST 1 lentelė'!C97,'Projektu sutartys 20190605'!$A$3:$O$81,4,FALSE)," ")</f>
        <v>43698.85</v>
      </c>
      <c r="M97" s="12">
        <f>IFERROR(VLOOKUP('ST 1 lentelė'!C97,'Projektu sutartys 20190605'!$A$3:$O$81,6,FALSE)," ")</f>
        <v>40155.699999999997</v>
      </c>
      <c r="N97" s="12">
        <f>IFERROR(VLOOKUP('ST 1 lentelė'!C97,'Projektu sutartys 20190605'!$A$3:$O$81,7,FALSE)," ")</f>
        <v>3543.15</v>
      </c>
      <c r="O97" s="12">
        <f>IFERROR(VLOOKUP('ST 1 lentelė'!C97,'Projektu sutartys 20190605'!$A$3:$O$81,8,FALSE)," ")</f>
        <v>3543.15</v>
      </c>
      <c r="P97" s="12">
        <f>IFERROR(VLOOKUP(C97,'mokejimai 20190605'!$A$1:$G$69,4,FALSE)," ")</f>
        <v>30865.07</v>
      </c>
      <c r="Q97" s="12">
        <f>IFERROR(VLOOKUP(C97,'mokejimai 20190605'!$A$1:$G$69,5,FALSE)," ")</f>
        <v>26235.31</v>
      </c>
      <c r="R97" s="12">
        <f>IFERROR(VLOOKUP($C97,'mokejimai 20190605'!$A$1:$G$69,6,FALSE)," ")</f>
        <v>2314.88</v>
      </c>
      <c r="S97" s="12">
        <f>IFERROR(VLOOKUP($C97,'mokejimai 20190605'!$A$1:$G$69,7,FALSE)," ")</f>
        <v>2314.88</v>
      </c>
      <c r="T97" s="12"/>
    </row>
    <row r="98" spans="1:20" ht="48" x14ac:dyDescent="0.25">
      <c r="A98" s="12" t="str">
        <f>'Visi duomenys'!A99</f>
        <v>2.1.2.3.16</v>
      </c>
      <c r="B98" s="12" t="str">
        <f>'Visi duomenys'!B99</f>
        <v>R086609-270000-0016</v>
      </c>
      <c r="C98" s="12" t="str">
        <f>'Visi duomenys'!C99</f>
        <v>08.1.3-CPVA-R-609-71-0005</v>
      </c>
      <c r="D98" s="237" t="str">
        <f>'Visi duomenys'!D99</f>
        <v>UAB Mažonienės medicinos kabineto veiklos efektyvumo didinimas</v>
      </c>
      <c r="E98" s="12" t="str">
        <f>'Visi duomenys'!E99</f>
        <v>UAB Mažonienės medicinos kabinetas</v>
      </c>
      <c r="F98" s="12" t="str">
        <f>('Visi duomenys'!J99&amp;" "&amp;'Visi duomenys'!K99&amp;" "&amp;'Visi duomenys'!L99)</f>
        <v xml:space="preserve">  </v>
      </c>
      <c r="G98" s="12" t="str">
        <f>'Visi duomenys'!BI99</f>
        <v>Baigtas</v>
      </c>
      <c r="H98" s="312">
        <f>'Visi duomenys'!N99</f>
        <v>26893</v>
      </c>
      <c r="I98" s="312">
        <f>'Visi duomenys'!S99</f>
        <v>21944.7</v>
      </c>
      <c r="J98" s="312">
        <f>'Visi duomenys'!P99</f>
        <v>0</v>
      </c>
      <c r="K98" s="312">
        <f>'Visi duomenys'!O99+'Visi duomenys'!Q99+'Visi duomenys'!R99</f>
        <v>4948.3</v>
      </c>
      <c r="L98" s="12">
        <f>IFERROR(VLOOKUP('ST 1 lentelė'!C98,'Projektu sutartys 20190605'!$A$3:$O$81,4,FALSE)," ")</f>
        <v>21944.7</v>
      </c>
      <c r="M98" s="12">
        <f>IFERROR(VLOOKUP('ST 1 lentelė'!C98,'Projektu sutartys 20190605'!$A$3:$O$81,6,FALSE)," ")</f>
        <v>21944.7</v>
      </c>
      <c r="N98" s="12">
        <f>IFERROR(VLOOKUP('ST 1 lentelė'!C98,'Projektu sutartys 20190605'!$A$3:$O$81,7,FALSE)," ")</f>
        <v>0</v>
      </c>
      <c r="O98" s="12">
        <f>IFERROR(VLOOKUP('ST 1 lentelė'!C98,'Projektu sutartys 20190605'!$A$3:$O$81,8,FALSE)," ")</f>
        <v>4948.3</v>
      </c>
      <c r="P98" s="12">
        <f>IFERROR(VLOOKUP(C98,'mokejimai 20190605'!$A$1:$G$69,4,FALSE)," ")</f>
        <v>26893</v>
      </c>
      <c r="Q98" s="12">
        <f>IFERROR(VLOOKUP(C98,'mokejimai 20190605'!$A$1:$G$69,5,FALSE)," ")</f>
        <v>21944.7</v>
      </c>
      <c r="R98" s="12">
        <f>IFERROR(VLOOKUP($C98,'mokejimai 20190605'!$A$1:$G$69,6,FALSE)," ")</f>
        <v>0</v>
      </c>
      <c r="S98" s="12">
        <f>IFERROR(VLOOKUP($C98,'mokejimai 20190605'!$A$1:$G$69,7,FALSE)," ")</f>
        <v>4948.3</v>
      </c>
      <c r="T98" s="12"/>
    </row>
    <row r="99" spans="1:20" ht="24" x14ac:dyDescent="0.25">
      <c r="A99" s="12" t="str">
        <f>'Visi duomenys'!A100</f>
        <v>2.1.2.3.17</v>
      </c>
      <c r="B99" s="12" t="str">
        <f>'Visi duomenys'!B100</f>
        <v>R086609-270000-0017</v>
      </c>
      <c r="C99" s="12" t="str">
        <f>'Visi duomenys'!C100</f>
        <v>08.1.3-CPVA-R-609-71-0004</v>
      </c>
      <c r="D99" s="237" t="str">
        <f>'Visi duomenys'!D100</f>
        <v>UAB InMedica šeimos klinikų Tauragėje ir Skaudvilėje veiklos efektyvumo didinimas</v>
      </c>
      <c r="E99" s="12" t="str">
        <f>'Visi duomenys'!E100</f>
        <v>UAB InMedica</v>
      </c>
      <c r="F99" s="12" t="str">
        <f>('Visi duomenys'!J100&amp;" "&amp;'Visi duomenys'!K100&amp;" "&amp;'Visi duomenys'!L100)</f>
        <v xml:space="preserve">  </v>
      </c>
      <c r="G99" s="12" t="str">
        <f>'Visi duomenys'!BI100</f>
        <v>Baigtas</v>
      </c>
      <c r="H99" s="312">
        <f>'Visi duomenys'!N100</f>
        <v>103528.96000000001</v>
      </c>
      <c r="I99" s="312">
        <f>'Visi duomenys'!S100</f>
        <v>87999.62</v>
      </c>
      <c r="J99" s="312">
        <f>'Visi duomenys'!P100</f>
        <v>7764.67</v>
      </c>
      <c r="K99" s="312">
        <f>'Visi duomenys'!O100+'Visi duomenys'!Q100+'Visi duomenys'!R100</f>
        <v>7764.67</v>
      </c>
      <c r="L99" s="12">
        <f>IFERROR(VLOOKUP('ST 1 lentelė'!C99,'Projektu sutartys 20190605'!$A$3:$O$81,4,FALSE)," ")</f>
        <v>99133.17</v>
      </c>
      <c r="M99" s="12">
        <f>IFERROR(VLOOKUP('ST 1 lentelė'!C99,'Projektu sutartys 20190605'!$A$3:$O$81,6,FALSE)," ")</f>
        <v>91095.35</v>
      </c>
      <c r="N99" s="12">
        <f>IFERROR(VLOOKUP('ST 1 lentelė'!C99,'Projektu sutartys 20190605'!$A$3:$O$81,7,FALSE)," ")</f>
        <v>8037.82</v>
      </c>
      <c r="O99" s="12">
        <f>IFERROR(VLOOKUP('ST 1 lentelė'!C99,'Projektu sutartys 20190605'!$A$3:$O$81,8,FALSE)," ")</f>
        <v>8037.83</v>
      </c>
      <c r="P99" s="12">
        <f>IFERROR(VLOOKUP(C99,'mokejimai 20190605'!$A$1:$G$69,4,FALSE)," ")</f>
        <v>82291.960000000006</v>
      </c>
      <c r="Q99" s="12">
        <f>IFERROR(VLOOKUP(C99,'mokejimai 20190605'!$A$1:$G$69,5,FALSE)," ")</f>
        <v>69948.17</v>
      </c>
      <c r="R99" s="12">
        <f>IFERROR(VLOOKUP($C99,'mokejimai 20190605'!$A$1:$G$69,6,FALSE)," ")</f>
        <v>6171.89</v>
      </c>
      <c r="S99" s="12">
        <f>IFERROR(VLOOKUP($C99,'mokejimai 20190605'!$A$1:$G$69,7,FALSE)," ")</f>
        <v>6171.9</v>
      </c>
      <c r="T99" s="12"/>
    </row>
    <row r="100" spans="1:20" x14ac:dyDescent="0.25">
      <c r="A100" s="239" t="str">
        <f>'Visi duomenys'!A101</f>
        <v>2.1.3.</v>
      </c>
      <c r="B100" s="239">
        <f>'Visi duomenys'!B101</f>
        <v>0</v>
      </c>
      <c r="C100" s="239">
        <f>'Visi duomenys'!C101</f>
        <v>0</v>
      </c>
      <c r="D100" s="236" t="str">
        <f>'Visi duomenys'!D101</f>
        <v>Uždavinys. Padidinti regiono savivaldybių socialinio būsto fondą, pagerinti bendruomenėje teikiamų socialinių paslaugų kokybę ir išplėsti jų prieinamumą.</v>
      </c>
      <c r="E100" s="10">
        <f>'Visi duomenys'!E101</f>
        <v>0</v>
      </c>
      <c r="F100" s="10" t="str">
        <f>('Visi duomenys'!J101&amp;" "&amp;'Visi duomenys'!K101&amp;" "&amp;'Visi duomenys'!L101)</f>
        <v xml:space="preserve">  </v>
      </c>
      <c r="G100" s="10" t="str">
        <f>'Visi duomenys'!BI101</f>
        <v xml:space="preserve"> </v>
      </c>
      <c r="H100" s="322">
        <f>'Visi duomenys'!N101</f>
        <v>0</v>
      </c>
      <c r="I100" s="322">
        <f>'Visi duomenys'!S101</f>
        <v>0</v>
      </c>
      <c r="J100" s="322">
        <f>'Visi duomenys'!P101</f>
        <v>0</v>
      </c>
      <c r="K100" s="322">
        <f>'Visi duomenys'!O101+'Visi duomenys'!Q101+'Visi duomenys'!R101</f>
        <v>0</v>
      </c>
      <c r="L100" s="10" t="str">
        <f>IFERROR(VLOOKUP('ST 1 lentelė'!C100,'Projektu sutartys 20190605'!$A$3:$O$81,4,FALSE)," ")</f>
        <v xml:space="preserve"> </v>
      </c>
      <c r="M100" s="10" t="str">
        <f>IFERROR(VLOOKUP('ST 1 lentelė'!C100,'Projektu sutartys 20190605'!$A$3:$O$81,6,FALSE)," ")</f>
        <v xml:space="preserve"> </v>
      </c>
      <c r="N100" s="10" t="str">
        <f>IFERROR(VLOOKUP('ST 1 lentelė'!C100,'Projektu sutartys 20190605'!$A$3:$O$81,7,FALSE)," ")</f>
        <v xml:space="preserve"> </v>
      </c>
      <c r="O100" s="10" t="str">
        <f>IFERROR(VLOOKUP('ST 1 lentelė'!C100,'Projektu sutartys 20190605'!$A$3:$O$81,8,FALSE)," ")</f>
        <v xml:space="preserve"> </v>
      </c>
      <c r="P100" s="10" t="str">
        <f>IFERROR(VLOOKUP(C100,'mokejimai 20190605'!$A$1:$G$69,4,FALSE)," ")</f>
        <v xml:space="preserve"> </v>
      </c>
      <c r="Q100" s="10" t="str">
        <f>IFERROR(VLOOKUP(C100,'mokejimai 20190605'!$A$1:$G$69,5,FALSE)," ")</f>
        <v xml:space="preserve"> </v>
      </c>
      <c r="R100" s="10" t="str">
        <f>IFERROR(VLOOKUP($C100,'mokejimai 20190605'!$A$1:$G$69,6,FALSE)," ")</f>
        <v xml:space="preserve"> </v>
      </c>
      <c r="S100" s="10" t="str">
        <f>IFERROR(VLOOKUP($C100,'mokejimai 20190605'!$A$1:$G$69,7,FALSE)," ")</f>
        <v xml:space="preserve"> </v>
      </c>
      <c r="T100" s="10"/>
    </row>
    <row r="101" spans="1:20" x14ac:dyDescent="0.25">
      <c r="A101" s="239" t="str">
        <f>'Visi duomenys'!A102</f>
        <v>2.1.3.1</v>
      </c>
      <c r="B101" s="239">
        <f>'Visi duomenys'!B102</f>
        <v>0</v>
      </c>
      <c r="C101" s="239">
        <f>'Visi duomenys'!C102</f>
        <v>0</v>
      </c>
      <c r="D101" s="236" t="str">
        <f>'Visi duomenys'!D102</f>
        <v>Priemonė: Socialinių paslaugų infrastruktūros plėtra</v>
      </c>
      <c r="E101" s="10">
        <f>'Visi duomenys'!E102</f>
        <v>0</v>
      </c>
      <c r="F101" s="10" t="str">
        <f>('Visi duomenys'!J102&amp;" "&amp;'Visi duomenys'!K102&amp;" "&amp;'Visi duomenys'!L102)</f>
        <v xml:space="preserve">  </v>
      </c>
      <c r="G101" s="10" t="str">
        <f>'Visi duomenys'!BI102</f>
        <v xml:space="preserve"> </v>
      </c>
      <c r="H101" s="322">
        <f>'Visi duomenys'!N102</f>
        <v>0</v>
      </c>
      <c r="I101" s="322">
        <f>'Visi duomenys'!S102</f>
        <v>0</v>
      </c>
      <c r="J101" s="322">
        <f>'Visi duomenys'!P102</f>
        <v>0</v>
      </c>
      <c r="K101" s="322">
        <f>'Visi duomenys'!O102+'Visi duomenys'!Q102+'Visi duomenys'!R102</f>
        <v>0</v>
      </c>
      <c r="L101" s="10" t="str">
        <f>IFERROR(VLOOKUP('ST 1 lentelė'!C101,'Projektu sutartys 20190605'!$A$3:$O$81,4,FALSE)," ")</f>
        <v xml:space="preserve"> </v>
      </c>
      <c r="M101" s="10" t="str">
        <f>IFERROR(VLOOKUP('ST 1 lentelė'!C101,'Projektu sutartys 20190605'!$A$3:$O$81,6,FALSE)," ")</f>
        <v xml:space="preserve"> </v>
      </c>
      <c r="N101" s="10" t="str">
        <f>IFERROR(VLOOKUP('ST 1 lentelė'!C101,'Projektu sutartys 20190605'!$A$3:$O$81,7,FALSE)," ")</f>
        <v xml:space="preserve"> </v>
      </c>
      <c r="O101" s="10" t="str">
        <f>IFERROR(VLOOKUP('ST 1 lentelė'!C101,'Projektu sutartys 20190605'!$A$3:$O$81,8,FALSE)," ")</f>
        <v xml:space="preserve"> </v>
      </c>
      <c r="P101" s="10" t="str">
        <f>IFERROR(VLOOKUP(C101,'mokejimai 20190605'!$A$1:$G$69,4,FALSE)," ")</f>
        <v xml:space="preserve"> </v>
      </c>
      <c r="Q101" s="10" t="str">
        <f>IFERROR(VLOOKUP(C101,'mokejimai 20190605'!$A$1:$G$69,5,FALSE)," ")</f>
        <v xml:space="preserve"> </v>
      </c>
      <c r="R101" s="10" t="str">
        <f>IFERROR(VLOOKUP($C101,'mokejimai 20190605'!$A$1:$G$69,6,FALSE)," ")</f>
        <v xml:space="preserve"> </v>
      </c>
      <c r="S101" s="10" t="str">
        <f>IFERROR(VLOOKUP($C101,'mokejimai 20190605'!$A$1:$G$69,7,FALSE)," ")</f>
        <v xml:space="preserve"> </v>
      </c>
      <c r="T101" s="10"/>
    </row>
    <row r="102" spans="1:20" x14ac:dyDescent="0.25">
      <c r="A102" s="12" t="str">
        <f>'Visi duomenys'!A103</f>
        <v>2.1.3.1.1</v>
      </c>
      <c r="B102" s="12" t="str">
        <f>'Visi duomenys'!B103</f>
        <v>R084407-270000-1196</v>
      </c>
      <c r="C102" s="12" t="str">
        <f>'Visi duomenys'!C103</f>
        <v>08.1.1-CPVA-R-407-71-0003</v>
      </c>
      <c r="D102" s="237" t="str">
        <f>'Visi duomenys'!D103</f>
        <v>Savarankiško gyvenimo namų plėtra senyvo amžiaus asmenims ir (ar) asmenims su negalia Šventupio g. 3, Šiauduvoje, Šilalės r.</v>
      </c>
      <c r="E102" s="12" t="str">
        <f>'Visi duomenys'!E103</f>
        <v>ŠRSA</v>
      </c>
      <c r="F102" s="12" t="str">
        <f>('Visi duomenys'!J103&amp;" "&amp;'Visi duomenys'!K103&amp;" "&amp;'Visi duomenys'!L103)</f>
        <v xml:space="preserve">  </v>
      </c>
      <c r="G102" s="12" t="str">
        <f>'Visi duomenys'!BI103</f>
        <v>Baigtas</v>
      </c>
      <c r="H102" s="312">
        <f>'Visi duomenys'!N103</f>
        <v>163883.85</v>
      </c>
      <c r="I102" s="312">
        <f>'Visi duomenys'!S103</f>
        <v>139301.26999999999</v>
      </c>
      <c r="J102" s="312">
        <f>'Visi duomenys'!P103</f>
        <v>0</v>
      </c>
      <c r="K102" s="312">
        <f>'Visi duomenys'!O103+'Visi duomenys'!Q103+'Visi duomenys'!R103</f>
        <v>24582.58</v>
      </c>
      <c r="L102" s="12">
        <f>IFERROR(VLOOKUP('ST 1 lentelė'!C102,'Projektu sutartys 20190605'!$A$3:$O$81,4,FALSE)," ")</f>
        <v>169733.46</v>
      </c>
      <c r="M102" s="12">
        <f>IFERROR(VLOOKUP('ST 1 lentelė'!C102,'Projektu sutartys 20190605'!$A$3:$O$81,6,FALSE)," ")</f>
        <v>144273.44</v>
      </c>
      <c r="N102" s="12">
        <f>IFERROR(VLOOKUP('ST 1 lentelė'!C102,'Projektu sutartys 20190605'!$A$3:$O$81,7,FALSE)," ")</f>
        <v>0</v>
      </c>
      <c r="O102" s="12">
        <f>IFERROR(VLOOKUP('ST 1 lentelė'!C102,'Projektu sutartys 20190605'!$A$3:$O$81,8,FALSE)," ")</f>
        <v>25460.02</v>
      </c>
      <c r="P102" s="12">
        <f>IFERROR(VLOOKUP(C102,'mokejimai 20190605'!$A$1:$G$69,4,FALSE)," ")</f>
        <v>163883.85</v>
      </c>
      <c r="Q102" s="12">
        <f>IFERROR(VLOOKUP(C102,'mokejimai 20190605'!$A$1:$G$69,5,FALSE)," ")</f>
        <v>139301.26999999999</v>
      </c>
      <c r="R102" s="12">
        <f>IFERROR(VLOOKUP($C102,'mokejimai 20190605'!$A$1:$G$69,6,FALSE)," ")</f>
        <v>0</v>
      </c>
      <c r="S102" s="12">
        <f>IFERROR(VLOOKUP($C102,'mokejimai 20190605'!$A$1:$G$69,7,FALSE)," ")</f>
        <v>24582.58</v>
      </c>
      <c r="T102" s="12"/>
    </row>
    <row r="103" spans="1:20" x14ac:dyDescent="0.25">
      <c r="A103" s="12" t="str">
        <f>'Visi duomenys'!A104</f>
        <v>2.1.3.1.2</v>
      </c>
      <c r="B103" s="12" t="str">
        <f>'Visi duomenys'!B104</f>
        <v>R084407-270000-1197</v>
      </c>
      <c r="C103" s="12" t="str">
        <f>'Visi duomenys'!C104</f>
        <v>08.1.1-CPVA-R-407-71-0001</v>
      </c>
      <c r="D103" s="237" t="str">
        <f>'Visi duomenys'!D104</f>
        <v>Modernizuoti veikiančius palaikomojo gydymo, slaugos ir senelių globos namus Pagėgiuose</v>
      </c>
      <c r="E103" s="12" t="str">
        <f>'Visi duomenys'!E104</f>
        <v>PSA</v>
      </c>
      <c r="F103" s="12" t="str">
        <f>('Visi duomenys'!J104&amp;" "&amp;'Visi duomenys'!K104&amp;" "&amp;'Visi duomenys'!L104)</f>
        <v xml:space="preserve">  </v>
      </c>
      <c r="G103" s="12" t="str">
        <f>'Visi duomenys'!BI104</f>
        <v>Baigtas</v>
      </c>
      <c r="H103" s="312">
        <f>'Visi duomenys'!N104</f>
        <v>77491.23</v>
      </c>
      <c r="I103" s="312">
        <f>'Visi duomenys'!S104</f>
        <v>55159.27</v>
      </c>
      <c r="J103" s="312">
        <f>'Visi duomenys'!P104</f>
        <v>0</v>
      </c>
      <c r="K103" s="312">
        <f>'Visi duomenys'!O104+'Visi duomenys'!Q104+'Visi duomenys'!R104</f>
        <v>22331.96</v>
      </c>
      <c r="L103" s="12">
        <f>IFERROR(VLOOKUP('ST 1 lentelė'!C103,'Projektu sutartys 20190605'!$A$3:$O$81,4,FALSE)," ")</f>
        <v>77916.53</v>
      </c>
      <c r="M103" s="12">
        <f>IFERROR(VLOOKUP('ST 1 lentelė'!C103,'Projektu sutartys 20190605'!$A$3:$O$81,6,FALSE)," ")</f>
        <v>55462</v>
      </c>
      <c r="N103" s="12">
        <f>IFERROR(VLOOKUP('ST 1 lentelė'!C103,'Projektu sutartys 20190605'!$A$3:$O$81,7,FALSE)," ")</f>
        <v>0</v>
      </c>
      <c r="O103" s="12">
        <f>IFERROR(VLOOKUP('ST 1 lentelė'!C103,'Projektu sutartys 20190605'!$A$3:$O$81,8,FALSE)," ")</f>
        <v>22454.53</v>
      </c>
      <c r="P103" s="12">
        <f>IFERROR(VLOOKUP(C103,'mokejimai 20190605'!$A$1:$G$69,4,FALSE)," ")</f>
        <v>77491.23</v>
      </c>
      <c r="Q103" s="12">
        <f>IFERROR(VLOOKUP(C103,'mokejimai 20190605'!$A$1:$G$69,5,FALSE)," ")</f>
        <v>55159.27</v>
      </c>
      <c r="R103" s="12">
        <f>IFERROR(VLOOKUP($C103,'mokejimai 20190605'!$A$1:$G$69,6,FALSE)," ")</f>
        <v>0</v>
      </c>
      <c r="S103" s="12">
        <f>IFERROR(VLOOKUP($C103,'mokejimai 20190605'!$A$1:$G$69,7,FALSE)," ")</f>
        <v>22331.96</v>
      </c>
      <c r="T103" s="12"/>
    </row>
    <row r="104" spans="1:20" x14ac:dyDescent="0.25">
      <c r="A104" s="12" t="str">
        <f>'Visi duomenys'!A105</f>
        <v>2.1.3.1.3</v>
      </c>
      <c r="B104" s="12" t="str">
        <f>'Visi duomenys'!B105</f>
        <v>R084407-270000-1198</v>
      </c>
      <c r="C104" s="12" t="str">
        <f>'Visi duomenys'!C105</f>
        <v>08.1.1-CPVA-R-407-71-0002</v>
      </c>
      <c r="D104" s="237" t="str">
        <f>'Visi duomenys'!D105</f>
        <v>Socialinių paslaugų įstaigos modernizavimas ir paslaugų plėtra Jurbarko rajone</v>
      </c>
      <c r="E104" s="12" t="str">
        <f>'Visi duomenys'!E105</f>
        <v>JRSA</v>
      </c>
      <c r="F104" s="12" t="str">
        <f>('Visi duomenys'!J105&amp;" "&amp;'Visi duomenys'!K105&amp;" "&amp;'Visi duomenys'!L105)</f>
        <v xml:space="preserve">  </v>
      </c>
      <c r="G104" s="12" t="str">
        <f>'Visi duomenys'!BI105</f>
        <v>Baigtas</v>
      </c>
      <c r="H104" s="312">
        <f>'Visi duomenys'!N105</f>
        <v>184477.95</v>
      </c>
      <c r="I104" s="312">
        <f>'Visi duomenys'!S105</f>
        <v>156806.25</v>
      </c>
      <c r="J104" s="312">
        <f>'Visi duomenys'!P105</f>
        <v>0</v>
      </c>
      <c r="K104" s="312">
        <f>'Visi duomenys'!O105+'Visi duomenys'!Q105+'Visi duomenys'!R105</f>
        <v>27671.7</v>
      </c>
      <c r="L104" s="12">
        <f>IFERROR(VLOOKUP('ST 1 lentelė'!C104,'Projektu sutartys 20190605'!$A$3:$O$81,4,FALSE)," ")</f>
        <v>191806.42</v>
      </c>
      <c r="M104" s="12">
        <f>IFERROR(VLOOKUP('ST 1 lentelė'!C104,'Projektu sutartys 20190605'!$A$3:$O$81,6,FALSE)," ")</f>
        <v>163035.45000000001</v>
      </c>
      <c r="N104" s="12">
        <f>IFERROR(VLOOKUP('ST 1 lentelė'!C104,'Projektu sutartys 20190605'!$A$3:$O$81,7,FALSE)," ")</f>
        <v>0</v>
      </c>
      <c r="O104" s="12">
        <f>IFERROR(VLOOKUP('ST 1 lentelė'!C104,'Projektu sutartys 20190605'!$A$3:$O$81,8,FALSE)," ")</f>
        <v>28770.97</v>
      </c>
      <c r="P104" s="12">
        <f>IFERROR(VLOOKUP(C104,'mokejimai 20190605'!$A$1:$G$69,4,FALSE)," ")</f>
        <v>157447.28</v>
      </c>
      <c r="Q104" s="12">
        <f>IFERROR(VLOOKUP(C104,'mokejimai 20190605'!$A$1:$G$69,5,FALSE)," ")</f>
        <v>133830.18</v>
      </c>
      <c r="R104" s="12">
        <f>IFERROR(VLOOKUP($C104,'mokejimai 20190605'!$A$1:$G$69,6,FALSE)," ")</f>
        <v>0</v>
      </c>
      <c r="S104" s="12">
        <f>IFERROR(VLOOKUP($C104,'mokejimai 20190605'!$A$1:$G$69,7,FALSE)," ")</f>
        <v>23617.1</v>
      </c>
      <c r="T104" s="12"/>
    </row>
    <row r="105" spans="1:20" ht="48" x14ac:dyDescent="0.25">
      <c r="A105" s="12" t="str">
        <f>'Visi duomenys'!A106</f>
        <v>2.1.3.1.4</v>
      </c>
      <c r="B105" s="12" t="str">
        <f>'Visi duomenys'!B106</f>
        <v>R084407-270000-1199</v>
      </c>
      <c r="C105" s="12" t="str">
        <f>'Visi duomenys'!C106</f>
        <v>08.1.1-CPVA-R-407-71-0004</v>
      </c>
      <c r="D105" s="237" t="str">
        <f>'Visi duomenys'!D106</f>
        <v>Nestacionarių socialinių paslaugų infrastruktūros plėtra Tauragės rajono savivaldybėje</v>
      </c>
      <c r="E105" s="12" t="str">
        <f>'Visi duomenys'!E106</f>
        <v>BĮ "Tauragės socialinių paslaugų centras"</v>
      </c>
      <c r="F105" s="12" t="str">
        <f>('Visi duomenys'!J106&amp;" "&amp;'Visi duomenys'!K106&amp;" "&amp;'Visi duomenys'!L106)</f>
        <v xml:space="preserve">  </v>
      </c>
      <c r="G105" s="12" t="str">
        <f>'Visi duomenys'!BI106</f>
        <v>Baigtas</v>
      </c>
      <c r="H105" s="312">
        <f>'Visi duomenys'!N106</f>
        <v>416817.53</v>
      </c>
      <c r="I105" s="312">
        <f>'Visi duomenys'!S106</f>
        <v>236884.21</v>
      </c>
      <c r="J105" s="312">
        <f>'Visi duomenys'!P106</f>
        <v>0</v>
      </c>
      <c r="K105" s="312">
        <f>'Visi duomenys'!O106+'Visi duomenys'!Q106+'Visi duomenys'!R106</f>
        <v>179933.32</v>
      </c>
      <c r="L105" s="12">
        <f>IFERROR(VLOOKUP('ST 1 lentelė'!C105,'Projektu sutartys 20190605'!$A$3:$O$81,4,FALSE)," ")</f>
        <v>416817.53</v>
      </c>
      <c r="M105" s="12">
        <f>IFERROR(VLOOKUP('ST 1 lentelė'!C105,'Projektu sutartys 20190605'!$A$3:$O$81,6,FALSE)," ")</f>
        <v>225380.11</v>
      </c>
      <c r="N105" s="12">
        <f>IFERROR(VLOOKUP('ST 1 lentelė'!C105,'Projektu sutartys 20190605'!$A$3:$O$81,7,FALSE)," ")</f>
        <v>0</v>
      </c>
      <c r="O105" s="12">
        <f>IFERROR(VLOOKUP('ST 1 lentelė'!C105,'Projektu sutartys 20190605'!$A$3:$O$81,8,FALSE)," ")</f>
        <v>191437.42</v>
      </c>
      <c r="P105" s="12">
        <f>IFERROR(VLOOKUP(C105,'mokejimai 20190605'!$A$1:$G$69,4,FALSE)," ")</f>
        <v>44085.2</v>
      </c>
      <c r="Q105" s="12">
        <f>IFERROR(VLOOKUP(C105,'mokejimai 20190605'!$A$1:$G$69,5,FALSE)," ")</f>
        <v>23837.599999999999</v>
      </c>
      <c r="R105" s="12">
        <f>IFERROR(VLOOKUP($C105,'mokejimai 20190605'!$A$1:$G$69,6,FALSE)," ")</f>
        <v>0</v>
      </c>
      <c r="S105" s="12">
        <f>IFERROR(VLOOKUP($C105,'mokejimai 20190605'!$A$1:$G$69,7,FALSE)," ")</f>
        <v>20247.599999999999</v>
      </c>
      <c r="T105" s="12"/>
    </row>
    <row r="106" spans="1:20" x14ac:dyDescent="0.25">
      <c r="A106" s="239" t="str">
        <f>'Visi duomenys'!A107</f>
        <v>2.1.3.2</v>
      </c>
      <c r="B106" s="239" t="str">
        <f>'Visi duomenys'!B107</f>
        <v/>
      </c>
      <c r="C106" s="239">
        <f>'Visi duomenys'!C107</f>
        <v>0</v>
      </c>
      <c r="D106" s="236" t="str">
        <f>'Visi duomenys'!D107</f>
        <v>Priemonė: Socialinio būsto fondo plėtra</v>
      </c>
      <c r="E106" s="10">
        <f>'Visi duomenys'!E107</f>
        <v>0</v>
      </c>
      <c r="F106" s="10" t="str">
        <f>('Visi duomenys'!J107&amp;" "&amp;'Visi duomenys'!K107&amp;" "&amp;'Visi duomenys'!L107)</f>
        <v xml:space="preserve">  </v>
      </c>
      <c r="G106" s="10" t="str">
        <f>'Visi duomenys'!BI107</f>
        <v xml:space="preserve"> </v>
      </c>
      <c r="H106" s="322">
        <f>'Visi duomenys'!N107</f>
        <v>0</v>
      </c>
      <c r="I106" s="322">
        <f>'Visi duomenys'!S107</f>
        <v>0</v>
      </c>
      <c r="J106" s="322">
        <f>'Visi duomenys'!P107</f>
        <v>0</v>
      </c>
      <c r="K106" s="322">
        <f>'Visi duomenys'!O107+'Visi duomenys'!Q107+'Visi duomenys'!R107</f>
        <v>0</v>
      </c>
      <c r="L106" s="10" t="str">
        <f>IFERROR(VLOOKUP('ST 1 lentelė'!C106,'Projektu sutartys 20190605'!$A$3:$O$81,4,FALSE)," ")</f>
        <v xml:space="preserve"> </v>
      </c>
      <c r="M106" s="10" t="str">
        <f>IFERROR(VLOOKUP('ST 1 lentelė'!C106,'Projektu sutartys 20190605'!$A$3:$O$81,6,FALSE)," ")</f>
        <v xml:space="preserve"> </v>
      </c>
      <c r="N106" s="10" t="str">
        <f>IFERROR(VLOOKUP('ST 1 lentelė'!C106,'Projektu sutartys 20190605'!$A$3:$O$81,7,FALSE)," ")</f>
        <v xml:space="preserve"> </v>
      </c>
      <c r="O106" s="10" t="str">
        <f>IFERROR(VLOOKUP('ST 1 lentelė'!C106,'Projektu sutartys 20190605'!$A$3:$O$81,8,FALSE)," ")</f>
        <v xml:space="preserve"> </v>
      </c>
      <c r="P106" s="10" t="str">
        <f>IFERROR(VLOOKUP(C106,'mokejimai 20190605'!$A$1:$G$69,4,FALSE)," ")</f>
        <v xml:space="preserve"> </v>
      </c>
      <c r="Q106" s="10" t="str">
        <f>IFERROR(VLOOKUP(C106,'mokejimai 20190605'!$A$1:$G$69,5,FALSE)," ")</f>
        <v xml:space="preserve"> </v>
      </c>
      <c r="R106" s="10" t="str">
        <f>IFERROR(VLOOKUP($C106,'mokejimai 20190605'!$A$1:$G$69,6,FALSE)," ")</f>
        <v xml:space="preserve"> </v>
      </c>
      <c r="S106" s="10" t="str">
        <f>IFERROR(VLOOKUP($C106,'mokejimai 20190605'!$A$1:$G$69,7,FALSE)," ")</f>
        <v xml:space="preserve"> </v>
      </c>
      <c r="T106" s="10"/>
    </row>
    <row r="107" spans="1:20" ht="24" x14ac:dyDescent="0.25">
      <c r="A107" s="12" t="str">
        <f>'Visi duomenys'!A108</f>
        <v>2.1.3.2.1</v>
      </c>
      <c r="B107" s="12" t="str">
        <f>'Visi duomenys'!B108</f>
        <v>R084408-260000-1201</v>
      </c>
      <c r="C107" s="12" t="str">
        <f>'Visi duomenys'!C108</f>
        <v>08.1.2-CPVA-R-408-71-0002</v>
      </c>
      <c r="D107" s="237" t="str">
        <f>'Visi duomenys'!D108</f>
        <v>Socialinio būsto fondo plėtra Šilalės rajono savivaldybėje</v>
      </c>
      <c r="E107" s="12" t="str">
        <f>'Visi duomenys'!E108</f>
        <v>ŠRSA</v>
      </c>
      <c r="F107" s="12" t="str">
        <f>('Visi duomenys'!J108&amp;" "&amp;'Visi duomenys'!K108&amp;" "&amp;'Visi duomenys'!L108)</f>
        <v xml:space="preserve">  </v>
      </c>
      <c r="G107" s="12" t="str">
        <f>'Visi duomenys'!BI108</f>
        <v>Įgyvendinama sutartis</v>
      </c>
      <c r="H107" s="312">
        <f>'Visi duomenys'!N108</f>
        <v>557789.41</v>
      </c>
      <c r="I107" s="312">
        <f>'Visi duomenys'!S108</f>
        <v>474121</v>
      </c>
      <c r="J107" s="312">
        <f>'Visi duomenys'!P108</f>
        <v>0</v>
      </c>
      <c r="K107" s="312">
        <f>'Visi duomenys'!O108+'Visi duomenys'!Q108+'Visi duomenys'!R108</f>
        <v>83668.41</v>
      </c>
      <c r="L107" s="12">
        <f>IFERROR(VLOOKUP('ST 1 lentelė'!C107,'Projektu sutartys 20190605'!$A$3:$O$81,4,FALSE)," ")</f>
        <v>557789.41</v>
      </c>
      <c r="M107" s="12">
        <f>IFERROR(VLOOKUP('ST 1 lentelė'!C107,'Projektu sutartys 20190605'!$A$3:$O$81,6,FALSE)," ")</f>
        <v>474120</v>
      </c>
      <c r="N107" s="12">
        <f>IFERROR(VLOOKUP('ST 1 lentelė'!C107,'Projektu sutartys 20190605'!$A$3:$O$81,7,FALSE)," ")</f>
        <v>0</v>
      </c>
      <c r="O107" s="12">
        <f>IFERROR(VLOOKUP('ST 1 lentelė'!C107,'Projektu sutartys 20190605'!$A$3:$O$81,8,FALSE)," ")</f>
        <v>83669.41</v>
      </c>
      <c r="P107" s="12">
        <f>IFERROR(VLOOKUP(C107,'mokejimai 20190605'!$A$1:$G$69,4,FALSE)," ")</f>
        <v>84743.27</v>
      </c>
      <c r="Q107" s="12">
        <f>IFERROR(VLOOKUP(C107,'mokejimai 20190605'!$A$1:$G$69,5,FALSE)," ")</f>
        <v>72031.63</v>
      </c>
      <c r="R107" s="12">
        <f>IFERROR(VLOOKUP($C107,'mokejimai 20190605'!$A$1:$G$69,6,FALSE)," ")</f>
        <v>0</v>
      </c>
      <c r="S107" s="12">
        <f>IFERROR(VLOOKUP($C107,'mokejimai 20190605'!$A$1:$G$69,7,FALSE)," ")</f>
        <v>12711.64</v>
      </c>
      <c r="T107" s="12"/>
    </row>
    <row r="108" spans="1:20" x14ac:dyDescent="0.25">
      <c r="A108" s="12" t="str">
        <f>'Visi duomenys'!A109</f>
        <v>2.1.3.2.2</v>
      </c>
      <c r="B108" s="12" t="str">
        <f>'Visi duomenys'!B109</f>
        <v>R084408-250000-1202</v>
      </c>
      <c r="C108" s="12" t="str">
        <f>'Visi duomenys'!C109</f>
        <v>08.1.2-CPVA-R-408-71-0004</v>
      </c>
      <c r="D108" s="237" t="str">
        <f>'Visi duomenys'!D109</f>
        <v>Socialinio būsto fondo plėtra Pagėgių savivaldybėje</v>
      </c>
      <c r="E108" s="12" t="str">
        <f>'Visi duomenys'!E109</f>
        <v>PSA</v>
      </c>
      <c r="F108" s="12" t="str">
        <f>('Visi duomenys'!J109&amp;" "&amp;'Visi duomenys'!K109&amp;" "&amp;'Visi duomenys'!L109)</f>
        <v xml:space="preserve">  </v>
      </c>
      <c r="G108" s="12" t="str">
        <f>'Visi duomenys'!BI109</f>
        <v>Baigtas</v>
      </c>
      <c r="H108" s="312">
        <f>'Visi duomenys'!N109</f>
        <v>203981.18</v>
      </c>
      <c r="I108" s="312">
        <f>'Visi duomenys'!S109</f>
        <v>173384</v>
      </c>
      <c r="J108" s="312">
        <f>'Visi duomenys'!P109</f>
        <v>0</v>
      </c>
      <c r="K108" s="312">
        <f>'Visi duomenys'!O109+'Visi duomenys'!Q109+'Visi duomenys'!R109</f>
        <v>30597.18</v>
      </c>
      <c r="L108" s="12">
        <f>IFERROR(VLOOKUP('ST 1 lentelė'!C108,'Projektu sutartys 20190605'!$A$3:$O$81,4,FALSE)," ")</f>
        <v>203981</v>
      </c>
      <c r="M108" s="12">
        <f>IFERROR(VLOOKUP('ST 1 lentelė'!C108,'Projektu sutartys 20190605'!$A$3:$O$81,6,FALSE)," ")</f>
        <v>173383.85</v>
      </c>
      <c r="N108" s="12">
        <f>IFERROR(VLOOKUP('ST 1 lentelė'!C108,'Projektu sutartys 20190605'!$A$3:$O$81,7,FALSE)," ")</f>
        <v>0</v>
      </c>
      <c r="O108" s="12">
        <f>IFERROR(VLOOKUP('ST 1 lentelė'!C108,'Projektu sutartys 20190605'!$A$3:$O$81,8,FALSE)," ")</f>
        <v>30597.15</v>
      </c>
      <c r="P108" s="12">
        <f>IFERROR(VLOOKUP(C108,'mokejimai 20190605'!$A$1:$G$69,4,FALSE)," ")</f>
        <v>201959.4</v>
      </c>
      <c r="Q108" s="12">
        <f>IFERROR(VLOOKUP(C108,'mokejimai 20190605'!$A$1:$G$69,5,FALSE)," ")</f>
        <v>171665.49</v>
      </c>
      <c r="R108" s="12">
        <f>IFERROR(VLOOKUP($C108,'mokejimai 20190605'!$A$1:$G$69,6,FALSE)," ")</f>
        <v>0</v>
      </c>
      <c r="S108" s="12">
        <f>IFERROR(VLOOKUP($C108,'mokejimai 20190605'!$A$1:$G$69,7,FALSE)," ")</f>
        <v>30293.91</v>
      </c>
      <c r="T108" s="12"/>
    </row>
    <row r="109" spans="1:20" ht="24" x14ac:dyDescent="0.25">
      <c r="A109" s="12" t="str">
        <f>'Visi duomenys'!A110</f>
        <v>2.1.3.2.3</v>
      </c>
      <c r="B109" s="12" t="str">
        <f>'Visi duomenys'!B110</f>
        <v>R084408-260000-1203</v>
      </c>
      <c r="C109" s="12" t="str">
        <f>'Visi duomenys'!C110</f>
        <v>08.1.2-CPVA-R-408-71-0001</v>
      </c>
      <c r="D109" s="237" t="str">
        <f>'Visi duomenys'!D110</f>
        <v>Socialinio būsto plėtra Jurbarko rajono savivaldybėje</v>
      </c>
      <c r="E109" s="12" t="str">
        <f>'Visi duomenys'!E110</f>
        <v>JRSA</v>
      </c>
      <c r="F109" s="12" t="str">
        <f>('Visi duomenys'!J110&amp;" "&amp;'Visi duomenys'!K110&amp;" "&amp;'Visi duomenys'!L110)</f>
        <v xml:space="preserve">  </v>
      </c>
      <c r="G109" s="12" t="str">
        <f>'Visi duomenys'!BI110</f>
        <v>Įgyvendinama sutartis</v>
      </c>
      <c r="H109" s="312">
        <f>'Visi duomenys'!N110</f>
        <v>297848.24</v>
      </c>
      <c r="I109" s="312">
        <f>'Visi duomenys'!S110</f>
        <v>253171</v>
      </c>
      <c r="J109" s="312">
        <f>'Visi duomenys'!P110</f>
        <v>0</v>
      </c>
      <c r="K109" s="312">
        <f>'Visi duomenys'!O110+'Visi duomenys'!Q110+'Visi duomenys'!R110</f>
        <v>44677.24</v>
      </c>
      <c r="L109" s="12">
        <f>IFERROR(VLOOKUP('ST 1 lentelė'!C109,'Projektu sutartys 20190605'!$A$3:$O$81,4,FALSE)," ")</f>
        <v>297849</v>
      </c>
      <c r="M109" s="12">
        <f>IFERROR(VLOOKUP('ST 1 lentelė'!C109,'Projektu sutartys 20190605'!$A$3:$O$81,6,FALSE)," ")</f>
        <v>253171</v>
      </c>
      <c r="N109" s="12">
        <f>IFERROR(VLOOKUP('ST 1 lentelė'!C109,'Projektu sutartys 20190605'!$A$3:$O$81,7,FALSE)," ")</f>
        <v>0</v>
      </c>
      <c r="O109" s="12">
        <f>IFERROR(VLOOKUP('ST 1 lentelė'!C109,'Projektu sutartys 20190605'!$A$3:$O$81,8,FALSE)," ")</f>
        <v>44678</v>
      </c>
      <c r="P109" s="12">
        <f>IFERROR(VLOOKUP(C109,'mokejimai 20190605'!$A$1:$G$69,4,FALSE)," ")</f>
        <v>178067.34</v>
      </c>
      <c r="Q109" s="12">
        <f>IFERROR(VLOOKUP(C109,'mokejimai 20190605'!$A$1:$G$69,5,FALSE)," ")</f>
        <v>151356.85</v>
      </c>
      <c r="R109" s="12">
        <f>IFERROR(VLOOKUP($C109,'mokejimai 20190605'!$A$1:$G$69,6,FALSE)," ")</f>
        <v>0</v>
      </c>
      <c r="S109" s="12">
        <f>IFERROR(VLOOKUP($C109,'mokejimai 20190605'!$A$1:$G$69,7,FALSE)," ")</f>
        <v>26710.49</v>
      </c>
      <c r="T109" s="12"/>
    </row>
    <row r="110" spans="1:20" ht="24" x14ac:dyDescent="0.25">
      <c r="A110" s="12" t="str">
        <f>'Visi duomenys'!A111</f>
        <v>2.1.3.2.4</v>
      </c>
      <c r="B110" s="12" t="str">
        <f>'Visi duomenys'!B111</f>
        <v>R084408-260000-1204</v>
      </c>
      <c r="C110" s="12" t="str">
        <f>'Visi duomenys'!C111</f>
        <v>08.1.2-CPVA-R-408-71-0003</v>
      </c>
      <c r="D110" s="237" t="str">
        <f>'Visi duomenys'!D111</f>
        <v>Socialinio būsto fondo plėtra Tauragės rajono savivaldybėje</v>
      </c>
      <c r="E110" s="12" t="str">
        <f>'Visi duomenys'!E111</f>
        <v>TRSA</v>
      </c>
      <c r="F110" s="12" t="str">
        <f>('Visi duomenys'!J111&amp;" "&amp;'Visi duomenys'!K111&amp;" "&amp;'Visi duomenys'!L111)</f>
        <v xml:space="preserve">  </v>
      </c>
      <c r="G110" s="12" t="str">
        <f>'Visi duomenys'!BI111</f>
        <v>Įgyvendinama sutartis</v>
      </c>
      <c r="H110" s="312">
        <f>'Visi duomenys'!N111</f>
        <v>1467581.1764705882</v>
      </c>
      <c r="I110" s="312">
        <f>'Visi duomenys'!S111</f>
        <v>1247444</v>
      </c>
      <c r="J110" s="312">
        <f>'Visi duomenys'!P111</f>
        <v>0</v>
      </c>
      <c r="K110" s="312">
        <f>'Visi duomenys'!O111+'Visi duomenys'!Q111+'Visi duomenys'!R111</f>
        <v>220137.17647058822</v>
      </c>
      <c r="L110" s="12">
        <f>IFERROR(VLOOKUP('ST 1 lentelė'!C110,'Projektu sutartys 20190605'!$A$3:$O$81,4,FALSE)," ")</f>
        <v>1467582</v>
      </c>
      <c r="M110" s="12">
        <f>IFERROR(VLOOKUP('ST 1 lentelė'!C110,'Projektu sutartys 20190605'!$A$3:$O$81,6,FALSE)," ")</f>
        <v>1247444</v>
      </c>
      <c r="N110" s="12">
        <f>IFERROR(VLOOKUP('ST 1 lentelė'!C110,'Projektu sutartys 20190605'!$A$3:$O$81,7,FALSE)," ")</f>
        <v>0</v>
      </c>
      <c r="O110" s="12">
        <f>IFERROR(VLOOKUP('ST 1 lentelė'!C110,'Projektu sutartys 20190605'!$A$3:$O$81,8,FALSE)," ")</f>
        <v>220138</v>
      </c>
      <c r="P110" s="12">
        <f>IFERROR(VLOOKUP(C110,'mokejimai 20190605'!$A$1:$G$69,4,FALSE)," ")</f>
        <v>754741.55</v>
      </c>
      <c r="Q110" s="12">
        <f>IFERROR(VLOOKUP(C110,'mokejimai 20190605'!$A$1:$G$69,5,FALSE)," ")</f>
        <v>641529.96</v>
      </c>
      <c r="R110" s="12">
        <f>IFERROR(VLOOKUP($C110,'mokejimai 20190605'!$A$1:$G$69,6,FALSE)," ")</f>
        <v>0</v>
      </c>
      <c r="S110" s="12">
        <f>IFERROR(VLOOKUP($C110,'mokejimai 20190605'!$A$1:$G$69,7,FALSE)," ")</f>
        <v>113211.59</v>
      </c>
      <c r="T110" s="12"/>
    </row>
    <row r="111" spans="1:20" x14ac:dyDescent="0.25">
      <c r="A111" s="239" t="str">
        <f>'Visi duomenys'!A112</f>
        <v>2.2.</v>
      </c>
      <c r="B111" s="239" t="str">
        <f>'Visi duomenys'!B112</f>
        <v/>
      </c>
      <c r="C111" s="239">
        <f>'Visi duomenys'!C112</f>
        <v>0</v>
      </c>
      <c r="D111" s="236" t="str">
        <f>'Visi duomenys'!D112</f>
        <v xml:space="preserve">Tikslas. Tobulinti viešąjį valdymą savivaldybėse, didinant jo atitikimą visuomenės poreikiams. </v>
      </c>
      <c r="E111" s="10">
        <f>'Visi duomenys'!E112</f>
        <v>0</v>
      </c>
      <c r="F111" s="10" t="str">
        <f>('Visi duomenys'!J112&amp;" "&amp;'Visi duomenys'!K112&amp;" "&amp;'Visi duomenys'!L112)</f>
        <v xml:space="preserve">  </v>
      </c>
      <c r="G111" s="10" t="str">
        <f>'Visi duomenys'!BI112</f>
        <v xml:space="preserve"> </v>
      </c>
      <c r="H111" s="322">
        <f>'Visi duomenys'!N112</f>
        <v>0</v>
      </c>
      <c r="I111" s="322">
        <f>'Visi duomenys'!S112</f>
        <v>0</v>
      </c>
      <c r="J111" s="322">
        <f>'Visi duomenys'!P112</f>
        <v>0</v>
      </c>
      <c r="K111" s="322">
        <f>'Visi duomenys'!O112+'Visi duomenys'!Q112+'Visi duomenys'!R112</f>
        <v>0</v>
      </c>
      <c r="L111" s="10" t="str">
        <f>IFERROR(VLOOKUP('ST 1 lentelė'!C111,'Projektu sutartys 20190605'!$A$3:$O$81,4,FALSE)," ")</f>
        <v xml:space="preserve"> </v>
      </c>
      <c r="M111" s="10" t="str">
        <f>IFERROR(VLOOKUP('ST 1 lentelė'!C111,'Projektu sutartys 20190605'!$A$3:$O$81,6,FALSE)," ")</f>
        <v xml:space="preserve"> </v>
      </c>
      <c r="N111" s="10" t="str">
        <f>IFERROR(VLOOKUP('ST 1 lentelė'!C111,'Projektu sutartys 20190605'!$A$3:$O$81,7,FALSE)," ")</f>
        <v xml:space="preserve"> </v>
      </c>
      <c r="O111" s="10" t="str">
        <f>IFERROR(VLOOKUP('ST 1 lentelė'!C111,'Projektu sutartys 20190605'!$A$3:$O$81,8,FALSE)," ")</f>
        <v xml:space="preserve"> </v>
      </c>
      <c r="P111" s="10" t="str">
        <f>IFERROR(VLOOKUP(C111,'mokejimai 20190605'!$A$1:$G$69,4,FALSE)," ")</f>
        <v xml:space="preserve"> </v>
      </c>
      <c r="Q111" s="10" t="str">
        <f>IFERROR(VLOOKUP(C111,'mokejimai 20190605'!$A$1:$G$69,5,FALSE)," ")</f>
        <v xml:space="preserve"> </v>
      </c>
      <c r="R111" s="10" t="str">
        <f>IFERROR(VLOOKUP($C111,'mokejimai 20190605'!$A$1:$G$69,6,FALSE)," ")</f>
        <v xml:space="preserve"> </v>
      </c>
      <c r="S111" s="10" t="str">
        <f>IFERROR(VLOOKUP($C111,'mokejimai 20190605'!$A$1:$G$69,7,FALSE)," ")</f>
        <v xml:space="preserve"> </v>
      </c>
      <c r="T111" s="10"/>
    </row>
    <row r="112" spans="1:20" x14ac:dyDescent="0.25">
      <c r="A112" s="239" t="str">
        <f>'Visi duomenys'!A113</f>
        <v>2.2.1.</v>
      </c>
      <c r="B112" s="239" t="str">
        <f>'Visi duomenys'!B113</f>
        <v/>
      </c>
      <c r="C112" s="239">
        <f>'Visi duomenys'!C113</f>
        <v>0</v>
      </c>
      <c r="D112" s="236" t="str">
        <f>'Visi duomenys'!D113</f>
        <v xml:space="preserve">Uždavinys. Stiprinti regiono viešojo valdymo darbuotojų kompetenciją, didinti jų veiklos efektyvumą ir gerinti teikiamų paslaugų kokybę.  </v>
      </c>
      <c r="E112" s="10">
        <f>'Visi duomenys'!E113</f>
        <v>0</v>
      </c>
      <c r="F112" s="10" t="str">
        <f>('Visi duomenys'!J113&amp;" "&amp;'Visi duomenys'!K113&amp;" "&amp;'Visi duomenys'!L113)</f>
        <v xml:space="preserve">  </v>
      </c>
      <c r="G112" s="10" t="str">
        <f>'Visi duomenys'!BI113</f>
        <v xml:space="preserve"> </v>
      </c>
      <c r="H112" s="322">
        <f>'Visi duomenys'!N113</f>
        <v>0</v>
      </c>
      <c r="I112" s="322">
        <f>'Visi duomenys'!S113</f>
        <v>0</v>
      </c>
      <c r="J112" s="322">
        <f>'Visi duomenys'!P113</f>
        <v>0</v>
      </c>
      <c r="K112" s="322">
        <f>'Visi duomenys'!O113+'Visi duomenys'!Q113+'Visi duomenys'!R113</f>
        <v>0</v>
      </c>
      <c r="L112" s="10" t="str">
        <f>IFERROR(VLOOKUP('ST 1 lentelė'!C112,'Projektu sutartys 20190605'!$A$3:$O$81,4,FALSE)," ")</f>
        <v xml:space="preserve"> </v>
      </c>
      <c r="M112" s="10" t="str">
        <f>IFERROR(VLOOKUP('ST 1 lentelė'!C112,'Projektu sutartys 20190605'!$A$3:$O$81,6,FALSE)," ")</f>
        <v xml:space="preserve"> </v>
      </c>
      <c r="N112" s="10" t="str">
        <f>IFERROR(VLOOKUP('ST 1 lentelė'!C112,'Projektu sutartys 20190605'!$A$3:$O$81,7,FALSE)," ")</f>
        <v xml:space="preserve"> </v>
      </c>
      <c r="O112" s="10" t="str">
        <f>IFERROR(VLOOKUP('ST 1 lentelė'!C112,'Projektu sutartys 20190605'!$A$3:$O$81,8,FALSE)," ")</f>
        <v xml:space="preserve"> </v>
      </c>
      <c r="P112" s="10" t="str">
        <f>IFERROR(VLOOKUP(C112,'mokejimai 20190605'!$A$1:$G$69,4,FALSE)," ")</f>
        <v xml:space="preserve"> </v>
      </c>
      <c r="Q112" s="10" t="str">
        <f>IFERROR(VLOOKUP(C112,'mokejimai 20190605'!$A$1:$G$69,5,FALSE)," ")</f>
        <v xml:space="preserve"> </v>
      </c>
      <c r="R112" s="10" t="str">
        <f>IFERROR(VLOOKUP($C112,'mokejimai 20190605'!$A$1:$G$69,6,FALSE)," ")</f>
        <v xml:space="preserve"> </v>
      </c>
      <c r="S112" s="10" t="str">
        <f>IFERROR(VLOOKUP($C112,'mokejimai 20190605'!$A$1:$G$69,7,FALSE)," ")</f>
        <v xml:space="preserve"> </v>
      </c>
      <c r="T112" s="10"/>
    </row>
    <row r="113" spans="1:20" x14ac:dyDescent="0.25">
      <c r="A113" s="239" t="str">
        <f>'Visi duomenys'!A114</f>
        <v>2.2.1.1</v>
      </c>
      <c r="B113" s="239" t="str">
        <f>'Visi duomenys'!B114</f>
        <v/>
      </c>
      <c r="C113" s="239">
        <f>'Visi duomenys'!C114</f>
        <v>0</v>
      </c>
      <c r="D113" s="236" t="str">
        <f>'Visi duomenys'!D114</f>
        <v>Priemonė: Paslaugų ir asmenų aptarnavimo kokybės gerinimas savivaldybėse</v>
      </c>
      <c r="E113" s="10">
        <f>'Visi duomenys'!E114</f>
        <v>0</v>
      </c>
      <c r="F113" s="10" t="str">
        <f>('Visi duomenys'!J114&amp;" "&amp;'Visi duomenys'!K114&amp;" "&amp;'Visi duomenys'!L114)</f>
        <v xml:space="preserve">  </v>
      </c>
      <c r="G113" s="10" t="str">
        <f>'Visi duomenys'!BI114</f>
        <v xml:space="preserve"> </v>
      </c>
      <c r="H113" s="322">
        <f>'Visi duomenys'!N114</f>
        <v>0</v>
      </c>
      <c r="I113" s="322">
        <f>'Visi duomenys'!S114</f>
        <v>0</v>
      </c>
      <c r="J113" s="322">
        <f>'Visi duomenys'!P114</f>
        <v>0</v>
      </c>
      <c r="K113" s="322">
        <f>'Visi duomenys'!O114+'Visi duomenys'!Q114+'Visi duomenys'!R114</f>
        <v>0</v>
      </c>
      <c r="L113" s="10" t="str">
        <f>IFERROR(VLOOKUP('ST 1 lentelė'!C113,'Projektu sutartys 20190605'!$A$3:$O$81,4,FALSE)," ")</f>
        <v xml:space="preserve"> </v>
      </c>
      <c r="M113" s="10" t="str">
        <f>IFERROR(VLOOKUP('ST 1 lentelė'!C113,'Projektu sutartys 20190605'!$A$3:$O$81,6,FALSE)," ")</f>
        <v xml:space="preserve"> </v>
      </c>
      <c r="N113" s="10" t="str">
        <f>IFERROR(VLOOKUP('ST 1 lentelė'!C113,'Projektu sutartys 20190605'!$A$3:$O$81,7,FALSE)," ")</f>
        <v xml:space="preserve"> </v>
      </c>
      <c r="O113" s="10" t="str">
        <f>IFERROR(VLOOKUP('ST 1 lentelė'!C113,'Projektu sutartys 20190605'!$A$3:$O$81,8,FALSE)," ")</f>
        <v xml:space="preserve"> </v>
      </c>
      <c r="P113" s="10" t="str">
        <f>IFERROR(VLOOKUP(C113,'mokejimai 20190605'!$A$1:$G$69,4,FALSE)," ")</f>
        <v xml:space="preserve"> </v>
      </c>
      <c r="Q113" s="10" t="str">
        <f>IFERROR(VLOOKUP(C113,'mokejimai 20190605'!$A$1:$G$69,5,FALSE)," ")</f>
        <v xml:space="preserve"> </v>
      </c>
      <c r="R113" s="10" t="str">
        <f>IFERROR(VLOOKUP($C113,'mokejimai 20190605'!$A$1:$G$69,6,FALSE)," ")</f>
        <v xml:space="preserve"> </v>
      </c>
      <c r="S113" s="10" t="str">
        <f>IFERROR(VLOOKUP($C113,'mokejimai 20190605'!$A$1:$G$69,7,FALSE)," ")</f>
        <v xml:space="preserve"> </v>
      </c>
      <c r="T113" s="10"/>
    </row>
    <row r="114" spans="1:20" ht="24" x14ac:dyDescent="0.25">
      <c r="A114" s="12" t="str">
        <f>'Visi duomenys'!A115</f>
        <v>2.2.1.1.1</v>
      </c>
      <c r="B114" s="12" t="str">
        <f>'Visi duomenys'!B115</f>
        <v>R089920-490000-1208</v>
      </c>
      <c r="C114" s="12" t="str">
        <f>'Visi duomenys'!C115</f>
        <v>10.1.3-ESFA-R-920-71-0001</v>
      </c>
      <c r="D114" s="237" t="str">
        <f>'Visi duomenys'!D115</f>
        <v>Paslaugų teikimo ir asmenų aptarnavimo kokybės gerinimas Tauragės regiono savivaldybėse. I etapas</v>
      </c>
      <c r="E114" s="12" t="str">
        <f>'Visi duomenys'!E115</f>
        <v>PSA</v>
      </c>
      <c r="F114" s="12" t="str">
        <f>('Visi duomenys'!J115&amp;" "&amp;'Visi duomenys'!K115&amp;" "&amp;'Visi duomenys'!L115)</f>
        <v xml:space="preserve">  </v>
      </c>
      <c r="G114" s="12" t="str">
        <f>'Visi duomenys'!BI115</f>
        <v>Įgyvendinama sutartis</v>
      </c>
      <c r="H114" s="312">
        <f>'Visi duomenys'!N115</f>
        <v>931508</v>
      </c>
      <c r="I114" s="312">
        <f>'Visi duomenys'!S115</f>
        <v>791781</v>
      </c>
      <c r="J114" s="312">
        <f>'Visi duomenys'!P115</f>
        <v>0</v>
      </c>
      <c r="K114" s="312">
        <f>'Visi duomenys'!O115+'Visi duomenys'!Q115+'Visi duomenys'!R115</f>
        <v>139727</v>
      </c>
      <c r="L114" s="12">
        <f>IFERROR(VLOOKUP('ST 1 lentelė'!C114,'Projektu sutartys 20190605'!$A$3:$O$81,4,FALSE)," ")</f>
        <v>502569.92</v>
      </c>
      <c r="M114" s="12">
        <f>IFERROR(VLOOKUP('ST 1 lentelė'!C114,'Projektu sutartys 20190605'!$A$3:$O$81,6,FALSE)," ")</f>
        <v>427184.43</v>
      </c>
      <c r="N114" s="12">
        <f>IFERROR(VLOOKUP('ST 1 lentelė'!C114,'Projektu sutartys 20190605'!$A$3:$O$81,7,FALSE)," ")</f>
        <v>0</v>
      </c>
      <c r="O114" s="12">
        <f>IFERROR(VLOOKUP('ST 1 lentelė'!C114,'Projektu sutartys 20190605'!$A$3:$O$81,8,FALSE)," ")</f>
        <v>75385.490000000005</v>
      </c>
      <c r="P114" s="12">
        <f>IFERROR(VLOOKUP(C114,'mokejimai 20190605'!$A$1:$G$69,4,FALSE)," ")</f>
        <v>201887.89</v>
      </c>
      <c r="Q114" s="12">
        <f>IFERROR(VLOOKUP(C114,'mokejimai 20190605'!$A$1:$G$69,5,FALSE)," ")</f>
        <v>171604.71</v>
      </c>
      <c r="R114" s="12">
        <f>IFERROR(VLOOKUP($C114,'mokejimai 20190605'!$A$1:$G$69,6,FALSE)," ")</f>
        <v>0</v>
      </c>
      <c r="S114" s="12">
        <f>IFERROR(VLOOKUP($C114,'mokejimai 20190605'!$A$1:$G$69,7,FALSE)," ")</f>
        <v>30283.18</v>
      </c>
      <c r="T114" s="12"/>
    </row>
    <row r="115" spans="1:20" x14ac:dyDescent="0.25">
      <c r="A115" s="12" t="e">
        <f>'Visi duomenys'!#REF!</f>
        <v>#REF!</v>
      </c>
      <c r="B115" s="12" t="e">
        <f>'Visi duomenys'!#REF!</f>
        <v>#REF!</v>
      </c>
      <c r="C115" s="12" t="e">
        <f>'Visi duomenys'!#REF!</f>
        <v>#REF!</v>
      </c>
      <c r="D115" s="237" t="e">
        <f>'Visi duomenys'!#REF!</f>
        <v>#REF!</v>
      </c>
      <c r="E115" s="12" t="e">
        <f>'Visi duomenys'!#REF!</f>
        <v>#REF!</v>
      </c>
      <c r="F115" s="12" t="e">
        <f>('Visi duomenys'!#REF!&amp;" "&amp;'Visi duomenys'!#REF!&amp;" "&amp;'Visi duomenys'!#REF!)</f>
        <v>#REF!</v>
      </c>
      <c r="G115" s="12" t="e">
        <f>'Visi duomenys'!#REF!</f>
        <v>#REF!</v>
      </c>
      <c r="H115" s="312" t="e">
        <f>'Visi duomenys'!#REF!</f>
        <v>#REF!</v>
      </c>
      <c r="I115" s="312" t="e">
        <f>'Visi duomenys'!#REF!</f>
        <v>#REF!</v>
      </c>
      <c r="J115" s="312" t="e">
        <f>'Visi duomenys'!#REF!</f>
        <v>#REF!</v>
      </c>
      <c r="K115" s="312" t="e">
        <f>'Visi duomenys'!#REF!+'Visi duomenys'!#REF!+'Visi duomenys'!#REF!</f>
        <v>#REF!</v>
      </c>
      <c r="L115" s="12" t="str">
        <f>IFERROR(VLOOKUP('ST 1 lentelė'!C115,'Projektu sutartys 20190605'!$A$3:$O$81,4,FALSE)," ")</f>
        <v xml:space="preserve"> </v>
      </c>
      <c r="M115" s="12" t="str">
        <f>IFERROR(VLOOKUP('ST 1 lentelė'!C115,'Projektu sutartys 20190605'!$A$3:$O$81,6,FALSE)," ")</f>
        <v xml:space="preserve"> </v>
      </c>
      <c r="N115" s="12" t="str">
        <f>IFERROR(VLOOKUP('ST 1 lentelė'!C115,'Projektu sutartys 20190605'!$A$3:$O$81,7,FALSE)," ")</f>
        <v xml:space="preserve"> </v>
      </c>
      <c r="O115" s="12" t="str">
        <f>IFERROR(VLOOKUP('ST 1 lentelė'!C115,'Projektu sutartys 20190605'!$A$3:$O$81,8,FALSE)," ")</f>
        <v xml:space="preserve"> </v>
      </c>
      <c r="P115" s="12" t="str">
        <f>IFERROR(VLOOKUP(C115,'mokejimai 20190605'!$A$1:$G$69,4,FALSE)," ")</f>
        <v xml:space="preserve"> </v>
      </c>
      <c r="Q115" s="12" t="str">
        <f>IFERROR(VLOOKUP(C115,'mokejimai 20190605'!$A$1:$G$69,5,FALSE)," ")</f>
        <v xml:space="preserve"> </v>
      </c>
      <c r="R115" s="12" t="str">
        <f>IFERROR(VLOOKUP($C115,'mokejimai 20190605'!$A$1:$G$69,6,FALSE)," ")</f>
        <v xml:space="preserve"> </v>
      </c>
      <c r="S115" s="12" t="str">
        <f>IFERROR(VLOOKUP($C115,'mokejimai 20190605'!$A$1:$G$69,7,FALSE)," ")</f>
        <v xml:space="preserve"> </v>
      </c>
      <c r="T115" s="12"/>
    </row>
    <row r="116" spans="1:20" x14ac:dyDescent="0.25">
      <c r="A116" s="239" t="str">
        <f>'Visi duomenys'!A116</f>
        <v>3.</v>
      </c>
      <c r="B116" s="239">
        <f>'Visi duomenys'!B116</f>
        <v>0</v>
      </c>
      <c r="C116" s="239">
        <f>'Visi duomenys'!C116</f>
        <v>0</v>
      </c>
      <c r="D116" s="236" t="str">
        <f>'Visi duomenys'!D116</f>
        <v>Prioritetas. ŽMOGUI PATOGI GYVENTI IR SAUGI APLINKA</v>
      </c>
      <c r="E116" s="10">
        <f>'Visi duomenys'!E116</f>
        <v>0</v>
      </c>
      <c r="F116" s="10" t="str">
        <f>('Visi duomenys'!J116&amp;" "&amp;'Visi duomenys'!K116&amp;" "&amp;'Visi duomenys'!L116)</f>
        <v xml:space="preserve">  </v>
      </c>
      <c r="G116" s="10" t="str">
        <f>'Visi duomenys'!BI116</f>
        <v xml:space="preserve"> </v>
      </c>
      <c r="H116" s="322">
        <f>'Visi duomenys'!N116</f>
        <v>0</v>
      </c>
      <c r="I116" s="322">
        <f>'Visi duomenys'!S116</f>
        <v>0</v>
      </c>
      <c r="J116" s="322">
        <f>'Visi duomenys'!P116</f>
        <v>0</v>
      </c>
      <c r="K116" s="322">
        <f>'Visi duomenys'!O116+'Visi duomenys'!Q116+'Visi duomenys'!R116</f>
        <v>0</v>
      </c>
      <c r="L116" s="10" t="str">
        <f>IFERROR(VLOOKUP('ST 1 lentelė'!C116,'Projektu sutartys 20190605'!$A$3:$O$81,4,FALSE)," ")</f>
        <v xml:space="preserve"> </v>
      </c>
      <c r="M116" s="10" t="str">
        <f>IFERROR(VLOOKUP('ST 1 lentelė'!C116,'Projektu sutartys 20190605'!$A$3:$O$81,6,FALSE)," ")</f>
        <v xml:space="preserve"> </v>
      </c>
      <c r="N116" s="10" t="str">
        <f>IFERROR(VLOOKUP('ST 1 lentelė'!C116,'Projektu sutartys 20190605'!$A$3:$O$81,7,FALSE)," ")</f>
        <v xml:space="preserve"> </v>
      </c>
      <c r="O116" s="10" t="str">
        <f>IFERROR(VLOOKUP('ST 1 lentelė'!C116,'Projektu sutartys 20190605'!$A$3:$O$81,8,FALSE)," ")</f>
        <v xml:space="preserve"> </v>
      </c>
      <c r="P116" s="10" t="str">
        <f>IFERROR(VLOOKUP(C116,'mokejimai 20190605'!$A$1:$G$69,4,FALSE)," ")</f>
        <v xml:space="preserve"> </v>
      </c>
      <c r="Q116" s="10" t="str">
        <f>IFERROR(VLOOKUP(C116,'mokejimai 20190605'!$A$1:$G$69,5,FALSE)," ")</f>
        <v xml:space="preserve"> </v>
      </c>
      <c r="R116" s="10" t="str">
        <f>IFERROR(VLOOKUP($C116,'mokejimai 20190605'!$A$1:$G$69,6,FALSE)," ")</f>
        <v xml:space="preserve"> </v>
      </c>
      <c r="S116" s="10" t="str">
        <f>IFERROR(VLOOKUP($C116,'mokejimai 20190605'!$A$1:$G$69,7,FALSE)," ")</f>
        <v xml:space="preserve"> </v>
      </c>
      <c r="T116" s="10"/>
    </row>
    <row r="117" spans="1:20" x14ac:dyDescent="0.25">
      <c r="A117" s="239" t="str">
        <f>'Visi duomenys'!A117</f>
        <v>3.1.</v>
      </c>
      <c r="B117" s="239" t="str">
        <f>'Visi duomenys'!B117</f>
        <v/>
      </c>
      <c r="C117" s="239">
        <f>'Visi duomenys'!C117</f>
        <v>0</v>
      </c>
      <c r="D117" s="236" t="str">
        <f>'Visi duomenys'!D117</f>
        <v>Tikslas. Diegti sveiką gyvenamąją aplinką kuriančias vandentvarkos ir atliekų tvarkymo sistemas, didinti paslaugų kokybę ir prieinamumą.</v>
      </c>
      <c r="E117" s="10">
        <f>'Visi duomenys'!E117</f>
        <v>0</v>
      </c>
      <c r="F117" s="10" t="str">
        <f>('Visi duomenys'!J117&amp;" "&amp;'Visi duomenys'!K117&amp;" "&amp;'Visi duomenys'!L117)</f>
        <v xml:space="preserve">  </v>
      </c>
      <c r="G117" s="10" t="str">
        <f>'Visi duomenys'!BI117</f>
        <v xml:space="preserve"> </v>
      </c>
      <c r="H117" s="322">
        <f>'Visi duomenys'!N117</f>
        <v>0</v>
      </c>
      <c r="I117" s="322">
        <f>'Visi duomenys'!S117</f>
        <v>0</v>
      </c>
      <c r="J117" s="322">
        <f>'Visi duomenys'!P117</f>
        <v>0</v>
      </c>
      <c r="K117" s="322">
        <f>'Visi duomenys'!O117+'Visi duomenys'!Q117+'Visi duomenys'!R117</f>
        <v>0</v>
      </c>
      <c r="L117" s="10" t="str">
        <f>IFERROR(VLOOKUP('ST 1 lentelė'!C117,'Projektu sutartys 20190605'!$A$3:$O$81,4,FALSE)," ")</f>
        <v xml:space="preserve"> </v>
      </c>
      <c r="M117" s="10" t="str">
        <f>IFERROR(VLOOKUP('ST 1 lentelė'!C117,'Projektu sutartys 20190605'!$A$3:$O$81,6,FALSE)," ")</f>
        <v xml:space="preserve"> </v>
      </c>
      <c r="N117" s="10" t="str">
        <f>IFERROR(VLOOKUP('ST 1 lentelė'!C117,'Projektu sutartys 20190605'!$A$3:$O$81,7,FALSE)," ")</f>
        <v xml:space="preserve"> </v>
      </c>
      <c r="O117" s="10" t="str">
        <f>IFERROR(VLOOKUP('ST 1 lentelė'!C117,'Projektu sutartys 20190605'!$A$3:$O$81,8,FALSE)," ")</f>
        <v xml:space="preserve"> </v>
      </c>
      <c r="P117" s="10" t="str">
        <f>IFERROR(VLOOKUP(C117,'mokejimai 20190605'!$A$1:$G$69,4,FALSE)," ")</f>
        <v xml:space="preserve"> </v>
      </c>
      <c r="Q117" s="10" t="str">
        <f>IFERROR(VLOOKUP(C117,'mokejimai 20190605'!$A$1:$G$69,5,FALSE)," ")</f>
        <v xml:space="preserve"> </v>
      </c>
      <c r="R117" s="10" t="str">
        <f>IFERROR(VLOOKUP($C117,'mokejimai 20190605'!$A$1:$G$69,6,FALSE)," ")</f>
        <v xml:space="preserve"> </v>
      </c>
      <c r="S117" s="10" t="str">
        <f>IFERROR(VLOOKUP($C117,'mokejimai 20190605'!$A$1:$G$69,7,FALSE)," ")</f>
        <v xml:space="preserve"> </v>
      </c>
      <c r="T117" s="10"/>
    </row>
    <row r="118" spans="1:20" x14ac:dyDescent="0.25">
      <c r="A118" s="239" t="str">
        <f>'Visi duomenys'!A118</f>
        <v>3.1.1.</v>
      </c>
      <c r="B118" s="239" t="str">
        <f>'Visi duomenys'!B118</f>
        <v/>
      </c>
      <c r="C118" s="239">
        <f>'Visi duomenys'!C118</f>
        <v>0</v>
      </c>
      <c r="D118" s="236" t="str">
        <f>'Visi duomenys'!D118</f>
        <v xml:space="preserve">Uždavinys. Plėsti, renovuoti ir modernizuoti geriamojo vandens ir nuotekų, paviršinių nuotekų surinkimo infrastruktūrą, gerinti teikiamų paslaugų  kokybę.  </v>
      </c>
      <c r="E118" s="10">
        <f>'Visi duomenys'!E118</f>
        <v>0</v>
      </c>
      <c r="F118" s="10" t="str">
        <f>('Visi duomenys'!J118&amp;" "&amp;'Visi duomenys'!K118&amp;" "&amp;'Visi duomenys'!L118)</f>
        <v xml:space="preserve">  </v>
      </c>
      <c r="G118" s="10" t="str">
        <f>'Visi duomenys'!BI118</f>
        <v xml:space="preserve"> </v>
      </c>
      <c r="H118" s="322">
        <f>'Visi duomenys'!N118</f>
        <v>0</v>
      </c>
      <c r="I118" s="322">
        <f>'Visi duomenys'!S118</f>
        <v>0</v>
      </c>
      <c r="J118" s="322">
        <f>'Visi duomenys'!P118</f>
        <v>0</v>
      </c>
      <c r="K118" s="322">
        <f>'Visi duomenys'!O118+'Visi duomenys'!Q118+'Visi duomenys'!R118</f>
        <v>0</v>
      </c>
      <c r="L118" s="10" t="str">
        <f>IFERROR(VLOOKUP('ST 1 lentelė'!C118,'Projektu sutartys 20190605'!$A$3:$O$81,4,FALSE)," ")</f>
        <v xml:space="preserve"> </v>
      </c>
      <c r="M118" s="10" t="str">
        <f>IFERROR(VLOOKUP('ST 1 lentelė'!C118,'Projektu sutartys 20190605'!$A$3:$O$81,6,FALSE)," ")</f>
        <v xml:space="preserve"> </v>
      </c>
      <c r="N118" s="10" t="str">
        <f>IFERROR(VLOOKUP('ST 1 lentelė'!C118,'Projektu sutartys 20190605'!$A$3:$O$81,7,FALSE)," ")</f>
        <v xml:space="preserve"> </v>
      </c>
      <c r="O118" s="10" t="str">
        <f>IFERROR(VLOOKUP('ST 1 lentelė'!C118,'Projektu sutartys 20190605'!$A$3:$O$81,8,FALSE)," ")</f>
        <v xml:space="preserve"> </v>
      </c>
      <c r="P118" s="10" t="str">
        <f>IFERROR(VLOOKUP(C118,'mokejimai 20190605'!$A$1:$G$69,4,FALSE)," ")</f>
        <v xml:space="preserve"> </v>
      </c>
      <c r="Q118" s="10" t="str">
        <f>IFERROR(VLOOKUP(C118,'mokejimai 20190605'!$A$1:$G$69,5,FALSE)," ")</f>
        <v xml:space="preserve"> </v>
      </c>
      <c r="R118" s="10" t="str">
        <f>IFERROR(VLOOKUP($C118,'mokejimai 20190605'!$A$1:$G$69,6,FALSE)," ")</f>
        <v xml:space="preserve"> </v>
      </c>
      <c r="S118" s="10" t="str">
        <f>IFERROR(VLOOKUP($C118,'mokejimai 20190605'!$A$1:$G$69,7,FALSE)," ")</f>
        <v xml:space="preserve"> </v>
      </c>
      <c r="T118" s="10"/>
    </row>
    <row r="119" spans="1:20" x14ac:dyDescent="0.25">
      <c r="A119" s="239" t="str">
        <f>'Visi duomenys'!A119</f>
        <v>3.1.1.1</v>
      </c>
      <c r="B119" s="239" t="str">
        <f>'Visi duomenys'!B119</f>
        <v/>
      </c>
      <c r="C119" s="239">
        <f>'Visi duomenys'!C119</f>
        <v>0</v>
      </c>
      <c r="D119" s="236" t="str">
        <f>'Visi duomenys'!D119</f>
        <v>Priemonė: Geriamojo vandens tiekimo ir nuotekų tvarkymo sistemų renovavimas ir plėtra, įmonių valdymo tobulinimas</v>
      </c>
      <c r="E119" s="10">
        <f>'Visi duomenys'!E119</f>
        <v>0</v>
      </c>
      <c r="F119" s="10" t="str">
        <f>('Visi duomenys'!J119&amp;" "&amp;'Visi duomenys'!K119&amp;" "&amp;'Visi duomenys'!L119)</f>
        <v xml:space="preserve">  </v>
      </c>
      <c r="G119" s="10" t="str">
        <f>'Visi duomenys'!BI119</f>
        <v xml:space="preserve"> </v>
      </c>
      <c r="H119" s="322">
        <f>'Visi duomenys'!N119</f>
        <v>0</v>
      </c>
      <c r="I119" s="322">
        <f>'Visi duomenys'!S119</f>
        <v>0</v>
      </c>
      <c r="J119" s="322">
        <f>'Visi duomenys'!P119</f>
        <v>0</v>
      </c>
      <c r="K119" s="322">
        <f>'Visi duomenys'!O119+'Visi duomenys'!Q119+'Visi duomenys'!R119</f>
        <v>0</v>
      </c>
      <c r="L119" s="10" t="str">
        <f>IFERROR(VLOOKUP('ST 1 lentelė'!C119,'Projektu sutartys 20190605'!$A$3:$O$81,4,FALSE)," ")</f>
        <v xml:space="preserve"> </v>
      </c>
      <c r="M119" s="10" t="str">
        <f>IFERROR(VLOOKUP('ST 1 lentelė'!C119,'Projektu sutartys 20190605'!$A$3:$O$81,6,FALSE)," ")</f>
        <v xml:space="preserve"> </v>
      </c>
      <c r="N119" s="10" t="str">
        <f>IFERROR(VLOOKUP('ST 1 lentelė'!C119,'Projektu sutartys 20190605'!$A$3:$O$81,7,FALSE)," ")</f>
        <v xml:space="preserve"> </v>
      </c>
      <c r="O119" s="10" t="str">
        <f>IFERROR(VLOOKUP('ST 1 lentelė'!C119,'Projektu sutartys 20190605'!$A$3:$O$81,8,FALSE)," ")</f>
        <v xml:space="preserve"> </v>
      </c>
      <c r="P119" s="10" t="str">
        <f>IFERROR(VLOOKUP(C119,'mokejimai 20190605'!$A$1:$G$69,4,FALSE)," ")</f>
        <v xml:space="preserve"> </v>
      </c>
      <c r="Q119" s="10" t="str">
        <f>IFERROR(VLOOKUP(C119,'mokejimai 20190605'!$A$1:$G$69,5,FALSE)," ")</f>
        <v xml:space="preserve"> </v>
      </c>
      <c r="R119" s="10" t="str">
        <f>IFERROR(VLOOKUP($C119,'mokejimai 20190605'!$A$1:$G$69,6,FALSE)," ")</f>
        <v xml:space="preserve"> </v>
      </c>
      <c r="S119" s="10" t="str">
        <f>IFERROR(VLOOKUP($C119,'mokejimai 20190605'!$A$1:$G$69,7,FALSE)," ")</f>
        <v xml:space="preserve"> </v>
      </c>
      <c r="T119" s="10"/>
    </row>
    <row r="120" spans="1:20" ht="24" x14ac:dyDescent="0.25">
      <c r="A120" s="12" t="str">
        <f>'Visi duomenys'!A120</f>
        <v>3.1.1.1.1</v>
      </c>
      <c r="B120" s="12" t="str">
        <f>'Visi duomenys'!B120</f>
        <v>R080014-070600-1213</v>
      </c>
      <c r="C120" s="12" t="str">
        <f>'Visi duomenys'!C120</f>
        <v>05.3.2-APVA-R-014-71-0003</v>
      </c>
      <c r="D120" s="237" t="str">
        <f>'Visi duomenys'!D120</f>
        <v>Vandentiekio ir nuotekų tinklų rekonstrukcija ir plėtra Šilalės rajone (Kaltinėnuose)</v>
      </c>
      <c r="E120" s="12" t="str">
        <f>'Visi duomenys'!E120</f>
        <v>UAB „Šilalės vandenys“</v>
      </c>
      <c r="F120" s="12" t="str">
        <f>('Visi duomenys'!J120&amp;" "&amp;'Visi duomenys'!K120&amp;" "&amp;'Visi duomenys'!L120)</f>
        <v xml:space="preserve">  </v>
      </c>
      <c r="G120" s="12" t="str">
        <f>'Visi duomenys'!BI120</f>
        <v>Baigtas</v>
      </c>
      <c r="H120" s="312">
        <f>'Visi duomenys'!N120</f>
        <v>1538175.43</v>
      </c>
      <c r="I120" s="312">
        <f>'Visi duomenys'!S120</f>
        <v>1187911.25</v>
      </c>
      <c r="J120" s="312">
        <f>'Visi duomenys'!P120</f>
        <v>0</v>
      </c>
      <c r="K120" s="312">
        <f>'Visi duomenys'!O120+'Visi duomenys'!Q120+'Visi duomenys'!R120</f>
        <v>350264.18</v>
      </c>
      <c r="L120" s="12">
        <f>IFERROR(VLOOKUP('ST 1 lentelė'!C120,'Projektu sutartys 20190605'!$A$3:$O$81,4,FALSE)," ")</f>
        <v>1538175.43</v>
      </c>
      <c r="M120" s="12">
        <f>IFERROR(VLOOKUP('ST 1 lentelė'!C120,'Projektu sutartys 20190605'!$A$3:$O$81,6,FALSE)," ")</f>
        <v>1187911.25</v>
      </c>
      <c r="N120" s="12">
        <f>IFERROR(VLOOKUP('ST 1 lentelė'!C120,'Projektu sutartys 20190605'!$A$3:$O$81,7,FALSE)," ")</f>
        <v>0</v>
      </c>
      <c r="O120" s="12">
        <f>IFERROR(VLOOKUP('ST 1 lentelė'!C120,'Projektu sutartys 20190605'!$A$3:$O$81,8,FALSE)," ")</f>
        <v>350264.18</v>
      </c>
      <c r="P120" s="12">
        <f>IFERROR(VLOOKUP(C120,'mokejimai 20190605'!$A$1:$G$69,4,FALSE)," ")</f>
        <v>160727.28</v>
      </c>
      <c r="Q120" s="12">
        <f>IFERROR(VLOOKUP(C120,'mokejimai 20190605'!$A$1:$G$69,5,FALSE)," ")</f>
        <v>97843.96</v>
      </c>
      <c r="R120" s="12">
        <f>IFERROR(VLOOKUP($C120,'mokejimai 20190605'!$A$1:$G$69,6,FALSE)," ")</f>
        <v>0</v>
      </c>
      <c r="S120" s="12">
        <f>IFERROR(VLOOKUP($C120,'mokejimai 20190605'!$A$1:$G$69,7,FALSE)," ")</f>
        <v>62883.32</v>
      </c>
      <c r="T120" s="12"/>
    </row>
    <row r="121" spans="1:20" ht="36" x14ac:dyDescent="0.25">
      <c r="A121" s="12" t="str">
        <f>'Visi duomenys'!A121</f>
        <v>3.1.1.1.2</v>
      </c>
      <c r="B121" s="12" t="str">
        <f>'Visi duomenys'!B121</f>
        <v>R080014-060700-1214</v>
      </c>
      <c r="C121" s="12" t="str">
        <f>'Visi duomenys'!C121</f>
        <v>05.3.2-APVA-R-014-71-0002</v>
      </c>
      <c r="D121" s="237" t="str">
        <f>'Visi duomenys'!D121</f>
        <v>Vandens tiekimo ir nuotekų tvarkymo infrastruktūros renovavimas ir plėtra Pagėgių savivaldybėje (Natkiškiuose, Piktupėnuose)</v>
      </c>
      <c r="E121" s="12" t="str">
        <f>'Visi duomenys'!E121</f>
        <v>UAB Pagėgių komunalinis ūkis</v>
      </c>
      <c r="F121" s="12" t="str">
        <f>('Visi duomenys'!J121&amp;" "&amp;'Visi duomenys'!K121&amp;" "&amp;'Visi duomenys'!L121)</f>
        <v xml:space="preserve">  </v>
      </c>
      <c r="G121" s="12" t="str">
        <f>'Visi duomenys'!BI121</f>
        <v>Baigtas</v>
      </c>
      <c r="H121" s="312">
        <f>'Visi duomenys'!N121</f>
        <v>617660.84</v>
      </c>
      <c r="I121" s="312">
        <f>'Visi duomenys'!S121</f>
        <v>355275.04</v>
      </c>
      <c r="J121" s="312">
        <f>'Visi duomenys'!P121</f>
        <v>0</v>
      </c>
      <c r="K121" s="312">
        <f>'Visi duomenys'!O121+'Visi duomenys'!Q121+'Visi duomenys'!R121</f>
        <v>262385.8</v>
      </c>
      <c r="L121" s="12">
        <f>IFERROR(VLOOKUP('ST 1 lentelė'!C121,'Projektu sutartys 20190605'!$A$3:$O$81,4,FALSE)," ")</f>
        <v>617660.84</v>
      </c>
      <c r="M121" s="12">
        <f>IFERROR(VLOOKUP('ST 1 lentelė'!C121,'Projektu sutartys 20190605'!$A$3:$O$81,6,FALSE)," ")</f>
        <v>355275.04</v>
      </c>
      <c r="N121" s="12">
        <f>IFERROR(VLOOKUP('ST 1 lentelė'!C121,'Projektu sutartys 20190605'!$A$3:$O$81,7,FALSE)," ")</f>
        <v>0</v>
      </c>
      <c r="O121" s="12">
        <f>IFERROR(VLOOKUP('ST 1 lentelė'!C121,'Projektu sutartys 20190605'!$A$3:$O$81,8,FALSE)," ")</f>
        <v>262385.8</v>
      </c>
      <c r="P121" s="12">
        <f>IFERROR(VLOOKUP(C121,'mokejimai 20190605'!$A$1:$G$69,4,FALSE)," ")</f>
        <v>558166.56000000006</v>
      </c>
      <c r="Q121" s="12">
        <f>IFERROR(VLOOKUP(C121,'mokejimai 20190605'!$A$1:$G$69,5,FALSE)," ")</f>
        <v>321054.33</v>
      </c>
      <c r="R121" s="12">
        <f>IFERROR(VLOOKUP($C121,'mokejimai 20190605'!$A$1:$G$69,6,FALSE)," ")</f>
        <v>0</v>
      </c>
      <c r="S121" s="12">
        <f>IFERROR(VLOOKUP($C121,'mokejimai 20190605'!$A$1:$G$69,7,FALSE)," ")</f>
        <v>237112.23</v>
      </c>
      <c r="T121" s="12"/>
    </row>
    <row r="122" spans="1:20" ht="36" x14ac:dyDescent="0.25">
      <c r="A122" s="12" t="str">
        <f>'Visi duomenys'!A122</f>
        <v>3.1.1.1.3</v>
      </c>
      <c r="B122" s="12" t="str">
        <f>'Visi duomenys'!B122</f>
        <v>R080014-070600-1215</v>
      </c>
      <c r="C122" s="12" t="str">
        <f>'Visi duomenys'!C122</f>
        <v>05.3.2-APVA-R-014-71-0001</v>
      </c>
      <c r="D122" s="237" t="str">
        <f>'Visi duomenys'!D122</f>
        <v>Vandens tiekimo ir nuotekų tvarkymo infrastruktūros plėtra Jurbarko rajone</v>
      </c>
      <c r="E122" s="12" t="str">
        <f>'Visi duomenys'!E122</f>
        <v>UAB „Jurbarko vandenys“</v>
      </c>
      <c r="F122" s="12" t="str">
        <f>('Visi duomenys'!J122&amp;" "&amp;'Visi duomenys'!K122&amp;" "&amp;'Visi duomenys'!L122)</f>
        <v xml:space="preserve">  </v>
      </c>
      <c r="G122" s="12" t="str">
        <f>'Visi duomenys'!BI122</f>
        <v>Baigtas</v>
      </c>
      <c r="H122" s="312">
        <f>'Visi duomenys'!N122</f>
        <v>1902679.07</v>
      </c>
      <c r="I122" s="312">
        <f>'Visi duomenys'!S122</f>
        <v>1158757.55</v>
      </c>
      <c r="J122" s="312">
        <f>'Visi duomenys'!P122</f>
        <v>0</v>
      </c>
      <c r="K122" s="312">
        <f>'Visi duomenys'!O122+'Visi duomenys'!Q122+'Visi duomenys'!R122</f>
        <v>743921.52</v>
      </c>
      <c r="L122" s="12">
        <f>IFERROR(VLOOKUP('ST 1 lentelė'!C122,'Projektu sutartys 20190605'!$A$3:$O$81,4,FALSE)," ")</f>
        <v>1902679.07</v>
      </c>
      <c r="M122" s="12">
        <f>IFERROR(VLOOKUP('ST 1 lentelė'!C122,'Projektu sutartys 20190605'!$A$3:$O$81,6,FALSE)," ")</f>
        <v>1158669.95</v>
      </c>
      <c r="N122" s="12">
        <f>IFERROR(VLOOKUP('ST 1 lentelė'!C122,'Projektu sutartys 20190605'!$A$3:$O$81,7,FALSE)," ")</f>
        <v>0</v>
      </c>
      <c r="O122" s="12">
        <f>IFERROR(VLOOKUP('ST 1 lentelė'!C122,'Projektu sutartys 20190605'!$A$3:$O$81,8,FALSE)," ")</f>
        <v>744009.12</v>
      </c>
      <c r="P122" s="12">
        <f>IFERROR(VLOOKUP(C122,'mokejimai 20190605'!$A$1:$G$69,4,FALSE)," ")</f>
        <v>1888024.36</v>
      </c>
      <c r="Q122" s="12">
        <f>IFERROR(VLOOKUP(C122,'mokejimai 20190605'!$A$1:$G$69,5,FALSE)," ")</f>
        <v>1150720.97</v>
      </c>
      <c r="R122" s="12">
        <f>IFERROR(VLOOKUP($C122,'mokejimai 20190605'!$A$1:$G$69,6,FALSE)," ")</f>
        <v>0</v>
      </c>
      <c r="S122" s="12">
        <f>IFERROR(VLOOKUP($C122,'mokejimai 20190605'!$A$1:$G$69,7,FALSE)," ")</f>
        <v>737303.39</v>
      </c>
      <c r="T122" s="12"/>
    </row>
    <row r="123" spans="1:20" ht="36" x14ac:dyDescent="0.25">
      <c r="A123" s="12" t="str">
        <f>'Visi duomenys'!A123</f>
        <v>3.1.1.1.4</v>
      </c>
      <c r="B123" s="12" t="str">
        <f>'Visi duomenys'!B123</f>
        <v>R080014-060700-1216</v>
      </c>
      <c r="C123" s="12" t="str">
        <f>'Visi duomenys'!C123</f>
        <v>05.3.2-APVA-R-014-71-0004</v>
      </c>
      <c r="D123" s="237" t="str">
        <f>'Visi duomenys'!D123</f>
        <v>Geriamojo vandens tiekimo ir nuotekų tvarkymo sistemų renovavimas ir plėtra Tauragės rajone</v>
      </c>
      <c r="E123" s="12" t="str">
        <f>'Visi duomenys'!E123</f>
        <v>UAB „Tauragės vandenys“</v>
      </c>
      <c r="F123" s="12" t="str">
        <f>('Visi duomenys'!J123&amp;" "&amp;'Visi duomenys'!K123&amp;" "&amp;'Visi duomenys'!L123)</f>
        <v xml:space="preserve">  </v>
      </c>
      <c r="G123" s="12" t="str">
        <f>'Visi duomenys'!BI123</f>
        <v>Įgyvendinama sutartis</v>
      </c>
      <c r="H123" s="312">
        <f>'Visi duomenys'!N123</f>
        <v>2854494.11</v>
      </c>
      <c r="I123" s="312">
        <f>'Visi duomenys'!S123</f>
        <v>1647376.95</v>
      </c>
      <c r="J123" s="312">
        <f>'Visi duomenys'!P123</f>
        <v>0</v>
      </c>
      <c r="K123" s="312">
        <f>'Visi duomenys'!O123+'Visi duomenys'!Q123+'Visi duomenys'!R123</f>
        <v>1207117.1599999999</v>
      </c>
      <c r="L123" s="12">
        <f>IFERROR(VLOOKUP('ST 1 lentelė'!C123,'Projektu sutartys 20190605'!$A$3:$O$81,4,FALSE)," ")</f>
        <v>2250935.5299999998</v>
      </c>
      <c r="M123" s="12">
        <f>IFERROR(VLOOKUP('ST 1 lentelė'!C123,'Projektu sutartys 20190605'!$A$3:$O$81,6,FALSE)," ")</f>
        <v>1647376.95</v>
      </c>
      <c r="N123" s="12">
        <f>IFERROR(VLOOKUP('ST 1 lentelė'!C123,'Projektu sutartys 20190605'!$A$3:$O$81,7,FALSE)," ")</f>
        <v>0</v>
      </c>
      <c r="O123" s="12">
        <f>IFERROR(VLOOKUP('ST 1 lentelė'!C123,'Projektu sutartys 20190605'!$A$3:$O$81,8,FALSE)," ")</f>
        <v>1207117.1599999999</v>
      </c>
      <c r="P123" s="12">
        <f>IFERROR(VLOOKUP(C123,'mokejimai 20190605'!$A$1:$G$69,4,FALSE)," ")</f>
        <v>2556090.12</v>
      </c>
      <c r="Q123" s="12">
        <f>IFERROR(VLOOKUP(C123,'mokejimai 20190605'!$A$1:$G$69,5,FALSE)," ")</f>
        <v>1474322.06</v>
      </c>
      <c r="R123" s="12">
        <f>IFERROR(VLOOKUP($C123,'mokejimai 20190605'!$A$1:$G$69,6,FALSE)," ")</f>
        <v>0</v>
      </c>
      <c r="S123" s="12">
        <f>IFERROR(VLOOKUP($C123,'mokejimai 20190605'!$A$1:$G$69,7,FALSE)," ")</f>
        <v>1081768.06</v>
      </c>
      <c r="T123" s="12"/>
    </row>
    <row r="124" spans="1:20" ht="24" x14ac:dyDescent="0.25">
      <c r="A124" s="12" t="str">
        <f>'Visi duomenys'!A124</f>
        <v>3.1.1.1.5</v>
      </c>
      <c r="B124" s="12" t="str">
        <f>'Visi duomenys'!B124</f>
        <v>R080014-060700-1217</v>
      </c>
      <c r="C124" s="12" t="str">
        <f>'Visi duomenys'!C124</f>
        <v>05.3.2-APVA-R-014-71-0006</v>
      </c>
      <c r="D124" s="237" t="str">
        <f>'Visi duomenys'!D124</f>
        <v>Geriamojo vandens tiekimo ir nuotekų tvarkymo sistemų renovavimas ir plėtra Šilalės rajone (Kaltinėnuose, Traksėdyje)</v>
      </c>
      <c r="E124" s="12" t="str">
        <f>'Visi duomenys'!E124</f>
        <v>UAB „Šilalės vandenys“</v>
      </c>
      <c r="F124" s="12" t="str">
        <f>('Visi duomenys'!J124&amp;" "&amp;'Visi duomenys'!K124&amp;" "&amp;'Visi duomenys'!L124)</f>
        <v xml:space="preserve">  </v>
      </c>
      <c r="G124" s="12" t="str">
        <f>'Visi duomenys'!BI124</f>
        <v>Įgyvendinama sutartis</v>
      </c>
      <c r="H124" s="312">
        <f>'Visi duomenys'!N124</f>
        <v>444870</v>
      </c>
      <c r="I124" s="312">
        <f>'Visi duomenys'!S124</f>
        <v>124738.8</v>
      </c>
      <c r="J124" s="312">
        <f>'Visi duomenys'!P124</f>
        <v>0</v>
      </c>
      <c r="K124" s="312">
        <f>'Visi duomenys'!O124+'Visi duomenys'!Q124+'Visi duomenys'!R124</f>
        <v>320131.20000000001</v>
      </c>
      <c r="L124" s="12">
        <f>IFERROR(VLOOKUP('ST 1 lentelė'!C124,'Projektu sutartys 20190605'!$A$3:$O$81,4,FALSE)," ")</f>
        <v>444868.24</v>
      </c>
      <c r="M124" s="12">
        <f>IFERROR(VLOOKUP('ST 1 lentelė'!C124,'Projektu sutartys 20190605'!$A$3:$O$81,6,FALSE)," ")</f>
        <v>147107.41</v>
      </c>
      <c r="N124" s="12">
        <f>IFERROR(VLOOKUP('ST 1 lentelė'!C124,'Projektu sutartys 20190605'!$A$3:$O$81,7,FALSE)," ")</f>
        <v>0</v>
      </c>
      <c r="O124" s="12">
        <f>IFERROR(VLOOKUP('ST 1 lentelė'!C124,'Projektu sutartys 20190605'!$A$3:$O$81,8,FALSE)," ")</f>
        <v>297760.83</v>
      </c>
      <c r="P124" s="12">
        <f>IFERROR(VLOOKUP(C124,'mokejimai 20190605'!$A$1:$G$69,4,FALSE)," ")</f>
        <v>61400.33</v>
      </c>
      <c r="Q124" s="12">
        <f>IFERROR(VLOOKUP(C124,'mokejimai 20190605'!$A$1:$G$69,5,FALSE)," ")</f>
        <v>20303.64</v>
      </c>
      <c r="R124" s="12">
        <f>IFERROR(VLOOKUP($C124,'mokejimai 20190605'!$A$1:$G$69,6,FALSE)," ")</f>
        <v>0</v>
      </c>
      <c r="S124" s="12">
        <f>IFERROR(VLOOKUP($C124,'mokejimai 20190605'!$A$1:$G$69,7,FALSE)," ")</f>
        <v>41096.69</v>
      </c>
      <c r="T124" s="12"/>
    </row>
    <row r="125" spans="1:20" ht="36" x14ac:dyDescent="0.25">
      <c r="A125" s="12" t="str">
        <f>'Visi duomenys'!A125</f>
        <v>3.1.1.1.6</v>
      </c>
      <c r="B125" s="12" t="str">
        <f>'Visi duomenys'!B125</f>
        <v>R080014-070000-1218</v>
      </c>
      <c r="C125" s="12" t="str">
        <f>'Visi duomenys'!C125</f>
        <v>05.3.2-APVA-R-014-71-0005</v>
      </c>
      <c r="D125" s="237" t="str">
        <f>'Visi duomenys'!D125</f>
        <v>Nuotekų tinklų plėtra Pagėgių savivaldybėje (Mažaičiuose)</v>
      </c>
      <c r="E125" s="12" t="str">
        <f>'Visi duomenys'!E125</f>
        <v>UAB Pagėgių komunalinis ūkis</v>
      </c>
      <c r="F125" s="12" t="str">
        <f>('Visi duomenys'!J125&amp;" "&amp;'Visi duomenys'!K125&amp;" "&amp;'Visi duomenys'!L125)</f>
        <v xml:space="preserve">  </v>
      </c>
      <c r="G125" s="12" t="str">
        <f>'Visi duomenys'!BI125</f>
        <v>Baigtas</v>
      </c>
      <c r="H125" s="312">
        <f>'Visi duomenys'!N125</f>
        <v>136161.48000000001</v>
      </c>
      <c r="I125" s="312">
        <f>'Visi duomenys'!S125</f>
        <v>106438.27</v>
      </c>
      <c r="J125" s="312">
        <f>'Visi duomenys'!P125</f>
        <v>0</v>
      </c>
      <c r="K125" s="312">
        <f>'Visi duomenys'!O125+'Visi duomenys'!Q125+'Visi duomenys'!R125</f>
        <v>29723.21</v>
      </c>
      <c r="L125" s="12">
        <f>IFERROR(VLOOKUP('ST 1 lentelė'!C125,'Projektu sutartys 20190605'!$A$3:$O$81,4,FALSE)," ")</f>
        <v>136161.48000000001</v>
      </c>
      <c r="M125" s="12">
        <f>IFERROR(VLOOKUP('ST 1 lentelė'!C125,'Projektu sutartys 20190605'!$A$3:$O$81,6,FALSE)," ")</f>
        <v>106438.27</v>
      </c>
      <c r="N125" s="12">
        <f>IFERROR(VLOOKUP('ST 1 lentelė'!C125,'Projektu sutartys 20190605'!$A$3:$O$81,7,FALSE)," ")</f>
        <v>0</v>
      </c>
      <c r="O125" s="12">
        <f>IFERROR(VLOOKUP('ST 1 lentelė'!C125,'Projektu sutartys 20190605'!$A$3:$O$81,8,FALSE)," ")</f>
        <v>29723.21</v>
      </c>
      <c r="P125" s="12">
        <f>IFERROR(VLOOKUP(C125,'mokejimai 20190605'!$A$1:$G$69,4,FALSE)," ")</f>
        <v>0</v>
      </c>
      <c r="Q125" s="12">
        <f>IFERROR(VLOOKUP(C125,'mokejimai 20190605'!$A$1:$G$69,5,FALSE)," ")</f>
        <v>0</v>
      </c>
      <c r="R125" s="12">
        <f>IFERROR(VLOOKUP($C125,'mokejimai 20190605'!$A$1:$G$69,6,FALSE)," ")</f>
        <v>0</v>
      </c>
      <c r="S125" s="12">
        <f>IFERROR(VLOOKUP($C125,'mokejimai 20190605'!$A$1:$G$69,7,FALSE)," ")</f>
        <v>0</v>
      </c>
      <c r="T125" s="12"/>
    </row>
    <row r="126" spans="1:20" ht="36" x14ac:dyDescent="0.25">
      <c r="A126" s="12" t="str">
        <f>'Visi duomenys'!A126</f>
        <v>3.1.1.1.7</v>
      </c>
      <c r="B126" s="12" t="str">
        <f>'Visi duomenys'!B126</f>
        <v>R080014-070650-1219</v>
      </c>
      <c r="C126" s="12" t="str">
        <f>'Visi duomenys'!C126</f>
        <v>05.3.2-APVA-R-014-71-0007</v>
      </c>
      <c r="D126" s="237" t="str">
        <f>'Visi duomenys'!D126</f>
        <v>Vandens tiekimo ir nuotekų tvarkymo infrastruktūros plėtra Jurbarko mieste</v>
      </c>
      <c r="E126" s="12" t="str">
        <f>'Visi duomenys'!E126</f>
        <v>UAB „Jurbarko vandenys“</v>
      </c>
      <c r="F126" s="12" t="str">
        <f>('Visi duomenys'!J126&amp;" "&amp;'Visi duomenys'!K126&amp;" "&amp;'Visi duomenys'!L126)</f>
        <v xml:space="preserve">  </v>
      </c>
      <c r="G126" s="12" t="str">
        <f>'Visi duomenys'!BI126</f>
        <v>Įgyvendinama sutartis</v>
      </c>
      <c r="H126" s="312">
        <f>'Visi duomenys'!N126</f>
        <v>548947.86</v>
      </c>
      <c r="I126" s="312">
        <f>'Visi duomenys'!S126</f>
        <v>274473.93</v>
      </c>
      <c r="J126" s="312">
        <f>'Visi duomenys'!P126</f>
        <v>0</v>
      </c>
      <c r="K126" s="312">
        <f>'Visi duomenys'!O126+'Visi duomenys'!Q126+'Visi duomenys'!R126</f>
        <v>274473.93</v>
      </c>
      <c r="L126" s="12">
        <f>IFERROR(VLOOKUP('ST 1 lentelė'!C126,'Projektu sutartys 20190605'!$A$3:$O$81,4,FALSE)," ")</f>
        <v>548947.86</v>
      </c>
      <c r="M126" s="12">
        <f>IFERROR(VLOOKUP('ST 1 lentelė'!C126,'Projektu sutartys 20190605'!$A$3:$O$81,6,FALSE)," ")</f>
        <v>274473.93</v>
      </c>
      <c r="N126" s="12">
        <f>IFERROR(VLOOKUP('ST 1 lentelė'!C126,'Projektu sutartys 20190605'!$A$3:$O$81,7,FALSE)," ")</f>
        <v>0</v>
      </c>
      <c r="O126" s="12">
        <f>IFERROR(VLOOKUP('ST 1 lentelė'!C126,'Projektu sutartys 20190605'!$A$3:$O$81,8,FALSE)," ")</f>
        <v>274473.93</v>
      </c>
      <c r="P126" s="12">
        <f>IFERROR(VLOOKUP(C126,'mokejimai 20190605'!$A$1:$G$69,4,FALSE)," ")</f>
        <v>10350</v>
      </c>
      <c r="Q126" s="12">
        <f>IFERROR(VLOOKUP(C126,'mokejimai 20190605'!$A$1:$G$69,5,FALSE)," ")</f>
        <v>5175</v>
      </c>
      <c r="R126" s="12">
        <f>IFERROR(VLOOKUP($C126,'mokejimai 20190605'!$A$1:$G$69,6,FALSE)," ")</f>
        <v>0</v>
      </c>
      <c r="S126" s="12">
        <f>IFERROR(VLOOKUP($C126,'mokejimai 20190605'!$A$1:$G$69,7,FALSE)," ")</f>
        <v>5175</v>
      </c>
      <c r="T126" s="12"/>
    </row>
    <row r="127" spans="1:20" ht="36" x14ac:dyDescent="0.25">
      <c r="A127" s="12" t="str">
        <f>'Visi duomenys'!A127</f>
        <v>3.1.1.1.8</v>
      </c>
      <c r="B127" s="12" t="str">
        <f>'Visi duomenys'!B127</f>
        <v>R080014-060750-1220</v>
      </c>
      <c r="C127" s="12" t="str">
        <f>'Visi duomenys'!C127</f>
        <v>05.3.2-APVA-R-014-71-0008</v>
      </c>
      <c r="D127" s="237" t="str">
        <f>'Visi duomenys'!D127</f>
        <v>Geriamojo vandens tiekimo ir nuotekų tvarkymo sistemų renovavimas ir plėtra Tauragės rajone (papildomi darbai)</v>
      </c>
      <c r="E127" s="12" t="str">
        <f>'Visi duomenys'!E127</f>
        <v>UAB „Tauragės vandenys“</v>
      </c>
      <c r="F127" s="12" t="str">
        <f>('Visi duomenys'!J127&amp;" "&amp;'Visi duomenys'!K127&amp;" "&amp;'Visi duomenys'!L127)</f>
        <v xml:space="preserve">  </v>
      </c>
      <c r="G127" s="12" t="str">
        <f>'Visi duomenys'!BI127</f>
        <v>Įgyvendinama sutartis</v>
      </c>
      <c r="H127" s="312">
        <f>'Visi duomenys'!N127</f>
        <v>646255.83000000007</v>
      </c>
      <c r="I127" s="312">
        <f>'Visi duomenys'!S127</f>
        <v>345408.93</v>
      </c>
      <c r="J127" s="312">
        <f>'Visi duomenys'!P127</f>
        <v>0</v>
      </c>
      <c r="K127" s="312">
        <f>'Visi duomenys'!O127+'Visi duomenys'!Q127+'Visi duomenys'!R127</f>
        <v>300846.90000000002</v>
      </c>
      <c r="L127" s="12">
        <f>IFERROR(VLOOKUP('ST 1 lentelė'!C127,'Projektu sutartys 20190605'!$A$3:$O$81,4,FALSE)," ")</f>
        <v>475359.7</v>
      </c>
      <c r="M127" s="12">
        <f>IFERROR(VLOOKUP('ST 1 lentelė'!C127,'Projektu sutartys 20190605'!$A$3:$O$81,6,FALSE)," ")</f>
        <v>323127.92</v>
      </c>
      <c r="N127" s="12">
        <f>IFERROR(VLOOKUP('ST 1 lentelė'!C127,'Projektu sutartys 20190605'!$A$3:$O$81,7,FALSE)," ")</f>
        <v>0</v>
      </c>
      <c r="O127" s="12">
        <f>IFERROR(VLOOKUP('ST 1 lentelė'!C127,'Projektu sutartys 20190605'!$A$3:$O$81,8,FALSE)," ")</f>
        <v>304463.56</v>
      </c>
      <c r="P127" s="12" t="str">
        <f>IFERROR(VLOOKUP(C127,'mokejimai 20190605'!$A$1:$G$69,4,FALSE)," ")</f>
        <v xml:space="preserve"> </v>
      </c>
      <c r="Q127" s="12" t="str">
        <f>IFERROR(VLOOKUP(C127,'mokejimai 20190605'!$A$1:$G$69,5,FALSE)," ")</f>
        <v xml:space="preserve"> </v>
      </c>
      <c r="R127" s="12" t="str">
        <f>IFERROR(VLOOKUP($C127,'mokejimai 20190605'!$A$1:$G$69,6,FALSE)," ")</f>
        <v xml:space="preserve"> </v>
      </c>
      <c r="S127" s="12" t="str">
        <f>IFERROR(VLOOKUP($C127,'mokejimai 20190605'!$A$1:$G$69,7,FALSE)," ")</f>
        <v xml:space="preserve"> </v>
      </c>
      <c r="T127" s="12"/>
    </row>
    <row r="128" spans="1:20" x14ac:dyDescent="0.25">
      <c r="A128" s="239" t="str">
        <f>'Visi duomenys'!A128</f>
        <v>3.1.1.2</v>
      </c>
      <c r="B128" s="239" t="str">
        <f>'Visi duomenys'!B128</f>
        <v/>
      </c>
      <c r="C128" s="239">
        <f>'Visi duomenys'!C128</f>
        <v>0</v>
      </c>
      <c r="D128" s="236" t="str">
        <f>'Visi duomenys'!D128</f>
        <v>Priemonė: Paviršinių nuotekų sistemų tvarkymas</v>
      </c>
      <c r="E128" s="10">
        <f>'Visi duomenys'!E128</f>
        <v>0</v>
      </c>
      <c r="F128" s="10" t="str">
        <f>('Visi duomenys'!J128&amp;" "&amp;'Visi duomenys'!K128&amp;" "&amp;'Visi duomenys'!L128)</f>
        <v xml:space="preserve">  </v>
      </c>
      <c r="G128" s="10" t="str">
        <f>'Visi duomenys'!BI128</f>
        <v xml:space="preserve"> </v>
      </c>
      <c r="H128" s="322">
        <f>'Visi duomenys'!N128</f>
        <v>0</v>
      </c>
      <c r="I128" s="322">
        <f>'Visi duomenys'!S128</f>
        <v>0</v>
      </c>
      <c r="J128" s="322">
        <f>'Visi duomenys'!P128</f>
        <v>0</v>
      </c>
      <c r="K128" s="322">
        <f>'Visi duomenys'!O128+'Visi duomenys'!Q128+'Visi duomenys'!R128</f>
        <v>0</v>
      </c>
      <c r="L128" s="10" t="str">
        <f>IFERROR(VLOOKUP('ST 1 lentelė'!C128,'Projektu sutartys 20190605'!$A$3:$O$81,4,FALSE)," ")</f>
        <v xml:space="preserve"> </v>
      </c>
      <c r="M128" s="10" t="str">
        <f>IFERROR(VLOOKUP('ST 1 lentelė'!C128,'Projektu sutartys 20190605'!$A$3:$O$81,6,FALSE)," ")</f>
        <v xml:space="preserve"> </v>
      </c>
      <c r="N128" s="10" t="str">
        <f>IFERROR(VLOOKUP('ST 1 lentelė'!C128,'Projektu sutartys 20190605'!$A$3:$O$81,7,FALSE)," ")</f>
        <v xml:space="preserve"> </v>
      </c>
      <c r="O128" s="10" t="str">
        <f>IFERROR(VLOOKUP('ST 1 lentelė'!C128,'Projektu sutartys 20190605'!$A$3:$O$81,8,FALSE)," ")</f>
        <v xml:space="preserve"> </v>
      </c>
      <c r="P128" s="10" t="str">
        <f>IFERROR(VLOOKUP(C128,'mokejimai 20190605'!$A$1:$G$69,4,FALSE)," ")</f>
        <v xml:space="preserve"> </v>
      </c>
      <c r="Q128" s="10" t="str">
        <f>IFERROR(VLOOKUP(C128,'mokejimai 20190605'!$A$1:$G$69,5,FALSE)," ")</f>
        <v xml:space="preserve"> </v>
      </c>
      <c r="R128" s="10" t="str">
        <f>IFERROR(VLOOKUP($C128,'mokejimai 20190605'!$A$1:$G$69,6,FALSE)," ")</f>
        <v xml:space="preserve"> </v>
      </c>
      <c r="S128" s="10" t="str">
        <f>IFERROR(VLOOKUP($C128,'mokejimai 20190605'!$A$1:$G$69,7,FALSE)," ")</f>
        <v xml:space="preserve"> </v>
      </c>
      <c r="T128" s="10"/>
    </row>
    <row r="129" spans="1:20" ht="36" x14ac:dyDescent="0.25">
      <c r="A129" s="12" t="str">
        <f>'Visi duomenys'!A129</f>
        <v>3.1.1.2.1</v>
      </c>
      <c r="B129" s="12" t="str">
        <f>'Visi duomenys'!B129</f>
        <v>R080007-080000-1222</v>
      </c>
      <c r="C129" s="12" t="str">
        <f>'Visi duomenys'!C129</f>
        <v>05.1.1-APVA-R-007-71-0001</v>
      </c>
      <c r="D129" s="237" t="str">
        <f>'Visi duomenys'!D129</f>
        <v>Paviršinių nuotekų sistemų tvarkymas Tauragės mieste</v>
      </c>
      <c r="E129" s="12" t="str">
        <f>'Visi duomenys'!E129</f>
        <v>UAB „Tauragės vandenys“</v>
      </c>
      <c r="F129" s="12" t="str">
        <f>('Visi duomenys'!J129&amp;" "&amp;'Visi duomenys'!K129&amp;" "&amp;'Visi duomenys'!L129)</f>
        <v xml:space="preserve">  </v>
      </c>
      <c r="G129" s="12" t="str">
        <f>'Visi duomenys'!BI129</f>
        <v>Įgyvendinama sutartis</v>
      </c>
      <c r="H129" s="312">
        <f>'Visi duomenys'!N129</f>
        <v>1800833.49</v>
      </c>
      <c r="I129" s="312">
        <f>'Visi duomenys'!S129</f>
        <v>1428940.54</v>
      </c>
      <c r="J129" s="312">
        <f>'Visi duomenys'!P129</f>
        <v>0</v>
      </c>
      <c r="K129" s="312">
        <f>'Visi duomenys'!O129+'Visi duomenys'!Q129+'Visi duomenys'!R129</f>
        <v>371892.95</v>
      </c>
      <c r="L129" s="12">
        <f>IFERROR(VLOOKUP('ST 1 lentelė'!C129,'Projektu sutartys 20190605'!$A$3:$O$81,4,FALSE)," ")</f>
        <v>1439067.07</v>
      </c>
      <c r="M129" s="12">
        <f>IFERROR(VLOOKUP('ST 1 lentelė'!C129,'Projektu sutartys 20190605'!$A$3:$O$81,6,FALSE)," ")</f>
        <v>1223207.01</v>
      </c>
      <c r="N129" s="12">
        <f>IFERROR(VLOOKUP('ST 1 lentelė'!C129,'Projektu sutartys 20190605'!$A$3:$O$81,7,FALSE)," ")</f>
        <v>0</v>
      </c>
      <c r="O129" s="12">
        <f>IFERROR(VLOOKUP('ST 1 lentelė'!C129,'Projektu sutartys 20190605'!$A$3:$O$81,8,FALSE)," ")</f>
        <v>215860.06</v>
      </c>
      <c r="P129" s="12">
        <f>IFERROR(VLOOKUP(C129,'mokejimai 20190605'!$A$1:$G$69,4,FALSE)," ")</f>
        <v>1161195.67</v>
      </c>
      <c r="Q129" s="12">
        <f>IFERROR(VLOOKUP(C129,'mokejimai 20190605'!$A$1:$G$69,5,FALSE)," ")</f>
        <v>945335.61</v>
      </c>
      <c r="R129" s="12">
        <f>IFERROR(VLOOKUP($C129,'mokejimai 20190605'!$A$1:$G$69,6,FALSE)," ")</f>
        <v>0</v>
      </c>
      <c r="S129" s="12">
        <f>IFERROR(VLOOKUP($C129,'mokejimai 20190605'!$A$1:$G$69,7,FALSE)," ")</f>
        <v>215860.06</v>
      </c>
      <c r="T129" s="12"/>
    </row>
    <row r="130" spans="1:20" x14ac:dyDescent="0.25">
      <c r="A130" s="239" t="str">
        <f>'Visi duomenys'!A130</f>
        <v>3.1.2.</v>
      </c>
      <c r="B130" s="239" t="str">
        <f>'Visi duomenys'!B130</f>
        <v/>
      </c>
      <c r="C130" s="239">
        <f>'Visi duomenys'!C130</f>
        <v>0</v>
      </c>
      <c r="D130" s="236" t="str">
        <f>'Visi duomenys'!D130</f>
        <v>Uždavinys. Plėsti atliekų tvarkymo infrastruktūrą, mažinti sąvartyne šalinamų atliekų kiekį.</v>
      </c>
      <c r="E130" s="10">
        <f>'Visi duomenys'!E130</f>
        <v>0</v>
      </c>
      <c r="F130" s="10" t="str">
        <f>('Visi duomenys'!J130&amp;" "&amp;'Visi duomenys'!K130&amp;" "&amp;'Visi duomenys'!L130)</f>
        <v xml:space="preserve">  </v>
      </c>
      <c r="G130" s="10" t="str">
        <f>'Visi duomenys'!BI130</f>
        <v xml:space="preserve"> </v>
      </c>
      <c r="H130" s="322">
        <f>'Visi duomenys'!N130</f>
        <v>0</v>
      </c>
      <c r="I130" s="322">
        <f>'Visi duomenys'!S130</f>
        <v>0</v>
      </c>
      <c r="J130" s="322">
        <f>'Visi duomenys'!P130</f>
        <v>0</v>
      </c>
      <c r="K130" s="322">
        <f>'Visi duomenys'!O130+'Visi duomenys'!Q130+'Visi duomenys'!R130</f>
        <v>0</v>
      </c>
      <c r="L130" s="10" t="str">
        <f>IFERROR(VLOOKUP('ST 1 lentelė'!C130,'Projektu sutartys 20190605'!$A$3:$O$81,4,FALSE)," ")</f>
        <v xml:space="preserve"> </v>
      </c>
      <c r="M130" s="10" t="str">
        <f>IFERROR(VLOOKUP('ST 1 lentelė'!C130,'Projektu sutartys 20190605'!$A$3:$O$81,6,FALSE)," ")</f>
        <v xml:space="preserve"> </v>
      </c>
      <c r="N130" s="10" t="str">
        <f>IFERROR(VLOOKUP('ST 1 lentelė'!C130,'Projektu sutartys 20190605'!$A$3:$O$81,7,FALSE)," ")</f>
        <v xml:space="preserve"> </v>
      </c>
      <c r="O130" s="10" t="str">
        <f>IFERROR(VLOOKUP('ST 1 lentelė'!C130,'Projektu sutartys 20190605'!$A$3:$O$81,8,FALSE)," ")</f>
        <v xml:space="preserve"> </v>
      </c>
      <c r="P130" s="10" t="str">
        <f>IFERROR(VLOOKUP(C130,'mokejimai 20190605'!$A$1:$G$69,4,FALSE)," ")</f>
        <v xml:space="preserve"> </v>
      </c>
      <c r="Q130" s="10" t="str">
        <f>IFERROR(VLOOKUP(C130,'mokejimai 20190605'!$A$1:$G$69,5,FALSE)," ")</f>
        <v xml:space="preserve"> </v>
      </c>
      <c r="R130" s="10" t="str">
        <f>IFERROR(VLOOKUP($C130,'mokejimai 20190605'!$A$1:$G$69,6,FALSE)," ")</f>
        <v xml:space="preserve"> </v>
      </c>
      <c r="S130" s="10" t="str">
        <f>IFERROR(VLOOKUP($C130,'mokejimai 20190605'!$A$1:$G$69,7,FALSE)," ")</f>
        <v xml:space="preserve"> </v>
      </c>
      <c r="T130" s="10"/>
    </row>
    <row r="131" spans="1:20" x14ac:dyDescent="0.25">
      <c r="A131" s="239" t="str">
        <f>'Visi duomenys'!A131</f>
        <v>3.1.2.1</v>
      </c>
      <c r="B131" s="239" t="str">
        <f>'Visi duomenys'!B131</f>
        <v/>
      </c>
      <c r="C131" s="239">
        <f>'Visi duomenys'!C131</f>
        <v>0</v>
      </c>
      <c r="D131" s="236" t="str">
        <f>'Visi duomenys'!D131</f>
        <v>Priemonė: Komunalinių atliekų tvarkymo infrastruktūros plėtra</v>
      </c>
      <c r="E131" s="10">
        <f>'Visi duomenys'!E131</f>
        <v>0</v>
      </c>
      <c r="F131" s="10" t="str">
        <f>('Visi duomenys'!J131&amp;" "&amp;'Visi duomenys'!K131&amp;" "&amp;'Visi duomenys'!L131)</f>
        <v xml:space="preserve">  </v>
      </c>
      <c r="G131" s="10" t="str">
        <f>'Visi duomenys'!BI131</f>
        <v xml:space="preserve"> </v>
      </c>
      <c r="H131" s="322">
        <f>'Visi duomenys'!N131</f>
        <v>0</v>
      </c>
      <c r="I131" s="322">
        <f>'Visi duomenys'!S131</f>
        <v>0</v>
      </c>
      <c r="J131" s="322">
        <f>'Visi duomenys'!P131</f>
        <v>0</v>
      </c>
      <c r="K131" s="322">
        <f>'Visi duomenys'!O131+'Visi duomenys'!Q131+'Visi duomenys'!R131</f>
        <v>0</v>
      </c>
      <c r="L131" s="10" t="str">
        <f>IFERROR(VLOOKUP('ST 1 lentelė'!C131,'Projektu sutartys 20190605'!$A$3:$O$81,4,FALSE)," ")</f>
        <v xml:space="preserve"> </v>
      </c>
      <c r="M131" s="10" t="str">
        <f>IFERROR(VLOOKUP('ST 1 lentelė'!C131,'Projektu sutartys 20190605'!$A$3:$O$81,6,FALSE)," ")</f>
        <v xml:space="preserve"> </v>
      </c>
      <c r="N131" s="10" t="str">
        <f>IFERROR(VLOOKUP('ST 1 lentelė'!C131,'Projektu sutartys 20190605'!$A$3:$O$81,7,FALSE)," ")</f>
        <v xml:space="preserve"> </v>
      </c>
      <c r="O131" s="10" t="str">
        <f>IFERROR(VLOOKUP('ST 1 lentelė'!C131,'Projektu sutartys 20190605'!$A$3:$O$81,8,FALSE)," ")</f>
        <v xml:space="preserve"> </v>
      </c>
      <c r="P131" s="10" t="str">
        <f>IFERROR(VLOOKUP(C131,'mokejimai 20190605'!$A$1:$G$69,4,FALSE)," ")</f>
        <v xml:space="preserve"> </v>
      </c>
      <c r="Q131" s="10" t="str">
        <f>IFERROR(VLOOKUP(C131,'mokejimai 20190605'!$A$1:$G$69,5,FALSE)," ")</f>
        <v xml:space="preserve"> </v>
      </c>
      <c r="R131" s="10" t="str">
        <f>IFERROR(VLOOKUP($C131,'mokejimai 20190605'!$A$1:$G$69,6,FALSE)," ")</f>
        <v xml:space="preserve"> </v>
      </c>
      <c r="S131" s="10" t="str">
        <f>IFERROR(VLOOKUP($C131,'mokejimai 20190605'!$A$1:$G$69,7,FALSE)," ")</f>
        <v xml:space="preserve"> </v>
      </c>
      <c r="T131" s="10"/>
    </row>
    <row r="132" spans="1:20" ht="24" x14ac:dyDescent="0.25">
      <c r="A132" s="12" t="str">
        <f>'Visi duomenys'!A132</f>
        <v>3.1.2.1.1</v>
      </c>
      <c r="B132" s="12" t="str">
        <f>'Visi duomenys'!B132</f>
        <v>R080008-050000-1225</v>
      </c>
      <c r="C132" s="12" t="str">
        <f>'Visi duomenys'!C132</f>
        <v>05.2.1-APVA-R-008-71-0002</v>
      </c>
      <c r="D132" s="237" t="str">
        <f>'Visi duomenys'!D132</f>
        <v>Tauragės regiono atliekų tvarkymo infrastruktūros plėtra</v>
      </c>
      <c r="E132" s="12" t="str">
        <f>'Visi duomenys'!E132</f>
        <v>TRATC</v>
      </c>
      <c r="F132" s="12" t="str">
        <f>('Visi duomenys'!J132&amp;" "&amp;'Visi duomenys'!K132&amp;" "&amp;'Visi duomenys'!L132)</f>
        <v xml:space="preserve">  </v>
      </c>
      <c r="G132" s="12" t="str">
        <f>'Visi duomenys'!BI132</f>
        <v>Įgyvendinama sutartis</v>
      </c>
      <c r="H132" s="312">
        <f>'Visi duomenys'!N132</f>
        <v>3020256.02</v>
      </c>
      <c r="I132" s="312">
        <f>'Visi duomenys'!S132</f>
        <v>2567217.62</v>
      </c>
      <c r="J132" s="312">
        <f>'Visi duomenys'!P132</f>
        <v>0</v>
      </c>
      <c r="K132" s="312" t="e">
        <f>'Visi duomenys'!#REF!+'Visi duomenys'!Q132+'Visi duomenys'!O132</f>
        <v>#REF!</v>
      </c>
      <c r="L132" s="12">
        <f>IFERROR(VLOOKUP('ST 1 lentelė'!C132,'Projektu sutartys 20190605'!$A$3:$O$81,4,FALSE)," ")</f>
        <v>2800256.02</v>
      </c>
      <c r="M132" s="12">
        <f>IFERROR(VLOOKUP('ST 1 lentelė'!C132,'Projektu sutartys 20190605'!$A$3:$O$81,6,FALSE)," ")</f>
        <v>2380217.62</v>
      </c>
      <c r="N132" s="12">
        <f>IFERROR(VLOOKUP('ST 1 lentelė'!C132,'Projektu sutartys 20190605'!$A$3:$O$81,7,FALSE)," ")</f>
        <v>0</v>
      </c>
      <c r="O132" s="12">
        <f>IFERROR(VLOOKUP('ST 1 lentelė'!C132,'Projektu sutartys 20190605'!$A$3:$O$81,8,FALSE)," ")</f>
        <v>420038.40000000002</v>
      </c>
      <c r="P132" s="12">
        <f>IFERROR(VLOOKUP(C132,'mokejimai 20190605'!$A$1:$G$69,4,FALSE)," ")</f>
        <v>1122807.67</v>
      </c>
      <c r="Q132" s="12">
        <f>IFERROR(VLOOKUP(C132,'mokejimai 20190605'!$A$1:$G$69,5,FALSE)," ")</f>
        <v>954386.52</v>
      </c>
      <c r="R132" s="12">
        <f>IFERROR(VLOOKUP($C132,'mokejimai 20190605'!$A$1:$G$69,6,FALSE)," ")</f>
        <v>0</v>
      </c>
      <c r="S132" s="12">
        <f>IFERROR(VLOOKUP($C132,'mokejimai 20190605'!$A$1:$G$69,7,FALSE)," ")</f>
        <v>168421.15</v>
      </c>
      <c r="T132" s="12"/>
    </row>
    <row r="133" spans="1:20" x14ac:dyDescent="0.25">
      <c r="A133" s="239" t="str">
        <f>'Visi duomenys'!A134</f>
        <v>3.2.</v>
      </c>
      <c r="B133" s="239" t="str">
        <f>'Visi duomenys'!B134</f>
        <v/>
      </c>
      <c r="C133" s="239">
        <f>'Visi duomenys'!C134</f>
        <v>0</v>
      </c>
      <c r="D133" s="236" t="str">
        <f>'Visi duomenys'!D134</f>
        <v>Tikslas. Saugoti ir tausojančiai naudoti regiono kraštovaizdį, užtikrinant tinkamą jo planavimą, naudojimą ir tvarkymą.</v>
      </c>
      <c r="E133" s="10">
        <f>'Visi duomenys'!E134</f>
        <v>0</v>
      </c>
      <c r="F133" s="10" t="str">
        <f>('Visi duomenys'!J134&amp;" "&amp;'Visi duomenys'!K134&amp;" "&amp;'Visi duomenys'!L134)</f>
        <v xml:space="preserve">  </v>
      </c>
      <c r="G133" s="10" t="str">
        <f>'Visi duomenys'!BI134</f>
        <v xml:space="preserve"> </v>
      </c>
      <c r="H133" s="322">
        <f>'Visi duomenys'!N134</f>
        <v>0</v>
      </c>
      <c r="I133" s="322">
        <f>'Visi duomenys'!S134</f>
        <v>0</v>
      </c>
      <c r="J133" s="322">
        <f>'Visi duomenys'!P134</f>
        <v>0</v>
      </c>
      <c r="K133" s="322">
        <f>'Visi duomenys'!O134+'Visi duomenys'!Q134+'Visi duomenys'!R134</f>
        <v>0</v>
      </c>
      <c r="L133" s="10" t="str">
        <f>IFERROR(VLOOKUP('ST 1 lentelė'!C133,'Projektu sutartys 20190605'!$A$3:$O$81,4,FALSE)," ")</f>
        <v xml:space="preserve"> </v>
      </c>
      <c r="M133" s="10" t="str">
        <f>IFERROR(VLOOKUP('ST 1 lentelė'!C133,'Projektu sutartys 20190605'!$A$3:$O$81,6,FALSE)," ")</f>
        <v xml:space="preserve"> </v>
      </c>
      <c r="N133" s="10" t="str">
        <f>IFERROR(VLOOKUP('ST 1 lentelė'!C133,'Projektu sutartys 20190605'!$A$3:$O$81,7,FALSE)," ")</f>
        <v xml:space="preserve"> </v>
      </c>
      <c r="O133" s="10" t="str">
        <f>IFERROR(VLOOKUP('ST 1 lentelė'!C133,'Projektu sutartys 20190605'!$A$3:$O$81,8,FALSE)," ")</f>
        <v xml:space="preserve"> </v>
      </c>
      <c r="P133" s="10" t="str">
        <f>IFERROR(VLOOKUP(C133,'mokejimai 20190605'!$A$1:$G$69,4,FALSE)," ")</f>
        <v xml:space="preserve"> </v>
      </c>
      <c r="Q133" s="10" t="str">
        <f>IFERROR(VLOOKUP(C133,'mokejimai 20190605'!$A$1:$G$69,5,FALSE)," ")</f>
        <v xml:space="preserve"> </v>
      </c>
      <c r="R133" s="10" t="str">
        <f>IFERROR(VLOOKUP($C133,'mokejimai 20190605'!$A$1:$G$69,6,FALSE)," ")</f>
        <v xml:space="preserve"> </v>
      </c>
      <c r="S133" s="10" t="str">
        <f>IFERROR(VLOOKUP($C133,'mokejimai 20190605'!$A$1:$G$69,7,FALSE)," ")</f>
        <v xml:space="preserve"> </v>
      </c>
      <c r="T133" s="10"/>
    </row>
    <row r="134" spans="1:20" x14ac:dyDescent="0.25">
      <c r="A134" s="239" t="str">
        <f>'Visi duomenys'!A135</f>
        <v>3.2.1.</v>
      </c>
      <c r="B134" s="239" t="str">
        <f>'Visi duomenys'!B135</f>
        <v/>
      </c>
      <c r="C134" s="239">
        <f>'Visi duomenys'!C135</f>
        <v>0</v>
      </c>
      <c r="D134" s="236" t="str">
        <f>'Visi duomenys'!D135</f>
        <v>Uždavinys. Padidinti kraštovaizdžio planavimo, tvarkymo ir racionalaus naudojimo bei apsaugos efektyvumą.</v>
      </c>
      <c r="E134" s="10">
        <f>'Visi duomenys'!E135</f>
        <v>0</v>
      </c>
      <c r="F134" s="10" t="str">
        <f>('Visi duomenys'!J135&amp;" "&amp;'Visi duomenys'!K135&amp;" "&amp;'Visi duomenys'!L135)</f>
        <v xml:space="preserve">  </v>
      </c>
      <c r="G134" s="10" t="str">
        <f>'Visi duomenys'!BI135</f>
        <v xml:space="preserve"> </v>
      </c>
      <c r="H134" s="322">
        <f>'Visi duomenys'!N135</f>
        <v>0</v>
      </c>
      <c r="I134" s="322">
        <f>'Visi duomenys'!S135</f>
        <v>0</v>
      </c>
      <c r="J134" s="322">
        <f>'Visi duomenys'!P135</f>
        <v>0</v>
      </c>
      <c r="K134" s="322">
        <f>'Visi duomenys'!O135+'Visi duomenys'!Q135+'Visi duomenys'!R135</f>
        <v>0</v>
      </c>
      <c r="L134" s="10" t="str">
        <f>IFERROR(VLOOKUP('ST 1 lentelė'!C134,'Projektu sutartys 20190605'!$A$3:$O$81,4,FALSE)," ")</f>
        <v xml:space="preserve"> </v>
      </c>
      <c r="M134" s="10" t="str">
        <f>IFERROR(VLOOKUP('ST 1 lentelė'!C134,'Projektu sutartys 20190605'!$A$3:$O$81,6,FALSE)," ")</f>
        <v xml:space="preserve"> </v>
      </c>
      <c r="N134" s="10" t="str">
        <f>IFERROR(VLOOKUP('ST 1 lentelė'!C134,'Projektu sutartys 20190605'!$A$3:$O$81,7,FALSE)," ")</f>
        <v xml:space="preserve"> </v>
      </c>
      <c r="O134" s="10" t="str">
        <f>IFERROR(VLOOKUP('ST 1 lentelė'!C134,'Projektu sutartys 20190605'!$A$3:$O$81,8,FALSE)," ")</f>
        <v xml:space="preserve"> </v>
      </c>
      <c r="P134" s="10" t="str">
        <f>IFERROR(VLOOKUP(C134,'mokejimai 20190605'!$A$1:$G$69,4,FALSE)," ")</f>
        <v xml:space="preserve"> </v>
      </c>
      <c r="Q134" s="10" t="str">
        <f>IFERROR(VLOOKUP(C134,'mokejimai 20190605'!$A$1:$G$69,5,FALSE)," ")</f>
        <v xml:space="preserve"> </v>
      </c>
      <c r="R134" s="10" t="str">
        <f>IFERROR(VLOOKUP($C134,'mokejimai 20190605'!$A$1:$G$69,6,FALSE)," ")</f>
        <v xml:space="preserve"> </v>
      </c>
      <c r="S134" s="10" t="str">
        <f>IFERROR(VLOOKUP($C134,'mokejimai 20190605'!$A$1:$G$69,7,FALSE)," ")</f>
        <v xml:space="preserve"> </v>
      </c>
      <c r="T134" s="10"/>
    </row>
    <row r="135" spans="1:20" x14ac:dyDescent="0.25">
      <c r="A135" s="239" t="str">
        <f>'Visi duomenys'!A136</f>
        <v>3.2.1.1</v>
      </c>
      <c r="B135" s="239" t="str">
        <f>'Visi duomenys'!B136</f>
        <v/>
      </c>
      <c r="C135" s="239">
        <f>'Visi duomenys'!C136</f>
        <v>0</v>
      </c>
      <c r="D135" s="236" t="str">
        <f>'Visi duomenys'!D136</f>
        <v>Priemonė: Kraštovaizdžio apsauga</v>
      </c>
      <c r="E135" s="10">
        <f>'Visi duomenys'!E136</f>
        <v>0</v>
      </c>
      <c r="F135" s="10" t="str">
        <f>('Visi duomenys'!J136&amp;" "&amp;'Visi duomenys'!K136&amp;" "&amp;'Visi duomenys'!L136)</f>
        <v xml:space="preserve">  </v>
      </c>
      <c r="G135" s="10" t="str">
        <f>'Visi duomenys'!BI136</f>
        <v xml:space="preserve"> </v>
      </c>
      <c r="H135" s="322">
        <f>'Visi duomenys'!N136</f>
        <v>0</v>
      </c>
      <c r="I135" s="322">
        <f>'Visi duomenys'!S136</f>
        <v>0</v>
      </c>
      <c r="J135" s="322">
        <f>'Visi duomenys'!P136</f>
        <v>0</v>
      </c>
      <c r="K135" s="322">
        <f>'Visi duomenys'!O136+'Visi duomenys'!Q136+'Visi duomenys'!R136</f>
        <v>0</v>
      </c>
      <c r="L135" s="10" t="str">
        <f>IFERROR(VLOOKUP('ST 1 lentelė'!C135,'Projektu sutartys 20190605'!$A$3:$O$81,4,FALSE)," ")</f>
        <v xml:space="preserve"> </v>
      </c>
      <c r="M135" s="10" t="str">
        <f>IFERROR(VLOOKUP('ST 1 lentelė'!C135,'Projektu sutartys 20190605'!$A$3:$O$81,6,FALSE)," ")</f>
        <v xml:space="preserve"> </v>
      </c>
      <c r="N135" s="10" t="str">
        <f>IFERROR(VLOOKUP('ST 1 lentelė'!C135,'Projektu sutartys 20190605'!$A$3:$O$81,7,FALSE)," ")</f>
        <v xml:space="preserve"> </v>
      </c>
      <c r="O135" s="10" t="str">
        <f>IFERROR(VLOOKUP('ST 1 lentelė'!C135,'Projektu sutartys 20190605'!$A$3:$O$81,8,FALSE)," ")</f>
        <v xml:space="preserve"> </v>
      </c>
      <c r="P135" s="10" t="str">
        <f>IFERROR(VLOOKUP(C135,'mokejimai 20190605'!$A$1:$G$69,4,FALSE)," ")</f>
        <v xml:space="preserve"> </v>
      </c>
      <c r="Q135" s="10" t="str">
        <f>IFERROR(VLOOKUP(C135,'mokejimai 20190605'!$A$1:$G$69,5,FALSE)," ")</f>
        <v xml:space="preserve"> </v>
      </c>
      <c r="R135" s="10" t="str">
        <f>IFERROR(VLOOKUP($C135,'mokejimai 20190605'!$A$1:$G$69,6,FALSE)," ")</f>
        <v xml:space="preserve"> </v>
      </c>
      <c r="S135" s="10" t="str">
        <f>IFERROR(VLOOKUP($C135,'mokejimai 20190605'!$A$1:$G$69,7,FALSE)," ")</f>
        <v xml:space="preserve"> </v>
      </c>
      <c r="T135" s="10"/>
    </row>
    <row r="136" spans="1:20" ht="24" x14ac:dyDescent="0.25">
      <c r="A136" s="12" t="str">
        <f>'Visi duomenys'!A137</f>
        <v>3.2.1.1.1</v>
      </c>
      <c r="B136" s="12" t="str">
        <f>'Visi duomenys'!B137</f>
        <v>R080019-380000-1229</v>
      </c>
      <c r="C136" s="12" t="str">
        <f>'Visi duomenys'!C137</f>
        <v>05.5.1-APVA-R-019-71-0004</v>
      </c>
      <c r="D136" s="237" t="str">
        <f>'Visi duomenys'!D137</f>
        <v>Kraštovaizdžio apsaugos gerinimas Pagėgių savivaldybėje</v>
      </c>
      <c r="E136" s="12" t="str">
        <f>'Visi duomenys'!E137</f>
        <v>PSA</v>
      </c>
      <c r="F136" s="12" t="str">
        <f>('Visi duomenys'!J137&amp;" "&amp;'Visi duomenys'!K137&amp;" "&amp;'Visi duomenys'!L137)</f>
        <v xml:space="preserve">  </v>
      </c>
      <c r="G136" s="12" t="str">
        <f>'Visi duomenys'!BI137</f>
        <v>Įgyvendinama sutartis</v>
      </c>
      <c r="H136" s="312">
        <f>'Visi duomenys'!N137</f>
        <v>363047.26</v>
      </c>
      <c r="I136" s="312">
        <f>'Visi duomenys'!S137</f>
        <v>308590.17</v>
      </c>
      <c r="J136" s="312">
        <f>'Visi duomenys'!P137</f>
        <v>0</v>
      </c>
      <c r="K136" s="312">
        <f>'Visi duomenys'!O137+'Visi duomenys'!Q137+'Visi duomenys'!R137</f>
        <v>54457.09</v>
      </c>
      <c r="L136" s="12">
        <f>IFERROR(VLOOKUP('ST 1 lentelė'!C136,'Projektu sutartys 20190605'!$A$3:$O$81,4,FALSE)," ")</f>
        <v>363047.26</v>
      </c>
      <c r="M136" s="12">
        <f>IFERROR(VLOOKUP('ST 1 lentelė'!C136,'Projektu sutartys 20190605'!$A$3:$O$81,6,FALSE)," ")</f>
        <v>308590.17</v>
      </c>
      <c r="N136" s="12">
        <f>IFERROR(VLOOKUP('ST 1 lentelė'!C136,'Projektu sutartys 20190605'!$A$3:$O$81,7,FALSE)," ")</f>
        <v>0</v>
      </c>
      <c r="O136" s="12">
        <f>IFERROR(VLOOKUP('ST 1 lentelė'!C136,'Projektu sutartys 20190605'!$A$3:$O$81,8,FALSE)," ")</f>
        <v>54457.09</v>
      </c>
      <c r="P136" s="12">
        <f>IFERROR(VLOOKUP(C136,'mokejimai 20190605'!$A$1:$G$69,4,FALSE)," ")</f>
        <v>144748.5</v>
      </c>
      <c r="Q136" s="12">
        <f>IFERROR(VLOOKUP(C136,'mokejimai 20190605'!$A$1:$G$69,5,FALSE)," ")</f>
        <v>123036.23</v>
      </c>
      <c r="R136" s="12">
        <f>IFERROR(VLOOKUP($C136,'mokejimai 20190605'!$A$1:$G$69,6,FALSE)," ")</f>
        <v>0</v>
      </c>
      <c r="S136" s="12">
        <f>IFERROR(VLOOKUP($C136,'mokejimai 20190605'!$A$1:$G$69,7,FALSE)," ")</f>
        <v>21712.27</v>
      </c>
      <c r="T136" s="12"/>
    </row>
    <row r="137" spans="1:20" x14ac:dyDescent="0.25">
      <c r="A137" s="12" t="str">
        <f>'Visi duomenys'!A138</f>
        <v>3.2.1.1.2</v>
      </c>
      <c r="B137" s="12" t="str">
        <f>'Visi duomenys'!B138</f>
        <v>R080019-380000-1230</v>
      </c>
      <c r="C137" s="12" t="str">
        <f>'Visi duomenys'!C138</f>
        <v>05.5.1-APVA-R-019-71-0002</v>
      </c>
      <c r="D137" s="237" t="str">
        <f>'Visi duomenys'!D138</f>
        <v>Bešeimininkių apleistų statinių likvidavimas Jurbarko rajone</v>
      </c>
      <c r="E137" s="12" t="str">
        <f>'Visi duomenys'!E138</f>
        <v>JRSA</v>
      </c>
      <c r="F137" s="12" t="str">
        <f>('Visi duomenys'!J138&amp;" "&amp;'Visi duomenys'!K138&amp;" "&amp;'Visi duomenys'!L138)</f>
        <v xml:space="preserve">  </v>
      </c>
      <c r="G137" s="12" t="str">
        <f>'Visi duomenys'!BI138</f>
        <v>Baigtas</v>
      </c>
      <c r="H137" s="312">
        <f>'Visi duomenys'!N138</f>
        <v>51582.96</v>
      </c>
      <c r="I137" s="312">
        <f>'Visi duomenys'!S138</f>
        <v>43845.51</v>
      </c>
      <c r="J137" s="312">
        <f>'Visi duomenys'!P138</f>
        <v>0</v>
      </c>
      <c r="K137" s="312">
        <f>'Visi duomenys'!O138+'Visi duomenys'!Q138+'Visi duomenys'!R138</f>
        <v>7737.45</v>
      </c>
      <c r="L137" s="12">
        <f>IFERROR(VLOOKUP('ST 1 lentelė'!C137,'Projektu sutartys 20190605'!$A$3:$O$81,4,FALSE)," ")</f>
        <v>53554.71</v>
      </c>
      <c r="M137" s="12">
        <f>IFERROR(VLOOKUP('ST 1 lentelė'!C137,'Projektu sutartys 20190605'!$A$3:$O$81,6,FALSE)," ")</f>
        <v>45521.5</v>
      </c>
      <c r="N137" s="12">
        <f>IFERROR(VLOOKUP('ST 1 lentelė'!C137,'Projektu sutartys 20190605'!$A$3:$O$81,7,FALSE)," ")</f>
        <v>0</v>
      </c>
      <c r="O137" s="12">
        <f>IFERROR(VLOOKUP('ST 1 lentelė'!C137,'Projektu sutartys 20190605'!$A$3:$O$81,8,FALSE)," ")</f>
        <v>8033.21</v>
      </c>
      <c r="P137" s="12">
        <f>IFERROR(VLOOKUP(C137,'mokejimai 20190605'!$A$1:$G$69,4,FALSE)," ")</f>
        <v>51582.96</v>
      </c>
      <c r="Q137" s="12">
        <f>IFERROR(VLOOKUP(C137,'mokejimai 20190605'!$A$1:$G$69,5,FALSE)," ")</f>
        <v>43845.51</v>
      </c>
      <c r="R137" s="12">
        <f>IFERROR(VLOOKUP($C137,'mokejimai 20190605'!$A$1:$G$69,6,FALSE)," ")</f>
        <v>0</v>
      </c>
      <c r="S137" s="12">
        <f>IFERROR(VLOOKUP($C137,'mokejimai 20190605'!$A$1:$G$69,7,FALSE)," ")</f>
        <v>7737.45</v>
      </c>
      <c r="T137" s="12"/>
    </row>
    <row r="138" spans="1:20" ht="24" x14ac:dyDescent="0.25">
      <c r="A138" s="12" t="str">
        <f>'Visi duomenys'!A139</f>
        <v>3.2.1.1.3</v>
      </c>
      <c r="B138" s="12" t="str">
        <f>'Visi duomenys'!B139</f>
        <v>R080019-380000-1231</v>
      </c>
      <c r="C138" s="12" t="str">
        <f>'Visi duomenys'!C139</f>
        <v>05.5.1-APVA-R-019-71-0005</v>
      </c>
      <c r="D138" s="237" t="str">
        <f>'Visi duomenys'!D139</f>
        <v>Kraštovaizdžio formavimas Jurbarko rajone</v>
      </c>
      <c r="E138" s="12" t="str">
        <f>'Visi duomenys'!E139</f>
        <v>JRSA</v>
      </c>
      <c r="F138" s="12" t="str">
        <f>('Visi duomenys'!J139&amp;" "&amp;'Visi duomenys'!K139&amp;" "&amp;'Visi duomenys'!L139)</f>
        <v xml:space="preserve">  </v>
      </c>
      <c r="G138" s="12" t="str">
        <f>'Visi duomenys'!BI139</f>
        <v>Įgyvendinama sutartis</v>
      </c>
      <c r="H138" s="312">
        <f>'Visi duomenys'!N139</f>
        <v>917723.65</v>
      </c>
      <c r="I138" s="312">
        <f>'Visi duomenys'!S139</f>
        <v>780065.1</v>
      </c>
      <c r="J138" s="312">
        <f>'Visi duomenys'!P139</f>
        <v>0</v>
      </c>
      <c r="K138" s="312">
        <f>'Visi duomenys'!O139+'Visi duomenys'!Q139+'Visi duomenys'!R139</f>
        <v>137658.54999999999</v>
      </c>
      <c r="L138" s="12" t="str">
        <f>IFERROR(VLOOKUP('ST 1 lentelė'!C138,'Projektu sutartys 20190605'!$A$3:$O$81,4,FALSE)," ")</f>
        <v xml:space="preserve"> </v>
      </c>
      <c r="M138" s="12" t="str">
        <f>IFERROR(VLOOKUP('ST 1 lentelė'!C138,'Projektu sutartys 20190605'!$A$3:$O$81,6,FALSE)," ")</f>
        <v xml:space="preserve"> </v>
      </c>
      <c r="N138" s="12" t="str">
        <f>IFERROR(VLOOKUP('ST 1 lentelė'!C138,'Projektu sutartys 20190605'!$A$3:$O$81,7,FALSE)," ")</f>
        <v xml:space="preserve"> </v>
      </c>
      <c r="O138" s="12" t="str">
        <f>IFERROR(VLOOKUP('ST 1 lentelė'!C138,'Projektu sutartys 20190605'!$A$3:$O$81,8,FALSE)," ")</f>
        <v xml:space="preserve"> </v>
      </c>
      <c r="P138" s="12" t="str">
        <f>IFERROR(VLOOKUP(C138,'mokejimai 20190605'!$A$1:$G$69,4,FALSE)," ")</f>
        <v xml:space="preserve"> </v>
      </c>
      <c r="Q138" s="12" t="str">
        <f>IFERROR(VLOOKUP(C138,'mokejimai 20190605'!$A$1:$G$69,5,FALSE)," ")</f>
        <v xml:space="preserve"> </v>
      </c>
      <c r="R138" s="12" t="str">
        <f>IFERROR(VLOOKUP($C138,'mokejimai 20190605'!$A$1:$G$69,6,FALSE)," ")</f>
        <v xml:space="preserve"> </v>
      </c>
      <c r="S138" s="12" t="str">
        <f>IFERROR(VLOOKUP($C138,'mokejimai 20190605'!$A$1:$G$69,7,FALSE)," ")</f>
        <v xml:space="preserve"> </v>
      </c>
      <c r="T138" s="12"/>
    </row>
    <row r="139" spans="1:20" x14ac:dyDescent="0.25">
      <c r="A139" s="12" t="str">
        <f>'Visi duomenys'!A140</f>
        <v>3.2.1.1.4</v>
      </c>
      <c r="B139" s="12" t="str">
        <f>'Visi duomenys'!B140</f>
        <v>R080019-380000-1232</v>
      </c>
      <c r="C139" s="12">
        <f>'Visi duomenys'!C140</f>
        <v>0</v>
      </c>
      <c r="D139" s="237" t="str">
        <f>'Visi duomenys'!D140</f>
        <v>Smalininkų uosto šlaitų ir pylimų tvarkymas</v>
      </c>
      <c r="E139" s="12" t="str">
        <f>'Visi duomenys'!E140</f>
        <v>JRSA</v>
      </c>
      <c r="F139" s="12" t="str">
        <f>('Visi duomenys'!J140&amp;" "&amp;'Visi duomenys'!K140&amp;" "&amp;'Visi duomenys'!L140)</f>
        <v xml:space="preserve">  </v>
      </c>
      <c r="G139" s="12" t="str">
        <f>'Visi duomenys'!BI140</f>
        <v xml:space="preserve"> </v>
      </c>
      <c r="H139" s="312">
        <f>'Visi duomenys'!N140</f>
        <v>296511.84999999998</v>
      </c>
      <c r="I139" s="312">
        <f>'Visi duomenys'!S140</f>
        <v>252035.07</v>
      </c>
      <c r="J139" s="312">
        <f>'Visi duomenys'!P140</f>
        <v>0</v>
      </c>
      <c r="K139" s="312">
        <f>'Visi duomenys'!O140+'Visi duomenys'!Q140+'Visi duomenys'!R140</f>
        <v>44476.78</v>
      </c>
      <c r="L139" s="12" t="str">
        <f>IFERROR(VLOOKUP('ST 1 lentelė'!C139,'Projektu sutartys 20190605'!$A$3:$O$81,4,FALSE)," ")</f>
        <v xml:space="preserve"> </v>
      </c>
      <c r="M139" s="12" t="str">
        <f>IFERROR(VLOOKUP('ST 1 lentelė'!C139,'Projektu sutartys 20190605'!$A$3:$O$81,6,FALSE)," ")</f>
        <v xml:space="preserve"> </v>
      </c>
      <c r="N139" s="12" t="str">
        <f>IFERROR(VLOOKUP('ST 1 lentelė'!C139,'Projektu sutartys 20190605'!$A$3:$O$81,7,FALSE)," ")</f>
        <v xml:space="preserve"> </v>
      </c>
      <c r="O139" s="12" t="str">
        <f>IFERROR(VLOOKUP('ST 1 lentelė'!C139,'Projektu sutartys 20190605'!$A$3:$O$81,8,FALSE)," ")</f>
        <v xml:space="preserve"> </v>
      </c>
      <c r="P139" s="12" t="str">
        <f>IFERROR(VLOOKUP(C139,'mokejimai 20190605'!$A$1:$G$69,4,FALSE)," ")</f>
        <v xml:space="preserve"> </v>
      </c>
      <c r="Q139" s="12" t="str">
        <f>IFERROR(VLOOKUP(C139,'mokejimai 20190605'!$A$1:$G$69,5,FALSE)," ")</f>
        <v xml:space="preserve"> </v>
      </c>
      <c r="R139" s="12" t="str">
        <f>IFERROR(VLOOKUP($C139,'mokejimai 20190605'!$A$1:$G$69,6,FALSE)," ")</f>
        <v xml:space="preserve"> </v>
      </c>
      <c r="S139" s="12" t="str">
        <f>IFERROR(VLOOKUP($C139,'mokejimai 20190605'!$A$1:$G$69,7,FALSE)," ")</f>
        <v xml:space="preserve"> </v>
      </c>
      <c r="T139" s="12"/>
    </row>
    <row r="140" spans="1:20" x14ac:dyDescent="0.25">
      <c r="A140" s="12" t="str">
        <f>'Visi duomenys'!A141</f>
        <v>3.2.1.1.5</v>
      </c>
      <c r="B140" s="12" t="str">
        <f>'Visi duomenys'!B141</f>
        <v>R080019-380000-1233</v>
      </c>
      <c r="C140" s="12" t="str">
        <f>'Visi duomenys'!C141</f>
        <v>05.5.1-APVA-R-019-71-0003</v>
      </c>
      <c r="D140" s="237" t="str">
        <f>'Visi duomenys'!D141</f>
        <v>Kraštovaizdžio formavimas ir ekologinės būklės gerinimas Tauragės mieste</v>
      </c>
      <c r="E140" s="12" t="str">
        <f>'Visi duomenys'!E141</f>
        <v>TRSA</v>
      </c>
      <c r="F140" s="12" t="str">
        <f>('Visi duomenys'!J141&amp;" "&amp;'Visi duomenys'!K141&amp;" "&amp;'Visi duomenys'!L141)</f>
        <v xml:space="preserve">  </v>
      </c>
      <c r="G140" s="12" t="str">
        <f>'Visi duomenys'!BI141</f>
        <v>Baigtas</v>
      </c>
      <c r="H140" s="312">
        <f>'Visi duomenys'!N141</f>
        <v>280477.84999999998</v>
      </c>
      <c r="I140" s="312">
        <f>'Visi duomenys'!S141</f>
        <v>238406.17</v>
      </c>
      <c r="J140" s="312">
        <f>'Visi duomenys'!P141</f>
        <v>0</v>
      </c>
      <c r="K140" s="312">
        <f>'Visi duomenys'!O141+'Visi duomenys'!Q141+'Visi duomenys'!R141</f>
        <v>42071.68</v>
      </c>
      <c r="L140" s="12">
        <f>IFERROR(VLOOKUP('ST 1 lentelė'!C140,'Projektu sutartys 20190605'!$A$3:$O$81,4,FALSE)," ")</f>
        <v>280477.84999999998</v>
      </c>
      <c r="M140" s="12">
        <f>IFERROR(VLOOKUP('ST 1 lentelė'!C140,'Projektu sutartys 20190605'!$A$3:$O$81,6,FALSE)," ")</f>
        <v>238406.17</v>
      </c>
      <c r="N140" s="12">
        <f>IFERROR(VLOOKUP('ST 1 lentelė'!C140,'Projektu sutartys 20190605'!$A$3:$O$81,7,FALSE)," ")</f>
        <v>0</v>
      </c>
      <c r="O140" s="12">
        <f>IFERROR(VLOOKUP('ST 1 lentelė'!C140,'Projektu sutartys 20190605'!$A$3:$O$81,8,FALSE)," ")</f>
        <v>42071.68</v>
      </c>
      <c r="P140" s="12">
        <f>IFERROR(VLOOKUP(C140,'mokejimai 20190605'!$A$1:$G$69,4,FALSE)," ")</f>
        <v>280477.84999999998</v>
      </c>
      <c r="Q140" s="12">
        <f>IFERROR(VLOOKUP(C140,'mokejimai 20190605'!$A$1:$G$69,5,FALSE)," ")</f>
        <v>238406.17</v>
      </c>
      <c r="R140" s="12">
        <f>IFERROR(VLOOKUP($C140,'mokejimai 20190605'!$A$1:$G$69,6,FALSE)," ")</f>
        <v>0</v>
      </c>
      <c r="S140" s="12">
        <f>IFERROR(VLOOKUP($C140,'mokejimai 20190605'!$A$1:$G$69,7,FALSE)," ")</f>
        <v>42071.68</v>
      </c>
      <c r="T140" s="12"/>
    </row>
    <row r="141" spans="1:20" x14ac:dyDescent="0.25">
      <c r="A141" s="12" t="str">
        <f>'Visi duomenys'!A142</f>
        <v>3.2.1.1.6</v>
      </c>
      <c r="B141" s="12" t="str">
        <f>'Visi duomenys'!B142</f>
        <v>R080019-380000-1234</v>
      </c>
      <c r="C141" s="12" t="str">
        <f>'Visi duomenys'!C142</f>
        <v>05.5.1-APVA-R-019-71-0001</v>
      </c>
      <c r="D141" s="237" t="str">
        <f>'Visi duomenys'!D142</f>
        <v>Kraštovaizdžio formavimas Šilalės mieste</v>
      </c>
      <c r="E141" s="12" t="str">
        <f>'Visi duomenys'!E142</f>
        <v>ŠRSA</v>
      </c>
      <c r="F141" s="12" t="str">
        <f>('Visi duomenys'!J142&amp;" "&amp;'Visi duomenys'!K142&amp;" "&amp;'Visi duomenys'!L142)</f>
        <v xml:space="preserve">  </v>
      </c>
      <c r="G141" s="12" t="str">
        <f>'Visi duomenys'!BI142</f>
        <v>Baigtas</v>
      </c>
      <c r="H141" s="312">
        <f>'Visi duomenys'!N142</f>
        <v>372156.12</v>
      </c>
      <c r="I141" s="312">
        <f>'Visi duomenys'!S142</f>
        <v>316332.7</v>
      </c>
      <c r="J141" s="312">
        <f>'Visi duomenys'!P142</f>
        <v>0</v>
      </c>
      <c r="K141" s="312">
        <f>'Visi duomenys'!O142+'Visi duomenys'!Q142+'Visi duomenys'!R142</f>
        <v>55823.42</v>
      </c>
      <c r="L141" s="12">
        <f>IFERROR(VLOOKUP('ST 1 lentelė'!C141,'Projektu sutartys 20190605'!$A$3:$O$81,4,FALSE)," ")</f>
        <v>419348</v>
      </c>
      <c r="M141" s="12">
        <f>IFERROR(VLOOKUP('ST 1 lentelė'!C141,'Projektu sutartys 20190605'!$A$3:$O$81,6,FALSE)," ")</f>
        <v>356445.8</v>
      </c>
      <c r="N141" s="12">
        <f>IFERROR(VLOOKUP('ST 1 lentelė'!C141,'Projektu sutartys 20190605'!$A$3:$O$81,7,FALSE)," ")</f>
        <v>0</v>
      </c>
      <c r="O141" s="12">
        <f>IFERROR(VLOOKUP('ST 1 lentelė'!C141,'Projektu sutartys 20190605'!$A$3:$O$81,8,FALSE)," ")</f>
        <v>62902.2</v>
      </c>
      <c r="P141" s="12">
        <f>IFERROR(VLOOKUP(C141,'mokejimai 20190605'!$A$1:$G$69,4,FALSE)," ")</f>
        <v>372156.12</v>
      </c>
      <c r="Q141" s="12">
        <f>IFERROR(VLOOKUP(C141,'mokejimai 20190605'!$A$1:$G$69,5,FALSE)," ")</f>
        <v>316332.7</v>
      </c>
      <c r="R141" s="12">
        <f>IFERROR(VLOOKUP($C141,'mokejimai 20190605'!$A$1:$G$69,6,FALSE)," ")</f>
        <v>0</v>
      </c>
      <c r="S141" s="12">
        <f>IFERROR(VLOOKUP($C141,'mokejimai 20190605'!$A$1:$G$69,7,FALSE)," ")</f>
        <v>55823.42</v>
      </c>
      <c r="T141" s="12"/>
    </row>
    <row r="142" spans="1:20" ht="24" x14ac:dyDescent="0.25">
      <c r="A142" s="12" t="str">
        <f>'Visi duomenys'!A143</f>
        <v>3.2.1.1.7</v>
      </c>
      <c r="B142" s="12" t="str">
        <f>'Visi duomenys'!B143</f>
        <v>R080019-380000-1235</v>
      </c>
      <c r="C142" s="12" t="str">
        <f>'Visi duomenys'!C143</f>
        <v>05.5.1-APVA-R-019-71-0006</v>
      </c>
      <c r="D142" s="237" t="str">
        <f>'Visi duomenys'!D143</f>
        <v>Šilalės rajono savivaldybės teritorijos bendrojo plano  gamtinio karkaso sprendinių koregavimas  ir bešeimininkių apleistų pastatų likvidavimas  rajone</v>
      </c>
      <c r="E142" s="12" t="str">
        <f>'Visi duomenys'!E143</f>
        <v>ŠRSA</v>
      </c>
      <c r="F142" s="12" t="str">
        <f>('Visi duomenys'!J143&amp;" "&amp;'Visi duomenys'!K143&amp;" "&amp;'Visi duomenys'!L143)</f>
        <v xml:space="preserve">  </v>
      </c>
      <c r="G142" s="12" t="str">
        <f>'Visi duomenys'!BI143</f>
        <v>Įgyvendinama sutartis</v>
      </c>
      <c r="H142" s="312">
        <f>'Visi duomenys'!N143</f>
        <v>31576.66</v>
      </c>
      <c r="I142" s="312">
        <f>'Visi duomenys'!S143</f>
        <v>26840</v>
      </c>
      <c r="J142" s="312">
        <f>'Visi duomenys'!P143</f>
        <v>0</v>
      </c>
      <c r="K142" s="312">
        <f>'Visi duomenys'!O143+'Visi duomenys'!Q143+'Visi duomenys'!R143</f>
        <v>4736.66</v>
      </c>
      <c r="L142" s="12" t="str">
        <f>IFERROR(VLOOKUP('ST 1 lentelė'!C142,'Projektu sutartys 20190605'!$A$3:$O$81,4,FALSE)," ")</f>
        <v xml:space="preserve"> </v>
      </c>
      <c r="M142" s="12" t="str">
        <f>IFERROR(VLOOKUP('ST 1 lentelė'!C142,'Projektu sutartys 20190605'!$A$3:$O$81,6,FALSE)," ")</f>
        <v xml:space="preserve"> </v>
      </c>
      <c r="N142" s="12" t="str">
        <f>IFERROR(VLOOKUP('ST 1 lentelė'!C142,'Projektu sutartys 20190605'!$A$3:$O$81,7,FALSE)," ")</f>
        <v xml:space="preserve"> </v>
      </c>
      <c r="O142" s="12" t="str">
        <f>IFERROR(VLOOKUP('ST 1 lentelė'!C142,'Projektu sutartys 20190605'!$A$3:$O$81,8,FALSE)," ")</f>
        <v xml:space="preserve"> </v>
      </c>
      <c r="P142" s="12" t="str">
        <f>IFERROR(VLOOKUP(C142,'mokejimai 20190605'!$A$1:$G$69,4,FALSE)," ")</f>
        <v xml:space="preserve"> </v>
      </c>
      <c r="Q142" s="12" t="str">
        <f>IFERROR(VLOOKUP(C142,'mokejimai 20190605'!$A$1:$G$69,5,FALSE)," ")</f>
        <v xml:space="preserve"> </v>
      </c>
      <c r="R142" s="12" t="str">
        <f>IFERROR(VLOOKUP($C142,'mokejimai 20190605'!$A$1:$G$69,6,FALSE)," ")</f>
        <v xml:space="preserve"> </v>
      </c>
      <c r="S142" s="12" t="str">
        <f>IFERROR(VLOOKUP($C142,'mokejimai 20190605'!$A$1:$G$69,7,FALSE)," ")</f>
        <v xml:space="preserve"> </v>
      </c>
      <c r="T142" s="12"/>
    </row>
    <row r="143" spans="1:20" x14ac:dyDescent="0.25">
      <c r="A143" s="241" t="s">
        <v>900</v>
      </c>
      <c r="B143" s="242"/>
      <c r="C143" s="242"/>
      <c r="D143" s="242"/>
      <c r="E143" s="242"/>
      <c r="F143" s="242"/>
    </row>
    <row r="144" spans="1:20" x14ac:dyDescent="0.25">
      <c r="A144" s="324" t="s">
        <v>901</v>
      </c>
    </row>
  </sheetData>
  <autoFilter ref="A1:T144"/>
  <mergeCells count="23">
    <mergeCell ref="S7:S8"/>
    <mergeCell ref="H6:K6"/>
    <mergeCell ref="L6:O6"/>
    <mergeCell ref="P6:S6"/>
    <mergeCell ref="T6:T8"/>
    <mergeCell ref="H7:H8"/>
    <mergeCell ref="I7:I8"/>
    <mergeCell ref="J7:J8"/>
    <mergeCell ref="K7:K8"/>
    <mergeCell ref="L7:L8"/>
    <mergeCell ref="M7:M8"/>
    <mergeCell ref="N7:N8"/>
    <mergeCell ref="O7:O8"/>
    <mergeCell ref="P7:P8"/>
    <mergeCell ref="Q7:Q8"/>
    <mergeCell ref="R7:R8"/>
    <mergeCell ref="G6:G8"/>
    <mergeCell ref="C6:C8"/>
    <mergeCell ref="A6:A8"/>
    <mergeCell ref="B6:B8"/>
    <mergeCell ref="D6:D8"/>
    <mergeCell ref="E6:E8"/>
    <mergeCell ref="F6:F8"/>
  </mergeCells>
  <pageMargins left="0.7" right="0.7" top="0.75" bottom="0.75" header="0.3" footer="0.3"/>
  <pageSetup paperSize="9" scale="49"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42"/>
  <sheetViews>
    <sheetView showZeros="0" workbookViewId="0">
      <selection activeCell="F24" sqref="F24"/>
    </sheetView>
  </sheetViews>
  <sheetFormatPr defaultRowHeight="15" x14ac:dyDescent="0.25"/>
  <cols>
    <col min="1" max="1" width="8.140625" style="1" customWidth="1"/>
    <col min="2" max="2" width="9.140625" style="1"/>
    <col min="3" max="3" width="31.7109375" style="1" customWidth="1"/>
    <col min="4" max="4" width="10" style="1" customWidth="1"/>
    <col min="5" max="5" width="21.42578125" style="1" customWidth="1"/>
    <col min="6" max="6" width="10.140625" style="1" customWidth="1"/>
    <col min="7" max="9" width="11.85546875" style="1" customWidth="1"/>
    <col min="10" max="10" width="11.28515625" style="1" customWidth="1"/>
    <col min="11" max="11" width="9.140625" style="1"/>
    <col min="12" max="12" width="11.5703125" style="1" customWidth="1"/>
    <col min="13" max="13" width="11.85546875" style="1" customWidth="1"/>
    <col min="14" max="14" width="11.5703125" style="1" customWidth="1"/>
    <col min="15" max="15" width="12.7109375" style="1" customWidth="1"/>
    <col min="16" max="16" width="9.140625" style="1"/>
    <col min="17" max="17" width="11.5703125" style="1" customWidth="1"/>
    <col min="18" max="18" width="11.85546875" style="1" customWidth="1"/>
    <col min="19" max="19" width="11.5703125" style="1" customWidth="1"/>
    <col min="20" max="20" width="12.5703125" style="1" customWidth="1"/>
    <col min="21" max="21" width="9.140625" style="1"/>
    <col min="22" max="22" width="12.140625" style="1" customWidth="1"/>
    <col min="23" max="23" width="11.85546875" style="1" customWidth="1"/>
    <col min="24" max="24" width="12.140625" style="1" customWidth="1"/>
    <col min="25" max="25" width="12.28515625" style="1" customWidth="1"/>
    <col min="26" max="26" width="9.140625" style="1"/>
    <col min="27" max="27" width="11.42578125" style="1" customWidth="1"/>
    <col min="28" max="28" width="11.85546875" style="1" customWidth="1"/>
    <col min="29" max="29" width="11.42578125" style="1" customWidth="1"/>
    <col min="30" max="30" width="11.5703125" style="1" customWidth="1"/>
    <col min="31" max="31" width="9.140625" style="1"/>
    <col min="32" max="32" width="11.7109375" style="1" customWidth="1"/>
    <col min="33" max="33" width="11.85546875" style="1" customWidth="1"/>
    <col min="34" max="34" width="11.7109375" style="1" customWidth="1"/>
    <col min="35" max="35" width="11.28515625" style="1" customWidth="1"/>
    <col min="36" max="16384" width="9.140625" style="1"/>
  </cols>
  <sheetData>
    <row r="1" spans="1:35" ht="15.75" customHeight="1" x14ac:dyDescent="0.25">
      <c r="AA1" s="2"/>
      <c r="AC1" s="2"/>
      <c r="AD1" s="2"/>
      <c r="AE1" s="2" t="s">
        <v>8</v>
      </c>
      <c r="AI1" s="2"/>
    </row>
    <row r="2" spans="1:35" ht="15.75" x14ac:dyDescent="0.25">
      <c r="AA2" s="3"/>
      <c r="AC2" s="3"/>
      <c r="AD2" s="3"/>
      <c r="AE2" s="3" t="s">
        <v>0</v>
      </c>
      <c r="AI2" s="3"/>
    </row>
    <row r="3" spans="1:35" ht="15.75" x14ac:dyDescent="0.25">
      <c r="AA3" s="3"/>
      <c r="AC3" s="3"/>
      <c r="AD3" s="3"/>
      <c r="AE3" s="3" t="s">
        <v>887</v>
      </c>
      <c r="AI3" s="3"/>
    </row>
    <row r="4" spans="1:35" ht="15.75" x14ac:dyDescent="0.25">
      <c r="AA4" s="3"/>
      <c r="AC4" s="3"/>
      <c r="AD4" s="3"/>
      <c r="AE4" s="3"/>
      <c r="AI4" s="3"/>
    </row>
    <row r="5" spans="1:35" ht="15.75" x14ac:dyDescent="0.25">
      <c r="A5" s="243" t="s">
        <v>888</v>
      </c>
      <c r="AA5" s="3"/>
      <c r="AC5" s="3"/>
      <c r="AD5" s="3"/>
      <c r="AI5" s="3"/>
    </row>
    <row r="6" spans="1:35" ht="15.75" customHeight="1" thickBot="1" x14ac:dyDescent="0.3">
      <c r="A6" s="243" t="s">
        <v>902</v>
      </c>
      <c r="B6" s="5"/>
    </row>
    <row r="7" spans="1:35" ht="15.75" customHeight="1" thickBot="1" x14ac:dyDescent="0.3">
      <c r="A7" s="695" t="s">
        <v>890</v>
      </c>
      <c r="B7" s="697" t="s">
        <v>17</v>
      </c>
      <c r="C7" s="697" t="s">
        <v>13</v>
      </c>
      <c r="D7" s="697" t="s">
        <v>891</v>
      </c>
      <c r="E7" s="697" t="s">
        <v>903</v>
      </c>
      <c r="F7" s="692" t="s">
        <v>904</v>
      </c>
      <c r="G7" s="693"/>
      <c r="H7" s="693"/>
      <c r="I7" s="693"/>
      <c r="J7" s="693"/>
      <c r="K7" s="693"/>
      <c r="L7" s="693"/>
      <c r="M7" s="693"/>
      <c r="N7" s="693"/>
      <c r="O7" s="693"/>
      <c r="P7" s="693"/>
      <c r="Q7" s="693"/>
      <c r="R7" s="693"/>
      <c r="S7" s="693"/>
      <c r="T7" s="693"/>
      <c r="U7" s="693"/>
      <c r="V7" s="693"/>
      <c r="W7" s="693"/>
      <c r="X7" s="693"/>
      <c r="Y7" s="693"/>
      <c r="Z7" s="693"/>
      <c r="AA7" s="693"/>
      <c r="AB7" s="693"/>
      <c r="AC7" s="693"/>
      <c r="AD7" s="693"/>
      <c r="AE7" s="693"/>
      <c r="AF7" s="693"/>
      <c r="AG7" s="693"/>
      <c r="AH7" s="693"/>
      <c r="AI7" s="694"/>
    </row>
    <row r="8" spans="1:35" ht="81" customHeight="1" thickBot="1" x14ac:dyDescent="0.3">
      <c r="A8" s="696"/>
      <c r="B8" s="698"/>
      <c r="C8" s="698"/>
      <c r="D8" s="698"/>
      <c r="E8" s="699"/>
      <c r="F8" s="278" t="s">
        <v>68</v>
      </c>
      <c r="G8" s="279" t="s">
        <v>20</v>
      </c>
      <c r="H8" s="280" t="s">
        <v>905</v>
      </c>
      <c r="I8" s="280" t="s">
        <v>906</v>
      </c>
      <c r="J8" s="281" t="s">
        <v>907</v>
      </c>
      <c r="K8" s="244" t="s">
        <v>69</v>
      </c>
      <c r="L8" s="245" t="s">
        <v>21</v>
      </c>
      <c r="M8" s="246" t="s">
        <v>908</v>
      </c>
      <c r="N8" s="246" t="s">
        <v>909</v>
      </c>
      <c r="O8" s="247" t="s">
        <v>910</v>
      </c>
      <c r="P8" s="244" t="s">
        <v>70</v>
      </c>
      <c r="Q8" s="245" t="s">
        <v>22</v>
      </c>
      <c r="R8" s="246" t="s">
        <v>911</v>
      </c>
      <c r="S8" s="246" t="s">
        <v>912</v>
      </c>
      <c r="T8" s="247" t="s">
        <v>913</v>
      </c>
      <c r="U8" s="244" t="s">
        <v>71</v>
      </c>
      <c r="V8" s="245" t="s">
        <v>23</v>
      </c>
      <c r="W8" s="246" t="s">
        <v>914</v>
      </c>
      <c r="X8" s="246" t="s">
        <v>915</v>
      </c>
      <c r="Y8" s="247" t="s">
        <v>916</v>
      </c>
      <c r="Z8" s="244" t="s">
        <v>72</v>
      </c>
      <c r="AA8" s="245" t="s">
        <v>24</v>
      </c>
      <c r="AB8" s="246" t="s">
        <v>917</v>
      </c>
      <c r="AC8" s="246" t="s">
        <v>918</v>
      </c>
      <c r="AD8" s="247" t="s">
        <v>919</v>
      </c>
      <c r="AE8" s="244" t="s">
        <v>73</v>
      </c>
      <c r="AF8" s="245" t="s">
        <v>25</v>
      </c>
      <c r="AG8" s="246" t="s">
        <v>920</v>
      </c>
      <c r="AH8" s="246" t="s">
        <v>921</v>
      </c>
      <c r="AI8" s="247" t="s">
        <v>922</v>
      </c>
    </row>
    <row r="9" spans="1:35" s="274" customFormat="1" ht="16.5" customHeight="1" x14ac:dyDescent="0.25">
      <c r="A9" s="291" t="str">
        <f>'Visi duomenys'!A5</f>
        <v>1.</v>
      </c>
      <c r="B9" s="236">
        <f>'Visi duomenys'!B5</f>
        <v>0</v>
      </c>
      <c r="C9" s="236" t="str">
        <f>'Visi duomenys'!D5</f>
        <v>Prioritetas. SUBALANSUOTAS, DARNIA PLĖTRA PAGRĮSTAS EKONOMINIS AUGIMAS.</v>
      </c>
      <c r="D9" s="248"/>
      <c r="E9" s="248"/>
      <c r="F9" s="282"/>
      <c r="G9" s="283"/>
      <c r="H9" s="283"/>
      <c r="I9" s="283"/>
      <c r="J9" s="284"/>
      <c r="K9" s="285"/>
      <c r="L9" s="239"/>
      <c r="M9" s="239"/>
      <c r="N9" s="239"/>
      <c r="O9" s="286"/>
      <c r="P9" s="285"/>
      <c r="Q9" s="277"/>
      <c r="R9" s="239"/>
      <c r="S9" s="277"/>
      <c r="T9" s="297"/>
      <c r="U9" s="288"/>
      <c r="V9" s="277"/>
      <c r="W9" s="239"/>
      <c r="X9" s="277"/>
      <c r="Y9" s="297"/>
      <c r="Z9" s="288"/>
      <c r="AA9" s="239"/>
      <c r="AB9" s="239"/>
      <c r="AC9" s="239"/>
      <c r="AD9" s="286"/>
      <c r="AE9" s="288"/>
      <c r="AF9" s="277"/>
      <c r="AG9" s="239"/>
      <c r="AH9" s="277"/>
      <c r="AI9" s="297"/>
    </row>
    <row r="10" spans="1:35" s="274" customFormat="1" ht="16.5" customHeight="1" x14ac:dyDescent="0.25">
      <c r="A10" s="291" t="str">
        <f>'Visi duomenys'!A6</f>
        <v>1.1</v>
      </c>
      <c r="B10" s="236" t="str">
        <f>'Visi duomenys'!B6</f>
        <v/>
      </c>
      <c r="C10" s="236" t="str">
        <f>'Visi duomenys'!D6</f>
        <v>Tikslas. Mažinti išsivystymo skirtumus regiono viduje, skatinti ūkinės veiklos įvairovę mieste ir kaime, didinti ekonomikos augimą.</v>
      </c>
      <c r="D10" s="248"/>
      <c r="E10" s="248"/>
      <c r="F10" s="285"/>
      <c r="G10" s="239"/>
      <c r="H10" s="239"/>
      <c r="I10" s="239"/>
      <c r="J10" s="286"/>
      <c r="K10" s="285"/>
      <c r="L10" s="239"/>
      <c r="M10" s="239"/>
      <c r="N10" s="239"/>
      <c r="O10" s="286"/>
      <c r="P10" s="285"/>
      <c r="Q10" s="277"/>
      <c r="R10" s="239"/>
      <c r="S10" s="277"/>
      <c r="T10" s="297"/>
      <c r="U10" s="288"/>
      <c r="V10" s="277"/>
      <c r="W10" s="239"/>
      <c r="X10" s="277"/>
      <c r="Y10" s="297"/>
      <c r="Z10" s="288"/>
      <c r="AA10" s="239"/>
      <c r="AB10" s="239"/>
      <c r="AC10" s="239"/>
      <c r="AD10" s="286"/>
      <c r="AE10" s="288"/>
      <c r="AF10" s="277"/>
      <c r="AG10" s="239"/>
      <c r="AH10" s="277"/>
      <c r="AI10" s="297"/>
    </row>
    <row r="11" spans="1:35" s="274" customFormat="1" ht="16.5" customHeight="1" x14ac:dyDescent="0.25">
      <c r="A11" s="291" t="str">
        <f>'Visi duomenys'!A7</f>
        <v>1.1.1</v>
      </c>
      <c r="B11" s="236" t="str">
        <f>'Visi duomenys'!B7</f>
        <v/>
      </c>
      <c r="C11" s="236" t="str">
        <f>'Visi duomenys'!D7</f>
        <v>Uždavinys. Vystyti tikslines teritorijas, padidinti ūkinės veiklos įvairovę, pagerinti sukurtų darbo vietų pasiekiamumą.</v>
      </c>
      <c r="D11" s="248"/>
      <c r="E11" s="248"/>
      <c r="F11" s="285"/>
      <c r="G11" s="239"/>
      <c r="H11" s="239"/>
      <c r="I11" s="239"/>
      <c r="J11" s="286"/>
      <c r="K11" s="285"/>
      <c r="L11" s="239"/>
      <c r="M11" s="239"/>
      <c r="N11" s="239"/>
      <c r="O11" s="286"/>
      <c r="P11" s="285"/>
      <c r="Q11" s="277"/>
      <c r="R11" s="239"/>
      <c r="S11" s="277"/>
      <c r="T11" s="297"/>
      <c r="U11" s="288"/>
      <c r="V11" s="277"/>
      <c r="W11" s="239"/>
      <c r="X11" s="277"/>
      <c r="Y11" s="297"/>
      <c r="Z11" s="288"/>
      <c r="AA11" s="239"/>
      <c r="AB11" s="239"/>
      <c r="AC11" s="239"/>
      <c r="AD11" s="286"/>
      <c r="AE11" s="288"/>
      <c r="AF11" s="277"/>
      <c r="AG11" s="239"/>
      <c r="AH11" s="277"/>
      <c r="AI11" s="297"/>
    </row>
    <row r="12" spans="1:35" s="274" customFormat="1" ht="16.5" customHeight="1" x14ac:dyDescent="0.25">
      <c r="A12" s="291" t="str">
        <f>'Visi duomenys'!A8</f>
        <v>1.1.1.1</v>
      </c>
      <c r="B12" s="236" t="str">
        <f>'Visi duomenys'!B8</f>
        <v/>
      </c>
      <c r="C12" s="236" t="str">
        <f>'Visi duomenys'!D8</f>
        <v>Priemonė: Kaimo (1-6 tūkst. Gyventojų) gyvenamųjų vietovių atnaujinimas</v>
      </c>
      <c r="D12" s="248"/>
      <c r="E12" s="248"/>
      <c r="F12" s="285"/>
      <c r="G12" s="239"/>
      <c r="H12" s="239"/>
      <c r="I12" s="239"/>
      <c r="J12" s="286"/>
      <c r="K12" s="285"/>
      <c r="L12" s="239"/>
      <c r="M12" s="239"/>
      <c r="N12" s="239"/>
      <c r="O12" s="286"/>
      <c r="P12" s="285"/>
      <c r="Q12" s="277"/>
      <c r="R12" s="239"/>
      <c r="S12" s="277"/>
      <c r="T12" s="297"/>
      <c r="U12" s="288"/>
      <c r="V12" s="277"/>
      <c r="W12" s="239"/>
      <c r="X12" s="277"/>
      <c r="Y12" s="297"/>
      <c r="Z12" s="288"/>
      <c r="AA12" s="239"/>
      <c r="AB12" s="239"/>
      <c r="AC12" s="239"/>
      <c r="AD12" s="286"/>
      <c r="AE12" s="288"/>
      <c r="AF12" s="277"/>
      <c r="AG12" s="239"/>
      <c r="AH12" s="277"/>
      <c r="AI12" s="297"/>
    </row>
    <row r="13" spans="1:35" s="274" customFormat="1" ht="16.5" customHeight="1" x14ac:dyDescent="0.25">
      <c r="A13" s="292" t="str">
        <f>'Visi duomenys'!A9</f>
        <v>1.1.1.1.1</v>
      </c>
      <c r="B13" s="237" t="str">
        <f>'Visi duomenys'!B9</f>
        <v>R089908-293034-1125</v>
      </c>
      <c r="C13" s="237" t="str">
        <f>'Visi duomenys'!D9</f>
        <v>Šilalės rajono Kvėdarnos gyvenamosios vietovės atnaujinimas</v>
      </c>
      <c r="D13" s="271" t="str">
        <f>('Visi duomenys'!J9&amp;" "&amp;'Visi duomenys'!K9&amp;" "&amp;'Visi duomenys'!L9)</f>
        <v xml:space="preserve">  </v>
      </c>
      <c r="E13" s="272" t="str">
        <f>'Visi duomenys'!C9</f>
        <v>08.2.1-CPVA-R-908-71-0004</v>
      </c>
      <c r="F13" s="287" t="str">
        <f>'Visi duomenys'!AP9</f>
        <v>P.S.364</v>
      </c>
      <c r="G13" s="273" t="str">
        <f>'Visi duomenys'!AQ9</f>
        <v>Naujos atviros erdvės vietovėse nuo 1 iki 6 tūkst. gyv. (išskyrus savivaldybių centrus) (m2)</v>
      </c>
      <c r="H13" s="273">
        <f>'Visi duomenys'!AR9</f>
        <v>36000</v>
      </c>
      <c r="I13" s="273"/>
      <c r="J13" s="298"/>
      <c r="K13" s="287" t="str">
        <f>'Visi duomenys'!AS9</f>
        <v>P.S.365</v>
      </c>
      <c r="L13" s="273" t="str">
        <f>'Visi duomenys'!AT9</f>
        <v>Atnaujinti ir pritaikyti naujai paskirčiai pastatai ir statiniai kaimo vietovėse (m2)</v>
      </c>
      <c r="M13" s="273">
        <f>'Visi duomenys'!AU9</f>
        <v>700</v>
      </c>
      <c r="N13" s="273"/>
      <c r="O13" s="298"/>
      <c r="P13" s="287">
        <f>'Visi duomenys'!AV9</f>
        <v>0</v>
      </c>
      <c r="Q13" s="273">
        <f>'Visi duomenys'!AW9</f>
        <v>0</v>
      </c>
      <c r="R13" s="273">
        <f>'Visi duomenys'!AX9</f>
        <v>0</v>
      </c>
      <c r="S13" s="273"/>
      <c r="T13" s="298"/>
      <c r="U13" s="299">
        <f>'Visi duomenys'!AY9</f>
        <v>0</v>
      </c>
      <c r="V13" s="250">
        <f>'Visi duomenys'!AZ9</f>
        <v>0</v>
      </c>
      <c r="W13" s="250">
        <f>'Visi duomenys'!BA9</f>
        <v>0</v>
      </c>
      <c r="X13" s="250"/>
      <c r="Y13" s="298"/>
      <c r="Z13" s="299">
        <f>'Visi duomenys'!BB9</f>
        <v>0</v>
      </c>
      <c r="AA13" s="250">
        <f>'Visi duomenys'!BC9</f>
        <v>0</v>
      </c>
      <c r="AB13" s="250">
        <f>'Visi duomenys'!BD9</f>
        <v>0</v>
      </c>
      <c r="AC13" s="250"/>
      <c r="AD13" s="298"/>
      <c r="AE13" s="287">
        <f>'Visi duomenys'!BE9</f>
        <v>0</v>
      </c>
      <c r="AF13" s="273">
        <f>'Visi duomenys'!BF9</f>
        <v>0</v>
      </c>
      <c r="AG13" s="273">
        <f>'Visi duomenys'!BG9</f>
        <v>0</v>
      </c>
      <c r="AH13" s="273"/>
      <c r="AI13" s="298"/>
    </row>
    <row r="14" spans="1:35" s="274" customFormat="1" ht="16.5" customHeight="1" x14ac:dyDescent="0.25">
      <c r="A14" s="292" t="str">
        <f>'Visi duomenys'!A10</f>
        <v>1.1.1.1.2</v>
      </c>
      <c r="B14" s="237" t="str">
        <f>'Visi duomenys'!B10</f>
        <v>R089908-293000-1126</v>
      </c>
      <c r="C14" s="237" t="str">
        <f>'Visi duomenys'!D10</f>
        <v>Skaudvilės miesto infrastruktūros sutvarkymas</v>
      </c>
      <c r="D14" s="271" t="str">
        <f>('Visi duomenys'!J10&amp;" "&amp;'Visi duomenys'!K10&amp;" "&amp;'Visi duomenys'!L10)</f>
        <v xml:space="preserve">  </v>
      </c>
      <c r="E14" s="272" t="str">
        <f>'Visi duomenys'!C10</f>
        <v>08.2.1-CPVA-R-908-71-0002</v>
      </c>
      <c r="F14" s="287" t="str">
        <f>'Visi duomenys'!AP10</f>
        <v>P.S.364</v>
      </c>
      <c r="G14" s="273" t="str">
        <f>'Visi duomenys'!AQ10</f>
        <v>Naujos atviros erdvės vietovėse nuo 1 iki 6 tūkst. gyv. (išskyrus savivaldybių centrus) (m2)</v>
      </c>
      <c r="H14" s="273">
        <f>'Visi duomenys'!AR10</f>
        <v>34600</v>
      </c>
      <c r="I14" s="273"/>
      <c r="J14" s="298"/>
      <c r="K14" s="287">
        <f>'Visi duomenys'!AS10</f>
        <v>0</v>
      </c>
      <c r="L14" s="273">
        <f>'Visi duomenys'!AT10</f>
        <v>0</v>
      </c>
      <c r="M14" s="273">
        <f>'Visi duomenys'!AU10</f>
        <v>0</v>
      </c>
      <c r="N14" s="273"/>
      <c r="O14" s="298"/>
      <c r="P14" s="287">
        <f>'Visi duomenys'!AV10</f>
        <v>0</v>
      </c>
      <c r="Q14" s="273">
        <f>'Visi duomenys'!AW10</f>
        <v>0</v>
      </c>
      <c r="R14" s="273">
        <f>'Visi duomenys'!AX10</f>
        <v>0</v>
      </c>
      <c r="S14" s="273"/>
      <c r="T14" s="298"/>
      <c r="U14" s="299">
        <f>'Visi duomenys'!AY10</f>
        <v>0</v>
      </c>
      <c r="V14" s="250">
        <f>'Visi duomenys'!AZ10</f>
        <v>0</v>
      </c>
      <c r="W14" s="250">
        <f>'Visi duomenys'!BA10</f>
        <v>0</v>
      </c>
      <c r="X14" s="250"/>
      <c r="Y14" s="298"/>
      <c r="Z14" s="299">
        <f>'Visi duomenys'!BB10</f>
        <v>0</v>
      </c>
      <c r="AA14" s="250">
        <f>'Visi duomenys'!BC10</f>
        <v>0</v>
      </c>
      <c r="AB14" s="250">
        <f>'Visi duomenys'!BD10</f>
        <v>0</v>
      </c>
      <c r="AC14" s="250"/>
      <c r="AD14" s="298"/>
      <c r="AE14" s="287">
        <f>'Visi duomenys'!BE10</f>
        <v>0</v>
      </c>
      <c r="AF14" s="273">
        <f>'Visi duomenys'!BF10</f>
        <v>0</v>
      </c>
      <c r="AG14" s="273">
        <f>'Visi duomenys'!BG10</f>
        <v>0</v>
      </c>
      <c r="AH14" s="273"/>
      <c r="AI14" s="298"/>
    </row>
    <row r="15" spans="1:35" s="274" customFormat="1" ht="16.5" customHeight="1" x14ac:dyDescent="0.25">
      <c r="A15" s="291" t="str">
        <f>'Visi duomenys'!A11</f>
        <v>1.1.1.2</v>
      </c>
      <c r="B15" s="236" t="str">
        <f>'Visi duomenys'!B11</f>
        <v/>
      </c>
      <c r="C15" s="236" t="str">
        <f>'Visi duomenys'!D11</f>
        <v>Priemonė: Miestų kompleksinė plėtra</v>
      </c>
      <c r="D15" s="275" t="str">
        <f>('Visi duomenys'!J11&amp;" "&amp;'Visi duomenys'!K11&amp;" "&amp;'Visi duomenys'!L11)</f>
        <v xml:space="preserve">  </v>
      </c>
      <c r="E15" s="276">
        <f>'Visi duomenys'!C11</f>
        <v>0</v>
      </c>
      <c r="F15" s="288">
        <f>'Visi duomenys'!AP11</f>
        <v>0</v>
      </c>
      <c r="G15" s="277">
        <f>'Visi duomenys'!AQ11</f>
        <v>0</v>
      </c>
      <c r="H15" s="277">
        <f>'Visi duomenys'!AR11</f>
        <v>0</v>
      </c>
      <c r="I15" s="277"/>
      <c r="J15" s="297"/>
      <c r="K15" s="288">
        <f>'Visi duomenys'!AS11</f>
        <v>0</v>
      </c>
      <c r="L15" s="277">
        <f>'Visi duomenys'!AT11</f>
        <v>0</v>
      </c>
      <c r="M15" s="277">
        <f>'Visi duomenys'!AU11</f>
        <v>0</v>
      </c>
      <c r="N15" s="277"/>
      <c r="O15" s="297"/>
      <c r="P15" s="288">
        <f>'Visi duomenys'!AV11</f>
        <v>0</v>
      </c>
      <c r="Q15" s="277">
        <f>'Visi duomenys'!AW11</f>
        <v>0</v>
      </c>
      <c r="R15" s="277">
        <f>'Visi duomenys'!AX11</f>
        <v>0</v>
      </c>
      <c r="S15" s="277"/>
      <c r="T15" s="297"/>
      <c r="U15" s="300">
        <f>'Visi duomenys'!AY11</f>
        <v>0</v>
      </c>
      <c r="V15" s="301">
        <f>'Visi duomenys'!AZ11</f>
        <v>0</v>
      </c>
      <c r="W15" s="301">
        <f>'Visi duomenys'!BA11</f>
        <v>0</v>
      </c>
      <c r="X15" s="301"/>
      <c r="Y15" s="297"/>
      <c r="Z15" s="300">
        <f>'Visi duomenys'!BB11</f>
        <v>0</v>
      </c>
      <c r="AA15" s="301">
        <f>'Visi duomenys'!BC11</f>
        <v>0</v>
      </c>
      <c r="AB15" s="301">
        <f>'Visi duomenys'!BD11</f>
        <v>0</v>
      </c>
      <c r="AC15" s="301"/>
      <c r="AD15" s="297"/>
      <c r="AE15" s="288">
        <f>'Visi duomenys'!BE11</f>
        <v>0</v>
      </c>
      <c r="AF15" s="277">
        <f>'Visi duomenys'!BF11</f>
        <v>0</v>
      </c>
      <c r="AG15" s="277">
        <f>'Visi duomenys'!BG11</f>
        <v>0</v>
      </c>
      <c r="AH15" s="277"/>
      <c r="AI15" s="297"/>
    </row>
    <row r="16" spans="1:35" s="274" customFormat="1" ht="16.5" customHeight="1" x14ac:dyDescent="0.25">
      <c r="A16" s="292" t="str">
        <f>'Visi duomenys'!A12</f>
        <v>1.1.1.2.1</v>
      </c>
      <c r="B16" s="237" t="str">
        <f>'Visi duomenys'!B12</f>
        <v>R089905-290000-1128</v>
      </c>
      <c r="C16" s="237" t="str">
        <f>'Visi duomenys'!D12</f>
        <v>Pagėgių miesto Turgaus aikštės įrengimas ir prieigų sutvarkymas</v>
      </c>
      <c r="D16" s="271" t="str">
        <f>('Visi duomenys'!J12&amp;" "&amp;'Visi duomenys'!K12&amp;" "&amp;'Visi duomenys'!L12)</f>
        <v xml:space="preserve">ITI  </v>
      </c>
      <c r="E16" s="272" t="str">
        <f>'Visi duomenys'!C12</f>
        <v>07.1.1-CPVA-R-905-71-0002</v>
      </c>
      <c r="F16" s="287" t="str">
        <f>'Visi duomenys'!AP12</f>
        <v>P.B.238</v>
      </c>
      <c r="G16" s="273" t="str">
        <f>'Visi duomenys'!AQ12</f>
        <v>Sukurtos arba atnaujintos atviros erdvės miestų vietovėse (m2)</v>
      </c>
      <c r="H16" s="273">
        <f>'Visi duomenys'!AR12</f>
        <v>8583.42</v>
      </c>
      <c r="I16" s="12"/>
      <c r="J16" s="249"/>
      <c r="K16" s="287" t="str">
        <f>'Visi duomenys'!AS12</f>
        <v>P.B.239</v>
      </c>
      <c r="L16" s="273" t="str">
        <f>'Visi duomenys'!AT12</f>
        <v>Pastatyti arba atnaujinti viešieji arba komerciniai pastatai miestų vietovėse (m2)</v>
      </c>
      <c r="M16" s="273">
        <f>'Visi duomenys'!AU12</f>
        <v>423.58</v>
      </c>
      <c r="N16" s="12"/>
      <c r="O16" s="249"/>
      <c r="P16" s="287">
        <f>'Visi duomenys'!AV12</f>
        <v>0</v>
      </c>
      <c r="Q16" s="273">
        <f>'Visi duomenys'!AW12</f>
        <v>0</v>
      </c>
      <c r="R16" s="273">
        <f>'Visi duomenys'!AX12</f>
        <v>0</v>
      </c>
      <c r="S16" s="273"/>
      <c r="T16" s="298"/>
      <c r="U16" s="299">
        <f>'Visi duomenys'!AY12</f>
        <v>0</v>
      </c>
      <c r="V16" s="250">
        <f>'Visi duomenys'!AZ12</f>
        <v>0</v>
      </c>
      <c r="W16" s="250">
        <f>'Visi duomenys'!BA12</f>
        <v>0</v>
      </c>
      <c r="X16" s="273"/>
      <c r="Y16" s="298"/>
      <c r="Z16" s="299">
        <f>'Visi duomenys'!BB12</f>
        <v>0</v>
      </c>
      <c r="AA16" s="250">
        <f>'Visi duomenys'!BC12</f>
        <v>0</v>
      </c>
      <c r="AB16" s="250">
        <f>'Visi duomenys'!BD12</f>
        <v>0</v>
      </c>
      <c r="AC16" s="250"/>
      <c r="AD16" s="298"/>
      <c r="AE16" s="287">
        <f>'Visi duomenys'!BE12</f>
        <v>0</v>
      </c>
      <c r="AF16" s="273">
        <f>'Visi duomenys'!BF12</f>
        <v>0</v>
      </c>
      <c r="AG16" s="273">
        <f>'Visi duomenys'!BG12</f>
        <v>0</v>
      </c>
      <c r="AH16" s="273"/>
      <c r="AI16" s="298"/>
    </row>
    <row r="17" spans="1:35" s="274" customFormat="1" ht="16.5" customHeight="1" x14ac:dyDescent="0.25">
      <c r="A17" s="292" t="str">
        <f>'Visi duomenys'!A13</f>
        <v>1.1.1.2.2</v>
      </c>
      <c r="B17" s="237" t="str">
        <f>'Visi duomenys'!B13</f>
        <v>R089905-280000-1129</v>
      </c>
      <c r="C17" s="237" t="str">
        <f>'Visi duomenys'!D13</f>
        <v>Apleistos teritorijos už Kultūros centro Pagėgių mieste konversija ir pritaikymas rekreaciniams, poilsio ir sveikatinimo poreikiams</v>
      </c>
      <c r="D17" s="271" t="str">
        <f>('Visi duomenys'!J13&amp;" "&amp;'Visi duomenys'!K13&amp;" "&amp;'Visi duomenys'!L13)</f>
        <v xml:space="preserve">ITI  </v>
      </c>
      <c r="E17" s="272" t="str">
        <f>'Visi duomenys'!C13</f>
        <v>07.1.1-CPVA-R-905-71-0001</v>
      </c>
      <c r="F17" s="287" t="str">
        <f>'Visi duomenys'!AP13</f>
        <v>P.B.238</v>
      </c>
      <c r="G17" s="273" t="str">
        <f>'Visi duomenys'!AQ13</f>
        <v>Sukurtos arba atnaujintos atviros erdvės miestų vietovėse (m2)</v>
      </c>
      <c r="H17" s="273">
        <f>'Visi duomenys'!AR13</f>
        <v>33516</v>
      </c>
      <c r="I17" s="12"/>
      <c r="J17" s="249"/>
      <c r="K17" s="287">
        <f>'Visi duomenys'!AS13</f>
        <v>0</v>
      </c>
      <c r="L17" s="273">
        <f>'Visi duomenys'!AT13</f>
        <v>0</v>
      </c>
      <c r="M17" s="273">
        <f>'Visi duomenys'!AU13</f>
        <v>0</v>
      </c>
      <c r="N17" s="12"/>
      <c r="O17" s="249"/>
      <c r="P17" s="287">
        <f>'Visi duomenys'!AV13</f>
        <v>0</v>
      </c>
      <c r="Q17" s="273">
        <f>'Visi duomenys'!AW13</f>
        <v>0</v>
      </c>
      <c r="R17" s="273">
        <f>'Visi duomenys'!AX13</f>
        <v>0</v>
      </c>
      <c r="S17" s="273"/>
      <c r="T17" s="298"/>
      <c r="U17" s="299">
        <f>'Visi duomenys'!AY13</f>
        <v>0</v>
      </c>
      <c r="V17" s="250">
        <f>'Visi duomenys'!AZ13</f>
        <v>0</v>
      </c>
      <c r="W17" s="250">
        <f>'Visi duomenys'!BA13</f>
        <v>0</v>
      </c>
      <c r="X17" s="273"/>
      <c r="Y17" s="298"/>
      <c r="Z17" s="299">
        <f>'Visi duomenys'!BB13</f>
        <v>0</v>
      </c>
      <c r="AA17" s="250">
        <f>'Visi duomenys'!BC13</f>
        <v>0</v>
      </c>
      <c r="AB17" s="250">
        <f>'Visi duomenys'!BD13</f>
        <v>0</v>
      </c>
      <c r="AC17" s="250"/>
      <c r="AD17" s="298"/>
      <c r="AE17" s="287">
        <f>'Visi duomenys'!BE13</f>
        <v>0</v>
      </c>
      <c r="AF17" s="273">
        <f>'Visi duomenys'!BF13</f>
        <v>0</v>
      </c>
      <c r="AG17" s="273">
        <f>'Visi duomenys'!BG13</f>
        <v>0</v>
      </c>
      <c r="AH17" s="273"/>
      <c r="AI17" s="298"/>
    </row>
    <row r="18" spans="1:35" s="274" customFormat="1" ht="16.5" customHeight="1" x14ac:dyDescent="0.25">
      <c r="A18" s="291" t="str">
        <f>'Visi duomenys'!A14</f>
        <v>1.1.1.3</v>
      </c>
      <c r="B18" s="236" t="str">
        <f>'Visi duomenys'!B14</f>
        <v/>
      </c>
      <c r="C18" s="236" t="str">
        <f>'Visi duomenys'!D14</f>
        <v>Priemonė: Pereinamojo laikotarpio tikslinių teritorijų vystymas. I</v>
      </c>
      <c r="D18" s="275" t="str">
        <f>('Visi duomenys'!J14&amp;" "&amp;'Visi duomenys'!K14&amp;" "&amp;'Visi duomenys'!L14)</f>
        <v xml:space="preserve">  </v>
      </c>
      <c r="E18" s="276">
        <f>'Visi duomenys'!C14</f>
        <v>0</v>
      </c>
      <c r="F18" s="288">
        <f>'Visi duomenys'!AP14</f>
        <v>0</v>
      </c>
      <c r="G18" s="277">
        <f>'Visi duomenys'!AQ14</f>
        <v>0</v>
      </c>
      <c r="H18" s="277">
        <f>'Visi duomenys'!AR14</f>
        <v>0</v>
      </c>
      <c r="I18" s="277"/>
      <c r="J18" s="297"/>
      <c r="K18" s="288">
        <f>'Visi duomenys'!AS14</f>
        <v>0</v>
      </c>
      <c r="L18" s="277">
        <f>'Visi duomenys'!AT14</f>
        <v>0</v>
      </c>
      <c r="M18" s="277">
        <f>'Visi duomenys'!AU14</f>
        <v>0</v>
      </c>
      <c r="N18" s="277"/>
      <c r="O18" s="297"/>
      <c r="P18" s="288">
        <f>'Visi duomenys'!AV14</f>
        <v>0</v>
      </c>
      <c r="Q18" s="277">
        <f>'Visi duomenys'!AW14</f>
        <v>0</v>
      </c>
      <c r="R18" s="277">
        <f>'Visi duomenys'!AX14</f>
        <v>0</v>
      </c>
      <c r="S18" s="277"/>
      <c r="T18" s="297"/>
      <c r="U18" s="300">
        <f>'Visi duomenys'!AY14</f>
        <v>0</v>
      </c>
      <c r="V18" s="301">
        <f>'Visi duomenys'!AZ14</f>
        <v>0</v>
      </c>
      <c r="W18" s="301">
        <f>'Visi duomenys'!BA14</f>
        <v>0</v>
      </c>
      <c r="X18" s="301"/>
      <c r="Y18" s="297"/>
      <c r="Z18" s="300">
        <f>'Visi duomenys'!BB14</f>
        <v>0</v>
      </c>
      <c r="AA18" s="301">
        <f>'Visi duomenys'!BC14</f>
        <v>0</v>
      </c>
      <c r="AB18" s="301">
        <f>'Visi duomenys'!BD14</f>
        <v>0</v>
      </c>
      <c r="AC18" s="301"/>
      <c r="AD18" s="297"/>
      <c r="AE18" s="288">
        <f>'Visi duomenys'!BE14</f>
        <v>0</v>
      </c>
      <c r="AF18" s="277">
        <f>'Visi duomenys'!BF14</f>
        <v>0</v>
      </c>
      <c r="AG18" s="277">
        <f>'Visi duomenys'!BG14</f>
        <v>0</v>
      </c>
      <c r="AH18" s="277"/>
      <c r="AI18" s="297"/>
    </row>
    <row r="19" spans="1:35" s="274" customFormat="1" ht="16.5" customHeight="1" x14ac:dyDescent="0.25">
      <c r="A19" s="292" t="str">
        <f>'Visi duomenys'!A15</f>
        <v>1.1.1.3.1</v>
      </c>
      <c r="B19" s="237" t="str">
        <f>'Visi duomenys'!B15</f>
        <v>R089902-340000-1131</v>
      </c>
      <c r="C19" s="237" t="str">
        <f>'Visi duomenys'!D15</f>
        <v>Apleistos teritorijos Tauragės miesto  buvusiame kariniame miestelyje viešųjų pastatų sutvarkymas ir pritaikymas bendruomenės poreikiams</v>
      </c>
      <c r="D19" s="271" t="str">
        <f>('Visi duomenys'!J15&amp;" "&amp;'Visi duomenys'!K15&amp;" "&amp;'Visi duomenys'!L15)</f>
        <v xml:space="preserve">ITI  </v>
      </c>
      <c r="E19" s="272" t="str">
        <f>'Visi duomenys'!C15</f>
        <v>07.1.1-CPVA-V-902-01-0005</v>
      </c>
      <c r="F19" s="287" t="str">
        <f>'Visi duomenys'!AP15</f>
        <v>P.B.238</v>
      </c>
      <c r="G19" s="273" t="str">
        <f>'Visi duomenys'!AQ15</f>
        <v>Sukurtos arba atnaujintos atviros erdvės miestų vietovėse (m2)</v>
      </c>
      <c r="H19" s="273">
        <f>'Visi duomenys'!AR15</f>
        <v>4719.5</v>
      </c>
      <c r="I19" s="273"/>
      <c r="J19" s="298"/>
      <c r="K19" s="287" t="str">
        <f>'Visi duomenys'!AS15</f>
        <v>P.B.239</v>
      </c>
      <c r="L19" s="273" t="str">
        <f>'Visi duomenys'!AT15</f>
        <v>Pastatyti arba atnaujinti viešieji arba komerciniai pastatai miestų vietovėse (m2)</v>
      </c>
      <c r="M19" s="273">
        <f>'Visi duomenys'!AU15</f>
        <v>1757.57</v>
      </c>
      <c r="N19" s="273"/>
      <c r="O19" s="298"/>
      <c r="P19" s="287">
        <f>'Visi duomenys'!AV15</f>
        <v>0</v>
      </c>
      <c r="Q19" s="273">
        <f>'Visi duomenys'!AW15</f>
        <v>0</v>
      </c>
      <c r="R19" s="273">
        <f>'Visi duomenys'!AX15</f>
        <v>0</v>
      </c>
      <c r="S19" s="273"/>
      <c r="T19" s="298"/>
      <c r="U19" s="299">
        <f>'Visi duomenys'!AY15</f>
        <v>0</v>
      </c>
      <c r="V19" s="250">
        <f>'Visi duomenys'!AZ15</f>
        <v>0</v>
      </c>
      <c r="W19" s="250">
        <f>'Visi duomenys'!BA15</f>
        <v>0</v>
      </c>
      <c r="X19" s="250"/>
      <c r="Y19" s="298"/>
      <c r="Z19" s="299">
        <f>'Visi duomenys'!BB15</f>
        <v>0</v>
      </c>
      <c r="AA19" s="250">
        <f>'Visi duomenys'!BC15</f>
        <v>0</v>
      </c>
      <c r="AB19" s="250">
        <f>'Visi duomenys'!BD15</f>
        <v>0</v>
      </c>
      <c r="AC19" s="250"/>
      <c r="AD19" s="298"/>
      <c r="AE19" s="287">
        <f>'Visi duomenys'!BE15</f>
        <v>0</v>
      </c>
      <c r="AF19" s="273">
        <f>'Visi duomenys'!BF15</f>
        <v>0</v>
      </c>
      <c r="AG19" s="273">
        <f>'Visi duomenys'!BG15</f>
        <v>0</v>
      </c>
      <c r="AH19" s="273"/>
      <c r="AI19" s="298"/>
    </row>
    <row r="20" spans="1:35" s="274" customFormat="1" ht="16.5" customHeight="1" x14ac:dyDescent="0.25">
      <c r="A20" s="291" t="str">
        <f>'Visi duomenys'!A17</f>
        <v>1.1.1.4</v>
      </c>
      <c r="B20" s="236" t="str">
        <f>'Visi duomenys'!B17</f>
        <v/>
      </c>
      <c r="C20" s="236" t="str">
        <f>'Visi duomenys'!D17</f>
        <v>Priemonė: Pereinamojo laikotarpio tikslinių teritorijų vystymas. II</v>
      </c>
      <c r="D20" s="275" t="str">
        <f>('Visi duomenys'!J17&amp;" "&amp;'Visi duomenys'!K17&amp;" "&amp;'Visi duomenys'!L17)</f>
        <v xml:space="preserve">  </v>
      </c>
      <c r="E20" s="276">
        <f>'Visi duomenys'!C17</f>
        <v>0</v>
      </c>
      <c r="F20" s="288">
        <f>'Visi duomenys'!AP17</f>
        <v>0</v>
      </c>
      <c r="G20" s="277">
        <f>'Visi duomenys'!AQ17</f>
        <v>0</v>
      </c>
      <c r="H20" s="277">
        <f>'Visi duomenys'!AR17</f>
        <v>0</v>
      </c>
      <c r="I20" s="302"/>
      <c r="J20" s="303"/>
      <c r="K20" s="288">
        <f>'Visi duomenys'!AS17</f>
        <v>0</v>
      </c>
      <c r="L20" s="277">
        <f>'Visi duomenys'!AT17</f>
        <v>0</v>
      </c>
      <c r="M20" s="277">
        <f>'Visi duomenys'!AU17</f>
        <v>0</v>
      </c>
      <c r="N20" s="302"/>
      <c r="O20" s="303"/>
      <c r="P20" s="288">
        <f>'Visi duomenys'!AV17</f>
        <v>0</v>
      </c>
      <c r="Q20" s="277">
        <f>'Visi duomenys'!AW17</f>
        <v>0</v>
      </c>
      <c r="R20" s="277">
        <f>'Visi duomenys'!AX17</f>
        <v>0</v>
      </c>
      <c r="S20" s="302"/>
      <c r="T20" s="303"/>
      <c r="U20" s="300">
        <f>'Visi duomenys'!AY17</f>
        <v>0</v>
      </c>
      <c r="V20" s="301">
        <f>'Visi duomenys'!AZ17</f>
        <v>0</v>
      </c>
      <c r="W20" s="301">
        <f>'Visi duomenys'!BA17</f>
        <v>0</v>
      </c>
      <c r="X20" s="302"/>
      <c r="Y20" s="303"/>
      <c r="Z20" s="300">
        <f>'Visi duomenys'!BB17</f>
        <v>0</v>
      </c>
      <c r="AA20" s="301">
        <f>'Visi duomenys'!BC17</f>
        <v>0</v>
      </c>
      <c r="AB20" s="301">
        <f>'Visi duomenys'!BD17</f>
        <v>0</v>
      </c>
      <c r="AC20" s="301"/>
      <c r="AD20" s="297"/>
      <c r="AE20" s="288">
        <f>'Visi duomenys'!BE17</f>
        <v>0</v>
      </c>
      <c r="AF20" s="277">
        <f>'Visi duomenys'!BF17</f>
        <v>0</v>
      </c>
      <c r="AG20" s="277">
        <f>'Visi duomenys'!BG17</f>
        <v>0</v>
      </c>
      <c r="AH20" s="302"/>
      <c r="AI20" s="303"/>
    </row>
    <row r="21" spans="1:35" s="274" customFormat="1" ht="16.5" customHeight="1" x14ac:dyDescent="0.25">
      <c r="A21" s="292" t="str">
        <f>'Visi duomenys'!A18</f>
        <v>1.1.1.4.1</v>
      </c>
      <c r="B21" s="237" t="str">
        <f>'Visi duomenys'!B18</f>
        <v>R089903-300000-1133</v>
      </c>
      <c r="C21" s="237" t="str">
        <f>'Visi duomenys'!D18</f>
        <v>Gyvenamųjų namų kvartalų kompleksinis sutvarkymas Jurbarko mieste</v>
      </c>
      <c r="D21" s="271" t="str">
        <f>('Visi duomenys'!J18&amp;" "&amp;'Visi duomenys'!K18&amp;" "&amp;'Visi duomenys'!L18)</f>
        <v xml:space="preserve">ITI  </v>
      </c>
      <c r="E21" s="272" t="str">
        <f>'Visi duomenys'!C18</f>
        <v>07.1.1-CPVA-R-903-71-0001</v>
      </c>
      <c r="F21" s="287" t="str">
        <f>'Visi duomenys'!AP18</f>
        <v>P.B.238</v>
      </c>
      <c r="G21" s="273" t="str">
        <f>'Visi duomenys'!AQ18</f>
        <v>Sukurtos arba atnaujintos atviros erdvės miestų vietovėse (m2)</v>
      </c>
      <c r="H21" s="273">
        <f>'Visi duomenys'!AR18</f>
        <v>8001</v>
      </c>
      <c r="I21" s="304"/>
      <c r="J21" s="305"/>
      <c r="K21" s="287">
        <f>'Visi duomenys'!AS18</f>
        <v>0</v>
      </c>
      <c r="L21" s="273">
        <f>'Visi duomenys'!AT18</f>
        <v>0</v>
      </c>
      <c r="M21" s="273">
        <f>'Visi duomenys'!AU18</f>
        <v>0</v>
      </c>
      <c r="N21" s="304"/>
      <c r="O21" s="305"/>
      <c r="P21" s="287">
        <f>'Visi duomenys'!AV18</f>
        <v>0</v>
      </c>
      <c r="Q21" s="273">
        <f>'Visi duomenys'!AW18</f>
        <v>0</v>
      </c>
      <c r="R21" s="273">
        <f>'Visi duomenys'!AX18</f>
        <v>0</v>
      </c>
      <c r="S21" s="304"/>
      <c r="T21" s="305"/>
      <c r="U21" s="299">
        <f>'Visi duomenys'!AY18</f>
        <v>0</v>
      </c>
      <c r="V21" s="250">
        <f>'Visi duomenys'!AZ18</f>
        <v>0</v>
      </c>
      <c r="W21" s="250">
        <f>'Visi duomenys'!BA18</f>
        <v>0</v>
      </c>
      <c r="X21" s="304"/>
      <c r="Y21" s="305"/>
      <c r="Z21" s="299">
        <f>'Visi duomenys'!BB18</f>
        <v>0</v>
      </c>
      <c r="AA21" s="250">
        <f>'Visi duomenys'!BC18</f>
        <v>0</v>
      </c>
      <c r="AB21" s="250">
        <f>'Visi duomenys'!BD18</f>
        <v>0</v>
      </c>
      <c r="AC21" s="250"/>
      <c r="AD21" s="298"/>
      <c r="AE21" s="287">
        <f>'Visi duomenys'!BE18</f>
        <v>0</v>
      </c>
      <c r="AF21" s="273">
        <f>'Visi duomenys'!BF18</f>
        <v>0</v>
      </c>
      <c r="AG21" s="273">
        <f>'Visi duomenys'!BG18</f>
        <v>0</v>
      </c>
      <c r="AH21" s="304"/>
      <c r="AI21" s="305"/>
    </row>
    <row r="22" spans="1:35" s="274" customFormat="1" ht="16.5" customHeight="1" x14ac:dyDescent="0.25">
      <c r="A22" s="291" t="str">
        <f>'Visi duomenys'!A21</f>
        <v>1.1.2.</v>
      </c>
      <c r="B22" s="236" t="str">
        <f>'Visi duomenys'!B21</f>
        <v/>
      </c>
      <c r="C22" s="236" t="str">
        <f>'Visi duomenys'!D21</f>
        <v>Uždavinys. Mažinti atskirtį tarp miesto ir kaimo, remti kompleksišką kaimo atnaujinimą ir plėtrą,  gerinti kaimo gyvenamąją aplinką, didinti gyventojų užimtumą ir saugumą.</v>
      </c>
      <c r="D22" s="275" t="str">
        <f>('Visi duomenys'!J21&amp;" "&amp;'Visi duomenys'!K21&amp;" "&amp;'Visi duomenys'!L21)</f>
        <v xml:space="preserve">  </v>
      </c>
      <c r="E22" s="276">
        <f>'Visi duomenys'!C21</f>
        <v>0</v>
      </c>
      <c r="F22" s="288">
        <f>'Visi duomenys'!AP21</f>
        <v>0</v>
      </c>
      <c r="G22" s="277">
        <f>'Visi duomenys'!AQ21</f>
        <v>0</v>
      </c>
      <c r="H22" s="277">
        <f>'Visi duomenys'!AR21</f>
        <v>0</v>
      </c>
      <c r="I22" s="302"/>
      <c r="J22" s="303"/>
      <c r="K22" s="288">
        <f>'Visi duomenys'!AS21</f>
        <v>0</v>
      </c>
      <c r="L22" s="277">
        <f>'Visi duomenys'!AT21</f>
        <v>0</v>
      </c>
      <c r="M22" s="277">
        <f>'Visi duomenys'!AU21</f>
        <v>0</v>
      </c>
      <c r="N22" s="302"/>
      <c r="O22" s="303"/>
      <c r="P22" s="288">
        <f>'Visi duomenys'!AV21</f>
        <v>0</v>
      </c>
      <c r="Q22" s="277">
        <f>'Visi duomenys'!AW21</f>
        <v>0</v>
      </c>
      <c r="R22" s="277">
        <f>'Visi duomenys'!AX21</f>
        <v>0</v>
      </c>
      <c r="S22" s="302"/>
      <c r="T22" s="303"/>
      <c r="U22" s="300">
        <f>'Visi duomenys'!AY21</f>
        <v>0</v>
      </c>
      <c r="V22" s="301">
        <f>'Visi duomenys'!AZ21</f>
        <v>0</v>
      </c>
      <c r="W22" s="301">
        <f>'Visi duomenys'!BA21</f>
        <v>0</v>
      </c>
      <c r="X22" s="302"/>
      <c r="Y22" s="303"/>
      <c r="Z22" s="300">
        <f>'Visi duomenys'!BB21</f>
        <v>0</v>
      </c>
      <c r="AA22" s="301">
        <f>'Visi duomenys'!BC21</f>
        <v>0</v>
      </c>
      <c r="AB22" s="301">
        <f>'Visi duomenys'!BD21</f>
        <v>0</v>
      </c>
      <c r="AC22" s="301"/>
      <c r="AD22" s="297"/>
      <c r="AE22" s="288">
        <f>'Visi duomenys'!BE21</f>
        <v>0</v>
      </c>
      <c r="AF22" s="277">
        <f>'Visi duomenys'!BF21</f>
        <v>0</v>
      </c>
      <c r="AG22" s="277">
        <f>'Visi duomenys'!BG21</f>
        <v>0</v>
      </c>
      <c r="AH22" s="302"/>
      <c r="AI22" s="303"/>
    </row>
    <row r="23" spans="1:35" s="274" customFormat="1" ht="16.5" customHeight="1" x14ac:dyDescent="0.25">
      <c r="A23" s="291" t="str">
        <f>'Visi duomenys'!A22</f>
        <v>1.1.2.1</v>
      </c>
      <c r="B23" s="236" t="str">
        <f>'Visi duomenys'!B22</f>
        <v/>
      </c>
      <c r="C23" s="236" t="str">
        <f>'Visi duomenys'!D22</f>
        <v>Priemonė: Pagrindinės paslaugos ir kaimų atnaujinimas kaimo vietovėse</v>
      </c>
      <c r="D23" s="275" t="str">
        <f>('Visi duomenys'!J22&amp;" "&amp;'Visi duomenys'!K22&amp;" "&amp;'Visi duomenys'!L22)</f>
        <v xml:space="preserve">  </v>
      </c>
      <c r="E23" s="276">
        <f>'Visi duomenys'!C22</f>
        <v>0</v>
      </c>
      <c r="F23" s="288">
        <f>'Visi duomenys'!AP22</f>
        <v>0</v>
      </c>
      <c r="G23" s="277">
        <f>'Visi duomenys'!AQ22</f>
        <v>0</v>
      </c>
      <c r="H23" s="277">
        <f>'Visi duomenys'!AR22</f>
        <v>0</v>
      </c>
      <c r="I23" s="302"/>
      <c r="J23" s="303"/>
      <c r="K23" s="288">
        <f>'Visi duomenys'!AS22</f>
        <v>0</v>
      </c>
      <c r="L23" s="277">
        <f>'Visi duomenys'!AT22</f>
        <v>0</v>
      </c>
      <c r="M23" s="277">
        <f>'Visi duomenys'!AU22</f>
        <v>0</v>
      </c>
      <c r="N23" s="302"/>
      <c r="O23" s="303"/>
      <c r="P23" s="288">
        <f>'Visi duomenys'!AV22</f>
        <v>0</v>
      </c>
      <c r="Q23" s="277">
        <f>'Visi duomenys'!AW22</f>
        <v>0</v>
      </c>
      <c r="R23" s="277">
        <f>'Visi duomenys'!AX22</f>
        <v>0</v>
      </c>
      <c r="S23" s="302"/>
      <c r="T23" s="303"/>
      <c r="U23" s="300">
        <f>'Visi duomenys'!AY22</f>
        <v>0</v>
      </c>
      <c r="V23" s="301">
        <f>'Visi duomenys'!AZ22</f>
        <v>0</v>
      </c>
      <c r="W23" s="301">
        <f>'Visi duomenys'!BA22</f>
        <v>0</v>
      </c>
      <c r="X23" s="302"/>
      <c r="Y23" s="303"/>
      <c r="Z23" s="300">
        <f>'Visi duomenys'!BB22</f>
        <v>0</v>
      </c>
      <c r="AA23" s="301">
        <f>'Visi duomenys'!BC22</f>
        <v>0</v>
      </c>
      <c r="AB23" s="301">
        <f>'Visi duomenys'!BD22</f>
        <v>0</v>
      </c>
      <c r="AC23" s="301"/>
      <c r="AD23" s="297"/>
      <c r="AE23" s="288">
        <f>'Visi duomenys'!BE22</f>
        <v>0</v>
      </c>
      <c r="AF23" s="277">
        <f>'Visi duomenys'!BF22</f>
        <v>0</v>
      </c>
      <c r="AG23" s="277">
        <f>'Visi duomenys'!BG22</f>
        <v>0</v>
      </c>
      <c r="AH23" s="302"/>
      <c r="AI23" s="303"/>
    </row>
    <row r="24" spans="1:35" s="274" customFormat="1" ht="16.5" customHeight="1" x14ac:dyDescent="0.25">
      <c r="A24" s="291" t="str">
        <f>'Visi duomenys'!A23</f>
        <v>1.2.</v>
      </c>
      <c r="B24" s="236" t="str">
        <f>'Visi duomenys'!B23</f>
        <v/>
      </c>
      <c r="C24" s="236" t="str">
        <f>'Visi duomenys'!D23</f>
        <v>Tikslas. Pagerinti sąlygas investicijų pritraukimui, sudaryti palankią aplinką verslui vystytis, ekonominės veiklos efektyvumui didinti.</v>
      </c>
      <c r="D24" s="275" t="str">
        <f>('Visi duomenys'!J23&amp;" "&amp;'Visi duomenys'!K23&amp;" "&amp;'Visi duomenys'!L23)</f>
        <v xml:space="preserve">  </v>
      </c>
      <c r="E24" s="276">
        <f>'Visi duomenys'!C23</f>
        <v>0</v>
      </c>
      <c r="F24" s="288">
        <f>'Visi duomenys'!AP23</f>
        <v>0</v>
      </c>
      <c r="G24" s="277">
        <f>'Visi duomenys'!AQ23</f>
        <v>0</v>
      </c>
      <c r="H24" s="277">
        <f>'Visi duomenys'!AR23</f>
        <v>0</v>
      </c>
      <c r="I24" s="302"/>
      <c r="J24" s="303"/>
      <c r="K24" s="288">
        <f>'Visi duomenys'!AS23</f>
        <v>0</v>
      </c>
      <c r="L24" s="277">
        <f>'Visi duomenys'!AT23</f>
        <v>0</v>
      </c>
      <c r="M24" s="277">
        <f>'Visi duomenys'!AU23</f>
        <v>0</v>
      </c>
      <c r="N24" s="302"/>
      <c r="O24" s="303"/>
      <c r="P24" s="288">
        <f>'Visi duomenys'!AV23</f>
        <v>0</v>
      </c>
      <c r="Q24" s="277">
        <f>'Visi duomenys'!AW23</f>
        <v>0</v>
      </c>
      <c r="R24" s="277">
        <f>'Visi duomenys'!AX23</f>
        <v>0</v>
      </c>
      <c r="S24" s="302"/>
      <c r="T24" s="303"/>
      <c r="U24" s="300">
        <f>'Visi duomenys'!AY23</f>
        <v>0</v>
      </c>
      <c r="V24" s="301">
        <f>'Visi duomenys'!AZ23</f>
        <v>0</v>
      </c>
      <c r="W24" s="301">
        <f>'Visi duomenys'!BA23</f>
        <v>0</v>
      </c>
      <c r="X24" s="302"/>
      <c r="Y24" s="303"/>
      <c r="Z24" s="300">
        <f>'Visi duomenys'!BB23</f>
        <v>0</v>
      </c>
      <c r="AA24" s="301">
        <f>'Visi duomenys'!BC23</f>
        <v>0</v>
      </c>
      <c r="AB24" s="301">
        <f>'Visi duomenys'!BD23</f>
        <v>0</v>
      </c>
      <c r="AC24" s="301"/>
      <c r="AD24" s="297"/>
      <c r="AE24" s="288">
        <f>'Visi duomenys'!BE23</f>
        <v>0</v>
      </c>
      <c r="AF24" s="277">
        <f>'Visi duomenys'!BF23</f>
        <v>0</v>
      </c>
      <c r="AG24" s="277">
        <f>'Visi duomenys'!BG23</f>
        <v>0</v>
      </c>
      <c r="AH24" s="302"/>
      <c r="AI24" s="303"/>
    </row>
    <row r="25" spans="1:35" s="274" customFormat="1" ht="16.5" customHeight="1" x14ac:dyDescent="0.25">
      <c r="A25" s="291" t="str">
        <f>'Visi duomenys'!A24</f>
        <v>1.2.1.</v>
      </c>
      <c r="B25" s="236" t="str">
        <f>'Visi duomenys'!B24</f>
        <v/>
      </c>
      <c r="C25" s="236" t="str">
        <f>'Visi duomenys'!D24</f>
        <v>Uždavinys. Tobulinti susisiekimo sistemas regione, vystyti ekologiškai darnią transporto infrastruktūrą, padidinti darbo jėgos judumą, gerinti eismo saugumą.</v>
      </c>
      <c r="D25" s="275" t="str">
        <f>('Visi duomenys'!J24&amp;" "&amp;'Visi duomenys'!K24&amp;" "&amp;'Visi duomenys'!L24)</f>
        <v xml:space="preserve">  </v>
      </c>
      <c r="E25" s="276">
        <f>'Visi duomenys'!C24</f>
        <v>0</v>
      </c>
      <c r="F25" s="288">
        <f>'Visi duomenys'!AP24</f>
        <v>0</v>
      </c>
      <c r="G25" s="277">
        <f>'Visi duomenys'!AQ24</f>
        <v>0</v>
      </c>
      <c r="H25" s="277">
        <f>'Visi duomenys'!AR24</f>
        <v>0</v>
      </c>
      <c r="I25" s="302"/>
      <c r="J25" s="303"/>
      <c r="K25" s="288">
        <f>'Visi duomenys'!AS24</f>
        <v>0</v>
      </c>
      <c r="L25" s="277">
        <f>'Visi duomenys'!AT24</f>
        <v>0</v>
      </c>
      <c r="M25" s="277">
        <f>'Visi duomenys'!AU24</f>
        <v>0</v>
      </c>
      <c r="N25" s="302"/>
      <c r="O25" s="303"/>
      <c r="P25" s="288">
        <f>'Visi duomenys'!AV24</f>
        <v>0</v>
      </c>
      <c r="Q25" s="277">
        <f>'Visi duomenys'!AW24</f>
        <v>0</v>
      </c>
      <c r="R25" s="277">
        <f>'Visi duomenys'!AX24</f>
        <v>0</v>
      </c>
      <c r="S25" s="302"/>
      <c r="T25" s="303"/>
      <c r="U25" s="300">
        <f>'Visi duomenys'!AY24</f>
        <v>0</v>
      </c>
      <c r="V25" s="301">
        <f>'Visi duomenys'!AZ24</f>
        <v>0</v>
      </c>
      <c r="W25" s="301">
        <f>'Visi duomenys'!BA24</f>
        <v>0</v>
      </c>
      <c r="X25" s="302"/>
      <c r="Y25" s="303"/>
      <c r="Z25" s="300">
        <f>'Visi duomenys'!BB24</f>
        <v>0</v>
      </c>
      <c r="AA25" s="301">
        <f>'Visi duomenys'!BC24</f>
        <v>0</v>
      </c>
      <c r="AB25" s="301">
        <f>'Visi duomenys'!BD24</f>
        <v>0</v>
      </c>
      <c r="AC25" s="301"/>
      <c r="AD25" s="297"/>
      <c r="AE25" s="288">
        <f>'Visi duomenys'!BE24</f>
        <v>0</v>
      </c>
      <c r="AF25" s="277">
        <f>'Visi duomenys'!BF24</f>
        <v>0</v>
      </c>
      <c r="AG25" s="277">
        <f>'Visi duomenys'!BG24</f>
        <v>0</v>
      </c>
      <c r="AH25" s="302"/>
      <c r="AI25" s="303"/>
    </row>
    <row r="26" spans="1:35" s="274" customFormat="1" ht="16.5" customHeight="1" x14ac:dyDescent="0.25">
      <c r="A26" s="291" t="str">
        <f>'Visi duomenys'!A25</f>
        <v>1.2.1.1</v>
      </c>
      <c r="B26" s="236" t="str">
        <f>'Visi duomenys'!B25</f>
        <v/>
      </c>
      <c r="C26" s="236" t="str">
        <f>'Visi duomenys'!D25</f>
        <v>Priemonė: Vietinių kelių techninių parametrų ir eismo saugos gerinimas</v>
      </c>
      <c r="D26" s="275" t="str">
        <f>('Visi duomenys'!J25&amp;" "&amp;'Visi duomenys'!K25&amp;" "&amp;'Visi duomenys'!L25)</f>
        <v xml:space="preserve">  </v>
      </c>
      <c r="E26" s="276">
        <f>'Visi duomenys'!C25</f>
        <v>0</v>
      </c>
      <c r="F26" s="288">
        <f>'Visi duomenys'!AP25</f>
        <v>0</v>
      </c>
      <c r="G26" s="277">
        <f>'Visi duomenys'!AQ25</f>
        <v>0</v>
      </c>
      <c r="H26" s="277">
        <f>'Visi duomenys'!AR25</f>
        <v>0</v>
      </c>
      <c r="I26" s="302"/>
      <c r="J26" s="303"/>
      <c r="K26" s="288">
        <f>'Visi duomenys'!AS25</f>
        <v>0</v>
      </c>
      <c r="L26" s="277">
        <f>'Visi duomenys'!AT25</f>
        <v>0</v>
      </c>
      <c r="M26" s="277">
        <f>'Visi duomenys'!AU25</f>
        <v>0</v>
      </c>
      <c r="N26" s="302"/>
      <c r="O26" s="303"/>
      <c r="P26" s="288">
        <f>'Visi duomenys'!AV25</f>
        <v>0</v>
      </c>
      <c r="Q26" s="277">
        <f>'Visi duomenys'!AW25</f>
        <v>0</v>
      </c>
      <c r="R26" s="277">
        <f>'Visi duomenys'!AX25</f>
        <v>0</v>
      </c>
      <c r="S26" s="302"/>
      <c r="T26" s="303"/>
      <c r="U26" s="300">
        <f>'Visi duomenys'!AY25</f>
        <v>0</v>
      </c>
      <c r="V26" s="301">
        <f>'Visi duomenys'!AZ25</f>
        <v>0</v>
      </c>
      <c r="W26" s="301">
        <f>'Visi duomenys'!BA25</f>
        <v>0</v>
      </c>
      <c r="X26" s="302"/>
      <c r="Y26" s="303"/>
      <c r="Z26" s="300">
        <f>'Visi duomenys'!BB25</f>
        <v>0</v>
      </c>
      <c r="AA26" s="301">
        <f>'Visi duomenys'!BC25</f>
        <v>0</v>
      </c>
      <c r="AB26" s="301">
        <f>'Visi duomenys'!BD25</f>
        <v>0</v>
      </c>
      <c r="AC26" s="301"/>
      <c r="AD26" s="297"/>
      <c r="AE26" s="288">
        <f>'Visi duomenys'!BE25</f>
        <v>0</v>
      </c>
      <c r="AF26" s="277">
        <f>'Visi duomenys'!BF25</f>
        <v>0</v>
      </c>
      <c r="AG26" s="277">
        <f>'Visi duomenys'!BG25</f>
        <v>0</v>
      </c>
      <c r="AH26" s="302"/>
      <c r="AI26" s="303"/>
    </row>
    <row r="27" spans="1:35" s="274" customFormat="1" ht="16.5" customHeight="1" x14ac:dyDescent="0.25">
      <c r="A27" s="292" t="str">
        <f>'Visi duomenys'!A26</f>
        <v>1.2.1.1.1</v>
      </c>
      <c r="B27" s="237" t="str">
        <f>'Visi duomenys'!B26</f>
        <v>R085511-190000-1139</v>
      </c>
      <c r="C27" s="237" t="str">
        <f>'Visi duomenys'!D26</f>
        <v>Eismo saugumo priemonių diegimas Šilalės mieste ir rajono gyvenvietėse</v>
      </c>
      <c r="D27" s="271" t="str">
        <f>('Visi duomenys'!J26&amp;" "&amp;'Visi duomenys'!K26&amp;" "&amp;'Visi duomenys'!L26)</f>
        <v xml:space="preserve">  </v>
      </c>
      <c r="E27" s="272" t="str">
        <f>'Visi duomenys'!C26</f>
        <v>06.2.1-TID-R-511-71-0002</v>
      </c>
      <c r="F27" s="287">
        <f>'Visi duomenys'!AP26</f>
        <v>0</v>
      </c>
      <c r="G27" s="273">
        <f>'Visi duomenys'!AQ26</f>
        <v>0</v>
      </c>
      <c r="H27" s="273">
        <f>'Visi duomenys'!AR26</f>
        <v>0</v>
      </c>
      <c r="I27" s="304"/>
      <c r="J27" s="305"/>
      <c r="K27" s="287" t="str">
        <f>'Visi duomenys'!AS26</f>
        <v>P.S.342</v>
      </c>
      <c r="L27" s="273" t="str">
        <f>'Visi duomenys'!AT26</f>
        <v>Įdiegtos saugų eismą gerinančios ir aplinkosaugos priemonės</v>
      </c>
      <c r="M27" s="273">
        <f>'Visi duomenys'!AU26</f>
        <v>5</v>
      </c>
      <c r="N27" s="304"/>
      <c r="O27" s="305"/>
      <c r="P27" s="287">
        <f>'Visi duomenys'!AV26</f>
        <v>0</v>
      </c>
      <c r="Q27" s="273">
        <f>'Visi duomenys'!AW26</f>
        <v>0</v>
      </c>
      <c r="R27" s="273">
        <f>'Visi duomenys'!AX26</f>
        <v>0</v>
      </c>
      <c r="S27" s="304"/>
      <c r="T27" s="305"/>
      <c r="U27" s="299">
        <f>'Visi duomenys'!AY26</f>
        <v>0</v>
      </c>
      <c r="V27" s="250">
        <f>'Visi duomenys'!AZ26</f>
        <v>0</v>
      </c>
      <c r="W27" s="250">
        <f>'Visi duomenys'!BA26</f>
        <v>0</v>
      </c>
      <c r="X27" s="304"/>
      <c r="Y27" s="305"/>
      <c r="Z27" s="299">
        <f>'Visi duomenys'!BB26</f>
        <v>0</v>
      </c>
      <c r="AA27" s="250">
        <f>'Visi duomenys'!BC26</f>
        <v>0</v>
      </c>
      <c r="AB27" s="250">
        <f>'Visi duomenys'!BD26</f>
        <v>0</v>
      </c>
      <c r="AC27" s="250"/>
      <c r="AD27" s="298"/>
      <c r="AE27" s="287">
        <f>'Visi duomenys'!BE26</f>
        <v>0</v>
      </c>
      <c r="AF27" s="273">
        <f>'Visi duomenys'!BF26</f>
        <v>0</v>
      </c>
      <c r="AG27" s="273">
        <f>'Visi duomenys'!BG26</f>
        <v>0</v>
      </c>
      <c r="AH27" s="304"/>
      <c r="AI27" s="305"/>
    </row>
    <row r="28" spans="1:35" s="274" customFormat="1" ht="16.5" customHeight="1" x14ac:dyDescent="0.25">
      <c r="A28" s="292" t="str">
        <f>'Visi duomenys'!A27</f>
        <v>1.2.1.1.2</v>
      </c>
      <c r="B28" s="237" t="str">
        <f>'Visi duomenys'!B27</f>
        <v>R085511-120000-1140</v>
      </c>
      <c r="C28" s="237" t="str">
        <f>'Visi duomenys'!D27</f>
        <v>Jaunimo ir Rambyno gatvių Pagėgiuose infrastruktūros sutvarkymas</v>
      </c>
      <c r="D28" s="271" t="str">
        <f>('Visi duomenys'!J27&amp;" "&amp;'Visi duomenys'!K27&amp;" "&amp;'Visi duomenys'!L27)</f>
        <v xml:space="preserve">ITI  </v>
      </c>
      <c r="E28" s="272" t="str">
        <f>'Visi duomenys'!C27</f>
        <v>06.2.1-TID-R-511-71-0004</v>
      </c>
      <c r="F28" s="287" t="str">
        <f>'Visi duomenys'!AP27</f>
        <v>P.B.214</v>
      </c>
      <c r="G28" s="273" t="str">
        <f>'Visi duomenys'!AQ27</f>
        <v>Bendras rekonstruotų arba atnaujintų kelių ilgis (km)</v>
      </c>
      <c r="H28" s="273">
        <f>'Visi duomenys'!AR27</f>
        <v>0.21</v>
      </c>
      <c r="I28" s="304"/>
      <c r="J28" s="305"/>
      <c r="K28" s="287">
        <f>'Visi duomenys'!AS27</f>
        <v>0</v>
      </c>
      <c r="L28" s="273">
        <f>'Visi duomenys'!AT27</f>
        <v>0</v>
      </c>
      <c r="M28" s="273">
        <f>'Visi duomenys'!AU27</f>
        <v>0</v>
      </c>
      <c r="N28" s="304"/>
      <c r="O28" s="305"/>
      <c r="P28" s="287" t="str">
        <f>'Visi duomenys'!AV27</f>
        <v>P.N.508</v>
      </c>
      <c r="Q28" s="273" t="str">
        <f>'Visi duomenys'!AW27</f>
        <v>Bendras naujai nutiestų kelių ilgis (km)</v>
      </c>
      <c r="R28" s="273">
        <f>'Visi duomenys'!AX27</f>
        <v>0.51</v>
      </c>
      <c r="S28" s="304"/>
      <c r="T28" s="305"/>
      <c r="U28" s="299">
        <f>'Visi duomenys'!AY27</f>
        <v>0</v>
      </c>
      <c r="V28" s="250">
        <f>'Visi duomenys'!AZ27</f>
        <v>0</v>
      </c>
      <c r="W28" s="250">
        <f>'Visi duomenys'!BA27</f>
        <v>0</v>
      </c>
      <c r="X28" s="304"/>
      <c r="Y28" s="305"/>
      <c r="Z28" s="299">
        <f>'Visi duomenys'!BB27</f>
        <v>0</v>
      </c>
      <c r="AA28" s="250">
        <f>'Visi duomenys'!BC27</f>
        <v>0</v>
      </c>
      <c r="AB28" s="250">
        <f>'Visi duomenys'!BD27</f>
        <v>0</v>
      </c>
      <c r="AC28" s="250"/>
      <c r="AD28" s="298"/>
      <c r="AE28" s="287">
        <f>'Visi duomenys'!BE27</f>
        <v>0</v>
      </c>
      <c r="AF28" s="273">
        <f>'Visi duomenys'!BF27</f>
        <v>0</v>
      </c>
      <c r="AG28" s="273">
        <f>'Visi duomenys'!BG27</f>
        <v>0</v>
      </c>
      <c r="AH28" s="304"/>
      <c r="AI28" s="305"/>
    </row>
    <row r="29" spans="1:35" s="274" customFormat="1" ht="16.5" customHeight="1" x14ac:dyDescent="0.25">
      <c r="A29" s="292" t="str">
        <f>'Visi duomenys'!A28</f>
        <v>1.2.1.1.3</v>
      </c>
      <c r="B29" s="237" t="str">
        <f>'Visi duomenys'!B28</f>
        <v>R085511-120000-1141</v>
      </c>
      <c r="C29" s="237" t="str">
        <f>'Visi duomenys'!D28</f>
        <v>A. Giedraičio-Giedriaus gatvės rekonstravimas Jurbarko mieste</v>
      </c>
      <c r="D29" s="271" t="str">
        <f>('Visi duomenys'!J28&amp;" "&amp;'Visi duomenys'!K28&amp;" "&amp;'Visi duomenys'!L28)</f>
        <v xml:space="preserve">ITI  </v>
      </c>
      <c r="E29" s="272" t="str">
        <f>'Visi duomenys'!C28</f>
        <v>06.2.1-TID-R-511-71-0003</v>
      </c>
      <c r="F29" s="287" t="str">
        <f>'Visi duomenys'!AP28</f>
        <v>P.B.214</v>
      </c>
      <c r="G29" s="273" t="str">
        <f>'Visi duomenys'!AQ28</f>
        <v>Bendras rekonstruotų arba atnaujintų kelių ilgis (km)</v>
      </c>
      <c r="H29" s="273">
        <f>'Visi duomenys'!AR28</f>
        <v>2.09</v>
      </c>
      <c r="I29" s="304"/>
      <c r="J29" s="305"/>
      <c r="K29" s="287">
        <f>'Visi duomenys'!AS28</f>
        <v>0</v>
      </c>
      <c r="L29" s="273">
        <f>'Visi duomenys'!AT28</f>
        <v>0</v>
      </c>
      <c r="M29" s="273">
        <f>'Visi duomenys'!AU28</f>
        <v>0</v>
      </c>
      <c r="N29" s="304"/>
      <c r="O29" s="305"/>
      <c r="P29" s="287">
        <f>'Visi duomenys'!AV28</f>
        <v>0</v>
      </c>
      <c r="Q29" s="273">
        <f>'Visi duomenys'!AW28</f>
        <v>0</v>
      </c>
      <c r="R29" s="273">
        <f>'Visi duomenys'!AX28</f>
        <v>0</v>
      </c>
      <c r="S29" s="304"/>
      <c r="T29" s="305"/>
      <c r="U29" s="299">
        <f>'Visi duomenys'!AY28</f>
        <v>0</v>
      </c>
      <c r="V29" s="250">
        <f>'Visi duomenys'!AZ28</f>
        <v>0</v>
      </c>
      <c r="W29" s="250">
        <f>'Visi duomenys'!BA28</f>
        <v>0</v>
      </c>
      <c r="X29" s="304"/>
      <c r="Y29" s="305"/>
      <c r="Z29" s="299">
        <f>'Visi duomenys'!BB28</f>
        <v>0</v>
      </c>
      <c r="AA29" s="250">
        <f>'Visi duomenys'!BC28</f>
        <v>0</v>
      </c>
      <c r="AB29" s="250">
        <f>'Visi duomenys'!BD28</f>
        <v>0</v>
      </c>
      <c r="AC29" s="250"/>
      <c r="AD29" s="298"/>
      <c r="AE29" s="287">
        <f>'Visi duomenys'!BE28</f>
        <v>0</v>
      </c>
      <c r="AF29" s="273">
        <f>'Visi duomenys'!BF28</f>
        <v>0</v>
      </c>
      <c r="AG29" s="273">
        <f>'Visi duomenys'!BG28</f>
        <v>0</v>
      </c>
      <c r="AH29" s="304"/>
      <c r="AI29" s="305"/>
    </row>
    <row r="30" spans="1:35" s="274" customFormat="1" ht="16.5" customHeight="1" x14ac:dyDescent="0.25">
      <c r="A30" s="292" t="str">
        <f>'Visi duomenys'!A29</f>
        <v>1.2.1.1.4</v>
      </c>
      <c r="B30" s="237" t="str">
        <f>'Visi duomenys'!B29</f>
        <v>R085511-190000-1142</v>
      </c>
      <c r="C30" s="237" t="str">
        <f>'Visi duomenys'!D29</f>
        <v>Eismo saugos priemonių diegimas Jurbarko miesto Lauko gatvėje</v>
      </c>
      <c r="D30" s="271" t="str">
        <f>('Visi duomenys'!J29&amp;" "&amp;'Visi duomenys'!K29&amp;" "&amp;'Visi duomenys'!L29)</f>
        <v xml:space="preserve">ITI  </v>
      </c>
      <c r="E30" s="272" t="str">
        <f>'Visi duomenys'!C29</f>
        <v>06.2.1-TID-R-511-71-0007</v>
      </c>
      <c r="F30" s="287">
        <f>'Visi duomenys'!AP29</f>
        <v>0</v>
      </c>
      <c r="G30" s="273">
        <f>'Visi duomenys'!AQ29</f>
        <v>0</v>
      </c>
      <c r="H30" s="273">
        <f>'Visi duomenys'!AR29</f>
        <v>0</v>
      </c>
      <c r="I30" s="304"/>
      <c r="J30" s="305"/>
      <c r="K30" s="287" t="str">
        <f>'Visi duomenys'!AS29</f>
        <v>P.S.342</v>
      </c>
      <c r="L30" s="273" t="str">
        <f>'Visi duomenys'!AT29</f>
        <v>Įdiegtos saugų eismą gerinančios ir aplinkosaugos priemonės</v>
      </c>
      <c r="M30" s="273">
        <f>'Visi duomenys'!AU29</f>
        <v>1</v>
      </c>
      <c r="N30" s="304"/>
      <c r="O30" s="305"/>
      <c r="P30" s="287">
        <f>'Visi duomenys'!AV29</f>
        <v>0</v>
      </c>
      <c r="Q30" s="273">
        <f>'Visi duomenys'!AW29</f>
        <v>0</v>
      </c>
      <c r="R30" s="273">
        <f>'Visi duomenys'!AX29</f>
        <v>0</v>
      </c>
      <c r="S30" s="304"/>
      <c r="T30" s="305"/>
      <c r="U30" s="299">
        <f>'Visi duomenys'!AY29</f>
        <v>0</v>
      </c>
      <c r="V30" s="250">
        <f>'Visi duomenys'!AZ29</f>
        <v>0</v>
      </c>
      <c r="W30" s="250">
        <f>'Visi duomenys'!BA29</f>
        <v>0</v>
      </c>
      <c r="X30" s="304"/>
      <c r="Y30" s="305"/>
      <c r="Z30" s="299">
        <f>'Visi duomenys'!BB29</f>
        <v>0</v>
      </c>
      <c r="AA30" s="250">
        <f>'Visi duomenys'!BC29</f>
        <v>0</v>
      </c>
      <c r="AB30" s="250">
        <f>'Visi duomenys'!BD29</f>
        <v>0</v>
      </c>
      <c r="AC30" s="250"/>
      <c r="AD30" s="298"/>
      <c r="AE30" s="287">
        <f>'Visi duomenys'!BE29</f>
        <v>0</v>
      </c>
      <c r="AF30" s="273">
        <f>'Visi duomenys'!BF29</f>
        <v>0</v>
      </c>
      <c r="AG30" s="273">
        <f>'Visi duomenys'!BG29</f>
        <v>0</v>
      </c>
      <c r="AH30" s="304"/>
      <c r="AI30" s="305"/>
    </row>
    <row r="31" spans="1:35" s="274" customFormat="1" ht="16.5" customHeight="1" x14ac:dyDescent="0.25">
      <c r="A31" s="292" t="str">
        <f>'Visi duomenys'!A30</f>
        <v>1.2.1.1.5</v>
      </c>
      <c r="B31" s="237" t="str">
        <f>'Visi duomenys'!B30</f>
        <v>R085511-120000-1143</v>
      </c>
      <c r="C31" s="237" t="str">
        <f>'Visi duomenys'!D30</f>
        <v>Tauragės miesto gatvių rekonstrukcija (Žemaitės, Smėlynų g. ir Smėlynų skg.)</v>
      </c>
      <c r="D31" s="271" t="str">
        <f>('Visi duomenys'!J30&amp;" "&amp;'Visi duomenys'!K30&amp;" "&amp;'Visi duomenys'!L30)</f>
        <v xml:space="preserve">ITI  </v>
      </c>
      <c r="E31" s="272" t="str">
        <f>'Visi duomenys'!C30</f>
        <v>06.2.1-TID-R-511-71-0001</v>
      </c>
      <c r="F31" s="287" t="str">
        <f>'Visi duomenys'!AP30</f>
        <v>P.B.214</v>
      </c>
      <c r="G31" s="273" t="str">
        <f>'Visi duomenys'!AQ30</f>
        <v>Bendras rekonstruotų arba atnaujintų kelių ilgis (km)</v>
      </c>
      <c r="H31" s="273">
        <f>'Visi duomenys'!AR30</f>
        <v>1.65</v>
      </c>
      <c r="I31" s="304"/>
      <c r="J31" s="305"/>
      <c r="K31" s="287" t="str">
        <f>'Visi duomenys'!AS30</f>
        <v>P.S.342</v>
      </c>
      <c r="L31" s="273" t="str">
        <f>'Visi duomenys'!AT30</f>
        <v>Įdiegtos saugų eismą gerinančios ir aplinkosaugos priemonės</v>
      </c>
      <c r="M31" s="273">
        <f>'Visi duomenys'!AU30</f>
        <v>2</v>
      </c>
      <c r="N31" s="304"/>
      <c r="O31" s="305"/>
      <c r="P31" s="287">
        <f>'Visi duomenys'!AV30</f>
        <v>0</v>
      </c>
      <c r="Q31" s="273">
        <f>'Visi duomenys'!AW30</f>
        <v>0</v>
      </c>
      <c r="R31" s="273">
        <f>'Visi duomenys'!AX30</f>
        <v>0</v>
      </c>
      <c r="S31" s="304"/>
      <c r="T31" s="305"/>
      <c r="U31" s="299">
        <f>'Visi duomenys'!AY30</f>
        <v>0</v>
      </c>
      <c r="V31" s="250">
        <f>'Visi duomenys'!AZ30</f>
        <v>0</v>
      </c>
      <c r="W31" s="250">
        <f>'Visi duomenys'!BA30</f>
        <v>0</v>
      </c>
      <c r="X31" s="304"/>
      <c r="Y31" s="305"/>
      <c r="Z31" s="299">
        <f>'Visi duomenys'!BB30</f>
        <v>0</v>
      </c>
      <c r="AA31" s="250">
        <f>'Visi duomenys'!BC30</f>
        <v>0</v>
      </c>
      <c r="AB31" s="250">
        <f>'Visi duomenys'!BD30</f>
        <v>0</v>
      </c>
      <c r="AC31" s="250"/>
      <c r="AD31" s="298"/>
      <c r="AE31" s="287">
        <f>'Visi duomenys'!BE30</f>
        <v>0</v>
      </c>
      <c r="AF31" s="273">
        <f>'Visi duomenys'!BF30</f>
        <v>0</v>
      </c>
      <c r="AG31" s="273">
        <f>'Visi duomenys'!BG30</f>
        <v>0</v>
      </c>
      <c r="AH31" s="304"/>
      <c r="AI31" s="305"/>
    </row>
    <row r="32" spans="1:35" s="274" customFormat="1" ht="16.5" customHeight="1" x14ac:dyDescent="0.25">
      <c r="A32" s="291" t="str">
        <f>'Visi duomenys'!A33</f>
        <v>1.2.1.2</v>
      </c>
      <c r="B32" s="236" t="str">
        <f>'Visi duomenys'!B33</f>
        <v/>
      </c>
      <c r="C32" s="236" t="str">
        <f>'Visi duomenys'!D33</f>
        <v>Priemonė: Darnaus judumo priemonių diegimas</v>
      </c>
      <c r="D32" s="275" t="str">
        <f>('Visi duomenys'!J33&amp;" "&amp;'Visi duomenys'!K33&amp;" "&amp;'Visi duomenys'!L33)</f>
        <v xml:space="preserve">  </v>
      </c>
      <c r="E32" s="276">
        <f>'Visi duomenys'!C33</f>
        <v>0</v>
      </c>
      <c r="F32" s="288">
        <f>'Visi duomenys'!AP33</f>
        <v>0</v>
      </c>
      <c r="G32" s="277">
        <f>'Visi duomenys'!AQ33</f>
        <v>0</v>
      </c>
      <c r="H32" s="277">
        <f>'Visi duomenys'!AR33</f>
        <v>0</v>
      </c>
      <c r="I32" s="302"/>
      <c r="J32" s="303"/>
      <c r="K32" s="288">
        <f>'Visi duomenys'!AS33</f>
        <v>0</v>
      </c>
      <c r="L32" s="277">
        <f>'Visi duomenys'!AT33</f>
        <v>0</v>
      </c>
      <c r="M32" s="277">
        <f>'Visi duomenys'!AU33</f>
        <v>0</v>
      </c>
      <c r="N32" s="302"/>
      <c r="O32" s="303"/>
      <c r="P32" s="288">
        <f>'Visi duomenys'!AV33</f>
        <v>0</v>
      </c>
      <c r="Q32" s="277">
        <f>'Visi duomenys'!AW33</f>
        <v>0</v>
      </c>
      <c r="R32" s="277">
        <f>'Visi duomenys'!AX33</f>
        <v>0</v>
      </c>
      <c r="S32" s="302"/>
      <c r="T32" s="303"/>
      <c r="U32" s="300">
        <f>'Visi duomenys'!AY33</f>
        <v>0</v>
      </c>
      <c r="V32" s="301">
        <f>'Visi duomenys'!AZ33</f>
        <v>0</v>
      </c>
      <c r="W32" s="301">
        <f>'Visi duomenys'!BA33</f>
        <v>0</v>
      </c>
      <c r="X32" s="302"/>
      <c r="Y32" s="303"/>
      <c r="Z32" s="300">
        <f>'Visi duomenys'!BB33</f>
        <v>0</v>
      </c>
      <c r="AA32" s="301">
        <f>'Visi duomenys'!BC33</f>
        <v>0</v>
      </c>
      <c r="AB32" s="301">
        <f>'Visi duomenys'!BD33</f>
        <v>0</v>
      </c>
      <c r="AC32" s="301"/>
      <c r="AD32" s="297"/>
      <c r="AE32" s="288">
        <f>'Visi duomenys'!BE33</f>
        <v>0</v>
      </c>
      <c r="AF32" s="277">
        <f>'Visi duomenys'!BF33</f>
        <v>0</v>
      </c>
      <c r="AG32" s="277">
        <f>'Visi duomenys'!BG33</f>
        <v>0</v>
      </c>
      <c r="AH32" s="302"/>
      <c r="AI32" s="303"/>
    </row>
    <row r="33" spans="1:35" s="274" customFormat="1" ht="16.5" customHeight="1" x14ac:dyDescent="0.25">
      <c r="A33" s="292" t="str">
        <f>'Visi duomenys'!A34</f>
        <v>1.2.1.2.1</v>
      </c>
      <c r="B33" s="237" t="str">
        <f>'Visi duomenys'!B34</f>
        <v>R085514-190000-1145</v>
      </c>
      <c r="C33" s="237" t="str">
        <f>'Visi duomenys'!D34</f>
        <v>Darnaus judumo priemonių diegimas Tauragės mieste</v>
      </c>
      <c r="D33" s="271" t="str">
        <f>('Visi duomenys'!J34&amp;" "&amp;'Visi duomenys'!K34&amp;" "&amp;'Visi duomenys'!L34)</f>
        <v xml:space="preserve">ITI  </v>
      </c>
      <c r="E33" s="272" t="str">
        <f>'Visi duomenys'!C34</f>
        <v>04.5.1-TID-R-514-71-0002</v>
      </c>
      <c r="F33" s="287" t="str">
        <f>'Visi duomenys'!AP34</f>
        <v>P.S.323</v>
      </c>
      <c r="G33" s="273" t="str">
        <f>'Visi duomenys'!AQ34</f>
        <v>Įgyvendintos darnaus judumo priemonės (vnt.)</v>
      </c>
      <c r="H33" s="273">
        <f>'Visi duomenys'!AR34</f>
        <v>1</v>
      </c>
      <c r="I33" s="304"/>
      <c r="J33" s="305"/>
      <c r="K33" s="287" t="str">
        <f>'Visi duomenys'!AS34</f>
        <v>P.S.324</v>
      </c>
      <c r="L33" s="273" t="str">
        <f>'Visi duomenys'!AT34</f>
        <v>Įdiegtos intelektinės transporto sistemos</v>
      </c>
      <c r="M33" s="273">
        <f>'Visi duomenys'!AU34</f>
        <v>1</v>
      </c>
      <c r="N33" s="304"/>
      <c r="O33" s="305"/>
      <c r="P33" s="287">
        <f>'Visi duomenys'!AV34</f>
        <v>0</v>
      </c>
      <c r="Q33" s="273">
        <f>'Visi duomenys'!AW34</f>
        <v>0</v>
      </c>
      <c r="R33" s="273">
        <f>'Visi duomenys'!AX34</f>
        <v>0</v>
      </c>
      <c r="S33" s="304"/>
      <c r="T33" s="305"/>
      <c r="U33" s="299">
        <f>'Visi duomenys'!AY34</f>
        <v>0</v>
      </c>
      <c r="V33" s="250">
        <f>'Visi duomenys'!AZ34</f>
        <v>0</v>
      </c>
      <c r="W33" s="250">
        <f>'Visi duomenys'!BA34</f>
        <v>0</v>
      </c>
      <c r="X33" s="304"/>
      <c r="Y33" s="305"/>
      <c r="Z33" s="299">
        <f>'Visi duomenys'!BB34</f>
        <v>0</v>
      </c>
      <c r="AA33" s="250">
        <f>'Visi duomenys'!BC34</f>
        <v>0</v>
      </c>
      <c r="AB33" s="250">
        <f>'Visi duomenys'!BD34</f>
        <v>0</v>
      </c>
      <c r="AC33" s="250"/>
      <c r="AD33" s="298"/>
      <c r="AE33" s="287">
        <f>'Visi duomenys'!BE34</f>
        <v>0</v>
      </c>
      <c r="AF33" s="273">
        <f>'Visi duomenys'!BF34</f>
        <v>0</v>
      </c>
      <c r="AG33" s="273">
        <f>'Visi duomenys'!BG34</f>
        <v>0</v>
      </c>
      <c r="AH33" s="304"/>
      <c r="AI33" s="305"/>
    </row>
    <row r="34" spans="1:35" s="274" customFormat="1" ht="16.5" customHeight="1" x14ac:dyDescent="0.25">
      <c r="A34" s="292" t="str">
        <f>'Visi duomenys'!A35</f>
        <v>1.2.1.2.2</v>
      </c>
      <c r="B34" s="237" t="str">
        <f>'Visi duomenys'!B35</f>
        <v>R085513-500000-1146</v>
      </c>
      <c r="C34" s="237" t="str">
        <f>'Visi duomenys'!D35</f>
        <v>Darnaus judumo Tauragės mieste plano rengimas</v>
      </c>
      <c r="D34" s="271" t="str">
        <f>('Visi duomenys'!J35&amp;" "&amp;'Visi duomenys'!K35&amp;" "&amp;'Visi duomenys'!L35)</f>
        <v xml:space="preserve">ITI  </v>
      </c>
      <c r="E34" s="272" t="str">
        <f>'Visi duomenys'!C35</f>
        <v>04.5.1-TID-V-513-01-0004</v>
      </c>
      <c r="F34" s="287">
        <f>'Visi duomenys'!AP35</f>
        <v>0</v>
      </c>
      <c r="G34" s="273">
        <f>'Visi duomenys'!AQ35</f>
        <v>0</v>
      </c>
      <c r="H34" s="273">
        <f>'Visi duomenys'!AR35</f>
        <v>0</v>
      </c>
      <c r="I34" s="304"/>
      <c r="J34" s="305"/>
      <c r="K34" s="287">
        <f>'Visi duomenys'!AS35</f>
        <v>0</v>
      </c>
      <c r="L34" s="273">
        <f>'Visi duomenys'!AT35</f>
        <v>0</v>
      </c>
      <c r="M34" s="273">
        <f>'Visi duomenys'!AU35</f>
        <v>0</v>
      </c>
      <c r="N34" s="304"/>
      <c r="O34" s="305"/>
      <c r="P34" s="287" t="str">
        <f>'Visi duomenys'!AV35</f>
        <v>P.N.507</v>
      </c>
      <c r="Q34" s="273" t="str">
        <f>'Visi duomenys'!AW35</f>
        <v>Parengti darnaus judumo mieste planai</v>
      </c>
      <c r="R34" s="273">
        <f>'Visi duomenys'!AX35</f>
        <v>1</v>
      </c>
      <c r="S34" s="304"/>
      <c r="T34" s="305"/>
      <c r="U34" s="299">
        <f>'Visi duomenys'!AY35</f>
        <v>0</v>
      </c>
      <c r="V34" s="250">
        <f>'Visi duomenys'!AZ35</f>
        <v>0</v>
      </c>
      <c r="W34" s="250">
        <f>'Visi duomenys'!BA35</f>
        <v>0</v>
      </c>
      <c r="X34" s="304"/>
      <c r="Y34" s="305"/>
      <c r="Z34" s="299">
        <f>'Visi duomenys'!BB35</f>
        <v>0</v>
      </c>
      <c r="AA34" s="250">
        <f>'Visi duomenys'!BC35</f>
        <v>0</v>
      </c>
      <c r="AB34" s="250">
        <f>'Visi duomenys'!BD35</f>
        <v>0</v>
      </c>
      <c r="AC34" s="250"/>
      <c r="AD34" s="298"/>
      <c r="AE34" s="287">
        <f>'Visi duomenys'!BE35</f>
        <v>0</v>
      </c>
      <c r="AF34" s="273">
        <f>'Visi duomenys'!BF35</f>
        <v>0</v>
      </c>
      <c r="AG34" s="273">
        <f>'Visi duomenys'!BG35</f>
        <v>0</v>
      </c>
      <c r="AH34" s="304"/>
      <c r="AI34" s="305"/>
    </row>
    <row r="35" spans="1:35" s="274" customFormat="1" ht="16.5" customHeight="1" x14ac:dyDescent="0.25">
      <c r="A35" s="291" t="str">
        <f>'Visi duomenys'!A36</f>
        <v>1.2.1.3</v>
      </c>
      <c r="B35" s="236" t="str">
        <f>'Visi duomenys'!B36</f>
        <v/>
      </c>
      <c r="C35" s="236" t="str">
        <f>'Visi duomenys'!D36</f>
        <v>Priemonė: Pėsčiųjų ir dviračių takų rekonstrukcija ir plėtra</v>
      </c>
      <c r="D35" s="275" t="str">
        <f>('Visi duomenys'!J36&amp;" "&amp;'Visi duomenys'!K36&amp;" "&amp;'Visi duomenys'!L36)</f>
        <v xml:space="preserve">  </v>
      </c>
      <c r="E35" s="276">
        <f>'Visi duomenys'!C36</f>
        <v>0</v>
      </c>
      <c r="F35" s="288">
        <f>'Visi duomenys'!AP36</f>
        <v>0</v>
      </c>
      <c r="G35" s="277">
        <f>'Visi duomenys'!AQ36</f>
        <v>0</v>
      </c>
      <c r="H35" s="277">
        <f>'Visi duomenys'!AR36</f>
        <v>0</v>
      </c>
      <c r="I35" s="302"/>
      <c r="J35" s="303"/>
      <c r="K35" s="288">
        <f>'Visi duomenys'!AS36</f>
        <v>0</v>
      </c>
      <c r="L35" s="277">
        <f>'Visi duomenys'!AT36</f>
        <v>0</v>
      </c>
      <c r="M35" s="277">
        <f>'Visi duomenys'!AU36</f>
        <v>0</v>
      </c>
      <c r="N35" s="302"/>
      <c r="O35" s="303"/>
      <c r="P35" s="288">
        <f>'Visi duomenys'!AV36</f>
        <v>0</v>
      </c>
      <c r="Q35" s="277">
        <f>'Visi duomenys'!AW36</f>
        <v>0</v>
      </c>
      <c r="R35" s="277">
        <f>'Visi duomenys'!AX36</f>
        <v>0</v>
      </c>
      <c r="S35" s="302"/>
      <c r="T35" s="303"/>
      <c r="U35" s="300">
        <f>'Visi duomenys'!AY36</f>
        <v>0</v>
      </c>
      <c r="V35" s="301">
        <f>'Visi duomenys'!AZ36</f>
        <v>0</v>
      </c>
      <c r="W35" s="301">
        <f>'Visi duomenys'!BA36</f>
        <v>0</v>
      </c>
      <c r="X35" s="302"/>
      <c r="Y35" s="303"/>
      <c r="Z35" s="300">
        <f>'Visi duomenys'!BB36</f>
        <v>0</v>
      </c>
      <c r="AA35" s="301">
        <f>'Visi duomenys'!BC36</f>
        <v>0</v>
      </c>
      <c r="AB35" s="301">
        <f>'Visi duomenys'!BD36</f>
        <v>0</v>
      </c>
      <c r="AC35" s="301"/>
      <c r="AD35" s="297"/>
      <c r="AE35" s="288">
        <f>'Visi duomenys'!BE36</f>
        <v>0</v>
      </c>
      <c r="AF35" s="277">
        <f>'Visi duomenys'!BF36</f>
        <v>0</v>
      </c>
      <c r="AG35" s="277">
        <f>'Visi duomenys'!BG36</f>
        <v>0</v>
      </c>
      <c r="AH35" s="302"/>
      <c r="AI35" s="303"/>
    </row>
    <row r="36" spans="1:35" s="274" customFormat="1" ht="16.5" customHeight="1" x14ac:dyDescent="0.25">
      <c r="A36" s="292" t="str">
        <f>'Visi duomenys'!A37</f>
        <v>1.2.1.3.1</v>
      </c>
      <c r="B36" s="237" t="str">
        <f>'Visi duomenys'!B37</f>
        <v>R085516-190000-1148</v>
      </c>
      <c r="C36" s="237" t="str">
        <f>'Visi duomenys'!D37</f>
        <v>Pėsčiųjų tako Vytauto Didžiojo gatvėje  Šilalės m. rekonstrukcija</v>
      </c>
      <c r="D36" s="271" t="str">
        <f>('Visi duomenys'!J37&amp;" "&amp;'Visi duomenys'!K37&amp;" "&amp;'Visi duomenys'!L37)</f>
        <v xml:space="preserve">  </v>
      </c>
      <c r="E36" s="272" t="str">
        <f>'Visi duomenys'!C37</f>
        <v>04.5.1-TID-R-516-71-0003</v>
      </c>
      <c r="F36" s="287">
        <f>'Visi duomenys'!AP37</f>
        <v>0</v>
      </c>
      <c r="G36" s="273">
        <f>'Visi duomenys'!AQ37</f>
        <v>0</v>
      </c>
      <c r="H36" s="273">
        <f>'Visi duomenys'!AR37</f>
        <v>0</v>
      </c>
      <c r="I36" s="304"/>
      <c r="J36" s="305"/>
      <c r="K36" s="287" t="str">
        <f>'Visi duomenys'!AS37</f>
        <v>P.S.322</v>
      </c>
      <c r="L36" s="273" t="str">
        <f>'Visi duomenys'!AT37</f>
        <v>Rekonstruotų dviračių ir / ar pėsčiųjų takų ir / ar trasų ilgis (km)</v>
      </c>
      <c r="M36" s="273">
        <f>'Visi duomenys'!AU37</f>
        <v>1</v>
      </c>
      <c r="N36" s="304"/>
      <c r="O36" s="305"/>
      <c r="P36" s="287">
        <f>'Visi duomenys'!AV37</f>
        <v>0</v>
      </c>
      <c r="Q36" s="273">
        <f>'Visi duomenys'!AW37</f>
        <v>0</v>
      </c>
      <c r="R36" s="273">
        <f>'Visi duomenys'!AX37</f>
        <v>0</v>
      </c>
      <c r="S36" s="304"/>
      <c r="T36" s="305"/>
      <c r="U36" s="299">
        <f>'Visi duomenys'!AY37</f>
        <v>0</v>
      </c>
      <c r="V36" s="250">
        <f>'Visi duomenys'!AZ37</f>
        <v>0</v>
      </c>
      <c r="W36" s="250">
        <f>'Visi duomenys'!BA37</f>
        <v>0</v>
      </c>
      <c r="X36" s="304"/>
      <c r="Y36" s="305"/>
      <c r="Z36" s="299">
        <f>'Visi duomenys'!BB37</f>
        <v>0</v>
      </c>
      <c r="AA36" s="250">
        <f>'Visi duomenys'!BC37</f>
        <v>0</v>
      </c>
      <c r="AB36" s="250">
        <f>'Visi duomenys'!BD37</f>
        <v>0</v>
      </c>
      <c r="AC36" s="250"/>
      <c r="AD36" s="298"/>
      <c r="AE36" s="287">
        <f>'Visi duomenys'!BE37</f>
        <v>0</v>
      </c>
      <c r="AF36" s="273">
        <f>'Visi duomenys'!BF37</f>
        <v>0</v>
      </c>
      <c r="AG36" s="273">
        <f>'Visi duomenys'!BG37</f>
        <v>0</v>
      </c>
      <c r="AH36" s="304"/>
      <c r="AI36" s="305"/>
    </row>
    <row r="37" spans="1:35" s="274" customFormat="1" ht="16.5" customHeight="1" x14ac:dyDescent="0.25">
      <c r="A37" s="292" t="str">
        <f>'Visi duomenys'!A38</f>
        <v>1.2.1.3.2</v>
      </c>
      <c r="B37" s="237" t="str">
        <f>'Visi duomenys'!B38</f>
        <v>R085516-190000-1149</v>
      </c>
      <c r="C37" s="237" t="str">
        <f>'Visi duomenys'!D38</f>
        <v>Pėsčiųjų ir dviračių takų įrengimas prie Jankaus gatvės Pagėgiuose</v>
      </c>
      <c r="D37" s="271" t="str">
        <f>('Visi duomenys'!J38&amp;" "&amp;'Visi duomenys'!K38&amp;" "&amp;'Visi duomenys'!L38)</f>
        <v xml:space="preserve">ITI  </v>
      </c>
      <c r="E37" s="272" t="str">
        <f>'Visi duomenys'!C38</f>
        <v>04.5.1-TID-R-516-71-0002</v>
      </c>
      <c r="F37" s="287" t="str">
        <f>'Visi duomenys'!AP38</f>
        <v>P.S.321</v>
      </c>
      <c r="G37" s="273" t="str">
        <f>'Visi duomenys'!AQ38</f>
        <v>Įrengtų naujų dviračių ir / ar pėsčiųjų takų ir / ar trasų ilgis (km)</v>
      </c>
      <c r="H37" s="273">
        <f>'Visi duomenys'!AR38</f>
        <v>0.51</v>
      </c>
      <c r="I37" s="304"/>
      <c r="J37" s="305"/>
      <c r="K37" s="287">
        <f>'Visi duomenys'!AS38</f>
        <v>0</v>
      </c>
      <c r="L37" s="273">
        <f>'Visi duomenys'!AT38</f>
        <v>0</v>
      </c>
      <c r="M37" s="273">
        <f>'Visi duomenys'!AU38</f>
        <v>0</v>
      </c>
      <c r="N37" s="304"/>
      <c r="O37" s="305"/>
      <c r="P37" s="287">
        <f>'Visi duomenys'!AV38</f>
        <v>0</v>
      </c>
      <c r="Q37" s="273">
        <f>'Visi duomenys'!AW38</f>
        <v>0</v>
      </c>
      <c r="R37" s="273">
        <f>'Visi duomenys'!AX38</f>
        <v>0</v>
      </c>
      <c r="S37" s="304"/>
      <c r="T37" s="305"/>
      <c r="U37" s="299">
        <f>'Visi duomenys'!AY38</f>
        <v>0</v>
      </c>
      <c r="V37" s="250">
        <f>'Visi duomenys'!AZ38</f>
        <v>0</v>
      </c>
      <c r="W37" s="250">
        <f>'Visi duomenys'!BA38</f>
        <v>0</v>
      </c>
      <c r="X37" s="304"/>
      <c r="Y37" s="305"/>
      <c r="Z37" s="299">
        <f>'Visi duomenys'!BB38</f>
        <v>0</v>
      </c>
      <c r="AA37" s="250">
        <f>'Visi duomenys'!BC38</f>
        <v>0</v>
      </c>
      <c r="AB37" s="250">
        <f>'Visi duomenys'!BD38</f>
        <v>0</v>
      </c>
      <c r="AC37" s="250"/>
      <c r="AD37" s="298"/>
      <c r="AE37" s="287">
        <f>'Visi duomenys'!BE38</f>
        <v>0</v>
      </c>
      <c r="AF37" s="273">
        <f>'Visi duomenys'!BF38</f>
        <v>0</v>
      </c>
      <c r="AG37" s="273">
        <f>'Visi duomenys'!BG38</f>
        <v>0</v>
      </c>
      <c r="AH37" s="304"/>
      <c r="AI37" s="305"/>
    </row>
    <row r="38" spans="1:35" s="274" customFormat="1" ht="16.5" customHeight="1" x14ac:dyDescent="0.25">
      <c r="A38" s="292" t="str">
        <f>'Visi duomenys'!A39</f>
        <v>1.2.1.3.3</v>
      </c>
      <c r="B38" s="237" t="str">
        <f>'Visi duomenys'!B39</f>
        <v>R085516-190000-1150</v>
      </c>
      <c r="C38" s="237" t="str">
        <f>'Visi duomenys'!D39</f>
        <v>Pėsčiųjų ir dviračių tako įrengimas Jurbarko miesto Barkūnų gatvėje</v>
      </c>
      <c r="D38" s="271" t="str">
        <f>('Visi duomenys'!J39&amp;" "&amp;'Visi duomenys'!K39&amp;" "&amp;'Visi duomenys'!L39)</f>
        <v xml:space="preserve">ITI  </v>
      </c>
      <c r="E38" s="272" t="str">
        <f>'Visi duomenys'!C39</f>
        <v>04.5.1-TID-R-516-71-0004</v>
      </c>
      <c r="F38" s="287" t="str">
        <f>'Visi duomenys'!AP39</f>
        <v>P.S.321</v>
      </c>
      <c r="G38" s="273" t="str">
        <f>'Visi duomenys'!AQ39</f>
        <v>Įrengtų naujų dviračių ir / ar pėsčiųjų takų ir / ar trasų ilgis (km)</v>
      </c>
      <c r="H38" s="273">
        <f>'Visi duomenys'!AR39</f>
        <v>0.6</v>
      </c>
      <c r="I38" s="304"/>
      <c r="J38" s="305"/>
      <c r="K38" s="287">
        <f>'Visi duomenys'!AS39</f>
        <v>0</v>
      </c>
      <c r="L38" s="273">
        <f>'Visi duomenys'!AT39</f>
        <v>0</v>
      </c>
      <c r="M38" s="273">
        <f>'Visi duomenys'!AU39</f>
        <v>0</v>
      </c>
      <c r="N38" s="304"/>
      <c r="O38" s="305"/>
      <c r="P38" s="287">
        <f>'Visi duomenys'!AV39</f>
        <v>0</v>
      </c>
      <c r="Q38" s="273">
        <f>'Visi duomenys'!AW39</f>
        <v>0</v>
      </c>
      <c r="R38" s="273">
        <f>'Visi duomenys'!AX39</f>
        <v>0</v>
      </c>
      <c r="S38" s="304"/>
      <c r="T38" s="305"/>
      <c r="U38" s="299">
        <f>'Visi duomenys'!AY39</f>
        <v>0</v>
      </c>
      <c r="V38" s="250">
        <f>'Visi duomenys'!AZ39</f>
        <v>0</v>
      </c>
      <c r="W38" s="250">
        <f>'Visi duomenys'!BA39</f>
        <v>0</v>
      </c>
      <c r="X38" s="304"/>
      <c r="Y38" s="305"/>
      <c r="Z38" s="299">
        <f>'Visi duomenys'!BB39</f>
        <v>0</v>
      </c>
      <c r="AA38" s="250">
        <f>'Visi duomenys'!BC39</f>
        <v>0</v>
      </c>
      <c r="AB38" s="250">
        <f>'Visi duomenys'!BD39</f>
        <v>0</v>
      </c>
      <c r="AC38" s="250"/>
      <c r="AD38" s="298"/>
      <c r="AE38" s="287">
        <f>'Visi duomenys'!BE39</f>
        <v>0</v>
      </c>
      <c r="AF38" s="273">
        <f>'Visi duomenys'!BF39</f>
        <v>0</v>
      </c>
      <c r="AG38" s="273">
        <f>'Visi duomenys'!BG39</f>
        <v>0</v>
      </c>
      <c r="AH38" s="304"/>
      <c r="AI38" s="305"/>
    </row>
    <row r="39" spans="1:35" s="274" customFormat="1" ht="16.5" customHeight="1" x14ac:dyDescent="0.25">
      <c r="A39" s="292" t="str">
        <f>'Visi duomenys'!A40</f>
        <v>1.2.1.3.4</v>
      </c>
      <c r="B39" s="237" t="str">
        <f>'Visi duomenys'!B40</f>
        <v>R085516-190000-1151</v>
      </c>
      <c r="C39" s="237" t="str">
        <f>'Visi duomenys'!D40</f>
        <v>Pėsčiųjų ir dviračių tako įrengimas iki Norkaičių gyvenvietės</v>
      </c>
      <c r="D39" s="271" t="str">
        <f>('Visi duomenys'!J40&amp;" "&amp;'Visi duomenys'!K40&amp;" "&amp;'Visi duomenys'!L40)</f>
        <v xml:space="preserve">  </v>
      </c>
      <c r="E39" s="272" t="str">
        <f>'Visi duomenys'!C40</f>
        <v>04.5.1-TID-R-516-71-0001</v>
      </c>
      <c r="F39" s="287" t="str">
        <f>'Visi duomenys'!AP40</f>
        <v>P.S.321</v>
      </c>
      <c r="G39" s="273" t="str">
        <f>'Visi duomenys'!AQ40</f>
        <v>Įrengtų naujų dviračių ir / ar pėsčiųjų takų ir / ar trasų ilgis (km)</v>
      </c>
      <c r="H39" s="273">
        <f>'Visi duomenys'!AR40</f>
        <v>1</v>
      </c>
      <c r="I39" s="304"/>
      <c r="J39" s="305"/>
      <c r="K39" s="287">
        <f>'Visi duomenys'!AS40</f>
        <v>0</v>
      </c>
      <c r="L39" s="273">
        <f>'Visi duomenys'!AT40</f>
        <v>0</v>
      </c>
      <c r="M39" s="273">
        <f>'Visi duomenys'!AU40</f>
        <v>0</v>
      </c>
      <c r="N39" s="304"/>
      <c r="O39" s="305"/>
      <c r="P39" s="287">
        <f>'Visi duomenys'!AV40</f>
        <v>0</v>
      </c>
      <c r="Q39" s="273">
        <f>'Visi duomenys'!AW40</f>
        <v>0</v>
      </c>
      <c r="R39" s="273">
        <f>'Visi duomenys'!AX40</f>
        <v>0</v>
      </c>
      <c r="S39" s="304"/>
      <c r="T39" s="305"/>
      <c r="U39" s="299">
        <f>'Visi duomenys'!AY40</f>
        <v>0</v>
      </c>
      <c r="V39" s="250">
        <f>'Visi duomenys'!AZ40</f>
        <v>0</v>
      </c>
      <c r="W39" s="250">
        <f>'Visi duomenys'!BA40</f>
        <v>0</v>
      </c>
      <c r="X39" s="304"/>
      <c r="Y39" s="305"/>
      <c r="Z39" s="299">
        <f>'Visi duomenys'!BB40</f>
        <v>0</v>
      </c>
      <c r="AA39" s="250">
        <f>'Visi duomenys'!BC40</f>
        <v>0</v>
      </c>
      <c r="AB39" s="250">
        <f>'Visi duomenys'!BD40</f>
        <v>0</v>
      </c>
      <c r="AC39" s="250"/>
      <c r="AD39" s="298"/>
      <c r="AE39" s="287">
        <f>'Visi duomenys'!BE40</f>
        <v>0</v>
      </c>
      <c r="AF39" s="273">
        <f>'Visi duomenys'!BF40</f>
        <v>0</v>
      </c>
      <c r="AG39" s="273">
        <f>'Visi duomenys'!BG40</f>
        <v>0</v>
      </c>
      <c r="AH39" s="304"/>
      <c r="AI39" s="305"/>
    </row>
    <row r="40" spans="1:35" s="274" customFormat="1" ht="16.5" customHeight="1" x14ac:dyDescent="0.25">
      <c r="A40" s="291" t="str">
        <f>'Visi duomenys'!A41</f>
        <v>1.2.1.4</v>
      </c>
      <c r="B40" s="236" t="str">
        <f>'Visi duomenys'!B41</f>
        <v/>
      </c>
      <c r="C40" s="236" t="str">
        <f>'Visi duomenys'!D41</f>
        <v>Priemonė: Vietinio susisiekimo viešojo transporto priemonių parko atnaujinimas</v>
      </c>
      <c r="D40" s="275" t="str">
        <f>('Visi duomenys'!J41&amp;" "&amp;'Visi duomenys'!K41&amp;" "&amp;'Visi duomenys'!L41)</f>
        <v xml:space="preserve">  </v>
      </c>
      <c r="E40" s="276">
        <f>'Visi duomenys'!C41</f>
        <v>0</v>
      </c>
      <c r="F40" s="288">
        <f>'Visi duomenys'!AP41</f>
        <v>0</v>
      </c>
      <c r="G40" s="277">
        <f>'Visi duomenys'!AQ41</f>
        <v>0</v>
      </c>
      <c r="H40" s="277">
        <f>'Visi duomenys'!AR41</f>
        <v>0</v>
      </c>
      <c r="I40" s="302"/>
      <c r="J40" s="303"/>
      <c r="K40" s="288">
        <f>'Visi duomenys'!AS41</f>
        <v>0</v>
      </c>
      <c r="L40" s="277">
        <f>'Visi duomenys'!AT41</f>
        <v>0</v>
      </c>
      <c r="M40" s="277">
        <f>'Visi duomenys'!AU41</f>
        <v>0</v>
      </c>
      <c r="N40" s="302"/>
      <c r="O40" s="303"/>
      <c r="P40" s="288">
        <f>'Visi duomenys'!AV41</f>
        <v>0</v>
      </c>
      <c r="Q40" s="277">
        <f>'Visi duomenys'!AW41</f>
        <v>0</v>
      </c>
      <c r="R40" s="277">
        <f>'Visi duomenys'!AX41</f>
        <v>0</v>
      </c>
      <c r="S40" s="302"/>
      <c r="T40" s="303"/>
      <c r="U40" s="300">
        <f>'Visi duomenys'!AY41</f>
        <v>0</v>
      </c>
      <c r="V40" s="301">
        <f>'Visi duomenys'!AZ41</f>
        <v>0</v>
      </c>
      <c r="W40" s="301">
        <f>'Visi duomenys'!BA41</f>
        <v>0</v>
      </c>
      <c r="X40" s="302"/>
      <c r="Y40" s="303"/>
      <c r="Z40" s="300">
        <f>'Visi duomenys'!BB41</f>
        <v>0</v>
      </c>
      <c r="AA40" s="301">
        <f>'Visi duomenys'!BC41</f>
        <v>0</v>
      </c>
      <c r="AB40" s="301">
        <f>'Visi duomenys'!BD41</f>
        <v>0</v>
      </c>
      <c r="AC40" s="301"/>
      <c r="AD40" s="297"/>
      <c r="AE40" s="288">
        <f>'Visi duomenys'!BE41</f>
        <v>0</v>
      </c>
      <c r="AF40" s="277">
        <f>'Visi duomenys'!BF41</f>
        <v>0</v>
      </c>
      <c r="AG40" s="277">
        <f>'Visi duomenys'!BG41</f>
        <v>0</v>
      </c>
      <c r="AH40" s="302"/>
      <c r="AI40" s="303"/>
    </row>
    <row r="41" spans="1:35" s="274" customFormat="1" ht="16.5" customHeight="1" x14ac:dyDescent="0.25">
      <c r="A41" s="292" t="str">
        <f>'Visi duomenys'!A42</f>
        <v>1.2.1.4.1</v>
      </c>
      <c r="B41" s="237" t="str">
        <f>'Visi duomenys'!B42</f>
        <v>R085518-100000-1153</v>
      </c>
      <c r="C41" s="237" t="str">
        <f>'Visi duomenys'!D42</f>
        <v>Tauragės miesto viešojo susisiekimo parko transporto priemonių atnaujinimas</v>
      </c>
      <c r="D41" s="271" t="str">
        <f>('Visi duomenys'!J42&amp;" "&amp;'Visi duomenys'!K42&amp;" "&amp;'Visi duomenys'!L42)</f>
        <v xml:space="preserve">ITI  </v>
      </c>
      <c r="E41" s="272" t="str">
        <f>'Visi duomenys'!C42</f>
        <v>04.5.1-TID-R-518-71-0001</v>
      </c>
      <c r="F41" s="287" t="str">
        <f>'Visi duomenys'!AP42</f>
        <v>P.S.325</v>
      </c>
      <c r="G41" s="273" t="str">
        <f>'Visi duomenys'!AQ42</f>
        <v>Įsigytos naujos ekologiškos viešojo transporto priemonės</v>
      </c>
      <c r="H41" s="273">
        <f>'Visi duomenys'!AR42</f>
        <v>7</v>
      </c>
      <c r="I41" s="304"/>
      <c r="J41" s="305"/>
      <c r="K41" s="287">
        <f>'Visi duomenys'!AS42</f>
        <v>0</v>
      </c>
      <c r="L41" s="273">
        <f>'Visi duomenys'!AT42</f>
        <v>0</v>
      </c>
      <c r="M41" s="273">
        <f>'Visi duomenys'!AU42</f>
        <v>0</v>
      </c>
      <c r="N41" s="304"/>
      <c r="O41" s="305"/>
      <c r="P41" s="287">
        <f>'Visi duomenys'!AV42</f>
        <v>0</v>
      </c>
      <c r="Q41" s="273">
        <f>'Visi duomenys'!AW42</f>
        <v>0</v>
      </c>
      <c r="R41" s="273">
        <f>'Visi duomenys'!AX42</f>
        <v>0</v>
      </c>
      <c r="S41" s="304"/>
      <c r="T41" s="305"/>
      <c r="U41" s="299">
        <f>'Visi duomenys'!AY42</f>
        <v>0</v>
      </c>
      <c r="V41" s="250">
        <f>'Visi duomenys'!AZ42</f>
        <v>0</v>
      </c>
      <c r="W41" s="250">
        <f>'Visi duomenys'!BA42</f>
        <v>0</v>
      </c>
      <c r="X41" s="304"/>
      <c r="Y41" s="305"/>
      <c r="Z41" s="299">
        <f>'Visi duomenys'!BB42</f>
        <v>0</v>
      </c>
      <c r="AA41" s="250">
        <f>'Visi duomenys'!BC42</f>
        <v>0</v>
      </c>
      <c r="AB41" s="250">
        <f>'Visi duomenys'!BD42</f>
        <v>0</v>
      </c>
      <c r="AC41" s="250"/>
      <c r="AD41" s="298"/>
      <c r="AE41" s="287">
        <f>'Visi duomenys'!BE42</f>
        <v>0</v>
      </c>
      <c r="AF41" s="273">
        <f>'Visi duomenys'!BF42</f>
        <v>0</v>
      </c>
      <c r="AG41" s="273">
        <f>'Visi duomenys'!BG42</f>
        <v>0</v>
      </c>
      <c r="AH41" s="304"/>
      <c r="AI41" s="305"/>
    </row>
    <row r="42" spans="1:35" s="274" customFormat="1" ht="16.5" customHeight="1" x14ac:dyDescent="0.25">
      <c r="A42" s="291" t="str">
        <f>'Visi duomenys'!A43</f>
        <v>1.2.2.</v>
      </c>
      <c r="B42" s="236" t="str">
        <f>'Visi duomenys'!B43</f>
        <v/>
      </c>
      <c r="C42" s="236" t="str">
        <f>'Visi duomenys'!D43</f>
        <v>Uždavinys. Modernizuoti kultūros įstaigų fizinę ir informacinę infrastruktūrą, kultūros paslaugoms pritaikyti  kultūros paveldo objektus ir netradicines erdves,  didinti paslaugų prieinamumą.</v>
      </c>
      <c r="D42" s="275" t="str">
        <f>('Visi duomenys'!J43&amp;" "&amp;'Visi duomenys'!K43&amp;" "&amp;'Visi duomenys'!L43)</f>
        <v xml:space="preserve">  </v>
      </c>
      <c r="E42" s="276">
        <f>'Visi duomenys'!C43</f>
        <v>0</v>
      </c>
      <c r="F42" s="288">
        <f>'Visi duomenys'!AP43</f>
        <v>0</v>
      </c>
      <c r="G42" s="277">
        <f>'Visi duomenys'!AQ43</f>
        <v>0</v>
      </c>
      <c r="H42" s="277">
        <f>'Visi duomenys'!AR43</f>
        <v>0</v>
      </c>
      <c r="I42" s="302"/>
      <c r="J42" s="303"/>
      <c r="K42" s="288">
        <f>'Visi duomenys'!AS43</f>
        <v>0</v>
      </c>
      <c r="L42" s="277">
        <f>'Visi duomenys'!AT43</f>
        <v>0</v>
      </c>
      <c r="M42" s="277">
        <f>'Visi duomenys'!AU43</f>
        <v>0</v>
      </c>
      <c r="N42" s="302"/>
      <c r="O42" s="303"/>
      <c r="P42" s="288">
        <f>'Visi duomenys'!AV43</f>
        <v>0</v>
      </c>
      <c r="Q42" s="277">
        <f>'Visi duomenys'!AW43</f>
        <v>0</v>
      </c>
      <c r="R42" s="277">
        <f>'Visi duomenys'!AX43</f>
        <v>0</v>
      </c>
      <c r="S42" s="302"/>
      <c r="T42" s="303"/>
      <c r="U42" s="300">
        <f>'Visi duomenys'!AY43</f>
        <v>0</v>
      </c>
      <c r="V42" s="301">
        <f>'Visi duomenys'!AZ43</f>
        <v>0</v>
      </c>
      <c r="W42" s="301">
        <f>'Visi duomenys'!BA43</f>
        <v>0</v>
      </c>
      <c r="X42" s="302"/>
      <c r="Y42" s="303"/>
      <c r="Z42" s="300">
        <f>'Visi duomenys'!BB43</f>
        <v>0</v>
      </c>
      <c r="AA42" s="301">
        <f>'Visi duomenys'!BC43</f>
        <v>0</v>
      </c>
      <c r="AB42" s="301">
        <f>'Visi duomenys'!BD43</f>
        <v>0</v>
      </c>
      <c r="AC42" s="301"/>
      <c r="AD42" s="297"/>
      <c r="AE42" s="288">
        <f>'Visi duomenys'!BE43</f>
        <v>0</v>
      </c>
      <c r="AF42" s="277">
        <f>'Visi duomenys'!BF43</f>
        <v>0</v>
      </c>
      <c r="AG42" s="277">
        <f>'Visi duomenys'!BG43</f>
        <v>0</v>
      </c>
      <c r="AH42" s="302"/>
      <c r="AI42" s="303"/>
    </row>
    <row r="43" spans="1:35" s="274" customFormat="1" ht="16.5" customHeight="1" x14ac:dyDescent="0.25">
      <c r="A43" s="291" t="str">
        <f>'Visi duomenys'!A44</f>
        <v>1.2.2.1</v>
      </c>
      <c r="B43" s="236" t="str">
        <f>'Visi duomenys'!B44</f>
        <v/>
      </c>
      <c r="C43" s="236" t="str">
        <f>'Visi duomenys'!D44</f>
        <v>Priemonė: Modernizuoti savivaldybių kultūros infrastruktūrą</v>
      </c>
      <c r="D43" s="275" t="str">
        <f>('Visi duomenys'!J44&amp;" "&amp;'Visi duomenys'!K44&amp;" "&amp;'Visi duomenys'!L44)</f>
        <v xml:space="preserve">  </v>
      </c>
      <c r="E43" s="276">
        <f>'Visi duomenys'!C44</f>
        <v>0</v>
      </c>
      <c r="F43" s="288">
        <f>'Visi duomenys'!AP44</f>
        <v>0</v>
      </c>
      <c r="G43" s="277">
        <f>'Visi duomenys'!AQ44</f>
        <v>0</v>
      </c>
      <c r="H43" s="277">
        <f>'Visi duomenys'!AR44</f>
        <v>0</v>
      </c>
      <c r="I43" s="302"/>
      <c r="J43" s="303"/>
      <c r="K43" s="288">
        <f>'Visi duomenys'!AS44</f>
        <v>0</v>
      </c>
      <c r="L43" s="277">
        <f>'Visi duomenys'!AT44</f>
        <v>0</v>
      </c>
      <c r="M43" s="277">
        <f>'Visi duomenys'!AU44</f>
        <v>0</v>
      </c>
      <c r="N43" s="302"/>
      <c r="O43" s="303"/>
      <c r="P43" s="288">
        <f>'Visi duomenys'!AV44</f>
        <v>0</v>
      </c>
      <c r="Q43" s="277">
        <f>'Visi duomenys'!AW44</f>
        <v>0</v>
      </c>
      <c r="R43" s="277">
        <f>'Visi duomenys'!AX44</f>
        <v>0</v>
      </c>
      <c r="S43" s="302"/>
      <c r="T43" s="303"/>
      <c r="U43" s="300">
        <f>'Visi duomenys'!AY44</f>
        <v>0</v>
      </c>
      <c r="V43" s="301">
        <f>'Visi duomenys'!AZ44</f>
        <v>0</v>
      </c>
      <c r="W43" s="301">
        <f>'Visi duomenys'!BA44</f>
        <v>0</v>
      </c>
      <c r="X43" s="302"/>
      <c r="Y43" s="303"/>
      <c r="Z43" s="300">
        <f>'Visi duomenys'!BB44</f>
        <v>0</v>
      </c>
      <c r="AA43" s="301">
        <f>'Visi duomenys'!BC44</f>
        <v>0</v>
      </c>
      <c r="AB43" s="301">
        <f>'Visi duomenys'!BD44</f>
        <v>0</v>
      </c>
      <c r="AC43" s="301"/>
      <c r="AD43" s="297"/>
      <c r="AE43" s="288">
        <f>'Visi duomenys'!BE44</f>
        <v>0</v>
      </c>
      <c r="AF43" s="277">
        <f>'Visi duomenys'!BF44</f>
        <v>0</v>
      </c>
      <c r="AG43" s="277">
        <f>'Visi duomenys'!BG44</f>
        <v>0</v>
      </c>
      <c r="AH43" s="302"/>
      <c r="AI43" s="303"/>
    </row>
    <row r="44" spans="1:35" s="274" customFormat="1" ht="16.5" customHeight="1" x14ac:dyDescent="0.25">
      <c r="A44" s="292" t="str">
        <f>'Visi duomenys'!A45</f>
        <v>1.2.2.1.1</v>
      </c>
      <c r="B44" s="237" t="str">
        <f>'Visi duomenys'!B45</f>
        <v>R083305-330000-1156</v>
      </c>
      <c r="C44" s="237" t="str">
        <f>'Visi duomenys'!D45</f>
        <v>Tauragės krašto muziejaus modernizavimas</v>
      </c>
      <c r="D44" s="271" t="str">
        <f>('Visi duomenys'!J45&amp;" "&amp;'Visi duomenys'!K45&amp;" "&amp;'Visi duomenys'!L45)</f>
        <v xml:space="preserve">ITI  </v>
      </c>
      <c r="E44" s="272" t="str">
        <f>'Visi duomenys'!C45</f>
        <v>07.1.1-CPVA-R-305-71-0002</v>
      </c>
      <c r="F44" s="287" t="str">
        <f>'Visi duomenys'!AP45</f>
        <v>P.N.304</v>
      </c>
      <c r="G44" s="273" t="str">
        <f>'Visi duomenys'!AQ45</f>
        <v>Modernizuoti kultūros infrastruktūros objektai (vnt.)</v>
      </c>
      <c r="H44" s="273">
        <f>'Visi duomenys'!AR45</f>
        <v>1</v>
      </c>
      <c r="I44" s="304"/>
      <c r="J44" s="305"/>
      <c r="K44" s="287">
        <f>'Visi duomenys'!AS45</f>
        <v>0</v>
      </c>
      <c r="L44" s="273">
        <f>'Visi duomenys'!AT45</f>
        <v>0</v>
      </c>
      <c r="M44" s="273">
        <f>'Visi duomenys'!AU45</f>
        <v>0</v>
      </c>
      <c r="N44" s="304"/>
      <c r="O44" s="305"/>
      <c r="P44" s="287">
        <f>'Visi duomenys'!AV45</f>
        <v>0</v>
      </c>
      <c r="Q44" s="273">
        <f>'Visi duomenys'!AW45</f>
        <v>0</v>
      </c>
      <c r="R44" s="273">
        <f>'Visi duomenys'!AX45</f>
        <v>0</v>
      </c>
      <c r="S44" s="304"/>
      <c r="T44" s="305"/>
      <c r="U44" s="299">
        <f>'Visi duomenys'!AY45</f>
        <v>0</v>
      </c>
      <c r="V44" s="250">
        <f>'Visi duomenys'!AZ45</f>
        <v>0</v>
      </c>
      <c r="W44" s="250">
        <f>'Visi duomenys'!BA45</f>
        <v>0</v>
      </c>
      <c r="X44" s="304"/>
      <c r="Y44" s="305"/>
      <c r="Z44" s="299">
        <f>'Visi duomenys'!BB45</f>
        <v>0</v>
      </c>
      <c r="AA44" s="250">
        <f>'Visi duomenys'!BC45</f>
        <v>0</v>
      </c>
      <c r="AB44" s="250">
        <f>'Visi duomenys'!BD45</f>
        <v>0</v>
      </c>
      <c r="AC44" s="250"/>
      <c r="AD44" s="298"/>
      <c r="AE44" s="287">
        <f>'Visi duomenys'!BE45</f>
        <v>0</v>
      </c>
      <c r="AF44" s="273">
        <f>'Visi duomenys'!BF45</f>
        <v>0</v>
      </c>
      <c r="AG44" s="273">
        <f>'Visi duomenys'!BG45</f>
        <v>0</v>
      </c>
      <c r="AH44" s="304"/>
      <c r="AI44" s="305"/>
    </row>
    <row r="45" spans="1:35" s="274" customFormat="1" ht="16.5" customHeight="1" x14ac:dyDescent="0.25">
      <c r="A45" s="292" t="str">
        <f>'Visi duomenys'!A46</f>
        <v>1.2.2.1.2</v>
      </c>
      <c r="B45" s="237" t="str">
        <f>'Visi duomenys'!B46</f>
        <v>R083305-330000-1157</v>
      </c>
      <c r="C45" s="237" t="str">
        <f>'Visi duomenys'!D46</f>
        <v>Jurbarko kultūros centro modernizavimas</v>
      </c>
      <c r="D45" s="271" t="str">
        <f>('Visi duomenys'!J46&amp;" "&amp;'Visi duomenys'!K46&amp;" "&amp;'Visi duomenys'!L46)</f>
        <v xml:space="preserve">ITI  </v>
      </c>
      <c r="E45" s="272" t="str">
        <f>'Visi duomenys'!C46</f>
        <v>07.1.1-CPVA-R-305-71-0001</v>
      </c>
      <c r="F45" s="287" t="str">
        <f>'Visi duomenys'!AP46</f>
        <v>P.N.304</v>
      </c>
      <c r="G45" s="273" t="str">
        <f>'Visi duomenys'!AQ46</f>
        <v>Modernizuoti kultūros infrastruktūros objektai (vnt.)</v>
      </c>
      <c r="H45" s="273">
        <f>'Visi duomenys'!AR46</f>
        <v>1</v>
      </c>
      <c r="I45" s="304"/>
      <c r="J45" s="305"/>
      <c r="K45" s="287">
        <f>'Visi duomenys'!AS46</f>
        <v>0</v>
      </c>
      <c r="L45" s="273">
        <f>'Visi duomenys'!AT46</f>
        <v>0</v>
      </c>
      <c r="M45" s="273">
        <f>'Visi duomenys'!AU46</f>
        <v>0</v>
      </c>
      <c r="N45" s="304"/>
      <c r="O45" s="305"/>
      <c r="P45" s="287">
        <f>'Visi duomenys'!AV46</f>
        <v>0</v>
      </c>
      <c r="Q45" s="273">
        <f>'Visi duomenys'!AW46</f>
        <v>0</v>
      </c>
      <c r="R45" s="273">
        <f>'Visi duomenys'!AX46</f>
        <v>0</v>
      </c>
      <c r="S45" s="304"/>
      <c r="T45" s="305"/>
      <c r="U45" s="299">
        <f>'Visi duomenys'!AY46</f>
        <v>0</v>
      </c>
      <c r="V45" s="250">
        <f>'Visi duomenys'!AZ46</f>
        <v>0</v>
      </c>
      <c r="W45" s="250">
        <f>'Visi duomenys'!BA46</f>
        <v>0</v>
      </c>
      <c r="X45" s="304"/>
      <c r="Y45" s="305"/>
      <c r="Z45" s="299">
        <f>'Visi duomenys'!BB46</f>
        <v>0</v>
      </c>
      <c r="AA45" s="250">
        <f>'Visi duomenys'!BC46</f>
        <v>0</v>
      </c>
      <c r="AB45" s="250">
        <f>'Visi duomenys'!BD46</f>
        <v>0</v>
      </c>
      <c r="AC45" s="250"/>
      <c r="AD45" s="298"/>
      <c r="AE45" s="287">
        <f>'Visi duomenys'!BE46</f>
        <v>0</v>
      </c>
      <c r="AF45" s="273">
        <f>'Visi duomenys'!BF46</f>
        <v>0</v>
      </c>
      <c r="AG45" s="273">
        <f>'Visi duomenys'!BG46</f>
        <v>0</v>
      </c>
      <c r="AH45" s="304"/>
      <c r="AI45" s="305"/>
    </row>
    <row r="46" spans="1:35" s="274" customFormat="1" ht="16.5" customHeight="1" x14ac:dyDescent="0.25">
      <c r="A46" s="291" t="str">
        <f>'Visi duomenys'!A47</f>
        <v>1.2.2.2</v>
      </c>
      <c r="B46" s="236" t="str">
        <f>'Visi duomenys'!B47</f>
        <v/>
      </c>
      <c r="C46" s="236" t="str">
        <f>'Visi duomenys'!D47</f>
        <v>Priemonė: Aktualizuoti savivaldybių kultūros paveldo objektus</v>
      </c>
      <c r="D46" s="275" t="str">
        <f>('Visi duomenys'!J47&amp;" "&amp;'Visi duomenys'!K47&amp;" "&amp;'Visi duomenys'!L47)</f>
        <v xml:space="preserve">  </v>
      </c>
      <c r="E46" s="276">
        <f>'Visi duomenys'!C47</f>
        <v>0</v>
      </c>
      <c r="F46" s="288">
        <f>'Visi duomenys'!AP47</f>
        <v>0</v>
      </c>
      <c r="G46" s="277">
        <f>'Visi duomenys'!AQ47</f>
        <v>0</v>
      </c>
      <c r="H46" s="277">
        <f>'Visi duomenys'!AR47</f>
        <v>0</v>
      </c>
      <c r="I46" s="302"/>
      <c r="J46" s="303"/>
      <c r="K46" s="288">
        <f>'Visi duomenys'!AS47</f>
        <v>0</v>
      </c>
      <c r="L46" s="277">
        <f>'Visi duomenys'!AT47</f>
        <v>0</v>
      </c>
      <c r="M46" s="277">
        <f>'Visi duomenys'!AU47</f>
        <v>0</v>
      </c>
      <c r="N46" s="302"/>
      <c r="O46" s="303"/>
      <c r="P46" s="288">
        <f>'Visi duomenys'!AV47</f>
        <v>0</v>
      </c>
      <c r="Q46" s="277">
        <f>'Visi duomenys'!AW47</f>
        <v>0</v>
      </c>
      <c r="R46" s="277">
        <f>'Visi duomenys'!AX47</f>
        <v>0</v>
      </c>
      <c r="S46" s="302"/>
      <c r="T46" s="303"/>
      <c r="U46" s="300">
        <f>'Visi duomenys'!AY47</f>
        <v>0</v>
      </c>
      <c r="V46" s="301">
        <f>'Visi duomenys'!AZ47</f>
        <v>0</v>
      </c>
      <c r="W46" s="301">
        <f>'Visi duomenys'!BA47</f>
        <v>0</v>
      </c>
      <c r="X46" s="302"/>
      <c r="Y46" s="303"/>
      <c r="Z46" s="300">
        <f>'Visi duomenys'!BB47</f>
        <v>0</v>
      </c>
      <c r="AA46" s="301">
        <f>'Visi duomenys'!BC47</f>
        <v>0</v>
      </c>
      <c r="AB46" s="301">
        <f>'Visi duomenys'!BD47</f>
        <v>0</v>
      </c>
      <c r="AC46" s="301"/>
      <c r="AD46" s="297"/>
      <c r="AE46" s="288">
        <f>'Visi duomenys'!BE47</f>
        <v>0</v>
      </c>
      <c r="AF46" s="277">
        <f>'Visi duomenys'!BF47</f>
        <v>0</v>
      </c>
      <c r="AG46" s="277">
        <f>'Visi duomenys'!BG47</f>
        <v>0</v>
      </c>
      <c r="AH46" s="302"/>
      <c r="AI46" s="303"/>
    </row>
    <row r="47" spans="1:35" s="274" customFormat="1" ht="16.5" customHeight="1" x14ac:dyDescent="0.25">
      <c r="A47" s="292" t="str">
        <f>'Visi duomenys'!A48</f>
        <v>1.2.2.2.1</v>
      </c>
      <c r="B47" s="237" t="str">
        <f>'Visi duomenys'!B48</f>
        <v>R083302-440000-1159</v>
      </c>
      <c r="C47" s="237" t="str">
        <f>'Visi duomenys'!D48</f>
        <v>Tauragės pilies rūsio kultūros paveldo savybių išsaugojimas ir pritaikymas bendruomeniniams poreikiams</v>
      </c>
      <c r="D47" s="271" t="str">
        <f>('Visi duomenys'!J48&amp;" "&amp;'Visi duomenys'!K48&amp;" "&amp;'Visi duomenys'!L48)</f>
        <v xml:space="preserve">ITI  </v>
      </c>
      <c r="E47" s="272" t="str">
        <f>'Visi duomenys'!C48</f>
        <v>05.4.1-CPVA-R-302-71-0001</v>
      </c>
      <c r="F47" s="287" t="str">
        <f>'Visi duomenys'!AP48</f>
        <v>P.S.335</v>
      </c>
      <c r="G47" s="273" t="str">
        <f>'Visi duomenys'!AQ48</f>
        <v>Sutvarkyti, įrengti ir pritaikyti lankymui gamtos ir kultūros paveldo objektai ir teritorijos (vnt.)</v>
      </c>
      <c r="H47" s="273">
        <f>'Visi duomenys'!AR48</f>
        <v>1</v>
      </c>
      <c r="I47" s="304"/>
      <c r="J47" s="305"/>
      <c r="K47" s="287" t="str">
        <f>'Visi duomenys'!AS48</f>
        <v>P.B.209</v>
      </c>
      <c r="L47" s="273" t="str">
        <f>'Visi duomenys'!AT48</f>
        <v>Numatomo apsilankymų remiamuose kultūros ir gamtos paveldo objektuose bei turistų traukos vietose skaičiaus padidėjimas  (apsilankymai per metus)</v>
      </c>
      <c r="M47" s="273">
        <f>'Visi duomenys'!AU48</f>
        <v>7600</v>
      </c>
      <c r="N47" s="304"/>
      <c r="O47" s="305"/>
      <c r="P47" s="287">
        <f>'Visi duomenys'!AV48</f>
        <v>0</v>
      </c>
      <c r="Q47" s="273">
        <f>'Visi duomenys'!AW48</f>
        <v>0</v>
      </c>
      <c r="R47" s="273">
        <f>'Visi duomenys'!AX48</f>
        <v>0</v>
      </c>
      <c r="S47" s="304"/>
      <c r="T47" s="305"/>
      <c r="U47" s="299">
        <f>'Visi duomenys'!AY48</f>
        <v>0</v>
      </c>
      <c r="V47" s="250">
        <f>'Visi duomenys'!AZ48</f>
        <v>0</v>
      </c>
      <c r="W47" s="250">
        <f>'Visi duomenys'!BA48</f>
        <v>0</v>
      </c>
      <c r="X47" s="304"/>
      <c r="Y47" s="305"/>
      <c r="Z47" s="299">
        <f>'Visi duomenys'!BB48</f>
        <v>0</v>
      </c>
      <c r="AA47" s="250">
        <f>'Visi duomenys'!BC48</f>
        <v>0</v>
      </c>
      <c r="AB47" s="250">
        <f>'Visi duomenys'!BD48</f>
        <v>0</v>
      </c>
      <c r="AC47" s="250"/>
      <c r="AD47" s="298"/>
      <c r="AE47" s="287">
        <f>'Visi duomenys'!BE48</f>
        <v>0</v>
      </c>
      <c r="AF47" s="273">
        <f>'Visi duomenys'!BF48</f>
        <v>0</v>
      </c>
      <c r="AG47" s="273">
        <f>'Visi duomenys'!BG48</f>
        <v>0</v>
      </c>
      <c r="AH47" s="304"/>
      <c r="AI47" s="305"/>
    </row>
    <row r="48" spans="1:35" s="274" customFormat="1" ht="16.5" customHeight="1" x14ac:dyDescent="0.25">
      <c r="A48" s="292" t="str">
        <f>'Visi duomenys'!A49</f>
        <v>1.2.2.2.2</v>
      </c>
      <c r="B48" s="237" t="str">
        <f>'Visi duomenys'!B49</f>
        <v>R083302-440000-1160</v>
      </c>
      <c r="C48" s="237" t="str">
        <f>'Visi duomenys'!D49</f>
        <v>Požerės Kristaus Atsimainymo bažnyčios komplekso aktualizavimas vietos bendruomenės poreikiams</v>
      </c>
      <c r="D48" s="271" t="str">
        <f>('Visi duomenys'!J49&amp;" "&amp;'Visi duomenys'!K49&amp;" "&amp;'Visi duomenys'!L49)</f>
        <v xml:space="preserve">  </v>
      </c>
      <c r="E48" s="272" t="str">
        <f>'Visi duomenys'!C49</f>
        <v>05.4.1-CPVA-R-302-71-0004</v>
      </c>
      <c r="F48" s="287" t="str">
        <f>'Visi duomenys'!AP49</f>
        <v>P.S.335</v>
      </c>
      <c r="G48" s="273" t="str">
        <f>'Visi duomenys'!AQ49</f>
        <v>Sutvarkyti, įrengti ir pritaikyti lankymui gamtos ir kultūros paveldo objektai ir teritorijos (vnt.)</v>
      </c>
      <c r="H48" s="273">
        <f>'Visi duomenys'!AR49</f>
        <v>1</v>
      </c>
      <c r="I48" s="304"/>
      <c r="J48" s="305"/>
      <c r="K48" s="287" t="str">
        <f>'Visi duomenys'!AS49</f>
        <v>P.B.209</v>
      </c>
      <c r="L48" s="273" t="str">
        <f>'Visi duomenys'!AT49</f>
        <v>Numatomo apsilankymų remiamuose kultūros ir gamtos paveldo objektuose bei turistų traukos vietose skaičiaus padidėjimas  (apsilankymai per metus)</v>
      </c>
      <c r="M48" s="273">
        <f>'Visi duomenys'!AU49</f>
        <v>150</v>
      </c>
      <c r="N48" s="304"/>
      <c r="O48" s="305"/>
      <c r="P48" s="287">
        <f>'Visi duomenys'!AV49</f>
        <v>0</v>
      </c>
      <c r="Q48" s="273">
        <f>'Visi duomenys'!AW49</f>
        <v>0</v>
      </c>
      <c r="R48" s="273">
        <f>'Visi duomenys'!AX49</f>
        <v>0</v>
      </c>
      <c r="S48" s="304"/>
      <c r="T48" s="305"/>
      <c r="U48" s="299">
        <f>'Visi duomenys'!AY49</f>
        <v>0</v>
      </c>
      <c r="V48" s="250">
        <f>'Visi duomenys'!AZ49</f>
        <v>0</v>
      </c>
      <c r="W48" s="250">
        <f>'Visi duomenys'!BA49</f>
        <v>0</v>
      </c>
      <c r="X48" s="304"/>
      <c r="Y48" s="305"/>
      <c r="Z48" s="299">
        <f>'Visi duomenys'!BB49</f>
        <v>0</v>
      </c>
      <c r="AA48" s="250">
        <f>'Visi duomenys'!BC49</f>
        <v>0</v>
      </c>
      <c r="AB48" s="250">
        <f>'Visi duomenys'!BD49</f>
        <v>0</v>
      </c>
      <c r="AC48" s="250"/>
      <c r="AD48" s="298"/>
      <c r="AE48" s="287">
        <f>'Visi duomenys'!BE49</f>
        <v>0</v>
      </c>
      <c r="AF48" s="273">
        <f>'Visi duomenys'!BF49</f>
        <v>0</v>
      </c>
      <c r="AG48" s="273">
        <f>'Visi duomenys'!BG49</f>
        <v>0</v>
      </c>
      <c r="AH48" s="304"/>
      <c r="AI48" s="305"/>
    </row>
    <row r="49" spans="1:35" s="274" customFormat="1" ht="16.5" customHeight="1" x14ac:dyDescent="0.25">
      <c r="A49" s="292" t="str">
        <f>'Visi duomenys'!A50</f>
        <v>1.2.2.2.3</v>
      </c>
      <c r="B49" s="237" t="str">
        <f>'Visi duomenys'!B50</f>
        <v>R083302-440000-1161</v>
      </c>
      <c r="C49" s="237" t="str">
        <f>'Visi duomenys'!D50</f>
        <v>Buvusio Kristijono Donelaičio gimnazijos pastato Vilniaus g. 46, Pagėgiai, aktų salės ir vidaus laiptų paveldosaugos vertingųjų savybių sutvarkymas</v>
      </c>
      <c r="D49" s="271" t="str">
        <f>('Visi duomenys'!J50&amp;" "&amp;'Visi duomenys'!K50&amp;" "&amp;'Visi duomenys'!L50)</f>
        <v xml:space="preserve">ITI  </v>
      </c>
      <c r="E49" s="272" t="str">
        <f>'Visi duomenys'!C50</f>
        <v>05.4.1-CPVA-R-302-71-0003</v>
      </c>
      <c r="F49" s="287" t="str">
        <f>'Visi duomenys'!AP50</f>
        <v>P.S.335</v>
      </c>
      <c r="G49" s="273" t="str">
        <f>'Visi duomenys'!AQ50</f>
        <v>Sutvarkyti, įrengti ir pritaikyti lankymui gamtos ir kultūros paveldo objektai ir teritorijos (vnt.)</v>
      </c>
      <c r="H49" s="273">
        <f>'Visi duomenys'!AR50</f>
        <v>1</v>
      </c>
      <c r="I49" s="304"/>
      <c r="J49" s="305"/>
      <c r="K49" s="287" t="str">
        <f>'Visi duomenys'!AS50</f>
        <v>P.B.209</v>
      </c>
      <c r="L49" s="273" t="str">
        <f>'Visi duomenys'!AT50</f>
        <v>Numatomo apsilankymų remiamuose kultūros ir gamtos paveldo objektuose bei turistų traukos vietose skaičiaus padidėjimas  (apsilankymai per metus)</v>
      </c>
      <c r="M49" s="273">
        <f>'Visi duomenys'!AU50</f>
        <v>100</v>
      </c>
      <c r="N49" s="304"/>
      <c r="O49" s="305"/>
      <c r="P49" s="287">
        <f>'Visi duomenys'!AV50</f>
        <v>0</v>
      </c>
      <c r="Q49" s="273">
        <f>'Visi duomenys'!AW50</f>
        <v>0</v>
      </c>
      <c r="R49" s="273">
        <f>'Visi duomenys'!AX50</f>
        <v>0</v>
      </c>
      <c r="S49" s="304"/>
      <c r="T49" s="305"/>
      <c r="U49" s="299">
        <f>'Visi duomenys'!AY50</f>
        <v>0</v>
      </c>
      <c r="V49" s="250">
        <f>'Visi duomenys'!AZ50</f>
        <v>0</v>
      </c>
      <c r="W49" s="250">
        <f>'Visi duomenys'!BA50</f>
        <v>0</v>
      </c>
      <c r="X49" s="304"/>
      <c r="Y49" s="305"/>
      <c r="Z49" s="299">
        <f>'Visi duomenys'!BB50</f>
        <v>0</v>
      </c>
      <c r="AA49" s="250">
        <f>'Visi duomenys'!BC50</f>
        <v>0</v>
      </c>
      <c r="AB49" s="250">
        <f>'Visi duomenys'!BD50</f>
        <v>0</v>
      </c>
      <c r="AC49" s="250"/>
      <c r="AD49" s="298"/>
      <c r="AE49" s="287">
        <f>'Visi duomenys'!BE50</f>
        <v>0</v>
      </c>
      <c r="AF49" s="273">
        <f>'Visi duomenys'!BF50</f>
        <v>0</v>
      </c>
      <c r="AG49" s="273">
        <f>'Visi duomenys'!BG50</f>
        <v>0</v>
      </c>
      <c r="AH49" s="304"/>
      <c r="AI49" s="305"/>
    </row>
    <row r="50" spans="1:35" s="274" customFormat="1" ht="16.5" customHeight="1" x14ac:dyDescent="0.25">
      <c r="A50" s="292" t="str">
        <f>'Visi duomenys'!A51</f>
        <v>1.2.2.2.4</v>
      </c>
      <c r="B50" s="237" t="str">
        <f>'Visi duomenys'!B51</f>
        <v>R083302-440000-1162</v>
      </c>
      <c r="C50" s="237" t="str">
        <f>'Visi duomenys'!D51</f>
        <v>Mažosios Lietuvos Jurbarko krašto kultūros centro aktualizavimas</v>
      </c>
      <c r="D50" s="271" t="str">
        <f>('Visi duomenys'!J51&amp;" "&amp;'Visi duomenys'!K51&amp;" "&amp;'Visi duomenys'!L51)</f>
        <v xml:space="preserve">  </v>
      </c>
      <c r="E50" s="272" t="str">
        <f>'Visi duomenys'!C51</f>
        <v>05.4.1-CPVA-R-302-71-0005</v>
      </c>
      <c r="F50" s="287" t="str">
        <f>'Visi duomenys'!AP51</f>
        <v>P.S.335</v>
      </c>
      <c r="G50" s="273" t="str">
        <f>'Visi duomenys'!AQ51</f>
        <v>Sutvarkyti, įrengti ir pritaikyti lankymui gamtos ir kultūros paveldo objektai ir teritorijos (vnt.)</v>
      </c>
      <c r="H50" s="273">
        <f>'Visi duomenys'!AR51</f>
        <v>1</v>
      </c>
      <c r="I50" s="304"/>
      <c r="J50" s="305"/>
      <c r="K50" s="287" t="str">
        <f>'Visi duomenys'!AS51</f>
        <v>P.B.209</v>
      </c>
      <c r="L50" s="273" t="str">
        <f>'Visi duomenys'!AT51</f>
        <v>Numatomo apsilankymų remiamuose kultūros ir gamtos paveldo objektuose bei turistų traukos vietose skaičiaus padidėjimas  (apsilankymai per metus)</v>
      </c>
      <c r="M50" s="273">
        <f>'Visi duomenys'!AU51</f>
        <v>1500</v>
      </c>
      <c r="N50" s="304"/>
      <c r="O50" s="305"/>
      <c r="P50" s="287">
        <f>'Visi duomenys'!AV51</f>
        <v>0</v>
      </c>
      <c r="Q50" s="273">
        <f>'Visi duomenys'!AW51</f>
        <v>0</v>
      </c>
      <c r="R50" s="273">
        <f>'Visi duomenys'!AX51</f>
        <v>0</v>
      </c>
      <c r="S50" s="304"/>
      <c r="T50" s="305"/>
      <c r="U50" s="299">
        <f>'Visi duomenys'!AY51</f>
        <v>0</v>
      </c>
      <c r="V50" s="250">
        <f>'Visi duomenys'!AZ51</f>
        <v>0</v>
      </c>
      <c r="W50" s="250">
        <f>'Visi duomenys'!BA51</f>
        <v>0</v>
      </c>
      <c r="X50" s="304"/>
      <c r="Y50" s="305"/>
      <c r="Z50" s="299">
        <f>'Visi duomenys'!BB51</f>
        <v>0</v>
      </c>
      <c r="AA50" s="250">
        <f>'Visi duomenys'!BC51</f>
        <v>0</v>
      </c>
      <c r="AB50" s="250">
        <f>'Visi duomenys'!BD51</f>
        <v>0</v>
      </c>
      <c r="AC50" s="250"/>
      <c r="AD50" s="298"/>
      <c r="AE50" s="287">
        <f>'Visi duomenys'!BE51</f>
        <v>0</v>
      </c>
      <c r="AF50" s="273">
        <f>'Visi duomenys'!BF51</f>
        <v>0</v>
      </c>
      <c r="AG50" s="273">
        <f>'Visi duomenys'!BG51</f>
        <v>0</v>
      </c>
      <c r="AH50" s="304"/>
      <c r="AI50" s="305"/>
    </row>
    <row r="51" spans="1:35" s="274" customFormat="1" ht="16.5" customHeight="1" x14ac:dyDescent="0.25">
      <c r="A51" s="291" t="str">
        <f>'Visi duomenys'!A52</f>
        <v>1.2.3.</v>
      </c>
      <c r="B51" s="236" t="str">
        <f>'Visi duomenys'!B52</f>
        <v/>
      </c>
      <c r="C51" s="236" t="str">
        <f>'Visi duomenys'!D52</f>
        <v xml:space="preserve">Uždavinys. Vykdyti informacines marketingo priemones, skatinančias viešąsias ir privačias investicijas  į rekreacijos ir turizmo sistemos plėtrą, gerinti turizmo įvaizdį ir didinti paslaugų prieinamumą.  </v>
      </c>
      <c r="D51" s="275" t="str">
        <f>('Visi duomenys'!J52&amp;" "&amp;'Visi duomenys'!K52&amp;" "&amp;'Visi duomenys'!L52)</f>
        <v xml:space="preserve">  </v>
      </c>
      <c r="E51" s="276">
        <f>'Visi duomenys'!C52</f>
        <v>0</v>
      </c>
      <c r="F51" s="288">
        <f>'Visi duomenys'!AP52</f>
        <v>0</v>
      </c>
      <c r="G51" s="277">
        <f>'Visi duomenys'!AQ52</f>
        <v>0</v>
      </c>
      <c r="H51" s="277">
        <f>'Visi duomenys'!AR52</f>
        <v>0</v>
      </c>
      <c r="I51" s="302"/>
      <c r="J51" s="303"/>
      <c r="K51" s="288">
        <f>'Visi duomenys'!AS52</f>
        <v>0</v>
      </c>
      <c r="L51" s="277">
        <f>'Visi duomenys'!AT52</f>
        <v>0</v>
      </c>
      <c r="M51" s="277">
        <f>'Visi duomenys'!AU52</f>
        <v>0</v>
      </c>
      <c r="N51" s="302"/>
      <c r="O51" s="303"/>
      <c r="P51" s="288">
        <f>'Visi duomenys'!AV52</f>
        <v>0</v>
      </c>
      <c r="Q51" s="277">
        <f>'Visi duomenys'!AW52</f>
        <v>0</v>
      </c>
      <c r="R51" s="277">
        <f>'Visi duomenys'!AX52</f>
        <v>0</v>
      </c>
      <c r="S51" s="302"/>
      <c r="T51" s="303"/>
      <c r="U51" s="300">
        <f>'Visi duomenys'!AY52</f>
        <v>0</v>
      </c>
      <c r="V51" s="301">
        <f>'Visi duomenys'!AZ52</f>
        <v>0</v>
      </c>
      <c r="W51" s="301">
        <f>'Visi duomenys'!BA52</f>
        <v>0</v>
      </c>
      <c r="X51" s="302"/>
      <c r="Y51" s="303"/>
      <c r="Z51" s="300">
        <f>'Visi duomenys'!BB52</f>
        <v>0</v>
      </c>
      <c r="AA51" s="301">
        <f>'Visi duomenys'!BC52</f>
        <v>0</v>
      </c>
      <c r="AB51" s="301">
        <f>'Visi duomenys'!BD52</f>
        <v>0</v>
      </c>
      <c r="AC51" s="301"/>
      <c r="AD51" s="297"/>
      <c r="AE51" s="288">
        <f>'Visi duomenys'!BE52</f>
        <v>0</v>
      </c>
      <c r="AF51" s="277">
        <f>'Visi duomenys'!BF52</f>
        <v>0</v>
      </c>
      <c r="AG51" s="277">
        <f>'Visi duomenys'!BG52</f>
        <v>0</v>
      </c>
      <c r="AH51" s="302"/>
      <c r="AI51" s="303"/>
    </row>
    <row r="52" spans="1:35" s="274" customFormat="1" ht="16.5" customHeight="1" x14ac:dyDescent="0.25">
      <c r="A52" s="291" t="str">
        <f>'Visi duomenys'!A53</f>
        <v>1.2.3.1</v>
      </c>
      <c r="B52" s="236" t="str">
        <f>'Visi duomenys'!B53</f>
        <v/>
      </c>
      <c r="C52" s="236" t="str">
        <f>'Visi duomenys'!D53</f>
        <v>Priemonė: Savivaldybes jungiančių turizmo trasų ir turizmo maršrutų informacinės infrastruktūros plėtra</v>
      </c>
      <c r="D52" s="275" t="str">
        <f>('Visi duomenys'!J53&amp;" "&amp;'Visi duomenys'!K53&amp;" "&amp;'Visi duomenys'!L53)</f>
        <v xml:space="preserve">  </v>
      </c>
      <c r="E52" s="276">
        <f>'Visi duomenys'!C53</f>
        <v>0</v>
      </c>
      <c r="F52" s="288">
        <f>'Visi duomenys'!AP53</f>
        <v>0</v>
      </c>
      <c r="G52" s="277">
        <f>'Visi duomenys'!AQ53</f>
        <v>0</v>
      </c>
      <c r="H52" s="277">
        <f>'Visi duomenys'!AR53</f>
        <v>0</v>
      </c>
      <c r="I52" s="302"/>
      <c r="J52" s="303"/>
      <c r="K52" s="288">
        <f>'Visi duomenys'!AS53</f>
        <v>0</v>
      </c>
      <c r="L52" s="277">
        <f>'Visi duomenys'!AT53</f>
        <v>0</v>
      </c>
      <c r="M52" s="277">
        <f>'Visi duomenys'!AU53</f>
        <v>0</v>
      </c>
      <c r="N52" s="302"/>
      <c r="O52" s="303"/>
      <c r="P52" s="288">
        <f>'Visi duomenys'!AV53</f>
        <v>0</v>
      </c>
      <c r="Q52" s="277">
        <f>'Visi duomenys'!AW53</f>
        <v>0</v>
      </c>
      <c r="R52" s="277">
        <f>'Visi duomenys'!AX53</f>
        <v>0</v>
      </c>
      <c r="S52" s="302"/>
      <c r="T52" s="303"/>
      <c r="U52" s="300">
        <f>'Visi duomenys'!AY53</f>
        <v>0</v>
      </c>
      <c r="V52" s="301">
        <f>'Visi duomenys'!AZ53</f>
        <v>0</v>
      </c>
      <c r="W52" s="301">
        <f>'Visi duomenys'!BA53</f>
        <v>0</v>
      </c>
      <c r="X52" s="302"/>
      <c r="Y52" s="303"/>
      <c r="Z52" s="300">
        <f>'Visi duomenys'!BB53</f>
        <v>0</v>
      </c>
      <c r="AA52" s="301">
        <f>'Visi duomenys'!BC53</f>
        <v>0</v>
      </c>
      <c r="AB52" s="301">
        <f>'Visi duomenys'!BD53</f>
        <v>0</v>
      </c>
      <c r="AC52" s="301"/>
      <c r="AD52" s="297"/>
      <c r="AE52" s="288">
        <f>'Visi duomenys'!BE53</f>
        <v>0</v>
      </c>
      <c r="AF52" s="277">
        <f>'Visi duomenys'!BF53</f>
        <v>0</v>
      </c>
      <c r="AG52" s="277">
        <f>'Visi duomenys'!BG53</f>
        <v>0</v>
      </c>
      <c r="AH52" s="302"/>
      <c r="AI52" s="303"/>
    </row>
    <row r="53" spans="1:35" s="274" customFormat="1" ht="16.5" customHeight="1" x14ac:dyDescent="0.25">
      <c r="A53" s="292" t="str">
        <f>'Visi duomenys'!A54</f>
        <v>1.2.3.1.1</v>
      </c>
      <c r="B53" s="237" t="str">
        <f>'Visi duomenys'!B54</f>
        <v>R088821-420000-1165</v>
      </c>
      <c r="C53" s="237" t="str">
        <f>'Visi duomenys'!D54</f>
        <v>Savivaldybes jungiančių turizmo trasų ir turizmo maršrutų infrastruktūros plėtra Tauragės regione</v>
      </c>
      <c r="D53" s="271" t="str">
        <f>('Visi duomenys'!J54&amp;" "&amp;'Visi duomenys'!K54&amp;" "&amp;'Visi duomenys'!L54)</f>
        <v xml:space="preserve">  </v>
      </c>
      <c r="E53" s="272" t="str">
        <f>'Visi duomenys'!C54</f>
        <v>05.4.1-LVPA-R-821-71-0001</v>
      </c>
      <c r="F53" s="287" t="str">
        <f>'Visi duomenys'!AP54</f>
        <v>P.N.817</v>
      </c>
      <c r="G53" s="273" t="str">
        <f>'Visi duomenys'!AQ54</f>
        <v>Įrengti ženklinimo infrastruktūros objektai</v>
      </c>
      <c r="H53" s="273">
        <f>'Visi duomenys'!AR54</f>
        <v>80</v>
      </c>
      <c r="I53" s="304"/>
      <c r="J53" s="305"/>
      <c r="K53" s="287">
        <f>'Visi duomenys'!AS54</f>
        <v>0</v>
      </c>
      <c r="L53" s="273">
        <f>'Visi duomenys'!AT54</f>
        <v>0</v>
      </c>
      <c r="M53" s="273">
        <f>'Visi duomenys'!AU54</f>
        <v>0</v>
      </c>
      <c r="N53" s="304"/>
      <c r="O53" s="305"/>
      <c r="P53" s="287">
        <f>'Visi duomenys'!AV54</f>
        <v>0</v>
      </c>
      <c r="Q53" s="273">
        <f>'Visi duomenys'!AW54</f>
        <v>0</v>
      </c>
      <c r="R53" s="273">
        <f>'Visi duomenys'!AX54</f>
        <v>0</v>
      </c>
      <c r="S53" s="304"/>
      <c r="T53" s="305"/>
      <c r="U53" s="299">
        <f>'Visi duomenys'!AY54</f>
        <v>0</v>
      </c>
      <c r="V53" s="250">
        <f>'Visi duomenys'!AZ54</f>
        <v>0</v>
      </c>
      <c r="W53" s="250">
        <f>'Visi duomenys'!BA54</f>
        <v>0</v>
      </c>
      <c r="X53" s="304"/>
      <c r="Y53" s="305"/>
      <c r="Z53" s="299">
        <f>'Visi duomenys'!BB54</f>
        <v>0</v>
      </c>
      <c r="AA53" s="250">
        <f>'Visi duomenys'!BC54</f>
        <v>0</v>
      </c>
      <c r="AB53" s="250">
        <f>'Visi duomenys'!BD54</f>
        <v>0</v>
      </c>
      <c r="AC53" s="250"/>
      <c r="AD53" s="298"/>
      <c r="AE53" s="287">
        <f>'Visi duomenys'!BE54</f>
        <v>0</v>
      </c>
      <c r="AF53" s="273">
        <f>'Visi duomenys'!BF54</f>
        <v>0</v>
      </c>
      <c r="AG53" s="273">
        <f>'Visi duomenys'!BG54</f>
        <v>0</v>
      </c>
      <c r="AH53" s="304"/>
      <c r="AI53" s="305"/>
    </row>
    <row r="54" spans="1:35" s="274" customFormat="1" ht="16.5" customHeight="1" x14ac:dyDescent="0.25">
      <c r="A54" s="291" t="str">
        <f>'Visi duomenys'!A55</f>
        <v>2.</v>
      </c>
      <c r="B54" s="236">
        <f>'Visi duomenys'!B55</f>
        <v>0</v>
      </c>
      <c r="C54" s="236" t="str">
        <f>'Visi duomenys'!D55</f>
        <v>Prioritetas. DARNI, SVEIKA, BESIMOKANTI BENDRUOMENĖ</v>
      </c>
      <c r="D54" s="275" t="str">
        <f>('Visi duomenys'!J55&amp;" "&amp;'Visi duomenys'!K55&amp;" "&amp;'Visi duomenys'!L55)</f>
        <v xml:space="preserve">  </v>
      </c>
      <c r="E54" s="276">
        <f>'Visi duomenys'!C55</f>
        <v>0</v>
      </c>
      <c r="F54" s="288">
        <f>'Visi duomenys'!AP55</f>
        <v>0</v>
      </c>
      <c r="G54" s="277">
        <f>'Visi duomenys'!AQ55</f>
        <v>0</v>
      </c>
      <c r="H54" s="277">
        <f>'Visi duomenys'!AR55</f>
        <v>0</v>
      </c>
      <c r="I54" s="302"/>
      <c r="J54" s="303"/>
      <c r="K54" s="288">
        <f>'Visi duomenys'!AS55</f>
        <v>0</v>
      </c>
      <c r="L54" s="277">
        <f>'Visi duomenys'!AT55</f>
        <v>0</v>
      </c>
      <c r="M54" s="277">
        <f>'Visi duomenys'!AU55</f>
        <v>0</v>
      </c>
      <c r="N54" s="302"/>
      <c r="O54" s="303"/>
      <c r="P54" s="288">
        <f>'Visi duomenys'!AV55</f>
        <v>0</v>
      </c>
      <c r="Q54" s="277">
        <f>'Visi duomenys'!AW55</f>
        <v>0</v>
      </c>
      <c r="R54" s="277">
        <f>'Visi duomenys'!AX55</f>
        <v>0</v>
      </c>
      <c r="S54" s="302"/>
      <c r="T54" s="303"/>
      <c r="U54" s="300">
        <f>'Visi duomenys'!AY55</f>
        <v>0</v>
      </c>
      <c r="V54" s="301">
        <f>'Visi duomenys'!AZ55</f>
        <v>0</v>
      </c>
      <c r="W54" s="301">
        <f>'Visi duomenys'!BA55</f>
        <v>0</v>
      </c>
      <c r="X54" s="302"/>
      <c r="Y54" s="303"/>
      <c r="Z54" s="300">
        <f>'Visi duomenys'!BB55</f>
        <v>0</v>
      </c>
      <c r="AA54" s="301">
        <f>'Visi duomenys'!BC55</f>
        <v>0</v>
      </c>
      <c r="AB54" s="301">
        <f>'Visi duomenys'!BD55</f>
        <v>0</v>
      </c>
      <c r="AC54" s="301"/>
      <c r="AD54" s="297"/>
      <c r="AE54" s="288">
        <f>'Visi duomenys'!BE55</f>
        <v>0</v>
      </c>
      <c r="AF54" s="277">
        <f>'Visi duomenys'!BF55</f>
        <v>0</v>
      </c>
      <c r="AG54" s="277">
        <f>'Visi duomenys'!BG55</f>
        <v>0</v>
      </c>
      <c r="AH54" s="302"/>
      <c r="AI54" s="303"/>
    </row>
    <row r="55" spans="1:35" s="274" customFormat="1" ht="16.5" customHeight="1" x14ac:dyDescent="0.25">
      <c r="A55" s="291" t="str">
        <f>'Visi duomenys'!A56</f>
        <v>2.1.</v>
      </c>
      <c r="B55" s="236" t="str">
        <f>'Visi duomenys'!B56</f>
        <v/>
      </c>
      <c r="C55" s="236" t="str">
        <f>'Visi duomenys'!D56</f>
        <v xml:space="preserve">Tikslas. Gerinti viešųjų sveikatos apsaugos, švietimo ir socialinių paslaugų teikimo kokybę, didinti jų prieinamumą gyventojams. </v>
      </c>
      <c r="D55" s="275" t="str">
        <f>('Visi duomenys'!J56&amp;" "&amp;'Visi duomenys'!K56&amp;" "&amp;'Visi duomenys'!L56)</f>
        <v xml:space="preserve">  </v>
      </c>
      <c r="E55" s="276">
        <f>'Visi duomenys'!C56</f>
        <v>0</v>
      </c>
      <c r="F55" s="288">
        <f>'Visi duomenys'!AP56</f>
        <v>0</v>
      </c>
      <c r="G55" s="277">
        <f>'Visi duomenys'!AQ56</f>
        <v>0</v>
      </c>
      <c r="H55" s="277">
        <f>'Visi duomenys'!AR56</f>
        <v>0</v>
      </c>
      <c r="I55" s="302"/>
      <c r="J55" s="303"/>
      <c r="K55" s="288">
        <f>'Visi duomenys'!AS56</f>
        <v>0</v>
      </c>
      <c r="L55" s="277">
        <f>'Visi duomenys'!AT56</f>
        <v>0</v>
      </c>
      <c r="M55" s="277">
        <f>'Visi duomenys'!AU56</f>
        <v>0</v>
      </c>
      <c r="N55" s="302"/>
      <c r="O55" s="303"/>
      <c r="P55" s="288">
        <f>'Visi duomenys'!AV56</f>
        <v>0</v>
      </c>
      <c r="Q55" s="277">
        <f>'Visi duomenys'!AW56</f>
        <v>0</v>
      </c>
      <c r="R55" s="277">
        <f>'Visi duomenys'!AX56</f>
        <v>0</v>
      </c>
      <c r="S55" s="302"/>
      <c r="T55" s="303"/>
      <c r="U55" s="300">
        <f>'Visi duomenys'!AY56</f>
        <v>0</v>
      </c>
      <c r="V55" s="301">
        <f>'Visi duomenys'!AZ56</f>
        <v>0</v>
      </c>
      <c r="W55" s="301">
        <f>'Visi duomenys'!BA56</f>
        <v>0</v>
      </c>
      <c r="X55" s="302"/>
      <c r="Y55" s="303"/>
      <c r="Z55" s="300">
        <f>'Visi duomenys'!BB56</f>
        <v>0</v>
      </c>
      <c r="AA55" s="301">
        <f>'Visi duomenys'!BC56</f>
        <v>0</v>
      </c>
      <c r="AB55" s="301">
        <f>'Visi duomenys'!BD56</f>
        <v>0</v>
      </c>
      <c r="AC55" s="301"/>
      <c r="AD55" s="297"/>
      <c r="AE55" s="288">
        <f>'Visi duomenys'!BE56</f>
        <v>0</v>
      </c>
      <c r="AF55" s="277">
        <f>'Visi duomenys'!BF56</f>
        <v>0</v>
      </c>
      <c r="AG55" s="277">
        <f>'Visi duomenys'!BG56</f>
        <v>0</v>
      </c>
      <c r="AH55" s="302"/>
      <c r="AI55" s="303"/>
    </row>
    <row r="56" spans="1:35" s="274" customFormat="1" ht="16.5" customHeight="1" x14ac:dyDescent="0.25">
      <c r="A56" s="291" t="str">
        <f>'Visi duomenys'!A57</f>
        <v>2.1.1.</v>
      </c>
      <c r="B56" s="236" t="str">
        <f>'Visi duomenys'!B57</f>
        <v/>
      </c>
      <c r="C56" s="236" t="str">
        <f>'Visi duomenys'!D57</f>
        <v>Uždavinys. Padidinti bendrojo ugdymo, priešmokyklinio ir ikimokyklinio bei neformaliojo švietimo įstaigų tinklo efektyvumą, plėtoti vaikų ir jaunimo ugdymo galimybes ir prieinamumą.</v>
      </c>
      <c r="D56" s="275" t="str">
        <f>('Visi duomenys'!J57&amp;" "&amp;'Visi duomenys'!K57&amp;" "&amp;'Visi duomenys'!L57)</f>
        <v xml:space="preserve">  </v>
      </c>
      <c r="E56" s="276">
        <f>'Visi duomenys'!C57</f>
        <v>0</v>
      </c>
      <c r="F56" s="288">
        <f>'Visi duomenys'!AP57</f>
        <v>0</v>
      </c>
      <c r="G56" s="277">
        <f>'Visi duomenys'!AQ57</f>
        <v>0</v>
      </c>
      <c r="H56" s="277">
        <f>'Visi duomenys'!AR57</f>
        <v>0</v>
      </c>
      <c r="I56" s="302"/>
      <c r="J56" s="303"/>
      <c r="K56" s="288">
        <f>'Visi duomenys'!AS57</f>
        <v>0</v>
      </c>
      <c r="L56" s="277">
        <f>'Visi duomenys'!AT57</f>
        <v>0</v>
      </c>
      <c r="M56" s="277">
        <f>'Visi duomenys'!AU57</f>
        <v>0</v>
      </c>
      <c r="N56" s="302"/>
      <c r="O56" s="303"/>
      <c r="P56" s="288">
        <f>'Visi duomenys'!AV57</f>
        <v>0</v>
      </c>
      <c r="Q56" s="277">
        <f>'Visi duomenys'!AW57</f>
        <v>0</v>
      </c>
      <c r="R56" s="277">
        <f>'Visi duomenys'!AX57</f>
        <v>0</v>
      </c>
      <c r="S56" s="302"/>
      <c r="T56" s="303"/>
      <c r="U56" s="300">
        <f>'Visi duomenys'!AY57</f>
        <v>0</v>
      </c>
      <c r="V56" s="301">
        <f>'Visi duomenys'!AZ57</f>
        <v>0</v>
      </c>
      <c r="W56" s="301">
        <f>'Visi duomenys'!BA57</f>
        <v>0</v>
      </c>
      <c r="X56" s="302"/>
      <c r="Y56" s="303"/>
      <c r="Z56" s="300">
        <f>'Visi duomenys'!BB57</f>
        <v>0</v>
      </c>
      <c r="AA56" s="301">
        <f>'Visi duomenys'!BC57</f>
        <v>0</v>
      </c>
      <c r="AB56" s="301">
        <f>'Visi duomenys'!BD57</f>
        <v>0</v>
      </c>
      <c r="AC56" s="301"/>
      <c r="AD56" s="297"/>
      <c r="AE56" s="288">
        <f>'Visi duomenys'!BE57</f>
        <v>0</v>
      </c>
      <c r="AF56" s="277">
        <f>'Visi duomenys'!BF57</f>
        <v>0</v>
      </c>
      <c r="AG56" s="277">
        <f>'Visi duomenys'!BG57</f>
        <v>0</v>
      </c>
      <c r="AH56" s="302"/>
      <c r="AI56" s="303"/>
    </row>
    <row r="57" spans="1:35" s="274" customFormat="1" ht="16.5" customHeight="1" x14ac:dyDescent="0.25">
      <c r="A57" s="291" t="str">
        <f>'Visi duomenys'!A58</f>
        <v>2.1.1.1</v>
      </c>
      <c r="B57" s="236" t="str">
        <f>'Visi duomenys'!B58</f>
        <v/>
      </c>
      <c r="C57" s="236" t="str">
        <f>'Visi duomenys'!D58</f>
        <v>Priemonė: Mokyklų tinklo efektyvumo didinimas „Modernizuoti bendrojo ugdymo įstaigas ir aprūpinti jas gamtos, technologijų, menų ir kitų mokslų laboratorijų įranga“</v>
      </c>
      <c r="D57" s="275" t="str">
        <f>('Visi duomenys'!J58&amp;" "&amp;'Visi duomenys'!K58&amp;" "&amp;'Visi duomenys'!L58)</f>
        <v xml:space="preserve">  </v>
      </c>
      <c r="E57" s="276">
        <f>'Visi duomenys'!C58</f>
        <v>0</v>
      </c>
      <c r="F57" s="288">
        <f>'Visi duomenys'!AP58</f>
        <v>0</v>
      </c>
      <c r="G57" s="277">
        <f>'Visi duomenys'!AQ58</f>
        <v>0</v>
      </c>
      <c r="H57" s="277">
        <f>'Visi duomenys'!AR58</f>
        <v>0</v>
      </c>
      <c r="I57" s="302"/>
      <c r="J57" s="303"/>
      <c r="K57" s="288">
        <f>'Visi duomenys'!AS58</f>
        <v>0</v>
      </c>
      <c r="L57" s="277">
        <f>'Visi duomenys'!AT58</f>
        <v>0</v>
      </c>
      <c r="M57" s="277">
        <f>'Visi duomenys'!AU58</f>
        <v>0</v>
      </c>
      <c r="N57" s="302"/>
      <c r="O57" s="303"/>
      <c r="P57" s="288">
        <f>'Visi duomenys'!AV58</f>
        <v>0</v>
      </c>
      <c r="Q57" s="277">
        <f>'Visi duomenys'!AW58</f>
        <v>0</v>
      </c>
      <c r="R57" s="277">
        <f>'Visi duomenys'!AX58</f>
        <v>0</v>
      </c>
      <c r="S57" s="302"/>
      <c r="T57" s="303"/>
      <c r="U57" s="300">
        <f>'Visi duomenys'!AY58</f>
        <v>0</v>
      </c>
      <c r="V57" s="301">
        <f>'Visi duomenys'!AZ58</f>
        <v>0</v>
      </c>
      <c r="W57" s="301">
        <f>'Visi duomenys'!BA58</f>
        <v>0</v>
      </c>
      <c r="X57" s="302"/>
      <c r="Y57" s="303"/>
      <c r="Z57" s="300">
        <f>'Visi duomenys'!BB58</f>
        <v>0</v>
      </c>
      <c r="AA57" s="301">
        <f>'Visi duomenys'!BC58</f>
        <v>0</v>
      </c>
      <c r="AB57" s="301">
        <f>'Visi duomenys'!BD58</f>
        <v>0</v>
      </c>
      <c r="AC57" s="301"/>
      <c r="AD57" s="297"/>
      <c r="AE57" s="288">
        <f>'Visi duomenys'!BE58</f>
        <v>0</v>
      </c>
      <c r="AF57" s="277">
        <f>'Visi duomenys'!BF58</f>
        <v>0</v>
      </c>
      <c r="AG57" s="277">
        <f>'Visi duomenys'!BG58</f>
        <v>0</v>
      </c>
      <c r="AH57" s="302"/>
      <c r="AI57" s="303"/>
    </row>
    <row r="58" spans="1:35" s="274" customFormat="1" ht="16.5" customHeight="1" x14ac:dyDescent="0.25">
      <c r="A58" s="292" t="str">
        <f>'Visi duomenys'!A59</f>
        <v>2.1.1.1.1</v>
      </c>
      <c r="B58" s="237" t="str">
        <f>'Visi duomenys'!B59</f>
        <v>R087724-220000-1169</v>
      </c>
      <c r="C58" s="237" t="str">
        <f>'Visi duomenys'!D59</f>
        <v>Šilalės Simono Gaudėšiaus gimnazijos pastato dalies patalpų modernizavimas ir aprūpinimas įranga</v>
      </c>
      <c r="D58" s="271" t="str">
        <f>('Visi duomenys'!J59&amp;" "&amp;'Visi duomenys'!K59&amp;" "&amp;'Visi duomenys'!L59)</f>
        <v xml:space="preserve">  </v>
      </c>
      <c r="E58" s="272" t="str">
        <f>'Visi duomenys'!C59</f>
        <v>09.1.3-CPVA-R-724-71-0003</v>
      </c>
      <c r="F58" s="287" t="str">
        <f>'Visi duomenys'!AP59</f>
        <v>P.B.235</v>
      </c>
      <c r="G58" s="273" t="str">
        <f>'Visi duomenys'!AQ59</f>
        <v>Investicijas gavusios vaikų priežiūros arba švietimo infrastruktūros pajėgumas (skaičius)</v>
      </c>
      <c r="H58" s="273">
        <f>'Visi duomenys'!AR59</f>
        <v>480</v>
      </c>
      <c r="I58" s="304"/>
      <c r="J58" s="305"/>
      <c r="K58" s="287" t="str">
        <f>'Visi duomenys'!AS59</f>
        <v>P.N.722</v>
      </c>
      <c r="L58" s="273" t="str">
        <f>'Visi duomenys'!AT59</f>
        <v>Pagal veiksmų programą ERPF lėšomis atnaujintos bendrojo ugdymo mokyklos (skaičius)</v>
      </c>
      <c r="M58" s="273">
        <f>'Visi duomenys'!AU59</f>
        <v>1</v>
      </c>
      <c r="N58" s="304"/>
      <c r="O58" s="305"/>
      <c r="P58" s="287">
        <f>'Visi duomenys'!AV59</f>
        <v>0</v>
      </c>
      <c r="Q58" s="273">
        <f>'Visi duomenys'!AW59</f>
        <v>0</v>
      </c>
      <c r="R58" s="273">
        <f>'Visi duomenys'!AX59</f>
        <v>0</v>
      </c>
      <c r="S58" s="304"/>
      <c r="T58" s="305"/>
      <c r="U58" s="299">
        <f>'Visi duomenys'!AY59</f>
        <v>0</v>
      </c>
      <c r="V58" s="250">
        <f>'Visi duomenys'!AZ59</f>
        <v>0</v>
      </c>
      <c r="W58" s="250">
        <f>'Visi duomenys'!BA59</f>
        <v>0</v>
      </c>
      <c r="X58" s="304"/>
      <c r="Y58" s="305"/>
      <c r="Z58" s="299">
        <f>'Visi duomenys'!BB59</f>
        <v>0</v>
      </c>
      <c r="AA58" s="250">
        <f>'Visi duomenys'!BC59</f>
        <v>0</v>
      </c>
      <c r="AB58" s="250">
        <f>'Visi duomenys'!BD59</f>
        <v>0</v>
      </c>
      <c r="AC58" s="250"/>
      <c r="AD58" s="298"/>
      <c r="AE58" s="287">
        <f>'Visi duomenys'!BE59</f>
        <v>0</v>
      </c>
      <c r="AF58" s="273">
        <f>'Visi duomenys'!BF59</f>
        <v>0</v>
      </c>
      <c r="AG58" s="273">
        <f>'Visi duomenys'!BG59</f>
        <v>0</v>
      </c>
      <c r="AH58" s="304"/>
      <c r="AI58" s="305"/>
    </row>
    <row r="59" spans="1:35" s="274" customFormat="1" ht="16.5" customHeight="1" x14ac:dyDescent="0.25">
      <c r="A59" s="292" t="str">
        <f>'Visi duomenys'!A60</f>
        <v>2.1.1.1.2</v>
      </c>
      <c r="B59" s="237" t="str">
        <f>'Visi duomenys'!B60</f>
        <v>R087724-220000-1170</v>
      </c>
      <c r="C59" s="237" t="str">
        <f>'Visi duomenys'!D60</f>
        <v>Mokyklų tinklo efektyvumo didinimas Pagėgių Algimanto Mackaus gimnazijoje</v>
      </c>
      <c r="D59" s="271" t="str">
        <f>('Visi duomenys'!J60&amp;" "&amp;'Visi duomenys'!K60&amp;" "&amp;'Visi duomenys'!L60)</f>
        <v xml:space="preserve">  </v>
      </c>
      <c r="E59" s="272" t="str">
        <f>'Visi duomenys'!C60</f>
        <v>09.1.3-CPVA-R-724-71-0001</v>
      </c>
      <c r="F59" s="287" t="str">
        <f>'Visi duomenys'!AP60</f>
        <v>P.B.235</v>
      </c>
      <c r="G59" s="273" t="str">
        <f>'Visi duomenys'!AQ60</f>
        <v>Investicijas gavusios vaikų priežiūros arba švietimo infrastruktūros pajėgumas (skaičius)</v>
      </c>
      <c r="H59" s="273">
        <f>'Visi duomenys'!AR60</f>
        <v>344</v>
      </c>
      <c r="I59" s="304"/>
      <c r="J59" s="305"/>
      <c r="K59" s="287" t="str">
        <f>'Visi duomenys'!AS60</f>
        <v>P.N.722</v>
      </c>
      <c r="L59" s="273" t="str">
        <f>'Visi duomenys'!AT60</f>
        <v>Pagal veiksmų programą ERPF lėšomis atnaujintos bendrojo ugdymo mokyklos (skaičius)</v>
      </c>
      <c r="M59" s="273">
        <f>'Visi duomenys'!AU60</f>
        <v>1</v>
      </c>
      <c r="N59" s="304"/>
      <c r="O59" s="305"/>
      <c r="P59" s="287">
        <f>'Visi duomenys'!AV60</f>
        <v>0</v>
      </c>
      <c r="Q59" s="273">
        <f>'Visi duomenys'!AW60</f>
        <v>0</v>
      </c>
      <c r="R59" s="273">
        <f>'Visi duomenys'!AX60</f>
        <v>0</v>
      </c>
      <c r="S59" s="304"/>
      <c r="T59" s="305"/>
      <c r="U59" s="299">
        <f>'Visi duomenys'!AY60</f>
        <v>0</v>
      </c>
      <c r="V59" s="250">
        <f>'Visi duomenys'!AZ60</f>
        <v>0</v>
      </c>
      <c r="W59" s="250">
        <f>'Visi duomenys'!BA60</f>
        <v>0</v>
      </c>
      <c r="X59" s="304"/>
      <c r="Y59" s="305"/>
      <c r="Z59" s="299">
        <f>'Visi duomenys'!BB60</f>
        <v>0</v>
      </c>
      <c r="AA59" s="250">
        <f>'Visi duomenys'!BC60</f>
        <v>0</v>
      </c>
      <c r="AB59" s="250">
        <f>'Visi duomenys'!BD60</f>
        <v>0</v>
      </c>
      <c r="AC59" s="250"/>
      <c r="AD59" s="298"/>
      <c r="AE59" s="287">
        <f>'Visi duomenys'!BE60</f>
        <v>0</v>
      </c>
      <c r="AF59" s="273">
        <f>'Visi duomenys'!BF60</f>
        <v>0</v>
      </c>
      <c r="AG59" s="273">
        <f>'Visi duomenys'!BG60</f>
        <v>0</v>
      </c>
      <c r="AH59" s="304"/>
      <c r="AI59" s="305"/>
    </row>
    <row r="60" spans="1:35" s="274" customFormat="1" ht="16.5" customHeight="1" x14ac:dyDescent="0.25">
      <c r="A60" s="292" t="str">
        <f>'Visi duomenys'!A61</f>
        <v>2.1.1.1.3</v>
      </c>
      <c r="B60" s="237" t="str">
        <f>'Visi duomenys'!B61</f>
        <v>R087724-220000-1171</v>
      </c>
      <c r="C60" s="237" t="str">
        <f>'Visi duomenys'!D61</f>
        <v>Ikimokyklinio ir priešmokyklinio ugdymo patalpų įrengimas Eržvilko gimnazijoje</v>
      </c>
      <c r="D60" s="271" t="str">
        <f>('Visi duomenys'!J61&amp;" "&amp;'Visi duomenys'!K61&amp;" "&amp;'Visi duomenys'!L61)</f>
        <v xml:space="preserve">  </v>
      </c>
      <c r="E60" s="272" t="str">
        <f>'Visi duomenys'!C61</f>
        <v>09.1.3-CPVA-R-724-71-0004</v>
      </c>
      <c r="F60" s="287" t="str">
        <f>'Visi duomenys'!AP61</f>
        <v>P.B.235</v>
      </c>
      <c r="G60" s="273" t="str">
        <f>'Visi duomenys'!AQ61</f>
        <v>Investicijas gavusios vaikų priežiūros arba švietimo infrastruktūros pajėgumas (skaičius)</v>
      </c>
      <c r="H60" s="273">
        <f>'Visi duomenys'!AR61</f>
        <v>250</v>
      </c>
      <c r="I60" s="304"/>
      <c r="J60" s="305"/>
      <c r="K60" s="287" t="str">
        <f>'Visi duomenys'!AS61</f>
        <v>P.N.722</v>
      </c>
      <c r="L60" s="273" t="str">
        <f>'Visi duomenys'!AT61</f>
        <v>Pagal veiksmų programą ERPF lėšomis atnaujintos bendrojo ugdymo mokyklos (skaičius)</v>
      </c>
      <c r="M60" s="273">
        <f>'Visi duomenys'!AU61</f>
        <v>1</v>
      </c>
      <c r="N60" s="304"/>
      <c r="O60" s="305"/>
      <c r="P60" s="287" t="str">
        <f>'Visi duomenys'!AV61</f>
        <v>P.S.380</v>
      </c>
      <c r="Q60" s="273" t="str">
        <f>'Visi duomenys'!AW61</f>
        <v>Pagal veiksmų programą ERPF lėšomis sukurtos naujos ikimokyklinio ir priešmokyklinio ugdymo vietos</v>
      </c>
      <c r="R60" s="273">
        <f>'Visi duomenys'!AX61</f>
        <v>20</v>
      </c>
      <c r="S60" s="304"/>
      <c r="T60" s="305"/>
      <c r="U60" s="299">
        <f>'Visi duomenys'!AY61</f>
        <v>0</v>
      </c>
      <c r="V60" s="250">
        <f>'Visi duomenys'!AZ61</f>
        <v>0</v>
      </c>
      <c r="W60" s="250">
        <f>'Visi duomenys'!BA61</f>
        <v>0</v>
      </c>
      <c r="X60" s="304"/>
      <c r="Y60" s="305"/>
      <c r="Z60" s="299">
        <f>'Visi duomenys'!BB61</f>
        <v>0</v>
      </c>
      <c r="AA60" s="250">
        <f>'Visi duomenys'!BC61</f>
        <v>0</v>
      </c>
      <c r="AB60" s="250">
        <f>'Visi duomenys'!BD61</f>
        <v>0</v>
      </c>
      <c r="AC60" s="250"/>
      <c r="AD60" s="298"/>
      <c r="AE60" s="287">
        <f>'Visi duomenys'!BE61</f>
        <v>0</v>
      </c>
      <c r="AF60" s="273">
        <f>'Visi duomenys'!BF61</f>
        <v>0</v>
      </c>
      <c r="AG60" s="273">
        <f>'Visi duomenys'!BG61</f>
        <v>0</v>
      </c>
      <c r="AH60" s="304"/>
      <c r="AI60" s="305"/>
    </row>
    <row r="61" spans="1:35" s="274" customFormat="1" ht="16.5" customHeight="1" x14ac:dyDescent="0.25">
      <c r="A61" s="292" t="str">
        <f>'Visi duomenys'!A62</f>
        <v>2.1.1.1.4</v>
      </c>
      <c r="B61" s="237" t="str">
        <f>'Visi duomenys'!B62</f>
        <v>R087724-220000-1172</v>
      </c>
      <c r="C61" s="237" t="str">
        <f>'Visi duomenys'!D62</f>
        <v>Tauragės Martyno Mažvydo progimnazijos modernizavimas</v>
      </c>
      <c r="D61" s="271" t="str">
        <f>('Visi duomenys'!J62&amp;" "&amp;'Visi duomenys'!K62&amp;" "&amp;'Visi duomenys'!L62)</f>
        <v xml:space="preserve">  </v>
      </c>
      <c r="E61" s="272" t="str">
        <f>'Visi duomenys'!C62</f>
        <v>09.1.3-CPVA-R-724-71-0002</v>
      </c>
      <c r="F61" s="287" t="str">
        <f>'Visi duomenys'!AP62</f>
        <v>P.B.235</v>
      </c>
      <c r="G61" s="273" t="str">
        <f>'Visi duomenys'!AQ62</f>
        <v>Investicijas gavusios vaikų priežiūros arba švietimo infrastruktūros pajėgumas (skaičius)</v>
      </c>
      <c r="H61" s="273">
        <f>'Visi duomenys'!AR62</f>
        <v>594</v>
      </c>
      <c r="I61" s="304"/>
      <c r="J61" s="305"/>
      <c r="K61" s="287" t="str">
        <f>'Visi duomenys'!AS62</f>
        <v>P.N.722</v>
      </c>
      <c r="L61" s="273" t="str">
        <f>'Visi duomenys'!AT62</f>
        <v>Pagal veiksmų programą ERPF lėšomis atnaujintos bendrojo ugdymo mokyklos (skaičius)</v>
      </c>
      <c r="M61" s="273">
        <f>'Visi duomenys'!AU62</f>
        <v>1</v>
      </c>
      <c r="N61" s="304"/>
      <c r="O61" s="305"/>
      <c r="P61" s="287">
        <f>'Visi duomenys'!AV62</f>
        <v>0</v>
      </c>
      <c r="Q61" s="273">
        <f>'Visi duomenys'!AW62</f>
        <v>0</v>
      </c>
      <c r="R61" s="273">
        <f>'Visi duomenys'!AX62</f>
        <v>0</v>
      </c>
      <c r="S61" s="304"/>
      <c r="T61" s="305"/>
      <c r="U61" s="299">
        <f>'Visi duomenys'!AY62</f>
        <v>0</v>
      </c>
      <c r="V61" s="250">
        <f>'Visi duomenys'!AZ62</f>
        <v>0</v>
      </c>
      <c r="W61" s="250">
        <f>'Visi duomenys'!BA62</f>
        <v>0</v>
      </c>
      <c r="X61" s="304"/>
      <c r="Y61" s="305"/>
      <c r="Z61" s="299">
        <f>'Visi duomenys'!BB62</f>
        <v>0</v>
      </c>
      <c r="AA61" s="250">
        <f>'Visi duomenys'!BC62</f>
        <v>0</v>
      </c>
      <c r="AB61" s="250">
        <f>'Visi duomenys'!BD62</f>
        <v>0</v>
      </c>
      <c r="AC61" s="250"/>
      <c r="AD61" s="298"/>
      <c r="AE61" s="287">
        <f>'Visi duomenys'!BE62</f>
        <v>0</v>
      </c>
      <c r="AF61" s="273">
        <f>'Visi duomenys'!BF62</f>
        <v>0</v>
      </c>
      <c r="AG61" s="273">
        <f>'Visi duomenys'!BG62</f>
        <v>0</v>
      </c>
      <c r="AH61" s="304"/>
      <c r="AI61" s="305"/>
    </row>
    <row r="62" spans="1:35" s="274" customFormat="1" ht="16.5" customHeight="1" x14ac:dyDescent="0.25">
      <c r="A62" s="291" t="str">
        <f>'Visi duomenys'!A63</f>
        <v>2.1.1.2</v>
      </c>
      <c r="B62" s="236" t="str">
        <f>'Visi duomenys'!B63</f>
        <v/>
      </c>
      <c r="C62" s="236" t="str">
        <f>'Visi duomenys'!D63</f>
        <v>Priemonė: Neformaliojo švietimo infrastruktūros tobulinimas „Plėtoti vaikų ir jauninimo neformaliojo ugdymo galimybes (ypač kaimo vietovėse)“</v>
      </c>
      <c r="D62" s="275" t="str">
        <f>('Visi duomenys'!J63&amp;" "&amp;'Visi duomenys'!K63&amp;" "&amp;'Visi duomenys'!L63)</f>
        <v xml:space="preserve">  </v>
      </c>
      <c r="E62" s="276">
        <f>'Visi duomenys'!C63</f>
        <v>0</v>
      </c>
      <c r="F62" s="288">
        <f>'Visi duomenys'!AP63</f>
        <v>0</v>
      </c>
      <c r="G62" s="277">
        <f>'Visi duomenys'!AQ63</f>
        <v>0</v>
      </c>
      <c r="H62" s="277">
        <f>'Visi duomenys'!AR63</f>
        <v>0</v>
      </c>
      <c r="I62" s="302"/>
      <c r="J62" s="303"/>
      <c r="K62" s="288">
        <f>'Visi duomenys'!AS63</f>
        <v>0</v>
      </c>
      <c r="L62" s="277">
        <f>'Visi duomenys'!AT63</f>
        <v>0</v>
      </c>
      <c r="M62" s="277">
        <f>'Visi duomenys'!AU63</f>
        <v>0</v>
      </c>
      <c r="N62" s="302"/>
      <c r="O62" s="303"/>
      <c r="P62" s="288">
        <f>'Visi duomenys'!AV63</f>
        <v>0</v>
      </c>
      <c r="Q62" s="277">
        <f>'Visi duomenys'!AW63</f>
        <v>0</v>
      </c>
      <c r="R62" s="277">
        <f>'Visi duomenys'!AX63</f>
        <v>0</v>
      </c>
      <c r="S62" s="302"/>
      <c r="T62" s="303"/>
      <c r="U62" s="300">
        <f>'Visi duomenys'!AY63</f>
        <v>0</v>
      </c>
      <c r="V62" s="301">
        <f>'Visi duomenys'!AZ63</f>
        <v>0</v>
      </c>
      <c r="W62" s="301">
        <f>'Visi duomenys'!BA63</f>
        <v>0</v>
      </c>
      <c r="X62" s="302"/>
      <c r="Y62" s="303"/>
      <c r="Z62" s="300">
        <f>'Visi duomenys'!BB63</f>
        <v>0</v>
      </c>
      <c r="AA62" s="301">
        <f>'Visi duomenys'!BC63</f>
        <v>0</v>
      </c>
      <c r="AB62" s="301">
        <f>'Visi duomenys'!BD63</f>
        <v>0</v>
      </c>
      <c r="AC62" s="301"/>
      <c r="AD62" s="297"/>
      <c r="AE62" s="288">
        <f>'Visi duomenys'!BE63</f>
        <v>0</v>
      </c>
      <c r="AF62" s="277">
        <f>'Visi duomenys'!BF63</f>
        <v>0</v>
      </c>
      <c r="AG62" s="277">
        <f>'Visi duomenys'!BG63</f>
        <v>0</v>
      </c>
      <c r="AH62" s="302"/>
      <c r="AI62" s="303"/>
    </row>
    <row r="63" spans="1:35" s="274" customFormat="1" ht="16.5" customHeight="1" x14ac:dyDescent="0.25">
      <c r="A63" s="292" t="str">
        <f>'Visi duomenys'!A64</f>
        <v>2.1.1.2.1</v>
      </c>
      <c r="B63" s="237" t="str">
        <f>'Visi duomenys'!B64</f>
        <v>R087725-240000-1174</v>
      </c>
      <c r="C63" s="237" t="str">
        <f>'Visi duomenys'!D64</f>
        <v>Neformaliojo švietimo infrastruktūros tobulinimas Pagėgių meno ir sporto mokykloje</v>
      </c>
      <c r="D63" s="271" t="str">
        <f>('Visi duomenys'!J64&amp;" "&amp;'Visi duomenys'!K64&amp;" "&amp;'Visi duomenys'!L64)</f>
        <v xml:space="preserve">  </v>
      </c>
      <c r="E63" s="272" t="str">
        <f>'Visi duomenys'!C64</f>
        <v>09.1.3-CPVA-R-725-71-0002</v>
      </c>
      <c r="F63" s="287" t="str">
        <f>'Visi duomenys'!AP64</f>
        <v>P.N.723</v>
      </c>
      <c r="G63" s="273" t="str">
        <f>'Visi duomenys'!AQ64</f>
        <v>Pagal veiksmų programą ERPF lėšomis atnaujintos neformaliojo ugdymo mokyklos (skaičius)</v>
      </c>
      <c r="H63" s="273">
        <f>'Visi duomenys'!AR64</f>
        <v>1</v>
      </c>
      <c r="I63" s="304"/>
      <c r="J63" s="305"/>
      <c r="K63" s="287" t="str">
        <f>'Visi duomenys'!AS64</f>
        <v>P.B.235</v>
      </c>
      <c r="L63" s="273" t="str">
        <f>'Visi duomenys'!AT64</f>
        <v>Investicijas gavusios vaikų priežiūros arba švietimo infrastruktūros pajėgumas (skaičius)</v>
      </c>
      <c r="M63" s="273">
        <f>'Visi duomenys'!AU64</f>
        <v>342</v>
      </c>
      <c r="N63" s="304"/>
      <c r="O63" s="305"/>
      <c r="P63" s="287">
        <f>'Visi duomenys'!AV64</f>
        <v>0</v>
      </c>
      <c r="Q63" s="273">
        <f>'Visi duomenys'!AW64</f>
        <v>0</v>
      </c>
      <c r="R63" s="273">
        <f>'Visi duomenys'!AX64</f>
        <v>0</v>
      </c>
      <c r="S63" s="304"/>
      <c r="T63" s="305"/>
      <c r="U63" s="299">
        <f>'Visi duomenys'!AY64</f>
        <v>0</v>
      </c>
      <c r="V63" s="250">
        <f>'Visi duomenys'!AZ64</f>
        <v>0</v>
      </c>
      <c r="W63" s="250">
        <f>'Visi duomenys'!BA64</f>
        <v>0</v>
      </c>
      <c r="X63" s="304"/>
      <c r="Y63" s="305"/>
      <c r="Z63" s="299">
        <f>'Visi duomenys'!BB64</f>
        <v>0</v>
      </c>
      <c r="AA63" s="250">
        <f>'Visi duomenys'!BC64</f>
        <v>0</v>
      </c>
      <c r="AB63" s="250">
        <f>'Visi duomenys'!BD64</f>
        <v>0</v>
      </c>
      <c r="AC63" s="250"/>
      <c r="AD63" s="298"/>
      <c r="AE63" s="287">
        <f>'Visi duomenys'!BE64</f>
        <v>0</v>
      </c>
      <c r="AF63" s="273">
        <f>'Visi duomenys'!BF64</f>
        <v>0</v>
      </c>
      <c r="AG63" s="273">
        <f>'Visi duomenys'!BG64</f>
        <v>0</v>
      </c>
      <c r="AH63" s="304"/>
      <c r="AI63" s="305"/>
    </row>
    <row r="64" spans="1:35" s="274" customFormat="1" ht="16.5" customHeight="1" x14ac:dyDescent="0.25">
      <c r="A64" s="292" t="str">
        <f>'Visi duomenys'!A65</f>
        <v>2.1.1.2.2</v>
      </c>
      <c r="B64" s="237" t="str">
        <f>'Visi duomenys'!B65</f>
        <v>R087725-240000-1175</v>
      </c>
      <c r="C64" s="237" t="str">
        <f>'Visi duomenys'!D65</f>
        <v>Jurbarko Antano Sodeikos meno mokyklos atnaujinimas ir pritaikymas neformaliajam ugdymui</v>
      </c>
      <c r="D64" s="271" t="str">
        <f>('Visi duomenys'!J65&amp;" "&amp;'Visi duomenys'!K65&amp;" "&amp;'Visi duomenys'!L65)</f>
        <v xml:space="preserve">  </v>
      </c>
      <c r="E64" s="272" t="str">
        <f>'Visi duomenys'!C65</f>
        <v>09.1.3-CPVA-R-725-71-0004</v>
      </c>
      <c r="F64" s="287" t="str">
        <f>'Visi duomenys'!AP65</f>
        <v>P.N.723</v>
      </c>
      <c r="G64" s="273" t="str">
        <f>'Visi duomenys'!AQ65</f>
        <v>Pagal veiksmų programą ERPF lėšomis atnaujintos neformaliojo ugdymo mokyklos (skaičius)</v>
      </c>
      <c r="H64" s="273">
        <f>'Visi duomenys'!AR65</f>
        <v>1</v>
      </c>
      <c r="I64" s="304"/>
      <c r="J64" s="305"/>
      <c r="K64" s="287" t="str">
        <f>'Visi duomenys'!AS65</f>
        <v>P.B.235</v>
      </c>
      <c r="L64" s="273" t="str">
        <f>'Visi duomenys'!AT65</f>
        <v>Investicijas gavusios vaikų priežiūros arba švietimo infrastruktūros pajėgumas (skaičius)</v>
      </c>
      <c r="M64" s="273">
        <f>'Visi duomenys'!AU65</f>
        <v>269</v>
      </c>
      <c r="N64" s="304"/>
      <c r="O64" s="305"/>
      <c r="P64" s="287">
        <f>'Visi duomenys'!AV65</f>
        <v>0</v>
      </c>
      <c r="Q64" s="273">
        <f>'Visi duomenys'!AW65</f>
        <v>0</v>
      </c>
      <c r="R64" s="273">
        <f>'Visi duomenys'!AX65</f>
        <v>0</v>
      </c>
      <c r="S64" s="304"/>
      <c r="T64" s="305"/>
      <c r="U64" s="299">
        <f>'Visi duomenys'!AY65</f>
        <v>0</v>
      </c>
      <c r="V64" s="250">
        <f>'Visi duomenys'!AZ65</f>
        <v>0</v>
      </c>
      <c r="W64" s="250">
        <f>'Visi duomenys'!BA65</f>
        <v>0</v>
      </c>
      <c r="X64" s="304"/>
      <c r="Y64" s="305"/>
      <c r="Z64" s="299">
        <f>'Visi duomenys'!BB65</f>
        <v>0</v>
      </c>
      <c r="AA64" s="250">
        <f>'Visi duomenys'!BC65</f>
        <v>0</v>
      </c>
      <c r="AB64" s="250">
        <f>'Visi duomenys'!BD65</f>
        <v>0</v>
      </c>
      <c r="AC64" s="250"/>
      <c r="AD64" s="298"/>
      <c r="AE64" s="287">
        <f>'Visi duomenys'!BE65</f>
        <v>0</v>
      </c>
      <c r="AF64" s="273">
        <f>'Visi duomenys'!BF65</f>
        <v>0</v>
      </c>
      <c r="AG64" s="273">
        <f>'Visi duomenys'!BG65</f>
        <v>0</v>
      </c>
      <c r="AH64" s="304"/>
      <c r="AI64" s="305"/>
    </row>
    <row r="65" spans="1:35" s="274" customFormat="1" ht="16.5" customHeight="1" x14ac:dyDescent="0.25">
      <c r="A65" s="292" t="str">
        <f>'Visi duomenys'!A66</f>
        <v>2.1.1.2.3</v>
      </c>
      <c r="B65" s="237" t="str">
        <f>'Visi duomenys'!B66</f>
        <v>R087725-240000-1176</v>
      </c>
      <c r="C65" s="237" t="str">
        <f>'Visi duomenys'!D66</f>
        <v>Vaikų ir jaunimo neformalaus ugdymosi galimybių plėtra Tauragės Moksleivių kūrybos centre</v>
      </c>
      <c r="D65" s="271" t="str">
        <f>('Visi duomenys'!J66&amp;" "&amp;'Visi duomenys'!K66&amp;" "&amp;'Visi duomenys'!L66)</f>
        <v xml:space="preserve">  </v>
      </c>
      <c r="E65" s="272" t="str">
        <f>'Visi duomenys'!C66</f>
        <v>09.1.3-CPVA-R-725-71-0005</v>
      </c>
      <c r="F65" s="287" t="str">
        <f>'Visi duomenys'!AP66</f>
        <v>P.N.723</v>
      </c>
      <c r="G65" s="273" t="str">
        <f>'Visi duomenys'!AQ66</f>
        <v>Pagal veiksmų programą ERPF lėšomis atnaujintos neformaliojo ugdymo mokyklos (skaičius)</v>
      </c>
      <c r="H65" s="273">
        <f>'Visi duomenys'!AR66</f>
        <v>1</v>
      </c>
      <c r="I65" s="304"/>
      <c r="J65" s="305"/>
      <c r="K65" s="287" t="str">
        <f>'Visi duomenys'!AS66</f>
        <v>P.B.235</v>
      </c>
      <c r="L65" s="273" t="str">
        <f>'Visi duomenys'!AT66</f>
        <v>Investicijas gavusios vaikų priežiūros arba švietimo infrastruktūros pajėgumas (skaičius)</v>
      </c>
      <c r="M65" s="273">
        <f>'Visi duomenys'!AU66</f>
        <v>650</v>
      </c>
      <c r="N65" s="304"/>
      <c r="O65" s="305"/>
      <c r="P65" s="287">
        <f>'Visi duomenys'!AV66</f>
        <v>0</v>
      </c>
      <c r="Q65" s="273">
        <f>'Visi duomenys'!AW66</f>
        <v>0</v>
      </c>
      <c r="R65" s="273">
        <f>'Visi duomenys'!AX66</f>
        <v>0</v>
      </c>
      <c r="S65" s="304"/>
      <c r="T65" s="305"/>
      <c r="U65" s="299">
        <f>'Visi duomenys'!AY66</f>
        <v>0</v>
      </c>
      <c r="V65" s="250">
        <f>'Visi duomenys'!AZ66</f>
        <v>0</v>
      </c>
      <c r="W65" s="250">
        <f>'Visi duomenys'!BA66</f>
        <v>0</v>
      </c>
      <c r="X65" s="304"/>
      <c r="Y65" s="305"/>
      <c r="Z65" s="299">
        <f>'Visi duomenys'!BB66</f>
        <v>0</v>
      </c>
      <c r="AA65" s="250">
        <f>'Visi duomenys'!BC66</f>
        <v>0</v>
      </c>
      <c r="AB65" s="250">
        <f>'Visi duomenys'!BD66</f>
        <v>0</v>
      </c>
      <c r="AC65" s="250"/>
      <c r="AD65" s="298"/>
      <c r="AE65" s="287">
        <f>'Visi duomenys'!BE66</f>
        <v>0</v>
      </c>
      <c r="AF65" s="273">
        <f>'Visi duomenys'!BF66</f>
        <v>0</v>
      </c>
      <c r="AG65" s="273">
        <f>'Visi duomenys'!BG66</f>
        <v>0</v>
      </c>
      <c r="AH65" s="304"/>
      <c r="AI65" s="305"/>
    </row>
    <row r="66" spans="1:35" s="274" customFormat="1" ht="16.5" customHeight="1" x14ac:dyDescent="0.25">
      <c r="A66" s="292" t="str">
        <f>'Visi duomenys'!A67</f>
        <v>2.1.1.2.4</v>
      </c>
      <c r="B66" s="237" t="str">
        <f>'Visi duomenys'!B67</f>
        <v>R087725-240000-1177</v>
      </c>
      <c r="C66" s="237" t="str">
        <f>'Visi duomenys'!D67</f>
        <v>Šilalės meno mokyklos infrastruktūros tobulinimas plėtojant vaikų ir jaunimo neformaliojo ugdymo galimybes</v>
      </c>
      <c r="D66" s="271" t="str">
        <f>('Visi duomenys'!J67&amp;" "&amp;'Visi duomenys'!K67&amp;" "&amp;'Visi duomenys'!L67)</f>
        <v xml:space="preserve">  </v>
      </c>
      <c r="E66" s="272" t="str">
        <f>'Visi duomenys'!C67</f>
        <v>09.1.3-CPVA-R-725-71-0001</v>
      </c>
      <c r="F66" s="287" t="str">
        <f>'Visi duomenys'!AP67</f>
        <v>P.N.723</v>
      </c>
      <c r="G66" s="273" t="str">
        <f>'Visi duomenys'!AQ67</f>
        <v>Pagal veiksmų programą ERPF lėšomis atnaujintos neformaliojo ugdymo mokyklos (skaičius)</v>
      </c>
      <c r="H66" s="273">
        <f>'Visi duomenys'!AR67</f>
        <v>1</v>
      </c>
      <c r="I66" s="304"/>
      <c r="J66" s="305"/>
      <c r="K66" s="287" t="str">
        <f>'Visi duomenys'!AS67</f>
        <v>P.B.235</v>
      </c>
      <c r="L66" s="273" t="str">
        <f>'Visi duomenys'!AT67</f>
        <v>Investicijas gavusios vaikų priežiūros arba švietimo infrastruktūros pajėgumas (skaičius)</v>
      </c>
      <c r="M66" s="273">
        <f>'Visi duomenys'!AU67</f>
        <v>60</v>
      </c>
      <c r="N66" s="304"/>
      <c r="O66" s="305"/>
      <c r="P66" s="287">
        <f>'Visi duomenys'!AV67</f>
        <v>0</v>
      </c>
      <c r="Q66" s="273">
        <f>'Visi duomenys'!AW67</f>
        <v>0</v>
      </c>
      <c r="R66" s="273">
        <f>'Visi duomenys'!AX67</f>
        <v>0</v>
      </c>
      <c r="S66" s="304"/>
      <c r="T66" s="305"/>
      <c r="U66" s="299">
        <f>'Visi duomenys'!AY67</f>
        <v>0</v>
      </c>
      <c r="V66" s="250">
        <f>'Visi duomenys'!AZ67</f>
        <v>0</v>
      </c>
      <c r="W66" s="250">
        <f>'Visi duomenys'!BA67</f>
        <v>0</v>
      </c>
      <c r="X66" s="304"/>
      <c r="Y66" s="305"/>
      <c r="Z66" s="299">
        <f>'Visi duomenys'!BB67</f>
        <v>0</v>
      </c>
      <c r="AA66" s="250">
        <f>'Visi duomenys'!BC67</f>
        <v>0</v>
      </c>
      <c r="AB66" s="250">
        <f>'Visi duomenys'!BD67</f>
        <v>0</v>
      </c>
      <c r="AC66" s="250"/>
      <c r="AD66" s="298"/>
      <c r="AE66" s="287">
        <f>'Visi duomenys'!BE67</f>
        <v>0</v>
      </c>
      <c r="AF66" s="273">
        <f>'Visi duomenys'!BF67</f>
        <v>0</v>
      </c>
      <c r="AG66" s="273">
        <f>'Visi duomenys'!BG67</f>
        <v>0</v>
      </c>
      <c r="AH66" s="304"/>
      <c r="AI66" s="305"/>
    </row>
    <row r="67" spans="1:35" s="274" customFormat="1" ht="16.5" customHeight="1" x14ac:dyDescent="0.25">
      <c r="A67" s="291" t="str">
        <f>'Visi duomenys'!A68</f>
        <v>2.1.1.3</v>
      </c>
      <c r="B67" s="236" t="str">
        <f>'Visi duomenys'!B68</f>
        <v/>
      </c>
      <c r="C67" s="236" t="str">
        <f>'Visi duomenys'!D68</f>
        <v>Priemonė: Ikimokyklinio ir priešmokyklinio ugdymo prieinamumo didinimas</v>
      </c>
      <c r="D67" s="275" t="str">
        <f>('Visi duomenys'!J68&amp;" "&amp;'Visi duomenys'!K68&amp;" "&amp;'Visi duomenys'!L68)</f>
        <v xml:space="preserve">  </v>
      </c>
      <c r="E67" s="276">
        <f>'Visi duomenys'!C68</f>
        <v>0</v>
      </c>
      <c r="F67" s="288">
        <f>'Visi duomenys'!AP68</f>
        <v>0</v>
      </c>
      <c r="G67" s="277">
        <f>'Visi duomenys'!AQ68</f>
        <v>0</v>
      </c>
      <c r="H67" s="277">
        <f>'Visi duomenys'!AR68</f>
        <v>0</v>
      </c>
      <c r="I67" s="302"/>
      <c r="J67" s="303"/>
      <c r="K67" s="288">
        <f>'Visi duomenys'!AS68</f>
        <v>0</v>
      </c>
      <c r="L67" s="277">
        <f>'Visi duomenys'!AT68</f>
        <v>0</v>
      </c>
      <c r="M67" s="277">
        <f>'Visi duomenys'!AU68</f>
        <v>0</v>
      </c>
      <c r="N67" s="302"/>
      <c r="O67" s="303"/>
      <c r="P67" s="288">
        <f>'Visi duomenys'!AV68</f>
        <v>0</v>
      </c>
      <c r="Q67" s="277">
        <f>'Visi duomenys'!AW68</f>
        <v>0</v>
      </c>
      <c r="R67" s="277">
        <f>'Visi duomenys'!AX68</f>
        <v>0</v>
      </c>
      <c r="S67" s="302"/>
      <c r="T67" s="303"/>
      <c r="U67" s="300">
        <f>'Visi duomenys'!AY68</f>
        <v>0</v>
      </c>
      <c r="V67" s="301">
        <f>'Visi duomenys'!AZ68</f>
        <v>0</v>
      </c>
      <c r="W67" s="301">
        <f>'Visi duomenys'!BA68</f>
        <v>0</v>
      </c>
      <c r="X67" s="302"/>
      <c r="Y67" s="303"/>
      <c r="Z67" s="300">
        <f>'Visi duomenys'!BB68</f>
        <v>0</v>
      </c>
      <c r="AA67" s="301">
        <f>'Visi duomenys'!BC68</f>
        <v>0</v>
      </c>
      <c r="AB67" s="301">
        <f>'Visi duomenys'!BD68</f>
        <v>0</v>
      </c>
      <c r="AC67" s="301"/>
      <c r="AD67" s="297"/>
      <c r="AE67" s="288">
        <f>'Visi duomenys'!BE68</f>
        <v>0</v>
      </c>
      <c r="AF67" s="277">
        <f>'Visi duomenys'!BF68</f>
        <v>0</v>
      </c>
      <c r="AG67" s="277">
        <f>'Visi duomenys'!BG68</f>
        <v>0</v>
      </c>
      <c r="AH67" s="302"/>
      <c r="AI67" s="303"/>
    </row>
    <row r="68" spans="1:35" s="274" customFormat="1" ht="16.5" customHeight="1" x14ac:dyDescent="0.25">
      <c r="A68" s="292" t="str">
        <f>'Visi duomenys'!A69</f>
        <v>2.1.1.3.1</v>
      </c>
      <c r="B68" s="237" t="str">
        <f>'Visi duomenys'!B69</f>
        <v>R087705-230000-1179</v>
      </c>
      <c r="C68" s="237" t="str">
        <f>'Visi duomenys'!D69</f>
        <v>Ikimokyklinio ugdymo prieinamumo didinimas Šilalės mieste</v>
      </c>
      <c r="D68" s="271" t="str">
        <f>('Visi duomenys'!J69&amp;" "&amp;'Visi duomenys'!K69&amp;" "&amp;'Visi duomenys'!L69)</f>
        <v xml:space="preserve">  </v>
      </c>
      <c r="E68" s="272" t="str">
        <f>'Visi duomenys'!C69</f>
        <v>09.1.3-CPVA-R-705-71-0002</v>
      </c>
      <c r="F68" s="287" t="str">
        <f>'Visi duomenys'!AP69</f>
        <v>P.B.235</v>
      </c>
      <c r="G68" s="273" t="str">
        <f>'Visi duomenys'!AQ69</f>
        <v>Investicijas gavusios vaikų priežiūros arba švietimo infrastruktūros pajėgumas (skaičius)</v>
      </c>
      <c r="H68" s="273">
        <f>'Visi duomenys'!AR69</f>
        <v>261</v>
      </c>
      <c r="I68" s="304"/>
      <c r="J68" s="305"/>
      <c r="K68" s="287" t="str">
        <f>'Visi duomenys'!AS69</f>
        <v>P.N.717</v>
      </c>
      <c r="L68" s="273" t="str">
        <f>'Visi duomenys'!AT69</f>
        <v>Pagal veiksmų programą ERPF lėšomis atnaujintos ikimokyklinio ir priešmokyklinio ugdymo mokyklos</v>
      </c>
      <c r="M68" s="273">
        <f>'Visi duomenys'!AU69</f>
        <v>1</v>
      </c>
      <c r="N68" s="304"/>
      <c r="O68" s="305"/>
      <c r="P68" s="287" t="str">
        <f>'Visi duomenys'!AV69</f>
        <v>P.N.743</v>
      </c>
      <c r="Q68" s="273" t="str">
        <f>'Visi duomenys'!AW69</f>
        <v>Pagal veiksmų programą ERPF lėšomis atnaujintos ikimokyklinio ir/ar priešmokyklinio ugdymo grupės</v>
      </c>
      <c r="R68" s="273">
        <f>'Visi duomenys'!AX69</f>
        <v>5</v>
      </c>
      <c r="S68" s="304"/>
      <c r="T68" s="305"/>
      <c r="U68" s="299" t="str">
        <f>'Visi duomenys'!AY69</f>
        <v>P.S.380</v>
      </c>
      <c r="V68" s="250" t="str">
        <f>'Visi duomenys'!AZ69</f>
        <v>Pagal veiksmų programą ERPF lėšomis sukurtos naujos ikimokyklinio ir priešmokyklinio ugdymo vietos</v>
      </c>
      <c r="W68" s="250">
        <f>'Visi duomenys'!BA69</f>
        <v>100</v>
      </c>
      <c r="X68" s="304"/>
      <c r="Y68" s="305"/>
      <c r="Z68" s="299">
        <f>'Visi duomenys'!BB69</f>
        <v>0</v>
      </c>
      <c r="AA68" s="250">
        <f>'Visi duomenys'!BC69</f>
        <v>0</v>
      </c>
      <c r="AB68" s="250">
        <f>'Visi duomenys'!BD69</f>
        <v>0</v>
      </c>
      <c r="AC68" s="250"/>
      <c r="AD68" s="298"/>
      <c r="AE68" s="287">
        <f>'Visi duomenys'!BE69</f>
        <v>0</v>
      </c>
      <c r="AF68" s="273">
        <f>'Visi duomenys'!BF69</f>
        <v>0</v>
      </c>
      <c r="AG68" s="273">
        <f>'Visi duomenys'!BG69</f>
        <v>0</v>
      </c>
      <c r="AH68" s="304"/>
      <c r="AI68" s="305"/>
    </row>
    <row r="69" spans="1:35" s="274" customFormat="1" ht="16.5" customHeight="1" x14ac:dyDescent="0.25">
      <c r="A69" s="292" t="str">
        <f>'Visi duomenys'!A70</f>
        <v>2.1.1.3.2</v>
      </c>
      <c r="B69" s="237" t="str">
        <f>'Visi duomenys'!B70</f>
        <v>R087705-230000-1180</v>
      </c>
      <c r="C69" s="237" t="str">
        <f>'Visi duomenys'!D70</f>
        <v>Ikimokyklinio ir priešmokyklinio ugdymo prieinamumo didinimas Rotulių lopšelyje-darželyje</v>
      </c>
      <c r="D69" s="271" t="str">
        <f>('Visi duomenys'!J70&amp;" "&amp;'Visi duomenys'!K70&amp;" "&amp;'Visi duomenys'!L70)</f>
        <v xml:space="preserve">  </v>
      </c>
      <c r="E69" s="272" t="str">
        <f>'Visi duomenys'!C70</f>
        <v>09.1.3-CPVA-R-705-71-0003</v>
      </c>
      <c r="F69" s="287" t="str">
        <f>'Visi duomenys'!AP70</f>
        <v>P.B.235</v>
      </c>
      <c r="G69" s="273" t="str">
        <f>'Visi duomenys'!AQ70</f>
        <v>Investicijas gavusios vaikų priežiūros arba švietimo infrastruktūros pajėgumas (skaičius)</v>
      </c>
      <c r="H69" s="273">
        <f>'Visi duomenys'!AR70</f>
        <v>34</v>
      </c>
      <c r="I69" s="304"/>
      <c r="J69" s="305"/>
      <c r="K69" s="287" t="str">
        <f>'Visi duomenys'!AS70</f>
        <v>P.N.717</v>
      </c>
      <c r="L69" s="273" t="str">
        <f>'Visi duomenys'!AT70</f>
        <v>Pagal veiksmų programą ERPF lėšomis atnaujintos ikimokyklinio ir priešmokyklinio ugdymo mokyklos</v>
      </c>
      <c r="M69" s="273">
        <f>'Visi duomenys'!AU70</f>
        <v>1</v>
      </c>
      <c r="N69" s="304"/>
      <c r="O69" s="305"/>
      <c r="P69" s="287" t="str">
        <f>'Visi duomenys'!AV70</f>
        <v>P.N.743</v>
      </c>
      <c r="Q69" s="273" t="str">
        <f>'Visi duomenys'!AW70</f>
        <v>Pagal veiksmų programą ERPF lėšomis atnaujintos ikimokyklinio ir/ar priešmokyklinio ugdymo grupės</v>
      </c>
      <c r="R69" s="273">
        <f>'Visi duomenys'!AX70</f>
        <v>2</v>
      </c>
      <c r="S69" s="304"/>
      <c r="T69" s="305"/>
      <c r="U69" s="299">
        <f>'Visi duomenys'!AY70</f>
        <v>0</v>
      </c>
      <c r="V69" s="250">
        <f>'Visi duomenys'!AZ70</f>
        <v>0</v>
      </c>
      <c r="W69" s="250">
        <f>'Visi duomenys'!BA70</f>
        <v>0</v>
      </c>
      <c r="X69" s="304"/>
      <c r="Y69" s="305"/>
      <c r="Z69" s="299">
        <f>'Visi duomenys'!BB70</f>
        <v>0</v>
      </c>
      <c r="AA69" s="250">
        <f>'Visi duomenys'!BC70</f>
        <v>0</v>
      </c>
      <c r="AB69" s="250">
        <f>'Visi duomenys'!BD70</f>
        <v>0</v>
      </c>
      <c r="AC69" s="250"/>
      <c r="AD69" s="298"/>
      <c r="AE69" s="287">
        <f>'Visi duomenys'!BE70</f>
        <v>0</v>
      </c>
      <c r="AF69" s="273">
        <f>'Visi duomenys'!BF70</f>
        <v>0</v>
      </c>
      <c r="AG69" s="273">
        <f>'Visi duomenys'!BG70</f>
        <v>0</v>
      </c>
      <c r="AH69" s="304"/>
      <c r="AI69" s="305"/>
    </row>
    <row r="70" spans="1:35" s="274" customFormat="1" ht="16.5" customHeight="1" x14ac:dyDescent="0.25">
      <c r="A70" s="292" t="str">
        <f>'Visi duomenys'!A71</f>
        <v>2.1.1.3.3</v>
      </c>
      <c r="B70" s="237" t="str">
        <f>'Visi duomenys'!B71</f>
        <v>R087705-230000-1181</v>
      </c>
      <c r="C70" s="237" t="str">
        <f>'Visi duomenys'!D71</f>
        <v>Ikimokyklinio ir priešmokyklinio ugdymo prieinamumo didinimas, modernizuojant Tauragės vaikų reabilitacijos centro-mokyklos „Pušelė“ ugdymo aplinką</v>
      </c>
      <c r="D70" s="271" t="str">
        <f>('Visi duomenys'!J71&amp;" "&amp;'Visi duomenys'!K71&amp;" "&amp;'Visi duomenys'!L71)</f>
        <v xml:space="preserve">  </v>
      </c>
      <c r="E70" s="272" t="str">
        <f>'Visi duomenys'!C71</f>
        <v>09.1.3-CPVA-R-705-71-0001</v>
      </c>
      <c r="F70" s="287" t="str">
        <f>'Visi duomenys'!AP71</f>
        <v>P.B.235</v>
      </c>
      <c r="G70" s="273" t="str">
        <f>'Visi duomenys'!AQ71</f>
        <v>Investicijas gavusios vaikų priežiūros arba švietimo infrastruktūros pajėgumas (skaičius)</v>
      </c>
      <c r="H70" s="273">
        <f>'Visi duomenys'!AR71</f>
        <v>245</v>
      </c>
      <c r="I70" s="304"/>
      <c r="J70" s="305"/>
      <c r="K70" s="287" t="str">
        <f>'Visi duomenys'!AS71</f>
        <v>P.N.717</v>
      </c>
      <c r="L70" s="273" t="str">
        <f>'Visi duomenys'!AT71</f>
        <v>Pagal veiksmų programą ERPF lėšomis atnaujintos ikimokyklinio ir priešmokyklinio ugdymo mokyklos</v>
      </c>
      <c r="M70" s="273">
        <f>'Visi duomenys'!AU71</f>
        <v>1</v>
      </c>
      <c r="N70" s="304"/>
      <c r="O70" s="305"/>
      <c r="P70" s="287" t="str">
        <f>'Visi duomenys'!AV71</f>
        <v>P.N.743</v>
      </c>
      <c r="Q70" s="273" t="str">
        <f>'Visi duomenys'!AW71</f>
        <v>Pagal veiksmų programą ERPF lėšomis atnaujintos ikimokyklinio ir/ar priešmokyklinio ugdymo grupės</v>
      </c>
      <c r="R70" s="273">
        <f>'Visi duomenys'!AX71</f>
        <v>6</v>
      </c>
      <c r="S70" s="304"/>
      <c r="T70" s="305"/>
      <c r="U70" s="299">
        <f>'Visi duomenys'!AY71</f>
        <v>0</v>
      </c>
      <c r="V70" s="250">
        <f>'Visi duomenys'!AZ71</f>
        <v>0</v>
      </c>
      <c r="W70" s="250">
        <f>'Visi duomenys'!BA71</f>
        <v>0</v>
      </c>
      <c r="X70" s="304"/>
      <c r="Y70" s="305"/>
      <c r="Z70" s="299">
        <f>'Visi duomenys'!BB71</f>
        <v>0</v>
      </c>
      <c r="AA70" s="250">
        <f>'Visi duomenys'!BC71</f>
        <v>0</v>
      </c>
      <c r="AB70" s="250">
        <f>'Visi duomenys'!BD71</f>
        <v>0</v>
      </c>
      <c r="AC70" s="250"/>
      <c r="AD70" s="298"/>
      <c r="AE70" s="287">
        <f>'Visi duomenys'!BE71</f>
        <v>0</v>
      </c>
      <c r="AF70" s="273">
        <f>'Visi duomenys'!BF71</f>
        <v>0</v>
      </c>
      <c r="AG70" s="273">
        <f>'Visi duomenys'!BG71</f>
        <v>0</v>
      </c>
      <c r="AH70" s="304"/>
      <c r="AI70" s="305"/>
    </row>
    <row r="71" spans="1:35" s="274" customFormat="1" ht="16.5" customHeight="1" x14ac:dyDescent="0.25">
      <c r="A71" s="291" t="str">
        <f>'Visi duomenys'!A72</f>
        <v>2.1.2.</v>
      </c>
      <c r="B71" s="236" t="str">
        <f>'Visi duomenys'!B72</f>
        <v/>
      </c>
      <c r="C71" s="236" t="str">
        <f>'Visi duomenys'!D72</f>
        <v>Uždavinys. Gerinti sveikatos priežiūros įstaigų infrastruktūrą, kelti paslaugų kokybę ir jų prieinamumą (ypač tikslinėms grupėms), diegti sveiko senėjimo procesą regione.</v>
      </c>
      <c r="D71" s="275" t="str">
        <f>('Visi duomenys'!J72&amp;" "&amp;'Visi duomenys'!K72&amp;" "&amp;'Visi duomenys'!L72)</f>
        <v xml:space="preserve">  </v>
      </c>
      <c r="E71" s="276">
        <f>'Visi duomenys'!C72</f>
        <v>0</v>
      </c>
      <c r="F71" s="288">
        <f>'Visi duomenys'!AP72</f>
        <v>0</v>
      </c>
      <c r="G71" s="277">
        <f>'Visi duomenys'!AQ72</f>
        <v>0</v>
      </c>
      <c r="H71" s="277">
        <f>'Visi duomenys'!AR72</f>
        <v>0</v>
      </c>
      <c r="I71" s="302"/>
      <c r="J71" s="303"/>
      <c r="K71" s="288">
        <f>'Visi duomenys'!AS72</f>
        <v>0</v>
      </c>
      <c r="L71" s="277">
        <f>'Visi duomenys'!AT72</f>
        <v>0</v>
      </c>
      <c r="M71" s="277">
        <f>'Visi duomenys'!AU72</f>
        <v>0</v>
      </c>
      <c r="N71" s="302"/>
      <c r="O71" s="303"/>
      <c r="P71" s="288">
        <f>'Visi duomenys'!AV72</f>
        <v>0</v>
      </c>
      <c r="Q71" s="277">
        <f>'Visi duomenys'!AW72</f>
        <v>0</v>
      </c>
      <c r="R71" s="277">
        <f>'Visi duomenys'!AX72</f>
        <v>0</v>
      </c>
      <c r="S71" s="302"/>
      <c r="T71" s="303"/>
      <c r="U71" s="300">
        <f>'Visi duomenys'!AY72</f>
        <v>0</v>
      </c>
      <c r="V71" s="301">
        <f>'Visi duomenys'!AZ72</f>
        <v>0</v>
      </c>
      <c r="W71" s="301">
        <f>'Visi duomenys'!BA72</f>
        <v>0</v>
      </c>
      <c r="X71" s="302"/>
      <c r="Y71" s="303"/>
      <c r="Z71" s="300">
        <f>'Visi duomenys'!BB72</f>
        <v>0</v>
      </c>
      <c r="AA71" s="301">
        <f>'Visi duomenys'!BC72</f>
        <v>0</v>
      </c>
      <c r="AB71" s="301">
        <f>'Visi duomenys'!BD72</f>
        <v>0</v>
      </c>
      <c r="AC71" s="301"/>
      <c r="AD71" s="297"/>
      <c r="AE71" s="288">
        <f>'Visi duomenys'!BE72</f>
        <v>0</v>
      </c>
      <c r="AF71" s="277">
        <f>'Visi duomenys'!BF72</f>
        <v>0</v>
      </c>
      <c r="AG71" s="277">
        <f>'Visi duomenys'!BG72</f>
        <v>0</v>
      </c>
      <c r="AH71" s="302"/>
      <c r="AI71" s="303"/>
    </row>
    <row r="72" spans="1:35" s="274" customFormat="1" ht="16.5" customHeight="1" x14ac:dyDescent="0.25">
      <c r="A72" s="291" t="str">
        <f>'Visi duomenys'!A73</f>
        <v>2.1.2.1</v>
      </c>
      <c r="B72" s="236" t="str">
        <f>'Visi duomenys'!B73</f>
        <v/>
      </c>
      <c r="C72" s="236" t="str">
        <f>'Visi duomenys'!D73</f>
        <v>Priemonė: Sveikos gyvensenos skatinimas Tauragės regione</v>
      </c>
      <c r="D72" s="275" t="str">
        <f>('Visi duomenys'!J73&amp;" "&amp;'Visi duomenys'!K73&amp;" "&amp;'Visi duomenys'!L73)</f>
        <v xml:space="preserve">  </v>
      </c>
      <c r="E72" s="276">
        <f>'Visi duomenys'!C73</f>
        <v>0</v>
      </c>
      <c r="F72" s="288">
        <f>'Visi duomenys'!AP73</f>
        <v>0</v>
      </c>
      <c r="G72" s="277">
        <f>'Visi duomenys'!AQ73</f>
        <v>0</v>
      </c>
      <c r="H72" s="277">
        <f>'Visi duomenys'!AR73</f>
        <v>0</v>
      </c>
      <c r="I72" s="302"/>
      <c r="J72" s="303"/>
      <c r="K72" s="288">
        <f>'Visi duomenys'!AS73</f>
        <v>0</v>
      </c>
      <c r="L72" s="277">
        <f>'Visi duomenys'!AT73</f>
        <v>0</v>
      </c>
      <c r="M72" s="277">
        <f>'Visi duomenys'!AU73</f>
        <v>0</v>
      </c>
      <c r="N72" s="302"/>
      <c r="O72" s="303"/>
      <c r="P72" s="288">
        <f>'Visi duomenys'!AV73</f>
        <v>0</v>
      </c>
      <c r="Q72" s="277">
        <f>'Visi duomenys'!AW73</f>
        <v>0</v>
      </c>
      <c r="R72" s="277">
        <f>'Visi duomenys'!AX73</f>
        <v>0</v>
      </c>
      <c r="S72" s="302"/>
      <c r="T72" s="303"/>
      <c r="U72" s="300">
        <f>'Visi duomenys'!AY73</f>
        <v>0</v>
      </c>
      <c r="V72" s="301">
        <f>'Visi duomenys'!AZ73</f>
        <v>0</v>
      </c>
      <c r="W72" s="301">
        <f>'Visi duomenys'!BA73</f>
        <v>0</v>
      </c>
      <c r="X72" s="302"/>
      <c r="Y72" s="303"/>
      <c r="Z72" s="300">
        <f>'Visi duomenys'!BB73</f>
        <v>0</v>
      </c>
      <c r="AA72" s="301">
        <f>'Visi duomenys'!BC73</f>
        <v>0</v>
      </c>
      <c r="AB72" s="301">
        <f>'Visi duomenys'!BD73</f>
        <v>0</v>
      </c>
      <c r="AC72" s="301"/>
      <c r="AD72" s="297"/>
      <c r="AE72" s="288">
        <f>'Visi duomenys'!BE73</f>
        <v>0</v>
      </c>
      <c r="AF72" s="277">
        <f>'Visi duomenys'!BF73</f>
        <v>0</v>
      </c>
      <c r="AG72" s="277">
        <f>'Visi duomenys'!BG73</f>
        <v>0</v>
      </c>
      <c r="AH72" s="302"/>
      <c r="AI72" s="303"/>
    </row>
    <row r="73" spans="1:35" s="274" customFormat="1" ht="16.5" customHeight="1" x14ac:dyDescent="0.25">
      <c r="A73" s="292" t="str">
        <f>'Visi duomenys'!A74</f>
        <v>2.1.2.1.1</v>
      </c>
      <c r="B73" s="237" t="str">
        <f>'Visi duomenys'!B74</f>
        <v>R086630-470000-1184</v>
      </c>
      <c r="C73" s="237" t="str">
        <f>'Visi duomenys'!D74</f>
        <v>Sveikos gyvensenos skatinimas Pagėgių savivaldybėje</v>
      </c>
      <c r="D73" s="271" t="str">
        <f>('Visi duomenys'!J74&amp;" "&amp;'Visi duomenys'!K74&amp;" "&amp;'Visi duomenys'!L74)</f>
        <v xml:space="preserve">  </v>
      </c>
      <c r="E73" s="272" t="str">
        <f>'Visi duomenys'!C74</f>
        <v>08.4.2-ESFA-R-630-71-0004</v>
      </c>
      <c r="F73" s="287" t="str">
        <f>'Visi duomenys'!AP74</f>
        <v>P.S.372</v>
      </c>
      <c r="G73" s="273" t="str">
        <f>'Visi duomenys'!AQ74</f>
        <v>Tikslinių grupių asmenys, kurie dalyvauja informavimo, švietimo ir mokymo renginiuose bei sveikatos raštingumą didinančiose veiklose</v>
      </c>
      <c r="H73" s="273">
        <f>'Visi duomenys'!AR74</f>
        <v>431</v>
      </c>
      <c r="I73" s="304"/>
      <c r="J73" s="305"/>
      <c r="K73" s="287">
        <f>'Visi duomenys'!AS74</f>
        <v>0</v>
      </c>
      <c r="L73" s="273">
        <f>'Visi duomenys'!AT74</f>
        <v>0</v>
      </c>
      <c r="M73" s="273">
        <f>'Visi duomenys'!AU74</f>
        <v>0</v>
      </c>
      <c r="N73" s="304"/>
      <c r="O73" s="305"/>
      <c r="P73" s="287">
        <f>'Visi duomenys'!AV74</f>
        <v>0</v>
      </c>
      <c r="Q73" s="273">
        <f>'Visi duomenys'!AW74</f>
        <v>0</v>
      </c>
      <c r="R73" s="273">
        <f>'Visi duomenys'!AX74</f>
        <v>0</v>
      </c>
      <c r="S73" s="304"/>
      <c r="T73" s="305"/>
      <c r="U73" s="299">
        <f>'Visi duomenys'!AY74</f>
        <v>0</v>
      </c>
      <c r="V73" s="250">
        <f>'Visi duomenys'!AZ74</f>
        <v>0</v>
      </c>
      <c r="W73" s="250">
        <f>'Visi duomenys'!BA74</f>
        <v>0</v>
      </c>
      <c r="X73" s="304"/>
      <c r="Y73" s="305"/>
      <c r="Z73" s="299">
        <f>'Visi duomenys'!BB74</f>
        <v>0</v>
      </c>
      <c r="AA73" s="250">
        <f>'Visi duomenys'!BC74</f>
        <v>0</v>
      </c>
      <c r="AB73" s="250">
        <f>'Visi duomenys'!BD74</f>
        <v>0</v>
      </c>
      <c r="AC73" s="250"/>
      <c r="AD73" s="298"/>
      <c r="AE73" s="287">
        <f>'Visi duomenys'!BE74</f>
        <v>0</v>
      </c>
      <c r="AF73" s="273">
        <f>'Visi duomenys'!BF74</f>
        <v>0</v>
      </c>
      <c r="AG73" s="273">
        <f>'Visi duomenys'!BG74</f>
        <v>0</v>
      </c>
      <c r="AH73" s="304"/>
      <c r="AI73" s="305"/>
    </row>
    <row r="74" spans="1:35" s="274" customFormat="1" ht="16.5" customHeight="1" x14ac:dyDescent="0.25">
      <c r="A74" s="292" t="str">
        <f>'Visi duomenys'!A75</f>
        <v>2.1.2.1.2</v>
      </c>
      <c r="B74" s="237" t="str">
        <f>'Visi duomenys'!B75</f>
        <v>R086630-470000-1185</v>
      </c>
      <c r="C74" s="237" t="str">
        <f>'Visi duomenys'!D75</f>
        <v>Jurbarko rajono gyventojų sveikos gyvensenos skatinimas</v>
      </c>
      <c r="D74" s="271" t="str">
        <f>('Visi duomenys'!J75&amp;" "&amp;'Visi duomenys'!K75&amp;" "&amp;'Visi duomenys'!L75)</f>
        <v xml:space="preserve">  </v>
      </c>
      <c r="E74" s="272" t="str">
        <f>'Visi duomenys'!C75</f>
        <v>08.4.2-ESFA-R-630-71-0002</v>
      </c>
      <c r="F74" s="287" t="str">
        <f>'Visi duomenys'!AP75</f>
        <v>P.S.372</v>
      </c>
      <c r="G74" s="273" t="str">
        <f>'Visi duomenys'!AQ75</f>
        <v>Tikslinių grupių asmenys, kurie dalyvauja informavimo, švietimo ir mokymo renginiuose bei sveikatos raštingumą didinančiose veiklose</v>
      </c>
      <c r="H74" s="273">
        <f>'Visi duomenys'!AR75</f>
        <v>1177</v>
      </c>
      <c r="I74" s="304"/>
      <c r="J74" s="305"/>
      <c r="K74" s="287" t="str">
        <f>'Visi duomenys'!AS75</f>
        <v>P.N.671</v>
      </c>
      <c r="L74" s="273" t="str">
        <f>'Visi duomenys'!AT75</f>
        <v>Modernizuoti savivaldybių visuomenės sveikatos biurai</v>
      </c>
      <c r="M74" s="273">
        <f>'Visi duomenys'!AU75</f>
        <v>1</v>
      </c>
      <c r="N74" s="304"/>
      <c r="O74" s="305"/>
      <c r="P74" s="287">
        <f>'Visi duomenys'!AV75</f>
        <v>0</v>
      </c>
      <c r="Q74" s="273">
        <f>'Visi duomenys'!AW75</f>
        <v>0</v>
      </c>
      <c r="R74" s="273">
        <f>'Visi duomenys'!AX75</f>
        <v>0</v>
      </c>
      <c r="S74" s="304"/>
      <c r="T74" s="305"/>
      <c r="U74" s="299">
        <f>'Visi duomenys'!AY75</f>
        <v>0</v>
      </c>
      <c r="V74" s="250">
        <f>'Visi duomenys'!AZ75</f>
        <v>0</v>
      </c>
      <c r="W74" s="250">
        <f>'Visi duomenys'!BA75</f>
        <v>0</v>
      </c>
      <c r="X74" s="304"/>
      <c r="Y74" s="305"/>
      <c r="Z74" s="299">
        <f>'Visi duomenys'!BB75</f>
        <v>0</v>
      </c>
      <c r="AA74" s="250">
        <f>'Visi duomenys'!BC75</f>
        <v>0</v>
      </c>
      <c r="AB74" s="250">
        <f>'Visi duomenys'!BD75</f>
        <v>0</v>
      </c>
      <c r="AC74" s="250"/>
      <c r="AD74" s="298"/>
      <c r="AE74" s="287">
        <f>'Visi duomenys'!BE75</f>
        <v>0</v>
      </c>
      <c r="AF74" s="273">
        <f>'Visi duomenys'!BF75</f>
        <v>0</v>
      </c>
      <c r="AG74" s="273">
        <f>'Visi duomenys'!BG75</f>
        <v>0</v>
      </c>
      <c r="AH74" s="304"/>
      <c r="AI74" s="305"/>
    </row>
    <row r="75" spans="1:35" s="274" customFormat="1" ht="16.5" customHeight="1" x14ac:dyDescent="0.25">
      <c r="A75" s="292" t="str">
        <f>'Visi duomenys'!A76</f>
        <v>2.1.2.1.3</v>
      </c>
      <c r="B75" s="237" t="str">
        <f>'Visi duomenys'!B76</f>
        <v>R086630-470000-1186</v>
      </c>
      <c r="C75" s="237" t="str">
        <f>'Visi duomenys'!D76</f>
        <v>Sveikam gyvenimui sakome - TAIP!</v>
      </c>
      <c r="D75" s="271" t="str">
        <f>('Visi duomenys'!J76&amp;" "&amp;'Visi duomenys'!K76&amp;" "&amp;'Visi duomenys'!L76)</f>
        <v xml:space="preserve">  </v>
      </c>
      <c r="E75" s="272" t="str">
        <f>'Visi duomenys'!C76</f>
        <v>08.4.2-ESFA-R-630-71-0001</v>
      </c>
      <c r="F75" s="287" t="str">
        <f>'Visi duomenys'!AP76</f>
        <v>P.S.372</v>
      </c>
      <c r="G75" s="273" t="str">
        <f>'Visi duomenys'!AQ76</f>
        <v>Tikslinių grupių asmenys, kurie dalyvavo informavimo, švietimo ir mokymo renginiuose bei sveikatos raštingumą didinančiose veiklose</v>
      </c>
      <c r="H75" s="273">
        <f>'Visi duomenys'!AR76</f>
        <v>1615</v>
      </c>
      <c r="I75" s="304"/>
      <c r="J75" s="305"/>
      <c r="K75" s="287">
        <f>'Visi duomenys'!AS76</f>
        <v>0</v>
      </c>
      <c r="L75" s="273">
        <f>'Visi duomenys'!AT76</f>
        <v>0</v>
      </c>
      <c r="M75" s="273">
        <f>'Visi duomenys'!AU76</f>
        <v>0</v>
      </c>
      <c r="N75" s="304"/>
      <c r="O75" s="305"/>
      <c r="P75" s="287">
        <f>'Visi duomenys'!AV76</f>
        <v>0</v>
      </c>
      <c r="Q75" s="273">
        <f>'Visi duomenys'!AW76</f>
        <v>0</v>
      </c>
      <c r="R75" s="273">
        <f>'Visi duomenys'!AX76</f>
        <v>0</v>
      </c>
      <c r="S75" s="304"/>
      <c r="T75" s="305"/>
      <c r="U75" s="299">
        <f>'Visi duomenys'!AY76</f>
        <v>0</v>
      </c>
      <c r="V75" s="250">
        <f>'Visi duomenys'!AZ76</f>
        <v>0</v>
      </c>
      <c r="W75" s="250">
        <f>'Visi duomenys'!BA76</f>
        <v>0</v>
      </c>
      <c r="X75" s="304"/>
      <c r="Y75" s="305"/>
      <c r="Z75" s="299">
        <f>'Visi duomenys'!BB76</f>
        <v>0</v>
      </c>
      <c r="AA75" s="250">
        <f>'Visi duomenys'!BC76</f>
        <v>0</v>
      </c>
      <c r="AB75" s="250">
        <f>'Visi duomenys'!BD76</f>
        <v>0</v>
      </c>
      <c r="AC75" s="250"/>
      <c r="AD75" s="298"/>
      <c r="AE75" s="287">
        <f>'Visi duomenys'!BE76</f>
        <v>0</v>
      </c>
      <c r="AF75" s="273">
        <f>'Visi duomenys'!BF76</f>
        <v>0</v>
      </c>
      <c r="AG75" s="273">
        <f>'Visi duomenys'!BG76</f>
        <v>0</v>
      </c>
      <c r="AH75" s="304"/>
      <c r="AI75" s="305"/>
    </row>
    <row r="76" spans="1:35" s="274" customFormat="1" ht="16.5" customHeight="1" x14ac:dyDescent="0.25">
      <c r="A76" s="292" t="str">
        <f>'Visi duomenys'!A77</f>
        <v>2.1.2.1.4</v>
      </c>
      <c r="B76" s="237" t="str">
        <f>'Visi duomenys'!B77</f>
        <v>R086630-470000-1187</v>
      </c>
      <c r="C76" s="237" t="str">
        <f>'Visi duomenys'!D77</f>
        <v>Šilalės rajono gyventojų sveikatos stiprinimas ir sveikos gyvensenos ugdymas</v>
      </c>
      <c r="D76" s="271" t="str">
        <f>('Visi duomenys'!J77&amp;" "&amp;'Visi duomenys'!K77&amp;" "&amp;'Visi duomenys'!L77)</f>
        <v xml:space="preserve">  </v>
      </c>
      <c r="E76" s="272" t="str">
        <f>'Visi duomenys'!C77</f>
        <v>08.4.2-ESFA-R-630-71-0003</v>
      </c>
      <c r="F76" s="287" t="str">
        <f>'Visi duomenys'!AP77</f>
        <v>P.S.372</v>
      </c>
      <c r="G76" s="273" t="str">
        <f>'Visi duomenys'!AQ77</f>
        <v>Tikslinių grupių asmenys, kurie dalyvavo informavimo, švietimo ir mokymo renginiuose bei sveikatos raštingumą didinačiose veiklose (skaičius)</v>
      </c>
      <c r="H76" s="273">
        <f>'Visi duomenys'!AR77</f>
        <v>1024</v>
      </c>
      <c r="I76" s="304"/>
      <c r="J76" s="305"/>
      <c r="K76" s="287">
        <f>'Visi duomenys'!AS77</f>
        <v>0</v>
      </c>
      <c r="L76" s="273">
        <f>'Visi duomenys'!AT77</f>
        <v>0</v>
      </c>
      <c r="M76" s="273">
        <f>'Visi duomenys'!AU77</f>
        <v>0</v>
      </c>
      <c r="N76" s="304"/>
      <c r="O76" s="305"/>
      <c r="P76" s="287">
        <f>'Visi duomenys'!AV77</f>
        <v>0</v>
      </c>
      <c r="Q76" s="273">
        <f>'Visi duomenys'!AW77</f>
        <v>0</v>
      </c>
      <c r="R76" s="273">
        <f>'Visi duomenys'!AX77</f>
        <v>0</v>
      </c>
      <c r="S76" s="304"/>
      <c r="T76" s="305"/>
      <c r="U76" s="299">
        <f>'Visi duomenys'!AY77</f>
        <v>0</v>
      </c>
      <c r="V76" s="250">
        <f>'Visi duomenys'!AZ77</f>
        <v>0</v>
      </c>
      <c r="W76" s="250">
        <f>'Visi duomenys'!BA77</f>
        <v>0</v>
      </c>
      <c r="X76" s="304"/>
      <c r="Y76" s="305"/>
      <c r="Z76" s="299">
        <f>'Visi duomenys'!BB77</f>
        <v>0</v>
      </c>
      <c r="AA76" s="250">
        <f>'Visi duomenys'!BC77</f>
        <v>0</v>
      </c>
      <c r="AB76" s="250">
        <f>'Visi duomenys'!BD77</f>
        <v>0</v>
      </c>
      <c r="AC76" s="250"/>
      <c r="AD76" s="298"/>
      <c r="AE76" s="287">
        <f>'Visi duomenys'!BE77</f>
        <v>0</v>
      </c>
      <c r="AF76" s="273">
        <f>'Visi duomenys'!BF77</f>
        <v>0</v>
      </c>
      <c r="AG76" s="273">
        <f>'Visi duomenys'!BG77</f>
        <v>0</v>
      </c>
      <c r="AH76" s="304"/>
      <c r="AI76" s="305"/>
    </row>
    <row r="77" spans="1:35" s="274" customFormat="1" ht="16.5" customHeight="1" x14ac:dyDescent="0.25">
      <c r="A77" s="291" t="str">
        <f>'Visi duomenys'!A78</f>
        <v>2.1.2.2</v>
      </c>
      <c r="B77" s="236" t="str">
        <f>'Visi duomenys'!B78</f>
        <v/>
      </c>
      <c r="C77" s="236" t="str">
        <f>'Visi duomenys'!D78</f>
        <v>Priemonė: Priemonių, gerinančių ambulatorinių sveikatos priežiūros paslaugų prieinamumą tuberkulioze sergantiems asmenims, įgyvendinimas</v>
      </c>
      <c r="D77" s="275" t="str">
        <f>('Visi duomenys'!J78&amp;" "&amp;'Visi duomenys'!K78&amp;" "&amp;'Visi duomenys'!L78)</f>
        <v xml:space="preserve">  </v>
      </c>
      <c r="E77" s="276">
        <f>'Visi duomenys'!C78</f>
        <v>0</v>
      </c>
      <c r="F77" s="288">
        <f>'Visi duomenys'!AP78</f>
        <v>0</v>
      </c>
      <c r="G77" s="277">
        <f>'Visi duomenys'!AQ78</f>
        <v>0</v>
      </c>
      <c r="H77" s="277">
        <f>'Visi duomenys'!AR78</f>
        <v>0</v>
      </c>
      <c r="I77" s="302"/>
      <c r="J77" s="303"/>
      <c r="K77" s="288">
        <f>'Visi duomenys'!AS78</f>
        <v>0</v>
      </c>
      <c r="L77" s="277">
        <f>'Visi duomenys'!AT78</f>
        <v>0</v>
      </c>
      <c r="M77" s="277">
        <f>'Visi duomenys'!AU78</f>
        <v>0</v>
      </c>
      <c r="N77" s="302"/>
      <c r="O77" s="303"/>
      <c r="P77" s="288">
        <f>'Visi duomenys'!AV78</f>
        <v>0</v>
      </c>
      <c r="Q77" s="277">
        <f>'Visi duomenys'!AW78</f>
        <v>0</v>
      </c>
      <c r="R77" s="277">
        <f>'Visi duomenys'!AX78</f>
        <v>0</v>
      </c>
      <c r="S77" s="302"/>
      <c r="T77" s="303"/>
      <c r="U77" s="300">
        <f>'Visi duomenys'!AY78</f>
        <v>0</v>
      </c>
      <c r="V77" s="301">
        <f>'Visi duomenys'!AZ78</f>
        <v>0</v>
      </c>
      <c r="W77" s="301">
        <f>'Visi duomenys'!BA78</f>
        <v>0</v>
      </c>
      <c r="X77" s="302"/>
      <c r="Y77" s="303"/>
      <c r="Z77" s="300">
        <f>'Visi duomenys'!BB78</f>
        <v>0</v>
      </c>
      <c r="AA77" s="301">
        <f>'Visi duomenys'!BC78</f>
        <v>0</v>
      </c>
      <c r="AB77" s="301">
        <f>'Visi duomenys'!BD78</f>
        <v>0</v>
      </c>
      <c r="AC77" s="301"/>
      <c r="AD77" s="297"/>
      <c r="AE77" s="288">
        <f>'Visi duomenys'!BE78</f>
        <v>0</v>
      </c>
      <c r="AF77" s="277">
        <f>'Visi duomenys'!BF78</f>
        <v>0</v>
      </c>
      <c r="AG77" s="277">
        <f>'Visi duomenys'!BG78</f>
        <v>0</v>
      </c>
      <c r="AH77" s="302"/>
      <c r="AI77" s="303"/>
    </row>
    <row r="78" spans="1:35" s="274" customFormat="1" ht="16.5" customHeight="1" x14ac:dyDescent="0.25">
      <c r="A78" s="292" t="str">
        <f>'Visi duomenys'!A79</f>
        <v>2.1.2.2.1</v>
      </c>
      <c r="B78" s="237" t="str">
        <f>'Visi duomenys'!B79</f>
        <v>R086615-470000-1189</v>
      </c>
      <c r="C78" s="237" t="str">
        <f>'Visi duomenys'!D79</f>
        <v>Priemonių, gerinančių ambulatorinių asmens sveikatos priežiūros paslaugų prieinamumą tuberkulioze sergantiems asmenims Jurbarko rajone, įgyvendinimas</v>
      </c>
      <c r="D78" s="271" t="str">
        <f>('Visi duomenys'!J79&amp;" "&amp;'Visi duomenys'!K79&amp;" "&amp;'Visi duomenys'!L79)</f>
        <v xml:space="preserve">  </v>
      </c>
      <c r="E78" s="272" t="str">
        <f>'Visi duomenys'!C79</f>
        <v>08.4.2-ESFA-R-615-71-0003</v>
      </c>
      <c r="F78" s="287" t="str">
        <f>'Visi duomenys'!AP79</f>
        <v>P.N.604</v>
      </c>
      <c r="G78" s="273" t="str">
        <f>'Visi duomenys'!AQ79</f>
        <v>Tuberkulioze sergantys pacientai, kuriems buvo suteiktos socialinės paramos priemonės (maisto talonų dalijimas) tuberkuliozės ambulatorinio gydymo metu</v>
      </c>
      <c r="H78" s="273">
        <f>'Visi duomenys'!AR79</f>
        <v>28</v>
      </c>
      <c r="I78" s="304"/>
      <c r="J78" s="305"/>
      <c r="K78" s="287">
        <f>'Visi duomenys'!AS79</f>
        <v>0</v>
      </c>
      <c r="L78" s="273">
        <f>'Visi duomenys'!AT79</f>
        <v>0</v>
      </c>
      <c r="M78" s="273">
        <f>'Visi duomenys'!AU79</f>
        <v>0</v>
      </c>
      <c r="N78" s="304"/>
      <c r="O78" s="305"/>
      <c r="P78" s="287">
        <f>'Visi duomenys'!AV79</f>
        <v>0</v>
      </c>
      <c r="Q78" s="273">
        <f>'Visi duomenys'!AW79</f>
        <v>0</v>
      </c>
      <c r="R78" s="273">
        <f>'Visi duomenys'!AX79</f>
        <v>0</v>
      </c>
      <c r="S78" s="304"/>
      <c r="T78" s="305"/>
      <c r="U78" s="299">
        <f>'Visi duomenys'!AY79</f>
        <v>0</v>
      </c>
      <c r="V78" s="250">
        <f>'Visi duomenys'!AZ79</f>
        <v>0</v>
      </c>
      <c r="W78" s="250">
        <f>'Visi duomenys'!BA79</f>
        <v>0</v>
      </c>
      <c r="X78" s="304"/>
      <c r="Y78" s="305"/>
      <c r="Z78" s="299">
        <f>'Visi duomenys'!BB79</f>
        <v>0</v>
      </c>
      <c r="AA78" s="250">
        <f>'Visi duomenys'!BC79</f>
        <v>0</v>
      </c>
      <c r="AB78" s="250">
        <f>'Visi duomenys'!BD79</f>
        <v>0</v>
      </c>
      <c r="AC78" s="250"/>
      <c r="AD78" s="298"/>
      <c r="AE78" s="287">
        <f>'Visi duomenys'!BE79</f>
        <v>0</v>
      </c>
      <c r="AF78" s="273">
        <f>'Visi duomenys'!BF79</f>
        <v>0</v>
      </c>
      <c r="AG78" s="273">
        <f>'Visi duomenys'!BG79</f>
        <v>0</v>
      </c>
      <c r="AH78" s="304"/>
      <c r="AI78" s="305"/>
    </row>
    <row r="79" spans="1:35" s="274" customFormat="1" ht="16.5" customHeight="1" x14ac:dyDescent="0.25">
      <c r="A79" s="292" t="str">
        <f>'Visi duomenys'!A80</f>
        <v>2.1.2.2.2</v>
      </c>
      <c r="B79" s="237" t="str">
        <f>'Visi duomenys'!B80</f>
        <v>R086615-470000-1190</v>
      </c>
      <c r="C79" s="237" t="str">
        <f>'Visi duomenys'!D80</f>
        <v>Pagėgių savivaldybės gyventojų sergančių tuberkulioze, sveikatos priežiūros paslaugų prieinamumo gerinimas</v>
      </c>
      <c r="D79" s="271" t="str">
        <f>('Visi duomenys'!J80&amp;" "&amp;'Visi duomenys'!K80&amp;" "&amp;'Visi duomenys'!L80)</f>
        <v xml:space="preserve">  </v>
      </c>
      <c r="E79" s="272" t="str">
        <f>'Visi duomenys'!C80</f>
        <v>08.4.2-ESFA-R-615-71-0002</v>
      </c>
      <c r="F79" s="287" t="str">
        <f>'Visi duomenys'!AP80</f>
        <v>P.N.604</v>
      </c>
      <c r="G79" s="273" t="str">
        <f>'Visi duomenys'!AQ80</f>
        <v>Tuberkulioze sergantys pacientai, kuriems buvo suteiktos socialinės paramos priemonės (maisto talonų dalijimas) tuberkuliozės ambulatorinio gydymo metu</v>
      </c>
      <c r="H79" s="273">
        <f>'Visi duomenys'!AR80</f>
        <v>9</v>
      </c>
      <c r="I79" s="304"/>
      <c r="J79" s="305"/>
      <c r="K79" s="287">
        <f>'Visi duomenys'!AS80</f>
        <v>0</v>
      </c>
      <c r="L79" s="273">
        <f>'Visi duomenys'!AT80</f>
        <v>0</v>
      </c>
      <c r="M79" s="273">
        <f>'Visi duomenys'!AU80</f>
        <v>0</v>
      </c>
      <c r="N79" s="304"/>
      <c r="O79" s="305"/>
      <c r="P79" s="287">
        <f>'Visi duomenys'!AV80</f>
        <v>0</v>
      </c>
      <c r="Q79" s="273">
        <f>'Visi duomenys'!AW80</f>
        <v>0</v>
      </c>
      <c r="R79" s="273">
        <f>'Visi duomenys'!AX80</f>
        <v>0</v>
      </c>
      <c r="S79" s="304"/>
      <c r="T79" s="305"/>
      <c r="U79" s="299">
        <f>'Visi duomenys'!AY80</f>
        <v>0</v>
      </c>
      <c r="V79" s="250">
        <f>'Visi duomenys'!AZ80</f>
        <v>0</v>
      </c>
      <c r="W79" s="250">
        <f>'Visi duomenys'!BA80</f>
        <v>0</v>
      </c>
      <c r="X79" s="304"/>
      <c r="Y79" s="305"/>
      <c r="Z79" s="299">
        <f>'Visi duomenys'!BB80</f>
        <v>0</v>
      </c>
      <c r="AA79" s="250">
        <f>'Visi duomenys'!BC80</f>
        <v>0</v>
      </c>
      <c r="AB79" s="250">
        <f>'Visi duomenys'!BD80</f>
        <v>0</v>
      </c>
      <c r="AC79" s="250"/>
      <c r="AD79" s="298"/>
      <c r="AE79" s="287">
        <f>'Visi duomenys'!BE80</f>
        <v>0</v>
      </c>
      <c r="AF79" s="273">
        <f>'Visi duomenys'!BF80</f>
        <v>0</v>
      </c>
      <c r="AG79" s="273">
        <f>'Visi duomenys'!BG80</f>
        <v>0</v>
      </c>
      <c r="AH79" s="304"/>
      <c r="AI79" s="305"/>
    </row>
    <row r="80" spans="1:35" s="274" customFormat="1" ht="16.5" customHeight="1" x14ac:dyDescent="0.25">
      <c r="A80" s="292" t="str">
        <f>'Visi duomenys'!A81</f>
        <v>2.1.2.2.3</v>
      </c>
      <c r="B80" s="237" t="str">
        <f>'Visi duomenys'!B81</f>
        <v>R086615-470000-1191</v>
      </c>
      <c r="C80" s="237" t="str">
        <f>'Visi duomenys'!D81</f>
        <v>Ambulatorinių sveikatos priežiūros paslaugų prieinamumo Šilalės PSPC gerinimas tuberkulioze sergantiems asmenims</v>
      </c>
      <c r="D80" s="271" t="str">
        <f>('Visi duomenys'!J81&amp;" "&amp;'Visi duomenys'!K81&amp;" "&amp;'Visi duomenys'!L81)</f>
        <v xml:space="preserve">  </v>
      </c>
      <c r="E80" s="272" t="str">
        <f>'Visi duomenys'!C81</f>
        <v>08.4.2-ESFA-R-615-71-0001</v>
      </c>
      <c r="F80" s="287" t="str">
        <f>'Visi duomenys'!AP81</f>
        <v>P.N.604</v>
      </c>
      <c r="G80" s="273" t="str">
        <f>'Visi duomenys'!AQ81</f>
        <v>Tuberkulioze sergantys pacientai, kuriems buvo suteiktos socialinės paramos priemonės (maisto talonų dalijimas) tuberkuliozės ambulatorinio gydymo metu</v>
      </c>
      <c r="H80" s="273">
        <f>'Visi duomenys'!AR81</f>
        <v>25</v>
      </c>
      <c r="I80" s="304"/>
      <c r="J80" s="305"/>
      <c r="K80" s="287">
        <f>'Visi duomenys'!AS81</f>
        <v>0</v>
      </c>
      <c r="L80" s="273">
        <f>'Visi duomenys'!AT81</f>
        <v>0</v>
      </c>
      <c r="M80" s="273">
        <f>'Visi duomenys'!AU81</f>
        <v>0</v>
      </c>
      <c r="N80" s="304"/>
      <c r="O80" s="305"/>
      <c r="P80" s="287">
        <f>'Visi duomenys'!AV81</f>
        <v>0</v>
      </c>
      <c r="Q80" s="273">
        <f>'Visi duomenys'!AW81</f>
        <v>0</v>
      </c>
      <c r="R80" s="273">
        <f>'Visi duomenys'!AX81</f>
        <v>0</v>
      </c>
      <c r="S80" s="304"/>
      <c r="T80" s="305"/>
      <c r="U80" s="299">
        <f>'Visi duomenys'!AY81</f>
        <v>0</v>
      </c>
      <c r="V80" s="250">
        <f>'Visi duomenys'!AZ81</f>
        <v>0</v>
      </c>
      <c r="W80" s="250">
        <f>'Visi duomenys'!BA81</f>
        <v>0</v>
      </c>
      <c r="X80" s="304"/>
      <c r="Y80" s="305"/>
      <c r="Z80" s="299">
        <f>'Visi duomenys'!BB81</f>
        <v>0</v>
      </c>
      <c r="AA80" s="250">
        <f>'Visi duomenys'!BC81</f>
        <v>0</v>
      </c>
      <c r="AB80" s="250">
        <f>'Visi duomenys'!BD81</f>
        <v>0</v>
      </c>
      <c r="AC80" s="250"/>
      <c r="AD80" s="298"/>
      <c r="AE80" s="287">
        <f>'Visi duomenys'!BE81</f>
        <v>0</v>
      </c>
      <c r="AF80" s="273">
        <f>'Visi duomenys'!BF81</f>
        <v>0</v>
      </c>
      <c r="AG80" s="273">
        <f>'Visi duomenys'!BG81</f>
        <v>0</v>
      </c>
      <c r="AH80" s="304"/>
      <c r="AI80" s="305"/>
    </row>
    <row r="81" spans="1:35" s="274" customFormat="1" ht="16.5" customHeight="1" x14ac:dyDescent="0.25">
      <c r="A81" s="292" t="str">
        <f>'Visi duomenys'!A82</f>
        <v>2.1.2.2.4</v>
      </c>
      <c r="B81" s="237" t="str">
        <f>'Visi duomenys'!B82</f>
        <v>R086615-470000-1192</v>
      </c>
      <c r="C81" s="237" t="str">
        <f>'Visi duomenys'!D82</f>
        <v>Socialinės paramos priemonių teikimas tuberkulioze sergantiems Tauragės rajono gyventojams</v>
      </c>
      <c r="D81" s="271" t="str">
        <f>('Visi duomenys'!J82&amp;" "&amp;'Visi duomenys'!K82&amp;" "&amp;'Visi duomenys'!L82)</f>
        <v xml:space="preserve">  </v>
      </c>
      <c r="E81" s="272" t="str">
        <f>'Visi duomenys'!C82</f>
        <v>08.4.2-ESFA-R-615-71-0004</v>
      </c>
      <c r="F81" s="287" t="str">
        <f>'Visi duomenys'!AP82</f>
        <v>P.N.604</v>
      </c>
      <c r="G81" s="273" t="str">
        <f>'Visi duomenys'!AQ82</f>
        <v>Tuberkulioze sergantys pacientai, kuriems buvo suteiktos socialinės paramos priemonės (maisto talonų dalijimas) tuberkuliozės ambulatorinio gydymo metu</v>
      </c>
      <c r="H81" s="273">
        <f>'Visi duomenys'!AR82</f>
        <v>38</v>
      </c>
      <c r="I81" s="304"/>
      <c r="J81" s="305"/>
      <c r="K81" s="287">
        <f>'Visi duomenys'!AS82</f>
        <v>0</v>
      </c>
      <c r="L81" s="273">
        <f>'Visi duomenys'!AT82</f>
        <v>0</v>
      </c>
      <c r="M81" s="273">
        <f>'Visi duomenys'!AU82</f>
        <v>0</v>
      </c>
      <c r="N81" s="304"/>
      <c r="O81" s="305"/>
      <c r="P81" s="287">
        <f>'Visi duomenys'!AV82</f>
        <v>0</v>
      </c>
      <c r="Q81" s="273">
        <f>'Visi duomenys'!AW82</f>
        <v>0</v>
      </c>
      <c r="R81" s="273">
        <f>'Visi duomenys'!AX82</f>
        <v>0</v>
      </c>
      <c r="S81" s="304"/>
      <c r="T81" s="305"/>
      <c r="U81" s="299">
        <f>'Visi duomenys'!AY82</f>
        <v>0</v>
      </c>
      <c r="V81" s="250">
        <f>'Visi duomenys'!AZ82</f>
        <v>0</v>
      </c>
      <c r="W81" s="250">
        <f>'Visi duomenys'!BA82</f>
        <v>0</v>
      </c>
      <c r="X81" s="304"/>
      <c r="Y81" s="305"/>
      <c r="Z81" s="299">
        <f>'Visi duomenys'!BB82</f>
        <v>0</v>
      </c>
      <c r="AA81" s="250">
        <f>'Visi duomenys'!BC82</f>
        <v>0</v>
      </c>
      <c r="AB81" s="250">
        <f>'Visi duomenys'!BD82</f>
        <v>0</v>
      </c>
      <c r="AC81" s="250"/>
      <c r="AD81" s="298"/>
      <c r="AE81" s="287">
        <f>'Visi duomenys'!BE82</f>
        <v>0</v>
      </c>
      <c r="AF81" s="273">
        <f>'Visi duomenys'!BF82</f>
        <v>0</v>
      </c>
      <c r="AG81" s="273">
        <f>'Visi duomenys'!BG82</f>
        <v>0</v>
      </c>
      <c r="AH81" s="304"/>
      <c r="AI81" s="305"/>
    </row>
    <row r="82" spans="1:35" s="274" customFormat="1" ht="16.5" customHeight="1" x14ac:dyDescent="0.25">
      <c r="A82" s="291" t="str">
        <f>'Visi duomenys'!A83</f>
        <v>2.1.2.3</v>
      </c>
      <c r="B82" s="236">
        <f>'Visi duomenys'!B83</f>
        <v>0</v>
      </c>
      <c r="C82" s="236" t="str">
        <f>'Visi duomenys'!D83</f>
        <v>Priemonė: Pirminės asmens sveikatos priežiūros veiklos efektyvumo didinimas</v>
      </c>
      <c r="D82" s="275" t="str">
        <f>('Visi duomenys'!J83&amp;" "&amp;'Visi duomenys'!K83&amp;" "&amp;'Visi duomenys'!L83)</f>
        <v xml:space="preserve">  </v>
      </c>
      <c r="E82" s="276">
        <f>'Visi duomenys'!C83</f>
        <v>0</v>
      </c>
      <c r="F82" s="288">
        <f>'Visi duomenys'!AP83</f>
        <v>0</v>
      </c>
      <c r="G82" s="277">
        <f>'Visi duomenys'!AQ83</f>
        <v>0</v>
      </c>
      <c r="H82" s="277">
        <f>'Visi duomenys'!AR83</f>
        <v>0</v>
      </c>
      <c r="I82" s="302"/>
      <c r="J82" s="303"/>
      <c r="K82" s="288">
        <f>'Visi duomenys'!AS83</f>
        <v>0</v>
      </c>
      <c r="L82" s="277">
        <f>'Visi duomenys'!AT83</f>
        <v>0</v>
      </c>
      <c r="M82" s="277">
        <f>'Visi duomenys'!AU83</f>
        <v>0</v>
      </c>
      <c r="N82" s="302"/>
      <c r="O82" s="303"/>
      <c r="P82" s="288">
        <f>'Visi duomenys'!AV83</f>
        <v>0</v>
      </c>
      <c r="Q82" s="277">
        <f>'Visi duomenys'!AW83</f>
        <v>0</v>
      </c>
      <c r="R82" s="277">
        <f>'Visi duomenys'!AX83</f>
        <v>0</v>
      </c>
      <c r="S82" s="302"/>
      <c r="T82" s="303"/>
      <c r="U82" s="300">
        <f>'Visi duomenys'!AY83</f>
        <v>0</v>
      </c>
      <c r="V82" s="301">
        <f>'Visi duomenys'!AZ83</f>
        <v>0</v>
      </c>
      <c r="W82" s="301">
        <f>'Visi duomenys'!BA83</f>
        <v>0</v>
      </c>
      <c r="X82" s="302"/>
      <c r="Y82" s="303"/>
      <c r="Z82" s="300">
        <f>'Visi duomenys'!BB83</f>
        <v>0</v>
      </c>
      <c r="AA82" s="301">
        <f>'Visi duomenys'!BC83</f>
        <v>0</v>
      </c>
      <c r="AB82" s="301">
        <f>'Visi duomenys'!BD83</f>
        <v>0</v>
      </c>
      <c r="AC82" s="301"/>
      <c r="AD82" s="297"/>
      <c r="AE82" s="288">
        <f>'Visi duomenys'!BE83</f>
        <v>0</v>
      </c>
      <c r="AF82" s="277">
        <f>'Visi duomenys'!BF83</f>
        <v>0</v>
      </c>
      <c r="AG82" s="277">
        <f>'Visi duomenys'!BG83</f>
        <v>0</v>
      </c>
      <c r="AH82" s="302"/>
      <c r="AI82" s="303"/>
    </row>
    <row r="83" spans="1:35" s="274" customFormat="1" ht="16.5" customHeight="1" x14ac:dyDescent="0.25">
      <c r="A83" s="292" t="str">
        <f>'Visi duomenys'!A84</f>
        <v>2.1.2.3.1</v>
      </c>
      <c r="B83" s="237" t="str">
        <f>'Visi duomenys'!B84</f>
        <v>R086609-270000-0001</v>
      </c>
      <c r="C83" s="237" t="str">
        <f>'Visi duomenys'!D84</f>
        <v>Pagėgių PSPC paslaugų prieinamumo ir kokybės gerinimas</v>
      </c>
      <c r="D83" s="271" t="str">
        <f>('Visi duomenys'!J84&amp;" "&amp;'Visi duomenys'!K84&amp;" "&amp;'Visi duomenys'!L84)</f>
        <v xml:space="preserve">  </v>
      </c>
      <c r="E83" s="272" t="str">
        <f>'Visi duomenys'!C84</f>
        <v>08.1.3-CPVA-R-609-71-0014</v>
      </c>
      <c r="F83" s="287" t="str">
        <f>'Visi duomenys'!AP84</f>
        <v>P.B.236</v>
      </c>
      <c r="G83" s="273" t="str">
        <f>'Visi duomenys'!AQ84</f>
        <v xml:space="preserve">Gyventojai, turintys galimybę pasinaudoti pagerintomis sveikatos priežiūros paslaugomis </v>
      </c>
      <c r="H83" s="273">
        <f>'Visi duomenys'!AR84</f>
        <v>2500</v>
      </c>
      <c r="I83" s="304"/>
      <c r="J83" s="305"/>
      <c r="K83" s="287" t="str">
        <f>'Visi duomenys'!AS84</f>
        <v>P.S.363</v>
      </c>
      <c r="L83" s="273" t="str">
        <f>'Visi duomenys'!AT84</f>
        <v>Viešąsias sveikatos priežiūros paslaugas teikiančių asmens sveikatos priežiūros įstaigų, kuriose modernizuota paslaugų teikimo infrastruktūra, skaičius</v>
      </c>
      <c r="M83" s="273">
        <f>'Visi duomenys'!AU84</f>
        <v>1</v>
      </c>
      <c r="N83" s="304"/>
      <c r="O83" s="305"/>
      <c r="P83" s="287">
        <f>'Visi duomenys'!AV84</f>
        <v>0</v>
      </c>
      <c r="Q83" s="273">
        <f>'Visi duomenys'!AW84</f>
        <v>0</v>
      </c>
      <c r="R83" s="273">
        <f>'Visi duomenys'!AX84</f>
        <v>0</v>
      </c>
      <c r="S83" s="304"/>
      <c r="T83" s="305"/>
      <c r="U83" s="299">
        <f>'Visi duomenys'!AY84</f>
        <v>0</v>
      </c>
      <c r="V83" s="250">
        <f>'Visi duomenys'!AZ84</f>
        <v>0</v>
      </c>
      <c r="W83" s="250">
        <f>'Visi duomenys'!BA84</f>
        <v>0</v>
      </c>
      <c r="X83" s="304"/>
      <c r="Y83" s="305"/>
      <c r="Z83" s="299">
        <f>'Visi duomenys'!BB84</f>
        <v>0</v>
      </c>
      <c r="AA83" s="250">
        <f>'Visi duomenys'!BC84</f>
        <v>0</v>
      </c>
      <c r="AB83" s="250">
        <f>'Visi duomenys'!BD84</f>
        <v>0</v>
      </c>
      <c r="AC83" s="250"/>
      <c r="AD83" s="298"/>
      <c r="AE83" s="287">
        <f>'Visi duomenys'!BE84</f>
        <v>0</v>
      </c>
      <c r="AF83" s="273">
        <f>'Visi duomenys'!BF84</f>
        <v>0</v>
      </c>
      <c r="AG83" s="273">
        <f>'Visi duomenys'!BG84</f>
        <v>0</v>
      </c>
      <c r="AH83" s="304"/>
      <c r="AI83" s="305"/>
    </row>
    <row r="84" spans="1:35" s="274" customFormat="1" ht="16.5" customHeight="1" x14ac:dyDescent="0.25">
      <c r="A84" s="292" t="str">
        <f>'Visi duomenys'!A85</f>
        <v>2.1.2.3.2</v>
      </c>
      <c r="B84" s="237" t="str">
        <f>'Visi duomenys'!B85</f>
        <v>R086609-270000-0002</v>
      </c>
      <c r="C84" s="237" t="str">
        <f>'Visi duomenys'!D85</f>
        <v>IĮ Pagėgių šeimos centras veiklos efektyvumo gerinimas</v>
      </c>
      <c r="D84" s="271" t="str">
        <f>('Visi duomenys'!J85&amp;" "&amp;'Visi duomenys'!K85&amp;" "&amp;'Visi duomenys'!L85)</f>
        <v xml:space="preserve">  </v>
      </c>
      <c r="E84" s="272" t="str">
        <f>'Visi duomenys'!C85</f>
        <v>08.1.3-CPVA-R-609-71-0003</v>
      </c>
      <c r="F84" s="287" t="str">
        <f>'Visi duomenys'!AP85</f>
        <v>P.B.236</v>
      </c>
      <c r="G84" s="273" t="str">
        <f>'Visi duomenys'!AQ85</f>
        <v xml:space="preserve">Gyventojai, turintys galimybę pasinaudoti pagerintomis sveikatos priežiūros paslaugomis </v>
      </c>
      <c r="H84" s="273">
        <f>'Visi duomenys'!AR85</f>
        <v>3700</v>
      </c>
      <c r="I84" s="304"/>
      <c r="J84" s="305"/>
      <c r="K84" s="287" t="str">
        <f>'Visi duomenys'!AS85</f>
        <v>P.S.363</v>
      </c>
      <c r="L84" s="273" t="str">
        <f>'Visi duomenys'!AT85</f>
        <v>Viešąsias sveikatos priežiūros paslaugas teikiančių asmens sveikatos priežiūros įstaigų, kuriose modernizuota paslaugų teikimo infrastruktūra, skaičius</v>
      </c>
      <c r="M84" s="273">
        <f>'Visi duomenys'!AU85</f>
        <v>1</v>
      </c>
      <c r="N84" s="304"/>
      <c r="O84" s="305"/>
      <c r="P84" s="287">
        <f>'Visi duomenys'!AV85</f>
        <v>0</v>
      </c>
      <c r="Q84" s="273">
        <f>'Visi duomenys'!AW85</f>
        <v>0</v>
      </c>
      <c r="R84" s="273">
        <f>'Visi duomenys'!AX85</f>
        <v>0</v>
      </c>
      <c r="S84" s="304"/>
      <c r="T84" s="305"/>
      <c r="U84" s="299">
        <f>'Visi duomenys'!AY85</f>
        <v>0</v>
      </c>
      <c r="V84" s="250">
        <f>'Visi duomenys'!AZ85</f>
        <v>0</v>
      </c>
      <c r="W84" s="250">
        <f>'Visi duomenys'!BA85</f>
        <v>0</v>
      </c>
      <c r="X84" s="304"/>
      <c r="Y84" s="305"/>
      <c r="Z84" s="299">
        <f>'Visi duomenys'!BB85</f>
        <v>0</v>
      </c>
      <c r="AA84" s="250">
        <f>'Visi duomenys'!BC85</f>
        <v>0</v>
      </c>
      <c r="AB84" s="250">
        <f>'Visi duomenys'!BD85</f>
        <v>0</v>
      </c>
      <c r="AC84" s="250"/>
      <c r="AD84" s="298"/>
      <c r="AE84" s="287">
        <f>'Visi duomenys'!BE85</f>
        <v>0</v>
      </c>
      <c r="AF84" s="273">
        <f>'Visi duomenys'!BF85</f>
        <v>0</v>
      </c>
      <c r="AG84" s="273">
        <f>'Visi duomenys'!BG85</f>
        <v>0</v>
      </c>
      <c r="AH84" s="304"/>
      <c r="AI84" s="305"/>
    </row>
    <row r="85" spans="1:35" s="274" customFormat="1" ht="16.5" customHeight="1" x14ac:dyDescent="0.25">
      <c r="A85" s="292" t="str">
        <f>'Visi duomenys'!A86</f>
        <v>2.1.2.3.3</v>
      </c>
      <c r="B85" s="237" t="str">
        <f>'Visi duomenys'!B86</f>
        <v>R086609-270000-0003</v>
      </c>
      <c r="C85" s="237" t="str">
        <f>'Visi duomenys'!D86</f>
        <v>Jurbarko rajono viešųjų pirminės sveikatos priežiūros įstaigų veiklos efektyvumo didinimas</v>
      </c>
      <c r="D85" s="271" t="str">
        <f>('Visi duomenys'!J86&amp;" "&amp;'Visi duomenys'!K86&amp;" "&amp;'Visi duomenys'!L86)</f>
        <v xml:space="preserve">  </v>
      </c>
      <c r="E85" s="272" t="str">
        <f>'Visi duomenys'!C86</f>
        <v>08.1.3-CPVA-R-609-71-0013</v>
      </c>
      <c r="F85" s="287" t="str">
        <f>'Visi duomenys'!AP86</f>
        <v>P.B.236</v>
      </c>
      <c r="G85" s="273" t="str">
        <f>'Visi duomenys'!AQ86</f>
        <v xml:space="preserve">Gyventojai, turintys galimybę pasinaudoti pagerintomis sveikatos priežiūros paslaugomis </v>
      </c>
      <c r="H85" s="273">
        <f>'Visi duomenys'!AR86</f>
        <v>16488</v>
      </c>
      <c r="I85" s="304"/>
      <c r="J85" s="305"/>
      <c r="K85" s="287" t="str">
        <f>'Visi duomenys'!AS86</f>
        <v>P.S.363</v>
      </c>
      <c r="L85" s="273" t="str">
        <f>'Visi duomenys'!AT86</f>
        <v>Viešąsias sveikatos priežiūros paslaugas teikiančių asmens sveikatos priežiūros įstaigų, kuriose modernizuota paslaugų teikimo infrastruktūra, skaičius</v>
      </c>
      <c r="M85" s="273">
        <f>'Visi duomenys'!AU86</f>
        <v>5</v>
      </c>
      <c r="N85" s="304"/>
      <c r="O85" s="305"/>
      <c r="P85" s="287">
        <f>'Visi duomenys'!AV86</f>
        <v>0</v>
      </c>
      <c r="Q85" s="273">
        <f>'Visi duomenys'!AW86</f>
        <v>0</v>
      </c>
      <c r="R85" s="273">
        <f>'Visi duomenys'!AX86</f>
        <v>0</v>
      </c>
      <c r="S85" s="304"/>
      <c r="T85" s="305"/>
      <c r="U85" s="299">
        <f>'Visi duomenys'!AY86</f>
        <v>0</v>
      </c>
      <c r="V85" s="250">
        <f>'Visi duomenys'!AZ86</f>
        <v>0</v>
      </c>
      <c r="W85" s="250">
        <f>'Visi duomenys'!BA86</f>
        <v>0</v>
      </c>
      <c r="X85" s="304"/>
      <c r="Y85" s="305"/>
      <c r="Z85" s="299">
        <f>'Visi duomenys'!BB86</f>
        <v>0</v>
      </c>
      <c r="AA85" s="250">
        <f>'Visi duomenys'!BC86</f>
        <v>0</v>
      </c>
      <c r="AB85" s="250">
        <f>'Visi duomenys'!BD86</f>
        <v>0</v>
      </c>
      <c r="AC85" s="250"/>
      <c r="AD85" s="298"/>
      <c r="AE85" s="287">
        <f>'Visi duomenys'!BE86</f>
        <v>0</v>
      </c>
      <c r="AF85" s="273">
        <f>'Visi duomenys'!BF86</f>
        <v>0</v>
      </c>
      <c r="AG85" s="273">
        <f>'Visi duomenys'!BG86</f>
        <v>0</v>
      </c>
      <c r="AH85" s="304"/>
      <c r="AI85" s="305"/>
    </row>
    <row r="86" spans="1:35" s="274" customFormat="1" ht="16.5" customHeight="1" x14ac:dyDescent="0.25">
      <c r="A86" s="292" t="str">
        <f>'Visi duomenys'!A87</f>
        <v>2.1.2.3.4</v>
      </c>
      <c r="B86" s="237" t="str">
        <f>'Visi duomenys'!B87</f>
        <v>R086609-270000-0004</v>
      </c>
      <c r="C86" s="237" t="str">
        <f>'Visi duomenys'!D87</f>
        <v>UAB Jurbarko šeimos klinikos pirminės asmens sveikatos priežiūros veiklos efektyvumo didinimas</v>
      </c>
      <c r="D86" s="271" t="str">
        <f>('Visi duomenys'!J87&amp;" "&amp;'Visi duomenys'!K87&amp;" "&amp;'Visi duomenys'!L87)</f>
        <v xml:space="preserve">  </v>
      </c>
      <c r="E86" s="272" t="str">
        <f>'Visi duomenys'!C87</f>
        <v>08.1.3-CPVA-R-609-71-0011</v>
      </c>
      <c r="F86" s="287" t="str">
        <f>'Visi duomenys'!AP87</f>
        <v>P.B.236</v>
      </c>
      <c r="G86" s="273" t="str">
        <f>'Visi duomenys'!AQ87</f>
        <v xml:space="preserve">Gyventojai, turintys galimybę pasinaudoti pagerintomis sveikatos priežiūros paslaugomis </v>
      </c>
      <c r="H86" s="273">
        <f>'Visi duomenys'!AR87</f>
        <v>2513</v>
      </c>
      <c r="I86" s="304"/>
      <c r="J86" s="305"/>
      <c r="K86" s="287" t="str">
        <f>'Visi duomenys'!AS87</f>
        <v>P.S.363</v>
      </c>
      <c r="L86" s="273" t="str">
        <f>'Visi duomenys'!AT87</f>
        <v>Viešąsias sveikatos priežiūros paslaugas teikiančių asmens sveikatos priežiūros įstaigų, kuriose modernizuota paslaugų teikimo infrastruktūra, skaičius</v>
      </c>
      <c r="M86" s="273">
        <f>'Visi duomenys'!AU87</f>
        <v>1</v>
      </c>
      <c r="N86" s="304"/>
      <c r="O86" s="305"/>
      <c r="P86" s="287">
        <f>'Visi duomenys'!AV87</f>
        <v>0</v>
      </c>
      <c r="Q86" s="273">
        <f>'Visi duomenys'!AW87</f>
        <v>0</v>
      </c>
      <c r="R86" s="273">
        <f>'Visi duomenys'!AX87</f>
        <v>0</v>
      </c>
      <c r="S86" s="304"/>
      <c r="T86" s="305"/>
      <c r="U86" s="299">
        <f>'Visi duomenys'!AY87</f>
        <v>0</v>
      </c>
      <c r="V86" s="250">
        <f>'Visi duomenys'!AZ87</f>
        <v>0</v>
      </c>
      <c r="W86" s="250">
        <f>'Visi duomenys'!BA87</f>
        <v>0</v>
      </c>
      <c r="X86" s="304"/>
      <c r="Y86" s="305"/>
      <c r="Z86" s="299">
        <f>'Visi duomenys'!BB87</f>
        <v>0</v>
      </c>
      <c r="AA86" s="250">
        <f>'Visi duomenys'!BC87</f>
        <v>0</v>
      </c>
      <c r="AB86" s="250">
        <f>'Visi duomenys'!BD87</f>
        <v>0</v>
      </c>
      <c r="AC86" s="250"/>
      <c r="AD86" s="298"/>
      <c r="AE86" s="287">
        <f>'Visi duomenys'!BE87</f>
        <v>0</v>
      </c>
      <c r="AF86" s="273">
        <f>'Visi duomenys'!BF87</f>
        <v>0</v>
      </c>
      <c r="AG86" s="273">
        <f>'Visi duomenys'!BG87</f>
        <v>0</v>
      </c>
      <c r="AH86" s="304"/>
      <c r="AI86" s="305"/>
    </row>
    <row r="87" spans="1:35" s="274" customFormat="1" ht="16.5" customHeight="1" x14ac:dyDescent="0.25">
      <c r="A87" s="292" t="str">
        <f>'Visi duomenys'!A88</f>
        <v>2.1.2.3.5</v>
      </c>
      <c r="B87" s="237" t="str">
        <f>'Visi duomenys'!B88</f>
        <v>R086609-270000-0005</v>
      </c>
      <c r="C87" s="237" t="str">
        <f>'Visi duomenys'!D88</f>
        <v>N. Dungveckienės šeimos klinikos pirminės asmens sveikatos priežiūros veiklos efektyvumo didinimas</v>
      </c>
      <c r="D87" s="271" t="str">
        <f>('Visi duomenys'!J88&amp;" "&amp;'Visi duomenys'!K88&amp;" "&amp;'Visi duomenys'!L88)</f>
        <v xml:space="preserve">  </v>
      </c>
      <c r="E87" s="272" t="str">
        <f>'Visi duomenys'!C88</f>
        <v>08.1.3-CPVA-R-609-71-0012</v>
      </c>
      <c r="F87" s="287" t="str">
        <f>'Visi duomenys'!AP88</f>
        <v>P.B.236</v>
      </c>
      <c r="G87" s="273" t="str">
        <f>'Visi duomenys'!AQ88</f>
        <v xml:space="preserve">Gyventojai, turintys galimybę pasinaudoti pagerintomis sveikatos priežiūros paslaugomis </v>
      </c>
      <c r="H87" s="273">
        <f>'Visi duomenys'!AR88</f>
        <v>2472</v>
      </c>
      <c r="I87" s="304"/>
      <c r="J87" s="305"/>
      <c r="K87" s="287" t="str">
        <f>'Visi duomenys'!AS88</f>
        <v>P.S.363</v>
      </c>
      <c r="L87" s="273" t="str">
        <f>'Visi duomenys'!AT88</f>
        <v>Viešąsias sveikatos priežiūros paslaugas teikiančių asmens sveikatos priežiūros įstaigų, kuriose modernizuota paslaugų teikimo infrastruktūra, skaičius</v>
      </c>
      <c r="M87" s="273">
        <f>'Visi duomenys'!AU88</f>
        <v>1</v>
      </c>
      <c r="N87" s="304"/>
      <c r="O87" s="305"/>
      <c r="P87" s="287">
        <f>'Visi duomenys'!AV88</f>
        <v>0</v>
      </c>
      <c r="Q87" s="273">
        <f>'Visi duomenys'!AW88</f>
        <v>0</v>
      </c>
      <c r="R87" s="273">
        <f>'Visi duomenys'!AX88</f>
        <v>0</v>
      </c>
      <c r="S87" s="304"/>
      <c r="T87" s="305"/>
      <c r="U87" s="299">
        <f>'Visi duomenys'!AY88</f>
        <v>0</v>
      </c>
      <c r="V87" s="250">
        <f>'Visi duomenys'!AZ88</f>
        <v>0</v>
      </c>
      <c r="W87" s="250">
        <f>'Visi duomenys'!BA88</f>
        <v>0</v>
      </c>
      <c r="X87" s="304"/>
      <c r="Y87" s="305"/>
      <c r="Z87" s="299">
        <f>'Visi duomenys'!BB88</f>
        <v>0</v>
      </c>
      <c r="AA87" s="250">
        <f>'Visi duomenys'!BC88</f>
        <v>0</v>
      </c>
      <c r="AB87" s="250">
        <f>'Visi duomenys'!BD88</f>
        <v>0</v>
      </c>
      <c r="AC87" s="250"/>
      <c r="AD87" s="298"/>
      <c r="AE87" s="287">
        <f>'Visi duomenys'!BE88</f>
        <v>0</v>
      </c>
      <c r="AF87" s="273">
        <f>'Visi duomenys'!BF88</f>
        <v>0</v>
      </c>
      <c r="AG87" s="273">
        <f>'Visi duomenys'!BG88</f>
        <v>0</v>
      </c>
      <c r="AH87" s="304"/>
      <c r="AI87" s="305"/>
    </row>
    <row r="88" spans="1:35" s="274" customFormat="1" ht="16.5" customHeight="1" x14ac:dyDescent="0.25">
      <c r="A88" s="292" t="str">
        <f>'Visi duomenys'!A89</f>
        <v>2.1.2.3.6</v>
      </c>
      <c r="B88" s="237" t="str">
        <f>'Visi duomenys'!B89</f>
        <v>R086609-270000-0006</v>
      </c>
      <c r="C88" s="237" t="str">
        <f>'Visi duomenys'!D89</f>
        <v>T.Švedko gydytojos kabineto pirminės asmens sveikatos priežiūros veiklos efektyvumo didinimas</v>
      </c>
      <c r="D88" s="271" t="str">
        <f>('Visi duomenys'!J89&amp;" "&amp;'Visi duomenys'!K89&amp;" "&amp;'Visi duomenys'!L89)</f>
        <v xml:space="preserve">  </v>
      </c>
      <c r="E88" s="272" t="str">
        <f>'Visi duomenys'!C89</f>
        <v>08.1.3-CPVA-R-609-71-0016</v>
      </c>
      <c r="F88" s="287" t="str">
        <f>'Visi duomenys'!AP89</f>
        <v>P.B.236</v>
      </c>
      <c r="G88" s="273" t="str">
        <f>'Visi duomenys'!AQ89</f>
        <v xml:space="preserve">Gyventojai, turintys galimybę pasinaudoti pagerintomis sveikatos priežiūros paslaugomis </v>
      </c>
      <c r="H88" s="273">
        <f>'Visi duomenys'!AR89</f>
        <v>1409</v>
      </c>
      <c r="I88" s="304"/>
      <c r="J88" s="305"/>
      <c r="K88" s="287" t="str">
        <f>'Visi duomenys'!AS89</f>
        <v>P.S.363</v>
      </c>
      <c r="L88" s="273" t="str">
        <f>'Visi duomenys'!AT89</f>
        <v>Viešąsias sveikatos priežiūros paslaugas teikiančių asmens sveikatos priežiūros įstaigų, kuriose modernizuota paslaugų teikimo infrastruktūra, skaičius</v>
      </c>
      <c r="M88" s="273">
        <f>'Visi duomenys'!AU89</f>
        <v>1</v>
      </c>
      <c r="N88" s="304"/>
      <c r="O88" s="305"/>
      <c r="P88" s="287">
        <f>'Visi duomenys'!AV89</f>
        <v>0</v>
      </c>
      <c r="Q88" s="273">
        <f>'Visi duomenys'!AW89</f>
        <v>0</v>
      </c>
      <c r="R88" s="273">
        <f>'Visi duomenys'!AX89</f>
        <v>0</v>
      </c>
      <c r="S88" s="304"/>
      <c r="T88" s="305"/>
      <c r="U88" s="299">
        <f>'Visi duomenys'!AY89</f>
        <v>0</v>
      </c>
      <c r="V88" s="250">
        <f>'Visi duomenys'!AZ89</f>
        <v>0</v>
      </c>
      <c r="W88" s="250">
        <f>'Visi duomenys'!BA89</f>
        <v>0</v>
      </c>
      <c r="X88" s="304"/>
      <c r="Y88" s="305"/>
      <c r="Z88" s="299">
        <f>'Visi duomenys'!BB89</f>
        <v>0</v>
      </c>
      <c r="AA88" s="250">
        <f>'Visi duomenys'!BC89</f>
        <v>0</v>
      </c>
      <c r="AB88" s="250">
        <f>'Visi duomenys'!BD89</f>
        <v>0</v>
      </c>
      <c r="AC88" s="250"/>
      <c r="AD88" s="298"/>
      <c r="AE88" s="287">
        <f>'Visi duomenys'!BE89</f>
        <v>0</v>
      </c>
      <c r="AF88" s="273">
        <f>'Visi duomenys'!BF89</f>
        <v>0</v>
      </c>
      <c r="AG88" s="273">
        <f>'Visi duomenys'!BG89</f>
        <v>0</v>
      </c>
      <c r="AH88" s="304"/>
      <c r="AI88" s="305"/>
    </row>
    <row r="89" spans="1:35" s="274" customFormat="1" ht="16.5" customHeight="1" x14ac:dyDescent="0.25">
      <c r="A89" s="292" t="str">
        <f>'Visi duomenys'!A90</f>
        <v>2.1.2.3.7</v>
      </c>
      <c r="B89" s="237" t="str">
        <f>'Visi duomenys'!B90</f>
        <v>R086609-270000-0007</v>
      </c>
      <c r="C89" s="237" t="str">
        <f>'Visi duomenys'!D90</f>
        <v>V. R. Petkinienės IĮ „Philema“ pirminės asmens sveikatos priežiūros veiklos efektyvumo didinimas</v>
      </c>
      <c r="D89" s="271" t="str">
        <f>('Visi duomenys'!J90&amp;" "&amp;'Visi duomenys'!K90&amp;" "&amp;'Visi duomenys'!L90)</f>
        <v xml:space="preserve">  </v>
      </c>
      <c r="E89" s="272" t="str">
        <f>'Visi duomenys'!C90</f>
        <v>08.1.3-CPVA-R-609-71-0015</v>
      </c>
      <c r="F89" s="287" t="str">
        <f>'Visi duomenys'!AP90</f>
        <v>P.B.236</v>
      </c>
      <c r="G89" s="273" t="str">
        <f>'Visi duomenys'!AQ90</f>
        <v xml:space="preserve">Gyventojai, turintys galimybę pasinaudoti pagerintomis sveikatos priežiūros paslaugomis </v>
      </c>
      <c r="H89" s="273">
        <f>'Visi duomenys'!AR90</f>
        <v>2354</v>
      </c>
      <c r="I89" s="304"/>
      <c r="J89" s="305"/>
      <c r="K89" s="287" t="str">
        <f>'Visi duomenys'!AS90</f>
        <v>P.S.363</v>
      </c>
      <c r="L89" s="273" t="str">
        <f>'Visi duomenys'!AT90</f>
        <v>Viešąsias sveikatos priežiūros paslaugas teikiančių asmens sveikatos priežiūros įstaigų, kuriose modernizuota paslaugų teikimo infrastruktūra, skaičius</v>
      </c>
      <c r="M89" s="273">
        <f>'Visi duomenys'!AU90</f>
        <v>1</v>
      </c>
      <c r="N89" s="304"/>
      <c r="O89" s="305"/>
      <c r="P89" s="287">
        <f>'Visi duomenys'!AV90</f>
        <v>0</v>
      </c>
      <c r="Q89" s="273">
        <f>'Visi duomenys'!AW90</f>
        <v>0</v>
      </c>
      <c r="R89" s="273">
        <f>'Visi duomenys'!AX90</f>
        <v>0</v>
      </c>
      <c r="S89" s="304"/>
      <c r="T89" s="305"/>
      <c r="U89" s="299">
        <f>'Visi duomenys'!AY90</f>
        <v>0</v>
      </c>
      <c r="V89" s="250">
        <f>'Visi duomenys'!AZ90</f>
        <v>0</v>
      </c>
      <c r="W89" s="250">
        <f>'Visi duomenys'!BA90</f>
        <v>0</v>
      </c>
      <c r="X89" s="304"/>
      <c r="Y89" s="305"/>
      <c r="Z89" s="299">
        <f>'Visi duomenys'!BB90</f>
        <v>0</v>
      </c>
      <c r="AA89" s="250">
        <f>'Visi duomenys'!BC90</f>
        <v>0</v>
      </c>
      <c r="AB89" s="250">
        <f>'Visi duomenys'!BD90</f>
        <v>0</v>
      </c>
      <c r="AC89" s="250"/>
      <c r="AD89" s="298"/>
      <c r="AE89" s="287">
        <f>'Visi duomenys'!BE90</f>
        <v>0</v>
      </c>
      <c r="AF89" s="273">
        <f>'Visi duomenys'!BF90</f>
        <v>0</v>
      </c>
      <c r="AG89" s="273">
        <f>'Visi duomenys'!BG90</f>
        <v>0</v>
      </c>
      <c r="AH89" s="304"/>
      <c r="AI89" s="305"/>
    </row>
    <row r="90" spans="1:35" s="274" customFormat="1" ht="16.5" customHeight="1" x14ac:dyDescent="0.25">
      <c r="A90" s="292" t="str">
        <f>'Visi duomenys'!A91</f>
        <v>2.1.2.3.8</v>
      </c>
      <c r="B90" s="237" t="str">
        <f>'Visi duomenys'!B91</f>
        <v>R086609-270000-0008</v>
      </c>
      <c r="C90" s="237" t="str">
        <f>'Visi duomenys'!D91</f>
        <v>Sveikatos priežiūros paslaugų prieinamumo gerinimas VšĮ Šilalės pirminės sveikatos priežiūros centre</v>
      </c>
      <c r="D90" s="271" t="str">
        <f>('Visi duomenys'!J91&amp;" "&amp;'Visi duomenys'!K91&amp;" "&amp;'Visi duomenys'!L91)</f>
        <v xml:space="preserve">  </v>
      </c>
      <c r="E90" s="272" t="str">
        <f>'Visi duomenys'!C91</f>
        <v>08.1.3-CPVA-R-609-71-0006</v>
      </c>
      <c r="F90" s="287" t="str">
        <f>'Visi duomenys'!AP91</f>
        <v>P.B.236</v>
      </c>
      <c r="G90" s="273" t="str">
        <f>'Visi duomenys'!AQ91</f>
        <v xml:space="preserve">Gyventojai, turintys galimybę pasinaudoti pagerintomis sveikatos priežiūros paslaugomis </v>
      </c>
      <c r="H90" s="273">
        <f>'Visi duomenys'!AR91</f>
        <v>6018</v>
      </c>
      <c r="I90" s="304"/>
      <c r="J90" s="305"/>
      <c r="K90" s="287" t="str">
        <f>'Visi duomenys'!AS91</f>
        <v>P.S.363</v>
      </c>
      <c r="L90" s="273" t="str">
        <f>'Visi duomenys'!AT91</f>
        <v>Viešąsias sveikatos priežiūros paslaugas teikiančių asmens sveikatos priežiūros įstaigų, kuriose modernizuota paslaugų teikimo infrastruktūra, skaičius</v>
      </c>
      <c r="M90" s="273">
        <f>'Visi duomenys'!AU91</f>
        <v>1</v>
      </c>
      <c r="N90" s="304"/>
      <c r="O90" s="305"/>
      <c r="P90" s="287">
        <f>'Visi duomenys'!AV91</f>
        <v>0</v>
      </c>
      <c r="Q90" s="273">
        <f>'Visi duomenys'!AW91</f>
        <v>0</v>
      </c>
      <c r="R90" s="273">
        <f>'Visi duomenys'!AX91</f>
        <v>0</v>
      </c>
      <c r="S90" s="304"/>
      <c r="T90" s="305"/>
      <c r="U90" s="299">
        <f>'Visi duomenys'!AY91</f>
        <v>0</v>
      </c>
      <c r="V90" s="250">
        <f>'Visi duomenys'!AZ91</f>
        <v>0</v>
      </c>
      <c r="W90" s="250">
        <f>'Visi duomenys'!BA91</f>
        <v>0</v>
      </c>
      <c r="X90" s="304"/>
      <c r="Y90" s="305"/>
      <c r="Z90" s="299">
        <f>'Visi duomenys'!BB91</f>
        <v>0</v>
      </c>
      <c r="AA90" s="250">
        <f>'Visi duomenys'!BC91</f>
        <v>0</v>
      </c>
      <c r="AB90" s="250">
        <f>'Visi duomenys'!BD91</f>
        <v>0</v>
      </c>
      <c r="AC90" s="250"/>
      <c r="AD90" s="298"/>
      <c r="AE90" s="287">
        <f>'Visi duomenys'!BE91</f>
        <v>0</v>
      </c>
      <c r="AF90" s="273">
        <f>'Visi duomenys'!BF91</f>
        <v>0</v>
      </c>
      <c r="AG90" s="273">
        <f>'Visi duomenys'!BG91</f>
        <v>0</v>
      </c>
      <c r="AH90" s="304"/>
      <c r="AI90" s="305"/>
    </row>
    <row r="91" spans="1:35" s="274" customFormat="1" ht="16.5" customHeight="1" x14ac:dyDescent="0.25">
      <c r="A91" s="292" t="str">
        <f>'Visi duomenys'!A92</f>
        <v>2.1.2.3.9</v>
      </c>
      <c r="B91" s="237" t="str">
        <f>'Visi duomenys'!B92</f>
        <v>R086609-270000-0009</v>
      </c>
      <c r="C91" s="237" t="str">
        <f>'Visi duomenys'!D92</f>
        <v>Gyventojų sveikatos priežiūros paslaugų gerinimas ir priklausomybės nuo opioidų mažinimas</v>
      </c>
      <c r="D91" s="271" t="str">
        <f>('Visi duomenys'!J92&amp;" "&amp;'Visi duomenys'!K92&amp;" "&amp;'Visi duomenys'!L92)</f>
        <v xml:space="preserve">  </v>
      </c>
      <c r="E91" s="272" t="str">
        <f>'Visi duomenys'!C92</f>
        <v>08.1.3-CPVA-R-609-71-0007</v>
      </c>
      <c r="F91" s="287" t="str">
        <f>'Visi duomenys'!AP92</f>
        <v>P.B.236</v>
      </c>
      <c r="G91" s="273" t="str">
        <f>'Visi duomenys'!AQ92</f>
        <v xml:space="preserve">Gyventojai, turintys galimybę pasinaudoti pagerintomis sveikatos priežiūros paslaugomis </v>
      </c>
      <c r="H91" s="273">
        <f>'Visi duomenys'!AR92</f>
        <v>2231</v>
      </c>
      <c r="I91" s="304"/>
      <c r="J91" s="305"/>
      <c r="K91" s="287" t="str">
        <f>'Visi duomenys'!AS92</f>
        <v>P.S.363</v>
      </c>
      <c r="L91" s="273" t="str">
        <f>'Visi duomenys'!AT92</f>
        <v>Viešąsias sveikatos priežiūros paslaugas teikiančių asmens sveikatos priežiūros įstaigų, kuriose modernizuota paslaugų teikimo infrastruktūra, skaičius</v>
      </c>
      <c r="M91" s="273">
        <f>'Visi duomenys'!AU92</f>
        <v>3</v>
      </c>
      <c r="N91" s="304"/>
      <c r="O91" s="305"/>
      <c r="P91" s="287">
        <f>'Visi duomenys'!AV92</f>
        <v>0</v>
      </c>
      <c r="Q91" s="273">
        <f>'Visi duomenys'!AW92</f>
        <v>0</v>
      </c>
      <c r="R91" s="273">
        <f>'Visi duomenys'!AX92</f>
        <v>0</v>
      </c>
      <c r="S91" s="304"/>
      <c r="T91" s="305"/>
      <c r="U91" s="299">
        <f>'Visi duomenys'!AY92</f>
        <v>0</v>
      </c>
      <c r="V91" s="250">
        <f>'Visi duomenys'!AZ92</f>
        <v>0</v>
      </c>
      <c r="W91" s="250">
        <f>'Visi duomenys'!BA92</f>
        <v>0</v>
      </c>
      <c r="X91" s="304"/>
      <c r="Y91" s="305"/>
      <c r="Z91" s="299">
        <f>'Visi duomenys'!BB92</f>
        <v>0</v>
      </c>
      <c r="AA91" s="250">
        <f>'Visi duomenys'!BC92</f>
        <v>0</v>
      </c>
      <c r="AB91" s="250">
        <f>'Visi duomenys'!BD92</f>
        <v>0</v>
      </c>
      <c r="AC91" s="250"/>
      <c r="AD91" s="298"/>
      <c r="AE91" s="287">
        <f>'Visi duomenys'!BE92</f>
        <v>0</v>
      </c>
      <c r="AF91" s="273">
        <f>'Visi duomenys'!BF92</f>
        <v>0</v>
      </c>
      <c r="AG91" s="273">
        <f>'Visi duomenys'!BG92</f>
        <v>0</v>
      </c>
      <c r="AH91" s="304"/>
      <c r="AI91" s="305"/>
    </row>
    <row r="92" spans="1:35" s="274" customFormat="1" ht="16.5" customHeight="1" x14ac:dyDescent="0.25">
      <c r="A92" s="292" t="str">
        <f>'Visi duomenys'!A93</f>
        <v>2.1.2.3.10</v>
      </c>
      <c r="B92" s="237" t="str">
        <f>'Visi duomenys'!B93</f>
        <v>R086609-270000-0010</v>
      </c>
      <c r="C92" s="237" t="str">
        <f>'Visi duomenys'!D93</f>
        <v>Ambulatorinių sveikatos priežiūros paslaugų prieinamumo gerinimas Viešojoje įstaigoje Pajūrio ambulatorijoje</v>
      </c>
      <c r="D92" s="271" t="str">
        <f>('Visi duomenys'!J93&amp;" "&amp;'Visi duomenys'!K93&amp;" "&amp;'Visi duomenys'!L93)</f>
        <v xml:space="preserve">  </v>
      </c>
      <c r="E92" s="272" t="str">
        <f>'Visi duomenys'!C93</f>
        <v>08.1.3-CPVA-R-609-71-0009</v>
      </c>
      <c r="F92" s="287" t="str">
        <f>'Visi duomenys'!AP93</f>
        <v>P.B.236</v>
      </c>
      <c r="G92" s="273" t="str">
        <f>'Visi duomenys'!AQ93</f>
        <v xml:space="preserve">Gyventojai, turintys galimybę pasinaudoti pagerintomis sveikatos priežiūros paslaugomis </v>
      </c>
      <c r="H92" s="273">
        <f>'Visi duomenys'!AR93</f>
        <v>1137</v>
      </c>
      <c r="I92" s="304"/>
      <c r="J92" s="305"/>
      <c r="K92" s="287" t="str">
        <f>'Visi duomenys'!AS93</f>
        <v>P.S.363</v>
      </c>
      <c r="L92" s="273" t="str">
        <f>'Visi duomenys'!AT93</f>
        <v>Viešąsias sveikatos priežiūros paslaugas teikiančių asmens sveikatos priežiūros įstaigų, kuriose modernizuota paslaugų teikimo infrastruktūra, skaičius</v>
      </c>
      <c r="M92" s="273">
        <f>'Visi duomenys'!AU93</f>
        <v>1</v>
      </c>
      <c r="N92" s="304"/>
      <c r="O92" s="305"/>
      <c r="P92" s="287">
        <f>'Visi duomenys'!AV93</f>
        <v>0</v>
      </c>
      <c r="Q92" s="273">
        <f>'Visi duomenys'!AW93</f>
        <v>0</v>
      </c>
      <c r="R92" s="273">
        <f>'Visi duomenys'!AX93</f>
        <v>0</v>
      </c>
      <c r="S92" s="304"/>
      <c r="T92" s="305"/>
      <c r="U92" s="299">
        <f>'Visi duomenys'!AY93</f>
        <v>0</v>
      </c>
      <c r="V92" s="250">
        <f>'Visi duomenys'!AZ93</f>
        <v>0</v>
      </c>
      <c r="W92" s="250">
        <f>'Visi duomenys'!BA93</f>
        <v>0</v>
      </c>
      <c r="X92" s="304"/>
      <c r="Y92" s="305"/>
      <c r="Z92" s="299">
        <f>'Visi duomenys'!BB93</f>
        <v>0</v>
      </c>
      <c r="AA92" s="250">
        <f>'Visi duomenys'!BC93</f>
        <v>0</v>
      </c>
      <c r="AB92" s="250">
        <f>'Visi duomenys'!BD93</f>
        <v>0</v>
      </c>
      <c r="AC92" s="250"/>
      <c r="AD92" s="298"/>
      <c r="AE92" s="287">
        <f>'Visi duomenys'!BE93</f>
        <v>0</v>
      </c>
      <c r="AF92" s="273">
        <f>'Visi duomenys'!BF93</f>
        <v>0</v>
      </c>
      <c r="AG92" s="273">
        <f>'Visi duomenys'!BG93</f>
        <v>0</v>
      </c>
      <c r="AH92" s="304"/>
      <c r="AI92" s="305"/>
    </row>
    <row r="93" spans="1:35" s="274" customFormat="1" ht="16.5" customHeight="1" x14ac:dyDescent="0.25">
      <c r="A93" s="292" t="str">
        <f>'Visi duomenys'!A94</f>
        <v>2.1.2.3.11</v>
      </c>
      <c r="B93" s="237" t="str">
        <f>'Visi duomenys'!B94</f>
        <v>R086609-270000-0011</v>
      </c>
      <c r="C93" s="237" t="str">
        <f>'Visi duomenys'!D94</f>
        <v>VšĮ Laukuvos ambulatorijos teikiamų paslaugų kokybės gerinimas</v>
      </c>
      <c r="D93" s="271" t="str">
        <f>('Visi duomenys'!J94&amp;" "&amp;'Visi duomenys'!K94&amp;" "&amp;'Visi duomenys'!L94)</f>
        <v xml:space="preserve">  </v>
      </c>
      <c r="E93" s="272" t="str">
        <f>'Visi duomenys'!C94</f>
        <v>08.1.3-CPVA-R-609-71-0002</v>
      </c>
      <c r="F93" s="287" t="str">
        <f>'Visi duomenys'!AP94</f>
        <v>P.B.236</v>
      </c>
      <c r="G93" s="273" t="str">
        <f>'Visi duomenys'!AQ94</f>
        <v xml:space="preserve">Gyventojai, turintys galimybę pasinaudoti pagerintomis sveikatos priežiūros paslaugomis </v>
      </c>
      <c r="H93" s="273">
        <f>'Visi duomenys'!AR94</f>
        <v>1141</v>
      </c>
      <c r="I93" s="304"/>
      <c r="J93" s="305"/>
      <c r="K93" s="287" t="str">
        <f>'Visi duomenys'!AS94</f>
        <v>P.S.363</v>
      </c>
      <c r="L93" s="273" t="str">
        <f>'Visi duomenys'!AT94</f>
        <v>Viešąsias sveikatos priežiūros paslaugas teikiančių asmens sveikatos priežiūros įstaigų, kuriose modernizuota paslaugų teikimo infrastruktūra, skaičius</v>
      </c>
      <c r="M93" s="273">
        <f>'Visi duomenys'!AU94</f>
        <v>1</v>
      </c>
      <c r="N93" s="304"/>
      <c r="O93" s="305"/>
      <c r="P93" s="287">
        <f>'Visi duomenys'!AV94</f>
        <v>0</v>
      </c>
      <c r="Q93" s="273">
        <f>'Visi duomenys'!AW94</f>
        <v>0</v>
      </c>
      <c r="R93" s="273">
        <f>'Visi duomenys'!AX94</f>
        <v>0</v>
      </c>
      <c r="S93" s="304"/>
      <c r="T93" s="305"/>
      <c r="U93" s="299">
        <f>'Visi duomenys'!AY94</f>
        <v>0</v>
      </c>
      <c r="V93" s="250">
        <f>'Visi duomenys'!AZ94</f>
        <v>0</v>
      </c>
      <c r="W93" s="250">
        <f>'Visi duomenys'!BA94</f>
        <v>0</v>
      </c>
      <c r="X93" s="304"/>
      <c r="Y93" s="305"/>
      <c r="Z93" s="299">
        <f>'Visi duomenys'!BB94</f>
        <v>0</v>
      </c>
      <c r="AA93" s="250">
        <f>'Visi duomenys'!BC94</f>
        <v>0</v>
      </c>
      <c r="AB93" s="250">
        <f>'Visi duomenys'!BD94</f>
        <v>0</v>
      </c>
      <c r="AC93" s="250"/>
      <c r="AD93" s="298"/>
      <c r="AE93" s="287">
        <f>'Visi duomenys'!BE94</f>
        <v>0</v>
      </c>
      <c r="AF93" s="273">
        <f>'Visi duomenys'!BF94</f>
        <v>0</v>
      </c>
      <c r="AG93" s="273">
        <f>'Visi duomenys'!BG94</f>
        <v>0</v>
      </c>
      <c r="AH93" s="304"/>
      <c r="AI93" s="305"/>
    </row>
    <row r="94" spans="1:35" s="274" customFormat="1" ht="16.5" customHeight="1" x14ac:dyDescent="0.25">
      <c r="A94" s="292" t="str">
        <f>'Visi duomenys'!A95</f>
        <v>2.1.2.3.12</v>
      </c>
      <c r="B94" s="237" t="str">
        <f>'Visi duomenys'!B95</f>
        <v>R086609-270000-0012</v>
      </c>
      <c r="C94" s="237" t="str">
        <f>'Visi duomenys'!D95</f>
        <v>Ambulatorinių sveikatos priežiūros paslaugų prieinamumo gerinimas VšĮ Kvėdarnos ambulatorijoje</v>
      </c>
      <c r="D94" s="271" t="str">
        <f>('Visi duomenys'!J95&amp;" "&amp;'Visi duomenys'!K95&amp;" "&amp;'Visi duomenys'!L95)</f>
        <v xml:space="preserve">  </v>
      </c>
      <c r="E94" s="272" t="str">
        <f>'Visi duomenys'!C95</f>
        <v>08.1.3-CPVA-R-609-71-0010</v>
      </c>
      <c r="F94" s="287" t="str">
        <f>'Visi duomenys'!AP95</f>
        <v>P.B.236</v>
      </c>
      <c r="G94" s="273" t="str">
        <f>'Visi duomenys'!AQ95</f>
        <v xml:space="preserve">Gyventojai, turintys galimybę pasinaudoti pagerintomis sveikatos priežiūros paslaugomis </v>
      </c>
      <c r="H94" s="273">
        <f>'Visi duomenys'!AR95</f>
        <v>1235</v>
      </c>
      <c r="I94" s="304"/>
      <c r="J94" s="305"/>
      <c r="K94" s="287" t="str">
        <f>'Visi duomenys'!AS95</f>
        <v>P.S.363</v>
      </c>
      <c r="L94" s="273" t="str">
        <f>'Visi duomenys'!AT95</f>
        <v>Viešąsias sveikatos priežiūros paslaugas teikiančių asmens sveikatos priežiūros įstaigų, kuriose modernizuota paslaugų teikimo infrastruktūra, skaičius</v>
      </c>
      <c r="M94" s="273">
        <f>'Visi duomenys'!AU95</f>
        <v>1</v>
      </c>
      <c r="N94" s="304"/>
      <c r="O94" s="305"/>
      <c r="P94" s="287">
        <f>'Visi duomenys'!AV95</f>
        <v>0</v>
      </c>
      <c r="Q94" s="273">
        <f>'Visi duomenys'!AW95</f>
        <v>0</v>
      </c>
      <c r="R94" s="273">
        <f>'Visi duomenys'!AX95</f>
        <v>0</v>
      </c>
      <c r="S94" s="304"/>
      <c r="T94" s="305"/>
      <c r="U94" s="299">
        <f>'Visi duomenys'!AY95</f>
        <v>0</v>
      </c>
      <c r="V94" s="250">
        <f>'Visi duomenys'!AZ95</f>
        <v>0</v>
      </c>
      <c r="W94" s="250">
        <f>'Visi duomenys'!BA95</f>
        <v>0</v>
      </c>
      <c r="X94" s="304"/>
      <c r="Y94" s="305"/>
      <c r="Z94" s="299">
        <f>'Visi duomenys'!BB95</f>
        <v>0</v>
      </c>
      <c r="AA94" s="250">
        <f>'Visi duomenys'!BC95</f>
        <v>0</v>
      </c>
      <c r="AB94" s="250">
        <f>'Visi duomenys'!BD95</f>
        <v>0</v>
      </c>
      <c r="AC94" s="250"/>
      <c r="AD94" s="298"/>
      <c r="AE94" s="287">
        <f>'Visi duomenys'!BE95</f>
        <v>0</v>
      </c>
      <c r="AF94" s="273">
        <f>'Visi duomenys'!BF95</f>
        <v>0</v>
      </c>
      <c r="AG94" s="273">
        <f>'Visi duomenys'!BG95</f>
        <v>0</v>
      </c>
      <c r="AH94" s="304"/>
      <c r="AI94" s="305"/>
    </row>
    <row r="95" spans="1:35" s="274" customFormat="1" ht="16.5" customHeight="1" x14ac:dyDescent="0.25">
      <c r="A95" s="292" t="str">
        <f>'Visi duomenys'!A96</f>
        <v>2.1.2.3.13</v>
      </c>
      <c r="B95" s="237" t="str">
        <f>'Visi duomenys'!B96</f>
        <v>R086609-270000-0013</v>
      </c>
      <c r="C95" s="237" t="str">
        <f>'Visi duomenys'!D96</f>
        <v>VšĮ Kaltinėnų PSPC paslaugų kokybės gerinimas</v>
      </c>
      <c r="D95" s="271" t="str">
        <f>('Visi duomenys'!J96&amp;" "&amp;'Visi duomenys'!K96&amp;" "&amp;'Visi duomenys'!L96)</f>
        <v xml:space="preserve">  </v>
      </c>
      <c r="E95" s="272" t="str">
        <f>'Visi duomenys'!C96</f>
        <v>08.1.3-CPVA-R-609-71-0017</v>
      </c>
      <c r="F95" s="287" t="str">
        <f>'Visi duomenys'!AP96</f>
        <v>P.B.236</v>
      </c>
      <c r="G95" s="273" t="str">
        <f>'Visi duomenys'!AQ96</f>
        <v xml:space="preserve">Gyventojai, turintys galimybę pasinaudoti pagerintomis sveikatos priežiūros paslaugomis </v>
      </c>
      <c r="H95" s="273">
        <f>'Visi duomenys'!AR96</f>
        <v>960</v>
      </c>
      <c r="I95" s="304"/>
      <c r="J95" s="305"/>
      <c r="K95" s="287" t="str">
        <f>'Visi duomenys'!AS96</f>
        <v>P.S.363</v>
      </c>
      <c r="L95" s="273" t="str">
        <f>'Visi duomenys'!AT96</f>
        <v>Viešąsias sveikatos priežiūros paslaugas teikiančių asmens sveikatos priežiūros įstaigų, kuriose modernizuota paslaugų teikimo infrastruktūra, skaičius</v>
      </c>
      <c r="M95" s="273">
        <f>'Visi duomenys'!AU96</f>
        <v>1</v>
      </c>
      <c r="N95" s="304"/>
      <c r="O95" s="305"/>
      <c r="P95" s="287">
        <f>'Visi duomenys'!AV96</f>
        <v>0</v>
      </c>
      <c r="Q95" s="273">
        <f>'Visi duomenys'!AW96</f>
        <v>0</v>
      </c>
      <c r="R95" s="273">
        <f>'Visi duomenys'!AX96</f>
        <v>0</v>
      </c>
      <c r="S95" s="304"/>
      <c r="T95" s="305"/>
      <c r="U95" s="299">
        <f>'Visi duomenys'!AY96</f>
        <v>0</v>
      </c>
      <c r="V95" s="250">
        <f>'Visi duomenys'!AZ96</f>
        <v>0</v>
      </c>
      <c r="W95" s="250">
        <f>'Visi duomenys'!BA96</f>
        <v>0</v>
      </c>
      <c r="X95" s="304"/>
      <c r="Y95" s="305"/>
      <c r="Z95" s="299">
        <f>'Visi duomenys'!BB96</f>
        <v>0</v>
      </c>
      <c r="AA95" s="250">
        <f>'Visi duomenys'!BC96</f>
        <v>0</v>
      </c>
      <c r="AB95" s="250">
        <f>'Visi duomenys'!BD96</f>
        <v>0</v>
      </c>
      <c r="AC95" s="250"/>
      <c r="AD95" s="298"/>
      <c r="AE95" s="287">
        <f>'Visi duomenys'!BE96</f>
        <v>0</v>
      </c>
      <c r="AF95" s="273">
        <f>'Visi duomenys'!BF96</f>
        <v>0</v>
      </c>
      <c r="AG95" s="273">
        <f>'Visi duomenys'!BG96</f>
        <v>0</v>
      </c>
      <c r="AH95" s="304"/>
      <c r="AI95" s="305"/>
    </row>
    <row r="96" spans="1:35" s="274" customFormat="1" ht="16.5" customHeight="1" x14ac:dyDescent="0.25">
      <c r="A96" s="292" t="str">
        <f>'Visi duomenys'!A97</f>
        <v>2.1.2.3.14</v>
      </c>
      <c r="B96" s="237" t="str">
        <f>'Visi duomenys'!B97</f>
        <v>R086609-270000-0014</v>
      </c>
      <c r="C96" s="237" t="str">
        <f>'Visi duomenys'!D97</f>
        <v>VšĮ Tauragės rajono pirminės sveikatos priežiūros centro veiklos efektyvumo didinimas</v>
      </c>
      <c r="D96" s="271" t="str">
        <f>('Visi duomenys'!J97&amp;" "&amp;'Visi duomenys'!K97&amp;" "&amp;'Visi duomenys'!L97)</f>
        <v xml:space="preserve">  </v>
      </c>
      <c r="E96" s="272" t="str">
        <f>'Visi duomenys'!C97</f>
        <v>08.1.3-CPVA-R-609-71-0008</v>
      </c>
      <c r="F96" s="287" t="str">
        <f>'Visi duomenys'!AP97</f>
        <v>P.B.236</v>
      </c>
      <c r="G96" s="273" t="str">
        <f>'Visi duomenys'!AQ97</f>
        <v xml:space="preserve">Gyventojai, turintys galimybę pasinaudoti pagerintomis sveikatos priežiūros paslaugomis </v>
      </c>
      <c r="H96" s="273">
        <f>'Visi duomenys'!AR97</f>
        <v>12800</v>
      </c>
      <c r="I96" s="304"/>
      <c r="J96" s="305"/>
      <c r="K96" s="287" t="str">
        <f>'Visi duomenys'!AS97</f>
        <v>P.S.363</v>
      </c>
      <c r="L96" s="273" t="str">
        <f>'Visi duomenys'!AT97</f>
        <v>Viešąsias sveikatos priežiūros paslaugas teikiančių asmens sveikatos priežiūros įstaigų, kuriose modernizuota paslaugų teikimo infrastruktūra, skaičius</v>
      </c>
      <c r="M96" s="273">
        <f>'Visi duomenys'!AU97</f>
        <v>1</v>
      </c>
      <c r="N96" s="304"/>
      <c r="O96" s="305"/>
      <c r="P96" s="287">
        <f>'Visi duomenys'!AV97</f>
        <v>0</v>
      </c>
      <c r="Q96" s="273">
        <f>'Visi duomenys'!AW97</f>
        <v>0</v>
      </c>
      <c r="R96" s="273">
        <f>'Visi duomenys'!AX97</f>
        <v>0</v>
      </c>
      <c r="S96" s="304"/>
      <c r="T96" s="305"/>
      <c r="U96" s="299">
        <f>'Visi duomenys'!AY97</f>
        <v>0</v>
      </c>
      <c r="V96" s="250">
        <f>'Visi duomenys'!AZ97</f>
        <v>0</v>
      </c>
      <c r="W96" s="250">
        <f>'Visi duomenys'!BA97</f>
        <v>0</v>
      </c>
      <c r="X96" s="304"/>
      <c r="Y96" s="305"/>
      <c r="Z96" s="299">
        <f>'Visi duomenys'!BB97</f>
        <v>0</v>
      </c>
      <c r="AA96" s="250">
        <f>'Visi duomenys'!BC97</f>
        <v>0</v>
      </c>
      <c r="AB96" s="250">
        <f>'Visi duomenys'!BD97</f>
        <v>0</v>
      </c>
      <c r="AC96" s="250"/>
      <c r="AD96" s="298"/>
      <c r="AE96" s="287">
        <f>'Visi duomenys'!BE97</f>
        <v>0</v>
      </c>
      <c r="AF96" s="273">
        <f>'Visi duomenys'!BF97</f>
        <v>0</v>
      </c>
      <c r="AG96" s="273">
        <f>'Visi duomenys'!BG97</f>
        <v>0</v>
      </c>
      <c r="AH96" s="304"/>
      <c r="AI96" s="305"/>
    </row>
    <row r="97" spans="1:35" s="274" customFormat="1" ht="16.5" customHeight="1" x14ac:dyDescent="0.25">
      <c r="A97" s="292" t="str">
        <f>'Visi duomenys'!A98</f>
        <v>2.1.2.3.15</v>
      </c>
      <c r="B97" s="237" t="str">
        <f>'Visi duomenys'!B98</f>
        <v>R086609-270000-0015</v>
      </c>
      <c r="C97" s="237" t="str">
        <f>'Visi duomenys'!D98</f>
        <v>UAB ,,Šeimos pulsas" veiklos efektyvumo didinimas</v>
      </c>
      <c r="D97" s="271" t="str">
        <f>('Visi duomenys'!J98&amp;" "&amp;'Visi duomenys'!K98&amp;" "&amp;'Visi duomenys'!L98)</f>
        <v xml:space="preserve">  </v>
      </c>
      <c r="E97" s="272" t="str">
        <f>'Visi duomenys'!C98</f>
        <v>08.1.3-CPVA-R-609-71-0001</v>
      </c>
      <c r="F97" s="287" t="str">
        <f>'Visi duomenys'!AP98</f>
        <v>P.B.236</v>
      </c>
      <c r="G97" s="273" t="str">
        <f>'Visi duomenys'!AQ98</f>
        <v xml:space="preserve">Gyventojai, turintys galimybę pasinaudoti pagerintomis sveikatos priežiūros paslaugomis </v>
      </c>
      <c r="H97" s="273">
        <f>'Visi duomenys'!AR98</f>
        <v>1600</v>
      </c>
      <c r="I97" s="304"/>
      <c r="J97" s="305"/>
      <c r="K97" s="287" t="str">
        <f>'Visi duomenys'!AS98</f>
        <v>P.S.363</v>
      </c>
      <c r="L97" s="273" t="str">
        <f>'Visi duomenys'!AT98</f>
        <v>Viešąsias sveikatos priežiūros paslaugas teikiančių asmens sveikatos priežiūros įstaigų, kuriose modernizuota paslaugų teikimo infrastruktūra, skaičius</v>
      </c>
      <c r="M97" s="273">
        <f>'Visi duomenys'!AU98</f>
        <v>1</v>
      </c>
      <c r="N97" s="304"/>
      <c r="O97" s="305"/>
      <c r="P97" s="287">
        <f>'Visi duomenys'!AV98</f>
        <v>0</v>
      </c>
      <c r="Q97" s="273">
        <f>'Visi duomenys'!AW98</f>
        <v>0</v>
      </c>
      <c r="R97" s="273">
        <f>'Visi duomenys'!AX98</f>
        <v>0</v>
      </c>
      <c r="S97" s="304"/>
      <c r="T97" s="305"/>
      <c r="U97" s="299">
        <f>'Visi duomenys'!AY98</f>
        <v>0</v>
      </c>
      <c r="V97" s="250">
        <f>'Visi duomenys'!AZ98</f>
        <v>0</v>
      </c>
      <c r="W97" s="250">
        <f>'Visi duomenys'!BA98</f>
        <v>0</v>
      </c>
      <c r="X97" s="304"/>
      <c r="Y97" s="305"/>
      <c r="Z97" s="299">
        <f>'Visi duomenys'!BB98</f>
        <v>0</v>
      </c>
      <c r="AA97" s="250">
        <f>'Visi duomenys'!BC98</f>
        <v>0</v>
      </c>
      <c r="AB97" s="250">
        <f>'Visi duomenys'!BD98</f>
        <v>0</v>
      </c>
      <c r="AC97" s="250"/>
      <c r="AD97" s="298"/>
      <c r="AE97" s="287">
        <f>'Visi duomenys'!BE98</f>
        <v>0</v>
      </c>
      <c r="AF97" s="273">
        <f>'Visi duomenys'!BF98</f>
        <v>0</v>
      </c>
      <c r="AG97" s="273">
        <f>'Visi duomenys'!BG98</f>
        <v>0</v>
      </c>
      <c r="AH97" s="304"/>
      <c r="AI97" s="305"/>
    </row>
    <row r="98" spans="1:35" s="274" customFormat="1" ht="16.5" customHeight="1" x14ac:dyDescent="0.25">
      <c r="A98" s="292" t="str">
        <f>'Visi duomenys'!A99</f>
        <v>2.1.2.3.16</v>
      </c>
      <c r="B98" s="237" t="str">
        <f>'Visi duomenys'!B99</f>
        <v>R086609-270000-0016</v>
      </c>
      <c r="C98" s="237" t="str">
        <f>'Visi duomenys'!D99</f>
        <v>UAB Mažonienės medicinos kabineto veiklos efektyvumo didinimas</v>
      </c>
      <c r="D98" s="271" t="str">
        <f>('Visi duomenys'!J99&amp;" "&amp;'Visi duomenys'!K99&amp;" "&amp;'Visi duomenys'!L99)</f>
        <v xml:space="preserve">  </v>
      </c>
      <c r="E98" s="272" t="str">
        <f>'Visi duomenys'!C99</f>
        <v>08.1.3-CPVA-R-609-71-0005</v>
      </c>
      <c r="F98" s="287" t="str">
        <f>'Visi duomenys'!AP99</f>
        <v>P.B.236</v>
      </c>
      <c r="G98" s="273" t="str">
        <f>'Visi duomenys'!AQ99</f>
        <v xml:space="preserve">Gyventojai, turintys galimybę pasinaudoti pagerintomis sveikatos priežiūros paslaugomis </v>
      </c>
      <c r="H98" s="273">
        <f>'Visi duomenys'!AR99</f>
        <v>1000</v>
      </c>
      <c r="I98" s="304"/>
      <c r="J98" s="305"/>
      <c r="K98" s="287" t="str">
        <f>'Visi duomenys'!AS99</f>
        <v>P.S.363</v>
      </c>
      <c r="L98" s="273" t="str">
        <f>'Visi duomenys'!AT99</f>
        <v>Viešąsias sveikatos priežiūros paslaugas teikiančių asmens sveikatos priežiūros įstaigų, kuriose modernizuota paslaugų teikimo infrastruktūra, skaičius</v>
      </c>
      <c r="M98" s="273">
        <f>'Visi duomenys'!AU99</f>
        <v>1</v>
      </c>
      <c r="N98" s="304"/>
      <c r="O98" s="305"/>
      <c r="P98" s="287">
        <f>'Visi duomenys'!AV99</f>
        <v>0</v>
      </c>
      <c r="Q98" s="273">
        <f>'Visi duomenys'!AW99</f>
        <v>0</v>
      </c>
      <c r="R98" s="273">
        <f>'Visi duomenys'!AX99</f>
        <v>0</v>
      </c>
      <c r="S98" s="304"/>
      <c r="T98" s="305"/>
      <c r="U98" s="299">
        <f>'Visi duomenys'!AY99</f>
        <v>0</v>
      </c>
      <c r="V98" s="250">
        <f>'Visi duomenys'!AZ99</f>
        <v>0</v>
      </c>
      <c r="W98" s="250">
        <f>'Visi duomenys'!BA99</f>
        <v>0</v>
      </c>
      <c r="X98" s="304"/>
      <c r="Y98" s="305"/>
      <c r="Z98" s="299">
        <f>'Visi duomenys'!BB99</f>
        <v>0</v>
      </c>
      <c r="AA98" s="250">
        <f>'Visi duomenys'!BC99</f>
        <v>0</v>
      </c>
      <c r="AB98" s="250">
        <f>'Visi duomenys'!BD99</f>
        <v>0</v>
      </c>
      <c r="AC98" s="250"/>
      <c r="AD98" s="298"/>
      <c r="AE98" s="287">
        <f>'Visi duomenys'!BE99</f>
        <v>0</v>
      </c>
      <c r="AF98" s="273">
        <f>'Visi duomenys'!BF99</f>
        <v>0</v>
      </c>
      <c r="AG98" s="273">
        <f>'Visi duomenys'!BG99</f>
        <v>0</v>
      </c>
      <c r="AH98" s="304"/>
      <c r="AI98" s="305"/>
    </row>
    <row r="99" spans="1:35" s="274" customFormat="1" ht="16.5" customHeight="1" x14ac:dyDescent="0.25">
      <c r="A99" s="292" t="str">
        <f>'Visi duomenys'!A100</f>
        <v>2.1.2.3.17</v>
      </c>
      <c r="B99" s="237" t="str">
        <f>'Visi duomenys'!B100</f>
        <v>R086609-270000-0017</v>
      </c>
      <c r="C99" s="237" t="str">
        <f>'Visi duomenys'!D100</f>
        <v>UAB InMedica šeimos klinikų Tauragėje ir Skaudvilėje veiklos efektyvumo didinimas</v>
      </c>
      <c r="D99" s="271" t="str">
        <f>('Visi duomenys'!J100&amp;" "&amp;'Visi duomenys'!K100&amp;" "&amp;'Visi duomenys'!L100)</f>
        <v xml:space="preserve">  </v>
      </c>
      <c r="E99" s="272" t="str">
        <f>'Visi duomenys'!C100</f>
        <v>08.1.3-CPVA-R-609-71-0004</v>
      </c>
      <c r="F99" s="287" t="str">
        <f>'Visi duomenys'!AP100</f>
        <v>P.B.236</v>
      </c>
      <c r="G99" s="273" t="str">
        <f>'Visi duomenys'!AQ100</f>
        <v xml:space="preserve">Gyventojai, turintys galimybę pasinaudoti pagerintomis sveikatos priežiūros paslaugomis </v>
      </c>
      <c r="H99" s="273">
        <f>'Visi duomenys'!AR100</f>
        <v>5000</v>
      </c>
      <c r="I99" s="304"/>
      <c r="J99" s="305"/>
      <c r="K99" s="287" t="str">
        <f>'Visi duomenys'!AS100</f>
        <v>P.S.363</v>
      </c>
      <c r="L99" s="273" t="str">
        <f>'Visi duomenys'!AT100</f>
        <v>Viešąsias sveikatos priežiūros paslaugas teikiančių asmens sveikatos priežiūros įstaigų, kuriose modernizuota paslaugų teikimo infrastruktūra, skaičius</v>
      </c>
      <c r="M99" s="273">
        <f>'Visi duomenys'!AU100</f>
        <v>1</v>
      </c>
      <c r="N99" s="304"/>
      <c r="O99" s="305"/>
      <c r="P99" s="287">
        <f>'Visi duomenys'!AV100</f>
        <v>0</v>
      </c>
      <c r="Q99" s="273">
        <f>'Visi duomenys'!AW100</f>
        <v>0</v>
      </c>
      <c r="R99" s="273">
        <f>'Visi duomenys'!AX100</f>
        <v>0</v>
      </c>
      <c r="S99" s="304"/>
      <c r="T99" s="305"/>
      <c r="U99" s="299">
        <f>'Visi duomenys'!AY100</f>
        <v>0</v>
      </c>
      <c r="V99" s="250">
        <f>'Visi duomenys'!AZ100</f>
        <v>0</v>
      </c>
      <c r="W99" s="250">
        <f>'Visi duomenys'!BA100</f>
        <v>0</v>
      </c>
      <c r="X99" s="304"/>
      <c r="Y99" s="305"/>
      <c r="Z99" s="299">
        <f>'Visi duomenys'!BB100</f>
        <v>0</v>
      </c>
      <c r="AA99" s="250">
        <f>'Visi duomenys'!BC100</f>
        <v>0</v>
      </c>
      <c r="AB99" s="250">
        <f>'Visi duomenys'!BD100</f>
        <v>0</v>
      </c>
      <c r="AC99" s="250"/>
      <c r="AD99" s="298"/>
      <c r="AE99" s="287">
        <f>'Visi duomenys'!BE100</f>
        <v>0</v>
      </c>
      <c r="AF99" s="273">
        <f>'Visi duomenys'!BF100</f>
        <v>0</v>
      </c>
      <c r="AG99" s="273">
        <f>'Visi duomenys'!BG100</f>
        <v>0</v>
      </c>
      <c r="AH99" s="304"/>
      <c r="AI99" s="305"/>
    </row>
    <row r="100" spans="1:35" s="274" customFormat="1" ht="16.5" customHeight="1" x14ac:dyDescent="0.25">
      <c r="A100" s="291" t="str">
        <f>'Visi duomenys'!A101</f>
        <v>2.1.3.</v>
      </c>
      <c r="B100" s="236">
        <f>'Visi duomenys'!B101</f>
        <v>0</v>
      </c>
      <c r="C100" s="236" t="str">
        <f>'Visi duomenys'!D101</f>
        <v>Uždavinys. Padidinti regiono savivaldybių socialinio būsto fondą, pagerinti bendruomenėje teikiamų socialinių paslaugų kokybę ir išplėsti jų prieinamumą.</v>
      </c>
      <c r="D100" s="275" t="str">
        <f>('Visi duomenys'!J101&amp;" "&amp;'Visi duomenys'!K101&amp;" "&amp;'Visi duomenys'!L101)</f>
        <v xml:space="preserve">  </v>
      </c>
      <c r="E100" s="276">
        <f>'Visi duomenys'!C101</f>
        <v>0</v>
      </c>
      <c r="F100" s="288">
        <f>'Visi duomenys'!AP101</f>
        <v>0</v>
      </c>
      <c r="G100" s="277">
        <f>'Visi duomenys'!AQ101</f>
        <v>0</v>
      </c>
      <c r="H100" s="277">
        <f>'Visi duomenys'!AR101</f>
        <v>0</v>
      </c>
      <c r="I100" s="302"/>
      <c r="J100" s="303"/>
      <c r="K100" s="288">
        <f>'Visi duomenys'!AS101</f>
        <v>0</v>
      </c>
      <c r="L100" s="277">
        <f>'Visi duomenys'!AT101</f>
        <v>0</v>
      </c>
      <c r="M100" s="277">
        <f>'Visi duomenys'!AU101</f>
        <v>0</v>
      </c>
      <c r="N100" s="302"/>
      <c r="O100" s="303"/>
      <c r="P100" s="288">
        <f>'Visi duomenys'!AV101</f>
        <v>0</v>
      </c>
      <c r="Q100" s="277">
        <f>'Visi duomenys'!AW101</f>
        <v>0</v>
      </c>
      <c r="R100" s="277">
        <f>'Visi duomenys'!AX101</f>
        <v>0</v>
      </c>
      <c r="S100" s="302"/>
      <c r="T100" s="303"/>
      <c r="U100" s="300">
        <f>'Visi duomenys'!AY101</f>
        <v>0</v>
      </c>
      <c r="V100" s="301">
        <f>'Visi duomenys'!AZ101</f>
        <v>0</v>
      </c>
      <c r="W100" s="301">
        <f>'Visi duomenys'!BA101</f>
        <v>0</v>
      </c>
      <c r="X100" s="302"/>
      <c r="Y100" s="303"/>
      <c r="Z100" s="300">
        <f>'Visi duomenys'!BB101</f>
        <v>0</v>
      </c>
      <c r="AA100" s="301">
        <f>'Visi duomenys'!BC101</f>
        <v>0</v>
      </c>
      <c r="AB100" s="301">
        <f>'Visi duomenys'!BD101</f>
        <v>0</v>
      </c>
      <c r="AC100" s="301"/>
      <c r="AD100" s="297"/>
      <c r="AE100" s="288">
        <f>'Visi duomenys'!BE101</f>
        <v>0</v>
      </c>
      <c r="AF100" s="277">
        <f>'Visi duomenys'!BF101</f>
        <v>0</v>
      </c>
      <c r="AG100" s="277">
        <f>'Visi duomenys'!BG101</f>
        <v>0</v>
      </c>
      <c r="AH100" s="302"/>
      <c r="AI100" s="303"/>
    </row>
    <row r="101" spans="1:35" s="274" customFormat="1" ht="16.5" customHeight="1" x14ac:dyDescent="0.25">
      <c r="A101" s="291" t="str">
        <f>'Visi duomenys'!A102</f>
        <v>2.1.3.1</v>
      </c>
      <c r="B101" s="236">
        <f>'Visi duomenys'!B102</f>
        <v>0</v>
      </c>
      <c r="C101" s="236" t="str">
        <f>'Visi duomenys'!D102</f>
        <v>Priemonė: Socialinių paslaugų infrastruktūros plėtra</v>
      </c>
      <c r="D101" s="275" t="str">
        <f>('Visi duomenys'!J102&amp;" "&amp;'Visi duomenys'!K102&amp;" "&amp;'Visi duomenys'!L102)</f>
        <v xml:space="preserve">  </v>
      </c>
      <c r="E101" s="276">
        <f>'Visi duomenys'!C102</f>
        <v>0</v>
      </c>
      <c r="F101" s="288">
        <f>'Visi duomenys'!AP102</f>
        <v>0</v>
      </c>
      <c r="G101" s="277">
        <f>'Visi duomenys'!AQ102</f>
        <v>0</v>
      </c>
      <c r="H101" s="277">
        <f>'Visi duomenys'!AR102</f>
        <v>0</v>
      </c>
      <c r="I101" s="302"/>
      <c r="J101" s="303"/>
      <c r="K101" s="288">
        <f>'Visi duomenys'!AS102</f>
        <v>0</v>
      </c>
      <c r="L101" s="277">
        <f>'Visi duomenys'!AT102</f>
        <v>0</v>
      </c>
      <c r="M101" s="277">
        <f>'Visi duomenys'!AU102</f>
        <v>0</v>
      </c>
      <c r="N101" s="302"/>
      <c r="O101" s="303"/>
      <c r="P101" s="288">
        <f>'Visi duomenys'!AV102</f>
        <v>0</v>
      </c>
      <c r="Q101" s="277">
        <f>'Visi duomenys'!AW102</f>
        <v>0</v>
      </c>
      <c r="R101" s="277">
        <f>'Visi duomenys'!AX102</f>
        <v>0</v>
      </c>
      <c r="S101" s="302"/>
      <c r="T101" s="303"/>
      <c r="U101" s="300">
        <f>'Visi duomenys'!AY102</f>
        <v>0</v>
      </c>
      <c r="V101" s="301">
        <f>'Visi duomenys'!AZ102</f>
        <v>0</v>
      </c>
      <c r="W101" s="301">
        <f>'Visi duomenys'!BA102</f>
        <v>0</v>
      </c>
      <c r="X101" s="302"/>
      <c r="Y101" s="303"/>
      <c r="Z101" s="300">
        <f>'Visi duomenys'!BB102</f>
        <v>0</v>
      </c>
      <c r="AA101" s="301">
        <f>'Visi duomenys'!BC102</f>
        <v>0</v>
      </c>
      <c r="AB101" s="301">
        <f>'Visi duomenys'!BD102</f>
        <v>0</v>
      </c>
      <c r="AC101" s="301"/>
      <c r="AD101" s="297"/>
      <c r="AE101" s="288">
        <f>'Visi duomenys'!BE102</f>
        <v>0</v>
      </c>
      <c r="AF101" s="277">
        <f>'Visi duomenys'!BF102</f>
        <v>0</v>
      </c>
      <c r="AG101" s="277">
        <f>'Visi duomenys'!BG102</f>
        <v>0</v>
      </c>
      <c r="AH101" s="302"/>
      <c r="AI101" s="303"/>
    </row>
    <row r="102" spans="1:35" s="274" customFormat="1" ht="16.5" customHeight="1" x14ac:dyDescent="0.25">
      <c r="A102" s="292" t="str">
        <f>'Visi duomenys'!A103</f>
        <v>2.1.3.1.1</v>
      </c>
      <c r="B102" s="237" t="str">
        <f>'Visi duomenys'!B103</f>
        <v>R084407-270000-1196</v>
      </c>
      <c r="C102" s="237" t="str">
        <f>'Visi duomenys'!D103</f>
        <v>Savarankiško gyvenimo namų plėtra senyvo amžiaus asmenims ir (ar) asmenims su negalia Šventupio g. 3, Šiauduvoje, Šilalės r.</v>
      </c>
      <c r="D102" s="271" t="str">
        <f>('Visi duomenys'!J103&amp;" "&amp;'Visi duomenys'!K103&amp;" "&amp;'Visi duomenys'!L103)</f>
        <v xml:space="preserve">  </v>
      </c>
      <c r="E102" s="272" t="str">
        <f>'Visi duomenys'!C103</f>
        <v>08.1.1-CPVA-R-407-71-0003</v>
      </c>
      <c r="F102" s="287" t="str">
        <f>'Visi duomenys'!AP103</f>
        <v>P.S.361</v>
      </c>
      <c r="G102" s="273" t="str">
        <f>'Visi duomenys'!AQ103</f>
        <v>Investicijas gavę socialinių paslaugų infrastruktūros objektai (vnt.)</v>
      </c>
      <c r="H102" s="273">
        <f>'Visi duomenys'!AR103</f>
        <v>1</v>
      </c>
      <c r="I102" s="304"/>
      <c r="J102" s="305"/>
      <c r="K102" s="287" t="str">
        <f>'Visi duomenys'!AS103</f>
        <v>R.N.403</v>
      </c>
      <c r="L102" s="273" t="str">
        <f>'Visi duomenys'!AT103</f>
        <v xml:space="preserve">Tikslinių grupių asmenys, gavę tiesioginės naudos iš investicijų į socialinių paslaugų infrastruktūrą </v>
      </c>
      <c r="M102" s="273">
        <f>'Visi duomenys'!AU103</f>
        <v>12</v>
      </c>
      <c r="N102" s="304"/>
      <c r="O102" s="305"/>
      <c r="P102" s="287" t="str">
        <f>'Visi duomenys'!AV103</f>
        <v>R.N.404</v>
      </c>
      <c r="Q102" s="273" t="str">
        <f>'Visi duomenys'!AW103</f>
        <v xml:space="preserve">Investicijas gavusiose įstaigose esančios vietos socialinių paslaugų gavėjams </v>
      </c>
      <c r="R102" s="273">
        <f>'Visi duomenys'!AX103</f>
        <v>11</v>
      </c>
      <c r="S102" s="304"/>
      <c r="T102" s="305"/>
      <c r="U102" s="299">
        <f>'Visi duomenys'!AY103</f>
        <v>0</v>
      </c>
      <c r="V102" s="250">
        <f>'Visi duomenys'!AZ103</f>
        <v>0</v>
      </c>
      <c r="W102" s="250">
        <f>'Visi duomenys'!BA103</f>
        <v>0</v>
      </c>
      <c r="X102" s="304"/>
      <c r="Y102" s="305"/>
      <c r="Z102" s="299">
        <f>'Visi duomenys'!BB103</f>
        <v>0</v>
      </c>
      <c r="AA102" s="250">
        <f>'Visi duomenys'!BC103</f>
        <v>0</v>
      </c>
      <c r="AB102" s="250">
        <f>'Visi duomenys'!BD103</f>
        <v>0</v>
      </c>
      <c r="AC102" s="250"/>
      <c r="AD102" s="298"/>
      <c r="AE102" s="287">
        <f>'Visi duomenys'!BE103</f>
        <v>0</v>
      </c>
      <c r="AF102" s="273">
        <f>'Visi duomenys'!BF103</f>
        <v>0</v>
      </c>
      <c r="AG102" s="273">
        <f>'Visi duomenys'!BG103</f>
        <v>0</v>
      </c>
      <c r="AH102" s="304"/>
      <c r="AI102" s="305"/>
    </row>
    <row r="103" spans="1:35" s="274" customFormat="1" ht="16.5" customHeight="1" x14ac:dyDescent="0.25">
      <c r="A103" s="292" t="str">
        <f>'Visi duomenys'!A104</f>
        <v>2.1.3.1.2</v>
      </c>
      <c r="B103" s="237" t="str">
        <f>'Visi duomenys'!B104</f>
        <v>R084407-270000-1197</v>
      </c>
      <c r="C103" s="237" t="str">
        <f>'Visi duomenys'!D104</f>
        <v>Modernizuoti veikiančius palaikomojo gydymo, slaugos ir senelių globos namus Pagėgiuose</v>
      </c>
      <c r="D103" s="271" t="str">
        <f>('Visi duomenys'!J104&amp;" "&amp;'Visi duomenys'!K104&amp;" "&amp;'Visi duomenys'!L104)</f>
        <v xml:space="preserve">  </v>
      </c>
      <c r="E103" s="272" t="str">
        <f>'Visi duomenys'!C104</f>
        <v>08.1.1-CPVA-R-407-71-0001</v>
      </c>
      <c r="F103" s="287" t="str">
        <f>'Visi duomenys'!AP104</f>
        <v>P.S.361</v>
      </c>
      <c r="G103" s="273" t="str">
        <f>'Visi duomenys'!AQ104</f>
        <v>Investicijas gavę socialinių paslaugų infrastruktūros objektai (vnt.)</v>
      </c>
      <c r="H103" s="273">
        <f>'Visi duomenys'!AR104</f>
        <v>1</v>
      </c>
      <c r="I103" s="304"/>
      <c r="J103" s="305"/>
      <c r="K103" s="287" t="str">
        <f>'Visi duomenys'!AS104</f>
        <v>R.N.403</v>
      </c>
      <c r="L103" s="273" t="str">
        <f>'Visi duomenys'!AT104</f>
        <v xml:space="preserve">Tikslinių grupių asmenys, gavę tiesioginės naudos iš investicijų į socialinių paslaugų infrastruktūrą </v>
      </c>
      <c r="M103" s="273">
        <f>'Visi duomenys'!AU104</f>
        <v>62</v>
      </c>
      <c r="N103" s="304"/>
      <c r="O103" s="305"/>
      <c r="P103" s="287" t="str">
        <f>'Visi duomenys'!AV104</f>
        <v>R.N.404</v>
      </c>
      <c r="Q103" s="273" t="str">
        <f>'Visi duomenys'!AW104</f>
        <v xml:space="preserve">Investicijas gavusiose įstaigose esančios vietos socialinių paslaugų gavėjams </v>
      </c>
      <c r="R103" s="273">
        <f>'Visi duomenys'!AX104</f>
        <v>20</v>
      </c>
      <c r="S103" s="304"/>
      <c r="T103" s="305"/>
      <c r="U103" s="299">
        <f>'Visi duomenys'!AY104</f>
        <v>0</v>
      </c>
      <c r="V103" s="250">
        <f>'Visi duomenys'!AZ104</f>
        <v>0</v>
      </c>
      <c r="W103" s="250">
        <f>'Visi duomenys'!BA104</f>
        <v>0</v>
      </c>
      <c r="X103" s="304"/>
      <c r="Y103" s="305"/>
      <c r="Z103" s="299">
        <f>'Visi duomenys'!BB104</f>
        <v>0</v>
      </c>
      <c r="AA103" s="250">
        <f>'Visi duomenys'!BC104</f>
        <v>0</v>
      </c>
      <c r="AB103" s="250">
        <f>'Visi duomenys'!BD104</f>
        <v>0</v>
      </c>
      <c r="AC103" s="250"/>
      <c r="AD103" s="298"/>
      <c r="AE103" s="287">
        <f>'Visi duomenys'!BE104</f>
        <v>0</v>
      </c>
      <c r="AF103" s="273">
        <f>'Visi duomenys'!BF104</f>
        <v>0</v>
      </c>
      <c r="AG103" s="273">
        <f>'Visi duomenys'!BG104</f>
        <v>0</v>
      </c>
      <c r="AH103" s="304"/>
      <c r="AI103" s="305"/>
    </row>
    <row r="104" spans="1:35" s="274" customFormat="1" ht="16.5" customHeight="1" x14ac:dyDescent="0.25">
      <c r="A104" s="292" t="str">
        <f>'Visi duomenys'!A105</f>
        <v>2.1.3.1.3</v>
      </c>
      <c r="B104" s="237" t="str">
        <f>'Visi duomenys'!B105</f>
        <v>R084407-270000-1198</v>
      </c>
      <c r="C104" s="237" t="str">
        <f>'Visi duomenys'!D105</f>
        <v>Socialinių paslaugų įstaigos modernizavimas ir paslaugų plėtra Jurbarko rajone</v>
      </c>
      <c r="D104" s="271" t="str">
        <f>('Visi duomenys'!J105&amp;" "&amp;'Visi duomenys'!K105&amp;" "&amp;'Visi duomenys'!L105)</f>
        <v xml:space="preserve">  </v>
      </c>
      <c r="E104" s="272" t="str">
        <f>'Visi duomenys'!C105</f>
        <v>08.1.1-CPVA-R-407-71-0002</v>
      </c>
      <c r="F104" s="287" t="str">
        <f>'Visi duomenys'!AP105</f>
        <v>P.S.361</v>
      </c>
      <c r="G104" s="273" t="str">
        <f>'Visi duomenys'!AQ105</f>
        <v>Investicijas gavę socialinių paslaugų infrastruktūros objektai (vnt.)</v>
      </c>
      <c r="H104" s="273">
        <f>'Visi duomenys'!AR105</f>
        <v>1</v>
      </c>
      <c r="I104" s="304"/>
      <c r="J104" s="305"/>
      <c r="K104" s="287" t="str">
        <f>'Visi duomenys'!AS105</f>
        <v>R.N.403</v>
      </c>
      <c r="L104" s="273" t="str">
        <f>'Visi duomenys'!AT105</f>
        <v xml:space="preserve">Tikslinių grupių asmenys, gavę tiesioginės naudos iš investicijų į socialinių paslaugų infrastruktūrą </v>
      </c>
      <c r="M104" s="273">
        <f>'Visi duomenys'!AU105</f>
        <v>35</v>
      </c>
      <c r="N104" s="304"/>
      <c r="O104" s="305"/>
      <c r="P104" s="287" t="str">
        <f>'Visi duomenys'!AV105</f>
        <v>R.N.404</v>
      </c>
      <c r="Q104" s="273" t="str">
        <f>'Visi duomenys'!AW105</f>
        <v xml:space="preserve">Investicijas gavusiose įstaigose esančios vietos socialinių paslaugų gavėjams </v>
      </c>
      <c r="R104" s="273">
        <f>'Visi duomenys'!AX105</f>
        <v>23</v>
      </c>
      <c r="S104" s="304"/>
      <c r="T104" s="305"/>
      <c r="U104" s="299">
        <f>'Visi duomenys'!AY105</f>
        <v>0</v>
      </c>
      <c r="V104" s="250">
        <f>'Visi duomenys'!AZ105</f>
        <v>0</v>
      </c>
      <c r="W104" s="250">
        <f>'Visi duomenys'!BA105</f>
        <v>0</v>
      </c>
      <c r="X104" s="304"/>
      <c r="Y104" s="305"/>
      <c r="Z104" s="299">
        <f>'Visi duomenys'!BB105</f>
        <v>0</v>
      </c>
      <c r="AA104" s="250">
        <f>'Visi duomenys'!BC105</f>
        <v>0</v>
      </c>
      <c r="AB104" s="250">
        <f>'Visi duomenys'!BD105</f>
        <v>0</v>
      </c>
      <c r="AC104" s="250"/>
      <c r="AD104" s="298"/>
      <c r="AE104" s="287">
        <f>'Visi duomenys'!BE105</f>
        <v>0</v>
      </c>
      <c r="AF104" s="273">
        <f>'Visi duomenys'!BF105</f>
        <v>0</v>
      </c>
      <c r="AG104" s="273">
        <f>'Visi duomenys'!BG105</f>
        <v>0</v>
      </c>
      <c r="AH104" s="304"/>
      <c r="AI104" s="305"/>
    </row>
    <row r="105" spans="1:35" s="274" customFormat="1" ht="16.5" customHeight="1" x14ac:dyDescent="0.25">
      <c r="A105" s="292" t="str">
        <f>'Visi duomenys'!A106</f>
        <v>2.1.3.1.4</v>
      </c>
      <c r="B105" s="237" t="str">
        <f>'Visi duomenys'!B106</f>
        <v>R084407-270000-1199</v>
      </c>
      <c r="C105" s="237" t="str">
        <f>'Visi duomenys'!D106</f>
        <v>Nestacionarių socialinių paslaugų infrastruktūros plėtra Tauragės rajono savivaldybėje</v>
      </c>
      <c r="D105" s="271" t="str">
        <f>('Visi duomenys'!J106&amp;" "&amp;'Visi duomenys'!K106&amp;" "&amp;'Visi duomenys'!L106)</f>
        <v xml:space="preserve">  </v>
      </c>
      <c r="E105" s="272" t="str">
        <f>'Visi duomenys'!C106</f>
        <v>08.1.1-CPVA-R-407-71-0004</v>
      </c>
      <c r="F105" s="287" t="str">
        <f>'Visi duomenys'!AP106</f>
        <v>P.S.361</v>
      </c>
      <c r="G105" s="273" t="str">
        <f>'Visi duomenys'!AQ106</f>
        <v>Investicijas gavę socialinių paslaugų infrastruktūros objektai (vnt.)</v>
      </c>
      <c r="H105" s="273">
        <f>'Visi duomenys'!AR106</f>
        <v>1</v>
      </c>
      <c r="I105" s="304"/>
      <c r="J105" s="305"/>
      <c r="K105" s="287" t="str">
        <f>'Visi duomenys'!AS106</f>
        <v>R.N.403</v>
      </c>
      <c r="L105" s="273" t="str">
        <f>'Visi duomenys'!AT106</f>
        <v xml:space="preserve">Tikslinių grupių asmenys, gavę tiesioginės naudos iš investicijų į socialinių paslaugų infrastruktūrą </v>
      </c>
      <c r="M105" s="273">
        <f>'Visi duomenys'!AU106</f>
        <v>40</v>
      </c>
      <c r="N105" s="304"/>
      <c r="O105" s="305"/>
      <c r="P105" s="287" t="str">
        <f>'Visi duomenys'!AV106</f>
        <v>R.N.404</v>
      </c>
      <c r="Q105" s="273" t="str">
        <f>'Visi duomenys'!AW106</f>
        <v xml:space="preserve">Investicijas gavusiose įstaigose esančios vietos socialinių paslaugų gavėjams </v>
      </c>
      <c r="R105" s="273">
        <f>'Visi duomenys'!AX106</f>
        <v>20</v>
      </c>
      <c r="S105" s="304"/>
      <c r="T105" s="305"/>
      <c r="U105" s="299">
        <f>'Visi duomenys'!AY106</f>
        <v>0</v>
      </c>
      <c r="V105" s="250">
        <f>'Visi duomenys'!AZ106</f>
        <v>0</v>
      </c>
      <c r="W105" s="250">
        <f>'Visi duomenys'!BA106</f>
        <v>0</v>
      </c>
      <c r="X105" s="304"/>
      <c r="Y105" s="305"/>
      <c r="Z105" s="299">
        <f>'Visi duomenys'!BB106</f>
        <v>0</v>
      </c>
      <c r="AA105" s="250">
        <f>'Visi duomenys'!BC106</f>
        <v>0</v>
      </c>
      <c r="AB105" s="250">
        <f>'Visi duomenys'!BD106</f>
        <v>0</v>
      </c>
      <c r="AC105" s="250"/>
      <c r="AD105" s="298"/>
      <c r="AE105" s="287">
        <f>'Visi duomenys'!BE106</f>
        <v>0</v>
      </c>
      <c r="AF105" s="273">
        <f>'Visi duomenys'!BF106</f>
        <v>0</v>
      </c>
      <c r="AG105" s="273">
        <f>'Visi duomenys'!BG106</f>
        <v>0</v>
      </c>
      <c r="AH105" s="304"/>
      <c r="AI105" s="305"/>
    </row>
    <row r="106" spans="1:35" s="274" customFormat="1" ht="16.5" customHeight="1" x14ac:dyDescent="0.25">
      <c r="A106" s="291" t="str">
        <f>'Visi duomenys'!A107</f>
        <v>2.1.3.2</v>
      </c>
      <c r="B106" s="236" t="str">
        <f>'Visi duomenys'!B107</f>
        <v/>
      </c>
      <c r="C106" s="236" t="str">
        <f>'Visi duomenys'!D107</f>
        <v>Priemonė: Socialinio būsto fondo plėtra</v>
      </c>
      <c r="D106" s="275" t="str">
        <f>('Visi duomenys'!J107&amp;" "&amp;'Visi duomenys'!K107&amp;" "&amp;'Visi duomenys'!L107)</f>
        <v xml:space="preserve">  </v>
      </c>
      <c r="E106" s="276">
        <f>'Visi duomenys'!C107</f>
        <v>0</v>
      </c>
      <c r="F106" s="288">
        <f>'Visi duomenys'!AP107</f>
        <v>0</v>
      </c>
      <c r="G106" s="277">
        <f>'Visi duomenys'!AQ107</f>
        <v>0</v>
      </c>
      <c r="H106" s="277">
        <f>'Visi duomenys'!AR107</f>
        <v>0</v>
      </c>
      <c r="I106" s="302"/>
      <c r="J106" s="303"/>
      <c r="K106" s="288">
        <f>'Visi duomenys'!AS107</f>
        <v>0</v>
      </c>
      <c r="L106" s="277">
        <f>'Visi duomenys'!AT107</f>
        <v>0</v>
      </c>
      <c r="M106" s="277">
        <f>'Visi duomenys'!AU107</f>
        <v>0</v>
      </c>
      <c r="N106" s="302"/>
      <c r="O106" s="303"/>
      <c r="P106" s="288">
        <f>'Visi duomenys'!AV107</f>
        <v>0</v>
      </c>
      <c r="Q106" s="277">
        <f>'Visi duomenys'!AW107</f>
        <v>0</v>
      </c>
      <c r="R106" s="277">
        <f>'Visi duomenys'!AX107</f>
        <v>0</v>
      </c>
      <c r="S106" s="302"/>
      <c r="T106" s="303"/>
      <c r="U106" s="300">
        <f>'Visi duomenys'!AY107</f>
        <v>0</v>
      </c>
      <c r="V106" s="301">
        <f>'Visi duomenys'!AZ107</f>
        <v>0</v>
      </c>
      <c r="W106" s="301">
        <f>'Visi duomenys'!BA107</f>
        <v>0</v>
      </c>
      <c r="X106" s="302"/>
      <c r="Y106" s="303"/>
      <c r="Z106" s="300">
        <f>'Visi duomenys'!BB107</f>
        <v>0</v>
      </c>
      <c r="AA106" s="301">
        <f>'Visi duomenys'!BC107</f>
        <v>0</v>
      </c>
      <c r="AB106" s="301">
        <f>'Visi duomenys'!BD107</f>
        <v>0</v>
      </c>
      <c r="AC106" s="301"/>
      <c r="AD106" s="297"/>
      <c r="AE106" s="288">
        <f>'Visi duomenys'!BE107</f>
        <v>0</v>
      </c>
      <c r="AF106" s="277">
        <f>'Visi duomenys'!BF107</f>
        <v>0</v>
      </c>
      <c r="AG106" s="277">
        <f>'Visi duomenys'!BG107</f>
        <v>0</v>
      </c>
      <c r="AH106" s="302"/>
      <c r="AI106" s="303"/>
    </row>
    <row r="107" spans="1:35" s="274" customFormat="1" ht="16.5" customHeight="1" x14ac:dyDescent="0.25">
      <c r="A107" s="292" t="str">
        <f>'Visi duomenys'!A108</f>
        <v>2.1.3.2.1</v>
      </c>
      <c r="B107" s="237" t="str">
        <f>'Visi duomenys'!B108</f>
        <v>R084408-260000-1201</v>
      </c>
      <c r="C107" s="237" t="str">
        <f>'Visi duomenys'!D108</f>
        <v>Socialinio būsto fondo plėtra Šilalės rajono savivaldybėje</v>
      </c>
      <c r="D107" s="271" t="str">
        <f>('Visi duomenys'!J108&amp;" "&amp;'Visi duomenys'!K108&amp;" "&amp;'Visi duomenys'!L108)</f>
        <v xml:space="preserve">  </v>
      </c>
      <c r="E107" s="272" t="str">
        <f>'Visi duomenys'!C108</f>
        <v>08.1.2-CPVA-R-408-71-0002</v>
      </c>
      <c r="F107" s="287" t="str">
        <f>'Visi duomenys'!AP108</f>
        <v>P.S.362</v>
      </c>
      <c r="G107" s="273" t="str">
        <f>'Visi duomenys'!AQ108</f>
        <v>Naujai įrengtų ar įsigytų socialinių būstų skaičius</v>
      </c>
      <c r="H107" s="273">
        <f>'Visi duomenys'!AR108</f>
        <v>25</v>
      </c>
      <c r="I107" s="304"/>
      <c r="J107" s="305"/>
      <c r="K107" s="287">
        <f>'Visi duomenys'!AS108</f>
        <v>0</v>
      </c>
      <c r="L107" s="273">
        <f>'Visi duomenys'!AT108</f>
        <v>0</v>
      </c>
      <c r="M107" s="273">
        <f>'Visi duomenys'!AU108</f>
        <v>0</v>
      </c>
      <c r="N107" s="304"/>
      <c r="O107" s="305"/>
      <c r="P107" s="287">
        <f>'Visi duomenys'!AV108</f>
        <v>0</v>
      </c>
      <c r="Q107" s="273">
        <f>'Visi duomenys'!AW108</f>
        <v>0</v>
      </c>
      <c r="R107" s="273">
        <f>'Visi duomenys'!AX108</f>
        <v>0</v>
      </c>
      <c r="S107" s="304"/>
      <c r="T107" s="305"/>
      <c r="U107" s="299">
        <f>'Visi duomenys'!AY108</f>
        <v>0</v>
      </c>
      <c r="V107" s="250">
        <f>'Visi duomenys'!AZ108</f>
        <v>0</v>
      </c>
      <c r="W107" s="250">
        <f>'Visi duomenys'!BA108</f>
        <v>0</v>
      </c>
      <c r="X107" s="304"/>
      <c r="Y107" s="305"/>
      <c r="Z107" s="299">
        <f>'Visi duomenys'!BB108</f>
        <v>0</v>
      </c>
      <c r="AA107" s="250">
        <f>'Visi duomenys'!BC108</f>
        <v>0</v>
      </c>
      <c r="AB107" s="250">
        <f>'Visi duomenys'!BD108</f>
        <v>0</v>
      </c>
      <c r="AC107" s="250"/>
      <c r="AD107" s="298"/>
      <c r="AE107" s="287">
        <f>'Visi duomenys'!BE108</f>
        <v>0</v>
      </c>
      <c r="AF107" s="273">
        <f>'Visi duomenys'!BF108</f>
        <v>0</v>
      </c>
      <c r="AG107" s="273">
        <f>'Visi duomenys'!BG108</f>
        <v>0</v>
      </c>
      <c r="AH107" s="304"/>
      <c r="AI107" s="305"/>
    </row>
    <row r="108" spans="1:35" s="274" customFormat="1" ht="16.5" customHeight="1" x14ac:dyDescent="0.25">
      <c r="A108" s="292" t="str">
        <f>'Visi duomenys'!A109</f>
        <v>2.1.3.2.2</v>
      </c>
      <c r="B108" s="237" t="str">
        <f>'Visi duomenys'!B109</f>
        <v>R084408-250000-1202</v>
      </c>
      <c r="C108" s="237" t="str">
        <f>'Visi duomenys'!D109</f>
        <v>Socialinio būsto fondo plėtra Pagėgių savivaldybėje</v>
      </c>
      <c r="D108" s="271" t="str">
        <f>('Visi duomenys'!J109&amp;" "&amp;'Visi duomenys'!K109&amp;" "&amp;'Visi duomenys'!L109)</f>
        <v xml:space="preserve">  </v>
      </c>
      <c r="E108" s="272" t="str">
        <f>'Visi duomenys'!C109</f>
        <v>08.1.2-CPVA-R-408-71-0004</v>
      </c>
      <c r="F108" s="287" t="str">
        <f>'Visi duomenys'!AP109</f>
        <v>P.S.362</v>
      </c>
      <c r="G108" s="273" t="str">
        <f>'Visi duomenys'!AQ109</f>
        <v>Naujai įrengtų ar įsigytų socialinių būstų skaičius</v>
      </c>
      <c r="H108" s="273">
        <f>'Visi duomenys'!AR109</f>
        <v>6</v>
      </c>
      <c r="I108" s="304"/>
      <c r="J108" s="305"/>
      <c r="K108" s="287">
        <f>'Visi duomenys'!AS109</f>
        <v>0</v>
      </c>
      <c r="L108" s="273">
        <f>'Visi duomenys'!AT109</f>
        <v>0</v>
      </c>
      <c r="M108" s="273">
        <f>'Visi duomenys'!AU109</f>
        <v>0</v>
      </c>
      <c r="N108" s="304"/>
      <c r="O108" s="305"/>
      <c r="P108" s="287">
        <f>'Visi duomenys'!AV109</f>
        <v>0</v>
      </c>
      <c r="Q108" s="273">
        <f>'Visi duomenys'!AW109</f>
        <v>0</v>
      </c>
      <c r="R108" s="273">
        <f>'Visi duomenys'!AX109</f>
        <v>0</v>
      </c>
      <c r="S108" s="304"/>
      <c r="T108" s="305"/>
      <c r="U108" s="299">
        <f>'Visi duomenys'!AY109</f>
        <v>0</v>
      </c>
      <c r="V108" s="250">
        <f>'Visi duomenys'!AZ109</f>
        <v>0</v>
      </c>
      <c r="W108" s="250">
        <f>'Visi duomenys'!BA109</f>
        <v>0</v>
      </c>
      <c r="X108" s="304"/>
      <c r="Y108" s="305"/>
      <c r="Z108" s="299">
        <f>'Visi duomenys'!BB109</f>
        <v>0</v>
      </c>
      <c r="AA108" s="250">
        <f>'Visi duomenys'!BC109</f>
        <v>0</v>
      </c>
      <c r="AB108" s="250">
        <f>'Visi duomenys'!BD109</f>
        <v>0</v>
      </c>
      <c r="AC108" s="250"/>
      <c r="AD108" s="298"/>
      <c r="AE108" s="287">
        <f>'Visi duomenys'!BE109</f>
        <v>0</v>
      </c>
      <c r="AF108" s="273">
        <f>'Visi duomenys'!BF109</f>
        <v>0</v>
      </c>
      <c r="AG108" s="273">
        <f>'Visi duomenys'!BG109</f>
        <v>0</v>
      </c>
      <c r="AH108" s="304"/>
      <c r="AI108" s="305"/>
    </row>
    <row r="109" spans="1:35" s="274" customFormat="1" ht="16.5" customHeight="1" x14ac:dyDescent="0.25">
      <c r="A109" s="292" t="str">
        <f>'Visi duomenys'!A110</f>
        <v>2.1.3.2.3</v>
      </c>
      <c r="B109" s="237" t="str">
        <f>'Visi duomenys'!B110</f>
        <v>R084408-260000-1203</v>
      </c>
      <c r="C109" s="237" t="str">
        <f>'Visi duomenys'!D110</f>
        <v>Socialinio būsto plėtra Jurbarko rajono savivaldybėje</v>
      </c>
      <c r="D109" s="271" t="str">
        <f>('Visi duomenys'!J110&amp;" "&amp;'Visi duomenys'!K110&amp;" "&amp;'Visi duomenys'!L110)</f>
        <v xml:space="preserve">  </v>
      </c>
      <c r="E109" s="272" t="str">
        <f>'Visi duomenys'!C110</f>
        <v>08.1.2-CPVA-R-408-71-0001</v>
      </c>
      <c r="F109" s="287" t="str">
        <f>'Visi duomenys'!AP110</f>
        <v>P.S.362</v>
      </c>
      <c r="G109" s="273" t="str">
        <f>'Visi duomenys'!AQ110</f>
        <v>Naujai įrengti ar įsigyti socialiniai būstai (vnt.)</v>
      </c>
      <c r="H109" s="273">
        <f>'Visi duomenys'!AR110</f>
        <v>16</v>
      </c>
      <c r="I109" s="304"/>
      <c r="J109" s="305"/>
      <c r="K109" s="287">
        <f>'Visi duomenys'!AS110</f>
        <v>0</v>
      </c>
      <c r="L109" s="273">
        <f>'Visi duomenys'!AT110</f>
        <v>0</v>
      </c>
      <c r="M109" s="273">
        <f>'Visi duomenys'!AU110</f>
        <v>0</v>
      </c>
      <c r="N109" s="304"/>
      <c r="O109" s="305"/>
      <c r="P109" s="287">
        <f>'Visi duomenys'!AV110</f>
        <v>0</v>
      </c>
      <c r="Q109" s="273">
        <f>'Visi duomenys'!AW110</f>
        <v>0</v>
      </c>
      <c r="R109" s="273">
        <f>'Visi duomenys'!AX110</f>
        <v>0</v>
      </c>
      <c r="S109" s="304"/>
      <c r="T109" s="305"/>
      <c r="U109" s="299">
        <f>'Visi duomenys'!AY110</f>
        <v>0</v>
      </c>
      <c r="V109" s="250">
        <f>'Visi duomenys'!AZ110</f>
        <v>0</v>
      </c>
      <c r="W109" s="250">
        <f>'Visi duomenys'!BA110</f>
        <v>0</v>
      </c>
      <c r="X109" s="304"/>
      <c r="Y109" s="305"/>
      <c r="Z109" s="299">
        <f>'Visi duomenys'!BB110</f>
        <v>0</v>
      </c>
      <c r="AA109" s="250">
        <f>'Visi duomenys'!BC110</f>
        <v>0</v>
      </c>
      <c r="AB109" s="250">
        <f>'Visi duomenys'!BD110</f>
        <v>0</v>
      </c>
      <c r="AC109" s="250"/>
      <c r="AD109" s="298"/>
      <c r="AE109" s="287">
        <f>'Visi duomenys'!BE110</f>
        <v>0</v>
      </c>
      <c r="AF109" s="273">
        <f>'Visi duomenys'!BF110</f>
        <v>0</v>
      </c>
      <c r="AG109" s="273">
        <f>'Visi duomenys'!BG110</f>
        <v>0</v>
      </c>
      <c r="AH109" s="304"/>
      <c r="AI109" s="305"/>
    </row>
    <row r="110" spans="1:35" s="274" customFormat="1" ht="16.5" customHeight="1" x14ac:dyDescent="0.25">
      <c r="A110" s="292" t="str">
        <f>'Visi duomenys'!A111</f>
        <v>2.1.3.2.4</v>
      </c>
      <c r="B110" s="237" t="str">
        <f>'Visi duomenys'!B111</f>
        <v>R084408-260000-1204</v>
      </c>
      <c r="C110" s="237" t="str">
        <f>'Visi duomenys'!D111</f>
        <v>Socialinio būsto fondo plėtra Tauragės rajono savivaldybėje</v>
      </c>
      <c r="D110" s="271" t="str">
        <f>('Visi duomenys'!J111&amp;" "&amp;'Visi duomenys'!K111&amp;" "&amp;'Visi duomenys'!L111)</f>
        <v xml:space="preserve">  </v>
      </c>
      <c r="E110" s="272" t="str">
        <f>'Visi duomenys'!C111</f>
        <v>08.1.2-CPVA-R-408-71-0003</v>
      </c>
      <c r="F110" s="287" t="str">
        <f>'Visi duomenys'!AP111</f>
        <v>P.S.362</v>
      </c>
      <c r="G110" s="273" t="str">
        <f>'Visi duomenys'!AQ111</f>
        <v xml:space="preserve">naujai įrengtų ar įsigytų socialinių būstų skaičius </v>
      </c>
      <c r="H110" s="273">
        <f>'Visi duomenys'!AR111</f>
        <v>42</v>
      </c>
      <c r="I110" s="304"/>
      <c r="J110" s="305"/>
      <c r="K110" s="287">
        <f>'Visi duomenys'!AS111</f>
        <v>0</v>
      </c>
      <c r="L110" s="273">
        <f>'Visi duomenys'!AT111</f>
        <v>0</v>
      </c>
      <c r="M110" s="273">
        <f>'Visi duomenys'!AU111</f>
        <v>0</v>
      </c>
      <c r="N110" s="304"/>
      <c r="O110" s="305"/>
      <c r="P110" s="287">
        <f>'Visi duomenys'!AV111</f>
        <v>0</v>
      </c>
      <c r="Q110" s="273">
        <f>'Visi duomenys'!AW111</f>
        <v>0</v>
      </c>
      <c r="R110" s="273">
        <f>'Visi duomenys'!AX111</f>
        <v>0</v>
      </c>
      <c r="S110" s="304"/>
      <c r="T110" s="305"/>
      <c r="U110" s="299">
        <f>'Visi duomenys'!AY111</f>
        <v>0</v>
      </c>
      <c r="V110" s="250">
        <f>'Visi duomenys'!AZ111</f>
        <v>0</v>
      </c>
      <c r="W110" s="250">
        <f>'Visi duomenys'!BA111</f>
        <v>0</v>
      </c>
      <c r="X110" s="304"/>
      <c r="Y110" s="305"/>
      <c r="Z110" s="299">
        <f>'Visi duomenys'!BB111</f>
        <v>0</v>
      </c>
      <c r="AA110" s="250">
        <f>'Visi duomenys'!BC111</f>
        <v>0</v>
      </c>
      <c r="AB110" s="250">
        <f>'Visi duomenys'!BD111</f>
        <v>0</v>
      </c>
      <c r="AC110" s="250"/>
      <c r="AD110" s="298"/>
      <c r="AE110" s="287">
        <f>'Visi duomenys'!BE111</f>
        <v>0</v>
      </c>
      <c r="AF110" s="273">
        <f>'Visi duomenys'!BF111</f>
        <v>0</v>
      </c>
      <c r="AG110" s="273">
        <f>'Visi duomenys'!BG111</f>
        <v>0</v>
      </c>
      <c r="AH110" s="304"/>
      <c r="AI110" s="305"/>
    </row>
    <row r="111" spans="1:35" s="274" customFormat="1" ht="16.5" customHeight="1" x14ac:dyDescent="0.25">
      <c r="A111" s="291" t="str">
        <f>'Visi duomenys'!A112</f>
        <v>2.2.</v>
      </c>
      <c r="B111" s="236" t="str">
        <f>'Visi duomenys'!B112</f>
        <v/>
      </c>
      <c r="C111" s="236" t="str">
        <f>'Visi duomenys'!D112</f>
        <v xml:space="preserve">Tikslas. Tobulinti viešąjį valdymą savivaldybėse, didinant jo atitikimą visuomenės poreikiams. </v>
      </c>
      <c r="D111" s="275" t="str">
        <f>('Visi duomenys'!J112&amp;" "&amp;'Visi duomenys'!K112&amp;" "&amp;'Visi duomenys'!L112)</f>
        <v xml:space="preserve">  </v>
      </c>
      <c r="E111" s="276">
        <f>'Visi duomenys'!C112</f>
        <v>0</v>
      </c>
      <c r="F111" s="288">
        <f>'Visi duomenys'!AP112</f>
        <v>0</v>
      </c>
      <c r="G111" s="277">
        <f>'Visi duomenys'!AQ112</f>
        <v>0</v>
      </c>
      <c r="H111" s="277">
        <f>'Visi duomenys'!AR112</f>
        <v>0</v>
      </c>
      <c r="I111" s="302"/>
      <c r="J111" s="303"/>
      <c r="K111" s="288">
        <f>'Visi duomenys'!AS112</f>
        <v>0</v>
      </c>
      <c r="L111" s="277">
        <f>'Visi duomenys'!AT112</f>
        <v>0</v>
      </c>
      <c r="M111" s="277">
        <f>'Visi duomenys'!AU112</f>
        <v>0</v>
      </c>
      <c r="N111" s="302"/>
      <c r="O111" s="303"/>
      <c r="P111" s="288">
        <f>'Visi duomenys'!AV112</f>
        <v>0</v>
      </c>
      <c r="Q111" s="277">
        <f>'Visi duomenys'!AW112</f>
        <v>0</v>
      </c>
      <c r="R111" s="277">
        <f>'Visi duomenys'!AX112</f>
        <v>0</v>
      </c>
      <c r="S111" s="302"/>
      <c r="T111" s="303"/>
      <c r="U111" s="300">
        <f>'Visi duomenys'!AY112</f>
        <v>0</v>
      </c>
      <c r="V111" s="301">
        <f>'Visi duomenys'!AZ112</f>
        <v>0</v>
      </c>
      <c r="W111" s="301">
        <f>'Visi duomenys'!BA112</f>
        <v>0</v>
      </c>
      <c r="X111" s="302"/>
      <c r="Y111" s="303"/>
      <c r="Z111" s="300">
        <f>'Visi duomenys'!BB112</f>
        <v>0</v>
      </c>
      <c r="AA111" s="301">
        <f>'Visi duomenys'!BC112</f>
        <v>0</v>
      </c>
      <c r="AB111" s="301">
        <f>'Visi duomenys'!BD112</f>
        <v>0</v>
      </c>
      <c r="AC111" s="301"/>
      <c r="AD111" s="297"/>
      <c r="AE111" s="288">
        <f>'Visi duomenys'!BE112</f>
        <v>0</v>
      </c>
      <c r="AF111" s="277">
        <f>'Visi duomenys'!BF112</f>
        <v>0</v>
      </c>
      <c r="AG111" s="277">
        <f>'Visi duomenys'!BG112</f>
        <v>0</v>
      </c>
      <c r="AH111" s="302"/>
      <c r="AI111" s="303"/>
    </row>
    <row r="112" spans="1:35" s="274" customFormat="1" ht="16.5" customHeight="1" x14ac:dyDescent="0.25">
      <c r="A112" s="291" t="str">
        <f>'Visi duomenys'!A113</f>
        <v>2.2.1.</v>
      </c>
      <c r="B112" s="236" t="str">
        <f>'Visi duomenys'!B113</f>
        <v/>
      </c>
      <c r="C112" s="236" t="str">
        <f>'Visi duomenys'!D113</f>
        <v xml:space="preserve">Uždavinys. Stiprinti regiono viešojo valdymo darbuotojų kompetenciją, didinti jų veiklos efektyvumą ir gerinti teikiamų paslaugų kokybę.  </v>
      </c>
      <c r="D112" s="275" t="str">
        <f>('Visi duomenys'!J113&amp;" "&amp;'Visi duomenys'!K113&amp;" "&amp;'Visi duomenys'!L113)</f>
        <v xml:space="preserve">  </v>
      </c>
      <c r="E112" s="276">
        <f>'Visi duomenys'!C113</f>
        <v>0</v>
      </c>
      <c r="F112" s="288">
        <f>'Visi duomenys'!AP113</f>
        <v>0</v>
      </c>
      <c r="G112" s="277">
        <f>'Visi duomenys'!AQ113</f>
        <v>0</v>
      </c>
      <c r="H112" s="277">
        <f>'Visi duomenys'!AR113</f>
        <v>0</v>
      </c>
      <c r="I112" s="302"/>
      <c r="J112" s="303"/>
      <c r="K112" s="288">
        <f>'Visi duomenys'!AS113</f>
        <v>0</v>
      </c>
      <c r="L112" s="277">
        <f>'Visi duomenys'!AT113</f>
        <v>0</v>
      </c>
      <c r="M112" s="277">
        <f>'Visi duomenys'!AU113</f>
        <v>0</v>
      </c>
      <c r="N112" s="302"/>
      <c r="O112" s="303"/>
      <c r="P112" s="288">
        <f>'Visi duomenys'!AV113</f>
        <v>0</v>
      </c>
      <c r="Q112" s="277">
        <f>'Visi duomenys'!AW113</f>
        <v>0</v>
      </c>
      <c r="R112" s="277">
        <f>'Visi duomenys'!AX113</f>
        <v>0</v>
      </c>
      <c r="S112" s="302"/>
      <c r="T112" s="303"/>
      <c r="U112" s="300">
        <f>'Visi duomenys'!AY113</f>
        <v>0</v>
      </c>
      <c r="V112" s="301">
        <f>'Visi duomenys'!AZ113</f>
        <v>0</v>
      </c>
      <c r="W112" s="301">
        <f>'Visi duomenys'!BA113</f>
        <v>0</v>
      </c>
      <c r="X112" s="302"/>
      <c r="Y112" s="303"/>
      <c r="Z112" s="300">
        <f>'Visi duomenys'!BB113</f>
        <v>0</v>
      </c>
      <c r="AA112" s="301">
        <f>'Visi duomenys'!BC113</f>
        <v>0</v>
      </c>
      <c r="AB112" s="301">
        <f>'Visi duomenys'!BD113</f>
        <v>0</v>
      </c>
      <c r="AC112" s="301"/>
      <c r="AD112" s="297"/>
      <c r="AE112" s="288">
        <f>'Visi duomenys'!BE113</f>
        <v>0</v>
      </c>
      <c r="AF112" s="277">
        <f>'Visi duomenys'!BF113</f>
        <v>0</v>
      </c>
      <c r="AG112" s="277">
        <f>'Visi duomenys'!BG113</f>
        <v>0</v>
      </c>
      <c r="AH112" s="302"/>
      <c r="AI112" s="303"/>
    </row>
    <row r="113" spans="1:35" s="274" customFormat="1" ht="16.5" customHeight="1" x14ac:dyDescent="0.25">
      <c r="A113" s="291" t="str">
        <f>'Visi duomenys'!A114</f>
        <v>2.2.1.1</v>
      </c>
      <c r="B113" s="236" t="str">
        <f>'Visi duomenys'!B114</f>
        <v/>
      </c>
      <c r="C113" s="236" t="str">
        <f>'Visi duomenys'!D114</f>
        <v>Priemonė: Paslaugų ir asmenų aptarnavimo kokybės gerinimas savivaldybėse</v>
      </c>
      <c r="D113" s="275" t="str">
        <f>('Visi duomenys'!J114&amp;" "&amp;'Visi duomenys'!K114&amp;" "&amp;'Visi duomenys'!L114)</f>
        <v xml:space="preserve">  </v>
      </c>
      <c r="E113" s="276">
        <f>'Visi duomenys'!C114</f>
        <v>0</v>
      </c>
      <c r="F113" s="288">
        <f>'Visi duomenys'!AP114</f>
        <v>0</v>
      </c>
      <c r="G113" s="277">
        <f>'Visi duomenys'!AQ114</f>
        <v>0</v>
      </c>
      <c r="H113" s="277">
        <f>'Visi duomenys'!AR114</f>
        <v>0</v>
      </c>
      <c r="I113" s="302"/>
      <c r="J113" s="303"/>
      <c r="K113" s="288">
        <f>'Visi duomenys'!AS114</f>
        <v>0</v>
      </c>
      <c r="L113" s="277">
        <f>'Visi duomenys'!AT114</f>
        <v>0</v>
      </c>
      <c r="M113" s="277">
        <f>'Visi duomenys'!AU114</f>
        <v>0</v>
      </c>
      <c r="N113" s="302"/>
      <c r="O113" s="303"/>
      <c r="P113" s="288">
        <f>'Visi duomenys'!AV114</f>
        <v>0</v>
      </c>
      <c r="Q113" s="277">
        <f>'Visi duomenys'!AW114</f>
        <v>0</v>
      </c>
      <c r="R113" s="277">
        <f>'Visi duomenys'!AX114</f>
        <v>0</v>
      </c>
      <c r="S113" s="302"/>
      <c r="T113" s="303"/>
      <c r="U113" s="300">
        <f>'Visi duomenys'!AY114</f>
        <v>0</v>
      </c>
      <c r="V113" s="301">
        <f>'Visi duomenys'!AZ114</f>
        <v>0</v>
      </c>
      <c r="W113" s="301">
        <f>'Visi duomenys'!BA114</f>
        <v>0</v>
      </c>
      <c r="X113" s="302"/>
      <c r="Y113" s="303"/>
      <c r="Z113" s="300">
        <f>'Visi duomenys'!BB114</f>
        <v>0</v>
      </c>
      <c r="AA113" s="301">
        <f>'Visi duomenys'!BC114</f>
        <v>0</v>
      </c>
      <c r="AB113" s="301">
        <f>'Visi duomenys'!BD114</f>
        <v>0</v>
      </c>
      <c r="AC113" s="301"/>
      <c r="AD113" s="297"/>
      <c r="AE113" s="288">
        <f>'Visi duomenys'!BE114</f>
        <v>0</v>
      </c>
      <c r="AF113" s="277">
        <f>'Visi duomenys'!BF114</f>
        <v>0</v>
      </c>
      <c r="AG113" s="277">
        <f>'Visi duomenys'!BG114</f>
        <v>0</v>
      </c>
      <c r="AH113" s="302"/>
      <c r="AI113" s="303"/>
    </row>
    <row r="114" spans="1:35" s="274" customFormat="1" ht="16.5" customHeight="1" x14ac:dyDescent="0.25">
      <c r="A114" s="292" t="str">
        <f>'Visi duomenys'!A115</f>
        <v>2.2.1.1.1</v>
      </c>
      <c r="B114" s="237" t="str">
        <f>'Visi duomenys'!B115</f>
        <v>R089920-490000-1208</v>
      </c>
      <c r="C114" s="237" t="str">
        <f>'Visi duomenys'!D115</f>
        <v>Paslaugų teikimo ir asmenų aptarnavimo kokybės gerinimas Tauragės regiono savivaldybėse. I etapas</v>
      </c>
      <c r="D114" s="271" t="str">
        <f>('Visi duomenys'!J115&amp;" "&amp;'Visi duomenys'!K115&amp;" "&amp;'Visi duomenys'!L115)</f>
        <v xml:space="preserve">  </v>
      </c>
      <c r="E114" s="272" t="str">
        <f>'Visi duomenys'!C115</f>
        <v>10.1.3-ESFA-R-920-71-0001</v>
      </c>
      <c r="F114" s="287" t="str">
        <f>'Visi duomenys'!AP115</f>
        <v>P.S.416</v>
      </c>
      <c r="G114" s="273" t="str">
        <f>'Visi duomenys'!AQ115</f>
        <v>Viešojo valdymo institucijų darbuotojai, kurie dalyvavo pagal veiksmų programą  ESF lėšomis vykdytose veiklose, skirtose stiprinti teikiamų paslaugų ir (ar) aptarnavimo kokybės gerinimui reikalingas kompetencijas</v>
      </c>
      <c r="H114" s="273">
        <f>'Visi duomenys'!AR115</f>
        <v>69</v>
      </c>
      <c r="I114" s="304"/>
      <c r="J114" s="305"/>
      <c r="K114" s="287" t="str">
        <f>'Visi duomenys'!AS115</f>
        <v>P.S.415</v>
      </c>
      <c r="L114" s="273" t="str">
        <f>'Visi duomenys'!AT115</f>
        <v>Viešojo valdymo institucijos, pagal veiksmų programą ESF lėšomis įgyvendinusios paslaugų ir (ar) aptarnavimo kokybei gerinti skirtas priemones</v>
      </c>
      <c r="M114" s="273">
        <f>'Visi duomenys'!AU115</f>
        <v>4</v>
      </c>
      <c r="N114" s="304"/>
      <c r="O114" s="305"/>
      <c r="P114" s="287" t="str">
        <f>'Visi duomenys'!AV115</f>
        <v>P.N.910</v>
      </c>
      <c r="Q114" s="273" t="str">
        <f>'Visi duomenys'!AW115</f>
        <v>Parengtos piliečių chartijos</v>
      </c>
      <c r="R114" s="273">
        <f>'Visi duomenys'!AX115</f>
        <v>2</v>
      </c>
      <c r="S114" s="304"/>
      <c r="T114" s="305"/>
      <c r="U114" s="299">
        <f>'Visi duomenys'!AY115</f>
        <v>0</v>
      </c>
      <c r="V114" s="250">
        <f>'Visi duomenys'!AZ115</f>
        <v>0</v>
      </c>
      <c r="W114" s="250">
        <f>'Visi duomenys'!BA115</f>
        <v>0</v>
      </c>
      <c r="X114" s="304"/>
      <c r="Y114" s="305"/>
      <c r="Z114" s="299">
        <f>'Visi duomenys'!BB115</f>
        <v>0</v>
      </c>
      <c r="AA114" s="250">
        <f>'Visi duomenys'!BC115</f>
        <v>0</v>
      </c>
      <c r="AB114" s="250">
        <f>'Visi duomenys'!BD115</f>
        <v>0</v>
      </c>
      <c r="AC114" s="250"/>
      <c r="AD114" s="298"/>
      <c r="AE114" s="287">
        <f>'Visi duomenys'!BE115</f>
        <v>0</v>
      </c>
      <c r="AF114" s="273">
        <f>'Visi duomenys'!BF115</f>
        <v>0</v>
      </c>
      <c r="AG114" s="273">
        <f>'Visi duomenys'!BG115</f>
        <v>0</v>
      </c>
      <c r="AH114" s="304"/>
      <c r="AI114" s="305"/>
    </row>
    <row r="115" spans="1:35" s="274" customFormat="1" ht="16.5" customHeight="1" x14ac:dyDescent="0.25">
      <c r="A115" s="292" t="e">
        <f>'Visi duomenys'!#REF!</f>
        <v>#REF!</v>
      </c>
      <c r="B115" s="237" t="e">
        <f>'Visi duomenys'!#REF!</f>
        <v>#REF!</v>
      </c>
      <c r="C115" s="237" t="e">
        <f>'Visi duomenys'!#REF!</f>
        <v>#REF!</v>
      </c>
      <c r="D115" s="271" t="e">
        <f>('Visi duomenys'!#REF!&amp;" "&amp;'Visi duomenys'!#REF!&amp;" "&amp;'Visi duomenys'!#REF!)</f>
        <v>#REF!</v>
      </c>
      <c r="E115" s="272" t="e">
        <f>'Visi duomenys'!#REF!</f>
        <v>#REF!</v>
      </c>
      <c r="F115" s="287" t="e">
        <f>'Visi duomenys'!#REF!</f>
        <v>#REF!</v>
      </c>
      <c r="G115" s="273" t="e">
        <f>'Visi duomenys'!#REF!</f>
        <v>#REF!</v>
      </c>
      <c r="H115" s="273" t="e">
        <f>'Visi duomenys'!#REF!</f>
        <v>#REF!</v>
      </c>
      <c r="I115" s="304"/>
      <c r="J115" s="305"/>
      <c r="K115" s="287" t="e">
        <f>'Visi duomenys'!#REF!</f>
        <v>#REF!</v>
      </c>
      <c r="L115" s="273" t="e">
        <f>'Visi duomenys'!#REF!</f>
        <v>#REF!</v>
      </c>
      <c r="M115" s="273" t="e">
        <f>'Visi duomenys'!#REF!</f>
        <v>#REF!</v>
      </c>
      <c r="N115" s="304"/>
      <c r="O115" s="305"/>
      <c r="P115" s="287" t="e">
        <f>'Visi duomenys'!#REF!</f>
        <v>#REF!</v>
      </c>
      <c r="Q115" s="273" t="e">
        <f>'Visi duomenys'!#REF!</f>
        <v>#REF!</v>
      </c>
      <c r="R115" s="273" t="e">
        <f>'Visi duomenys'!#REF!</f>
        <v>#REF!</v>
      </c>
      <c r="S115" s="304"/>
      <c r="T115" s="305"/>
      <c r="U115" s="299" t="e">
        <f>'Visi duomenys'!#REF!</f>
        <v>#REF!</v>
      </c>
      <c r="V115" s="250" t="e">
        <f>'Visi duomenys'!#REF!</f>
        <v>#REF!</v>
      </c>
      <c r="W115" s="250" t="e">
        <f>'Visi duomenys'!#REF!</f>
        <v>#REF!</v>
      </c>
      <c r="X115" s="304"/>
      <c r="Y115" s="305"/>
      <c r="Z115" s="299" t="e">
        <f>'Visi duomenys'!#REF!</f>
        <v>#REF!</v>
      </c>
      <c r="AA115" s="250" t="e">
        <f>'Visi duomenys'!#REF!</f>
        <v>#REF!</v>
      </c>
      <c r="AB115" s="250" t="e">
        <f>'Visi duomenys'!#REF!</f>
        <v>#REF!</v>
      </c>
      <c r="AC115" s="250"/>
      <c r="AD115" s="298"/>
      <c r="AE115" s="287" t="e">
        <f>'Visi duomenys'!#REF!</f>
        <v>#REF!</v>
      </c>
      <c r="AF115" s="273" t="e">
        <f>'Visi duomenys'!#REF!</f>
        <v>#REF!</v>
      </c>
      <c r="AG115" s="273" t="e">
        <f>'Visi duomenys'!#REF!</f>
        <v>#REF!</v>
      </c>
      <c r="AH115" s="304"/>
      <c r="AI115" s="305"/>
    </row>
    <row r="116" spans="1:35" s="274" customFormat="1" ht="16.5" customHeight="1" x14ac:dyDescent="0.25">
      <c r="A116" s="291" t="str">
        <f>'Visi duomenys'!A116</f>
        <v>3.</v>
      </c>
      <c r="B116" s="236">
        <f>'Visi duomenys'!B116</f>
        <v>0</v>
      </c>
      <c r="C116" s="236" t="str">
        <f>'Visi duomenys'!D116</f>
        <v>Prioritetas. ŽMOGUI PATOGI GYVENTI IR SAUGI APLINKA</v>
      </c>
      <c r="D116" s="275" t="str">
        <f>('Visi duomenys'!J116&amp;" "&amp;'Visi duomenys'!K116&amp;" "&amp;'Visi duomenys'!L116)</f>
        <v xml:space="preserve">  </v>
      </c>
      <c r="E116" s="276">
        <f>'Visi duomenys'!C116</f>
        <v>0</v>
      </c>
      <c r="F116" s="288">
        <f>'Visi duomenys'!AP116</f>
        <v>0</v>
      </c>
      <c r="G116" s="277">
        <f>'Visi duomenys'!AQ116</f>
        <v>0</v>
      </c>
      <c r="H116" s="277">
        <f>'Visi duomenys'!AR116</f>
        <v>0</v>
      </c>
      <c r="I116" s="302"/>
      <c r="J116" s="303"/>
      <c r="K116" s="288">
        <f>'Visi duomenys'!AS116</f>
        <v>0</v>
      </c>
      <c r="L116" s="277">
        <f>'Visi duomenys'!AT116</f>
        <v>0</v>
      </c>
      <c r="M116" s="277">
        <f>'Visi duomenys'!AU116</f>
        <v>0</v>
      </c>
      <c r="N116" s="302"/>
      <c r="O116" s="303"/>
      <c r="P116" s="288">
        <f>'Visi duomenys'!AV116</f>
        <v>0</v>
      </c>
      <c r="Q116" s="277">
        <f>'Visi duomenys'!AW116</f>
        <v>0</v>
      </c>
      <c r="R116" s="277">
        <f>'Visi duomenys'!AX116</f>
        <v>0</v>
      </c>
      <c r="S116" s="302"/>
      <c r="T116" s="303"/>
      <c r="U116" s="300">
        <f>'Visi duomenys'!AY116</f>
        <v>0</v>
      </c>
      <c r="V116" s="301">
        <f>'Visi duomenys'!AZ116</f>
        <v>0</v>
      </c>
      <c r="W116" s="301">
        <f>'Visi duomenys'!BA116</f>
        <v>0</v>
      </c>
      <c r="X116" s="302"/>
      <c r="Y116" s="303"/>
      <c r="Z116" s="300">
        <f>'Visi duomenys'!BB116</f>
        <v>0</v>
      </c>
      <c r="AA116" s="301">
        <f>'Visi duomenys'!BC116</f>
        <v>0</v>
      </c>
      <c r="AB116" s="301">
        <f>'Visi duomenys'!BD116</f>
        <v>0</v>
      </c>
      <c r="AC116" s="301"/>
      <c r="AD116" s="297"/>
      <c r="AE116" s="288">
        <f>'Visi duomenys'!BE116</f>
        <v>0</v>
      </c>
      <c r="AF116" s="277">
        <f>'Visi duomenys'!BF116</f>
        <v>0</v>
      </c>
      <c r="AG116" s="277">
        <f>'Visi duomenys'!BG116</f>
        <v>0</v>
      </c>
      <c r="AH116" s="302"/>
      <c r="AI116" s="303"/>
    </row>
    <row r="117" spans="1:35" s="274" customFormat="1" ht="16.5" customHeight="1" x14ac:dyDescent="0.25">
      <c r="A117" s="291" t="str">
        <f>'Visi duomenys'!A117</f>
        <v>3.1.</v>
      </c>
      <c r="B117" s="236" t="str">
        <f>'Visi duomenys'!B117</f>
        <v/>
      </c>
      <c r="C117" s="236" t="str">
        <f>'Visi duomenys'!D117</f>
        <v>Tikslas. Diegti sveiką gyvenamąją aplinką kuriančias vandentvarkos ir atliekų tvarkymo sistemas, didinti paslaugų kokybę ir prieinamumą.</v>
      </c>
      <c r="D117" s="275" t="str">
        <f>('Visi duomenys'!J117&amp;" "&amp;'Visi duomenys'!K117&amp;" "&amp;'Visi duomenys'!L117)</f>
        <v xml:space="preserve">  </v>
      </c>
      <c r="E117" s="276">
        <f>'Visi duomenys'!C117</f>
        <v>0</v>
      </c>
      <c r="F117" s="288">
        <f>'Visi duomenys'!AP117</f>
        <v>0</v>
      </c>
      <c r="G117" s="277">
        <f>'Visi duomenys'!AQ117</f>
        <v>0</v>
      </c>
      <c r="H117" s="277">
        <f>'Visi duomenys'!AR117</f>
        <v>0</v>
      </c>
      <c r="I117" s="302"/>
      <c r="J117" s="303"/>
      <c r="K117" s="288">
        <f>'Visi duomenys'!AS117</f>
        <v>0</v>
      </c>
      <c r="L117" s="277">
        <f>'Visi duomenys'!AT117</f>
        <v>0</v>
      </c>
      <c r="M117" s="277">
        <f>'Visi duomenys'!AU117</f>
        <v>0</v>
      </c>
      <c r="N117" s="302"/>
      <c r="O117" s="303"/>
      <c r="P117" s="288">
        <f>'Visi duomenys'!AV117</f>
        <v>0</v>
      </c>
      <c r="Q117" s="277">
        <f>'Visi duomenys'!AW117</f>
        <v>0</v>
      </c>
      <c r="R117" s="277">
        <f>'Visi duomenys'!AX117</f>
        <v>0</v>
      </c>
      <c r="S117" s="302"/>
      <c r="T117" s="303"/>
      <c r="U117" s="300">
        <f>'Visi duomenys'!AY117</f>
        <v>0</v>
      </c>
      <c r="V117" s="301">
        <f>'Visi duomenys'!AZ117</f>
        <v>0</v>
      </c>
      <c r="W117" s="301">
        <f>'Visi duomenys'!BA117</f>
        <v>0</v>
      </c>
      <c r="X117" s="302"/>
      <c r="Y117" s="303"/>
      <c r="Z117" s="300">
        <f>'Visi duomenys'!BB117</f>
        <v>0</v>
      </c>
      <c r="AA117" s="301">
        <f>'Visi duomenys'!BC117</f>
        <v>0</v>
      </c>
      <c r="AB117" s="301">
        <f>'Visi duomenys'!BD117</f>
        <v>0</v>
      </c>
      <c r="AC117" s="301"/>
      <c r="AD117" s="297"/>
      <c r="AE117" s="288">
        <f>'Visi duomenys'!BE117</f>
        <v>0</v>
      </c>
      <c r="AF117" s="277">
        <f>'Visi duomenys'!BF117</f>
        <v>0</v>
      </c>
      <c r="AG117" s="277">
        <f>'Visi duomenys'!BG117</f>
        <v>0</v>
      </c>
      <c r="AH117" s="302"/>
      <c r="AI117" s="303"/>
    </row>
    <row r="118" spans="1:35" s="274" customFormat="1" ht="16.5" customHeight="1" x14ac:dyDescent="0.25">
      <c r="A118" s="291" t="str">
        <f>'Visi duomenys'!A118</f>
        <v>3.1.1.</v>
      </c>
      <c r="B118" s="236" t="str">
        <f>'Visi duomenys'!B118</f>
        <v/>
      </c>
      <c r="C118" s="236" t="str">
        <f>'Visi duomenys'!D118</f>
        <v xml:space="preserve">Uždavinys. Plėsti, renovuoti ir modernizuoti geriamojo vandens ir nuotekų, paviršinių nuotekų surinkimo infrastruktūrą, gerinti teikiamų paslaugų  kokybę.  </v>
      </c>
      <c r="D118" s="275" t="str">
        <f>('Visi duomenys'!J118&amp;" "&amp;'Visi duomenys'!K118&amp;" "&amp;'Visi duomenys'!L118)</f>
        <v xml:space="preserve">  </v>
      </c>
      <c r="E118" s="276">
        <f>'Visi duomenys'!C118</f>
        <v>0</v>
      </c>
      <c r="F118" s="288">
        <f>'Visi duomenys'!AP118</f>
        <v>0</v>
      </c>
      <c r="G118" s="277">
        <f>'Visi duomenys'!AQ118</f>
        <v>0</v>
      </c>
      <c r="H118" s="277">
        <f>'Visi duomenys'!AR118</f>
        <v>0</v>
      </c>
      <c r="I118" s="302"/>
      <c r="J118" s="303"/>
      <c r="K118" s="288">
        <f>'Visi duomenys'!AS118</f>
        <v>0</v>
      </c>
      <c r="L118" s="277">
        <f>'Visi duomenys'!AT118</f>
        <v>0</v>
      </c>
      <c r="M118" s="277">
        <f>'Visi duomenys'!AU118</f>
        <v>0</v>
      </c>
      <c r="N118" s="302"/>
      <c r="O118" s="303"/>
      <c r="P118" s="288">
        <f>'Visi duomenys'!AV118</f>
        <v>0</v>
      </c>
      <c r="Q118" s="277">
        <f>'Visi duomenys'!AW118</f>
        <v>0</v>
      </c>
      <c r="R118" s="277">
        <f>'Visi duomenys'!AX118</f>
        <v>0</v>
      </c>
      <c r="S118" s="302"/>
      <c r="T118" s="303"/>
      <c r="U118" s="300">
        <f>'Visi duomenys'!AY118</f>
        <v>0</v>
      </c>
      <c r="V118" s="301">
        <f>'Visi duomenys'!AZ118</f>
        <v>0</v>
      </c>
      <c r="W118" s="301">
        <f>'Visi duomenys'!BA118</f>
        <v>0</v>
      </c>
      <c r="X118" s="302"/>
      <c r="Y118" s="303"/>
      <c r="Z118" s="300">
        <f>'Visi duomenys'!BB118</f>
        <v>0</v>
      </c>
      <c r="AA118" s="301">
        <f>'Visi duomenys'!BC118</f>
        <v>0</v>
      </c>
      <c r="AB118" s="301">
        <f>'Visi duomenys'!BD118</f>
        <v>0</v>
      </c>
      <c r="AC118" s="301"/>
      <c r="AD118" s="297"/>
      <c r="AE118" s="288">
        <f>'Visi duomenys'!BE118</f>
        <v>0</v>
      </c>
      <c r="AF118" s="277">
        <f>'Visi duomenys'!BF118</f>
        <v>0</v>
      </c>
      <c r="AG118" s="277">
        <f>'Visi duomenys'!BG118</f>
        <v>0</v>
      </c>
      <c r="AH118" s="302"/>
      <c r="AI118" s="303"/>
    </row>
    <row r="119" spans="1:35" s="274" customFormat="1" ht="16.5" customHeight="1" x14ac:dyDescent="0.25">
      <c r="A119" s="291" t="str">
        <f>'Visi duomenys'!A119</f>
        <v>3.1.1.1</v>
      </c>
      <c r="B119" s="236" t="str">
        <f>'Visi duomenys'!B119</f>
        <v/>
      </c>
      <c r="C119" s="236" t="str">
        <f>'Visi duomenys'!D119</f>
        <v>Priemonė: Geriamojo vandens tiekimo ir nuotekų tvarkymo sistemų renovavimas ir plėtra, įmonių valdymo tobulinimas</v>
      </c>
      <c r="D119" s="275" t="str">
        <f>('Visi duomenys'!J119&amp;" "&amp;'Visi duomenys'!K119&amp;" "&amp;'Visi duomenys'!L119)</f>
        <v xml:space="preserve">  </v>
      </c>
      <c r="E119" s="276">
        <f>'Visi duomenys'!C119</f>
        <v>0</v>
      </c>
      <c r="F119" s="288">
        <f>'Visi duomenys'!AP119</f>
        <v>0</v>
      </c>
      <c r="G119" s="277">
        <f>'Visi duomenys'!AQ119</f>
        <v>0</v>
      </c>
      <c r="H119" s="277">
        <f>'Visi duomenys'!AR119</f>
        <v>0</v>
      </c>
      <c r="I119" s="302"/>
      <c r="J119" s="303"/>
      <c r="K119" s="288">
        <f>'Visi duomenys'!AS119</f>
        <v>0</v>
      </c>
      <c r="L119" s="277">
        <f>'Visi duomenys'!AT119</f>
        <v>0</v>
      </c>
      <c r="M119" s="277">
        <f>'Visi duomenys'!AU119</f>
        <v>0</v>
      </c>
      <c r="N119" s="302"/>
      <c r="O119" s="303"/>
      <c r="P119" s="288">
        <f>'Visi duomenys'!AV119</f>
        <v>0</v>
      </c>
      <c r="Q119" s="277">
        <f>'Visi duomenys'!AW119</f>
        <v>0</v>
      </c>
      <c r="R119" s="277">
        <f>'Visi duomenys'!AX119</f>
        <v>0</v>
      </c>
      <c r="S119" s="302"/>
      <c r="T119" s="303"/>
      <c r="U119" s="300">
        <f>'Visi duomenys'!AY119</f>
        <v>0</v>
      </c>
      <c r="V119" s="301">
        <f>'Visi duomenys'!AZ119</f>
        <v>0</v>
      </c>
      <c r="W119" s="301">
        <f>'Visi duomenys'!BA119</f>
        <v>0</v>
      </c>
      <c r="X119" s="302"/>
      <c r="Y119" s="303"/>
      <c r="Z119" s="300">
        <f>'Visi duomenys'!BB119</f>
        <v>0</v>
      </c>
      <c r="AA119" s="301">
        <f>'Visi duomenys'!BC119</f>
        <v>0</v>
      </c>
      <c r="AB119" s="301">
        <f>'Visi duomenys'!BD119</f>
        <v>0</v>
      </c>
      <c r="AC119" s="301"/>
      <c r="AD119" s="297"/>
      <c r="AE119" s="288">
        <f>'Visi duomenys'!BE119</f>
        <v>0</v>
      </c>
      <c r="AF119" s="277">
        <f>'Visi duomenys'!BF119</f>
        <v>0</v>
      </c>
      <c r="AG119" s="277">
        <f>'Visi duomenys'!BG119</f>
        <v>0</v>
      </c>
      <c r="AH119" s="302"/>
      <c r="AI119" s="303"/>
    </row>
    <row r="120" spans="1:35" s="274" customFormat="1" ht="16.5" customHeight="1" x14ac:dyDescent="0.25">
      <c r="A120" s="292" t="str">
        <f>'Visi duomenys'!A120</f>
        <v>3.1.1.1.1</v>
      </c>
      <c r="B120" s="237" t="str">
        <f>'Visi duomenys'!B120</f>
        <v>R080014-070600-1213</v>
      </c>
      <c r="C120" s="237" t="str">
        <f>'Visi duomenys'!D120</f>
        <v>Vandentiekio ir nuotekų tinklų rekonstrukcija ir plėtra Šilalės rajone (Kaltinėnuose)</v>
      </c>
      <c r="D120" s="271" t="str">
        <f>('Visi duomenys'!J120&amp;" "&amp;'Visi duomenys'!K120&amp;" "&amp;'Visi duomenys'!L120)</f>
        <v xml:space="preserve">  </v>
      </c>
      <c r="E120" s="272" t="str">
        <f>'Visi duomenys'!C120</f>
        <v>05.3.2-APVA-R-014-71-0003</v>
      </c>
      <c r="F120" s="287" t="str">
        <f>'Visi duomenys'!AP120</f>
        <v>P.S.333</v>
      </c>
      <c r="G120" s="273" t="str">
        <f>'Visi duomenys'!AQ120</f>
        <v>Rekonstruotų vandens tiekimo ir nuotekų surinkimo tinklų ilgis (km)</v>
      </c>
      <c r="H120" s="273">
        <f>'Visi duomenys'!AR120</f>
        <v>2.84</v>
      </c>
      <c r="I120" s="304"/>
      <c r="J120" s="305"/>
      <c r="K120" s="287" t="str">
        <f>'Visi duomenys'!AS120</f>
        <v>P.N.050</v>
      </c>
      <c r="L120" s="273" t="str">
        <f>'Visi duomenys'!AT120</f>
        <v>Gyventojai, kuriems teikiamos vandens tiekimo paslaugos naujai pastatytais geriamojo vandens tiekimo tinklais (skaičius)</v>
      </c>
      <c r="M120" s="273">
        <f>'Visi duomenys'!AU120</f>
        <v>494</v>
      </c>
      <c r="N120" s="304"/>
      <c r="O120" s="305"/>
      <c r="P120" s="287">
        <f>'Visi duomenys'!AV120</f>
        <v>0</v>
      </c>
      <c r="Q120" s="273">
        <f>'Visi duomenys'!AW120</f>
        <v>0</v>
      </c>
      <c r="R120" s="273">
        <f>'Visi duomenys'!AX120</f>
        <v>0</v>
      </c>
      <c r="S120" s="304"/>
      <c r="T120" s="305"/>
      <c r="U120" s="299" t="str">
        <f>'Visi duomenys'!AY120</f>
        <v>P.N.053</v>
      </c>
      <c r="V120" s="250" t="str">
        <f>'Visi duomenys'!AZ120</f>
        <v>Gyventojai, kuriems teikiamos paslaugos naujai pastatytais nuotekų surinkimo tinklais (GE)</v>
      </c>
      <c r="W120" s="250">
        <f>'Visi duomenys'!BA120</f>
        <v>526</v>
      </c>
      <c r="X120" s="304"/>
      <c r="Y120" s="305"/>
      <c r="Z120" s="299">
        <f>'Visi duomenys'!BB120</f>
        <v>0</v>
      </c>
      <c r="AA120" s="250">
        <f>'Visi duomenys'!BC120</f>
        <v>0</v>
      </c>
      <c r="AB120" s="250">
        <f>'Visi duomenys'!BD120</f>
        <v>0</v>
      </c>
      <c r="AC120" s="250"/>
      <c r="AD120" s="298"/>
      <c r="AE120" s="287">
        <f>'Visi duomenys'!BE120</f>
        <v>0</v>
      </c>
      <c r="AF120" s="273">
        <f>'Visi duomenys'!BF120</f>
        <v>0</v>
      </c>
      <c r="AG120" s="273">
        <f>'Visi duomenys'!BG120</f>
        <v>0</v>
      </c>
      <c r="AH120" s="304"/>
      <c r="AI120" s="305"/>
    </row>
    <row r="121" spans="1:35" s="274" customFormat="1" ht="16.5" customHeight="1" x14ac:dyDescent="0.25">
      <c r="A121" s="292" t="str">
        <f>'Visi duomenys'!A121</f>
        <v>3.1.1.1.2</v>
      </c>
      <c r="B121" s="237" t="str">
        <f>'Visi duomenys'!B121</f>
        <v>R080014-060700-1214</v>
      </c>
      <c r="C121" s="237" t="str">
        <f>'Visi duomenys'!D121</f>
        <v>Vandens tiekimo ir nuotekų tvarkymo infrastruktūros renovavimas ir plėtra Pagėgių savivaldybėje (Natkiškiuose, Piktupėnuose)</v>
      </c>
      <c r="D121" s="271" t="str">
        <f>('Visi duomenys'!J121&amp;" "&amp;'Visi duomenys'!K121&amp;" "&amp;'Visi duomenys'!L121)</f>
        <v xml:space="preserve">  </v>
      </c>
      <c r="E121" s="272" t="str">
        <f>'Visi duomenys'!C121</f>
        <v>05.3.2-APVA-R-014-71-0002</v>
      </c>
      <c r="F121" s="287" t="str">
        <f>'Visi duomenys'!AP121</f>
        <v>P.S.333</v>
      </c>
      <c r="G121" s="273" t="str">
        <f>'Visi duomenys'!AQ121</f>
        <v>Rekonstruotų vandens tiekimo ir nuotekų surinkimo tinklų ilgis (km)</v>
      </c>
      <c r="H121" s="273">
        <f>'Visi duomenys'!AR121</f>
        <v>3</v>
      </c>
      <c r="I121" s="304"/>
      <c r="J121" s="305"/>
      <c r="K121" s="287" t="str">
        <f>'Visi duomenys'!AS121</f>
        <v>P.N.050</v>
      </c>
      <c r="L121" s="273" t="str">
        <f>'Visi duomenys'!AT121</f>
        <v>Gyventojai, kuriems teikiamos vandens tiekimo paslaugos naujai pastatytais geriamojo vandens tiekimo tinklais (skaičius)</v>
      </c>
      <c r="M121" s="273">
        <f>'Visi duomenys'!AU121</f>
        <v>92</v>
      </c>
      <c r="N121" s="304"/>
      <c r="O121" s="305"/>
      <c r="P121" s="287">
        <f>'Visi duomenys'!AV121</f>
        <v>0</v>
      </c>
      <c r="Q121" s="273">
        <f>'Visi duomenys'!AW121</f>
        <v>0</v>
      </c>
      <c r="R121" s="273">
        <f>'Visi duomenys'!AX121</f>
        <v>0</v>
      </c>
      <c r="S121" s="304"/>
      <c r="T121" s="305"/>
      <c r="U121" s="299" t="str">
        <f>'Visi duomenys'!AY121</f>
        <v>P.N.053</v>
      </c>
      <c r="V121" s="250" t="str">
        <f>'Visi duomenys'!AZ121</f>
        <v>Gyventojai, kuriems teikiamos paslaugos naujai pastatytais nuotekų surinkimo tinklais (GE)</v>
      </c>
      <c r="W121" s="250">
        <f>'Visi duomenys'!BA121</f>
        <v>60</v>
      </c>
      <c r="X121" s="304"/>
      <c r="Y121" s="305"/>
      <c r="Z121" s="299" t="str">
        <f>'Visi duomenys'!BB121</f>
        <v>P.N.054</v>
      </c>
      <c r="AA121" s="250" t="str">
        <f>'Visi duomenys'!BC121</f>
        <v>Gyventojai, kuriems teikiamos nuotekų valymo paslaugos naujai pastatytais ir (arba) rekonstruotais nuotekų valymo įrenginiais (GE)</v>
      </c>
      <c r="AB121" s="250">
        <f>'Visi duomenys'!BD121</f>
        <v>406</v>
      </c>
      <c r="AC121" s="250"/>
      <c r="AD121" s="298"/>
      <c r="AE121" s="287">
        <f>'Visi duomenys'!BE121</f>
        <v>0</v>
      </c>
      <c r="AF121" s="273">
        <f>'Visi duomenys'!BF121</f>
        <v>0</v>
      </c>
      <c r="AG121" s="273">
        <f>'Visi duomenys'!BG121</f>
        <v>0</v>
      </c>
      <c r="AH121" s="304"/>
      <c r="AI121" s="305"/>
    </row>
    <row r="122" spans="1:35" s="274" customFormat="1" ht="16.5" customHeight="1" x14ac:dyDescent="0.25">
      <c r="A122" s="292" t="str">
        <f>'Visi duomenys'!A122</f>
        <v>3.1.1.1.3</v>
      </c>
      <c r="B122" s="237" t="str">
        <f>'Visi duomenys'!B122</f>
        <v>R080014-070600-1215</v>
      </c>
      <c r="C122" s="237" t="str">
        <f>'Visi duomenys'!D122</f>
        <v>Vandens tiekimo ir nuotekų tvarkymo infrastruktūros plėtra Jurbarko rajone</v>
      </c>
      <c r="D122" s="271" t="str">
        <f>('Visi duomenys'!J122&amp;" "&amp;'Visi duomenys'!K122&amp;" "&amp;'Visi duomenys'!L122)</f>
        <v xml:space="preserve">  </v>
      </c>
      <c r="E122" s="272" t="str">
        <f>'Visi duomenys'!C122</f>
        <v>05.3.2-APVA-R-014-71-0001</v>
      </c>
      <c r="F122" s="287" t="str">
        <f>'Visi duomenys'!AP122</f>
        <v>P.S.333</v>
      </c>
      <c r="G122" s="273" t="str">
        <f>'Visi duomenys'!AQ122</f>
        <v>Rekonstruotų vandens tiekimo ir nuotekų surinkimo tinklų ilgis (km)</v>
      </c>
      <c r="H122" s="273">
        <f>'Visi duomenys'!AR122</f>
        <v>1</v>
      </c>
      <c r="I122" s="304"/>
      <c r="J122" s="305"/>
      <c r="K122" s="287" t="str">
        <f>'Visi duomenys'!AS122</f>
        <v>P.N.050</v>
      </c>
      <c r="L122" s="273" t="str">
        <f>'Visi duomenys'!AT122</f>
        <v>Gyventojai, kuriems teikiamos vandens tiekimo paslaugos naujai pastatytais geriamojo vandens tiekimo tinklais (skaičius)</v>
      </c>
      <c r="M122" s="273">
        <f>'Visi duomenys'!AU122</f>
        <v>137</v>
      </c>
      <c r="N122" s="304"/>
      <c r="O122" s="305"/>
      <c r="P122" s="287" t="str">
        <f>'Visi duomenys'!AV122</f>
        <v>P.N.051</v>
      </c>
      <c r="Q122" s="273" t="str">
        <f>'Visi duomenys'!AW122</f>
        <v>Gyventojai, kuriems teikiamos vandens tiekimo paslaugos iš naujai pastatytų ir (arba) rekonstruotų geriamojo vandens gerinimo įrenginių (skaičius)</v>
      </c>
      <c r="R122" s="273">
        <f>'Visi duomenys'!AX122</f>
        <v>11310</v>
      </c>
      <c r="S122" s="304"/>
      <c r="T122" s="305"/>
      <c r="U122" s="299" t="str">
        <f>'Visi duomenys'!AY122</f>
        <v>P.N.053</v>
      </c>
      <c r="V122" s="250" t="str">
        <f>'Visi duomenys'!AZ122</f>
        <v>Gyventojai, kuriems teikiamos paslaugos naujai pastatytais nuotekų surinkimo tinklais (GE)</v>
      </c>
      <c r="W122" s="250">
        <f>'Visi duomenys'!BA122</f>
        <v>110</v>
      </c>
      <c r="X122" s="304"/>
      <c r="Y122" s="305"/>
      <c r="Z122" s="299">
        <f>'Visi duomenys'!BB122</f>
        <v>0</v>
      </c>
      <c r="AA122" s="250">
        <f>'Visi duomenys'!BC122</f>
        <v>0</v>
      </c>
      <c r="AB122" s="250">
        <f>'Visi duomenys'!BD122</f>
        <v>0</v>
      </c>
      <c r="AC122" s="250"/>
      <c r="AD122" s="298"/>
      <c r="AE122" s="287">
        <f>'Visi duomenys'!BE122</f>
        <v>0</v>
      </c>
      <c r="AF122" s="273">
        <f>'Visi duomenys'!BF122</f>
        <v>0</v>
      </c>
      <c r="AG122" s="273">
        <f>'Visi duomenys'!BG122</f>
        <v>0</v>
      </c>
      <c r="AH122" s="304"/>
      <c r="AI122" s="305"/>
    </row>
    <row r="123" spans="1:35" s="274" customFormat="1" ht="16.5" customHeight="1" x14ac:dyDescent="0.25">
      <c r="A123" s="292" t="str">
        <f>'Visi duomenys'!A123</f>
        <v>3.1.1.1.4</v>
      </c>
      <c r="B123" s="237" t="str">
        <f>'Visi duomenys'!B123</f>
        <v>R080014-060700-1216</v>
      </c>
      <c r="C123" s="237" t="str">
        <f>'Visi duomenys'!D123</f>
        <v>Geriamojo vandens tiekimo ir nuotekų tvarkymo sistemų renovavimas ir plėtra Tauragės rajone</v>
      </c>
      <c r="D123" s="271" t="str">
        <f>('Visi duomenys'!J123&amp;" "&amp;'Visi duomenys'!K123&amp;" "&amp;'Visi duomenys'!L123)</f>
        <v xml:space="preserve">  </v>
      </c>
      <c r="E123" s="272" t="str">
        <f>'Visi duomenys'!C123</f>
        <v>05.3.2-APVA-R-014-71-0004</v>
      </c>
      <c r="F123" s="287" t="str">
        <f>'Visi duomenys'!AP123</f>
        <v>P.S.333</v>
      </c>
      <c r="G123" s="273" t="str">
        <f>'Visi duomenys'!AQ123</f>
        <v>Rekonstruotų vandens tiekimo ir nuotekų surinkimo tinklų ilgis (km)</v>
      </c>
      <c r="H123" s="273">
        <f>'Visi duomenys'!AR123</f>
        <v>7.5</v>
      </c>
      <c r="I123" s="304"/>
      <c r="J123" s="305"/>
      <c r="K123" s="287" t="str">
        <f>'Visi duomenys'!AS123</f>
        <v>P.N.050</v>
      </c>
      <c r="L123" s="273" t="str">
        <f>'Visi duomenys'!AT123</f>
        <v>Gyventojai, kuriems teikiamos vandens tiekimo paslaugos naujai pastatytais geriamojo vandens tiekimo tinklais (skaičius)</v>
      </c>
      <c r="M123" s="273">
        <f>'Visi duomenys'!AU123</f>
        <v>29</v>
      </c>
      <c r="N123" s="304"/>
      <c r="O123" s="305"/>
      <c r="P123" s="287">
        <f>'Visi duomenys'!AV123</f>
        <v>0</v>
      </c>
      <c r="Q123" s="273">
        <f>'Visi duomenys'!AW123</f>
        <v>0</v>
      </c>
      <c r="R123" s="273">
        <f>'Visi duomenys'!AX123</f>
        <v>0</v>
      </c>
      <c r="S123" s="304"/>
      <c r="T123" s="305"/>
      <c r="U123" s="299" t="str">
        <f>'Visi duomenys'!AY123</f>
        <v>P.N.053</v>
      </c>
      <c r="V123" s="250" t="str">
        <f>'Visi duomenys'!AZ123</f>
        <v>Gyventojai, kuriems teikiamos paslaugos naujai pastatytais nuotekų surinkimo tinklais (GE)</v>
      </c>
      <c r="W123" s="250">
        <f>'Visi duomenys'!BA123</f>
        <v>398</v>
      </c>
      <c r="X123" s="304"/>
      <c r="Y123" s="305"/>
      <c r="Z123" s="299" t="str">
        <f>'Visi duomenys'!BB123</f>
        <v>P.N.054</v>
      </c>
      <c r="AA123" s="250" t="str">
        <f>'Visi duomenys'!BC123</f>
        <v>Gyventojai, kuriems teikiamos nuotekų valymo paslaugos naujai pastatytais ir (arba) rekonstruotais nuotekų valymo įrenginiais (GE)</v>
      </c>
      <c r="AB123" s="250">
        <f>'Visi duomenys'!BD123</f>
        <v>862</v>
      </c>
      <c r="AC123" s="250"/>
      <c r="AD123" s="298"/>
      <c r="AE123" s="287">
        <f>'Visi duomenys'!BE123</f>
        <v>0</v>
      </c>
      <c r="AF123" s="273">
        <f>'Visi duomenys'!BF123</f>
        <v>0</v>
      </c>
      <c r="AG123" s="273">
        <f>'Visi duomenys'!BG123</f>
        <v>0</v>
      </c>
      <c r="AH123" s="304"/>
      <c r="AI123" s="305"/>
    </row>
    <row r="124" spans="1:35" s="274" customFormat="1" ht="16.5" customHeight="1" x14ac:dyDescent="0.25">
      <c r="A124" s="292" t="str">
        <f>'Visi duomenys'!A124</f>
        <v>3.1.1.1.5</v>
      </c>
      <c r="B124" s="237" t="str">
        <f>'Visi duomenys'!B124</f>
        <v>R080014-060700-1217</v>
      </c>
      <c r="C124" s="237" t="str">
        <f>'Visi duomenys'!D124</f>
        <v>Geriamojo vandens tiekimo ir nuotekų tvarkymo sistemų renovavimas ir plėtra Šilalės rajone (Kaltinėnuose, Traksėdyje)</v>
      </c>
      <c r="D124" s="271" t="str">
        <f>('Visi duomenys'!J124&amp;" "&amp;'Visi duomenys'!K124&amp;" "&amp;'Visi duomenys'!L124)</f>
        <v xml:space="preserve">  </v>
      </c>
      <c r="E124" s="272" t="str">
        <f>'Visi duomenys'!C124</f>
        <v>05.3.2-APVA-R-014-71-0006</v>
      </c>
      <c r="F124" s="287">
        <f>'Visi duomenys'!AP124</f>
        <v>0</v>
      </c>
      <c r="G124" s="273">
        <f>'Visi duomenys'!AQ124</f>
        <v>0</v>
      </c>
      <c r="H124" s="273">
        <f>'Visi duomenys'!AR124</f>
        <v>0</v>
      </c>
      <c r="I124" s="304"/>
      <c r="J124" s="305"/>
      <c r="K124" s="287">
        <f>'Visi duomenys'!AS124</f>
        <v>0</v>
      </c>
      <c r="L124" s="273">
        <f>'Visi duomenys'!AT124</f>
        <v>0</v>
      </c>
      <c r="M124" s="273">
        <f>'Visi duomenys'!AU124</f>
        <v>0</v>
      </c>
      <c r="N124" s="304"/>
      <c r="O124" s="305"/>
      <c r="P124" s="287" t="str">
        <f>'Visi duomenys'!AV124</f>
        <v>P.N.051</v>
      </c>
      <c r="Q124" s="273" t="str">
        <f>'Visi duomenys'!AW124</f>
        <v>Gyventojai, kuriems teikiamos vandens tiekimo paslaugos iš naujai pastatytų ir (arba) rekonstruotų geriamojo vandens gerinimo įrenginių (skaičius)</v>
      </c>
      <c r="R124" s="273">
        <f>'Visi duomenys'!AX124</f>
        <v>221</v>
      </c>
      <c r="S124" s="304"/>
      <c r="T124" s="305"/>
      <c r="U124" s="299">
        <f>'Visi duomenys'!AY124</f>
        <v>0</v>
      </c>
      <c r="V124" s="250">
        <f>'Visi duomenys'!AZ124</f>
        <v>0</v>
      </c>
      <c r="W124" s="250">
        <f>'Visi duomenys'!BA124</f>
        <v>0</v>
      </c>
      <c r="X124" s="304"/>
      <c r="Y124" s="305"/>
      <c r="Z124" s="299" t="str">
        <f>'Visi duomenys'!BB124</f>
        <v>P.N.054</v>
      </c>
      <c r="AA124" s="250" t="str">
        <f>'Visi duomenys'!BC124</f>
        <v>Gyventojai, kuriems teikiamos nuotekų valymo paslaugos naujai pastatytais ir (arba) rekonstruotais nuotekų valymo įrenginiais (GE)</v>
      </c>
      <c r="AB124" s="250">
        <f>'Visi duomenys'!BD124</f>
        <v>145</v>
      </c>
      <c r="AC124" s="250"/>
      <c r="AD124" s="298"/>
      <c r="AE124" s="287">
        <f>'Visi duomenys'!BE124</f>
        <v>0</v>
      </c>
      <c r="AF124" s="273">
        <f>'Visi duomenys'!BF124</f>
        <v>0</v>
      </c>
      <c r="AG124" s="273">
        <f>'Visi duomenys'!BG124</f>
        <v>0</v>
      </c>
      <c r="AH124" s="304"/>
      <c r="AI124" s="305"/>
    </row>
    <row r="125" spans="1:35" s="274" customFormat="1" ht="16.5" customHeight="1" x14ac:dyDescent="0.25">
      <c r="A125" s="292" t="str">
        <f>'Visi duomenys'!A125</f>
        <v>3.1.1.1.6</v>
      </c>
      <c r="B125" s="237" t="str">
        <f>'Visi duomenys'!B125</f>
        <v>R080014-070000-1218</v>
      </c>
      <c r="C125" s="237" t="str">
        <f>'Visi duomenys'!D125</f>
        <v>Nuotekų tinklų plėtra Pagėgių savivaldybėje (Mažaičiuose)</v>
      </c>
      <c r="D125" s="271" t="str">
        <f>('Visi duomenys'!J125&amp;" "&amp;'Visi duomenys'!K125&amp;" "&amp;'Visi duomenys'!L125)</f>
        <v xml:space="preserve">  </v>
      </c>
      <c r="E125" s="272" t="str">
        <f>'Visi duomenys'!C125</f>
        <v>05.3.2-APVA-R-014-71-0005</v>
      </c>
      <c r="F125" s="287">
        <f>'Visi duomenys'!AP125</f>
        <v>0</v>
      </c>
      <c r="G125" s="273">
        <f>'Visi duomenys'!AQ125</f>
        <v>0</v>
      </c>
      <c r="H125" s="273">
        <f>'Visi duomenys'!AR125</f>
        <v>0</v>
      </c>
      <c r="I125" s="304"/>
      <c r="J125" s="305"/>
      <c r="K125" s="287">
        <f>'Visi duomenys'!AS125</f>
        <v>0</v>
      </c>
      <c r="L125" s="273">
        <f>'Visi duomenys'!AT125</f>
        <v>0</v>
      </c>
      <c r="M125" s="273">
        <f>'Visi duomenys'!AU125</f>
        <v>0</v>
      </c>
      <c r="N125" s="304"/>
      <c r="O125" s="305"/>
      <c r="P125" s="287">
        <f>'Visi duomenys'!AV125</f>
        <v>0</v>
      </c>
      <c r="Q125" s="273">
        <f>'Visi duomenys'!AW125</f>
        <v>0</v>
      </c>
      <c r="R125" s="273">
        <f>'Visi duomenys'!AX125</f>
        <v>0</v>
      </c>
      <c r="S125" s="304"/>
      <c r="T125" s="305"/>
      <c r="U125" s="299" t="str">
        <f>'Visi duomenys'!AY125</f>
        <v>P.N.053</v>
      </c>
      <c r="V125" s="250" t="str">
        <f>'Visi duomenys'!AZ125</f>
        <v>Gyventojai, kuriems teikiamos paslaugos naujai pastatytais nuotekų surinkimo tinklais (GE)</v>
      </c>
      <c r="W125" s="250">
        <f>'Visi duomenys'!BA125</f>
        <v>50</v>
      </c>
      <c r="X125" s="304"/>
      <c r="Y125" s="305"/>
      <c r="Z125" s="299">
        <f>'Visi duomenys'!BB125</f>
        <v>0</v>
      </c>
      <c r="AA125" s="250">
        <f>'Visi duomenys'!BC125</f>
        <v>0</v>
      </c>
      <c r="AB125" s="250">
        <f>'Visi duomenys'!BD125</f>
        <v>0</v>
      </c>
      <c r="AC125" s="250"/>
      <c r="AD125" s="298"/>
      <c r="AE125" s="287">
        <f>'Visi duomenys'!BE125</f>
        <v>0</v>
      </c>
      <c r="AF125" s="273">
        <f>'Visi duomenys'!BF125</f>
        <v>0</v>
      </c>
      <c r="AG125" s="273">
        <f>'Visi duomenys'!BG125</f>
        <v>0</v>
      </c>
      <c r="AH125" s="304"/>
      <c r="AI125" s="305"/>
    </row>
    <row r="126" spans="1:35" s="274" customFormat="1" ht="16.5" customHeight="1" x14ac:dyDescent="0.25">
      <c r="A126" s="292" t="str">
        <f>'Visi duomenys'!A126</f>
        <v>3.1.1.1.7</v>
      </c>
      <c r="B126" s="237" t="str">
        <f>'Visi duomenys'!B126</f>
        <v>R080014-070650-1219</v>
      </c>
      <c r="C126" s="237" t="str">
        <f>'Visi duomenys'!D126</f>
        <v>Vandens tiekimo ir nuotekų tvarkymo infrastruktūros plėtra Jurbarko mieste</v>
      </c>
      <c r="D126" s="271" t="str">
        <f>('Visi duomenys'!J126&amp;" "&amp;'Visi duomenys'!K126&amp;" "&amp;'Visi duomenys'!L126)</f>
        <v xml:space="preserve">  </v>
      </c>
      <c r="E126" s="272" t="str">
        <f>'Visi duomenys'!C126</f>
        <v>05.3.2-APVA-R-014-71-0007</v>
      </c>
      <c r="F126" s="287" t="str">
        <f>'Visi duomenys'!AP126</f>
        <v>P.S.333</v>
      </c>
      <c r="G126" s="273" t="str">
        <f>'Visi duomenys'!AQ126</f>
        <v>Rekonstruotų vandens tiekimo ir nuotekų surinkimo tinklų ilgis (km)</v>
      </c>
      <c r="H126" s="273">
        <f>'Visi duomenys'!AR126</f>
        <v>0.22700000000000001</v>
      </c>
      <c r="I126" s="304"/>
      <c r="J126" s="305"/>
      <c r="K126" s="287" t="str">
        <f>'Visi duomenys'!AS126</f>
        <v>P.N.050</v>
      </c>
      <c r="L126" s="273" t="str">
        <f>'Visi duomenys'!AT126</f>
        <v>Gyventojai, kuriems teikiamos vandens tiekimo paslaugos naujai pastatytais geriamojo vandens tiekimo tinklais (skaičius)</v>
      </c>
      <c r="M126" s="273">
        <f>'Visi duomenys'!AU126</f>
        <v>27</v>
      </c>
      <c r="N126" s="304"/>
      <c r="O126" s="305"/>
      <c r="P126" s="287">
        <f>'Visi duomenys'!AV126</f>
        <v>0</v>
      </c>
      <c r="Q126" s="273">
        <f>'Visi duomenys'!AW126</f>
        <v>0</v>
      </c>
      <c r="R126" s="273">
        <f>'Visi duomenys'!AX126</f>
        <v>0</v>
      </c>
      <c r="S126" s="304"/>
      <c r="T126" s="305"/>
      <c r="U126" s="299" t="str">
        <f>'Visi duomenys'!AY126</f>
        <v>P.N.053</v>
      </c>
      <c r="V126" s="250" t="str">
        <f>'Visi duomenys'!AZ126</f>
        <v>Gyventojai, kuriems teikiamos paslaugos naujai pastatytais nuotekų surinkimo tinklais (GE)</v>
      </c>
      <c r="W126" s="250">
        <f>'Visi duomenys'!BA126</f>
        <v>93</v>
      </c>
      <c r="X126" s="304"/>
      <c r="Y126" s="305"/>
      <c r="Z126" s="299">
        <f>'Visi duomenys'!BB126</f>
        <v>0</v>
      </c>
      <c r="AA126" s="250">
        <f>'Visi duomenys'!BC126</f>
        <v>0</v>
      </c>
      <c r="AB126" s="250">
        <f>'Visi duomenys'!BD126</f>
        <v>0</v>
      </c>
      <c r="AC126" s="250"/>
      <c r="AD126" s="298"/>
      <c r="AE126" s="287">
        <f>'Visi duomenys'!BE126</f>
        <v>0</v>
      </c>
      <c r="AF126" s="273">
        <f>'Visi duomenys'!BF126</f>
        <v>0</v>
      </c>
      <c r="AG126" s="273">
        <f>'Visi duomenys'!BG126</f>
        <v>0</v>
      </c>
      <c r="AH126" s="304"/>
      <c r="AI126" s="305"/>
    </row>
    <row r="127" spans="1:35" s="274" customFormat="1" ht="16.5" customHeight="1" x14ac:dyDescent="0.25">
      <c r="A127" s="292" t="str">
        <f>'Visi duomenys'!A127</f>
        <v>3.1.1.1.8</v>
      </c>
      <c r="B127" s="237" t="str">
        <f>'Visi duomenys'!B127</f>
        <v>R080014-060750-1220</v>
      </c>
      <c r="C127" s="237" t="str">
        <f>'Visi duomenys'!D127</f>
        <v>Geriamojo vandens tiekimo ir nuotekų tvarkymo sistemų renovavimas ir plėtra Tauragės rajone (papildomi darbai)</v>
      </c>
      <c r="D127" s="271" t="str">
        <f>('Visi duomenys'!J127&amp;" "&amp;'Visi duomenys'!K127&amp;" "&amp;'Visi duomenys'!L127)</f>
        <v xml:space="preserve">  </v>
      </c>
      <c r="E127" s="272" t="str">
        <f>'Visi duomenys'!C127</f>
        <v>05.3.2-APVA-R-014-71-0008</v>
      </c>
      <c r="F127" s="287" t="str">
        <f>'Visi duomenys'!AP127</f>
        <v>P.S.333</v>
      </c>
      <c r="G127" s="273" t="str">
        <f>'Visi duomenys'!AQ127</f>
        <v>Rekonstruotų vandens tiekimo ir nuotekų surinkimo tinklų ilgis (km)</v>
      </c>
      <c r="H127" s="273">
        <f>'Visi duomenys'!AR127</f>
        <v>3.45</v>
      </c>
      <c r="I127" s="304"/>
      <c r="J127" s="305"/>
      <c r="K127" s="287" t="str">
        <f>'Visi duomenys'!AS127</f>
        <v>P.N.050</v>
      </c>
      <c r="L127" s="273" t="str">
        <f>'Visi duomenys'!AT127</f>
        <v>Gyventojai, kuriems teikiamos vandens tiekimo paslaugos naujai pastatytais geriamojo vandens tiekimo tinklais (skaičius)</v>
      </c>
      <c r="M127" s="273">
        <f>'Visi duomenys'!AU127</f>
        <v>17</v>
      </c>
      <c r="N127" s="304"/>
      <c r="O127" s="305"/>
      <c r="P127" s="287">
        <f>'Visi duomenys'!AV127</f>
        <v>0</v>
      </c>
      <c r="Q127" s="273">
        <f>'Visi duomenys'!AW127</f>
        <v>0</v>
      </c>
      <c r="R127" s="273">
        <f>'Visi duomenys'!AX127</f>
        <v>0</v>
      </c>
      <c r="S127" s="304"/>
      <c r="T127" s="305"/>
      <c r="U127" s="299" t="str">
        <f>'Visi duomenys'!AY127</f>
        <v>P.N.053</v>
      </c>
      <c r="V127" s="250" t="str">
        <f>'Visi duomenys'!AZ127</f>
        <v>Gyventojai, kuriems teikiamos paslaugos naujai pastatytais nuotekų surinkimo tinklais (GE)</v>
      </c>
      <c r="W127" s="250">
        <f>'Visi duomenys'!BA127</f>
        <v>32</v>
      </c>
      <c r="X127" s="304"/>
      <c r="Y127" s="305"/>
      <c r="Z127" s="299">
        <f>'Visi duomenys'!BB127</f>
        <v>0</v>
      </c>
      <c r="AA127" s="250">
        <f>'Visi duomenys'!BC127</f>
        <v>0</v>
      </c>
      <c r="AB127" s="250">
        <f>'Visi duomenys'!BD127</f>
        <v>0</v>
      </c>
      <c r="AC127" s="250"/>
      <c r="AD127" s="298"/>
      <c r="AE127" s="287">
        <f>'Visi duomenys'!BE127</f>
        <v>0</v>
      </c>
      <c r="AF127" s="273">
        <f>'Visi duomenys'!BF127</f>
        <v>0</v>
      </c>
      <c r="AG127" s="273">
        <f>'Visi duomenys'!BG127</f>
        <v>0</v>
      </c>
      <c r="AH127" s="304"/>
      <c r="AI127" s="305"/>
    </row>
    <row r="128" spans="1:35" s="274" customFormat="1" ht="16.5" customHeight="1" x14ac:dyDescent="0.25">
      <c r="A128" s="291" t="str">
        <f>'Visi duomenys'!A128</f>
        <v>3.1.1.2</v>
      </c>
      <c r="B128" s="236" t="str">
        <f>'Visi duomenys'!B128</f>
        <v/>
      </c>
      <c r="C128" s="236" t="str">
        <f>'Visi duomenys'!D128</f>
        <v>Priemonė: Paviršinių nuotekų sistemų tvarkymas</v>
      </c>
      <c r="D128" s="275" t="str">
        <f>('Visi duomenys'!J128&amp;" "&amp;'Visi duomenys'!K128&amp;" "&amp;'Visi duomenys'!L128)</f>
        <v xml:space="preserve">  </v>
      </c>
      <c r="E128" s="276">
        <f>'Visi duomenys'!C128</f>
        <v>0</v>
      </c>
      <c r="F128" s="288">
        <f>'Visi duomenys'!AP128</f>
        <v>0</v>
      </c>
      <c r="G128" s="277">
        <f>'Visi duomenys'!AQ128</f>
        <v>0</v>
      </c>
      <c r="H128" s="277">
        <f>'Visi duomenys'!AR128</f>
        <v>0</v>
      </c>
      <c r="I128" s="302"/>
      <c r="J128" s="303"/>
      <c r="K128" s="288">
        <f>'Visi duomenys'!AS128</f>
        <v>0</v>
      </c>
      <c r="L128" s="277">
        <f>'Visi duomenys'!AT128</f>
        <v>0</v>
      </c>
      <c r="M128" s="277">
        <f>'Visi duomenys'!AU128</f>
        <v>0</v>
      </c>
      <c r="N128" s="302"/>
      <c r="O128" s="303"/>
      <c r="P128" s="288">
        <f>'Visi duomenys'!AV128</f>
        <v>0</v>
      </c>
      <c r="Q128" s="277">
        <f>'Visi duomenys'!AW128</f>
        <v>0</v>
      </c>
      <c r="R128" s="277">
        <f>'Visi duomenys'!AX128</f>
        <v>0</v>
      </c>
      <c r="S128" s="302"/>
      <c r="T128" s="303"/>
      <c r="U128" s="300">
        <f>'Visi duomenys'!AY128</f>
        <v>0</v>
      </c>
      <c r="V128" s="301">
        <f>'Visi duomenys'!AZ128</f>
        <v>0</v>
      </c>
      <c r="W128" s="301">
        <f>'Visi duomenys'!BA128</f>
        <v>0</v>
      </c>
      <c r="X128" s="302"/>
      <c r="Y128" s="303"/>
      <c r="Z128" s="300">
        <f>'Visi duomenys'!BB128</f>
        <v>0</v>
      </c>
      <c r="AA128" s="301">
        <f>'Visi duomenys'!BC128</f>
        <v>0</v>
      </c>
      <c r="AB128" s="301">
        <f>'Visi duomenys'!BD128</f>
        <v>0</v>
      </c>
      <c r="AC128" s="301"/>
      <c r="AD128" s="297"/>
      <c r="AE128" s="288">
        <f>'Visi duomenys'!BE128</f>
        <v>0</v>
      </c>
      <c r="AF128" s="277">
        <f>'Visi duomenys'!BF128</f>
        <v>0</v>
      </c>
      <c r="AG128" s="277">
        <f>'Visi duomenys'!BG128</f>
        <v>0</v>
      </c>
      <c r="AH128" s="302"/>
      <c r="AI128" s="303"/>
    </row>
    <row r="129" spans="1:35" s="274" customFormat="1" ht="16.5" customHeight="1" x14ac:dyDescent="0.25">
      <c r="A129" s="292" t="str">
        <f>'Visi duomenys'!A129</f>
        <v>3.1.1.2.1</v>
      </c>
      <c r="B129" s="237" t="str">
        <f>'Visi duomenys'!B129</f>
        <v>R080007-080000-1222</v>
      </c>
      <c r="C129" s="237" t="str">
        <f>'Visi duomenys'!D129</f>
        <v>Paviršinių nuotekų sistemų tvarkymas Tauragės mieste</v>
      </c>
      <c r="D129" s="271" t="str">
        <f>('Visi duomenys'!J129&amp;" "&amp;'Visi duomenys'!K129&amp;" "&amp;'Visi duomenys'!L129)</f>
        <v xml:space="preserve">  </v>
      </c>
      <c r="E129" s="272" t="str">
        <f>'Visi duomenys'!C129</f>
        <v>05.1.1-APVA-R-007-71-0001</v>
      </c>
      <c r="F129" s="287" t="str">
        <f>'Visi duomenys'!AP129</f>
        <v>P.S.328</v>
      </c>
      <c r="G129" s="273" t="str">
        <f>'Visi duomenys'!AQ129</f>
        <v>Lietaus nuotėkio plotas, iš kurio surenkamam paviršiniam (lietaus) vandeniui tvarkyti, įrengta ir (ar) rekonstruota infrastruktūra (ha)</v>
      </c>
      <c r="H129" s="273">
        <f>'Visi duomenys'!AR129</f>
        <v>149</v>
      </c>
      <c r="I129" s="304"/>
      <c r="J129" s="305"/>
      <c r="K129" s="287" t="str">
        <f>'Visi duomenys'!AS129</f>
        <v>P.N.028</v>
      </c>
      <c r="L129" s="273" t="str">
        <f>'Visi duomenys'!AT129</f>
        <v>Inventorizuota neapskaityto paviršinių nuotekų nuotakyno dalis (proc.)</v>
      </c>
      <c r="M129" s="273">
        <f>'Visi duomenys'!AU129</f>
        <v>68.709999999999994</v>
      </c>
      <c r="N129" s="304"/>
      <c r="O129" s="305"/>
      <c r="P129" s="287">
        <f>'Visi duomenys'!AV129</f>
        <v>0</v>
      </c>
      <c r="Q129" s="273">
        <f>'Visi duomenys'!AW129</f>
        <v>0</v>
      </c>
      <c r="R129" s="273">
        <f>'Visi duomenys'!AX129</f>
        <v>0</v>
      </c>
      <c r="S129" s="304"/>
      <c r="T129" s="305"/>
      <c r="U129" s="299">
        <f>'Visi duomenys'!AY129</f>
        <v>0</v>
      </c>
      <c r="V129" s="250">
        <f>'Visi duomenys'!AZ129</f>
        <v>0</v>
      </c>
      <c r="W129" s="250">
        <f>'Visi duomenys'!BA129</f>
        <v>0</v>
      </c>
      <c r="X129" s="304"/>
      <c r="Y129" s="305"/>
      <c r="Z129" s="299">
        <f>'Visi duomenys'!BB129</f>
        <v>0</v>
      </c>
      <c r="AA129" s="250">
        <f>'Visi duomenys'!BC129</f>
        <v>0</v>
      </c>
      <c r="AB129" s="250">
        <f>'Visi duomenys'!BD129</f>
        <v>0</v>
      </c>
      <c r="AC129" s="250"/>
      <c r="AD129" s="298"/>
      <c r="AE129" s="287">
        <f>'Visi duomenys'!BE129</f>
        <v>0</v>
      </c>
      <c r="AF129" s="273">
        <f>'Visi duomenys'!BF129</f>
        <v>0</v>
      </c>
      <c r="AG129" s="273">
        <f>'Visi duomenys'!BG129</f>
        <v>0</v>
      </c>
      <c r="AH129" s="304"/>
      <c r="AI129" s="305"/>
    </row>
    <row r="130" spans="1:35" s="274" customFormat="1" ht="16.5" customHeight="1" x14ac:dyDescent="0.25">
      <c r="A130" s="291" t="str">
        <f>'Visi duomenys'!A130</f>
        <v>3.1.2.</v>
      </c>
      <c r="B130" s="236" t="str">
        <f>'Visi duomenys'!B130</f>
        <v/>
      </c>
      <c r="C130" s="236" t="str">
        <f>'Visi duomenys'!D130</f>
        <v>Uždavinys. Plėsti atliekų tvarkymo infrastruktūrą, mažinti sąvartyne šalinamų atliekų kiekį.</v>
      </c>
      <c r="D130" s="275" t="str">
        <f>('Visi duomenys'!J130&amp;" "&amp;'Visi duomenys'!K130&amp;" "&amp;'Visi duomenys'!L130)</f>
        <v xml:space="preserve">  </v>
      </c>
      <c r="E130" s="276">
        <f>'Visi duomenys'!C130</f>
        <v>0</v>
      </c>
      <c r="F130" s="288">
        <f>'Visi duomenys'!AP130</f>
        <v>0</v>
      </c>
      <c r="G130" s="277">
        <f>'Visi duomenys'!AQ130</f>
        <v>0</v>
      </c>
      <c r="H130" s="277">
        <f>'Visi duomenys'!AR130</f>
        <v>0</v>
      </c>
      <c r="I130" s="302"/>
      <c r="J130" s="303"/>
      <c r="K130" s="288">
        <f>'Visi duomenys'!AS130</f>
        <v>0</v>
      </c>
      <c r="L130" s="277">
        <f>'Visi duomenys'!AT130</f>
        <v>0</v>
      </c>
      <c r="M130" s="277">
        <f>'Visi duomenys'!AU130</f>
        <v>0</v>
      </c>
      <c r="N130" s="302"/>
      <c r="O130" s="303"/>
      <c r="P130" s="288">
        <f>'Visi duomenys'!AV130</f>
        <v>0</v>
      </c>
      <c r="Q130" s="277">
        <f>'Visi duomenys'!AW130</f>
        <v>0</v>
      </c>
      <c r="R130" s="277">
        <f>'Visi duomenys'!AX130</f>
        <v>0</v>
      </c>
      <c r="S130" s="302"/>
      <c r="T130" s="303"/>
      <c r="U130" s="300">
        <f>'Visi duomenys'!AY130</f>
        <v>0</v>
      </c>
      <c r="V130" s="301">
        <f>'Visi duomenys'!AZ130</f>
        <v>0</v>
      </c>
      <c r="W130" s="301">
        <f>'Visi duomenys'!BA130</f>
        <v>0</v>
      </c>
      <c r="X130" s="302"/>
      <c r="Y130" s="303"/>
      <c r="Z130" s="300">
        <f>'Visi duomenys'!BB130</f>
        <v>0</v>
      </c>
      <c r="AA130" s="301">
        <f>'Visi duomenys'!BC130</f>
        <v>0</v>
      </c>
      <c r="AB130" s="301">
        <f>'Visi duomenys'!BD130</f>
        <v>0</v>
      </c>
      <c r="AC130" s="301"/>
      <c r="AD130" s="297"/>
      <c r="AE130" s="288">
        <f>'Visi duomenys'!BE130</f>
        <v>0</v>
      </c>
      <c r="AF130" s="277">
        <f>'Visi duomenys'!BF130</f>
        <v>0</v>
      </c>
      <c r="AG130" s="277">
        <f>'Visi duomenys'!BG130</f>
        <v>0</v>
      </c>
      <c r="AH130" s="302"/>
      <c r="AI130" s="303"/>
    </row>
    <row r="131" spans="1:35" s="274" customFormat="1" ht="16.5" customHeight="1" x14ac:dyDescent="0.25">
      <c r="A131" s="291" t="str">
        <f>'Visi duomenys'!A131</f>
        <v>3.1.2.1</v>
      </c>
      <c r="B131" s="236" t="str">
        <f>'Visi duomenys'!B131</f>
        <v/>
      </c>
      <c r="C131" s="236" t="str">
        <f>'Visi duomenys'!D131</f>
        <v>Priemonė: Komunalinių atliekų tvarkymo infrastruktūros plėtra</v>
      </c>
      <c r="D131" s="275" t="str">
        <f>('Visi duomenys'!J131&amp;" "&amp;'Visi duomenys'!K131&amp;" "&amp;'Visi duomenys'!L131)</f>
        <v xml:space="preserve">  </v>
      </c>
      <c r="E131" s="276">
        <f>'Visi duomenys'!C131</f>
        <v>0</v>
      </c>
      <c r="F131" s="288">
        <f>'Visi duomenys'!AP131</f>
        <v>0</v>
      </c>
      <c r="G131" s="277">
        <f>'Visi duomenys'!AQ131</f>
        <v>0</v>
      </c>
      <c r="H131" s="277">
        <f>'Visi duomenys'!AR131</f>
        <v>0</v>
      </c>
      <c r="I131" s="302"/>
      <c r="J131" s="303"/>
      <c r="K131" s="288">
        <f>'Visi duomenys'!AS131</f>
        <v>0</v>
      </c>
      <c r="L131" s="277">
        <f>'Visi duomenys'!AT131</f>
        <v>0</v>
      </c>
      <c r="M131" s="277">
        <f>'Visi duomenys'!AU131</f>
        <v>0</v>
      </c>
      <c r="N131" s="302"/>
      <c r="O131" s="303"/>
      <c r="P131" s="288">
        <f>'Visi duomenys'!AV131</f>
        <v>0</v>
      </c>
      <c r="Q131" s="277">
        <f>'Visi duomenys'!AW131</f>
        <v>0</v>
      </c>
      <c r="R131" s="277">
        <f>'Visi duomenys'!AX131</f>
        <v>0</v>
      </c>
      <c r="S131" s="302"/>
      <c r="T131" s="303"/>
      <c r="U131" s="300">
        <f>'Visi duomenys'!AY131</f>
        <v>0</v>
      </c>
      <c r="V131" s="301">
        <f>'Visi duomenys'!AZ131</f>
        <v>0</v>
      </c>
      <c r="W131" s="301">
        <f>'Visi duomenys'!BA131</f>
        <v>0</v>
      </c>
      <c r="X131" s="302"/>
      <c r="Y131" s="303"/>
      <c r="Z131" s="300">
        <f>'Visi duomenys'!BB131</f>
        <v>0</v>
      </c>
      <c r="AA131" s="301">
        <f>'Visi duomenys'!BC131</f>
        <v>0</v>
      </c>
      <c r="AB131" s="301">
        <f>'Visi duomenys'!BD131</f>
        <v>0</v>
      </c>
      <c r="AC131" s="301"/>
      <c r="AD131" s="297"/>
      <c r="AE131" s="288">
        <f>'Visi duomenys'!BE131</f>
        <v>0</v>
      </c>
      <c r="AF131" s="277">
        <f>'Visi duomenys'!BF131</f>
        <v>0</v>
      </c>
      <c r="AG131" s="277">
        <f>'Visi duomenys'!BG131</f>
        <v>0</v>
      </c>
      <c r="AH131" s="302"/>
      <c r="AI131" s="303"/>
    </row>
    <row r="132" spans="1:35" s="274" customFormat="1" ht="16.5" customHeight="1" x14ac:dyDescent="0.25">
      <c r="A132" s="292" t="str">
        <f>'Visi duomenys'!A132</f>
        <v>3.1.2.1.1</v>
      </c>
      <c r="B132" s="237" t="str">
        <f>'Visi duomenys'!B132</f>
        <v>R080008-050000-1225</v>
      </c>
      <c r="C132" s="237" t="str">
        <f>'Visi duomenys'!D132</f>
        <v>Tauragės regiono atliekų tvarkymo infrastruktūros plėtra</v>
      </c>
      <c r="D132" s="271" t="str">
        <f>('Visi duomenys'!J132&amp;" "&amp;'Visi duomenys'!K132&amp;" "&amp;'Visi duomenys'!L132)</f>
        <v xml:space="preserve">  </v>
      </c>
      <c r="E132" s="272" t="str">
        <f>'Visi duomenys'!C132</f>
        <v>05.2.1-APVA-R-008-71-0002</v>
      </c>
      <c r="F132" s="287" t="str">
        <f>'Visi duomenys'!AP132</f>
        <v>P.S.329</v>
      </c>
      <c r="G132" s="273" t="str">
        <f>'Visi duomenys'!AQ132</f>
        <v>Sukurti /pagerinti atskiro komunalinių atliekų surinkimo pajėgumai (tonos per metus)</v>
      </c>
      <c r="H132" s="273">
        <f>'Visi duomenys'!AR132</f>
        <v>5100</v>
      </c>
      <c r="I132" s="304"/>
      <c r="J132" s="305"/>
      <c r="K132" s="287">
        <f>'Visi duomenys'!AS132</f>
        <v>0</v>
      </c>
      <c r="L132" s="273">
        <f>'Visi duomenys'!AT132</f>
        <v>0</v>
      </c>
      <c r="M132" s="273">
        <f>'Visi duomenys'!AU132</f>
        <v>0</v>
      </c>
      <c r="N132" s="304"/>
      <c r="O132" s="305"/>
      <c r="P132" s="287">
        <f>'Visi duomenys'!AV132</f>
        <v>0</v>
      </c>
      <c r="Q132" s="273">
        <f>'Visi duomenys'!AW132</f>
        <v>0</v>
      </c>
      <c r="R132" s="273">
        <f>'Visi duomenys'!AX132</f>
        <v>0</v>
      </c>
      <c r="S132" s="304"/>
      <c r="T132" s="305"/>
      <c r="U132" s="299">
        <f>'Visi duomenys'!AY132</f>
        <v>0</v>
      </c>
      <c r="V132" s="250">
        <f>'Visi duomenys'!AZ132</f>
        <v>0</v>
      </c>
      <c r="W132" s="250">
        <f>'Visi duomenys'!BA132</f>
        <v>0</v>
      </c>
      <c r="X132" s="304"/>
      <c r="Y132" s="305"/>
      <c r="Z132" s="299">
        <f>'Visi duomenys'!BB132</f>
        <v>0</v>
      </c>
      <c r="AA132" s="250">
        <f>'Visi duomenys'!BC132</f>
        <v>0</v>
      </c>
      <c r="AB132" s="250">
        <f>'Visi duomenys'!BD132</f>
        <v>0</v>
      </c>
      <c r="AC132" s="250"/>
      <c r="AD132" s="298"/>
      <c r="AE132" s="287">
        <f>'Visi duomenys'!BE132</f>
        <v>0</v>
      </c>
      <c r="AF132" s="273">
        <f>'Visi duomenys'!BF132</f>
        <v>0</v>
      </c>
      <c r="AG132" s="273">
        <f>'Visi duomenys'!BG132</f>
        <v>0</v>
      </c>
      <c r="AH132" s="304"/>
      <c r="AI132" s="305"/>
    </row>
    <row r="133" spans="1:35" s="274" customFormat="1" ht="16.5" customHeight="1" x14ac:dyDescent="0.25">
      <c r="A133" s="291" t="str">
        <f>'Visi duomenys'!A134</f>
        <v>3.2.</v>
      </c>
      <c r="B133" s="236" t="str">
        <f>'Visi duomenys'!B134</f>
        <v/>
      </c>
      <c r="C133" s="236" t="str">
        <f>'Visi duomenys'!D134</f>
        <v>Tikslas. Saugoti ir tausojančiai naudoti regiono kraštovaizdį, užtikrinant tinkamą jo planavimą, naudojimą ir tvarkymą.</v>
      </c>
      <c r="D133" s="275" t="str">
        <f>('Visi duomenys'!J134&amp;" "&amp;'Visi duomenys'!K134&amp;" "&amp;'Visi duomenys'!L134)</f>
        <v xml:space="preserve">  </v>
      </c>
      <c r="E133" s="276">
        <f>'Visi duomenys'!C134</f>
        <v>0</v>
      </c>
      <c r="F133" s="288">
        <f>'Visi duomenys'!AP134</f>
        <v>0</v>
      </c>
      <c r="G133" s="277">
        <f>'Visi duomenys'!AQ134</f>
        <v>0</v>
      </c>
      <c r="H133" s="277">
        <f>'Visi duomenys'!AR134</f>
        <v>0</v>
      </c>
      <c r="I133" s="302"/>
      <c r="J133" s="303"/>
      <c r="K133" s="288">
        <f>'Visi duomenys'!AS134</f>
        <v>0</v>
      </c>
      <c r="L133" s="277">
        <f>'Visi duomenys'!AT134</f>
        <v>0</v>
      </c>
      <c r="M133" s="277">
        <f>'Visi duomenys'!AU134</f>
        <v>0</v>
      </c>
      <c r="N133" s="302"/>
      <c r="O133" s="303"/>
      <c r="P133" s="288">
        <f>'Visi duomenys'!AV134</f>
        <v>0</v>
      </c>
      <c r="Q133" s="277">
        <f>'Visi duomenys'!AW134</f>
        <v>0</v>
      </c>
      <c r="R133" s="277">
        <f>'Visi duomenys'!AX134</f>
        <v>0</v>
      </c>
      <c r="S133" s="302"/>
      <c r="T133" s="303"/>
      <c r="U133" s="300">
        <f>'Visi duomenys'!AY134</f>
        <v>0</v>
      </c>
      <c r="V133" s="301">
        <f>'Visi duomenys'!AZ134</f>
        <v>0</v>
      </c>
      <c r="W133" s="301">
        <f>'Visi duomenys'!BA134</f>
        <v>0</v>
      </c>
      <c r="X133" s="302"/>
      <c r="Y133" s="303"/>
      <c r="Z133" s="300">
        <f>'Visi duomenys'!BB134</f>
        <v>0</v>
      </c>
      <c r="AA133" s="301">
        <f>'Visi duomenys'!BC134</f>
        <v>0</v>
      </c>
      <c r="AB133" s="301">
        <f>'Visi duomenys'!BD134</f>
        <v>0</v>
      </c>
      <c r="AC133" s="301"/>
      <c r="AD133" s="297"/>
      <c r="AE133" s="288">
        <f>'Visi duomenys'!BE134</f>
        <v>0</v>
      </c>
      <c r="AF133" s="277">
        <f>'Visi duomenys'!BF134</f>
        <v>0</v>
      </c>
      <c r="AG133" s="277">
        <f>'Visi duomenys'!BG134</f>
        <v>0</v>
      </c>
      <c r="AH133" s="302"/>
      <c r="AI133" s="303"/>
    </row>
    <row r="134" spans="1:35" s="274" customFormat="1" ht="16.5" customHeight="1" x14ac:dyDescent="0.25">
      <c r="A134" s="291" t="str">
        <f>'Visi duomenys'!A135</f>
        <v>3.2.1.</v>
      </c>
      <c r="B134" s="236" t="str">
        <f>'Visi duomenys'!B135</f>
        <v/>
      </c>
      <c r="C134" s="236" t="str">
        <f>'Visi duomenys'!D135</f>
        <v>Uždavinys. Padidinti kraštovaizdžio planavimo, tvarkymo ir racionalaus naudojimo bei apsaugos efektyvumą.</v>
      </c>
      <c r="D134" s="275" t="str">
        <f>('Visi duomenys'!J135&amp;" "&amp;'Visi duomenys'!K135&amp;" "&amp;'Visi duomenys'!L135)</f>
        <v xml:space="preserve">  </v>
      </c>
      <c r="E134" s="276">
        <f>'Visi duomenys'!C135</f>
        <v>0</v>
      </c>
      <c r="F134" s="288">
        <f>'Visi duomenys'!AP135</f>
        <v>0</v>
      </c>
      <c r="G134" s="277">
        <f>'Visi duomenys'!AQ135</f>
        <v>0</v>
      </c>
      <c r="H134" s="277">
        <f>'Visi duomenys'!AR135</f>
        <v>0</v>
      </c>
      <c r="I134" s="302"/>
      <c r="J134" s="303"/>
      <c r="K134" s="288">
        <f>'Visi duomenys'!AS135</f>
        <v>0</v>
      </c>
      <c r="L134" s="277">
        <f>'Visi duomenys'!AT135</f>
        <v>0</v>
      </c>
      <c r="M134" s="277">
        <f>'Visi duomenys'!AU135</f>
        <v>0</v>
      </c>
      <c r="N134" s="302"/>
      <c r="O134" s="303"/>
      <c r="P134" s="288">
        <f>'Visi duomenys'!AV135</f>
        <v>0</v>
      </c>
      <c r="Q134" s="277">
        <f>'Visi duomenys'!AW135</f>
        <v>0</v>
      </c>
      <c r="R134" s="277">
        <f>'Visi duomenys'!AX135</f>
        <v>0</v>
      </c>
      <c r="S134" s="302"/>
      <c r="T134" s="303"/>
      <c r="U134" s="300">
        <f>'Visi duomenys'!AY135</f>
        <v>0</v>
      </c>
      <c r="V134" s="301">
        <f>'Visi duomenys'!AZ135</f>
        <v>0</v>
      </c>
      <c r="W134" s="301">
        <f>'Visi duomenys'!BA135</f>
        <v>0</v>
      </c>
      <c r="X134" s="302"/>
      <c r="Y134" s="303"/>
      <c r="Z134" s="300">
        <f>'Visi duomenys'!BB135</f>
        <v>0</v>
      </c>
      <c r="AA134" s="301">
        <f>'Visi duomenys'!BC135</f>
        <v>0</v>
      </c>
      <c r="AB134" s="301">
        <f>'Visi duomenys'!BD135</f>
        <v>0</v>
      </c>
      <c r="AC134" s="301"/>
      <c r="AD134" s="297"/>
      <c r="AE134" s="288">
        <f>'Visi duomenys'!BE135</f>
        <v>0</v>
      </c>
      <c r="AF134" s="277">
        <f>'Visi duomenys'!BF135</f>
        <v>0</v>
      </c>
      <c r="AG134" s="277">
        <f>'Visi duomenys'!BG135</f>
        <v>0</v>
      </c>
      <c r="AH134" s="302"/>
      <c r="AI134" s="303"/>
    </row>
    <row r="135" spans="1:35" s="274" customFormat="1" ht="16.5" customHeight="1" x14ac:dyDescent="0.25">
      <c r="A135" s="291" t="str">
        <f>'Visi duomenys'!A136</f>
        <v>3.2.1.1</v>
      </c>
      <c r="B135" s="236" t="str">
        <f>'Visi duomenys'!B136</f>
        <v/>
      </c>
      <c r="C135" s="236" t="str">
        <f>'Visi duomenys'!D136</f>
        <v>Priemonė: Kraštovaizdžio apsauga</v>
      </c>
      <c r="D135" s="275" t="str">
        <f>('Visi duomenys'!J136&amp;" "&amp;'Visi duomenys'!K136&amp;" "&amp;'Visi duomenys'!L136)</f>
        <v xml:space="preserve">  </v>
      </c>
      <c r="E135" s="276">
        <f>'Visi duomenys'!C136</f>
        <v>0</v>
      </c>
      <c r="F135" s="288">
        <f>'Visi duomenys'!AP136</f>
        <v>0</v>
      </c>
      <c r="G135" s="277">
        <f>'Visi duomenys'!AQ136</f>
        <v>0</v>
      </c>
      <c r="H135" s="277">
        <f>'Visi duomenys'!AR136</f>
        <v>0</v>
      </c>
      <c r="I135" s="302"/>
      <c r="J135" s="303"/>
      <c r="K135" s="288">
        <f>'Visi duomenys'!AS136</f>
        <v>0</v>
      </c>
      <c r="L135" s="277">
        <f>'Visi duomenys'!AT136</f>
        <v>0</v>
      </c>
      <c r="M135" s="277">
        <f>'Visi duomenys'!AU136</f>
        <v>0</v>
      </c>
      <c r="N135" s="302"/>
      <c r="O135" s="303"/>
      <c r="P135" s="288">
        <f>'Visi duomenys'!AV136</f>
        <v>0</v>
      </c>
      <c r="Q135" s="277">
        <f>'Visi duomenys'!AW136</f>
        <v>0</v>
      </c>
      <c r="R135" s="277">
        <f>'Visi duomenys'!AX136</f>
        <v>0</v>
      </c>
      <c r="S135" s="302"/>
      <c r="T135" s="303"/>
      <c r="U135" s="300">
        <f>'Visi duomenys'!AY136</f>
        <v>0</v>
      </c>
      <c r="V135" s="301">
        <f>'Visi duomenys'!AZ136</f>
        <v>0</v>
      </c>
      <c r="W135" s="301">
        <f>'Visi duomenys'!BA136</f>
        <v>0</v>
      </c>
      <c r="X135" s="302"/>
      <c r="Y135" s="303"/>
      <c r="Z135" s="300">
        <f>'Visi duomenys'!BB136</f>
        <v>0</v>
      </c>
      <c r="AA135" s="301">
        <f>'Visi duomenys'!BC136</f>
        <v>0</v>
      </c>
      <c r="AB135" s="301">
        <f>'Visi duomenys'!BD136</f>
        <v>0</v>
      </c>
      <c r="AC135" s="301"/>
      <c r="AD135" s="297"/>
      <c r="AE135" s="288">
        <f>'Visi duomenys'!BE136</f>
        <v>0</v>
      </c>
      <c r="AF135" s="277">
        <f>'Visi duomenys'!BF136</f>
        <v>0</v>
      </c>
      <c r="AG135" s="277">
        <f>'Visi duomenys'!BG136</f>
        <v>0</v>
      </c>
      <c r="AH135" s="302"/>
      <c r="AI135" s="303"/>
    </row>
    <row r="136" spans="1:35" s="274" customFormat="1" ht="16.5" customHeight="1" x14ac:dyDescent="0.25">
      <c r="A136" s="292" t="str">
        <f>'Visi duomenys'!A137</f>
        <v>3.2.1.1.1</v>
      </c>
      <c r="B136" s="237" t="str">
        <f>'Visi duomenys'!B137</f>
        <v>R080019-380000-1229</v>
      </c>
      <c r="C136" s="237" t="str">
        <f>'Visi duomenys'!D137</f>
        <v>Kraštovaizdžio apsaugos gerinimas Pagėgių savivaldybėje</v>
      </c>
      <c r="D136" s="271" t="str">
        <f>('Visi duomenys'!J137&amp;" "&amp;'Visi duomenys'!K137&amp;" "&amp;'Visi duomenys'!L137)</f>
        <v xml:space="preserve">  </v>
      </c>
      <c r="E136" s="272" t="str">
        <f>'Visi duomenys'!C137</f>
        <v>05.5.1-APVA-R-019-71-0004</v>
      </c>
      <c r="F136" s="287" t="str">
        <f>'Visi duomenys'!AP137</f>
        <v>R.N.091</v>
      </c>
      <c r="G136" s="273" t="str">
        <f>'Visi duomenys'!AQ137</f>
        <v>Teritorijų, kuriose įgyvendintos kraštovaizdžio formavimo priemonės (plotas)</v>
      </c>
      <c r="H136" s="273">
        <f>'Visi duomenys'!AR137</f>
        <v>5.5</v>
      </c>
      <c r="I136" s="304"/>
      <c r="J136" s="305"/>
      <c r="K136" s="287" t="str">
        <f>'Visi duomenys'!AS137</f>
        <v>P.N.092</v>
      </c>
      <c r="L136" s="273" t="str">
        <f>'Visi duomenys'!AT137</f>
        <v>Kraštovaizdžio ir (ar) gamtinio karkaso formavimo aspektais pakeisti ar pakoreguoti savivaldybių  ar jų dalių bendrieji planai ( skaičius)</v>
      </c>
      <c r="M136" s="273">
        <f>'Visi duomenys'!AU137</f>
        <v>1</v>
      </c>
      <c r="N136" s="304"/>
      <c r="O136" s="305"/>
      <c r="P136" s="287" t="str">
        <f>'Visi duomenys'!AV137</f>
        <v>P.N.093</v>
      </c>
      <c r="Q136" s="273" t="str">
        <f>'Visi duomenys'!AW137</f>
        <v>Likviduoti kraštovaizdį darkantys bešeimininkiai apleisti statiniai ir įrenginiai (skaičius)</v>
      </c>
      <c r="R136" s="273">
        <f>'Visi duomenys'!AX137</f>
        <v>2</v>
      </c>
      <c r="S136" s="304"/>
      <c r="T136" s="305"/>
      <c r="U136" s="299">
        <f>'Visi duomenys'!AY137</f>
        <v>0</v>
      </c>
      <c r="V136" s="250">
        <f>'Visi duomenys'!AZ137</f>
        <v>0</v>
      </c>
      <c r="W136" s="250">
        <f>'Visi duomenys'!BA137</f>
        <v>0</v>
      </c>
      <c r="X136" s="304"/>
      <c r="Y136" s="305"/>
      <c r="Z136" s="299" t="str">
        <f>'Visi duomenys'!BB137</f>
        <v>P.S.338</v>
      </c>
      <c r="AA136" s="250" t="str">
        <f>'Visi duomenys'!BC137</f>
        <v>Išsaugoti, sutvarkyti ar atkurti įvairaus teritorinio lygmens kraštovaizdžio arealai (skaičius)</v>
      </c>
      <c r="AB136" s="250">
        <f>'Visi duomenys'!BD137</f>
        <v>2</v>
      </c>
      <c r="AC136" s="250"/>
      <c r="AD136" s="298"/>
      <c r="AE136" s="287">
        <f>'Visi duomenys'!BE137</f>
        <v>0</v>
      </c>
      <c r="AF136" s="273">
        <f>'Visi duomenys'!BF137</f>
        <v>0</v>
      </c>
      <c r="AG136" s="273">
        <f>'Visi duomenys'!BG137</f>
        <v>0</v>
      </c>
      <c r="AH136" s="304"/>
      <c r="AI136" s="305"/>
    </row>
    <row r="137" spans="1:35" s="274" customFormat="1" ht="16.5" customHeight="1" x14ac:dyDescent="0.25">
      <c r="A137" s="292" t="str">
        <f>'Visi duomenys'!A138</f>
        <v>3.2.1.1.2</v>
      </c>
      <c r="B137" s="237" t="str">
        <f>'Visi duomenys'!B138</f>
        <v>R080019-380000-1230</v>
      </c>
      <c r="C137" s="237" t="str">
        <f>'Visi duomenys'!D138</f>
        <v>Bešeimininkių apleistų statinių likvidavimas Jurbarko rajone</v>
      </c>
      <c r="D137" s="271" t="str">
        <f>('Visi duomenys'!J138&amp;" "&amp;'Visi duomenys'!K138&amp;" "&amp;'Visi duomenys'!L138)</f>
        <v xml:space="preserve">  </v>
      </c>
      <c r="E137" s="272" t="str">
        <f>'Visi duomenys'!C138</f>
        <v>05.5.1-APVA-R-019-71-0002</v>
      </c>
      <c r="F137" s="287" t="str">
        <f>'Visi duomenys'!AP138</f>
        <v>R.N.091</v>
      </c>
      <c r="G137" s="273" t="str">
        <f>'Visi duomenys'!AQ138</f>
        <v>Teritorijų, kuriose įgyvendintos kraštovaizdžio formavimo priemonės (plotas)</v>
      </c>
      <c r="H137" s="273">
        <f>'Visi duomenys'!AR138</f>
        <v>0.52</v>
      </c>
      <c r="I137" s="304"/>
      <c r="J137" s="305"/>
      <c r="K137" s="287">
        <f>'Visi duomenys'!AS138</f>
        <v>0</v>
      </c>
      <c r="L137" s="273">
        <f>'Visi duomenys'!AT138</f>
        <v>0</v>
      </c>
      <c r="M137" s="273">
        <f>'Visi duomenys'!AU138</f>
        <v>0</v>
      </c>
      <c r="N137" s="304"/>
      <c r="O137" s="305"/>
      <c r="P137" s="287" t="str">
        <f>'Visi duomenys'!AV138</f>
        <v>P.N.093</v>
      </c>
      <c r="Q137" s="273" t="str">
        <f>'Visi duomenys'!AW138</f>
        <v>Likviduoti kraštovaizdį darkantys bešeimininkiai apleisti statiniai ir įrenginiai (skaičius)</v>
      </c>
      <c r="R137" s="273">
        <f>'Visi duomenys'!AX138</f>
        <v>3</v>
      </c>
      <c r="S137" s="304"/>
      <c r="T137" s="305"/>
      <c r="U137" s="299">
        <f>'Visi duomenys'!AY138</f>
        <v>0</v>
      </c>
      <c r="V137" s="250">
        <f>'Visi duomenys'!AZ138</f>
        <v>0</v>
      </c>
      <c r="W137" s="250">
        <f>'Visi duomenys'!BA138</f>
        <v>0</v>
      </c>
      <c r="X137" s="304"/>
      <c r="Y137" s="305"/>
      <c r="Z137" s="299">
        <f>'Visi duomenys'!BB138</f>
        <v>0</v>
      </c>
      <c r="AA137" s="250">
        <f>'Visi duomenys'!BC138</f>
        <v>0</v>
      </c>
      <c r="AB137" s="250">
        <f>'Visi duomenys'!BD138</f>
        <v>0</v>
      </c>
      <c r="AC137" s="250"/>
      <c r="AD137" s="298"/>
      <c r="AE137" s="287">
        <f>'Visi duomenys'!BE138</f>
        <v>0</v>
      </c>
      <c r="AF137" s="273">
        <f>'Visi duomenys'!BF138</f>
        <v>0</v>
      </c>
      <c r="AG137" s="273">
        <f>'Visi duomenys'!BG138</f>
        <v>0</v>
      </c>
      <c r="AH137" s="304"/>
      <c r="AI137" s="305"/>
    </row>
    <row r="138" spans="1:35" s="274" customFormat="1" ht="16.5" customHeight="1" x14ac:dyDescent="0.25">
      <c r="A138" s="292" t="str">
        <f>'Visi duomenys'!A139</f>
        <v>3.2.1.1.3</v>
      </c>
      <c r="B138" s="237" t="str">
        <f>'Visi duomenys'!B139</f>
        <v>R080019-380000-1231</v>
      </c>
      <c r="C138" s="237" t="str">
        <f>'Visi duomenys'!D139</f>
        <v>Kraštovaizdžio formavimas Jurbarko rajone</v>
      </c>
      <c r="D138" s="271" t="str">
        <f>('Visi duomenys'!J139&amp;" "&amp;'Visi duomenys'!K139&amp;" "&amp;'Visi duomenys'!L139)</f>
        <v xml:space="preserve">  </v>
      </c>
      <c r="E138" s="272" t="str">
        <f>'Visi duomenys'!C139</f>
        <v>05.5.1-APVA-R-019-71-0005</v>
      </c>
      <c r="F138" s="287" t="str">
        <f>'Visi duomenys'!AP139</f>
        <v>R.N.091</v>
      </c>
      <c r="G138" s="273" t="str">
        <f>'Visi duomenys'!AQ139</f>
        <v>Teritorijų, kuriose įgyvendintos kraštovaizdžio formavimo priemonės (plotas)</v>
      </c>
      <c r="H138" s="273">
        <f>'Visi duomenys'!AR139</f>
        <v>7.4799999999999995</v>
      </c>
      <c r="I138" s="304"/>
      <c r="J138" s="305"/>
      <c r="K138" s="287">
        <f>'Visi duomenys'!AS139</f>
        <v>0</v>
      </c>
      <c r="L138" s="273">
        <f>'Visi duomenys'!AT139</f>
        <v>0</v>
      </c>
      <c r="M138" s="273">
        <f>'Visi duomenys'!AU139</f>
        <v>0</v>
      </c>
      <c r="N138" s="304"/>
      <c r="O138" s="305"/>
      <c r="P138" s="287">
        <f>'Visi duomenys'!AV139</f>
        <v>0</v>
      </c>
      <c r="Q138" s="273">
        <f>'Visi duomenys'!AW139</f>
        <v>0</v>
      </c>
      <c r="R138" s="273">
        <f>'Visi duomenys'!AX139</f>
        <v>0</v>
      </c>
      <c r="S138" s="304"/>
      <c r="T138" s="305"/>
      <c r="U138" s="299" t="str">
        <f>'Visi duomenys'!AY139</f>
        <v>P.N.094</v>
      </c>
      <c r="V138" s="250" t="str">
        <f>'Visi duomenys'!AZ139</f>
        <v xml:space="preserve">Rekultivuotos atvirais kasiniais pažeistos žemės </v>
      </c>
      <c r="W138" s="250">
        <f>'Visi duomenys'!BA139</f>
        <v>2</v>
      </c>
      <c r="X138" s="304"/>
      <c r="Y138" s="305"/>
      <c r="Z138" s="299" t="str">
        <f>'Visi duomenys'!BB139</f>
        <v>P.S.338</v>
      </c>
      <c r="AA138" s="250" t="str">
        <f>'Visi duomenys'!BC139</f>
        <v>Išsaugoti, sutvarkyti ar atkurti įvairaus teritorinio lygmens kraštovaizdžio arealai (skaičius)</v>
      </c>
      <c r="AB138" s="250">
        <f>'Visi duomenys'!BD139</f>
        <v>1</v>
      </c>
      <c r="AC138" s="250"/>
      <c r="AD138" s="298"/>
      <c r="AE138" s="287">
        <f>'Visi duomenys'!BE139</f>
        <v>0</v>
      </c>
      <c r="AF138" s="273">
        <f>'Visi duomenys'!BF139</f>
        <v>0</v>
      </c>
      <c r="AG138" s="273">
        <f>'Visi duomenys'!BG139</f>
        <v>0</v>
      </c>
      <c r="AH138" s="304"/>
      <c r="AI138" s="305"/>
    </row>
    <row r="139" spans="1:35" s="274" customFormat="1" ht="16.5" customHeight="1" x14ac:dyDescent="0.25">
      <c r="A139" s="292" t="str">
        <f>'Visi duomenys'!A140</f>
        <v>3.2.1.1.4</v>
      </c>
      <c r="B139" s="237" t="str">
        <f>'Visi duomenys'!B140</f>
        <v>R080019-380000-1232</v>
      </c>
      <c r="C139" s="237" t="str">
        <f>'Visi duomenys'!D140</f>
        <v>Smalininkų uosto šlaitų ir pylimų tvarkymas</v>
      </c>
      <c r="D139" s="271" t="str">
        <f>('Visi duomenys'!J140&amp;" "&amp;'Visi duomenys'!K140&amp;" "&amp;'Visi duomenys'!L140)</f>
        <v xml:space="preserve">  </v>
      </c>
      <c r="E139" s="272">
        <f>'Visi duomenys'!C140</f>
        <v>0</v>
      </c>
      <c r="F139" s="287">
        <f>'Visi duomenys'!AP140</f>
        <v>0</v>
      </c>
      <c r="G139" s="273">
        <f>'Visi duomenys'!AQ140</f>
        <v>0</v>
      </c>
      <c r="H139" s="273">
        <f>'Visi duomenys'!AR140</f>
        <v>0</v>
      </c>
      <c r="I139" s="304"/>
      <c r="J139" s="305"/>
      <c r="K139" s="287">
        <f>'Visi duomenys'!AS140</f>
        <v>0</v>
      </c>
      <c r="L139" s="273">
        <f>'Visi duomenys'!AT140</f>
        <v>0</v>
      </c>
      <c r="M139" s="273">
        <f>'Visi duomenys'!AU140</f>
        <v>0</v>
      </c>
      <c r="N139" s="304"/>
      <c r="O139" s="305"/>
      <c r="P139" s="287">
        <f>'Visi duomenys'!AV140</f>
        <v>0</v>
      </c>
      <c r="Q139" s="273">
        <f>'Visi duomenys'!AW140</f>
        <v>0</v>
      </c>
      <c r="R139" s="273">
        <f>'Visi duomenys'!AX140</f>
        <v>0</v>
      </c>
      <c r="S139" s="304"/>
      <c r="T139" s="305"/>
      <c r="U139" s="299">
        <f>'Visi duomenys'!AY140</f>
        <v>0</v>
      </c>
      <c r="V139" s="250">
        <f>'Visi duomenys'!AZ140</f>
        <v>0</v>
      </c>
      <c r="W139" s="250">
        <f>'Visi duomenys'!BA140</f>
        <v>0</v>
      </c>
      <c r="X139" s="304"/>
      <c r="Y139" s="305"/>
      <c r="Z139" s="299">
        <f>'Visi duomenys'!BB140</f>
        <v>0</v>
      </c>
      <c r="AA139" s="250">
        <f>'Visi duomenys'!BC140</f>
        <v>0</v>
      </c>
      <c r="AB139" s="250">
        <f>'Visi duomenys'!BD140</f>
        <v>0</v>
      </c>
      <c r="AC139" s="250"/>
      <c r="AD139" s="298"/>
      <c r="AE139" s="287">
        <f>'Visi duomenys'!BE140</f>
        <v>0</v>
      </c>
      <c r="AF139" s="273">
        <f>'Visi duomenys'!BF140</f>
        <v>0</v>
      </c>
      <c r="AG139" s="273">
        <f>'Visi duomenys'!BG140</f>
        <v>0</v>
      </c>
      <c r="AH139" s="304"/>
      <c r="AI139" s="305"/>
    </row>
    <row r="140" spans="1:35" s="274" customFormat="1" ht="16.5" customHeight="1" x14ac:dyDescent="0.25">
      <c r="A140" s="292" t="str">
        <f>'Visi duomenys'!A141</f>
        <v>3.2.1.1.5</v>
      </c>
      <c r="B140" s="237" t="str">
        <f>'Visi duomenys'!B141</f>
        <v>R080019-380000-1233</v>
      </c>
      <c r="C140" s="237" t="str">
        <f>'Visi duomenys'!D141</f>
        <v>Kraštovaizdžio formavimas ir ekologinės būklės gerinimas Tauragės mieste</v>
      </c>
      <c r="D140" s="271" t="str">
        <f>('Visi duomenys'!J141&amp;" "&amp;'Visi duomenys'!K141&amp;" "&amp;'Visi duomenys'!L141)</f>
        <v xml:space="preserve">  </v>
      </c>
      <c r="E140" s="272" t="str">
        <f>'Visi duomenys'!C141</f>
        <v>05.5.1-APVA-R-019-71-0003</v>
      </c>
      <c r="F140" s="287" t="str">
        <f>'Visi duomenys'!AP141</f>
        <v>R.N.091</v>
      </c>
      <c r="G140" s="273" t="str">
        <f>'Visi duomenys'!AQ141</f>
        <v>Teritorijų, kuriose įgyvendintos kraštovaizdžio formavimo priemonės (plotas, ha)</v>
      </c>
      <c r="H140" s="273">
        <f>'Visi duomenys'!AR141</f>
        <v>4</v>
      </c>
      <c r="I140" s="304"/>
      <c r="J140" s="305"/>
      <c r="K140" s="287">
        <f>'Visi duomenys'!AS141</f>
        <v>0</v>
      </c>
      <c r="L140" s="273">
        <f>'Visi duomenys'!AT141</f>
        <v>0</v>
      </c>
      <c r="M140" s="273">
        <f>'Visi duomenys'!AU141</f>
        <v>0</v>
      </c>
      <c r="N140" s="304"/>
      <c r="O140" s="305"/>
      <c r="P140" s="287">
        <f>'Visi duomenys'!AV141</f>
        <v>0</v>
      </c>
      <c r="Q140" s="273">
        <f>'Visi duomenys'!AW141</f>
        <v>0</v>
      </c>
      <c r="R140" s="273">
        <f>'Visi duomenys'!AX141</f>
        <v>0</v>
      </c>
      <c r="S140" s="304"/>
      <c r="T140" s="305"/>
      <c r="U140" s="299">
        <f>'Visi duomenys'!AY141</f>
        <v>0</v>
      </c>
      <c r="V140" s="250">
        <f>'Visi duomenys'!AZ141</f>
        <v>0</v>
      </c>
      <c r="W140" s="250">
        <f>'Visi duomenys'!BA141</f>
        <v>0</v>
      </c>
      <c r="X140" s="304"/>
      <c r="Y140" s="305"/>
      <c r="Z140" s="299" t="str">
        <f>'Visi duomenys'!BB141</f>
        <v>P.S.338</v>
      </c>
      <c r="AA140" s="250" t="str">
        <f>'Visi duomenys'!BC141</f>
        <v>Išsaugoti, sutvarkyti ar atkurti įvairaus teritorinio lygmens kraštovaizdžio arealai (skaičius)</v>
      </c>
      <c r="AB140" s="250">
        <f>'Visi duomenys'!BD141</f>
        <v>1</v>
      </c>
      <c r="AC140" s="250"/>
      <c r="AD140" s="298"/>
      <c r="AE140" s="287">
        <f>'Visi duomenys'!BE141</f>
        <v>0</v>
      </c>
      <c r="AF140" s="273">
        <f>'Visi duomenys'!BF141</f>
        <v>0</v>
      </c>
      <c r="AG140" s="273">
        <f>'Visi duomenys'!BG141</f>
        <v>0</v>
      </c>
      <c r="AH140" s="304"/>
      <c r="AI140" s="305"/>
    </row>
    <row r="141" spans="1:35" s="274" customFormat="1" ht="16.5" customHeight="1" x14ac:dyDescent="0.25">
      <c r="A141" s="292" t="str">
        <f>'Visi duomenys'!A142</f>
        <v>3.2.1.1.6</v>
      </c>
      <c r="B141" s="237" t="str">
        <f>'Visi duomenys'!B142</f>
        <v>R080019-380000-1234</v>
      </c>
      <c r="C141" s="237" t="str">
        <f>'Visi duomenys'!D142</f>
        <v>Kraštovaizdžio formavimas Šilalės mieste</v>
      </c>
      <c r="D141" s="271" t="str">
        <f>('Visi duomenys'!J142&amp;" "&amp;'Visi duomenys'!K142&amp;" "&amp;'Visi duomenys'!L142)</f>
        <v xml:space="preserve">  </v>
      </c>
      <c r="E141" s="272" t="str">
        <f>'Visi duomenys'!C142</f>
        <v>05.5.1-APVA-R-019-71-0001</v>
      </c>
      <c r="F141" s="287" t="str">
        <f>'Visi duomenys'!AP142</f>
        <v>R.N.091</v>
      </c>
      <c r="G141" s="273" t="str">
        <f>'Visi duomenys'!AQ142</f>
        <v>Teritorijų, kuriose įgyvendintos kraštovaizdžio formavimo priemonės (plotas, ha)</v>
      </c>
      <c r="H141" s="273">
        <f>'Visi duomenys'!AR142</f>
        <v>3.47</v>
      </c>
      <c r="I141" s="304"/>
      <c r="J141" s="305"/>
      <c r="K141" s="287">
        <f>'Visi duomenys'!AS142</f>
        <v>0</v>
      </c>
      <c r="L141" s="273">
        <f>'Visi duomenys'!AT142</f>
        <v>0</v>
      </c>
      <c r="M141" s="273">
        <f>'Visi duomenys'!AU142</f>
        <v>0</v>
      </c>
      <c r="N141" s="304"/>
      <c r="O141" s="305"/>
      <c r="P141" s="287">
        <f>'Visi duomenys'!AV142</f>
        <v>0</v>
      </c>
      <c r="Q141" s="273">
        <f>'Visi duomenys'!AW142</f>
        <v>0</v>
      </c>
      <c r="R141" s="273">
        <f>'Visi duomenys'!AX142</f>
        <v>0</v>
      </c>
      <c r="S141" s="304"/>
      <c r="T141" s="305"/>
      <c r="U141" s="299">
        <f>'Visi duomenys'!AY142</f>
        <v>0</v>
      </c>
      <c r="V141" s="250">
        <f>'Visi duomenys'!AZ142</f>
        <v>0</v>
      </c>
      <c r="W141" s="250">
        <f>'Visi duomenys'!BA142</f>
        <v>0</v>
      </c>
      <c r="X141" s="304"/>
      <c r="Y141" s="305"/>
      <c r="Z141" s="299" t="str">
        <f>'Visi duomenys'!BB142</f>
        <v>P.S.338</v>
      </c>
      <c r="AA141" s="250" t="str">
        <f>'Visi duomenys'!BC142</f>
        <v>Išsaugoti, sutvarkyti ar atkurti įvairaus teritorinio lygmens kraštovaizdžio arealai (skaičius)</v>
      </c>
      <c r="AB141" s="250">
        <f>'Visi duomenys'!BD142</f>
        <v>1</v>
      </c>
      <c r="AC141" s="250"/>
      <c r="AD141" s="298"/>
      <c r="AE141" s="287">
        <f>'Visi duomenys'!BE142</f>
        <v>0</v>
      </c>
      <c r="AF141" s="273">
        <f>'Visi duomenys'!BF142</f>
        <v>0</v>
      </c>
      <c r="AG141" s="273">
        <f>'Visi duomenys'!BG142</f>
        <v>0</v>
      </c>
      <c r="AH141" s="304"/>
      <c r="AI141" s="305"/>
    </row>
    <row r="142" spans="1:35" s="274" customFormat="1" ht="16.5" customHeight="1" thickBot="1" x14ac:dyDescent="0.3">
      <c r="A142" s="293" t="str">
        <f>'Visi duomenys'!A143</f>
        <v>3.2.1.1.7</v>
      </c>
      <c r="B142" s="294" t="str">
        <f>'Visi duomenys'!B143</f>
        <v>R080019-380000-1235</v>
      </c>
      <c r="C142" s="294" t="str">
        <f>'Visi duomenys'!D143</f>
        <v>Šilalės rajono savivaldybės teritorijos bendrojo plano  gamtinio karkaso sprendinių koregavimas  ir bešeimininkių apleistų pastatų likvidavimas  rajone</v>
      </c>
      <c r="D142" s="295" t="str">
        <f>('Visi duomenys'!J143&amp;" "&amp;'Visi duomenys'!K143&amp;" "&amp;'Visi duomenys'!L143)</f>
        <v xml:space="preserve">  </v>
      </c>
      <c r="E142" s="296" t="str">
        <f>'Visi duomenys'!C143</f>
        <v>05.5.1-APVA-R-019-71-0006</v>
      </c>
      <c r="F142" s="289" t="str">
        <f>'Visi duomenys'!AP143</f>
        <v>R.N.091</v>
      </c>
      <c r="G142" s="290" t="str">
        <f>'Visi duomenys'!AQ143</f>
        <v>Teritorijų, kuriose įgyvendintos kraštovaizdžio formavimo priemonės (plotas)</v>
      </c>
      <c r="H142" s="290">
        <f>'Visi duomenys'!AR143</f>
        <v>0.22</v>
      </c>
      <c r="I142" s="306"/>
      <c r="J142" s="307"/>
      <c r="K142" s="289" t="str">
        <f>'Visi duomenys'!AS143</f>
        <v>P.N.092</v>
      </c>
      <c r="L142" s="290" t="str">
        <f>'Visi duomenys'!AT143</f>
        <v>Kraštovaizdžio ir (ar) gamtinio karkaso formavimo aspektais pakeisti ar pakoreguoti savivaldybių  ar jų dalių bendrieji planai ( skaičius)</v>
      </c>
      <c r="M142" s="290">
        <f>'Visi duomenys'!AU143</f>
        <v>1</v>
      </c>
      <c r="N142" s="306"/>
      <c r="O142" s="307"/>
      <c r="P142" s="289" t="str">
        <f>'Visi duomenys'!AV143</f>
        <v>P.N.093</v>
      </c>
      <c r="Q142" s="290" t="str">
        <f>'Visi duomenys'!AW143</f>
        <v>Likviduoti kraštovaizdį darkantys bešeimininkiai apleisti statiniai ir įrenginiai (skaičius)</v>
      </c>
      <c r="R142" s="290">
        <f>'Visi duomenys'!AX143</f>
        <v>3</v>
      </c>
      <c r="S142" s="306"/>
      <c r="T142" s="307"/>
      <c r="U142" s="308">
        <f>'Visi duomenys'!AY143</f>
        <v>0</v>
      </c>
      <c r="V142" s="309">
        <f>'Visi duomenys'!AZ143</f>
        <v>0</v>
      </c>
      <c r="W142" s="309">
        <f>'Visi duomenys'!BA143</f>
        <v>0</v>
      </c>
      <c r="X142" s="306"/>
      <c r="Y142" s="307"/>
      <c r="Z142" s="308">
        <f>'Visi duomenys'!BB143</f>
        <v>0</v>
      </c>
      <c r="AA142" s="309">
        <f>'Visi duomenys'!BC143</f>
        <v>0</v>
      </c>
      <c r="AB142" s="309">
        <f>'Visi duomenys'!BD143</f>
        <v>0</v>
      </c>
      <c r="AC142" s="309"/>
      <c r="AD142" s="310"/>
      <c r="AE142" s="289">
        <f>'Visi duomenys'!BE143</f>
        <v>0</v>
      </c>
      <c r="AF142" s="290">
        <f>'Visi duomenys'!BF143</f>
        <v>0</v>
      </c>
      <c r="AG142" s="290">
        <f>'Visi duomenys'!BG143</f>
        <v>0</v>
      </c>
      <c r="AH142" s="306"/>
      <c r="AI142" s="307"/>
    </row>
  </sheetData>
  <autoFilter ref="A5:AI142"/>
  <mergeCells count="6">
    <mergeCell ref="F7:AI7"/>
    <mergeCell ref="A7:A8"/>
    <mergeCell ref="B7:B8"/>
    <mergeCell ref="C7:C8"/>
    <mergeCell ref="D7:D8"/>
    <mergeCell ref="E7:E8"/>
  </mergeCells>
  <pageMargins left="0.7" right="0.7" top="0.75" bottom="0.75" header="0.3" footer="0.3"/>
  <pageSetup paperSize="9" scale="31"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4"/>
  <sheetViews>
    <sheetView workbookViewId="0">
      <selection activeCell="E32" sqref="E32"/>
    </sheetView>
  </sheetViews>
  <sheetFormatPr defaultRowHeight="15" x14ac:dyDescent="0.25"/>
  <cols>
    <col min="1" max="1" width="32.5703125" style="1" customWidth="1"/>
    <col min="2" max="2" width="32" style="1" customWidth="1"/>
    <col min="3" max="3" width="20.42578125" style="1" customWidth="1"/>
    <col min="4" max="4" width="19.42578125" style="1" customWidth="1"/>
    <col min="5" max="5" width="13.5703125" style="1" customWidth="1"/>
    <col min="6" max="6" width="27.7109375" style="1" customWidth="1"/>
    <col min="7" max="7" width="0" style="1" hidden="1" customWidth="1"/>
    <col min="8" max="8" width="8.7109375" style="1" customWidth="1"/>
    <col min="9" max="9" width="15.140625" style="1" customWidth="1"/>
    <col min="10" max="10" width="18" style="1" customWidth="1"/>
    <col min="11" max="11" width="17.28515625" style="1" customWidth="1"/>
    <col min="12" max="12" width="27.140625" style="1" customWidth="1"/>
    <col min="13" max="13" width="21.5703125" style="1" customWidth="1"/>
    <col min="14" max="14" width="19.28515625" style="1" customWidth="1"/>
    <col min="15" max="15" width="19.7109375" style="1" customWidth="1"/>
    <col min="16" max="256" width="9.140625" style="1"/>
    <col min="257" max="257" width="32.5703125" style="1" customWidth="1"/>
    <col min="258" max="258" width="32" style="1" customWidth="1"/>
    <col min="259" max="259" width="20.42578125" style="1" customWidth="1"/>
    <col min="260" max="260" width="19.42578125" style="1" customWidth="1"/>
    <col min="261" max="261" width="13.5703125" style="1" customWidth="1"/>
    <col min="262" max="262" width="27.7109375" style="1" customWidth="1"/>
    <col min="263" max="263" width="0" style="1" hidden="1" customWidth="1"/>
    <col min="264" max="264" width="8.7109375" style="1" customWidth="1"/>
    <col min="265" max="265" width="15.140625" style="1" customWidth="1"/>
    <col min="266" max="266" width="18" style="1" customWidth="1"/>
    <col min="267" max="267" width="17.28515625" style="1" customWidth="1"/>
    <col min="268" max="268" width="27.140625" style="1" customWidth="1"/>
    <col min="269" max="269" width="21.5703125" style="1" customWidth="1"/>
    <col min="270" max="270" width="19.28515625" style="1" customWidth="1"/>
    <col min="271" max="271" width="19.7109375" style="1" customWidth="1"/>
    <col min="272" max="512" width="9.140625" style="1"/>
    <col min="513" max="513" width="32.5703125" style="1" customWidth="1"/>
    <col min="514" max="514" width="32" style="1" customWidth="1"/>
    <col min="515" max="515" width="20.42578125" style="1" customWidth="1"/>
    <col min="516" max="516" width="19.42578125" style="1" customWidth="1"/>
    <col min="517" max="517" width="13.5703125" style="1" customWidth="1"/>
    <col min="518" max="518" width="27.7109375" style="1" customWidth="1"/>
    <col min="519" max="519" width="0" style="1" hidden="1" customWidth="1"/>
    <col min="520" max="520" width="8.7109375" style="1" customWidth="1"/>
    <col min="521" max="521" width="15.140625" style="1" customWidth="1"/>
    <col min="522" max="522" width="18" style="1" customWidth="1"/>
    <col min="523" max="523" width="17.28515625" style="1" customWidth="1"/>
    <col min="524" max="524" width="27.140625" style="1" customWidth="1"/>
    <col min="525" max="525" width="21.5703125" style="1" customWidth="1"/>
    <col min="526" max="526" width="19.28515625" style="1" customWidth="1"/>
    <col min="527" max="527" width="19.7109375" style="1" customWidth="1"/>
    <col min="528" max="768" width="9.140625" style="1"/>
    <col min="769" max="769" width="32.5703125" style="1" customWidth="1"/>
    <col min="770" max="770" width="32" style="1" customWidth="1"/>
    <col min="771" max="771" width="20.42578125" style="1" customWidth="1"/>
    <col min="772" max="772" width="19.42578125" style="1" customWidth="1"/>
    <col min="773" max="773" width="13.5703125" style="1" customWidth="1"/>
    <col min="774" max="774" width="27.7109375" style="1" customWidth="1"/>
    <col min="775" max="775" width="0" style="1" hidden="1" customWidth="1"/>
    <col min="776" max="776" width="8.7109375" style="1" customWidth="1"/>
    <col min="777" max="777" width="15.140625" style="1" customWidth="1"/>
    <col min="778" max="778" width="18" style="1" customWidth="1"/>
    <col min="779" max="779" width="17.28515625" style="1" customWidth="1"/>
    <col min="780" max="780" width="27.140625" style="1" customWidth="1"/>
    <col min="781" max="781" width="21.5703125" style="1" customWidth="1"/>
    <col min="782" max="782" width="19.28515625" style="1" customWidth="1"/>
    <col min="783" max="783" width="19.7109375" style="1" customWidth="1"/>
    <col min="784" max="1024" width="9.140625" style="1"/>
    <col min="1025" max="1025" width="32.5703125" style="1" customWidth="1"/>
    <col min="1026" max="1026" width="32" style="1" customWidth="1"/>
    <col min="1027" max="1027" width="20.42578125" style="1" customWidth="1"/>
    <col min="1028" max="1028" width="19.42578125" style="1" customWidth="1"/>
    <col min="1029" max="1029" width="13.5703125" style="1" customWidth="1"/>
    <col min="1030" max="1030" width="27.7109375" style="1" customWidth="1"/>
    <col min="1031" max="1031" width="0" style="1" hidden="1" customWidth="1"/>
    <col min="1032" max="1032" width="8.7109375" style="1" customWidth="1"/>
    <col min="1033" max="1033" width="15.140625" style="1" customWidth="1"/>
    <col min="1034" max="1034" width="18" style="1" customWidth="1"/>
    <col min="1035" max="1035" width="17.28515625" style="1" customWidth="1"/>
    <col min="1036" max="1036" width="27.140625" style="1" customWidth="1"/>
    <col min="1037" max="1037" width="21.5703125" style="1" customWidth="1"/>
    <col min="1038" max="1038" width="19.28515625" style="1" customWidth="1"/>
    <col min="1039" max="1039" width="19.7109375" style="1" customWidth="1"/>
    <col min="1040" max="1280" width="9.140625" style="1"/>
    <col min="1281" max="1281" width="32.5703125" style="1" customWidth="1"/>
    <col min="1282" max="1282" width="32" style="1" customWidth="1"/>
    <col min="1283" max="1283" width="20.42578125" style="1" customWidth="1"/>
    <col min="1284" max="1284" width="19.42578125" style="1" customWidth="1"/>
    <col min="1285" max="1285" width="13.5703125" style="1" customWidth="1"/>
    <col min="1286" max="1286" width="27.7109375" style="1" customWidth="1"/>
    <col min="1287" max="1287" width="0" style="1" hidden="1" customWidth="1"/>
    <col min="1288" max="1288" width="8.7109375" style="1" customWidth="1"/>
    <col min="1289" max="1289" width="15.140625" style="1" customWidth="1"/>
    <col min="1290" max="1290" width="18" style="1" customWidth="1"/>
    <col min="1291" max="1291" width="17.28515625" style="1" customWidth="1"/>
    <col min="1292" max="1292" width="27.140625" style="1" customWidth="1"/>
    <col min="1293" max="1293" width="21.5703125" style="1" customWidth="1"/>
    <col min="1294" max="1294" width="19.28515625" style="1" customWidth="1"/>
    <col min="1295" max="1295" width="19.7109375" style="1" customWidth="1"/>
    <col min="1296" max="1536" width="9.140625" style="1"/>
    <col min="1537" max="1537" width="32.5703125" style="1" customWidth="1"/>
    <col min="1538" max="1538" width="32" style="1" customWidth="1"/>
    <col min="1539" max="1539" width="20.42578125" style="1" customWidth="1"/>
    <col min="1540" max="1540" width="19.42578125" style="1" customWidth="1"/>
    <col min="1541" max="1541" width="13.5703125" style="1" customWidth="1"/>
    <col min="1542" max="1542" width="27.7109375" style="1" customWidth="1"/>
    <col min="1543" max="1543" width="0" style="1" hidden="1" customWidth="1"/>
    <col min="1544" max="1544" width="8.7109375" style="1" customWidth="1"/>
    <col min="1545" max="1545" width="15.140625" style="1" customWidth="1"/>
    <col min="1546" max="1546" width="18" style="1" customWidth="1"/>
    <col min="1547" max="1547" width="17.28515625" style="1" customWidth="1"/>
    <col min="1548" max="1548" width="27.140625" style="1" customWidth="1"/>
    <col min="1549" max="1549" width="21.5703125" style="1" customWidth="1"/>
    <col min="1550" max="1550" width="19.28515625" style="1" customWidth="1"/>
    <col min="1551" max="1551" width="19.7109375" style="1" customWidth="1"/>
    <col min="1552" max="1792" width="9.140625" style="1"/>
    <col min="1793" max="1793" width="32.5703125" style="1" customWidth="1"/>
    <col min="1794" max="1794" width="32" style="1" customWidth="1"/>
    <col min="1795" max="1795" width="20.42578125" style="1" customWidth="1"/>
    <col min="1796" max="1796" width="19.42578125" style="1" customWidth="1"/>
    <col min="1797" max="1797" width="13.5703125" style="1" customWidth="1"/>
    <col min="1798" max="1798" width="27.7109375" style="1" customWidth="1"/>
    <col min="1799" max="1799" width="0" style="1" hidden="1" customWidth="1"/>
    <col min="1800" max="1800" width="8.7109375" style="1" customWidth="1"/>
    <col min="1801" max="1801" width="15.140625" style="1" customWidth="1"/>
    <col min="1802" max="1802" width="18" style="1" customWidth="1"/>
    <col min="1803" max="1803" width="17.28515625" style="1" customWidth="1"/>
    <col min="1804" max="1804" width="27.140625" style="1" customWidth="1"/>
    <col min="1805" max="1805" width="21.5703125" style="1" customWidth="1"/>
    <col min="1806" max="1806" width="19.28515625" style="1" customWidth="1"/>
    <col min="1807" max="1807" width="19.7109375" style="1" customWidth="1"/>
    <col min="1808" max="2048" width="9.140625" style="1"/>
    <col min="2049" max="2049" width="32.5703125" style="1" customWidth="1"/>
    <col min="2050" max="2050" width="32" style="1" customWidth="1"/>
    <col min="2051" max="2051" width="20.42578125" style="1" customWidth="1"/>
    <col min="2052" max="2052" width="19.42578125" style="1" customWidth="1"/>
    <col min="2053" max="2053" width="13.5703125" style="1" customWidth="1"/>
    <col min="2054" max="2054" width="27.7109375" style="1" customWidth="1"/>
    <col min="2055" max="2055" width="0" style="1" hidden="1" customWidth="1"/>
    <col min="2056" max="2056" width="8.7109375" style="1" customWidth="1"/>
    <col min="2057" max="2057" width="15.140625" style="1" customWidth="1"/>
    <col min="2058" max="2058" width="18" style="1" customWidth="1"/>
    <col min="2059" max="2059" width="17.28515625" style="1" customWidth="1"/>
    <col min="2060" max="2060" width="27.140625" style="1" customWidth="1"/>
    <col min="2061" max="2061" width="21.5703125" style="1" customWidth="1"/>
    <col min="2062" max="2062" width="19.28515625" style="1" customWidth="1"/>
    <col min="2063" max="2063" width="19.7109375" style="1" customWidth="1"/>
    <col min="2064" max="2304" width="9.140625" style="1"/>
    <col min="2305" max="2305" width="32.5703125" style="1" customWidth="1"/>
    <col min="2306" max="2306" width="32" style="1" customWidth="1"/>
    <col min="2307" max="2307" width="20.42578125" style="1" customWidth="1"/>
    <col min="2308" max="2308" width="19.42578125" style="1" customWidth="1"/>
    <col min="2309" max="2309" width="13.5703125" style="1" customWidth="1"/>
    <col min="2310" max="2310" width="27.7109375" style="1" customWidth="1"/>
    <col min="2311" max="2311" width="0" style="1" hidden="1" customWidth="1"/>
    <col min="2312" max="2312" width="8.7109375" style="1" customWidth="1"/>
    <col min="2313" max="2313" width="15.140625" style="1" customWidth="1"/>
    <col min="2314" max="2314" width="18" style="1" customWidth="1"/>
    <col min="2315" max="2315" width="17.28515625" style="1" customWidth="1"/>
    <col min="2316" max="2316" width="27.140625" style="1" customWidth="1"/>
    <col min="2317" max="2317" width="21.5703125" style="1" customWidth="1"/>
    <col min="2318" max="2318" width="19.28515625" style="1" customWidth="1"/>
    <col min="2319" max="2319" width="19.7109375" style="1" customWidth="1"/>
    <col min="2320" max="2560" width="9.140625" style="1"/>
    <col min="2561" max="2561" width="32.5703125" style="1" customWidth="1"/>
    <col min="2562" max="2562" width="32" style="1" customWidth="1"/>
    <col min="2563" max="2563" width="20.42578125" style="1" customWidth="1"/>
    <col min="2564" max="2564" width="19.42578125" style="1" customWidth="1"/>
    <col min="2565" max="2565" width="13.5703125" style="1" customWidth="1"/>
    <col min="2566" max="2566" width="27.7109375" style="1" customWidth="1"/>
    <col min="2567" max="2567" width="0" style="1" hidden="1" customWidth="1"/>
    <col min="2568" max="2568" width="8.7109375" style="1" customWidth="1"/>
    <col min="2569" max="2569" width="15.140625" style="1" customWidth="1"/>
    <col min="2570" max="2570" width="18" style="1" customWidth="1"/>
    <col min="2571" max="2571" width="17.28515625" style="1" customWidth="1"/>
    <col min="2572" max="2572" width="27.140625" style="1" customWidth="1"/>
    <col min="2573" max="2573" width="21.5703125" style="1" customWidth="1"/>
    <col min="2574" max="2574" width="19.28515625" style="1" customWidth="1"/>
    <col min="2575" max="2575" width="19.7109375" style="1" customWidth="1"/>
    <col min="2576" max="2816" width="9.140625" style="1"/>
    <col min="2817" max="2817" width="32.5703125" style="1" customWidth="1"/>
    <col min="2818" max="2818" width="32" style="1" customWidth="1"/>
    <col min="2819" max="2819" width="20.42578125" style="1" customWidth="1"/>
    <col min="2820" max="2820" width="19.42578125" style="1" customWidth="1"/>
    <col min="2821" max="2821" width="13.5703125" style="1" customWidth="1"/>
    <col min="2822" max="2822" width="27.7109375" style="1" customWidth="1"/>
    <col min="2823" max="2823" width="0" style="1" hidden="1" customWidth="1"/>
    <col min="2824" max="2824" width="8.7109375" style="1" customWidth="1"/>
    <col min="2825" max="2825" width="15.140625" style="1" customWidth="1"/>
    <col min="2826" max="2826" width="18" style="1" customWidth="1"/>
    <col min="2827" max="2827" width="17.28515625" style="1" customWidth="1"/>
    <col min="2828" max="2828" width="27.140625" style="1" customWidth="1"/>
    <col min="2829" max="2829" width="21.5703125" style="1" customWidth="1"/>
    <col min="2830" max="2830" width="19.28515625" style="1" customWidth="1"/>
    <col min="2831" max="2831" width="19.7109375" style="1" customWidth="1"/>
    <col min="2832" max="3072" width="9.140625" style="1"/>
    <col min="3073" max="3073" width="32.5703125" style="1" customWidth="1"/>
    <col min="3074" max="3074" width="32" style="1" customWidth="1"/>
    <col min="3075" max="3075" width="20.42578125" style="1" customWidth="1"/>
    <col min="3076" max="3076" width="19.42578125" style="1" customWidth="1"/>
    <col min="3077" max="3077" width="13.5703125" style="1" customWidth="1"/>
    <col min="3078" max="3078" width="27.7109375" style="1" customWidth="1"/>
    <col min="3079" max="3079" width="0" style="1" hidden="1" customWidth="1"/>
    <col min="3080" max="3080" width="8.7109375" style="1" customWidth="1"/>
    <col min="3081" max="3081" width="15.140625" style="1" customWidth="1"/>
    <col min="3082" max="3082" width="18" style="1" customWidth="1"/>
    <col min="3083" max="3083" width="17.28515625" style="1" customWidth="1"/>
    <col min="3084" max="3084" width="27.140625" style="1" customWidth="1"/>
    <col min="3085" max="3085" width="21.5703125" style="1" customWidth="1"/>
    <col min="3086" max="3086" width="19.28515625" style="1" customWidth="1"/>
    <col min="3087" max="3087" width="19.7109375" style="1" customWidth="1"/>
    <col min="3088" max="3328" width="9.140625" style="1"/>
    <col min="3329" max="3329" width="32.5703125" style="1" customWidth="1"/>
    <col min="3330" max="3330" width="32" style="1" customWidth="1"/>
    <col min="3331" max="3331" width="20.42578125" style="1" customWidth="1"/>
    <col min="3332" max="3332" width="19.42578125" style="1" customWidth="1"/>
    <col min="3333" max="3333" width="13.5703125" style="1" customWidth="1"/>
    <col min="3334" max="3334" width="27.7109375" style="1" customWidth="1"/>
    <col min="3335" max="3335" width="0" style="1" hidden="1" customWidth="1"/>
    <col min="3336" max="3336" width="8.7109375" style="1" customWidth="1"/>
    <col min="3337" max="3337" width="15.140625" style="1" customWidth="1"/>
    <col min="3338" max="3338" width="18" style="1" customWidth="1"/>
    <col min="3339" max="3339" width="17.28515625" style="1" customWidth="1"/>
    <col min="3340" max="3340" width="27.140625" style="1" customWidth="1"/>
    <col min="3341" max="3341" width="21.5703125" style="1" customWidth="1"/>
    <col min="3342" max="3342" width="19.28515625" style="1" customWidth="1"/>
    <col min="3343" max="3343" width="19.7109375" style="1" customWidth="1"/>
    <col min="3344" max="3584" width="9.140625" style="1"/>
    <col min="3585" max="3585" width="32.5703125" style="1" customWidth="1"/>
    <col min="3586" max="3586" width="32" style="1" customWidth="1"/>
    <col min="3587" max="3587" width="20.42578125" style="1" customWidth="1"/>
    <col min="3588" max="3588" width="19.42578125" style="1" customWidth="1"/>
    <col min="3589" max="3589" width="13.5703125" style="1" customWidth="1"/>
    <col min="3590" max="3590" width="27.7109375" style="1" customWidth="1"/>
    <col min="3591" max="3591" width="0" style="1" hidden="1" customWidth="1"/>
    <col min="3592" max="3592" width="8.7109375" style="1" customWidth="1"/>
    <col min="3593" max="3593" width="15.140625" style="1" customWidth="1"/>
    <col min="3594" max="3594" width="18" style="1" customWidth="1"/>
    <col min="3595" max="3595" width="17.28515625" style="1" customWidth="1"/>
    <col min="3596" max="3596" width="27.140625" style="1" customWidth="1"/>
    <col min="3597" max="3597" width="21.5703125" style="1" customWidth="1"/>
    <col min="3598" max="3598" width="19.28515625" style="1" customWidth="1"/>
    <col min="3599" max="3599" width="19.7109375" style="1" customWidth="1"/>
    <col min="3600" max="3840" width="9.140625" style="1"/>
    <col min="3841" max="3841" width="32.5703125" style="1" customWidth="1"/>
    <col min="3842" max="3842" width="32" style="1" customWidth="1"/>
    <col min="3843" max="3843" width="20.42578125" style="1" customWidth="1"/>
    <col min="3844" max="3844" width="19.42578125" style="1" customWidth="1"/>
    <col min="3845" max="3845" width="13.5703125" style="1" customWidth="1"/>
    <col min="3846" max="3846" width="27.7109375" style="1" customWidth="1"/>
    <col min="3847" max="3847" width="0" style="1" hidden="1" customWidth="1"/>
    <col min="3848" max="3848" width="8.7109375" style="1" customWidth="1"/>
    <col min="3849" max="3849" width="15.140625" style="1" customWidth="1"/>
    <col min="3850" max="3850" width="18" style="1" customWidth="1"/>
    <col min="3851" max="3851" width="17.28515625" style="1" customWidth="1"/>
    <col min="3852" max="3852" width="27.140625" style="1" customWidth="1"/>
    <col min="3853" max="3853" width="21.5703125" style="1" customWidth="1"/>
    <col min="3854" max="3854" width="19.28515625" style="1" customWidth="1"/>
    <col min="3855" max="3855" width="19.7109375" style="1" customWidth="1"/>
    <col min="3856" max="4096" width="9.140625" style="1"/>
    <col min="4097" max="4097" width="32.5703125" style="1" customWidth="1"/>
    <col min="4098" max="4098" width="32" style="1" customWidth="1"/>
    <col min="4099" max="4099" width="20.42578125" style="1" customWidth="1"/>
    <col min="4100" max="4100" width="19.42578125" style="1" customWidth="1"/>
    <col min="4101" max="4101" width="13.5703125" style="1" customWidth="1"/>
    <col min="4102" max="4102" width="27.7109375" style="1" customWidth="1"/>
    <col min="4103" max="4103" width="0" style="1" hidden="1" customWidth="1"/>
    <col min="4104" max="4104" width="8.7109375" style="1" customWidth="1"/>
    <col min="4105" max="4105" width="15.140625" style="1" customWidth="1"/>
    <col min="4106" max="4106" width="18" style="1" customWidth="1"/>
    <col min="4107" max="4107" width="17.28515625" style="1" customWidth="1"/>
    <col min="4108" max="4108" width="27.140625" style="1" customWidth="1"/>
    <col min="4109" max="4109" width="21.5703125" style="1" customWidth="1"/>
    <col min="4110" max="4110" width="19.28515625" style="1" customWidth="1"/>
    <col min="4111" max="4111" width="19.7109375" style="1" customWidth="1"/>
    <col min="4112" max="4352" width="9.140625" style="1"/>
    <col min="4353" max="4353" width="32.5703125" style="1" customWidth="1"/>
    <col min="4354" max="4354" width="32" style="1" customWidth="1"/>
    <col min="4355" max="4355" width="20.42578125" style="1" customWidth="1"/>
    <col min="4356" max="4356" width="19.42578125" style="1" customWidth="1"/>
    <col min="4357" max="4357" width="13.5703125" style="1" customWidth="1"/>
    <col min="4358" max="4358" width="27.7109375" style="1" customWidth="1"/>
    <col min="4359" max="4359" width="0" style="1" hidden="1" customWidth="1"/>
    <col min="4360" max="4360" width="8.7109375" style="1" customWidth="1"/>
    <col min="4361" max="4361" width="15.140625" style="1" customWidth="1"/>
    <col min="4362" max="4362" width="18" style="1" customWidth="1"/>
    <col min="4363" max="4363" width="17.28515625" style="1" customWidth="1"/>
    <col min="4364" max="4364" width="27.140625" style="1" customWidth="1"/>
    <col min="4365" max="4365" width="21.5703125" style="1" customWidth="1"/>
    <col min="4366" max="4366" width="19.28515625" style="1" customWidth="1"/>
    <col min="4367" max="4367" width="19.7109375" style="1" customWidth="1"/>
    <col min="4368" max="4608" width="9.140625" style="1"/>
    <col min="4609" max="4609" width="32.5703125" style="1" customWidth="1"/>
    <col min="4610" max="4610" width="32" style="1" customWidth="1"/>
    <col min="4611" max="4611" width="20.42578125" style="1" customWidth="1"/>
    <col min="4612" max="4612" width="19.42578125" style="1" customWidth="1"/>
    <col min="4613" max="4613" width="13.5703125" style="1" customWidth="1"/>
    <col min="4614" max="4614" width="27.7109375" style="1" customWidth="1"/>
    <col min="4615" max="4615" width="0" style="1" hidden="1" customWidth="1"/>
    <col min="4616" max="4616" width="8.7109375" style="1" customWidth="1"/>
    <col min="4617" max="4617" width="15.140625" style="1" customWidth="1"/>
    <col min="4618" max="4618" width="18" style="1" customWidth="1"/>
    <col min="4619" max="4619" width="17.28515625" style="1" customWidth="1"/>
    <col min="4620" max="4620" width="27.140625" style="1" customWidth="1"/>
    <col min="4621" max="4621" width="21.5703125" style="1" customWidth="1"/>
    <col min="4622" max="4622" width="19.28515625" style="1" customWidth="1"/>
    <col min="4623" max="4623" width="19.7109375" style="1" customWidth="1"/>
    <col min="4624" max="4864" width="9.140625" style="1"/>
    <col min="4865" max="4865" width="32.5703125" style="1" customWidth="1"/>
    <col min="4866" max="4866" width="32" style="1" customWidth="1"/>
    <col min="4867" max="4867" width="20.42578125" style="1" customWidth="1"/>
    <col min="4868" max="4868" width="19.42578125" style="1" customWidth="1"/>
    <col min="4869" max="4869" width="13.5703125" style="1" customWidth="1"/>
    <col min="4870" max="4870" width="27.7109375" style="1" customWidth="1"/>
    <col min="4871" max="4871" width="0" style="1" hidden="1" customWidth="1"/>
    <col min="4872" max="4872" width="8.7109375" style="1" customWidth="1"/>
    <col min="4873" max="4873" width="15.140625" style="1" customWidth="1"/>
    <col min="4874" max="4874" width="18" style="1" customWidth="1"/>
    <col min="4875" max="4875" width="17.28515625" style="1" customWidth="1"/>
    <col min="4876" max="4876" width="27.140625" style="1" customWidth="1"/>
    <col min="4877" max="4877" width="21.5703125" style="1" customWidth="1"/>
    <col min="4878" max="4878" width="19.28515625" style="1" customWidth="1"/>
    <col min="4879" max="4879" width="19.7109375" style="1" customWidth="1"/>
    <col min="4880" max="5120" width="9.140625" style="1"/>
    <col min="5121" max="5121" width="32.5703125" style="1" customWidth="1"/>
    <col min="5122" max="5122" width="32" style="1" customWidth="1"/>
    <col min="5123" max="5123" width="20.42578125" style="1" customWidth="1"/>
    <col min="5124" max="5124" width="19.42578125" style="1" customWidth="1"/>
    <col min="5125" max="5125" width="13.5703125" style="1" customWidth="1"/>
    <col min="5126" max="5126" width="27.7109375" style="1" customWidth="1"/>
    <col min="5127" max="5127" width="0" style="1" hidden="1" customWidth="1"/>
    <col min="5128" max="5128" width="8.7109375" style="1" customWidth="1"/>
    <col min="5129" max="5129" width="15.140625" style="1" customWidth="1"/>
    <col min="5130" max="5130" width="18" style="1" customWidth="1"/>
    <col min="5131" max="5131" width="17.28515625" style="1" customWidth="1"/>
    <col min="5132" max="5132" width="27.140625" style="1" customWidth="1"/>
    <col min="5133" max="5133" width="21.5703125" style="1" customWidth="1"/>
    <col min="5134" max="5134" width="19.28515625" style="1" customWidth="1"/>
    <col min="5135" max="5135" width="19.7109375" style="1" customWidth="1"/>
    <col min="5136" max="5376" width="9.140625" style="1"/>
    <col min="5377" max="5377" width="32.5703125" style="1" customWidth="1"/>
    <col min="5378" max="5378" width="32" style="1" customWidth="1"/>
    <col min="5379" max="5379" width="20.42578125" style="1" customWidth="1"/>
    <col min="5380" max="5380" width="19.42578125" style="1" customWidth="1"/>
    <col min="5381" max="5381" width="13.5703125" style="1" customWidth="1"/>
    <col min="5382" max="5382" width="27.7109375" style="1" customWidth="1"/>
    <col min="5383" max="5383" width="0" style="1" hidden="1" customWidth="1"/>
    <col min="5384" max="5384" width="8.7109375" style="1" customWidth="1"/>
    <col min="5385" max="5385" width="15.140625" style="1" customWidth="1"/>
    <col min="5386" max="5386" width="18" style="1" customWidth="1"/>
    <col min="5387" max="5387" width="17.28515625" style="1" customWidth="1"/>
    <col min="5388" max="5388" width="27.140625" style="1" customWidth="1"/>
    <col min="5389" max="5389" width="21.5703125" style="1" customWidth="1"/>
    <col min="5390" max="5390" width="19.28515625" style="1" customWidth="1"/>
    <col min="5391" max="5391" width="19.7109375" style="1" customWidth="1"/>
    <col min="5392" max="5632" width="9.140625" style="1"/>
    <col min="5633" max="5633" width="32.5703125" style="1" customWidth="1"/>
    <col min="5634" max="5634" width="32" style="1" customWidth="1"/>
    <col min="5635" max="5635" width="20.42578125" style="1" customWidth="1"/>
    <col min="5636" max="5636" width="19.42578125" style="1" customWidth="1"/>
    <col min="5637" max="5637" width="13.5703125" style="1" customWidth="1"/>
    <col min="5638" max="5638" width="27.7109375" style="1" customWidth="1"/>
    <col min="5639" max="5639" width="0" style="1" hidden="1" customWidth="1"/>
    <col min="5640" max="5640" width="8.7109375" style="1" customWidth="1"/>
    <col min="5641" max="5641" width="15.140625" style="1" customWidth="1"/>
    <col min="5642" max="5642" width="18" style="1" customWidth="1"/>
    <col min="5643" max="5643" width="17.28515625" style="1" customWidth="1"/>
    <col min="5644" max="5644" width="27.140625" style="1" customWidth="1"/>
    <col min="5645" max="5645" width="21.5703125" style="1" customWidth="1"/>
    <col min="5646" max="5646" width="19.28515625" style="1" customWidth="1"/>
    <col min="5647" max="5647" width="19.7109375" style="1" customWidth="1"/>
    <col min="5648" max="5888" width="9.140625" style="1"/>
    <col min="5889" max="5889" width="32.5703125" style="1" customWidth="1"/>
    <col min="5890" max="5890" width="32" style="1" customWidth="1"/>
    <col min="5891" max="5891" width="20.42578125" style="1" customWidth="1"/>
    <col min="5892" max="5892" width="19.42578125" style="1" customWidth="1"/>
    <col min="5893" max="5893" width="13.5703125" style="1" customWidth="1"/>
    <col min="5894" max="5894" width="27.7109375" style="1" customWidth="1"/>
    <col min="5895" max="5895" width="0" style="1" hidden="1" customWidth="1"/>
    <col min="5896" max="5896" width="8.7109375" style="1" customWidth="1"/>
    <col min="5897" max="5897" width="15.140625" style="1" customWidth="1"/>
    <col min="5898" max="5898" width="18" style="1" customWidth="1"/>
    <col min="5899" max="5899" width="17.28515625" style="1" customWidth="1"/>
    <col min="5900" max="5900" width="27.140625" style="1" customWidth="1"/>
    <col min="5901" max="5901" width="21.5703125" style="1" customWidth="1"/>
    <col min="5902" max="5902" width="19.28515625" style="1" customWidth="1"/>
    <col min="5903" max="5903" width="19.7109375" style="1" customWidth="1"/>
    <col min="5904" max="6144" width="9.140625" style="1"/>
    <col min="6145" max="6145" width="32.5703125" style="1" customWidth="1"/>
    <col min="6146" max="6146" width="32" style="1" customWidth="1"/>
    <col min="6147" max="6147" width="20.42578125" style="1" customWidth="1"/>
    <col min="6148" max="6148" width="19.42578125" style="1" customWidth="1"/>
    <col min="6149" max="6149" width="13.5703125" style="1" customWidth="1"/>
    <col min="6150" max="6150" width="27.7109375" style="1" customWidth="1"/>
    <col min="6151" max="6151" width="0" style="1" hidden="1" customWidth="1"/>
    <col min="6152" max="6152" width="8.7109375" style="1" customWidth="1"/>
    <col min="6153" max="6153" width="15.140625" style="1" customWidth="1"/>
    <col min="6154" max="6154" width="18" style="1" customWidth="1"/>
    <col min="6155" max="6155" width="17.28515625" style="1" customWidth="1"/>
    <col min="6156" max="6156" width="27.140625" style="1" customWidth="1"/>
    <col min="6157" max="6157" width="21.5703125" style="1" customWidth="1"/>
    <col min="6158" max="6158" width="19.28515625" style="1" customWidth="1"/>
    <col min="6159" max="6159" width="19.7109375" style="1" customWidth="1"/>
    <col min="6160" max="6400" width="9.140625" style="1"/>
    <col min="6401" max="6401" width="32.5703125" style="1" customWidth="1"/>
    <col min="6402" max="6402" width="32" style="1" customWidth="1"/>
    <col min="6403" max="6403" width="20.42578125" style="1" customWidth="1"/>
    <col min="6404" max="6404" width="19.42578125" style="1" customWidth="1"/>
    <col min="6405" max="6405" width="13.5703125" style="1" customWidth="1"/>
    <col min="6406" max="6406" width="27.7109375" style="1" customWidth="1"/>
    <col min="6407" max="6407" width="0" style="1" hidden="1" customWidth="1"/>
    <col min="6408" max="6408" width="8.7109375" style="1" customWidth="1"/>
    <col min="6409" max="6409" width="15.140625" style="1" customWidth="1"/>
    <col min="6410" max="6410" width="18" style="1" customWidth="1"/>
    <col min="6411" max="6411" width="17.28515625" style="1" customWidth="1"/>
    <col min="6412" max="6412" width="27.140625" style="1" customWidth="1"/>
    <col min="6413" max="6413" width="21.5703125" style="1" customWidth="1"/>
    <col min="6414" max="6414" width="19.28515625" style="1" customWidth="1"/>
    <col min="6415" max="6415" width="19.7109375" style="1" customWidth="1"/>
    <col min="6416" max="6656" width="9.140625" style="1"/>
    <col min="6657" max="6657" width="32.5703125" style="1" customWidth="1"/>
    <col min="6658" max="6658" width="32" style="1" customWidth="1"/>
    <col min="6659" max="6659" width="20.42578125" style="1" customWidth="1"/>
    <col min="6660" max="6660" width="19.42578125" style="1" customWidth="1"/>
    <col min="6661" max="6661" width="13.5703125" style="1" customWidth="1"/>
    <col min="6662" max="6662" width="27.7109375" style="1" customWidth="1"/>
    <col min="6663" max="6663" width="0" style="1" hidden="1" customWidth="1"/>
    <col min="6664" max="6664" width="8.7109375" style="1" customWidth="1"/>
    <col min="6665" max="6665" width="15.140625" style="1" customWidth="1"/>
    <col min="6666" max="6666" width="18" style="1" customWidth="1"/>
    <col min="6667" max="6667" width="17.28515625" style="1" customWidth="1"/>
    <col min="6668" max="6668" width="27.140625" style="1" customWidth="1"/>
    <col min="6669" max="6669" width="21.5703125" style="1" customWidth="1"/>
    <col min="6670" max="6670" width="19.28515625" style="1" customWidth="1"/>
    <col min="6671" max="6671" width="19.7109375" style="1" customWidth="1"/>
    <col min="6672" max="6912" width="9.140625" style="1"/>
    <col min="6913" max="6913" width="32.5703125" style="1" customWidth="1"/>
    <col min="6914" max="6914" width="32" style="1" customWidth="1"/>
    <col min="6915" max="6915" width="20.42578125" style="1" customWidth="1"/>
    <col min="6916" max="6916" width="19.42578125" style="1" customWidth="1"/>
    <col min="6917" max="6917" width="13.5703125" style="1" customWidth="1"/>
    <col min="6918" max="6918" width="27.7109375" style="1" customWidth="1"/>
    <col min="6919" max="6919" width="0" style="1" hidden="1" customWidth="1"/>
    <col min="6920" max="6920" width="8.7109375" style="1" customWidth="1"/>
    <col min="6921" max="6921" width="15.140625" style="1" customWidth="1"/>
    <col min="6922" max="6922" width="18" style="1" customWidth="1"/>
    <col min="6923" max="6923" width="17.28515625" style="1" customWidth="1"/>
    <col min="6924" max="6924" width="27.140625" style="1" customWidth="1"/>
    <col min="6925" max="6925" width="21.5703125" style="1" customWidth="1"/>
    <col min="6926" max="6926" width="19.28515625" style="1" customWidth="1"/>
    <col min="6927" max="6927" width="19.7109375" style="1" customWidth="1"/>
    <col min="6928" max="7168" width="9.140625" style="1"/>
    <col min="7169" max="7169" width="32.5703125" style="1" customWidth="1"/>
    <col min="7170" max="7170" width="32" style="1" customWidth="1"/>
    <col min="7171" max="7171" width="20.42578125" style="1" customWidth="1"/>
    <col min="7172" max="7172" width="19.42578125" style="1" customWidth="1"/>
    <col min="7173" max="7173" width="13.5703125" style="1" customWidth="1"/>
    <col min="7174" max="7174" width="27.7109375" style="1" customWidth="1"/>
    <col min="7175" max="7175" width="0" style="1" hidden="1" customWidth="1"/>
    <col min="7176" max="7176" width="8.7109375" style="1" customWidth="1"/>
    <col min="7177" max="7177" width="15.140625" style="1" customWidth="1"/>
    <col min="7178" max="7178" width="18" style="1" customWidth="1"/>
    <col min="7179" max="7179" width="17.28515625" style="1" customWidth="1"/>
    <col min="7180" max="7180" width="27.140625" style="1" customWidth="1"/>
    <col min="7181" max="7181" width="21.5703125" style="1" customWidth="1"/>
    <col min="7182" max="7182" width="19.28515625" style="1" customWidth="1"/>
    <col min="7183" max="7183" width="19.7109375" style="1" customWidth="1"/>
    <col min="7184" max="7424" width="9.140625" style="1"/>
    <col min="7425" max="7425" width="32.5703125" style="1" customWidth="1"/>
    <col min="7426" max="7426" width="32" style="1" customWidth="1"/>
    <col min="7427" max="7427" width="20.42578125" style="1" customWidth="1"/>
    <col min="7428" max="7428" width="19.42578125" style="1" customWidth="1"/>
    <col min="7429" max="7429" width="13.5703125" style="1" customWidth="1"/>
    <col min="7430" max="7430" width="27.7109375" style="1" customWidth="1"/>
    <col min="7431" max="7431" width="0" style="1" hidden="1" customWidth="1"/>
    <col min="7432" max="7432" width="8.7109375" style="1" customWidth="1"/>
    <col min="7433" max="7433" width="15.140625" style="1" customWidth="1"/>
    <col min="7434" max="7434" width="18" style="1" customWidth="1"/>
    <col min="7435" max="7435" width="17.28515625" style="1" customWidth="1"/>
    <col min="7436" max="7436" width="27.140625" style="1" customWidth="1"/>
    <col min="7437" max="7437" width="21.5703125" style="1" customWidth="1"/>
    <col min="7438" max="7438" width="19.28515625" style="1" customWidth="1"/>
    <col min="7439" max="7439" width="19.7109375" style="1" customWidth="1"/>
    <col min="7440" max="7680" width="9.140625" style="1"/>
    <col min="7681" max="7681" width="32.5703125" style="1" customWidth="1"/>
    <col min="7682" max="7682" width="32" style="1" customWidth="1"/>
    <col min="7683" max="7683" width="20.42578125" style="1" customWidth="1"/>
    <col min="7684" max="7684" width="19.42578125" style="1" customWidth="1"/>
    <col min="7685" max="7685" width="13.5703125" style="1" customWidth="1"/>
    <col min="7686" max="7686" width="27.7109375" style="1" customWidth="1"/>
    <col min="7687" max="7687" width="0" style="1" hidden="1" customWidth="1"/>
    <col min="7688" max="7688" width="8.7109375" style="1" customWidth="1"/>
    <col min="7689" max="7689" width="15.140625" style="1" customWidth="1"/>
    <col min="7690" max="7690" width="18" style="1" customWidth="1"/>
    <col min="7691" max="7691" width="17.28515625" style="1" customWidth="1"/>
    <col min="7692" max="7692" width="27.140625" style="1" customWidth="1"/>
    <col min="7693" max="7693" width="21.5703125" style="1" customWidth="1"/>
    <col min="7694" max="7694" width="19.28515625" style="1" customWidth="1"/>
    <col min="7695" max="7695" width="19.7109375" style="1" customWidth="1"/>
    <col min="7696" max="7936" width="9.140625" style="1"/>
    <col min="7937" max="7937" width="32.5703125" style="1" customWidth="1"/>
    <col min="7938" max="7938" width="32" style="1" customWidth="1"/>
    <col min="7939" max="7939" width="20.42578125" style="1" customWidth="1"/>
    <col min="7940" max="7940" width="19.42578125" style="1" customWidth="1"/>
    <col min="7941" max="7941" width="13.5703125" style="1" customWidth="1"/>
    <col min="7942" max="7942" width="27.7109375" style="1" customWidth="1"/>
    <col min="7943" max="7943" width="0" style="1" hidden="1" customWidth="1"/>
    <col min="7944" max="7944" width="8.7109375" style="1" customWidth="1"/>
    <col min="7945" max="7945" width="15.140625" style="1" customWidth="1"/>
    <col min="7946" max="7946" width="18" style="1" customWidth="1"/>
    <col min="7947" max="7947" width="17.28515625" style="1" customWidth="1"/>
    <col min="7948" max="7948" width="27.140625" style="1" customWidth="1"/>
    <col min="7949" max="7949" width="21.5703125" style="1" customWidth="1"/>
    <col min="7950" max="7950" width="19.28515625" style="1" customWidth="1"/>
    <col min="7951" max="7951" width="19.7109375" style="1" customWidth="1"/>
    <col min="7952" max="8192" width="9.140625" style="1"/>
    <col min="8193" max="8193" width="32.5703125" style="1" customWidth="1"/>
    <col min="8194" max="8194" width="32" style="1" customWidth="1"/>
    <col min="8195" max="8195" width="20.42578125" style="1" customWidth="1"/>
    <col min="8196" max="8196" width="19.42578125" style="1" customWidth="1"/>
    <col min="8197" max="8197" width="13.5703125" style="1" customWidth="1"/>
    <col min="8198" max="8198" width="27.7109375" style="1" customWidth="1"/>
    <col min="8199" max="8199" width="0" style="1" hidden="1" customWidth="1"/>
    <col min="8200" max="8200" width="8.7109375" style="1" customWidth="1"/>
    <col min="8201" max="8201" width="15.140625" style="1" customWidth="1"/>
    <col min="8202" max="8202" width="18" style="1" customWidth="1"/>
    <col min="8203" max="8203" width="17.28515625" style="1" customWidth="1"/>
    <col min="8204" max="8204" width="27.140625" style="1" customWidth="1"/>
    <col min="8205" max="8205" width="21.5703125" style="1" customWidth="1"/>
    <col min="8206" max="8206" width="19.28515625" style="1" customWidth="1"/>
    <col min="8207" max="8207" width="19.7109375" style="1" customWidth="1"/>
    <col min="8208" max="8448" width="9.140625" style="1"/>
    <col min="8449" max="8449" width="32.5703125" style="1" customWidth="1"/>
    <col min="8450" max="8450" width="32" style="1" customWidth="1"/>
    <col min="8451" max="8451" width="20.42578125" style="1" customWidth="1"/>
    <col min="8452" max="8452" width="19.42578125" style="1" customWidth="1"/>
    <col min="8453" max="8453" width="13.5703125" style="1" customWidth="1"/>
    <col min="8454" max="8454" width="27.7109375" style="1" customWidth="1"/>
    <col min="8455" max="8455" width="0" style="1" hidden="1" customWidth="1"/>
    <col min="8456" max="8456" width="8.7109375" style="1" customWidth="1"/>
    <col min="8457" max="8457" width="15.140625" style="1" customWidth="1"/>
    <col min="8458" max="8458" width="18" style="1" customWidth="1"/>
    <col min="8459" max="8459" width="17.28515625" style="1" customWidth="1"/>
    <col min="8460" max="8460" width="27.140625" style="1" customWidth="1"/>
    <col min="8461" max="8461" width="21.5703125" style="1" customWidth="1"/>
    <col min="8462" max="8462" width="19.28515625" style="1" customWidth="1"/>
    <col min="8463" max="8463" width="19.7109375" style="1" customWidth="1"/>
    <col min="8464" max="8704" width="9.140625" style="1"/>
    <col min="8705" max="8705" width="32.5703125" style="1" customWidth="1"/>
    <col min="8706" max="8706" width="32" style="1" customWidth="1"/>
    <col min="8707" max="8707" width="20.42578125" style="1" customWidth="1"/>
    <col min="8708" max="8708" width="19.42578125" style="1" customWidth="1"/>
    <col min="8709" max="8709" width="13.5703125" style="1" customWidth="1"/>
    <col min="8710" max="8710" width="27.7109375" style="1" customWidth="1"/>
    <col min="8711" max="8711" width="0" style="1" hidden="1" customWidth="1"/>
    <col min="8712" max="8712" width="8.7109375" style="1" customWidth="1"/>
    <col min="8713" max="8713" width="15.140625" style="1" customWidth="1"/>
    <col min="8714" max="8714" width="18" style="1" customWidth="1"/>
    <col min="8715" max="8715" width="17.28515625" style="1" customWidth="1"/>
    <col min="8716" max="8716" width="27.140625" style="1" customWidth="1"/>
    <col min="8717" max="8717" width="21.5703125" style="1" customWidth="1"/>
    <col min="8718" max="8718" width="19.28515625" style="1" customWidth="1"/>
    <col min="8719" max="8719" width="19.7109375" style="1" customWidth="1"/>
    <col min="8720" max="8960" width="9.140625" style="1"/>
    <col min="8961" max="8961" width="32.5703125" style="1" customWidth="1"/>
    <col min="8962" max="8962" width="32" style="1" customWidth="1"/>
    <col min="8963" max="8963" width="20.42578125" style="1" customWidth="1"/>
    <col min="8964" max="8964" width="19.42578125" style="1" customWidth="1"/>
    <col min="8965" max="8965" width="13.5703125" style="1" customWidth="1"/>
    <col min="8966" max="8966" width="27.7109375" style="1" customWidth="1"/>
    <col min="8967" max="8967" width="0" style="1" hidden="1" customWidth="1"/>
    <col min="8968" max="8968" width="8.7109375" style="1" customWidth="1"/>
    <col min="8969" max="8969" width="15.140625" style="1" customWidth="1"/>
    <col min="8970" max="8970" width="18" style="1" customWidth="1"/>
    <col min="8971" max="8971" width="17.28515625" style="1" customWidth="1"/>
    <col min="8972" max="8972" width="27.140625" style="1" customWidth="1"/>
    <col min="8973" max="8973" width="21.5703125" style="1" customWidth="1"/>
    <col min="8974" max="8974" width="19.28515625" style="1" customWidth="1"/>
    <col min="8975" max="8975" width="19.7109375" style="1" customWidth="1"/>
    <col min="8976" max="9216" width="9.140625" style="1"/>
    <col min="9217" max="9217" width="32.5703125" style="1" customWidth="1"/>
    <col min="9218" max="9218" width="32" style="1" customWidth="1"/>
    <col min="9219" max="9219" width="20.42578125" style="1" customWidth="1"/>
    <col min="9220" max="9220" width="19.42578125" style="1" customWidth="1"/>
    <col min="9221" max="9221" width="13.5703125" style="1" customWidth="1"/>
    <col min="9222" max="9222" width="27.7109375" style="1" customWidth="1"/>
    <col min="9223" max="9223" width="0" style="1" hidden="1" customWidth="1"/>
    <col min="9224" max="9224" width="8.7109375" style="1" customWidth="1"/>
    <col min="9225" max="9225" width="15.140625" style="1" customWidth="1"/>
    <col min="9226" max="9226" width="18" style="1" customWidth="1"/>
    <col min="9227" max="9227" width="17.28515625" style="1" customWidth="1"/>
    <col min="9228" max="9228" width="27.140625" style="1" customWidth="1"/>
    <col min="9229" max="9229" width="21.5703125" style="1" customWidth="1"/>
    <col min="9230" max="9230" width="19.28515625" style="1" customWidth="1"/>
    <col min="9231" max="9231" width="19.7109375" style="1" customWidth="1"/>
    <col min="9232" max="9472" width="9.140625" style="1"/>
    <col min="9473" max="9473" width="32.5703125" style="1" customWidth="1"/>
    <col min="9474" max="9474" width="32" style="1" customWidth="1"/>
    <col min="9475" max="9475" width="20.42578125" style="1" customWidth="1"/>
    <col min="9476" max="9476" width="19.42578125" style="1" customWidth="1"/>
    <col min="9477" max="9477" width="13.5703125" style="1" customWidth="1"/>
    <col min="9478" max="9478" width="27.7109375" style="1" customWidth="1"/>
    <col min="9479" max="9479" width="0" style="1" hidden="1" customWidth="1"/>
    <col min="9480" max="9480" width="8.7109375" style="1" customWidth="1"/>
    <col min="9481" max="9481" width="15.140625" style="1" customWidth="1"/>
    <col min="9482" max="9482" width="18" style="1" customWidth="1"/>
    <col min="9483" max="9483" width="17.28515625" style="1" customWidth="1"/>
    <col min="9484" max="9484" width="27.140625" style="1" customWidth="1"/>
    <col min="9485" max="9485" width="21.5703125" style="1" customWidth="1"/>
    <col min="9486" max="9486" width="19.28515625" style="1" customWidth="1"/>
    <col min="9487" max="9487" width="19.7109375" style="1" customWidth="1"/>
    <col min="9488" max="9728" width="9.140625" style="1"/>
    <col min="9729" max="9729" width="32.5703125" style="1" customWidth="1"/>
    <col min="9730" max="9730" width="32" style="1" customWidth="1"/>
    <col min="9731" max="9731" width="20.42578125" style="1" customWidth="1"/>
    <col min="9732" max="9732" width="19.42578125" style="1" customWidth="1"/>
    <col min="9733" max="9733" width="13.5703125" style="1" customWidth="1"/>
    <col min="9734" max="9734" width="27.7109375" style="1" customWidth="1"/>
    <col min="9735" max="9735" width="0" style="1" hidden="1" customWidth="1"/>
    <col min="9736" max="9736" width="8.7109375" style="1" customWidth="1"/>
    <col min="9737" max="9737" width="15.140625" style="1" customWidth="1"/>
    <col min="9738" max="9738" width="18" style="1" customWidth="1"/>
    <col min="9739" max="9739" width="17.28515625" style="1" customWidth="1"/>
    <col min="9740" max="9740" width="27.140625" style="1" customWidth="1"/>
    <col min="9741" max="9741" width="21.5703125" style="1" customWidth="1"/>
    <col min="9742" max="9742" width="19.28515625" style="1" customWidth="1"/>
    <col min="9743" max="9743" width="19.7109375" style="1" customWidth="1"/>
    <col min="9744" max="9984" width="9.140625" style="1"/>
    <col min="9985" max="9985" width="32.5703125" style="1" customWidth="1"/>
    <col min="9986" max="9986" width="32" style="1" customWidth="1"/>
    <col min="9987" max="9987" width="20.42578125" style="1" customWidth="1"/>
    <col min="9988" max="9988" width="19.42578125" style="1" customWidth="1"/>
    <col min="9989" max="9989" width="13.5703125" style="1" customWidth="1"/>
    <col min="9990" max="9990" width="27.7109375" style="1" customWidth="1"/>
    <col min="9991" max="9991" width="0" style="1" hidden="1" customWidth="1"/>
    <col min="9992" max="9992" width="8.7109375" style="1" customWidth="1"/>
    <col min="9993" max="9993" width="15.140625" style="1" customWidth="1"/>
    <col min="9994" max="9994" width="18" style="1" customWidth="1"/>
    <col min="9995" max="9995" width="17.28515625" style="1" customWidth="1"/>
    <col min="9996" max="9996" width="27.140625" style="1" customWidth="1"/>
    <col min="9997" max="9997" width="21.5703125" style="1" customWidth="1"/>
    <col min="9998" max="9998" width="19.28515625" style="1" customWidth="1"/>
    <col min="9999" max="9999" width="19.7109375" style="1" customWidth="1"/>
    <col min="10000" max="10240" width="9.140625" style="1"/>
    <col min="10241" max="10241" width="32.5703125" style="1" customWidth="1"/>
    <col min="10242" max="10242" width="32" style="1" customWidth="1"/>
    <col min="10243" max="10243" width="20.42578125" style="1" customWidth="1"/>
    <col min="10244" max="10244" width="19.42578125" style="1" customWidth="1"/>
    <col min="10245" max="10245" width="13.5703125" style="1" customWidth="1"/>
    <col min="10246" max="10246" width="27.7109375" style="1" customWidth="1"/>
    <col min="10247" max="10247" width="0" style="1" hidden="1" customWidth="1"/>
    <col min="10248" max="10248" width="8.7109375" style="1" customWidth="1"/>
    <col min="10249" max="10249" width="15.140625" style="1" customWidth="1"/>
    <col min="10250" max="10250" width="18" style="1" customWidth="1"/>
    <col min="10251" max="10251" width="17.28515625" style="1" customWidth="1"/>
    <col min="10252" max="10252" width="27.140625" style="1" customWidth="1"/>
    <col min="10253" max="10253" width="21.5703125" style="1" customWidth="1"/>
    <col min="10254" max="10254" width="19.28515625" style="1" customWidth="1"/>
    <col min="10255" max="10255" width="19.7109375" style="1" customWidth="1"/>
    <col min="10256" max="10496" width="9.140625" style="1"/>
    <col min="10497" max="10497" width="32.5703125" style="1" customWidth="1"/>
    <col min="10498" max="10498" width="32" style="1" customWidth="1"/>
    <col min="10499" max="10499" width="20.42578125" style="1" customWidth="1"/>
    <col min="10500" max="10500" width="19.42578125" style="1" customWidth="1"/>
    <col min="10501" max="10501" width="13.5703125" style="1" customWidth="1"/>
    <col min="10502" max="10502" width="27.7109375" style="1" customWidth="1"/>
    <col min="10503" max="10503" width="0" style="1" hidden="1" customWidth="1"/>
    <col min="10504" max="10504" width="8.7109375" style="1" customWidth="1"/>
    <col min="10505" max="10505" width="15.140625" style="1" customWidth="1"/>
    <col min="10506" max="10506" width="18" style="1" customWidth="1"/>
    <col min="10507" max="10507" width="17.28515625" style="1" customWidth="1"/>
    <col min="10508" max="10508" width="27.140625" style="1" customWidth="1"/>
    <col min="10509" max="10509" width="21.5703125" style="1" customWidth="1"/>
    <col min="10510" max="10510" width="19.28515625" style="1" customWidth="1"/>
    <col min="10511" max="10511" width="19.7109375" style="1" customWidth="1"/>
    <col min="10512" max="10752" width="9.140625" style="1"/>
    <col min="10753" max="10753" width="32.5703125" style="1" customWidth="1"/>
    <col min="10754" max="10754" width="32" style="1" customWidth="1"/>
    <col min="10755" max="10755" width="20.42578125" style="1" customWidth="1"/>
    <col min="10756" max="10756" width="19.42578125" style="1" customWidth="1"/>
    <col min="10757" max="10757" width="13.5703125" style="1" customWidth="1"/>
    <col min="10758" max="10758" width="27.7109375" style="1" customWidth="1"/>
    <col min="10759" max="10759" width="0" style="1" hidden="1" customWidth="1"/>
    <col min="10760" max="10760" width="8.7109375" style="1" customWidth="1"/>
    <col min="10761" max="10761" width="15.140625" style="1" customWidth="1"/>
    <col min="10762" max="10762" width="18" style="1" customWidth="1"/>
    <col min="10763" max="10763" width="17.28515625" style="1" customWidth="1"/>
    <col min="10764" max="10764" width="27.140625" style="1" customWidth="1"/>
    <col min="10765" max="10765" width="21.5703125" style="1" customWidth="1"/>
    <col min="10766" max="10766" width="19.28515625" style="1" customWidth="1"/>
    <col min="10767" max="10767" width="19.7109375" style="1" customWidth="1"/>
    <col min="10768" max="11008" width="9.140625" style="1"/>
    <col min="11009" max="11009" width="32.5703125" style="1" customWidth="1"/>
    <col min="11010" max="11010" width="32" style="1" customWidth="1"/>
    <col min="11011" max="11011" width="20.42578125" style="1" customWidth="1"/>
    <col min="11012" max="11012" width="19.42578125" style="1" customWidth="1"/>
    <col min="11013" max="11013" width="13.5703125" style="1" customWidth="1"/>
    <col min="11014" max="11014" width="27.7109375" style="1" customWidth="1"/>
    <col min="11015" max="11015" width="0" style="1" hidden="1" customWidth="1"/>
    <col min="11016" max="11016" width="8.7109375" style="1" customWidth="1"/>
    <col min="11017" max="11017" width="15.140625" style="1" customWidth="1"/>
    <col min="11018" max="11018" width="18" style="1" customWidth="1"/>
    <col min="11019" max="11019" width="17.28515625" style="1" customWidth="1"/>
    <col min="11020" max="11020" width="27.140625" style="1" customWidth="1"/>
    <col min="11021" max="11021" width="21.5703125" style="1" customWidth="1"/>
    <col min="11022" max="11022" width="19.28515625" style="1" customWidth="1"/>
    <col min="11023" max="11023" width="19.7109375" style="1" customWidth="1"/>
    <col min="11024" max="11264" width="9.140625" style="1"/>
    <col min="11265" max="11265" width="32.5703125" style="1" customWidth="1"/>
    <col min="11266" max="11266" width="32" style="1" customWidth="1"/>
    <col min="11267" max="11267" width="20.42578125" style="1" customWidth="1"/>
    <col min="11268" max="11268" width="19.42578125" style="1" customWidth="1"/>
    <col min="11269" max="11269" width="13.5703125" style="1" customWidth="1"/>
    <col min="11270" max="11270" width="27.7109375" style="1" customWidth="1"/>
    <col min="11271" max="11271" width="0" style="1" hidden="1" customWidth="1"/>
    <col min="11272" max="11272" width="8.7109375" style="1" customWidth="1"/>
    <col min="11273" max="11273" width="15.140625" style="1" customWidth="1"/>
    <col min="11274" max="11274" width="18" style="1" customWidth="1"/>
    <col min="11275" max="11275" width="17.28515625" style="1" customWidth="1"/>
    <col min="11276" max="11276" width="27.140625" style="1" customWidth="1"/>
    <col min="11277" max="11277" width="21.5703125" style="1" customWidth="1"/>
    <col min="11278" max="11278" width="19.28515625" style="1" customWidth="1"/>
    <col min="11279" max="11279" width="19.7109375" style="1" customWidth="1"/>
    <col min="11280" max="11520" width="9.140625" style="1"/>
    <col min="11521" max="11521" width="32.5703125" style="1" customWidth="1"/>
    <col min="11522" max="11522" width="32" style="1" customWidth="1"/>
    <col min="11523" max="11523" width="20.42578125" style="1" customWidth="1"/>
    <col min="11524" max="11524" width="19.42578125" style="1" customWidth="1"/>
    <col min="11525" max="11525" width="13.5703125" style="1" customWidth="1"/>
    <col min="11526" max="11526" width="27.7109375" style="1" customWidth="1"/>
    <col min="11527" max="11527" width="0" style="1" hidden="1" customWidth="1"/>
    <col min="11528" max="11528" width="8.7109375" style="1" customWidth="1"/>
    <col min="11529" max="11529" width="15.140625" style="1" customWidth="1"/>
    <col min="11530" max="11530" width="18" style="1" customWidth="1"/>
    <col min="11531" max="11531" width="17.28515625" style="1" customWidth="1"/>
    <col min="11532" max="11532" width="27.140625" style="1" customWidth="1"/>
    <col min="11533" max="11533" width="21.5703125" style="1" customWidth="1"/>
    <col min="11534" max="11534" width="19.28515625" style="1" customWidth="1"/>
    <col min="11535" max="11535" width="19.7109375" style="1" customWidth="1"/>
    <col min="11536" max="11776" width="9.140625" style="1"/>
    <col min="11777" max="11777" width="32.5703125" style="1" customWidth="1"/>
    <col min="11778" max="11778" width="32" style="1" customWidth="1"/>
    <col min="11779" max="11779" width="20.42578125" style="1" customWidth="1"/>
    <col min="11780" max="11780" width="19.42578125" style="1" customWidth="1"/>
    <col min="11781" max="11781" width="13.5703125" style="1" customWidth="1"/>
    <col min="11782" max="11782" width="27.7109375" style="1" customWidth="1"/>
    <col min="11783" max="11783" width="0" style="1" hidden="1" customWidth="1"/>
    <col min="11784" max="11784" width="8.7109375" style="1" customWidth="1"/>
    <col min="11785" max="11785" width="15.140625" style="1" customWidth="1"/>
    <col min="11786" max="11786" width="18" style="1" customWidth="1"/>
    <col min="11787" max="11787" width="17.28515625" style="1" customWidth="1"/>
    <col min="11788" max="11788" width="27.140625" style="1" customWidth="1"/>
    <col min="11789" max="11789" width="21.5703125" style="1" customWidth="1"/>
    <col min="11790" max="11790" width="19.28515625" style="1" customWidth="1"/>
    <col min="11791" max="11791" width="19.7109375" style="1" customWidth="1"/>
    <col min="11792" max="12032" width="9.140625" style="1"/>
    <col min="12033" max="12033" width="32.5703125" style="1" customWidth="1"/>
    <col min="12034" max="12034" width="32" style="1" customWidth="1"/>
    <col min="12035" max="12035" width="20.42578125" style="1" customWidth="1"/>
    <col min="12036" max="12036" width="19.42578125" style="1" customWidth="1"/>
    <col min="12037" max="12037" width="13.5703125" style="1" customWidth="1"/>
    <col min="12038" max="12038" width="27.7109375" style="1" customWidth="1"/>
    <col min="12039" max="12039" width="0" style="1" hidden="1" customWidth="1"/>
    <col min="12040" max="12040" width="8.7109375" style="1" customWidth="1"/>
    <col min="12041" max="12041" width="15.140625" style="1" customWidth="1"/>
    <col min="12042" max="12042" width="18" style="1" customWidth="1"/>
    <col min="12043" max="12043" width="17.28515625" style="1" customWidth="1"/>
    <col min="12044" max="12044" width="27.140625" style="1" customWidth="1"/>
    <col min="12045" max="12045" width="21.5703125" style="1" customWidth="1"/>
    <col min="12046" max="12046" width="19.28515625" style="1" customWidth="1"/>
    <col min="12047" max="12047" width="19.7109375" style="1" customWidth="1"/>
    <col min="12048" max="12288" width="9.140625" style="1"/>
    <col min="12289" max="12289" width="32.5703125" style="1" customWidth="1"/>
    <col min="12290" max="12290" width="32" style="1" customWidth="1"/>
    <col min="12291" max="12291" width="20.42578125" style="1" customWidth="1"/>
    <col min="12292" max="12292" width="19.42578125" style="1" customWidth="1"/>
    <col min="12293" max="12293" width="13.5703125" style="1" customWidth="1"/>
    <col min="12294" max="12294" width="27.7109375" style="1" customWidth="1"/>
    <col min="12295" max="12295" width="0" style="1" hidden="1" customWidth="1"/>
    <col min="12296" max="12296" width="8.7109375" style="1" customWidth="1"/>
    <col min="12297" max="12297" width="15.140625" style="1" customWidth="1"/>
    <col min="12298" max="12298" width="18" style="1" customWidth="1"/>
    <col min="12299" max="12299" width="17.28515625" style="1" customWidth="1"/>
    <col min="12300" max="12300" width="27.140625" style="1" customWidth="1"/>
    <col min="12301" max="12301" width="21.5703125" style="1" customWidth="1"/>
    <col min="12302" max="12302" width="19.28515625" style="1" customWidth="1"/>
    <col min="12303" max="12303" width="19.7109375" style="1" customWidth="1"/>
    <col min="12304" max="12544" width="9.140625" style="1"/>
    <col min="12545" max="12545" width="32.5703125" style="1" customWidth="1"/>
    <col min="12546" max="12546" width="32" style="1" customWidth="1"/>
    <col min="12547" max="12547" width="20.42578125" style="1" customWidth="1"/>
    <col min="12548" max="12548" width="19.42578125" style="1" customWidth="1"/>
    <col min="12549" max="12549" width="13.5703125" style="1" customWidth="1"/>
    <col min="12550" max="12550" width="27.7109375" style="1" customWidth="1"/>
    <col min="12551" max="12551" width="0" style="1" hidden="1" customWidth="1"/>
    <col min="12552" max="12552" width="8.7109375" style="1" customWidth="1"/>
    <col min="12553" max="12553" width="15.140625" style="1" customWidth="1"/>
    <col min="12554" max="12554" width="18" style="1" customWidth="1"/>
    <col min="12555" max="12555" width="17.28515625" style="1" customWidth="1"/>
    <col min="12556" max="12556" width="27.140625" style="1" customWidth="1"/>
    <col min="12557" max="12557" width="21.5703125" style="1" customWidth="1"/>
    <col min="12558" max="12558" width="19.28515625" style="1" customWidth="1"/>
    <col min="12559" max="12559" width="19.7109375" style="1" customWidth="1"/>
    <col min="12560" max="12800" width="9.140625" style="1"/>
    <col min="12801" max="12801" width="32.5703125" style="1" customWidth="1"/>
    <col min="12802" max="12802" width="32" style="1" customWidth="1"/>
    <col min="12803" max="12803" width="20.42578125" style="1" customWidth="1"/>
    <col min="12804" max="12804" width="19.42578125" style="1" customWidth="1"/>
    <col min="12805" max="12805" width="13.5703125" style="1" customWidth="1"/>
    <col min="12806" max="12806" width="27.7109375" style="1" customWidth="1"/>
    <col min="12807" max="12807" width="0" style="1" hidden="1" customWidth="1"/>
    <col min="12808" max="12808" width="8.7109375" style="1" customWidth="1"/>
    <col min="12809" max="12809" width="15.140625" style="1" customWidth="1"/>
    <col min="12810" max="12810" width="18" style="1" customWidth="1"/>
    <col min="12811" max="12811" width="17.28515625" style="1" customWidth="1"/>
    <col min="12812" max="12812" width="27.140625" style="1" customWidth="1"/>
    <col min="12813" max="12813" width="21.5703125" style="1" customWidth="1"/>
    <col min="12814" max="12814" width="19.28515625" style="1" customWidth="1"/>
    <col min="12815" max="12815" width="19.7109375" style="1" customWidth="1"/>
    <col min="12816" max="13056" width="9.140625" style="1"/>
    <col min="13057" max="13057" width="32.5703125" style="1" customWidth="1"/>
    <col min="13058" max="13058" width="32" style="1" customWidth="1"/>
    <col min="13059" max="13059" width="20.42578125" style="1" customWidth="1"/>
    <col min="13060" max="13060" width="19.42578125" style="1" customWidth="1"/>
    <col min="13061" max="13061" width="13.5703125" style="1" customWidth="1"/>
    <col min="13062" max="13062" width="27.7109375" style="1" customWidth="1"/>
    <col min="13063" max="13063" width="0" style="1" hidden="1" customWidth="1"/>
    <col min="13064" max="13064" width="8.7109375" style="1" customWidth="1"/>
    <col min="13065" max="13065" width="15.140625" style="1" customWidth="1"/>
    <col min="13066" max="13066" width="18" style="1" customWidth="1"/>
    <col min="13067" max="13067" width="17.28515625" style="1" customWidth="1"/>
    <col min="13068" max="13068" width="27.140625" style="1" customWidth="1"/>
    <col min="13069" max="13069" width="21.5703125" style="1" customWidth="1"/>
    <col min="13070" max="13070" width="19.28515625" style="1" customWidth="1"/>
    <col min="13071" max="13071" width="19.7109375" style="1" customWidth="1"/>
    <col min="13072" max="13312" width="9.140625" style="1"/>
    <col min="13313" max="13313" width="32.5703125" style="1" customWidth="1"/>
    <col min="13314" max="13314" width="32" style="1" customWidth="1"/>
    <col min="13315" max="13315" width="20.42578125" style="1" customWidth="1"/>
    <col min="13316" max="13316" width="19.42578125" style="1" customWidth="1"/>
    <col min="13317" max="13317" width="13.5703125" style="1" customWidth="1"/>
    <col min="13318" max="13318" width="27.7109375" style="1" customWidth="1"/>
    <col min="13319" max="13319" width="0" style="1" hidden="1" customWidth="1"/>
    <col min="13320" max="13320" width="8.7109375" style="1" customWidth="1"/>
    <col min="13321" max="13321" width="15.140625" style="1" customWidth="1"/>
    <col min="13322" max="13322" width="18" style="1" customWidth="1"/>
    <col min="13323" max="13323" width="17.28515625" style="1" customWidth="1"/>
    <col min="13324" max="13324" width="27.140625" style="1" customWidth="1"/>
    <col min="13325" max="13325" width="21.5703125" style="1" customWidth="1"/>
    <col min="13326" max="13326" width="19.28515625" style="1" customWidth="1"/>
    <col min="13327" max="13327" width="19.7109375" style="1" customWidth="1"/>
    <col min="13328" max="13568" width="9.140625" style="1"/>
    <col min="13569" max="13569" width="32.5703125" style="1" customWidth="1"/>
    <col min="13570" max="13570" width="32" style="1" customWidth="1"/>
    <col min="13571" max="13571" width="20.42578125" style="1" customWidth="1"/>
    <col min="13572" max="13572" width="19.42578125" style="1" customWidth="1"/>
    <col min="13573" max="13573" width="13.5703125" style="1" customWidth="1"/>
    <col min="13574" max="13574" width="27.7109375" style="1" customWidth="1"/>
    <col min="13575" max="13575" width="0" style="1" hidden="1" customWidth="1"/>
    <col min="13576" max="13576" width="8.7109375" style="1" customWidth="1"/>
    <col min="13577" max="13577" width="15.140625" style="1" customWidth="1"/>
    <col min="13578" max="13578" width="18" style="1" customWidth="1"/>
    <col min="13579" max="13579" width="17.28515625" style="1" customWidth="1"/>
    <col min="13580" max="13580" width="27.140625" style="1" customWidth="1"/>
    <col min="13581" max="13581" width="21.5703125" style="1" customWidth="1"/>
    <col min="13582" max="13582" width="19.28515625" style="1" customWidth="1"/>
    <col min="13583" max="13583" width="19.7109375" style="1" customWidth="1"/>
    <col min="13584" max="13824" width="9.140625" style="1"/>
    <col min="13825" max="13825" width="32.5703125" style="1" customWidth="1"/>
    <col min="13826" max="13826" width="32" style="1" customWidth="1"/>
    <col min="13827" max="13827" width="20.42578125" style="1" customWidth="1"/>
    <col min="13828" max="13828" width="19.42578125" style="1" customWidth="1"/>
    <col min="13829" max="13829" width="13.5703125" style="1" customWidth="1"/>
    <col min="13830" max="13830" width="27.7109375" style="1" customWidth="1"/>
    <col min="13831" max="13831" width="0" style="1" hidden="1" customWidth="1"/>
    <col min="13832" max="13832" width="8.7109375" style="1" customWidth="1"/>
    <col min="13833" max="13833" width="15.140625" style="1" customWidth="1"/>
    <col min="13834" max="13834" width="18" style="1" customWidth="1"/>
    <col min="13835" max="13835" width="17.28515625" style="1" customWidth="1"/>
    <col min="13836" max="13836" width="27.140625" style="1" customWidth="1"/>
    <col min="13837" max="13837" width="21.5703125" style="1" customWidth="1"/>
    <col min="13838" max="13838" width="19.28515625" style="1" customWidth="1"/>
    <col min="13839" max="13839" width="19.7109375" style="1" customWidth="1"/>
    <col min="13840" max="14080" width="9.140625" style="1"/>
    <col min="14081" max="14081" width="32.5703125" style="1" customWidth="1"/>
    <col min="14082" max="14082" width="32" style="1" customWidth="1"/>
    <col min="14083" max="14083" width="20.42578125" style="1" customWidth="1"/>
    <col min="14084" max="14084" width="19.42578125" style="1" customWidth="1"/>
    <col min="14085" max="14085" width="13.5703125" style="1" customWidth="1"/>
    <col min="14086" max="14086" width="27.7109375" style="1" customWidth="1"/>
    <col min="14087" max="14087" width="0" style="1" hidden="1" customWidth="1"/>
    <col min="14088" max="14088" width="8.7109375" style="1" customWidth="1"/>
    <col min="14089" max="14089" width="15.140625" style="1" customWidth="1"/>
    <col min="14090" max="14090" width="18" style="1" customWidth="1"/>
    <col min="14091" max="14091" width="17.28515625" style="1" customWidth="1"/>
    <col min="14092" max="14092" width="27.140625" style="1" customWidth="1"/>
    <col min="14093" max="14093" width="21.5703125" style="1" customWidth="1"/>
    <col min="14094" max="14094" width="19.28515625" style="1" customWidth="1"/>
    <col min="14095" max="14095" width="19.7109375" style="1" customWidth="1"/>
    <col min="14096" max="14336" width="9.140625" style="1"/>
    <col min="14337" max="14337" width="32.5703125" style="1" customWidth="1"/>
    <col min="14338" max="14338" width="32" style="1" customWidth="1"/>
    <col min="14339" max="14339" width="20.42578125" style="1" customWidth="1"/>
    <col min="14340" max="14340" width="19.42578125" style="1" customWidth="1"/>
    <col min="14341" max="14341" width="13.5703125" style="1" customWidth="1"/>
    <col min="14342" max="14342" width="27.7109375" style="1" customWidth="1"/>
    <col min="14343" max="14343" width="0" style="1" hidden="1" customWidth="1"/>
    <col min="14344" max="14344" width="8.7109375" style="1" customWidth="1"/>
    <col min="14345" max="14345" width="15.140625" style="1" customWidth="1"/>
    <col min="14346" max="14346" width="18" style="1" customWidth="1"/>
    <col min="14347" max="14347" width="17.28515625" style="1" customWidth="1"/>
    <col min="14348" max="14348" width="27.140625" style="1" customWidth="1"/>
    <col min="14349" max="14349" width="21.5703125" style="1" customWidth="1"/>
    <col min="14350" max="14350" width="19.28515625" style="1" customWidth="1"/>
    <col min="14351" max="14351" width="19.7109375" style="1" customWidth="1"/>
    <col min="14352" max="14592" width="9.140625" style="1"/>
    <col min="14593" max="14593" width="32.5703125" style="1" customWidth="1"/>
    <col min="14594" max="14594" width="32" style="1" customWidth="1"/>
    <col min="14595" max="14595" width="20.42578125" style="1" customWidth="1"/>
    <col min="14596" max="14596" width="19.42578125" style="1" customWidth="1"/>
    <col min="14597" max="14597" width="13.5703125" style="1" customWidth="1"/>
    <col min="14598" max="14598" width="27.7109375" style="1" customWidth="1"/>
    <col min="14599" max="14599" width="0" style="1" hidden="1" customWidth="1"/>
    <col min="14600" max="14600" width="8.7109375" style="1" customWidth="1"/>
    <col min="14601" max="14601" width="15.140625" style="1" customWidth="1"/>
    <col min="14602" max="14602" width="18" style="1" customWidth="1"/>
    <col min="14603" max="14603" width="17.28515625" style="1" customWidth="1"/>
    <col min="14604" max="14604" width="27.140625" style="1" customWidth="1"/>
    <col min="14605" max="14605" width="21.5703125" style="1" customWidth="1"/>
    <col min="14606" max="14606" width="19.28515625" style="1" customWidth="1"/>
    <col min="14607" max="14607" width="19.7109375" style="1" customWidth="1"/>
    <col min="14608" max="14848" width="9.140625" style="1"/>
    <col min="14849" max="14849" width="32.5703125" style="1" customWidth="1"/>
    <col min="14850" max="14850" width="32" style="1" customWidth="1"/>
    <col min="14851" max="14851" width="20.42578125" style="1" customWidth="1"/>
    <col min="14852" max="14852" width="19.42578125" style="1" customWidth="1"/>
    <col min="14853" max="14853" width="13.5703125" style="1" customWidth="1"/>
    <col min="14854" max="14854" width="27.7109375" style="1" customWidth="1"/>
    <col min="14855" max="14855" width="0" style="1" hidden="1" customWidth="1"/>
    <col min="14856" max="14856" width="8.7109375" style="1" customWidth="1"/>
    <col min="14857" max="14857" width="15.140625" style="1" customWidth="1"/>
    <col min="14858" max="14858" width="18" style="1" customWidth="1"/>
    <col min="14859" max="14859" width="17.28515625" style="1" customWidth="1"/>
    <col min="14860" max="14860" width="27.140625" style="1" customWidth="1"/>
    <col min="14861" max="14861" width="21.5703125" style="1" customWidth="1"/>
    <col min="14862" max="14862" width="19.28515625" style="1" customWidth="1"/>
    <col min="14863" max="14863" width="19.7109375" style="1" customWidth="1"/>
    <col min="14864" max="15104" width="9.140625" style="1"/>
    <col min="15105" max="15105" width="32.5703125" style="1" customWidth="1"/>
    <col min="15106" max="15106" width="32" style="1" customWidth="1"/>
    <col min="15107" max="15107" width="20.42578125" style="1" customWidth="1"/>
    <col min="15108" max="15108" width="19.42578125" style="1" customWidth="1"/>
    <col min="15109" max="15109" width="13.5703125" style="1" customWidth="1"/>
    <col min="15110" max="15110" width="27.7109375" style="1" customWidth="1"/>
    <col min="15111" max="15111" width="0" style="1" hidden="1" customWidth="1"/>
    <col min="15112" max="15112" width="8.7109375" style="1" customWidth="1"/>
    <col min="15113" max="15113" width="15.140625" style="1" customWidth="1"/>
    <col min="15114" max="15114" width="18" style="1" customWidth="1"/>
    <col min="15115" max="15115" width="17.28515625" style="1" customWidth="1"/>
    <col min="15116" max="15116" width="27.140625" style="1" customWidth="1"/>
    <col min="15117" max="15117" width="21.5703125" style="1" customWidth="1"/>
    <col min="15118" max="15118" width="19.28515625" style="1" customWidth="1"/>
    <col min="15119" max="15119" width="19.7109375" style="1" customWidth="1"/>
    <col min="15120" max="15360" width="9.140625" style="1"/>
    <col min="15361" max="15361" width="32.5703125" style="1" customWidth="1"/>
    <col min="15362" max="15362" width="32" style="1" customWidth="1"/>
    <col min="15363" max="15363" width="20.42578125" style="1" customWidth="1"/>
    <col min="15364" max="15364" width="19.42578125" style="1" customWidth="1"/>
    <col min="15365" max="15365" width="13.5703125" style="1" customWidth="1"/>
    <col min="15366" max="15366" width="27.7109375" style="1" customWidth="1"/>
    <col min="15367" max="15367" width="0" style="1" hidden="1" customWidth="1"/>
    <col min="15368" max="15368" width="8.7109375" style="1" customWidth="1"/>
    <col min="15369" max="15369" width="15.140625" style="1" customWidth="1"/>
    <col min="15370" max="15370" width="18" style="1" customWidth="1"/>
    <col min="15371" max="15371" width="17.28515625" style="1" customWidth="1"/>
    <col min="15372" max="15372" width="27.140625" style="1" customWidth="1"/>
    <col min="15373" max="15373" width="21.5703125" style="1" customWidth="1"/>
    <col min="15374" max="15374" width="19.28515625" style="1" customWidth="1"/>
    <col min="15375" max="15375" width="19.7109375" style="1" customWidth="1"/>
    <col min="15376" max="15616" width="9.140625" style="1"/>
    <col min="15617" max="15617" width="32.5703125" style="1" customWidth="1"/>
    <col min="15618" max="15618" width="32" style="1" customWidth="1"/>
    <col min="15619" max="15619" width="20.42578125" style="1" customWidth="1"/>
    <col min="15620" max="15620" width="19.42578125" style="1" customWidth="1"/>
    <col min="15621" max="15621" width="13.5703125" style="1" customWidth="1"/>
    <col min="15622" max="15622" width="27.7109375" style="1" customWidth="1"/>
    <col min="15623" max="15623" width="0" style="1" hidden="1" customWidth="1"/>
    <col min="15624" max="15624" width="8.7109375" style="1" customWidth="1"/>
    <col min="15625" max="15625" width="15.140625" style="1" customWidth="1"/>
    <col min="15626" max="15626" width="18" style="1" customWidth="1"/>
    <col min="15627" max="15627" width="17.28515625" style="1" customWidth="1"/>
    <col min="15628" max="15628" width="27.140625" style="1" customWidth="1"/>
    <col min="15629" max="15629" width="21.5703125" style="1" customWidth="1"/>
    <col min="15630" max="15630" width="19.28515625" style="1" customWidth="1"/>
    <col min="15631" max="15631" width="19.7109375" style="1" customWidth="1"/>
    <col min="15632" max="15872" width="9.140625" style="1"/>
    <col min="15873" max="15873" width="32.5703125" style="1" customWidth="1"/>
    <col min="15874" max="15874" width="32" style="1" customWidth="1"/>
    <col min="15875" max="15875" width="20.42578125" style="1" customWidth="1"/>
    <col min="15876" max="15876" width="19.42578125" style="1" customWidth="1"/>
    <col min="15877" max="15877" width="13.5703125" style="1" customWidth="1"/>
    <col min="15878" max="15878" width="27.7109375" style="1" customWidth="1"/>
    <col min="15879" max="15879" width="0" style="1" hidden="1" customWidth="1"/>
    <col min="15880" max="15880" width="8.7109375" style="1" customWidth="1"/>
    <col min="15881" max="15881" width="15.140625" style="1" customWidth="1"/>
    <col min="15882" max="15882" width="18" style="1" customWidth="1"/>
    <col min="15883" max="15883" width="17.28515625" style="1" customWidth="1"/>
    <col min="15884" max="15884" width="27.140625" style="1" customWidth="1"/>
    <col min="15885" max="15885" width="21.5703125" style="1" customWidth="1"/>
    <col min="15886" max="15886" width="19.28515625" style="1" customWidth="1"/>
    <col min="15887" max="15887" width="19.7109375" style="1" customWidth="1"/>
    <col min="15888" max="16128" width="9.140625" style="1"/>
    <col min="16129" max="16129" width="32.5703125" style="1" customWidth="1"/>
    <col min="16130" max="16130" width="32" style="1" customWidth="1"/>
    <col min="16131" max="16131" width="20.42578125" style="1" customWidth="1"/>
    <col min="16132" max="16132" width="19.42578125" style="1" customWidth="1"/>
    <col min="16133" max="16133" width="13.5703125" style="1" customWidth="1"/>
    <col min="16134" max="16134" width="27.7109375" style="1" customWidth="1"/>
    <col min="16135" max="16135" width="0" style="1" hidden="1" customWidth="1"/>
    <col min="16136" max="16136" width="8.7109375" style="1" customWidth="1"/>
    <col min="16137" max="16137" width="15.140625" style="1" customWidth="1"/>
    <col min="16138" max="16138" width="18" style="1" customWidth="1"/>
    <col min="16139" max="16139" width="17.28515625" style="1" customWidth="1"/>
    <col min="16140" max="16140" width="27.140625" style="1" customWidth="1"/>
    <col min="16141" max="16141" width="21.5703125" style="1" customWidth="1"/>
    <col min="16142" max="16142" width="19.28515625" style="1" customWidth="1"/>
    <col min="16143" max="16143" width="19.7109375" style="1" customWidth="1"/>
    <col min="16144" max="16384" width="9.140625" style="1"/>
  </cols>
  <sheetData>
    <row r="1" spans="1:15" ht="25.5" x14ac:dyDescent="0.25">
      <c r="A1" s="251" t="s">
        <v>225</v>
      </c>
      <c r="B1" s="251" t="s">
        <v>930</v>
      </c>
      <c r="C1" s="251" t="s">
        <v>931</v>
      </c>
      <c r="D1" s="251" t="s">
        <v>932</v>
      </c>
      <c r="E1" s="251" t="s">
        <v>225</v>
      </c>
      <c r="F1" s="703" t="s">
        <v>930</v>
      </c>
      <c r="G1" s="701"/>
      <c r="H1" s="702"/>
      <c r="I1" s="255" t="s">
        <v>923</v>
      </c>
      <c r="J1" s="255" t="s">
        <v>924</v>
      </c>
      <c r="K1" s="255" t="s">
        <v>925</v>
      </c>
      <c r="L1" s="255" t="s">
        <v>926</v>
      </c>
      <c r="M1" s="255" t="s">
        <v>927</v>
      </c>
      <c r="N1" s="255" t="s">
        <v>928</v>
      </c>
      <c r="O1" s="255" t="s">
        <v>929</v>
      </c>
    </row>
    <row r="2" spans="1:15" ht="25.5" x14ac:dyDescent="0.25">
      <c r="A2" s="252" t="s">
        <v>933</v>
      </c>
      <c r="B2" s="252" t="s">
        <v>934</v>
      </c>
      <c r="C2" s="252" t="s">
        <v>935</v>
      </c>
      <c r="D2" s="252" t="s">
        <v>936</v>
      </c>
      <c r="E2" s="252" t="s">
        <v>937</v>
      </c>
      <c r="F2" s="700" t="s">
        <v>938</v>
      </c>
      <c r="G2" s="701"/>
      <c r="H2" s="702"/>
      <c r="I2" s="253">
        <v>43402</v>
      </c>
      <c r="J2" s="254">
        <v>772237</v>
      </c>
      <c r="K2" s="254">
        <v>656401</v>
      </c>
      <c r="L2" s="252"/>
      <c r="M2" s="252"/>
      <c r="N2" s="253">
        <v>43402</v>
      </c>
      <c r="O2" s="252"/>
    </row>
    <row r="3" spans="1:15" ht="25.5" x14ac:dyDescent="0.25">
      <c r="A3" s="252" t="s">
        <v>1008</v>
      </c>
      <c r="B3" s="252" t="s">
        <v>934</v>
      </c>
      <c r="C3" s="252" t="s">
        <v>947</v>
      </c>
      <c r="D3" s="252" t="s">
        <v>1009</v>
      </c>
      <c r="E3" s="252" t="s">
        <v>937</v>
      </c>
      <c r="F3" s="700" t="s">
        <v>938</v>
      </c>
      <c r="G3" s="701"/>
      <c r="H3" s="702"/>
      <c r="I3" s="253">
        <v>43584</v>
      </c>
      <c r="J3" s="254">
        <v>1182760.29</v>
      </c>
      <c r="K3" s="254">
        <v>656401</v>
      </c>
      <c r="L3" s="252"/>
      <c r="M3" s="252"/>
      <c r="N3" s="253">
        <v>43584</v>
      </c>
      <c r="O3" s="252"/>
    </row>
    <row r="4" spans="1:15" ht="25.5" x14ac:dyDescent="0.25">
      <c r="A4" s="252" t="s">
        <v>359</v>
      </c>
      <c r="B4" s="252" t="s">
        <v>360</v>
      </c>
      <c r="C4" s="252" t="s">
        <v>939</v>
      </c>
      <c r="D4" s="252" t="s">
        <v>940</v>
      </c>
      <c r="E4" s="252" t="s">
        <v>937</v>
      </c>
      <c r="F4" s="700" t="s">
        <v>938</v>
      </c>
      <c r="G4" s="701"/>
      <c r="H4" s="702"/>
      <c r="I4" s="253">
        <v>42853</v>
      </c>
      <c r="J4" s="254">
        <v>142676.60999999999</v>
      </c>
      <c r="K4" s="254">
        <v>111269</v>
      </c>
      <c r="L4" s="253">
        <v>42921</v>
      </c>
      <c r="M4" s="253">
        <v>43097</v>
      </c>
      <c r="N4" s="253">
        <v>42850</v>
      </c>
      <c r="O4" s="253">
        <v>42923</v>
      </c>
    </row>
    <row r="5" spans="1:15" ht="25.5" x14ac:dyDescent="0.25">
      <c r="A5" s="252" t="s">
        <v>352</v>
      </c>
      <c r="B5" s="252" t="s">
        <v>353</v>
      </c>
      <c r="C5" s="252" t="s">
        <v>941</v>
      </c>
      <c r="D5" s="252" t="s">
        <v>942</v>
      </c>
      <c r="E5" s="252" t="s">
        <v>943</v>
      </c>
      <c r="F5" s="700" t="s">
        <v>944</v>
      </c>
      <c r="G5" s="701"/>
      <c r="H5" s="702"/>
      <c r="I5" s="253">
        <v>43026</v>
      </c>
      <c r="J5" s="254">
        <v>69389.47</v>
      </c>
      <c r="K5" s="254">
        <v>27382</v>
      </c>
      <c r="L5" s="253">
        <v>43124</v>
      </c>
      <c r="M5" s="252"/>
      <c r="N5" s="253">
        <v>43027</v>
      </c>
      <c r="O5" s="253">
        <v>43124</v>
      </c>
    </row>
    <row r="6" spans="1:15" ht="25.5" x14ac:dyDescent="0.25">
      <c r="A6" s="252" t="s">
        <v>347</v>
      </c>
      <c r="B6" s="252" t="s">
        <v>348</v>
      </c>
      <c r="C6" s="252" t="s">
        <v>939</v>
      </c>
      <c r="D6" s="252" t="s">
        <v>940</v>
      </c>
      <c r="E6" s="252" t="s">
        <v>945</v>
      </c>
      <c r="F6" s="700" t="s">
        <v>946</v>
      </c>
      <c r="G6" s="701"/>
      <c r="H6" s="702"/>
      <c r="I6" s="253">
        <v>43084</v>
      </c>
      <c r="J6" s="254">
        <v>83796.47</v>
      </c>
      <c r="K6" s="254">
        <v>71227</v>
      </c>
      <c r="L6" s="253">
        <v>43185</v>
      </c>
      <c r="M6" s="253">
        <v>43462</v>
      </c>
      <c r="N6" s="253">
        <v>43084</v>
      </c>
      <c r="O6" s="253">
        <v>43186</v>
      </c>
    </row>
    <row r="7" spans="1:15" ht="25.5" x14ac:dyDescent="0.25">
      <c r="A7" s="252" t="s">
        <v>881</v>
      </c>
      <c r="B7" s="252" t="s">
        <v>356</v>
      </c>
      <c r="C7" s="252" t="s">
        <v>947</v>
      </c>
      <c r="D7" s="252" t="s">
        <v>948</v>
      </c>
      <c r="E7" s="252" t="s">
        <v>949</v>
      </c>
      <c r="F7" s="700" t="s">
        <v>950</v>
      </c>
      <c r="G7" s="701"/>
      <c r="H7" s="702"/>
      <c r="I7" s="253">
        <v>43552</v>
      </c>
      <c r="J7" s="254">
        <v>187680.87</v>
      </c>
      <c r="K7" s="254">
        <v>80490</v>
      </c>
      <c r="L7" s="252"/>
      <c r="M7" s="252"/>
      <c r="N7" s="253">
        <v>43552</v>
      </c>
      <c r="O7" s="252"/>
    </row>
    <row r="8" spans="1:15" ht="38.25" x14ac:dyDescent="0.25">
      <c r="A8" s="252" t="s">
        <v>366</v>
      </c>
      <c r="B8" s="252" t="s">
        <v>367</v>
      </c>
      <c r="C8" s="252" t="s">
        <v>941</v>
      </c>
      <c r="D8" s="252" t="s">
        <v>942</v>
      </c>
      <c r="E8" s="252" t="s">
        <v>937</v>
      </c>
      <c r="F8" s="700" t="s">
        <v>938</v>
      </c>
      <c r="G8" s="701"/>
      <c r="H8" s="702"/>
      <c r="I8" s="253">
        <v>43179</v>
      </c>
      <c r="J8" s="254">
        <v>798964</v>
      </c>
      <c r="K8" s="254">
        <v>679119</v>
      </c>
      <c r="L8" s="253">
        <v>43236</v>
      </c>
      <c r="M8" s="252"/>
      <c r="N8" s="253">
        <v>43179</v>
      </c>
      <c r="O8" s="253">
        <v>43237</v>
      </c>
    </row>
    <row r="9" spans="1:15" ht="25.5" x14ac:dyDescent="0.25">
      <c r="A9" s="252" t="s">
        <v>341</v>
      </c>
      <c r="B9" s="252" t="s">
        <v>342</v>
      </c>
      <c r="C9" s="252" t="s">
        <v>939</v>
      </c>
      <c r="D9" s="252" t="s">
        <v>940</v>
      </c>
      <c r="E9" s="252" t="s">
        <v>937</v>
      </c>
      <c r="F9" s="700" t="s">
        <v>938</v>
      </c>
      <c r="G9" s="701"/>
      <c r="H9" s="702"/>
      <c r="I9" s="253">
        <v>42692</v>
      </c>
      <c r="J9" s="254">
        <v>11900</v>
      </c>
      <c r="K9" s="254">
        <v>10115</v>
      </c>
      <c r="L9" s="253">
        <v>42759</v>
      </c>
      <c r="M9" s="253">
        <v>43017</v>
      </c>
      <c r="N9" s="253">
        <v>42696</v>
      </c>
      <c r="O9" s="253">
        <v>42760</v>
      </c>
    </row>
    <row r="10" spans="1:15" ht="25.5" x14ac:dyDescent="0.25">
      <c r="A10" s="252" t="s">
        <v>673</v>
      </c>
      <c r="B10" s="252" t="s">
        <v>674</v>
      </c>
      <c r="C10" s="252" t="s">
        <v>941</v>
      </c>
      <c r="D10" s="252" t="s">
        <v>942</v>
      </c>
      <c r="E10" s="252" t="s">
        <v>951</v>
      </c>
      <c r="F10" s="700" t="s">
        <v>952</v>
      </c>
      <c r="G10" s="701"/>
      <c r="H10" s="702"/>
      <c r="I10" s="253">
        <v>42704</v>
      </c>
      <c r="J10" s="254">
        <v>1439067.07</v>
      </c>
      <c r="K10" s="254">
        <v>1223207.01</v>
      </c>
      <c r="L10" s="253">
        <v>42810</v>
      </c>
      <c r="M10" s="252"/>
      <c r="N10" s="253">
        <v>42705</v>
      </c>
      <c r="O10" s="253">
        <v>42823</v>
      </c>
    </row>
    <row r="11" spans="1:15" ht="25.5" x14ac:dyDescent="0.25">
      <c r="A11" s="252" t="s">
        <v>953</v>
      </c>
      <c r="B11" s="252" t="s">
        <v>682</v>
      </c>
      <c r="C11" s="252" t="s">
        <v>935</v>
      </c>
      <c r="D11" s="252" t="s">
        <v>936</v>
      </c>
      <c r="E11" s="252" t="s">
        <v>954</v>
      </c>
      <c r="F11" s="700" t="s">
        <v>955</v>
      </c>
      <c r="G11" s="701"/>
      <c r="H11" s="702"/>
      <c r="I11" s="253">
        <v>42768</v>
      </c>
      <c r="J11" s="254">
        <v>2800256.02</v>
      </c>
      <c r="K11" s="254">
        <v>2380217.62</v>
      </c>
      <c r="L11" s="252"/>
      <c r="M11" s="252"/>
      <c r="N11" s="253">
        <v>42769</v>
      </c>
      <c r="O11" s="252"/>
    </row>
    <row r="12" spans="1:15" ht="25.5" x14ac:dyDescent="0.25">
      <c r="A12" s="252" t="s">
        <v>681</v>
      </c>
      <c r="B12" s="252" t="s">
        <v>682</v>
      </c>
      <c r="C12" s="252" t="s">
        <v>941</v>
      </c>
      <c r="D12" s="252" t="s">
        <v>942</v>
      </c>
      <c r="E12" s="252" t="s">
        <v>954</v>
      </c>
      <c r="F12" s="700" t="s">
        <v>955</v>
      </c>
      <c r="G12" s="701"/>
      <c r="H12" s="702"/>
      <c r="I12" s="253">
        <v>42916</v>
      </c>
      <c r="J12" s="254">
        <v>2800256.02</v>
      </c>
      <c r="K12" s="254">
        <v>2380217.62</v>
      </c>
      <c r="L12" s="253">
        <v>42999</v>
      </c>
      <c r="M12" s="252"/>
      <c r="N12" s="253">
        <v>42857</v>
      </c>
      <c r="O12" s="253">
        <v>43005</v>
      </c>
    </row>
    <row r="13" spans="1:15" ht="38.25" x14ac:dyDescent="0.25">
      <c r="A13" s="252" t="s">
        <v>645</v>
      </c>
      <c r="B13" s="252" t="s">
        <v>646</v>
      </c>
      <c r="C13" s="252" t="s">
        <v>941</v>
      </c>
      <c r="D13" s="252" t="s">
        <v>942</v>
      </c>
      <c r="E13" s="252" t="s">
        <v>956</v>
      </c>
      <c r="F13" s="700" t="s">
        <v>957</v>
      </c>
      <c r="G13" s="701"/>
      <c r="H13" s="702"/>
      <c r="I13" s="253">
        <v>42646</v>
      </c>
      <c r="J13" s="254">
        <v>1902679.07</v>
      </c>
      <c r="K13" s="254">
        <v>1158669.95</v>
      </c>
      <c r="L13" s="253">
        <v>42853</v>
      </c>
      <c r="M13" s="252"/>
      <c r="N13" s="253">
        <v>42647</v>
      </c>
      <c r="O13" s="253">
        <v>42853</v>
      </c>
    </row>
    <row r="14" spans="1:15" ht="51" x14ac:dyDescent="0.25">
      <c r="A14" s="252" t="s">
        <v>640</v>
      </c>
      <c r="B14" s="252" t="s">
        <v>641</v>
      </c>
      <c r="C14" s="252" t="s">
        <v>941</v>
      </c>
      <c r="D14" s="252" t="s">
        <v>942</v>
      </c>
      <c r="E14" s="252" t="s">
        <v>958</v>
      </c>
      <c r="F14" s="700" t="s">
        <v>959</v>
      </c>
      <c r="G14" s="701"/>
      <c r="H14" s="702"/>
      <c r="I14" s="253">
        <v>42650</v>
      </c>
      <c r="J14" s="254">
        <v>617660.84</v>
      </c>
      <c r="K14" s="254">
        <v>355275.04</v>
      </c>
      <c r="L14" s="253">
        <v>42726</v>
      </c>
      <c r="M14" s="252"/>
      <c r="N14" s="253">
        <v>42656</v>
      </c>
      <c r="O14" s="253">
        <v>42726</v>
      </c>
    </row>
    <row r="15" spans="1:15" ht="38.25" x14ac:dyDescent="0.25">
      <c r="A15" s="252" t="s">
        <v>635</v>
      </c>
      <c r="B15" s="252" t="s">
        <v>636</v>
      </c>
      <c r="C15" s="252" t="s">
        <v>941</v>
      </c>
      <c r="D15" s="252" t="s">
        <v>942</v>
      </c>
      <c r="E15" s="252" t="s">
        <v>960</v>
      </c>
      <c r="F15" s="700" t="s">
        <v>961</v>
      </c>
      <c r="G15" s="701"/>
      <c r="H15" s="702"/>
      <c r="I15" s="253">
        <v>42657</v>
      </c>
      <c r="J15" s="254">
        <v>1538175.43</v>
      </c>
      <c r="K15" s="254">
        <v>1187911.25</v>
      </c>
      <c r="L15" s="253">
        <v>42719</v>
      </c>
      <c r="M15" s="252"/>
      <c r="N15" s="253">
        <v>42667</v>
      </c>
      <c r="O15" s="253">
        <v>42719</v>
      </c>
    </row>
    <row r="16" spans="1:15" ht="51" x14ac:dyDescent="0.25">
      <c r="A16" s="252" t="s">
        <v>650</v>
      </c>
      <c r="B16" s="252" t="s">
        <v>651</v>
      </c>
      <c r="C16" s="252" t="s">
        <v>941</v>
      </c>
      <c r="D16" s="252" t="s">
        <v>942</v>
      </c>
      <c r="E16" s="252" t="s">
        <v>951</v>
      </c>
      <c r="F16" s="700" t="s">
        <v>952</v>
      </c>
      <c r="G16" s="701"/>
      <c r="H16" s="702"/>
      <c r="I16" s="253">
        <v>42704</v>
      </c>
      <c r="J16" s="254">
        <v>2854494.11</v>
      </c>
      <c r="K16" s="254">
        <v>1647376.95</v>
      </c>
      <c r="L16" s="253">
        <v>42877</v>
      </c>
      <c r="M16" s="252"/>
      <c r="N16" s="253">
        <v>42705</v>
      </c>
      <c r="O16" s="253">
        <v>42884</v>
      </c>
    </row>
    <row r="17" spans="1:15" ht="25.5" x14ac:dyDescent="0.25">
      <c r="A17" s="252" t="s">
        <v>659</v>
      </c>
      <c r="B17" s="252" t="s">
        <v>660</v>
      </c>
      <c r="C17" s="252" t="s">
        <v>941</v>
      </c>
      <c r="D17" s="252" t="s">
        <v>942</v>
      </c>
      <c r="E17" s="252" t="s">
        <v>958</v>
      </c>
      <c r="F17" s="700" t="s">
        <v>959</v>
      </c>
      <c r="G17" s="701"/>
      <c r="H17" s="702"/>
      <c r="I17" s="253">
        <v>43220</v>
      </c>
      <c r="J17" s="254">
        <v>136161.48000000001</v>
      </c>
      <c r="K17" s="254">
        <v>106438.27</v>
      </c>
      <c r="L17" s="253">
        <v>43332</v>
      </c>
      <c r="M17" s="252"/>
      <c r="N17" s="253">
        <v>43220</v>
      </c>
      <c r="O17" s="253">
        <v>43342</v>
      </c>
    </row>
    <row r="18" spans="1:15" ht="51" x14ac:dyDescent="0.25">
      <c r="A18" s="252" t="s">
        <v>655</v>
      </c>
      <c r="B18" s="252" t="s">
        <v>656</v>
      </c>
      <c r="C18" s="252" t="s">
        <v>941</v>
      </c>
      <c r="D18" s="252" t="s">
        <v>942</v>
      </c>
      <c r="E18" s="252" t="s">
        <v>960</v>
      </c>
      <c r="F18" s="700" t="s">
        <v>961</v>
      </c>
      <c r="G18" s="701"/>
      <c r="H18" s="702"/>
      <c r="I18" s="253">
        <v>43307</v>
      </c>
      <c r="J18" s="254">
        <v>444868.24</v>
      </c>
      <c r="K18" s="254">
        <v>147107.41</v>
      </c>
      <c r="L18" s="253">
        <v>43342</v>
      </c>
      <c r="M18" s="252"/>
      <c r="N18" s="253">
        <v>43276</v>
      </c>
      <c r="O18" s="253">
        <v>43342</v>
      </c>
    </row>
    <row r="19" spans="1:15" ht="38.25" x14ac:dyDescent="0.25">
      <c r="A19" s="252" t="s">
        <v>663</v>
      </c>
      <c r="B19" s="252" t="s">
        <v>664</v>
      </c>
      <c r="C19" s="252" t="s">
        <v>941</v>
      </c>
      <c r="D19" s="252" t="s">
        <v>942</v>
      </c>
      <c r="E19" s="252" t="s">
        <v>956</v>
      </c>
      <c r="F19" s="700" t="s">
        <v>957</v>
      </c>
      <c r="G19" s="701"/>
      <c r="H19" s="702"/>
      <c r="I19" s="253">
        <v>43388</v>
      </c>
      <c r="J19" s="254">
        <v>548947.86</v>
      </c>
      <c r="K19" s="254">
        <v>274473.93</v>
      </c>
      <c r="L19" s="253">
        <v>43425</v>
      </c>
      <c r="M19" s="252"/>
      <c r="N19" s="253">
        <v>43343</v>
      </c>
      <c r="O19" s="253">
        <v>43437</v>
      </c>
    </row>
    <row r="20" spans="1:15" ht="51" x14ac:dyDescent="0.25">
      <c r="A20" s="252" t="s">
        <v>667</v>
      </c>
      <c r="B20" s="252" t="s">
        <v>668</v>
      </c>
      <c r="C20" s="252" t="s">
        <v>941</v>
      </c>
      <c r="D20" s="252" t="s">
        <v>942</v>
      </c>
      <c r="E20" s="252" t="s">
        <v>951</v>
      </c>
      <c r="F20" s="700" t="s">
        <v>952</v>
      </c>
      <c r="G20" s="701"/>
      <c r="H20" s="702"/>
      <c r="I20" s="253">
        <v>43399</v>
      </c>
      <c r="J20" s="254">
        <v>627591.48</v>
      </c>
      <c r="K20" s="254">
        <v>323127.92</v>
      </c>
      <c r="L20" s="253">
        <v>43607</v>
      </c>
      <c r="M20" s="252"/>
      <c r="N20" s="253">
        <v>43399</v>
      </c>
      <c r="O20" s="253">
        <v>43609</v>
      </c>
    </row>
    <row r="21" spans="1:15" ht="51" x14ac:dyDescent="0.25">
      <c r="A21" s="252" t="s">
        <v>384</v>
      </c>
      <c r="B21" s="252" t="s">
        <v>385</v>
      </c>
      <c r="C21" s="252" t="s">
        <v>939</v>
      </c>
      <c r="D21" s="252" t="s">
        <v>940</v>
      </c>
      <c r="E21" s="252" t="s">
        <v>937</v>
      </c>
      <c r="F21" s="700" t="s">
        <v>938</v>
      </c>
      <c r="G21" s="701"/>
      <c r="H21" s="702"/>
      <c r="I21" s="253">
        <v>42793</v>
      </c>
      <c r="J21" s="254">
        <v>518106.26</v>
      </c>
      <c r="K21" s="254">
        <v>394804</v>
      </c>
      <c r="L21" s="253">
        <v>42908</v>
      </c>
      <c r="M21" s="253">
        <v>43556</v>
      </c>
      <c r="N21" s="253">
        <v>42794</v>
      </c>
      <c r="O21" s="253">
        <v>42915</v>
      </c>
    </row>
    <row r="22" spans="1:15" ht="25.5" x14ac:dyDescent="0.25">
      <c r="A22" s="252" t="s">
        <v>962</v>
      </c>
      <c r="B22" s="252" t="s">
        <v>398</v>
      </c>
      <c r="C22" s="252" t="s">
        <v>935</v>
      </c>
      <c r="D22" s="252" t="s">
        <v>936</v>
      </c>
      <c r="E22" s="252" t="s">
        <v>949</v>
      </c>
      <c r="F22" s="700" t="s">
        <v>950</v>
      </c>
      <c r="G22" s="701"/>
      <c r="H22" s="702"/>
      <c r="I22" s="253">
        <v>42857</v>
      </c>
      <c r="J22" s="254">
        <v>391816.83</v>
      </c>
      <c r="K22" s="254">
        <v>285594.05</v>
      </c>
      <c r="L22" s="252"/>
      <c r="M22" s="252"/>
      <c r="N22" s="253">
        <v>42859</v>
      </c>
      <c r="O22" s="252"/>
    </row>
    <row r="23" spans="1:15" ht="63.75" x14ac:dyDescent="0.25">
      <c r="A23" s="252" t="s">
        <v>393</v>
      </c>
      <c r="B23" s="252" t="s">
        <v>394</v>
      </c>
      <c r="C23" s="252" t="s">
        <v>941</v>
      </c>
      <c r="D23" s="252" t="s">
        <v>942</v>
      </c>
      <c r="E23" s="252" t="s">
        <v>943</v>
      </c>
      <c r="F23" s="700" t="s">
        <v>944</v>
      </c>
      <c r="G23" s="701"/>
      <c r="H23" s="702"/>
      <c r="I23" s="253">
        <v>42891</v>
      </c>
      <c r="J23" s="254">
        <v>129468.93</v>
      </c>
      <c r="K23" s="254">
        <v>97155</v>
      </c>
      <c r="L23" s="253">
        <v>42968</v>
      </c>
      <c r="M23" s="252"/>
      <c r="N23" s="253">
        <v>42892</v>
      </c>
      <c r="O23" s="253">
        <v>42972</v>
      </c>
    </row>
    <row r="24" spans="1:15" ht="63.75" x14ac:dyDescent="0.25">
      <c r="A24" s="252" t="s">
        <v>388</v>
      </c>
      <c r="B24" s="252" t="s">
        <v>963</v>
      </c>
      <c r="C24" s="252" t="s">
        <v>939</v>
      </c>
      <c r="D24" s="252" t="s">
        <v>940</v>
      </c>
      <c r="E24" s="252" t="s">
        <v>945</v>
      </c>
      <c r="F24" s="700" t="s">
        <v>946</v>
      </c>
      <c r="G24" s="701"/>
      <c r="H24" s="702"/>
      <c r="I24" s="253">
        <v>42919</v>
      </c>
      <c r="J24" s="254">
        <v>241370.59</v>
      </c>
      <c r="K24" s="254">
        <v>205165</v>
      </c>
      <c r="L24" s="253">
        <v>43006</v>
      </c>
      <c r="M24" s="253">
        <v>43532</v>
      </c>
      <c r="N24" s="253">
        <v>42921</v>
      </c>
      <c r="O24" s="253">
        <v>43017</v>
      </c>
    </row>
    <row r="25" spans="1:15" ht="25.5" x14ac:dyDescent="0.25">
      <c r="A25" s="252" t="s">
        <v>397</v>
      </c>
      <c r="B25" s="252" t="s">
        <v>398</v>
      </c>
      <c r="C25" s="252" t="s">
        <v>941</v>
      </c>
      <c r="D25" s="252" t="s">
        <v>942</v>
      </c>
      <c r="E25" s="252" t="s">
        <v>949</v>
      </c>
      <c r="F25" s="700" t="s">
        <v>950</v>
      </c>
      <c r="G25" s="701"/>
      <c r="H25" s="702"/>
      <c r="I25" s="253">
        <v>43187</v>
      </c>
      <c r="J25" s="254">
        <v>357846.76</v>
      </c>
      <c r="K25" s="254">
        <v>285594.05</v>
      </c>
      <c r="L25" s="253">
        <v>43305</v>
      </c>
      <c r="M25" s="252"/>
      <c r="N25" s="253">
        <v>43187</v>
      </c>
      <c r="O25" s="253">
        <v>43305</v>
      </c>
    </row>
    <row r="26" spans="1:15" ht="51" x14ac:dyDescent="0.25">
      <c r="A26" s="252" t="s">
        <v>406</v>
      </c>
      <c r="B26" s="252" t="s">
        <v>407</v>
      </c>
      <c r="C26" s="252" t="s">
        <v>941</v>
      </c>
      <c r="D26" s="252" t="s">
        <v>942</v>
      </c>
      <c r="E26" s="252" t="s">
        <v>949</v>
      </c>
      <c r="F26" s="700" t="s">
        <v>950</v>
      </c>
      <c r="G26" s="701"/>
      <c r="H26" s="702"/>
      <c r="I26" s="253">
        <v>42830</v>
      </c>
      <c r="J26" s="254">
        <v>465062.52</v>
      </c>
      <c r="K26" s="254">
        <v>395303.14</v>
      </c>
      <c r="L26" s="253">
        <v>42930</v>
      </c>
      <c r="M26" s="252"/>
      <c r="N26" s="253">
        <v>42830</v>
      </c>
      <c r="O26" s="253">
        <v>42937</v>
      </c>
    </row>
    <row r="27" spans="1:15" ht="25.5" x14ac:dyDescent="0.25">
      <c r="A27" s="252" t="s">
        <v>711</v>
      </c>
      <c r="B27" s="252" t="s">
        <v>712</v>
      </c>
      <c r="C27" s="252" t="s">
        <v>939</v>
      </c>
      <c r="D27" s="252" t="s">
        <v>940</v>
      </c>
      <c r="E27" s="252" t="s">
        <v>945</v>
      </c>
      <c r="F27" s="700" t="s">
        <v>946</v>
      </c>
      <c r="G27" s="701"/>
      <c r="H27" s="702"/>
      <c r="I27" s="253">
        <v>42732</v>
      </c>
      <c r="J27" s="254">
        <v>419348</v>
      </c>
      <c r="K27" s="254">
        <v>356445.8</v>
      </c>
      <c r="L27" s="253">
        <v>42845</v>
      </c>
      <c r="M27" s="253">
        <v>43500</v>
      </c>
      <c r="N27" s="253">
        <v>42733</v>
      </c>
      <c r="O27" s="253">
        <v>42850</v>
      </c>
    </row>
    <row r="28" spans="1:15" ht="25.5" x14ac:dyDescent="0.25">
      <c r="A28" s="252" t="s">
        <v>697</v>
      </c>
      <c r="B28" s="252" t="s">
        <v>698</v>
      </c>
      <c r="C28" s="252" t="s">
        <v>939</v>
      </c>
      <c r="D28" s="252" t="s">
        <v>940</v>
      </c>
      <c r="E28" s="252" t="s">
        <v>949</v>
      </c>
      <c r="F28" s="700" t="s">
        <v>950</v>
      </c>
      <c r="G28" s="701"/>
      <c r="H28" s="702"/>
      <c r="I28" s="253">
        <v>42734</v>
      </c>
      <c r="J28" s="254">
        <v>53554.71</v>
      </c>
      <c r="K28" s="254">
        <v>45521.5</v>
      </c>
      <c r="L28" s="253">
        <v>42961</v>
      </c>
      <c r="M28" s="253">
        <v>43272</v>
      </c>
      <c r="N28" s="253">
        <v>42737</v>
      </c>
      <c r="O28" s="253">
        <v>42968</v>
      </c>
    </row>
    <row r="29" spans="1:15" ht="38.25" x14ac:dyDescent="0.25">
      <c r="A29" s="252" t="s">
        <v>707</v>
      </c>
      <c r="B29" s="252" t="s">
        <v>708</v>
      </c>
      <c r="C29" s="252" t="s">
        <v>939</v>
      </c>
      <c r="D29" s="252" t="s">
        <v>940</v>
      </c>
      <c r="E29" s="252" t="s">
        <v>937</v>
      </c>
      <c r="F29" s="700" t="s">
        <v>938</v>
      </c>
      <c r="G29" s="701"/>
      <c r="H29" s="702"/>
      <c r="I29" s="253">
        <v>42738</v>
      </c>
      <c r="J29" s="254">
        <v>280477.84999999998</v>
      </c>
      <c r="K29" s="254">
        <v>238406.17</v>
      </c>
      <c r="L29" s="253">
        <v>42835</v>
      </c>
      <c r="M29" s="253">
        <v>43524</v>
      </c>
      <c r="N29" s="253">
        <v>42739</v>
      </c>
      <c r="O29" s="253">
        <v>42857</v>
      </c>
    </row>
    <row r="30" spans="1:15" ht="25.5" x14ac:dyDescent="0.25">
      <c r="A30" s="252" t="s">
        <v>692</v>
      </c>
      <c r="B30" s="252" t="s">
        <v>693</v>
      </c>
      <c r="C30" s="252" t="s">
        <v>941</v>
      </c>
      <c r="D30" s="252" t="s">
        <v>942</v>
      </c>
      <c r="E30" s="252" t="s">
        <v>943</v>
      </c>
      <c r="F30" s="700" t="s">
        <v>944</v>
      </c>
      <c r="G30" s="701"/>
      <c r="H30" s="702"/>
      <c r="I30" s="253">
        <v>42796</v>
      </c>
      <c r="J30" s="254">
        <v>363047.26</v>
      </c>
      <c r="K30" s="254">
        <v>308590.17</v>
      </c>
      <c r="L30" s="253">
        <v>42878</v>
      </c>
      <c r="M30" s="252"/>
      <c r="N30" s="253">
        <v>42797</v>
      </c>
      <c r="O30" s="253">
        <v>42888</v>
      </c>
    </row>
    <row r="31" spans="1:15" ht="25.5" x14ac:dyDescent="0.25">
      <c r="A31" s="252" t="s">
        <v>1010</v>
      </c>
      <c r="B31" s="252" t="s">
        <v>701</v>
      </c>
      <c r="C31" s="252" t="s">
        <v>947</v>
      </c>
      <c r="D31" s="252" t="s">
        <v>1011</v>
      </c>
      <c r="E31" s="252" t="s">
        <v>949</v>
      </c>
      <c r="F31" s="700" t="s">
        <v>950</v>
      </c>
      <c r="G31" s="701"/>
      <c r="H31" s="702"/>
      <c r="I31" s="253">
        <v>43585</v>
      </c>
      <c r="J31" s="254">
        <v>920732.19</v>
      </c>
      <c r="K31" s="254">
        <v>782622.37</v>
      </c>
      <c r="L31" s="252"/>
      <c r="M31" s="252"/>
      <c r="N31" s="253">
        <v>43585</v>
      </c>
      <c r="O31" s="252"/>
    </row>
    <row r="32" spans="1:15" ht="38.25" x14ac:dyDescent="0.25">
      <c r="A32" s="252" t="s">
        <v>332</v>
      </c>
      <c r="B32" s="252" t="s">
        <v>333</v>
      </c>
      <c r="C32" s="252" t="s">
        <v>941</v>
      </c>
      <c r="D32" s="252" t="s">
        <v>942</v>
      </c>
      <c r="E32" s="252" t="s">
        <v>937</v>
      </c>
      <c r="F32" s="700" t="s">
        <v>938</v>
      </c>
      <c r="G32" s="701"/>
      <c r="H32" s="702"/>
      <c r="I32" s="253">
        <v>42822</v>
      </c>
      <c r="J32" s="254">
        <v>1284188.24</v>
      </c>
      <c r="K32" s="254">
        <v>1091560</v>
      </c>
      <c r="L32" s="253">
        <v>42921</v>
      </c>
      <c r="M32" s="252"/>
      <c r="N32" s="253">
        <v>42824</v>
      </c>
      <c r="O32" s="253">
        <v>42923</v>
      </c>
    </row>
    <row r="33" spans="1:15" ht="25.5" x14ac:dyDescent="0.25">
      <c r="A33" s="252" t="s">
        <v>314</v>
      </c>
      <c r="B33" s="252" t="s">
        <v>315</v>
      </c>
      <c r="C33" s="252" t="s">
        <v>941</v>
      </c>
      <c r="D33" s="252" t="s">
        <v>942</v>
      </c>
      <c r="E33" s="252" t="s">
        <v>945</v>
      </c>
      <c r="F33" s="700" t="s">
        <v>946</v>
      </c>
      <c r="G33" s="701"/>
      <c r="H33" s="702"/>
      <c r="I33" s="253">
        <v>42915</v>
      </c>
      <c r="J33" s="254">
        <v>799037.74</v>
      </c>
      <c r="K33" s="254">
        <v>679182.07</v>
      </c>
      <c r="L33" s="253">
        <v>42993</v>
      </c>
      <c r="M33" s="252"/>
      <c r="N33" s="253">
        <v>42916</v>
      </c>
      <c r="O33" s="253">
        <v>42996</v>
      </c>
    </row>
    <row r="34" spans="1:15" ht="25.5" x14ac:dyDescent="0.25">
      <c r="A34" s="252" t="s">
        <v>324</v>
      </c>
      <c r="B34" s="252" t="s">
        <v>325</v>
      </c>
      <c r="C34" s="252" t="s">
        <v>941</v>
      </c>
      <c r="D34" s="252" t="s">
        <v>942</v>
      </c>
      <c r="E34" s="252" t="s">
        <v>949</v>
      </c>
      <c r="F34" s="700" t="s">
        <v>950</v>
      </c>
      <c r="G34" s="701"/>
      <c r="H34" s="702"/>
      <c r="I34" s="253">
        <v>42947</v>
      </c>
      <c r="J34" s="254">
        <v>510164.55</v>
      </c>
      <c r="K34" s="254">
        <v>433639.87</v>
      </c>
      <c r="L34" s="253">
        <v>43021</v>
      </c>
      <c r="M34" s="252"/>
      <c r="N34" s="253">
        <v>42947</v>
      </c>
      <c r="O34" s="253">
        <v>43024</v>
      </c>
    </row>
    <row r="35" spans="1:15" ht="38.25" x14ac:dyDescent="0.25">
      <c r="A35" s="252" t="s">
        <v>319</v>
      </c>
      <c r="B35" s="252" t="s">
        <v>320</v>
      </c>
      <c r="C35" s="252" t="s">
        <v>939</v>
      </c>
      <c r="D35" s="252" t="s">
        <v>940</v>
      </c>
      <c r="E35" s="252" t="s">
        <v>943</v>
      </c>
      <c r="F35" s="700" t="s">
        <v>944</v>
      </c>
      <c r="G35" s="701"/>
      <c r="H35" s="702"/>
      <c r="I35" s="253">
        <v>43026</v>
      </c>
      <c r="J35" s="254">
        <v>288232.69</v>
      </c>
      <c r="K35" s="254">
        <v>244997.78</v>
      </c>
      <c r="L35" s="253">
        <v>43133</v>
      </c>
      <c r="M35" s="253">
        <v>43587</v>
      </c>
      <c r="N35" s="253">
        <v>43032</v>
      </c>
      <c r="O35" s="253">
        <v>43133</v>
      </c>
    </row>
    <row r="36" spans="1:15" ht="25.5" x14ac:dyDescent="0.25">
      <c r="A36" s="252" t="s">
        <v>378</v>
      </c>
      <c r="B36" s="252" t="s">
        <v>379</v>
      </c>
      <c r="C36" s="252" t="s">
        <v>941</v>
      </c>
      <c r="D36" s="252" t="s">
        <v>942</v>
      </c>
      <c r="E36" s="252" t="s">
        <v>949</v>
      </c>
      <c r="F36" s="700" t="s">
        <v>950</v>
      </c>
      <c r="G36" s="701"/>
      <c r="H36" s="702"/>
      <c r="I36" s="253">
        <v>42719</v>
      </c>
      <c r="J36" s="254">
        <v>515526.52</v>
      </c>
      <c r="K36" s="254">
        <v>191794.23</v>
      </c>
      <c r="L36" s="253">
        <v>42809</v>
      </c>
      <c r="M36" s="252"/>
      <c r="N36" s="253">
        <v>42720</v>
      </c>
      <c r="O36" s="253">
        <v>42815</v>
      </c>
    </row>
    <row r="37" spans="1:15" ht="25.5" x14ac:dyDescent="0.25">
      <c r="A37" s="252" t="s">
        <v>374</v>
      </c>
      <c r="B37" s="252" t="s">
        <v>375</v>
      </c>
      <c r="C37" s="252" t="s">
        <v>941</v>
      </c>
      <c r="D37" s="252" t="s">
        <v>942</v>
      </c>
      <c r="E37" s="252" t="s">
        <v>937</v>
      </c>
      <c r="F37" s="700" t="s">
        <v>938</v>
      </c>
      <c r="G37" s="701"/>
      <c r="H37" s="702"/>
      <c r="I37" s="253">
        <v>42734</v>
      </c>
      <c r="J37" s="254">
        <v>728508.61</v>
      </c>
      <c r="K37" s="254">
        <v>500104.16</v>
      </c>
      <c r="L37" s="253">
        <v>42835</v>
      </c>
      <c r="M37" s="252"/>
      <c r="N37" s="253">
        <v>42737</v>
      </c>
      <c r="O37" s="253">
        <v>42838</v>
      </c>
    </row>
    <row r="38" spans="1:15" ht="38.25" x14ac:dyDescent="0.25">
      <c r="A38" s="252" t="s">
        <v>295</v>
      </c>
      <c r="B38" s="252" t="s">
        <v>296</v>
      </c>
      <c r="C38" s="252" t="s">
        <v>939</v>
      </c>
      <c r="D38" s="252" t="s">
        <v>940</v>
      </c>
      <c r="E38" s="252" t="s">
        <v>949</v>
      </c>
      <c r="F38" s="700" t="s">
        <v>950</v>
      </c>
      <c r="G38" s="701"/>
      <c r="H38" s="702"/>
      <c r="I38" s="253">
        <v>42674</v>
      </c>
      <c r="J38" s="254">
        <v>364031.13</v>
      </c>
      <c r="K38" s="254">
        <v>336728.79</v>
      </c>
      <c r="L38" s="253">
        <v>42821</v>
      </c>
      <c r="M38" s="253">
        <v>43391</v>
      </c>
      <c r="N38" s="253">
        <v>42674</v>
      </c>
      <c r="O38" s="253">
        <v>42831</v>
      </c>
    </row>
    <row r="39" spans="1:15" ht="51" x14ac:dyDescent="0.25">
      <c r="A39" s="252" t="s">
        <v>284</v>
      </c>
      <c r="B39" s="252" t="s">
        <v>285</v>
      </c>
      <c r="C39" s="252" t="s">
        <v>939</v>
      </c>
      <c r="D39" s="252" t="s">
        <v>940</v>
      </c>
      <c r="E39" s="252" t="s">
        <v>943</v>
      </c>
      <c r="F39" s="700" t="s">
        <v>944</v>
      </c>
      <c r="G39" s="701"/>
      <c r="H39" s="702"/>
      <c r="I39" s="253">
        <v>42724</v>
      </c>
      <c r="J39" s="254">
        <v>351133</v>
      </c>
      <c r="K39" s="254">
        <v>342354.67</v>
      </c>
      <c r="L39" s="253">
        <v>42815</v>
      </c>
      <c r="M39" s="253">
        <v>43439</v>
      </c>
      <c r="N39" s="253">
        <v>42725</v>
      </c>
      <c r="O39" s="253">
        <v>42828</v>
      </c>
    </row>
    <row r="40" spans="1:15" ht="25.5" x14ac:dyDescent="0.25">
      <c r="A40" s="252" t="s">
        <v>278</v>
      </c>
      <c r="B40" s="252" t="s">
        <v>279</v>
      </c>
      <c r="C40" s="252" t="s">
        <v>939</v>
      </c>
      <c r="D40" s="252" t="s">
        <v>940</v>
      </c>
      <c r="E40" s="252" t="s">
        <v>943</v>
      </c>
      <c r="F40" s="700" t="s">
        <v>944</v>
      </c>
      <c r="G40" s="701"/>
      <c r="H40" s="702"/>
      <c r="I40" s="253">
        <v>42761</v>
      </c>
      <c r="J40" s="254">
        <v>477665.92</v>
      </c>
      <c r="K40" s="254">
        <v>465724.26</v>
      </c>
      <c r="L40" s="253">
        <v>42837</v>
      </c>
      <c r="M40" s="253">
        <v>43544</v>
      </c>
      <c r="N40" s="253">
        <v>42725</v>
      </c>
      <c r="O40" s="253">
        <v>42844</v>
      </c>
    </row>
    <row r="41" spans="1:15" ht="63.75" x14ac:dyDescent="0.25">
      <c r="A41" s="252" t="s">
        <v>288</v>
      </c>
      <c r="B41" s="252" t="s">
        <v>289</v>
      </c>
      <c r="C41" s="252" t="s">
        <v>939</v>
      </c>
      <c r="D41" s="252" t="s">
        <v>940</v>
      </c>
      <c r="E41" s="252" t="s">
        <v>937</v>
      </c>
      <c r="F41" s="700" t="s">
        <v>938</v>
      </c>
      <c r="G41" s="701"/>
      <c r="H41" s="702"/>
      <c r="I41" s="253">
        <v>42523</v>
      </c>
      <c r="J41" s="254">
        <v>1436769.54</v>
      </c>
      <c r="K41" s="254">
        <v>945568</v>
      </c>
      <c r="L41" s="253">
        <v>42725</v>
      </c>
      <c r="M41" s="253">
        <v>43339</v>
      </c>
      <c r="N41" s="253">
        <v>42527</v>
      </c>
      <c r="O41" s="253">
        <v>42732</v>
      </c>
    </row>
    <row r="42" spans="1:15" ht="38.25" x14ac:dyDescent="0.25">
      <c r="A42" s="252" t="s">
        <v>592</v>
      </c>
      <c r="B42" s="252" t="s">
        <v>593</v>
      </c>
      <c r="C42" s="252" t="s">
        <v>939</v>
      </c>
      <c r="D42" s="252" t="s">
        <v>940</v>
      </c>
      <c r="E42" s="252" t="s">
        <v>943</v>
      </c>
      <c r="F42" s="700" t="s">
        <v>944</v>
      </c>
      <c r="G42" s="701"/>
      <c r="H42" s="702"/>
      <c r="I42" s="253">
        <v>42758</v>
      </c>
      <c r="J42" s="254">
        <v>77916.53</v>
      </c>
      <c r="K42" s="254">
        <v>55462</v>
      </c>
      <c r="L42" s="253">
        <v>42853</v>
      </c>
      <c r="M42" s="253">
        <v>43276</v>
      </c>
      <c r="N42" s="253">
        <v>42705</v>
      </c>
      <c r="O42" s="253">
        <v>42866</v>
      </c>
    </row>
    <row r="43" spans="1:15" ht="38.25" x14ac:dyDescent="0.25">
      <c r="A43" s="252" t="s">
        <v>595</v>
      </c>
      <c r="B43" s="252" t="s">
        <v>596</v>
      </c>
      <c r="C43" s="252" t="s">
        <v>941</v>
      </c>
      <c r="D43" s="252" t="s">
        <v>942</v>
      </c>
      <c r="E43" s="252" t="s">
        <v>949</v>
      </c>
      <c r="F43" s="700" t="s">
        <v>950</v>
      </c>
      <c r="G43" s="701"/>
      <c r="H43" s="702"/>
      <c r="I43" s="253">
        <v>42705</v>
      </c>
      <c r="J43" s="254">
        <v>191806.42</v>
      </c>
      <c r="K43" s="254">
        <v>163035.45000000001</v>
      </c>
      <c r="L43" s="253">
        <v>42839</v>
      </c>
      <c r="M43" s="252"/>
      <c r="N43" s="253">
        <v>42706</v>
      </c>
      <c r="O43" s="253">
        <v>42851</v>
      </c>
    </row>
    <row r="44" spans="1:15" ht="51" x14ac:dyDescent="0.25">
      <c r="A44" s="252" t="s">
        <v>587</v>
      </c>
      <c r="B44" s="252" t="s">
        <v>588</v>
      </c>
      <c r="C44" s="252" t="s">
        <v>939</v>
      </c>
      <c r="D44" s="252" t="s">
        <v>940</v>
      </c>
      <c r="E44" s="252" t="s">
        <v>945</v>
      </c>
      <c r="F44" s="700" t="s">
        <v>946</v>
      </c>
      <c r="G44" s="701"/>
      <c r="H44" s="702"/>
      <c r="I44" s="253">
        <v>42737</v>
      </c>
      <c r="J44" s="254">
        <v>169733.46</v>
      </c>
      <c r="K44" s="254">
        <v>144273.44</v>
      </c>
      <c r="L44" s="253">
        <v>42845</v>
      </c>
      <c r="M44" s="253">
        <v>43425</v>
      </c>
      <c r="N44" s="253">
        <v>42739</v>
      </c>
      <c r="O44" s="253">
        <v>42850</v>
      </c>
    </row>
    <row r="45" spans="1:15" ht="38.25" x14ac:dyDescent="0.25">
      <c r="A45" s="252" t="s">
        <v>598</v>
      </c>
      <c r="B45" s="252" t="s">
        <v>599</v>
      </c>
      <c r="C45" s="252" t="s">
        <v>941</v>
      </c>
      <c r="D45" s="252" t="s">
        <v>942</v>
      </c>
      <c r="E45" s="252" t="s">
        <v>964</v>
      </c>
      <c r="F45" s="700" t="s">
        <v>965</v>
      </c>
      <c r="G45" s="701"/>
      <c r="H45" s="702"/>
      <c r="I45" s="253">
        <v>42797</v>
      </c>
      <c r="J45" s="254">
        <v>416817.53</v>
      </c>
      <c r="K45" s="254">
        <v>225380.11</v>
      </c>
      <c r="L45" s="253">
        <v>42902</v>
      </c>
      <c r="M45" s="252"/>
      <c r="N45" s="253">
        <v>42801</v>
      </c>
      <c r="O45" s="253">
        <v>42905</v>
      </c>
    </row>
    <row r="46" spans="1:15" ht="25.5" x14ac:dyDescent="0.25">
      <c r="A46" s="252" t="s">
        <v>610</v>
      </c>
      <c r="B46" s="252" t="s">
        <v>611</v>
      </c>
      <c r="C46" s="252" t="s">
        <v>941</v>
      </c>
      <c r="D46" s="252" t="s">
        <v>942</v>
      </c>
      <c r="E46" s="252" t="s">
        <v>949</v>
      </c>
      <c r="F46" s="700" t="s">
        <v>950</v>
      </c>
      <c r="G46" s="701"/>
      <c r="H46" s="702"/>
      <c r="I46" s="253">
        <v>42563</v>
      </c>
      <c r="J46" s="254">
        <v>297849</v>
      </c>
      <c r="K46" s="254">
        <v>253171</v>
      </c>
      <c r="L46" s="253">
        <v>42607</v>
      </c>
      <c r="M46" s="252"/>
      <c r="N46" s="253">
        <v>42516</v>
      </c>
      <c r="O46" s="253">
        <v>42615</v>
      </c>
    </row>
    <row r="47" spans="1:15" ht="25.5" x14ac:dyDescent="0.25">
      <c r="A47" s="252" t="s">
        <v>602</v>
      </c>
      <c r="B47" s="252" t="s">
        <v>603</v>
      </c>
      <c r="C47" s="252" t="s">
        <v>941</v>
      </c>
      <c r="D47" s="252" t="s">
        <v>942</v>
      </c>
      <c r="E47" s="252" t="s">
        <v>945</v>
      </c>
      <c r="F47" s="700" t="s">
        <v>946</v>
      </c>
      <c r="G47" s="701"/>
      <c r="H47" s="702"/>
      <c r="I47" s="253">
        <v>42548</v>
      </c>
      <c r="J47" s="254">
        <v>557789.41</v>
      </c>
      <c r="K47" s="254">
        <v>474120</v>
      </c>
      <c r="L47" s="253">
        <v>42614</v>
      </c>
      <c r="M47" s="252"/>
      <c r="N47" s="253">
        <v>42517</v>
      </c>
      <c r="O47" s="253">
        <v>42629</v>
      </c>
    </row>
    <row r="48" spans="1:15" ht="25.5" x14ac:dyDescent="0.25">
      <c r="A48" s="252" t="s">
        <v>613</v>
      </c>
      <c r="B48" s="252" t="s">
        <v>614</v>
      </c>
      <c r="C48" s="252" t="s">
        <v>941</v>
      </c>
      <c r="D48" s="252" t="s">
        <v>942</v>
      </c>
      <c r="E48" s="252" t="s">
        <v>937</v>
      </c>
      <c r="F48" s="700" t="s">
        <v>938</v>
      </c>
      <c r="G48" s="701"/>
      <c r="H48" s="702"/>
      <c r="I48" s="253">
        <v>42573</v>
      </c>
      <c r="J48" s="254">
        <v>1467582</v>
      </c>
      <c r="K48" s="254">
        <v>1247444</v>
      </c>
      <c r="L48" s="253">
        <v>42643</v>
      </c>
      <c r="M48" s="252"/>
      <c r="N48" s="253">
        <v>42522</v>
      </c>
      <c r="O48" s="253">
        <v>42647</v>
      </c>
    </row>
    <row r="49" spans="1:15" ht="25.5" x14ac:dyDescent="0.25">
      <c r="A49" s="252" t="s">
        <v>606</v>
      </c>
      <c r="B49" s="252" t="s">
        <v>607</v>
      </c>
      <c r="C49" s="252" t="s">
        <v>941</v>
      </c>
      <c r="D49" s="252" t="s">
        <v>942</v>
      </c>
      <c r="E49" s="252" t="s">
        <v>943</v>
      </c>
      <c r="F49" s="700" t="s">
        <v>944</v>
      </c>
      <c r="G49" s="701"/>
      <c r="H49" s="702"/>
      <c r="I49" s="253">
        <v>42569</v>
      </c>
      <c r="J49" s="254">
        <v>203981</v>
      </c>
      <c r="K49" s="254">
        <v>173383.85</v>
      </c>
      <c r="L49" s="253">
        <v>42615</v>
      </c>
      <c r="M49" s="252"/>
      <c r="N49" s="253">
        <v>42527</v>
      </c>
      <c r="O49" s="253">
        <v>42622</v>
      </c>
    </row>
    <row r="50" spans="1:15" ht="25.5" x14ac:dyDescent="0.25">
      <c r="A50" s="252" t="s">
        <v>571</v>
      </c>
      <c r="B50" s="252" t="s">
        <v>572</v>
      </c>
      <c r="C50" s="252" t="s">
        <v>941</v>
      </c>
      <c r="D50" s="252" t="s">
        <v>942</v>
      </c>
      <c r="E50" s="252" t="s">
        <v>966</v>
      </c>
      <c r="F50" s="700" t="s">
        <v>967</v>
      </c>
      <c r="G50" s="701"/>
      <c r="H50" s="702"/>
      <c r="I50" s="253">
        <v>43315</v>
      </c>
      <c r="J50" s="254">
        <v>47242</v>
      </c>
      <c r="K50" s="254">
        <v>43698.85</v>
      </c>
      <c r="L50" s="253">
        <v>43465</v>
      </c>
      <c r="M50" s="252"/>
      <c r="N50" s="253">
        <v>43315</v>
      </c>
      <c r="O50" s="253">
        <v>43465</v>
      </c>
    </row>
    <row r="51" spans="1:15" ht="25.5" x14ac:dyDescent="0.25">
      <c r="A51" s="252" t="s">
        <v>550</v>
      </c>
      <c r="B51" s="252" t="s">
        <v>551</v>
      </c>
      <c r="C51" s="252" t="s">
        <v>941</v>
      </c>
      <c r="D51" s="252" t="s">
        <v>942</v>
      </c>
      <c r="E51" s="252" t="s">
        <v>968</v>
      </c>
      <c r="F51" s="700" t="s">
        <v>552</v>
      </c>
      <c r="G51" s="701"/>
      <c r="H51" s="702"/>
      <c r="I51" s="253">
        <v>43340</v>
      </c>
      <c r="J51" s="254">
        <v>18170.59</v>
      </c>
      <c r="K51" s="254">
        <v>16807.79</v>
      </c>
      <c r="L51" s="253">
        <v>43465</v>
      </c>
      <c r="M51" s="252"/>
      <c r="N51" s="253">
        <v>43340</v>
      </c>
      <c r="O51" s="253">
        <v>43467</v>
      </c>
    </row>
    <row r="52" spans="1:15" ht="25.5" x14ac:dyDescent="0.25">
      <c r="A52" s="252" t="s">
        <v>504</v>
      </c>
      <c r="B52" s="252" t="s">
        <v>505</v>
      </c>
      <c r="C52" s="252" t="s">
        <v>941</v>
      </c>
      <c r="D52" s="252" t="s">
        <v>942</v>
      </c>
      <c r="E52" s="252" t="s">
        <v>969</v>
      </c>
      <c r="F52" s="700" t="s">
        <v>506</v>
      </c>
      <c r="G52" s="701"/>
      <c r="H52" s="702"/>
      <c r="I52" s="253">
        <v>43343</v>
      </c>
      <c r="J52" s="254">
        <v>34079.07</v>
      </c>
      <c r="K52" s="254">
        <v>31523.14</v>
      </c>
      <c r="L52" s="253">
        <v>43452</v>
      </c>
      <c r="M52" s="252"/>
      <c r="N52" s="253">
        <v>43343</v>
      </c>
      <c r="O52" s="253">
        <v>43453</v>
      </c>
    </row>
    <row r="53" spans="1:15" ht="38.25" x14ac:dyDescent="0.25">
      <c r="A53" s="252" t="s">
        <v>581</v>
      </c>
      <c r="B53" s="252" t="s">
        <v>582</v>
      </c>
      <c r="C53" s="252" t="s">
        <v>941</v>
      </c>
      <c r="D53" s="252" t="s">
        <v>942</v>
      </c>
      <c r="E53" s="252" t="s">
        <v>970</v>
      </c>
      <c r="F53" s="700" t="s">
        <v>164</v>
      </c>
      <c r="G53" s="701"/>
      <c r="H53" s="702"/>
      <c r="I53" s="253">
        <v>43346</v>
      </c>
      <c r="J53" s="254">
        <v>107171</v>
      </c>
      <c r="K53" s="254">
        <v>99133.17</v>
      </c>
      <c r="L53" s="253">
        <v>43462</v>
      </c>
      <c r="M53" s="252"/>
      <c r="N53" s="253">
        <v>43346</v>
      </c>
      <c r="O53" s="253">
        <v>43465</v>
      </c>
    </row>
    <row r="54" spans="1:15" ht="38.25" x14ac:dyDescent="0.25">
      <c r="A54" s="252" t="s">
        <v>576</v>
      </c>
      <c r="B54" s="252" t="s">
        <v>577</v>
      </c>
      <c r="C54" s="252" t="s">
        <v>939</v>
      </c>
      <c r="D54" s="252" t="s">
        <v>940</v>
      </c>
      <c r="E54" s="252" t="s">
        <v>971</v>
      </c>
      <c r="F54" s="700" t="s">
        <v>972</v>
      </c>
      <c r="G54" s="701"/>
      <c r="H54" s="702"/>
      <c r="I54" s="253">
        <v>43348</v>
      </c>
      <c r="J54" s="254">
        <v>26893</v>
      </c>
      <c r="K54" s="254">
        <v>21944.7</v>
      </c>
      <c r="L54" s="253">
        <v>43461</v>
      </c>
      <c r="M54" s="253">
        <v>43573</v>
      </c>
      <c r="N54" s="253">
        <v>43348</v>
      </c>
      <c r="O54" s="253">
        <v>43461</v>
      </c>
    </row>
    <row r="55" spans="1:15" ht="38.25" x14ac:dyDescent="0.25">
      <c r="A55" s="252" t="s">
        <v>535</v>
      </c>
      <c r="B55" s="252" t="s">
        <v>536</v>
      </c>
      <c r="C55" s="252" t="s">
        <v>941</v>
      </c>
      <c r="D55" s="252" t="s">
        <v>942</v>
      </c>
      <c r="E55" s="252" t="s">
        <v>973</v>
      </c>
      <c r="F55" s="700" t="s">
        <v>974</v>
      </c>
      <c r="G55" s="701"/>
      <c r="H55" s="702"/>
      <c r="I55" s="253">
        <v>43357</v>
      </c>
      <c r="J55" s="254">
        <v>100219.43</v>
      </c>
      <c r="K55" s="254">
        <v>92702.97</v>
      </c>
      <c r="L55" s="253">
        <v>43455</v>
      </c>
      <c r="M55" s="252"/>
      <c r="N55" s="253">
        <v>43357</v>
      </c>
      <c r="O55" s="253">
        <v>43461</v>
      </c>
    </row>
    <row r="56" spans="1:15" ht="51" x14ac:dyDescent="0.25">
      <c r="A56" s="252" t="s">
        <v>540</v>
      </c>
      <c r="B56" s="252" t="s">
        <v>541</v>
      </c>
      <c r="C56" s="252" t="s">
        <v>941</v>
      </c>
      <c r="D56" s="252" t="s">
        <v>942</v>
      </c>
      <c r="E56" s="252" t="s">
        <v>975</v>
      </c>
      <c r="F56" s="700" t="s">
        <v>976</v>
      </c>
      <c r="G56" s="701"/>
      <c r="H56" s="702"/>
      <c r="I56" s="253">
        <v>43357</v>
      </c>
      <c r="J56" s="254">
        <v>52792.94</v>
      </c>
      <c r="K56" s="254">
        <v>48833.47</v>
      </c>
      <c r="L56" s="253">
        <v>43462</v>
      </c>
      <c r="M56" s="252"/>
      <c r="N56" s="253">
        <v>43357</v>
      </c>
      <c r="O56" s="253">
        <v>43465</v>
      </c>
    </row>
    <row r="57" spans="1:15" ht="38.25" x14ac:dyDescent="0.25">
      <c r="A57" s="252" t="s">
        <v>565</v>
      </c>
      <c r="B57" s="252" t="s">
        <v>566</v>
      </c>
      <c r="C57" s="252" t="s">
        <v>941</v>
      </c>
      <c r="D57" s="252" t="s">
        <v>942</v>
      </c>
      <c r="E57" s="252" t="s">
        <v>977</v>
      </c>
      <c r="F57" s="700" t="s">
        <v>978</v>
      </c>
      <c r="G57" s="701"/>
      <c r="H57" s="702"/>
      <c r="I57" s="253">
        <v>43362</v>
      </c>
      <c r="J57" s="254">
        <v>240523</v>
      </c>
      <c r="K57" s="254">
        <v>222483.77</v>
      </c>
      <c r="L57" s="253">
        <v>43504</v>
      </c>
      <c r="M57" s="252"/>
      <c r="N57" s="253">
        <v>43362</v>
      </c>
      <c r="O57" s="253">
        <v>43514</v>
      </c>
    </row>
    <row r="58" spans="1:15" ht="51" x14ac:dyDescent="0.25">
      <c r="A58" s="252" t="s">
        <v>545</v>
      </c>
      <c r="B58" s="252" t="s">
        <v>546</v>
      </c>
      <c r="C58" s="252" t="s">
        <v>941</v>
      </c>
      <c r="D58" s="252" t="s">
        <v>942</v>
      </c>
      <c r="E58" s="252" t="s">
        <v>979</v>
      </c>
      <c r="F58" s="700" t="s">
        <v>547</v>
      </c>
      <c r="G58" s="701"/>
      <c r="H58" s="702"/>
      <c r="I58" s="253">
        <v>43363</v>
      </c>
      <c r="J58" s="254">
        <v>21270.58</v>
      </c>
      <c r="K58" s="254">
        <v>19675.28</v>
      </c>
      <c r="L58" s="253">
        <v>43502</v>
      </c>
      <c r="M58" s="252"/>
      <c r="N58" s="253">
        <v>43363</v>
      </c>
      <c r="O58" s="253">
        <v>43503</v>
      </c>
    </row>
    <row r="59" spans="1:15" ht="38.25" x14ac:dyDescent="0.25">
      <c r="A59" s="252" t="s">
        <v>555</v>
      </c>
      <c r="B59" s="252" t="s">
        <v>556</v>
      </c>
      <c r="C59" s="252" t="s">
        <v>941</v>
      </c>
      <c r="D59" s="252" t="s">
        <v>942</v>
      </c>
      <c r="E59" s="252" t="s">
        <v>980</v>
      </c>
      <c r="F59" s="700" t="s">
        <v>557</v>
      </c>
      <c r="G59" s="701"/>
      <c r="H59" s="702"/>
      <c r="I59" s="253">
        <v>43364</v>
      </c>
      <c r="J59" s="254">
        <v>24982.35</v>
      </c>
      <c r="K59" s="254">
        <v>23108.67</v>
      </c>
      <c r="L59" s="253">
        <v>43480</v>
      </c>
      <c r="M59" s="252"/>
      <c r="N59" s="253">
        <v>43364</v>
      </c>
      <c r="O59" s="253">
        <v>43482</v>
      </c>
    </row>
    <row r="60" spans="1:15" ht="51" x14ac:dyDescent="0.25">
      <c r="A60" s="252" t="s">
        <v>515</v>
      </c>
      <c r="B60" s="252" t="s">
        <v>516</v>
      </c>
      <c r="C60" s="252" t="s">
        <v>941</v>
      </c>
      <c r="D60" s="252" t="s">
        <v>942</v>
      </c>
      <c r="E60" s="252" t="s">
        <v>981</v>
      </c>
      <c r="F60" s="700" t="s">
        <v>982</v>
      </c>
      <c r="G60" s="701"/>
      <c r="H60" s="702"/>
      <c r="I60" s="253">
        <v>43368</v>
      </c>
      <c r="J60" s="254">
        <v>25966.25</v>
      </c>
      <c r="K60" s="254">
        <v>22374.91</v>
      </c>
      <c r="L60" s="253">
        <v>43489</v>
      </c>
      <c r="M60" s="252"/>
      <c r="N60" s="253">
        <v>43368</v>
      </c>
      <c r="O60" s="253">
        <v>43489</v>
      </c>
    </row>
    <row r="61" spans="1:15" ht="51" x14ac:dyDescent="0.25">
      <c r="A61" s="252" t="s">
        <v>520</v>
      </c>
      <c r="B61" s="252" t="s">
        <v>521</v>
      </c>
      <c r="C61" s="252" t="s">
        <v>941</v>
      </c>
      <c r="D61" s="252" t="s">
        <v>942</v>
      </c>
      <c r="E61" s="252" t="s">
        <v>983</v>
      </c>
      <c r="F61" s="700" t="s">
        <v>522</v>
      </c>
      <c r="G61" s="701"/>
      <c r="H61" s="702"/>
      <c r="I61" s="253">
        <v>43369</v>
      </c>
      <c r="J61" s="254">
        <v>23626.35</v>
      </c>
      <c r="K61" s="254">
        <v>21854.37</v>
      </c>
      <c r="L61" s="253">
        <v>43461</v>
      </c>
      <c r="M61" s="252"/>
      <c r="N61" s="253">
        <v>43369</v>
      </c>
      <c r="O61" s="253">
        <v>43465</v>
      </c>
    </row>
    <row r="62" spans="1:15" ht="38.25" x14ac:dyDescent="0.25">
      <c r="A62" s="252" t="s">
        <v>509</v>
      </c>
      <c r="B62" s="252" t="s">
        <v>510</v>
      </c>
      <c r="C62" s="252" t="s">
        <v>941</v>
      </c>
      <c r="D62" s="252" t="s">
        <v>942</v>
      </c>
      <c r="E62" s="252" t="s">
        <v>984</v>
      </c>
      <c r="F62" s="700" t="s">
        <v>985</v>
      </c>
      <c r="G62" s="701"/>
      <c r="H62" s="702"/>
      <c r="I62" s="253">
        <v>43370</v>
      </c>
      <c r="J62" s="254">
        <v>178018.17</v>
      </c>
      <c r="K62" s="254">
        <v>164666.79999999999</v>
      </c>
      <c r="L62" s="253">
        <v>43502</v>
      </c>
      <c r="M62" s="252"/>
      <c r="N62" s="253">
        <v>43370</v>
      </c>
      <c r="O62" s="253">
        <v>43502</v>
      </c>
    </row>
    <row r="63" spans="1:15" ht="25.5" x14ac:dyDescent="0.25">
      <c r="A63" s="252" t="s">
        <v>501</v>
      </c>
      <c r="B63" s="252" t="s">
        <v>502</v>
      </c>
      <c r="C63" s="252" t="s">
        <v>941</v>
      </c>
      <c r="D63" s="252" t="s">
        <v>942</v>
      </c>
      <c r="E63" s="252" t="s">
        <v>943</v>
      </c>
      <c r="F63" s="700" t="s">
        <v>944</v>
      </c>
      <c r="G63" s="701"/>
      <c r="H63" s="702"/>
      <c r="I63" s="253">
        <v>43371</v>
      </c>
      <c r="J63" s="254">
        <v>33913.86</v>
      </c>
      <c r="K63" s="254">
        <v>31370.32</v>
      </c>
      <c r="L63" s="253">
        <v>43497</v>
      </c>
      <c r="M63" s="252"/>
      <c r="N63" s="253">
        <v>43371</v>
      </c>
      <c r="O63" s="253">
        <v>43508</v>
      </c>
    </row>
    <row r="64" spans="1:15" ht="51" x14ac:dyDescent="0.25">
      <c r="A64" s="252" t="s">
        <v>530</v>
      </c>
      <c r="B64" s="252" t="s">
        <v>531</v>
      </c>
      <c r="C64" s="252" t="s">
        <v>941</v>
      </c>
      <c r="D64" s="252" t="s">
        <v>942</v>
      </c>
      <c r="E64" s="252" t="s">
        <v>986</v>
      </c>
      <c r="F64" s="700" t="s">
        <v>987</v>
      </c>
      <c r="G64" s="701"/>
      <c r="H64" s="702"/>
      <c r="I64" s="253">
        <v>43371</v>
      </c>
      <c r="J64" s="254">
        <v>21476.83</v>
      </c>
      <c r="K64" s="254">
        <v>19866.060000000001</v>
      </c>
      <c r="L64" s="253">
        <v>43487</v>
      </c>
      <c r="M64" s="252"/>
      <c r="N64" s="253">
        <v>43371</v>
      </c>
      <c r="O64" s="253">
        <v>43495</v>
      </c>
    </row>
    <row r="65" spans="1:15" ht="51" x14ac:dyDescent="0.25">
      <c r="A65" s="252" t="s">
        <v>525</v>
      </c>
      <c r="B65" s="252" t="s">
        <v>526</v>
      </c>
      <c r="C65" s="252" t="s">
        <v>941</v>
      </c>
      <c r="D65" s="252" t="s">
        <v>942</v>
      </c>
      <c r="E65" s="252" t="s">
        <v>988</v>
      </c>
      <c r="F65" s="700" t="s">
        <v>527</v>
      </c>
      <c r="G65" s="701"/>
      <c r="H65" s="702"/>
      <c r="I65" s="253">
        <v>43371</v>
      </c>
      <c r="J65" s="254">
        <v>14262.54</v>
      </c>
      <c r="K65" s="254">
        <v>13192.84</v>
      </c>
      <c r="L65" s="253">
        <v>43477</v>
      </c>
      <c r="M65" s="252"/>
      <c r="N65" s="253">
        <v>43371</v>
      </c>
      <c r="O65" s="253">
        <v>43480</v>
      </c>
    </row>
    <row r="66" spans="1:15" ht="25.5" x14ac:dyDescent="0.25">
      <c r="A66" s="252" t="s">
        <v>560</v>
      </c>
      <c r="B66" s="252" t="s">
        <v>561</v>
      </c>
      <c r="C66" s="252" t="s">
        <v>941</v>
      </c>
      <c r="D66" s="252" t="s">
        <v>942</v>
      </c>
      <c r="E66" s="252" t="s">
        <v>989</v>
      </c>
      <c r="F66" s="700" t="s">
        <v>990</v>
      </c>
      <c r="G66" s="701"/>
      <c r="H66" s="702"/>
      <c r="I66" s="253">
        <v>43409</v>
      </c>
      <c r="J66" s="254">
        <v>19449.150000000001</v>
      </c>
      <c r="K66" s="254">
        <v>16268.01</v>
      </c>
      <c r="L66" s="253">
        <v>43508</v>
      </c>
      <c r="M66" s="252"/>
      <c r="N66" s="253">
        <v>43409</v>
      </c>
      <c r="O66" s="253">
        <v>43508</v>
      </c>
    </row>
    <row r="67" spans="1:15" ht="51" x14ac:dyDescent="0.25">
      <c r="A67" s="252" t="s">
        <v>991</v>
      </c>
      <c r="B67" s="252" t="s">
        <v>541</v>
      </c>
      <c r="C67" s="252" t="s">
        <v>935</v>
      </c>
      <c r="D67" s="252" t="s">
        <v>992</v>
      </c>
      <c r="E67" s="252" t="s">
        <v>975</v>
      </c>
      <c r="F67" s="700" t="s">
        <v>993</v>
      </c>
      <c r="G67" s="701"/>
      <c r="H67" s="702"/>
      <c r="I67" s="253">
        <v>43409</v>
      </c>
      <c r="J67" s="254">
        <v>52792.94</v>
      </c>
      <c r="K67" s="254">
        <v>48833.47</v>
      </c>
      <c r="L67" s="252"/>
      <c r="M67" s="252"/>
      <c r="N67" s="253">
        <v>43409</v>
      </c>
      <c r="O67" s="252"/>
    </row>
    <row r="68" spans="1:15" ht="25.5" x14ac:dyDescent="0.25">
      <c r="A68" s="252" t="s">
        <v>994</v>
      </c>
      <c r="B68" s="252" t="s">
        <v>561</v>
      </c>
      <c r="C68" s="252" t="s">
        <v>935</v>
      </c>
      <c r="D68" s="252" t="s">
        <v>992</v>
      </c>
      <c r="E68" s="252" t="s">
        <v>989</v>
      </c>
      <c r="F68" s="700" t="s">
        <v>995</v>
      </c>
      <c r="G68" s="701"/>
      <c r="H68" s="702"/>
      <c r="I68" s="253">
        <v>43465</v>
      </c>
      <c r="J68" s="254">
        <v>19449.150000000001</v>
      </c>
      <c r="K68" s="254">
        <v>16268.01</v>
      </c>
      <c r="L68" s="252"/>
      <c r="M68" s="252"/>
      <c r="N68" s="253">
        <v>43465</v>
      </c>
      <c r="O68" s="252"/>
    </row>
    <row r="69" spans="1:15" ht="25.5" x14ac:dyDescent="0.25">
      <c r="A69" s="252" t="s">
        <v>996</v>
      </c>
      <c r="B69" s="252" t="s">
        <v>271</v>
      </c>
      <c r="C69" s="252" t="s">
        <v>935</v>
      </c>
      <c r="D69" s="252" t="s">
        <v>936</v>
      </c>
      <c r="E69" s="252" t="s">
        <v>937</v>
      </c>
      <c r="F69" s="700" t="s">
        <v>938</v>
      </c>
      <c r="G69" s="701"/>
      <c r="H69" s="702"/>
      <c r="I69" s="253">
        <v>42669</v>
      </c>
      <c r="J69" s="254">
        <v>881463.25</v>
      </c>
      <c r="K69" s="254">
        <v>823761.25</v>
      </c>
      <c r="L69" s="252"/>
      <c r="M69" s="252"/>
      <c r="N69" s="253">
        <v>42669</v>
      </c>
      <c r="O69" s="252"/>
    </row>
    <row r="70" spans="1:15" ht="25.5" x14ac:dyDescent="0.25">
      <c r="A70" s="252" t="s">
        <v>270</v>
      </c>
      <c r="B70" s="252" t="s">
        <v>271</v>
      </c>
      <c r="C70" s="252" t="s">
        <v>941</v>
      </c>
      <c r="D70" s="252" t="s">
        <v>942</v>
      </c>
      <c r="E70" s="252" t="s">
        <v>937</v>
      </c>
      <c r="F70" s="700" t="s">
        <v>938</v>
      </c>
      <c r="G70" s="701"/>
      <c r="H70" s="702"/>
      <c r="I70" s="253">
        <v>42765</v>
      </c>
      <c r="J70" s="254">
        <v>865441.34</v>
      </c>
      <c r="K70" s="254">
        <v>800533.23</v>
      </c>
      <c r="L70" s="253">
        <v>42870</v>
      </c>
      <c r="M70" s="252"/>
      <c r="N70" s="253">
        <v>42766</v>
      </c>
      <c r="O70" s="253">
        <v>42873</v>
      </c>
    </row>
    <row r="71" spans="1:15" ht="25.5" x14ac:dyDescent="0.25">
      <c r="A71" s="252" t="s">
        <v>997</v>
      </c>
      <c r="B71" s="252" t="s">
        <v>265</v>
      </c>
      <c r="C71" s="252" t="s">
        <v>935</v>
      </c>
      <c r="D71" s="252" t="s">
        <v>936</v>
      </c>
      <c r="E71" s="252" t="s">
        <v>945</v>
      </c>
      <c r="F71" s="700" t="s">
        <v>946</v>
      </c>
      <c r="G71" s="701"/>
      <c r="H71" s="702"/>
      <c r="I71" s="253">
        <v>42796</v>
      </c>
      <c r="J71" s="254">
        <v>996471.76</v>
      </c>
      <c r="K71" s="254">
        <v>921736.38</v>
      </c>
      <c r="L71" s="252"/>
      <c r="M71" s="252"/>
      <c r="N71" s="253">
        <v>42797</v>
      </c>
      <c r="O71" s="252"/>
    </row>
    <row r="72" spans="1:15" ht="25.5" x14ac:dyDescent="0.25">
      <c r="A72" s="252" t="s">
        <v>264</v>
      </c>
      <c r="B72" s="252" t="s">
        <v>265</v>
      </c>
      <c r="C72" s="252" t="s">
        <v>941</v>
      </c>
      <c r="D72" s="252" t="s">
        <v>942</v>
      </c>
      <c r="E72" s="252" t="s">
        <v>945</v>
      </c>
      <c r="F72" s="700" t="s">
        <v>946</v>
      </c>
      <c r="G72" s="701"/>
      <c r="H72" s="702"/>
      <c r="I72" s="253">
        <v>43007</v>
      </c>
      <c r="J72" s="254">
        <v>975848.52</v>
      </c>
      <c r="K72" s="254">
        <v>902659.88</v>
      </c>
      <c r="L72" s="253">
        <v>43104</v>
      </c>
      <c r="M72" s="252"/>
      <c r="N72" s="253">
        <v>43007</v>
      </c>
      <c r="O72" s="253">
        <v>43111</v>
      </c>
    </row>
    <row r="73" spans="1:15" ht="51" x14ac:dyDescent="0.25">
      <c r="A73" s="252" t="s">
        <v>490</v>
      </c>
      <c r="B73" s="252" t="s">
        <v>491</v>
      </c>
      <c r="C73" s="252" t="s">
        <v>941</v>
      </c>
      <c r="D73" s="252" t="s">
        <v>942</v>
      </c>
      <c r="E73" s="252" t="s">
        <v>973</v>
      </c>
      <c r="F73" s="700" t="s">
        <v>974</v>
      </c>
      <c r="G73" s="701"/>
      <c r="H73" s="702"/>
      <c r="I73" s="253">
        <v>43216</v>
      </c>
      <c r="J73" s="254">
        <v>10980</v>
      </c>
      <c r="K73" s="254">
        <v>10156.5</v>
      </c>
      <c r="L73" s="253">
        <v>43285</v>
      </c>
      <c r="M73" s="252"/>
      <c r="N73" s="253">
        <v>43216</v>
      </c>
      <c r="O73" s="253">
        <v>43290</v>
      </c>
    </row>
    <row r="74" spans="1:15" ht="51" x14ac:dyDescent="0.25">
      <c r="A74" s="252" t="s">
        <v>485</v>
      </c>
      <c r="B74" s="252" t="s">
        <v>486</v>
      </c>
      <c r="C74" s="252" t="s">
        <v>941</v>
      </c>
      <c r="D74" s="252" t="s">
        <v>942</v>
      </c>
      <c r="E74" s="252" t="s">
        <v>943</v>
      </c>
      <c r="F74" s="700" t="s">
        <v>944</v>
      </c>
      <c r="G74" s="701"/>
      <c r="H74" s="702"/>
      <c r="I74" s="253">
        <v>43220</v>
      </c>
      <c r="J74" s="254">
        <v>4317</v>
      </c>
      <c r="K74" s="254">
        <v>3993.3</v>
      </c>
      <c r="L74" s="253">
        <v>43285</v>
      </c>
      <c r="M74" s="252"/>
      <c r="N74" s="253">
        <v>43220</v>
      </c>
      <c r="O74" s="253">
        <v>43290</v>
      </c>
    </row>
    <row r="75" spans="1:15" ht="63.75" x14ac:dyDescent="0.25">
      <c r="A75" s="252" t="s">
        <v>479</v>
      </c>
      <c r="B75" s="252" t="s">
        <v>480</v>
      </c>
      <c r="C75" s="252" t="s">
        <v>941</v>
      </c>
      <c r="D75" s="252" t="s">
        <v>942</v>
      </c>
      <c r="E75" s="252" t="s">
        <v>984</v>
      </c>
      <c r="F75" s="700" t="s">
        <v>985</v>
      </c>
      <c r="G75" s="701"/>
      <c r="H75" s="702"/>
      <c r="I75" s="253">
        <v>43248</v>
      </c>
      <c r="J75" s="254">
        <v>12312.24</v>
      </c>
      <c r="K75" s="254">
        <v>11388.82</v>
      </c>
      <c r="L75" s="253">
        <v>43313</v>
      </c>
      <c r="M75" s="252"/>
      <c r="N75" s="253">
        <v>43248</v>
      </c>
      <c r="O75" s="253">
        <v>43318</v>
      </c>
    </row>
    <row r="76" spans="1:15" ht="38.25" x14ac:dyDescent="0.25">
      <c r="A76" s="252" t="s">
        <v>496</v>
      </c>
      <c r="B76" s="252" t="s">
        <v>497</v>
      </c>
      <c r="C76" s="252" t="s">
        <v>941</v>
      </c>
      <c r="D76" s="252" t="s">
        <v>942</v>
      </c>
      <c r="E76" s="252" t="s">
        <v>977</v>
      </c>
      <c r="F76" s="700" t="s">
        <v>978</v>
      </c>
      <c r="G76" s="701"/>
      <c r="H76" s="702"/>
      <c r="I76" s="253">
        <v>43326</v>
      </c>
      <c r="J76" s="254">
        <v>17152.939999999999</v>
      </c>
      <c r="K76" s="254">
        <v>15866.46</v>
      </c>
      <c r="L76" s="253">
        <v>43396</v>
      </c>
      <c r="M76" s="252"/>
      <c r="N76" s="253">
        <v>43326</v>
      </c>
      <c r="O76" s="253">
        <v>43397</v>
      </c>
    </row>
    <row r="77" spans="1:15" x14ac:dyDescent="0.25">
      <c r="A77" s="252" t="s">
        <v>466</v>
      </c>
      <c r="B77" s="252" t="s">
        <v>467</v>
      </c>
      <c r="C77" s="252" t="s">
        <v>941</v>
      </c>
      <c r="D77" s="252" t="s">
        <v>942</v>
      </c>
      <c r="E77" s="252" t="s">
        <v>998</v>
      </c>
      <c r="F77" s="700" t="s">
        <v>999</v>
      </c>
      <c r="G77" s="701"/>
      <c r="H77" s="702"/>
      <c r="I77" s="253">
        <v>43203</v>
      </c>
      <c r="J77" s="254">
        <v>190492.94</v>
      </c>
      <c r="K77" s="254">
        <v>176205.97</v>
      </c>
      <c r="L77" s="253">
        <v>43286</v>
      </c>
      <c r="M77" s="252"/>
      <c r="N77" s="253">
        <v>43203</v>
      </c>
      <c r="O77" s="253">
        <v>43286</v>
      </c>
    </row>
    <row r="78" spans="1:15" ht="25.5" x14ac:dyDescent="0.25">
      <c r="A78" s="252" t="s">
        <v>461</v>
      </c>
      <c r="B78" s="252" t="s">
        <v>462</v>
      </c>
      <c r="C78" s="252" t="s">
        <v>941</v>
      </c>
      <c r="D78" s="252" t="s">
        <v>942</v>
      </c>
      <c r="E78" s="252" t="s">
        <v>1000</v>
      </c>
      <c r="F78" s="700" t="s">
        <v>1001</v>
      </c>
      <c r="G78" s="701"/>
      <c r="H78" s="702"/>
      <c r="I78" s="253">
        <v>43208</v>
      </c>
      <c r="J78" s="254">
        <v>137798.82</v>
      </c>
      <c r="K78" s="254">
        <v>127463.91</v>
      </c>
      <c r="L78" s="253">
        <v>43259</v>
      </c>
      <c r="M78" s="252"/>
      <c r="N78" s="253">
        <v>43208</v>
      </c>
      <c r="O78" s="253">
        <v>43262</v>
      </c>
    </row>
    <row r="79" spans="1:15" ht="38.25" x14ac:dyDescent="0.25">
      <c r="A79" s="252" t="s">
        <v>472</v>
      </c>
      <c r="B79" s="252" t="s">
        <v>473</v>
      </c>
      <c r="C79" s="252" t="s">
        <v>941</v>
      </c>
      <c r="D79" s="252" t="s">
        <v>942</v>
      </c>
      <c r="E79" s="252" t="s">
        <v>1002</v>
      </c>
      <c r="F79" s="700" t="s">
        <v>1003</v>
      </c>
      <c r="G79" s="701"/>
      <c r="H79" s="702"/>
      <c r="I79" s="253">
        <v>43216</v>
      </c>
      <c r="J79" s="254">
        <v>121941.18</v>
      </c>
      <c r="K79" s="254">
        <v>112795.59</v>
      </c>
      <c r="L79" s="253">
        <v>43285</v>
      </c>
      <c r="M79" s="252"/>
      <c r="N79" s="253">
        <v>43216</v>
      </c>
      <c r="O79" s="253">
        <v>43291</v>
      </c>
    </row>
    <row r="80" spans="1:15" ht="25.5" x14ac:dyDescent="0.25">
      <c r="A80" s="252" t="s">
        <v>456</v>
      </c>
      <c r="B80" s="252" t="s">
        <v>457</v>
      </c>
      <c r="C80" s="252" t="s">
        <v>941</v>
      </c>
      <c r="D80" s="252" t="s">
        <v>942</v>
      </c>
      <c r="E80" s="252" t="s">
        <v>943</v>
      </c>
      <c r="F80" s="700" t="s">
        <v>944</v>
      </c>
      <c r="G80" s="701"/>
      <c r="H80" s="702"/>
      <c r="I80" s="253">
        <v>43220</v>
      </c>
      <c r="J80" s="254">
        <v>46877.65</v>
      </c>
      <c r="K80" s="254">
        <v>43361.82</v>
      </c>
      <c r="L80" s="253">
        <v>43284</v>
      </c>
      <c r="M80" s="252"/>
      <c r="N80" s="253">
        <v>43220</v>
      </c>
      <c r="O80" s="253">
        <v>43286</v>
      </c>
    </row>
    <row r="81" spans="1:15" ht="63.75" x14ac:dyDescent="0.25">
      <c r="A81" s="252" t="s">
        <v>450</v>
      </c>
      <c r="B81" s="252" t="s">
        <v>451</v>
      </c>
      <c r="C81" s="252" t="s">
        <v>941</v>
      </c>
      <c r="D81" s="252" t="s">
        <v>942</v>
      </c>
      <c r="E81" s="252" t="s">
        <v>937</v>
      </c>
      <c r="F81" s="700" t="s">
        <v>938</v>
      </c>
      <c r="G81" s="701"/>
      <c r="H81" s="702"/>
      <c r="I81" s="253">
        <v>43073</v>
      </c>
      <c r="J81" s="254">
        <v>312531.76</v>
      </c>
      <c r="K81" s="254">
        <v>289091.87</v>
      </c>
      <c r="L81" s="253">
        <v>43182</v>
      </c>
      <c r="M81" s="252"/>
      <c r="N81" s="253">
        <v>43073</v>
      </c>
      <c r="O81" s="253">
        <v>43199</v>
      </c>
    </row>
    <row r="82" spans="1:15" ht="25.5" x14ac:dyDescent="0.25">
      <c r="A82" s="252" t="s">
        <v>443</v>
      </c>
      <c r="B82" s="252" t="s">
        <v>444</v>
      </c>
      <c r="C82" s="252" t="s">
        <v>941</v>
      </c>
      <c r="D82" s="252" t="s">
        <v>942</v>
      </c>
      <c r="E82" s="252" t="s">
        <v>945</v>
      </c>
      <c r="F82" s="700" t="s">
        <v>946</v>
      </c>
      <c r="G82" s="701"/>
      <c r="H82" s="702"/>
      <c r="I82" s="253">
        <v>43075</v>
      </c>
      <c r="J82" s="254">
        <v>725656.21</v>
      </c>
      <c r="K82" s="254">
        <v>256199.97</v>
      </c>
      <c r="L82" s="253">
        <v>43178</v>
      </c>
      <c r="M82" s="252"/>
      <c r="N82" s="253">
        <v>43075</v>
      </c>
      <c r="O82" s="253">
        <v>43201</v>
      </c>
    </row>
    <row r="83" spans="1:15" ht="38.25" x14ac:dyDescent="0.25">
      <c r="A83" s="252" t="s">
        <v>446</v>
      </c>
      <c r="B83" s="252" t="s">
        <v>447</v>
      </c>
      <c r="C83" s="252" t="s">
        <v>941</v>
      </c>
      <c r="D83" s="252" t="s">
        <v>942</v>
      </c>
      <c r="E83" s="252" t="s">
        <v>949</v>
      </c>
      <c r="F83" s="700" t="s">
        <v>950</v>
      </c>
      <c r="G83" s="701"/>
      <c r="H83" s="702"/>
      <c r="I83" s="253">
        <v>43077</v>
      </c>
      <c r="J83" s="254">
        <v>258030.9</v>
      </c>
      <c r="K83" s="254">
        <v>209124</v>
      </c>
      <c r="L83" s="253">
        <v>43173</v>
      </c>
      <c r="M83" s="252"/>
      <c r="N83" s="253">
        <v>43077</v>
      </c>
      <c r="O83" s="253">
        <v>43180</v>
      </c>
    </row>
    <row r="84" spans="1:15" ht="38.25" x14ac:dyDescent="0.25">
      <c r="A84" s="252" t="s">
        <v>419</v>
      </c>
      <c r="B84" s="252" t="s">
        <v>420</v>
      </c>
      <c r="C84" s="252" t="s">
        <v>941</v>
      </c>
      <c r="D84" s="252" t="s">
        <v>942</v>
      </c>
      <c r="E84" s="252" t="s">
        <v>943</v>
      </c>
      <c r="F84" s="700" t="s">
        <v>944</v>
      </c>
      <c r="G84" s="701"/>
      <c r="H84" s="702"/>
      <c r="I84" s="253">
        <v>42972</v>
      </c>
      <c r="J84" s="254">
        <v>134057.64000000001</v>
      </c>
      <c r="K84" s="254">
        <v>124003.32</v>
      </c>
      <c r="L84" s="253">
        <v>43132</v>
      </c>
      <c r="M84" s="252"/>
      <c r="N84" s="253">
        <v>42972</v>
      </c>
      <c r="O84" s="253">
        <v>43150</v>
      </c>
    </row>
    <row r="85" spans="1:15" ht="25.5" x14ac:dyDescent="0.25">
      <c r="A85" s="252" t="s">
        <v>425</v>
      </c>
      <c r="B85" s="252" t="s">
        <v>426</v>
      </c>
      <c r="C85" s="252" t="s">
        <v>941</v>
      </c>
      <c r="D85" s="252" t="s">
        <v>942</v>
      </c>
      <c r="E85" s="252" t="s">
        <v>937</v>
      </c>
      <c r="F85" s="700" t="s">
        <v>938</v>
      </c>
      <c r="G85" s="701"/>
      <c r="H85" s="702"/>
      <c r="I85" s="253">
        <v>42985</v>
      </c>
      <c r="J85" s="254">
        <v>544762.36</v>
      </c>
      <c r="K85" s="254">
        <v>503905.18</v>
      </c>
      <c r="L85" s="253">
        <v>43132</v>
      </c>
      <c r="M85" s="252"/>
      <c r="N85" s="253">
        <v>42985</v>
      </c>
      <c r="O85" s="253">
        <v>43150</v>
      </c>
    </row>
    <row r="86" spans="1:15" ht="51" x14ac:dyDescent="0.25">
      <c r="A86" s="252" t="s">
        <v>415</v>
      </c>
      <c r="B86" s="252" t="s">
        <v>416</v>
      </c>
      <c r="C86" s="252" t="s">
        <v>941</v>
      </c>
      <c r="D86" s="252" t="s">
        <v>942</v>
      </c>
      <c r="E86" s="252" t="s">
        <v>945</v>
      </c>
      <c r="F86" s="700" t="s">
        <v>946</v>
      </c>
      <c r="G86" s="701"/>
      <c r="H86" s="702"/>
      <c r="I86" s="253">
        <v>42992</v>
      </c>
      <c r="J86" s="254">
        <v>348722.37</v>
      </c>
      <c r="K86" s="254">
        <v>322568.18</v>
      </c>
      <c r="L86" s="253">
        <v>43132</v>
      </c>
      <c r="M86" s="252"/>
      <c r="N86" s="253">
        <v>42992</v>
      </c>
      <c r="O86" s="253">
        <v>43150</v>
      </c>
    </row>
    <row r="87" spans="1:15" ht="38.25" x14ac:dyDescent="0.25">
      <c r="A87" s="252" t="s">
        <v>422</v>
      </c>
      <c r="B87" s="252" t="s">
        <v>423</v>
      </c>
      <c r="C87" s="252" t="s">
        <v>941</v>
      </c>
      <c r="D87" s="252" t="s">
        <v>942</v>
      </c>
      <c r="E87" s="252" t="s">
        <v>949</v>
      </c>
      <c r="F87" s="700" t="s">
        <v>950</v>
      </c>
      <c r="G87" s="701"/>
      <c r="H87" s="702"/>
      <c r="I87" s="253">
        <v>43006</v>
      </c>
      <c r="J87" s="254">
        <v>349590.09</v>
      </c>
      <c r="K87" s="254">
        <v>323370.83</v>
      </c>
      <c r="L87" s="253">
        <v>43138</v>
      </c>
      <c r="M87" s="252"/>
      <c r="N87" s="253">
        <v>43006</v>
      </c>
      <c r="O87" s="253">
        <v>43145</v>
      </c>
    </row>
    <row r="88" spans="1:15" ht="51" x14ac:dyDescent="0.25">
      <c r="A88" s="252" t="s">
        <v>438</v>
      </c>
      <c r="B88" s="252" t="s">
        <v>439</v>
      </c>
      <c r="C88" s="252" t="s">
        <v>941</v>
      </c>
      <c r="D88" s="252" t="s">
        <v>942</v>
      </c>
      <c r="E88" s="252" t="s">
        <v>1004</v>
      </c>
      <c r="F88" s="700" t="s">
        <v>440</v>
      </c>
      <c r="G88" s="701"/>
      <c r="H88" s="702"/>
      <c r="I88" s="253">
        <v>42916</v>
      </c>
      <c r="J88" s="254">
        <v>92842.82</v>
      </c>
      <c r="K88" s="254">
        <v>64411</v>
      </c>
      <c r="L88" s="253">
        <v>43045</v>
      </c>
      <c r="M88" s="252"/>
      <c r="N88" s="253">
        <v>42916</v>
      </c>
      <c r="O88" s="253">
        <v>43054</v>
      </c>
    </row>
    <row r="89" spans="1:15" ht="38.25" x14ac:dyDescent="0.25">
      <c r="A89" s="252" t="s">
        <v>429</v>
      </c>
      <c r="B89" s="252" t="s">
        <v>430</v>
      </c>
      <c r="C89" s="252" t="s">
        <v>941</v>
      </c>
      <c r="D89" s="252" t="s">
        <v>942</v>
      </c>
      <c r="E89" s="252" t="s">
        <v>943</v>
      </c>
      <c r="F89" s="700" t="s">
        <v>944</v>
      </c>
      <c r="G89" s="701"/>
      <c r="H89" s="702"/>
      <c r="I89" s="253">
        <v>42983</v>
      </c>
      <c r="J89" s="254">
        <v>148515.76</v>
      </c>
      <c r="K89" s="254">
        <v>124118</v>
      </c>
      <c r="L89" s="253">
        <v>43084</v>
      </c>
      <c r="M89" s="252"/>
      <c r="N89" s="253">
        <v>42983</v>
      </c>
      <c r="O89" s="253">
        <v>43091</v>
      </c>
    </row>
    <row r="90" spans="1:15" ht="38.25" x14ac:dyDescent="0.25">
      <c r="A90" s="252" t="s">
        <v>1005</v>
      </c>
      <c r="B90" s="252" t="s">
        <v>1006</v>
      </c>
      <c r="C90" s="252" t="s">
        <v>935</v>
      </c>
      <c r="D90" s="252" t="s">
        <v>936</v>
      </c>
      <c r="E90" s="252" t="s">
        <v>937</v>
      </c>
      <c r="F90" s="700" t="s">
        <v>938</v>
      </c>
      <c r="G90" s="701"/>
      <c r="H90" s="702"/>
      <c r="I90" s="253">
        <v>42996</v>
      </c>
      <c r="J90" s="254">
        <v>250274.11</v>
      </c>
      <c r="K90" s="254">
        <v>212733</v>
      </c>
      <c r="L90" s="252"/>
      <c r="M90" s="252"/>
      <c r="N90" s="253">
        <v>42996</v>
      </c>
      <c r="O90" s="252"/>
    </row>
    <row r="91" spans="1:15" ht="38.25" x14ac:dyDescent="0.25">
      <c r="A91" s="252" t="s">
        <v>432</v>
      </c>
      <c r="B91" s="252" t="s">
        <v>433</v>
      </c>
      <c r="C91" s="252" t="s">
        <v>941</v>
      </c>
      <c r="D91" s="252" t="s">
        <v>942</v>
      </c>
      <c r="E91" s="252" t="s">
        <v>949</v>
      </c>
      <c r="F91" s="700" t="s">
        <v>950</v>
      </c>
      <c r="G91" s="701"/>
      <c r="H91" s="702"/>
      <c r="I91" s="253">
        <v>43007</v>
      </c>
      <c r="J91" s="254">
        <v>179893.5</v>
      </c>
      <c r="K91" s="254">
        <v>152909.46</v>
      </c>
      <c r="L91" s="253">
        <v>43091</v>
      </c>
      <c r="M91" s="252"/>
      <c r="N91" s="253">
        <v>43007</v>
      </c>
      <c r="O91" s="253">
        <v>43103</v>
      </c>
    </row>
    <row r="92" spans="1:15" ht="38.25" x14ac:dyDescent="0.25">
      <c r="A92" s="252" t="s">
        <v>435</v>
      </c>
      <c r="B92" s="252" t="s">
        <v>1006</v>
      </c>
      <c r="C92" s="252" t="s">
        <v>941</v>
      </c>
      <c r="D92" s="252" t="s">
        <v>942</v>
      </c>
      <c r="E92" s="252" t="s">
        <v>937</v>
      </c>
      <c r="F92" s="700" t="s">
        <v>938</v>
      </c>
      <c r="G92" s="701"/>
      <c r="H92" s="702"/>
      <c r="I92" s="253">
        <v>43096</v>
      </c>
      <c r="J92" s="254">
        <v>324610.48</v>
      </c>
      <c r="K92" s="254">
        <v>212733</v>
      </c>
      <c r="L92" s="253">
        <v>43234</v>
      </c>
      <c r="M92" s="252"/>
      <c r="N92" s="253">
        <v>43096</v>
      </c>
      <c r="O92" s="253">
        <v>43238</v>
      </c>
    </row>
    <row r="93" spans="1:15" ht="51" x14ac:dyDescent="0.25">
      <c r="A93" s="252" t="s">
        <v>623</v>
      </c>
      <c r="B93" s="252" t="s">
        <v>1007</v>
      </c>
      <c r="C93" s="252" t="s">
        <v>941</v>
      </c>
      <c r="D93" s="252" t="s">
        <v>942</v>
      </c>
      <c r="E93" s="252" t="s">
        <v>943</v>
      </c>
      <c r="F93" s="700" t="s">
        <v>944</v>
      </c>
      <c r="G93" s="701"/>
      <c r="H93" s="702"/>
      <c r="I93" s="253">
        <v>43102</v>
      </c>
      <c r="J93" s="254">
        <v>502569.92</v>
      </c>
      <c r="K93" s="254">
        <v>427184.43</v>
      </c>
      <c r="L93" s="253">
        <v>43200</v>
      </c>
      <c r="M93" s="252"/>
      <c r="N93" s="253">
        <v>43103</v>
      </c>
      <c r="O93" s="253">
        <v>43206</v>
      </c>
    </row>
    <row r="94" spans="1:15" ht="3.2" customHeight="1" x14ac:dyDescent="0.25"/>
  </sheetData>
  <mergeCells count="93">
    <mergeCell ref="F1:H1"/>
    <mergeCell ref="F13:H13"/>
    <mergeCell ref="F2:H2"/>
    <mergeCell ref="F3:H3"/>
    <mergeCell ref="F4:H4"/>
    <mergeCell ref="F5:H5"/>
    <mergeCell ref="F6:H6"/>
    <mergeCell ref="F7:H7"/>
    <mergeCell ref="F8:H8"/>
    <mergeCell ref="F9:H9"/>
    <mergeCell ref="F10:H10"/>
    <mergeCell ref="F11:H11"/>
    <mergeCell ref="F12:H12"/>
    <mergeCell ref="F25:H25"/>
    <mergeCell ref="F14:H14"/>
    <mergeCell ref="F15:H15"/>
    <mergeCell ref="F16:H16"/>
    <mergeCell ref="F17:H17"/>
    <mergeCell ref="F18:H18"/>
    <mergeCell ref="F19:H19"/>
    <mergeCell ref="F20:H20"/>
    <mergeCell ref="F21:H21"/>
    <mergeCell ref="F22:H22"/>
    <mergeCell ref="F23:H23"/>
    <mergeCell ref="F24:H24"/>
    <mergeCell ref="F37:H37"/>
    <mergeCell ref="F26:H26"/>
    <mergeCell ref="F27:H27"/>
    <mergeCell ref="F28:H28"/>
    <mergeCell ref="F29:H29"/>
    <mergeCell ref="F30:H30"/>
    <mergeCell ref="F31:H31"/>
    <mergeCell ref="F32:H32"/>
    <mergeCell ref="F33:H33"/>
    <mergeCell ref="F34:H34"/>
    <mergeCell ref="F35:H35"/>
    <mergeCell ref="F36:H36"/>
    <mergeCell ref="F49:H49"/>
    <mergeCell ref="F38:H38"/>
    <mergeCell ref="F39:H39"/>
    <mergeCell ref="F40:H40"/>
    <mergeCell ref="F41:H41"/>
    <mergeCell ref="F42:H42"/>
    <mergeCell ref="F43:H43"/>
    <mergeCell ref="F44:H44"/>
    <mergeCell ref="F45:H45"/>
    <mergeCell ref="F46:H46"/>
    <mergeCell ref="F47:H47"/>
    <mergeCell ref="F48:H48"/>
    <mergeCell ref="F61:H61"/>
    <mergeCell ref="F50:H50"/>
    <mergeCell ref="F51:H51"/>
    <mergeCell ref="F52:H52"/>
    <mergeCell ref="F53:H53"/>
    <mergeCell ref="F54:H54"/>
    <mergeCell ref="F55:H55"/>
    <mergeCell ref="F56:H56"/>
    <mergeCell ref="F57:H57"/>
    <mergeCell ref="F58:H58"/>
    <mergeCell ref="F59:H59"/>
    <mergeCell ref="F60:H60"/>
    <mergeCell ref="F73:H73"/>
    <mergeCell ref="F62:H62"/>
    <mergeCell ref="F63:H63"/>
    <mergeCell ref="F64:H64"/>
    <mergeCell ref="F65:H65"/>
    <mergeCell ref="F66:H66"/>
    <mergeCell ref="F67:H67"/>
    <mergeCell ref="F68:H68"/>
    <mergeCell ref="F69:H69"/>
    <mergeCell ref="F70:H70"/>
    <mergeCell ref="F71:H71"/>
    <mergeCell ref="F72:H72"/>
    <mergeCell ref="F85:H85"/>
    <mergeCell ref="F74:H74"/>
    <mergeCell ref="F75:H75"/>
    <mergeCell ref="F76:H76"/>
    <mergeCell ref="F77:H77"/>
    <mergeCell ref="F78:H78"/>
    <mergeCell ref="F79:H79"/>
    <mergeCell ref="F80:H80"/>
    <mergeCell ref="F81:H81"/>
    <mergeCell ref="F82:H82"/>
    <mergeCell ref="F83:H83"/>
    <mergeCell ref="F84:H84"/>
    <mergeCell ref="F92:H92"/>
    <mergeCell ref="F93:H93"/>
    <mergeCell ref="F86:H86"/>
    <mergeCell ref="F87:H87"/>
    <mergeCell ref="F88:H88"/>
    <mergeCell ref="F89:H89"/>
    <mergeCell ref="F90:H90"/>
    <mergeCell ref="F91:H9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1"/>
  <sheetViews>
    <sheetView workbookViewId="0">
      <selection activeCell="H12" sqref="H12"/>
    </sheetView>
  </sheetViews>
  <sheetFormatPr defaultRowHeight="15" x14ac:dyDescent="0.25"/>
  <cols>
    <col min="1" max="15" width="15.28515625" style="1" customWidth="1"/>
    <col min="16" max="256" width="9.140625" style="1"/>
    <col min="257" max="271" width="15.28515625" style="1" customWidth="1"/>
    <col min="272" max="512" width="9.140625" style="1"/>
    <col min="513" max="527" width="15.28515625" style="1" customWidth="1"/>
    <col min="528" max="768" width="9.140625" style="1"/>
    <col min="769" max="783" width="15.28515625" style="1" customWidth="1"/>
    <col min="784" max="1024" width="9.140625" style="1"/>
    <col min="1025" max="1039" width="15.28515625" style="1" customWidth="1"/>
    <col min="1040" max="1280" width="9.140625" style="1"/>
    <col min="1281" max="1295" width="15.28515625" style="1" customWidth="1"/>
    <col min="1296" max="1536" width="9.140625" style="1"/>
    <col min="1537" max="1551" width="15.28515625" style="1" customWidth="1"/>
    <col min="1552" max="1792" width="9.140625" style="1"/>
    <col min="1793" max="1807" width="15.28515625" style="1" customWidth="1"/>
    <col min="1808" max="2048" width="9.140625" style="1"/>
    <col min="2049" max="2063" width="15.28515625" style="1" customWidth="1"/>
    <col min="2064" max="2304" width="9.140625" style="1"/>
    <col min="2305" max="2319" width="15.28515625" style="1" customWidth="1"/>
    <col min="2320" max="2560" width="9.140625" style="1"/>
    <col min="2561" max="2575" width="15.28515625" style="1" customWidth="1"/>
    <col min="2576" max="2816" width="9.140625" style="1"/>
    <col min="2817" max="2831" width="15.28515625" style="1" customWidth="1"/>
    <col min="2832" max="3072" width="9.140625" style="1"/>
    <col min="3073" max="3087" width="15.28515625" style="1" customWidth="1"/>
    <col min="3088" max="3328" width="9.140625" style="1"/>
    <col min="3329" max="3343" width="15.28515625" style="1" customWidth="1"/>
    <col min="3344" max="3584" width="9.140625" style="1"/>
    <col min="3585" max="3599" width="15.28515625" style="1" customWidth="1"/>
    <col min="3600" max="3840" width="9.140625" style="1"/>
    <col min="3841" max="3855" width="15.28515625" style="1" customWidth="1"/>
    <col min="3856" max="4096" width="9.140625" style="1"/>
    <col min="4097" max="4111" width="15.28515625" style="1" customWidth="1"/>
    <col min="4112" max="4352" width="9.140625" style="1"/>
    <col min="4353" max="4367" width="15.28515625" style="1" customWidth="1"/>
    <col min="4368" max="4608" width="9.140625" style="1"/>
    <col min="4609" max="4623" width="15.28515625" style="1" customWidth="1"/>
    <col min="4624" max="4864" width="9.140625" style="1"/>
    <col min="4865" max="4879" width="15.28515625" style="1" customWidth="1"/>
    <col min="4880" max="5120" width="9.140625" style="1"/>
    <col min="5121" max="5135" width="15.28515625" style="1" customWidth="1"/>
    <col min="5136" max="5376" width="9.140625" style="1"/>
    <col min="5377" max="5391" width="15.28515625" style="1" customWidth="1"/>
    <col min="5392" max="5632" width="9.140625" style="1"/>
    <col min="5633" max="5647" width="15.28515625" style="1" customWidth="1"/>
    <col min="5648" max="5888" width="9.140625" style="1"/>
    <col min="5889" max="5903" width="15.28515625" style="1" customWidth="1"/>
    <col min="5904" max="6144" width="9.140625" style="1"/>
    <col min="6145" max="6159" width="15.28515625" style="1" customWidth="1"/>
    <col min="6160" max="6400" width="9.140625" style="1"/>
    <col min="6401" max="6415" width="15.28515625" style="1" customWidth="1"/>
    <col min="6416" max="6656" width="9.140625" style="1"/>
    <col min="6657" max="6671" width="15.28515625" style="1" customWidth="1"/>
    <col min="6672" max="6912" width="9.140625" style="1"/>
    <col min="6913" max="6927" width="15.28515625" style="1" customWidth="1"/>
    <col min="6928" max="7168" width="9.140625" style="1"/>
    <col min="7169" max="7183" width="15.28515625" style="1" customWidth="1"/>
    <col min="7184" max="7424" width="9.140625" style="1"/>
    <col min="7425" max="7439" width="15.28515625" style="1" customWidth="1"/>
    <col min="7440" max="7680" width="9.140625" style="1"/>
    <col min="7681" max="7695" width="15.28515625" style="1" customWidth="1"/>
    <col min="7696" max="7936" width="9.140625" style="1"/>
    <col min="7937" max="7951" width="15.28515625" style="1" customWidth="1"/>
    <col min="7952" max="8192" width="9.140625" style="1"/>
    <col min="8193" max="8207" width="15.28515625" style="1" customWidth="1"/>
    <col min="8208" max="8448" width="9.140625" style="1"/>
    <col min="8449" max="8463" width="15.28515625" style="1" customWidth="1"/>
    <col min="8464" max="8704" width="9.140625" style="1"/>
    <col min="8705" max="8719" width="15.28515625" style="1" customWidth="1"/>
    <col min="8720" max="8960" width="9.140625" style="1"/>
    <col min="8961" max="8975" width="15.28515625" style="1" customWidth="1"/>
    <col min="8976" max="9216" width="9.140625" style="1"/>
    <col min="9217" max="9231" width="15.28515625" style="1" customWidth="1"/>
    <col min="9232" max="9472" width="9.140625" style="1"/>
    <col min="9473" max="9487" width="15.28515625" style="1" customWidth="1"/>
    <col min="9488" max="9728" width="9.140625" style="1"/>
    <col min="9729" max="9743" width="15.28515625" style="1" customWidth="1"/>
    <col min="9744" max="9984" width="9.140625" style="1"/>
    <col min="9985" max="9999" width="15.28515625" style="1" customWidth="1"/>
    <col min="10000" max="10240" width="9.140625" style="1"/>
    <col min="10241" max="10255" width="15.28515625" style="1" customWidth="1"/>
    <col min="10256" max="10496" width="9.140625" style="1"/>
    <col min="10497" max="10511" width="15.28515625" style="1" customWidth="1"/>
    <col min="10512" max="10752" width="9.140625" style="1"/>
    <col min="10753" max="10767" width="15.28515625" style="1" customWidth="1"/>
    <col min="10768" max="11008" width="9.140625" style="1"/>
    <col min="11009" max="11023" width="15.28515625" style="1" customWidth="1"/>
    <col min="11024" max="11264" width="9.140625" style="1"/>
    <col min="11265" max="11279" width="15.28515625" style="1" customWidth="1"/>
    <col min="11280" max="11520" width="9.140625" style="1"/>
    <col min="11521" max="11535" width="15.28515625" style="1" customWidth="1"/>
    <col min="11536" max="11776" width="9.140625" style="1"/>
    <col min="11777" max="11791" width="15.28515625" style="1" customWidth="1"/>
    <col min="11792" max="12032" width="9.140625" style="1"/>
    <col min="12033" max="12047" width="15.28515625" style="1" customWidth="1"/>
    <col min="12048" max="12288" width="9.140625" style="1"/>
    <col min="12289" max="12303" width="15.28515625" style="1" customWidth="1"/>
    <col min="12304" max="12544" width="9.140625" style="1"/>
    <col min="12545" max="12559" width="15.28515625" style="1" customWidth="1"/>
    <col min="12560" max="12800" width="9.140625" style="1"/>
    <col min="12801" max="12815" width="15.28515625" style="1" customWidth="1"/>
    <col min="12816" max="13056" width="9.140625" style="1"/>
    <col min="13057" max="13071" width="15.28515625" style="1" customWidth="1"/>
    <col min="13072" max="13312" width="9.140625" style="1"/>
    <col min="13313" max="13327" width="15.28515625" style="1" customWidth="1"/>
    <col min="13328" max="13568" width="9.140625" style="1"/>
    <col min="13569" max="13583" width="15.28515625" style="1" customWidth="1"/>
    <col min="13584" max="13824" width="9.140625" style="1"/>
    <col min="13825" max="13839" width="15.28515625" style="1" customWidth="1"/>
    <col min="13840" max="14080" width="9.140625" style="1"/>
    <col min="14081" max="14095" width="15.28515625" style="1" customWidth="1"/>
    <col min="14096" max="14336" width="9.140625" style="1"/>
    <col min="14337" max="14351" width="15.28515625" style="1" customWidth="1"/>
    <col min="14352" max="14592" width="9.140625" style="1"/>
    <col min="14593" max="14607" width="15.28515625" style="1" customWidth="1"/>
    <col min="14608" max="14848" width="9.140625" style="1"/>
    <col min="14849" max="14863" width="15.28515625" style="1" customWidth="1"/>
    <col min="14864" max="15104" width="9.140625" style="1"/>
    <col min="15105" max="15119" width="15.28515625" style="1" customWidth="1"/>
    <col min="15120" max="15360" width="9.140625" style="1"/>
    <col min="15361" max="15375" width="15.28515625" style="1" customWidth="1"/>
    <col min="15376" max="15616" width="9.140625" style="1"/>
    <col min="15617" max="15631" width="15.28515625" style="1" customWidth="1"/>
    <col min="15632" max="15872" width="9.140625" style="1"/>
    <col min="15873" max="15887" width="15.28515625" style="1" customWidth="1"/>
    <col min="15888" max="16128" width="9.140625" style="1"/>
    <col min="16129" max="16143" width="15.28515625" style="1" customWidth="1"/>
    <col min="16144" max="16384" width="9.140625" style="1"/>
  </cols>
  <sheetData>
    <row r="1" spans="1:15" ht="138.75" customHeight="1" x14ac:dyDescent="0.25">
      <c r="A1" s="259" t="s">
        <v>798</v>
      </c>
      <c r="B1" s="260" t="s">
        <v>1015</v>
      </c>
      <c r="C1" s="261" t="s">
        <v>1016</v>
      </c>
      <c r="D1" s="262" t="s">
        <v>1017</v>
      </c>
      <c r="E1" s="263" t="s">
        <v>1018</v>
      </c>
      <c r="F1" s="263" t="s">
        <v>1019</v>
      </c>
      <c r="G1" s="263" t="s">
        <v>1020</v>
      </c>
      <c r="H1" s="263" t="s">
        <v>1021</v>
      </c>
      <c r="I1" s="263" t="s">
        <v>1022</v>
      </c>
      <c r="J1" s="263" t="s">
        <v>1023</v>
      </c>
      <c r="K1" s="263" t="s">
        <v>1024</v>
      </c>
      <c r="L1" s="263" t="s">
        <v>1025</v>
      </c>
      <c r="M1" s="263" t="s">
        <v>1026</v>
      </c>
      <c r="N1" s="263" t="s">
        <v>1027</v>
      </c>
      <c r="O1" s="263" t="s">
        <v>1028</v>
      </c>
    </row>
    <row r="2" spans="1:15" x14ac:dyDescent="0.25">
      <c r="A2" s="264" t="s">
        <v>1029</v>
      </c>
      <c r="B2" s="264" t="s">
        <v>1030</v>
      </c>
      <c r="C2" s="264" t="s">
        <v>1031</v>
      </c>
      <c r="D2" s="264" t="s">
        <v>1032</v>
      </c>
      <c r="E2" s="264" t="s">
        <v>1033</v>
      </c>
      <c r="F2" s="264" t="s">
        <v>1034</v>
      </c>
      <c r="G2" s="264" t="s">
        <v>1035</v>
      </c>
      <c r="H2" s="264" t="s">
        <v>1036</v>
      </c>
      <c r="I2" s="264" t="s">
        <v>1037</v>
      </c>
      <c r="J2" s="264" t="s">
        <v>1038</v>
      </c>
      <c r="K2" s="264" t="s">
        <v>1039</v>
      </c>
      <c r="L2" s="264" t="s">
        <v>1040</v>
      </c>
      <c r="M2" s="264" t="s">
        <v>1041</v>
      </c>
      <c r="N2" s="264" t="s">
        <v>1042</v>
      </c>
      <c r="O2" s="264" t="s">
        <v>1043</v>
      </c>
    </row>
    <row r="3" spans="1:15" ht="45" x14ac:dyDescent="0.25">
      <c r="A3" s="265" t="s">
        <v>359</v>
      </c>
      <c r="B3" s="265" t="s">
        <v>360</v>
      </c>
      <c r="C3" s="265" t="s">
        <v>940</v>
      </c>
      <c r="D3" s="266">
        <v>142676.60999999999</v>
      </c>
      <c r="E3" s="266">
        <v>111269</v>
      </c>
      <c r="F3" s="266">
        <v>111269</v>
      </c>
      <c r="G3" s="266">
        <v>0</v>
      </c>
      <c r="H3" s="266">
        <v>31407.61</v>
      </c>
      <c r="I3" s="266">
        <v>31407.61</v>
      </c>
      <c r="J3" s="266">
        <v>0</v>
      </c>
      <c r="K3" s="266">
        <v>31407.61</v>
      </c>
      <c r="L3" s="266">
        <v>0</v>
      </c>
      <c r="M3" s="266">
        <v>0</v>
      </c>
      <c r="N3" s="266">
        <v>0</v>
      </c>
      <c r="O3" s="266">
        <v>0</v>
      </c>
    </row>
    <row r="4" spans="1:15" ht="45" x14ac:dyDescent="0.25">
      <c r="A4" s="265" t="s">
        <v>352</v>
      </c>
      <c r="B4" s="265" t="s">
        <v>353</v>
      </c>
      <c r="C4" s="265" t="s">
        <v>942</v>
      </c>
      <c r="D4" s="266">
        <v>69389.47</v>
      </c>
      <c r="E4" s="266">
        <v>27382</v>
      </c>
      <c r="F4" s="266">
        <v>27382</v>
      </c>
      <c r="G4" s="266">
        <v>0</v>
      </c>
      <c r="H4" s="266">
        <v>42007.47</v>
      </c>
      <c r="I4" s="266">
        <v>42007.47</v>
      </c>
      <c r="J4" s="266">
        <v>0</v>
      </c>
      <c r="K4" s="266">
        <v>42007.47</v>
      </c>
      <c r="L4" s="266">
        <v>0</v>
      </c>
      <c r="M4" s="266">
        <v>0</v>
      </c>
      <c r="N4" s="266">
        <v>0</v>
      </c>
      <c r="O4" s="266">
        <v>0</v>
      </c>
    </row>
    <row r="5" spans="1:15" ht="45" x14ac:dyDescent="0.25">
      <c r="A5" s="265" t="s">
        <v>347</v>
      </c>
      <c r="B5" s="265" t="s">
        <v>348</v>
      </c>
      <c r="C5" s="265" t="s">
        <v>940</v>
      </c>
      <c r="D5" s="266">
        <v>83796.47</v>
      </c>
      <c r="E5" s="266">
        <v>71227</v>
      </c>
      <c r="F5" s="266">
        <v>71227</v>
      </c>
      <c r="G5" s="266">
        <v>0</v>
      </c>
      <c r="H5" s="266">
        <v>12569.47</v>
      </c>
      <c r="I5" s="266">
        <v>12569.47</v>
      </c>
      <c r="J5" s="266">
        <v>0</v>
      </c>
      <c r="K5" s="266">
        <v>12569.47</v>
      </c>
      <c r="L5" s="266">
        <v>0</v>
      </c>
      <c r="M5" s="266">
        <v>0</v>
      </c>
      <c r="N5" s="266">
        <v>0</v>
      </c>
      <c r="O5" s="266">
        <v>0</v>
      </c>
    </row>
    <row r="6" spans="1:15" ht="56.25" x14ac:dyDescent="0.25">
      <c r="A6" s="265" t="s">
        <v>366</v>
      </c>
      <c r="B6" s="265" t="s">
        <v>367</v>
      </c>
      <c r="C6" s="265" t="s">
        <v>942</v>
      </c>
      <c r="D6" s="266">
        <v>798964</v>
      </c>
      <c r="E6" s="266">
        <v>679119</v>
      </c>
      <c r="F6" s="266">
        <v>679119</v>
      </c>
      <c r="G6" s="266">
        <v>0</v>
      </c>
      <c r="H6" s="266">
        <v>119845</v>
      </c>
      <c r="I6" s="266">
        <v>119845</v>
      </c>
      <c r="J6" s="266">
        <v>0</v>
      </c>
      <c r="K6" s="266">
        <v>119845</v>
      </c>
      <c r="L6" s="266">
        <v>0</v>
      </c>
      <c r="M6" s="266">
        <v>0</v>
      </c>
      <c r="N6" s="266">
        <v>0</v>
      </c>
      <c r="O6" s="266">
        <v>0</v>
      </c>
    </row>
    <row r="7" spans="1:15" ht="33.75" x14ac:dyDescent="0.25">
      <c r="A7" s="265" t="s">
        <v>673</v>
      </c>
      <c r="B7" s="265" t="s">
        <v>674</v>
      </c>
      <c r="C7" s="265" t="s">
        <v>942</v>
      </c>
      <c r="D7" s="266">
        <v>1439067.07</v>
      </c>
      <c r="E7" s="266">
        <v>1223207.01</v>
      </c>
      <c r="F7" s="266">
        <v>1223207.01</v>
      </c>
      <c r="G7" s="266">
        <v>0</v>
      </c>
      <c r="H7" s="266">
        <v>215860.06</v>
      </c>
      <c r="I7" s="266">
        <v>215860.06</v>
      </c>
      <c r="J7" s="266">
        <v>0</v>
      </c>
      <c r="K7" s="266">
        <v>215860.06</v>
      </c>
      <c r="L7" s="266">
        <v>0</v>
      </c>
      <c r="M7" s="266">
        <v>0</v>
      </c>
      <c r="N7" s="266">
        <v>0</v>
      </c>
      <c r="O7" s="266">
        <v>0</v>
      </c>
    </row>
    <row r="8" spans="1:15" ht="45" x14ac:dyDescent="0.25">
      <c r="A8" s="265" t="s">
        <v>681</v>
      </c>
      <c r="B8" s="265" t="s">
        <v>682</v>
      </c>
      <c r="C8" s="265" t="s">
        <v>942</v>
      </c>
      <c r="D8" s="266">
        <v>2800256.02</v>
      </c>
      <c r="E8" s="266">
        <v>2380217.62</v>
      </c>
      <c r="F8" s="266">
        <v>2380217.62</v>
      </c>
      <c r="G8" s="266">
        <v>0</v>
      </c>
      <c r="H8" s="266">
        <v>420038.40000000002</v>
      </c>
      <c r="I8" s="266">
        <v>420038.40000000002</v>
      </c>
      <c r="J8" s="266">
        <v>0</v>
      </c>
      <c r="K8" s="266">
        <v>420038.40000000002</v>
      </c>
      <c r="L8" s="266">
        <v>0</v>
      </c>
      <c r="M8" s="266">
        <v>0</v>
      </c>
      <c r="N8" s="266">
        <v>0</v>
      </c>
      <c r="O8" s="266">
        <v>0</v>
      </c>
    </row>
    <row r="9" spans="1:15" ht="56.25" x14ac:dyDescent="0.25">
      <c r="A9" s="265" t="s">
        <v>645</v>
      </c>
      <c r="B9" s="265" t="s">
        <v>646</v>
      </c>
      <c r="C9" s="265" t="s">
        <v>942</v>
      </c>
      <c r="D9" s="266">
        <v>1902679.07</v>
      </c>
      <c r="E9" s="266">
        <v>1158669.95</v>
      </c>
      <c r="F9" s="266">
        <v>1158669.95</v>
      </c>
      <c r="G9" s="266">
        <v>0</v>
      </c>
      <c r="H9" s="266">
        <v>744009.12</v>
      </c>
      <c r="I9" s="266">
        <v>744009.12</v>
      </c>
      <c r="J9" s="266">
        <v>0</v>
      </c>
      <c r="K9" s="266">
        <v>744009.12</v>
      </c>
      <c r="L9" s="266">
        <v>0</v>
      </c>
      <c r="M9" s="266">
        <v>0</v>
      </c>
      <c r="N9" s="266">
        <v>0</v>
      </c>
      <c r="O9" s="266">
        <v>0</v>
      </c>
    </row>
    <row r="10" spans="1:15" ht="90" x14ac:dyDescent="0.25">
      <c r="A10" s="265" t="s">
        <v>640</v>
      </c>
      <c r="B10" s="265" t="s">
        <v>641</v>
      </c>
      <c r="C10" s="265" t="s">
        <v>942</v>
      </c>
      <c r="D10" s="266">
        <v>617660.84</v>
      </c>
      <c r="E10" s="266">
        <v>355275.04</v>
      </c>
      <c r="F10" s="266">
        <v>355275.04</v>
      </c>
      <c r="G10" s="266">
        <v>0</v>
      </c>
      <c r="H10" s="266">
        <v>262385.8</v>
      </c>
      <c r="I10" s="266">
        <v>262385.8</v>
      </c>
      <c r="J10" s="266">
        <v>0</v>
      </c>
      <c r="K10" s="266">
        <v>262385.8</v>
      </c>
      <c r="L10" s="266">
        <v>0</v>
      </c>
      <c r="M10" s="266">
        <v>0</v>
      </c>
      <c r="N10" s="266">
        <v>0</v>
      </c>
      <c r="O10" s="266">
        <v>0</v>
      </c>
    </row>
    <row r="11" spans="1:15" ht="56.25" x14ac:dyDescent="0.25">
      <c r="A11" s="265" t="s">
        <v>635</v>
      </c>
      <c r="B11" s="265" t="s">
        <v>636</v>
      </c>
      <c r="C11" s="265" t="s">
        <v>942</v>
      </c>
      <c r="D11" s="266">
        <v>1538175.43</v>
      </c>
      <c r="E11" s="266">
        <v>1187911.25</v>
      </c>
      <c r="F11" s="266">
        <v>1187911.25</v>
      </c>
      <c r="G11" s="266">
        <v>0</v>
      </c>
      <c r="H11" s="266">
        <v>350264.18</v>
      </c>
      <c r="I11" s="266">
        <v>350264.18</v>
      </c>
      <c r="J11" s="266">
        <v>0</v>
      </c>
      <c r="K11" s="266">
        <v>350264.18</v>
      </c>
      <c r="L11" s="266">
        <v>0</v>
      </c>
      <c r="M11" s="266">
        <v>0</v>
      </c>
      <c r="N11" s="266">
        <v>0</v>
      </c>
      <c r="O11" s="266">
        <v>0</v>
      </c>
    </row>
    <row r="12" spans="1:15" ht="67.5" x14ac:dyDescent="0.25">
      <c r="A12" s="265" t="s">
        <v>650</v>
      </c>
      <c r="B12" s="265" t="s">
        <v>651</v>
      </c>
      <c r="C12" s="265" t="s">
        <v>942</v>
      </c>
      <c r="D12" s="266">
        <v>2250935.5299999998</v>
      </c>
      <c r="E12" s="266">
        <v>1647376.95</v>
      </c>
      <c r="F12" s="266">
        <v>1647376.95</v>
      </c>
      <c r="G12" s="266">
        <v>0</v>
      </c>
      <c r="H12" s="266">
        <v>1207117.1599999999</v>
      </c>
      <c r="I12" s="266">
        <v>603558.57999999996</v>
      </c>
      <c r="J12" s="266">
        <v>0</v>
      </c>
      <c r="K12" s="266">
        <v>603558.57999999996</v>
      </c>
      <c r="L12" s="266">
        <v>0</v>
      </c>
      <c r="M12" s="266">
        <v>603558.57999999996</v>
      </c>
      <c r="N12" s="266">
        <v>0</v>
      </c>
      <c r="O12" s="266">
        <v>603558.57999999996</v>
      </c>
    </row>
    <row r="13" spans="1:15" ht="45" x14ac:dyDescent="0.25">
      <c r="A13" s="265" t="s">
        <v>659</v>
      </c>
      <c r="B13" s="265" t="s">
        <v>660</v>
      </c>
      <c r="C13" s="265" t="s">
        <v>942</v>
      </c>
      <c r="D13" s="266">
        <v>136161.48000000001</v>
      </c>
      <c r="E13" s="266">
        <v>106438.27</v>
      </c>
      <c r="F13" s="266">
        <v>106438.27</v>
      </c>
      <c r="G13" s="266">
        <v>0</v>
      </c>
      <c r="H13" s="266">
        <v>29723.21</v>
      </c>
      <c r="I13" s="266">
        <v>29723.21</v>
      </c>
      <c r="J13" s="266">
        <v>0</v>
      </c>
      <c r="K13" s="266">
        <v>29723.21</v>
      </c>
      <c r="L13" s="266">
        <v>0</v>
      </c>
      <c r="M13" s="266">
        <v>0</v>
      </c>
      <c r="N13" s="266">
        <v>0</v>
      </c>
      <c r="O13" s="266">
        <v>0</v>
      </c>
    </row>
    <row r="14" spans="1:15" ht="78.75" x14ac:dyDescent="0.25">
      <c r="A14" s="265" t="s">
        <v>655</v>
      </c>
      <c r="B14" s="265" t="s">
        <v>656</v>
      </c>
      <c r="C14" s="265" t="s">
        <v>942</v>
      </c>
      <c r="D14" s="266">
        <v>444868.24</v>
      </c>
      <c r="E14" s="266">
        <v>147107.41</v>
      </c>
      <c r="F14" s="266">
        <v>147107.41</v>
      </c>
      <c r="G14" s="266">
        <v>0</v>
      </c>
      <c r="H14" s="266">
        <v>297760.83</v>
      </c>
      <c r="I14" s="266">
        <v>297760.83</v>
      </c>
      <c r="J14" s="266">
        <v>0</v>
      </c>
      <c r="K14" s="266">
        <v>297760.83</v>
      </c>
      <c r="L14" s="266">
        <v>0</v>
      </c>
      <c r="M14" s="266">
        <v>0</v>
      </c>
      <c r="N14" s="266">
        <v>0</v>
      </c>
      <c r="O14" s="266">
        <v>0</v>
      </c>
    </row>
    <row r="15" spans="1:15" ht="56.25" x14ac:dyDescent="0.25">
      <c r="A15" s="265" t="s">
        <v>663</v>
      </c>
      <c r="B15" s="265" t="s">
        <v>664</v>
      </c>
      <c r="C15" s="265" t="s">
        <v>942</v>
      </c>
      <c r="D15" s="266">
        <v>548947.86</v>
      </c>
      <c r="E15" s="266">
        <v>274473.93</v>
      </c>
      <c r="F15" s="266">
        <v>274473.93</v>
      </c>
      <c r="G15" s="266">
        <v>0</v>
      </c>
      <c r="H15" s="266">
        <v>274473.93</v>
      </c>
      <c r="I15" s="266">
        <v>274473.93</v>
      </c>
      <c r="J15" s="266">
        <v>0</v>
      </c>
      <c r="K15" s="266">
        <v>274473.93</v>
      </c>
      <c r="L15" s="266">
        <v>0</v>
      </c>
      <c r="M15" s="266">
        <v>0</v>
      </c>
      <c r="N15" s="266">
        <v>0</v>
      </c>
      <c r="O15" s="266">
        <v>0</v>
      </c>
    </row>
    <row r="16" spans="1:15" ht="78.75" x14ac:dyDescent="0.25">
      <c r="A16" s="265" t="s">
        <v>667</v>
      </c>
      <c r="B16" s="265" t="s">
        <v>668</v>
      </c>
      <c r="C16" s="265" t="s">
        <v>942</v>
      </c>
      <c r="D16" s="266">
        <v>475359.7</v>
      </c>
      <c r="E16" s="266">
        <v>323127.92</v>
      </c>
      <c r="F16" s="266">
        <v>323127.92</v>
      </c>
      <c r="G16" s="266">
        <v>0</v>
      </c>
      <c r="H16" s="266">
        <v>304463.56</v>
      </c>
      <c r="I16" s="266">
        <v>152231.78</v>
      </c>
      <c r="J16" s="266">
        <v>0</v>
      </c>
      <c r="K16" s="266">
        <v>152231.78</v>
      </c>
      <c r="L16" s="266">
        <v>0</v>
      </c>
      <c r="M16" s="266">
        <v>152231.78</v>
      </c>
      <c r="N16" s="266">
        <v>152231.78</v>
      </c>
      <c r="O16" s="266">
        <v>0</v>
      </c>
    </row>
    <row r="17" spans="1:15" ht="78.75" x14ac:dyDescent="0.25">
      <c r="A17" s="265" t="s">
        <v>406</v>
      </c>
      <c r="B17" s="265" t="s">
        <v>407</v>
      </c>
      <c r="C17" s="265" t="s">
        <v>942</v>
      </c>
      <c r="D17" s="266">
        <v>465062.52</v>
      </c>
      <c r="E17" s="266">
        <v>395303.14</v>
      </c>
      <c r="F17" s="266">
        <v>395303.14</v>
      </c>
      <c r="G17" s="266">
        <v>0</v>
      </c>
      <c r="H17" s="266">
        <v>69759.38</v>
      </c>
      <c r="I17" s="266">
        <v>69759.38</v>
      </c>
      <c r="J17" s="266">
        <v>0</v>
      </c>
      <c r="K17" s="266">
        <v>69759.38</v>
      </c>
      <c r="L17" s="266">
        <v>0</v>
      </c>
      <c r="M17" s="266">
        <v>0</v>
      </c>
      <c r="N17" s="266">
        <v>0</v>
      </c>
      <c r="O17" s="266">
        <v>0</v>
      </c>
    </row>
    <row r="18" spans="1:15" ht="78.75" x14ac:dyDescent="0.25">
      <c r="A18" s="265" t="s">
        <v>384</v>
      </c>
      <c r="B18" s="265" t="s">
        <v>385</v>
      </c>
      <c r="C18" s="265" t="s">
        <v>940</v>
      </c>
      <c r="D18" s="266">
        <v>518106.26</v>
      </c>
      <c r="E18" s="266">
        <v>394804</v>
      </c>
      <c r="F18" s="266">
        <v>394804</v>
      </c>
      <c r="G18" s="266">
        <v>0</v>
      </c>
      <c r="H18" s="266">
        <v>123302.26</v>
      </c>
      <c r="I18" s="266">
        <v>123302.26</v>
      </c>
      <c r="J18" s="266">
        <v>0</v>
      </c>
      <c r="K18" s="266">
        <v>123302.26</v>
      </c>
      <c r="L18" s="266">
        <v>0</v>
      </c>
      <c r="M18" s="266">
        <v>0</v>
      </c>
      <c r="N18" s="266">
        <v>0</v>
      </c>
      <c r="O18" s="266">
        <v>0</v>
      </c>
    </row>
    <row r="19" spans="1:15" ht="101.25" x14ac:dyDescent="0.25">
      <c r="A19" s="265" t="s">
        <v>393</v>
      </c>
      <c r="B19" s="265" t="s">
        <v>394</v>
      </c>
      <c r="C19" s="265" t="s">
        <v>942</v>
      </c>
      <c r="D19" s="266">
        <v>129468.93</v>
      </c>
      <c r="E19" s="266">
        <v>97155</v>
      </c>
      <c r="F19" s="266">
        <v>97155</v>
      </c>
      <c r="G19" s="266">
        <v>0</v>
      </c>
      <c r="H19" s="266">
        <v>32313.93</v>
      </c>
      <c r="I19" s="266">
        <v>32313.93</v>
      </c>
      <c r="J19" s="266">
        <v>0</v>
      </c>
      <c r="K19" s="266">
        <v>32313.93</v>
      </c>
      <c r="L19" s="266">
        <v>0</v>
      </c>
      <c r="M19" s="266">
        <v>0</v>
      </c>
      <c r="N19" s="266">
        <v>0</v>
      </c>
      <c r="O19" s="266">
        <v>0</v>
      </c>
    </row>
    <row r="20" spans="1:15" ht="101.25" x14ac:dyDescent="0.25">
      <c r="A20" s="265" t="s">
        <v>388</v>
      </c>
      <c r="B20" s="265" t="s">
        <v>963</v>
      </c>
      <c r="C20" s="265" t="s">
        <v>940</v>
      </c>
      <c r="D20" s="266">
        <v>241370.59</v>
      </c>
      <c r="E20" s="266">
        <v>205165</v>
      </c>
      <c r="F20" s="266">
        <v>205165</v>
      </c>
      <c r="G20" s="266">
        <v>0</v>
      </c>
      <c r="H20" s="266">
        <v>36205.589999999997</v>
      </c>
      <c r="I20" s="266">
        <v>36205.589999999997</v>
      </c>
      <c r="J20" s="266">
        <v>0</v>
      </c>
      <c r="K20" s="266">
        <v>36205.589999999997</v>
      </c>
      <c r="L20" s="266">
        <v>0</v>
      </c>
      <c r="M20" s="266">
        <v>0</v>
      </c>
      <c r="N20" s="266">
        <v>0</v>
      </c>
      <c r="O20" s="266">
        <v>0</v>
      </c>
    </row>
    <row r="21" spans="1:15" ht="45" x14ac:dyDescent="0.25">
      <c r="A21" s="265" t="s">
        <v>397</v>
      </c>
      <c r="B21" s="265" t="s">
        <v>398</v>
      </c>
      <c r="C21" s="265" t="s">
        <v>942</v>
      </c>
      <c r="D21" s="266">
        <v>357846.76</v>
      </c>
      <c r="E21" s="266">
        <v>285594.05</v>
      </c>
      <c r="F21" s="266">
        <v>285594.05</v>
      </c>
      <c r="G21" s="266">
        <v>0</v>
      </c>
      <c r="H21" s="266">
        <v>72252.710000000006</v>
      </c>
      <c r="I21" s="266">
        <v>72252.710000000006</v>
      </c>
      <c r="J21" s="266">
        <v>0</v>
      </c>
      <c r="K21" s="266">
        <v>72252.710000000006</v>
      </c>
      <c r="L21" s="266">
        <v>0</v>
      </c>
      <c r="M21" s="266">
        <v>0</v>
      </c>
      <c r="N21" s="266">
        <v>0</v>
      </c>
      <c r="O21" s="266">
        <v>0</v>
      </c>
    </row>
    <row r="22" spans="1:15" ht="33.75" x14ac:dyDescent="0.25">
      <c r="A22" s="265" t="s">
        <v>711</v>
      </c>
      <c r="B22" s="265" t="s">
        <v>712</v>
      </c>
      <c r="C22" s="265" t="s">
        <v>940</v>
      </c>
      <c r="D22" s="266">
        <v>419348</v>
      </c>
      <c r="E22" s="266">
        <v>356445.8</v>
      </c>
      <c r="F22" s="266">
        <v>356445.8</v>
      </c>
      <c r="G22" s="266">
        <v>0</v>
      </c>
      <c r="H22" s="266">
        <v>62902.2</v>
      </c>
      <c r="I22" s="266">
        <v>62902.2</v>
      </c>
      <c r="J22" s="266">
        <v>0</v>
      </c>
      <c r="K22" s="266">
        <v>62902.2</v>
      </c>
      <c r="L22" s="266">
        <v>0</v>
      </c>
      <c r="M22" s="266">
        <v>0</v>
      </c>
      <c r="N22" s="266">
        <v>0</v>
      </c>
      <c r="O22" s="266">
        <v>0</v>
      </c>
    </row>
    <row r="23" spans="1:15" ht="45" x14ac:dyDescent="0.25">
      <c r="A23" s="265" t="s">
        <v>697</v>
      </c>
      <c r="B23" s="265" t="s">
        <v>698</v>
      </c>
      <c r="C23" s="265" t="s">
        <v>940</v>
      </c>
      <c r="D23" s="266">
        <v>53554.71</v>
      </c>
      <c r="E23" s="266">
        <v>45521.5</v>
      </c>
      <c r="F23" s="266">
        <v>45521.5</v>
      </c>
      <c r="G23" s="266">
        <v>0</v>
      </c>
      <c r="H23" s="266">
        <v>8033.21</v>
      </c>
      <c r="I23" s="266">
        <v>8033.21</v>
      </c>
      <c r="J23" s="266">
        <v>0</v>
      </c>
      <c r="K23" s="266">
        <v>8033.21</v>
      </c>
      <c r="L23" s="266">
        <v>0</v>
      </c>
      <c r="M23" s="266">
        <v>0</v>
      </c>
      <c r="N23" s="266">
        <v>0</v>
      </c>
      <c r="O23" s="266">
        <v>0</v>
      </c>
    </row>
    <row r="24" spans="1:15" ht="56.25" x14ac:dyDescent="0.25">
      <c r="A24" s="265" t="s">
        <v>707</v>
      </c>
      <c r="B24" s="265" t="s">
        <v>708</v>
      </c>
      <c r="C24" s="265" t="s">
        <v>940</v>
      </c>
      <c r="D24" s="266">
        <v>280477.84999999998</v>
      </c>
      <c r="E24" s="266">
        <v>238406.17</v>
      </c>
      <c r="F24" s="266">
        <v>238406.17</v>
      </c>
      <c r="G24" s="266">
        <v>0</v>
      </c>
      <c r="H24" s="266">
        <v>42071.68</v>
      </c>
      <c r="I24" s="266">
        <v>42071.68</v>
      </c>
      <c r="J24" s="266">
        <v>0</v>
      </c>
      <c r="K24" s="266">
        <v>42071.68</v>
      </c>
      <c r="L24" s="266">
        <v>0</v>
      </c>
      <c r="M24" s="266">
        <v>0</v>
      </c>
      <c r="N24" s="266">
        <v>0</v>
      </c>
      <c r="O24" s="266">
        <v>0</v>
      </c>
    </row>
    <row r="25" spans="1:15" ht="45" x14ac:dyDescent="0.25">
      <c r="A25" s="265" t="s">
        <v>692</v>
      </c>
      <c r="B25" s="265" t="s">
        <v>693</v>
      </c>
      <c r="C25" s="265" t="s">
        <v>942</v>
      </c>
      <c r="D25" s="266">
        <v>363047.26</v>
      </c>
      <c r="E25" s="266">
        <v>308590.17</v>
      </c>
      <c r="F25" s="266">
        <v>308590.17</v>
      </c>
      <c r="G25" s="266">
        <v>0</v>
      </c>
      <c r="H25" s="266">
        <v>54457.09</v>
      </c>
      <c r="I25" s="266">
        <v>54457.09</v>
      </c>
      <c r="J25" s="266">
        <v>0</v>
      </c>
      <c r="K25" s="266">
        <v>54457.09</v>
      </c>
      <c r="L25" s="266">
        <v>0</v>
      </c>
      <c r="M25" s="266">
        <v>0</v>
      </c>
      <c r="N25" s="266">
        <v>0</v>
      </c>
      <c r="O25" s="266">
        <v>0</v>
      </c>
    </row>
    <row r="26" spans="1:15" ht="45" x14ac:dyDescent="0.25">
      <c r="A26" s="265" t="s">
        <v>332</v>
      </c>
      <c r="B26" s="265" t="s">
        <v>333</v>
      </c>
      <c r="C26" s="265" t="s">
        <v>942</v>
      </c>
      <c r="D26" s="266">
        <v>1284188.24</v>
      </c>
      <c r="E26" s="266">
        <v>1091560</v>
      </c>
      <c r="F26" s="266">
        <v>1091560</v>
      </c>
      <c r="G26" s="266">
        <v>0</v>
      </c>
      <c r="H26" s="266">
        <v>192628.24</v>
      </c>
      <c r="I26" s="266">
        <v>192628.24</v>
      </c>
      <c r="J26" s="266">
        <v>0</v>
      </c>
      <c r="K26" s="266">
        <v>192628.24</v>
      </c>
      <c r="L26" s="266">
        <v>0</v>
      </c>
      <c r="M26" s="266">
        <v>0</v>
      </c>
      <c r="N26" s="266">
        <v>0</v>
      </c>
      <c r="O26" s="266">
        <v>0</v>
      </c>
    </row>
    <row r="27" spans="1:15" ht="45" x14ac:dyDescent="0.25">
      <c r="A27" s="265" t="s">
        <v>314</v>
      </c>
      <c r="B27" s="265" t="s">
        <v>315</v>
      </c>
      <c r="C27" s="265" t="s">
        <v>942</v>
      </c>
      <c r="D27" s="266">
        <v>799037.74</v>
      </c>
      <c r="E27" s="266">
        <v>679182.07</v>
      </c>
      <c r="F27" s="266">
        <v>679182.07</v>
      </c>
      <c r="G27" s="266">
        <v>0</v>
      </c>
      <c r="H27" s="266">
        <v>119855.67</v>
      </c>
      <c r="I27" s="266">
        <v>119855.67</v>
      </c>
      <c r="J27" s="266">
        <v>0</v>
      </c>
      <c r="K27" s="266">
        <v>119855.67</v>
      </c>
      <c r="L27" s="266">
        <v>0</v>
      </c>
      <c r="M27" s="266">
        <v>0</v>
      </c>
      <c r="N27" s="266">
        <v>0</v>
      </c>
      <c r="O27" s="266">
        <v>0</v>
      </c>
    </row>
    <row r="28" spans="1:15" ht="45" x14ac:dyDescent="0.25">
      <c r="A28" s="265" t="s">
        <v>324</v>
      </c>
      <c r="B28" s="265" t="s">
        <v>325</v>
      </c>
      <c r="C28" s="265" t="s">
        <v>942</v>
      </c>
      <c r="D28" s="266">
        <v>510164.55</v>
      </c>
      <c r="E28" s="266">
        <v>433639.87</v>
      </c>
      <c r="F28" s="266">
        <v>433639.87</v>
      </c>
      <c r="G28" s="266">
        <v>0</v>
      </c>
      <c r="H28" s="266">
        <v>76524.679999999993</v>
      </c>
      <c r="I28" s="266">
        <v>76524.679999999993</v>
      </c>
      <c r="J28" s="266">
        <v>38262.339999999997</v>
      </c>
      <c r="K28" s="266">
        <v>38262.339999999997</v>
      </c>
      <c r="L28" s="266">
        <v>0</v>
      </c>
      <c r="M28" s="266">
        <v>0</v>
      </c>
      <c r="N28" s="266">
        <v>0</v>
      </c>
      <c r="O28" s="266">
        <v>0</v>
      </c>
    </row>
    <row r="29" spans="1:15" ht="45" x14ac:dyDescent="0.25">
      <c r="A29" s="265" t="s">
        <v>319</v>
      </c>
      <c r="B29" s="265" t="s">
        <v>320</v>
      </c>
      <c r="C29" s="265" t="s">
        <v>940</v>
      </c>
      <c r="D29" s="266">
        <v>288232.69</v>
      </c>
      <c r="E29" s="266">
        <v>244997.78</v>
      </c>
      <c r="F29" s="266">
        <v>244997.78</v>
      </c>
      <c r="G29" s="266">
        <v>0</v>
      </c>
      <c r="H29" s="266">
        <v>43234.91</v>
      </c>
      <c r="I29" s="266">
        <v>43234.91</v>
      </c>
      <c r="J29" s="266">
        <v>0</v>
      </c>
      <c r="K29" s="266">
        <v>43234.91</v>
      </c>
      <c r="L29" s="266">
        <v>0</v>
      </c>
      <c r="M29" s="266">
        <v>0</v>
      </c>
      <c r="N29" s="266">
        <v>0</v>
      </c>
      <c r="O29" s="266">
        <v>0</v>
      </c>
    </row>
    <row r="30" spans="1:15" ht="101.25" x14ac:dyDescent="0.25">
      <c r="A30" s="265" t="s">
        <v>284</v>
      </c>
      <c r="B30" s="265" t="s">
        <v>285</v>
      </c>
      <c r="C30" s="265" t="s">
        <v>940</v>
      </c>
      <c r="D30" s="266">
        <v>351133</v>
      </c>
      <c r="E30" s="266">
        <v>342354.67</v>
      </c>
      <c r="F30" s="266">
        <v>298463.05</v>
      </c>
      <c r="G30" s="266">
        <v>43891.62</v>
      </c>
      <c r="H30" s="266">
        <v>8778.33</v>
      </c>
      <c r="I30" s="266">
        <v>8778.33</v>
      </c>
      <c r="J30" s="266">
        <v>0</v>
      </c>
      <c r="K30" s="266">
        <v>8778.33</v>
      </c>
      <c r="L30" s="266">
        <v>0</v>
      </c>
      <c r="M30" s="266">
        <v>0</v>
      </c>
      <c r="N30" s="266">
        <v>0</v>
      </c>
      <c r="O30" s="266">
        <v>0</v>
      </c>
    </row>
    <row r="31" spans="1:15" ht="45" x14ac:dyDescent="0.25">
      <c r="A31" s="265" t="s">
        <v>278</v>
      </c>
      <c r="B31" s="265" t="s">
        <v>279</v>
      </c>
      <c r="C31" s="265" t="s">
        <v>940</v>
      </c>
      <c r="D31" s="266">
        <v>477665.92</v>
      </c>
      <c r="E31" s="266">
        <v>465724.26</v>
      </c>
      <c r="F31" s="266">
        <v>406016.02</v>
      </c>
      <c r="G31" s="266">
        <v>59708.24</v>
      </c>
      <c r="H31" s="266">
        <v>11941.66</v>
      </c>
      <c r="I31" s="266">
        <v>11941.66</v>
      </c>
      <c r="J31" s="266">
        <v>0</v>
      </c>
      <c r="K31" s="266">
        <v>11941.66</v>
      </c>
      <c r="L31" s="266">
        <v>0</v>
      </c>
      <c r="M31" s="266">
        <v>0</v>
      </c>
      <c r="N31" s="266">
        <v>0</v>
      </c>
      <c r="O31" s="266">
        <v>0</v>
      </c>
    </row>
    <row r="32" spans="1:15" ht="56.25" x14ac:dyDescent="0.25">
      <c r="A32" s="265" t="s">
        <v>295</v>
      </c>
      <c r="B32" s="265" t="s">
        <v>296</v>
      </c>
      <c r="C32" s="265" t="s">
        <v>940</v>
      </c>
      <c r="D32" s="266">
        <v>364031.13</v>
      </c>
      <c r="E32" s="266">
        <v>336728.79</v>
      </c>
      <c r="F32" s="266">
        <v>309426.46000000002</v>
      </c>
      <c r="G32" s="266">
        <v>27302.33</v>
      </c>
      <c r="H32" s="266">
        <v>27302.34</v>
      </c>
      <c r="I32" s="266">
        <v>27302.34</v>
      </c>
      <c r="J32" s="266">
        <v>0</v>
      </c>
      <c r="K32" s="266">
        <v>27302.34</v>
      </c>
      <c r="L32" s="266">
        <v>0</v>
      </c>
      <c r="M32" s="266">
        <v>0</v>
      </c>
      <c r="N32" s="266">
        <v>0</v>
      </c>
      <c r="O32" s="266">
        <v>0</v>
      </c>
    </row>
    <row r="33" spans="1:15" ht="33.75" x14ac:dyDescent="0.25">
      <c r="A33" s="265" t="s">
        <v>378</v>
      </c>
      <c r="B33" s="265" t="s">
        <v>379</v>
      </c>
      <c r="C33" s="265" t="s">
        <v>942</v>
      </c>
      <c r="D33" s="266">
        <v>515526.52</v>
      </c>
      <c r="E33" s="266">
        <v>191794.23</v>
      </c>
      <c r="F33" s="266">
        <v>191794.23</v>
      </c>
      <c r="G33" s="266">
        <v>0</v>
      </c>
      <c r="H33" s="266">
        <v>323732.28999999998</v>
      </c>
      <c r="I33" s="266">
        <v>323732.28999999998</v>
      </c>
      <c r="J33" s="266">
        <v>226000</v>
      </c>
      <c r="K33" s="266">
        <v>97732.29</v>
      </c>
      <c r="L33" s="266">
        <v>0</v>
      </c>
      <c r="M33" s="266">
        <v>0</v>
      </c>
      <c r="N33" s="266">
        <v>0</v>
      </c>
      <c r="O33" s="266">
        <v>0</v>
      </c>
    </row>
    <row r="34" spans="1:15" ht="33.75" x14ac:dyDescent="0.25">
      <c r="A34" s="265" t="s">
        <v>374</v>
      </c>
      <c r="B34" s="265" t="s">
        <v>375</v>
      </c>
      <c r="C34" s="265" t="s">
        <v>942</v>
      </c>
      <c r="D34" s="266">
        <v>728508.61</v>
      </c>
      <c r="E34" s="266">
        <v>500104.16</v>
      </c>
      <c r="F34" s="266">
        <v>500104.16</v>
      </c>
      <c r="G34" s="266">
        <v>0</v>
      </c>
      <c r="H34" s="266">
        <v>228404.45</v>
      </c>
      <c r="I34" s="266">
        <v>228404.45</v>
      </c>
      <c r="J34" s="266">
        <v>0</v>
      </c>
      <c r="K34" s="266">
        <v>228404.45</v>
      </c>
      <c r="L34" s="266">
        <v>0</v>
      </c>
      <c r="M34" s="266">
        <v>0</v>
      </c>
      <c r="N34" s="266">
        <v>0</v>
      </c>
      <c r="O34" s="266">
        <v>0</v>
      </c>
    </row>
    <row r="35" spans="1:15" ht="67.5" x14ac:dyDescent="0.25">
      <c r="A35" s="265" t="s">
        <v>592</v>
      </c>
      <c r="B35" s="265" t="s">
        <v>593</v>
      </c>
      <c r="C35" s="265" t="s">
        <v>940</v>
      </c>
      <c r="D35" s="266">
        <v>77916.53</v>
      </c>
      <c r="E35" s="266">
        <v>55462</v>
      </c>
      <c r="F35" s="266">
        <v>55462</v>
      </c>
      <c r="G35" s="266">
        <v>0</v>
      </c>
      <c r="H35" s="266">
        <v>22454.53</v>
      </c>
      <c r="I35" s="266">
        <v>22454.53</v>
      </c>
      <c r="J35" s="266">
        <v>0</v>
      </c>
      <c r="K35" s="266">
        <v>22454.53</v>
      </c>
      <c r="L35" s="266">
        <v>0</v>
      </c>
      <c r="M35" s="266">
        <v>0</v>
      </c>
      <c r="N35" s="266">
        <v>0</v>
      </c>
      <c r="O35" s="266">
        <v>0</v>
      </c>
    </row>
    <row r="36" spans="1:15" ht="56.25" x14ac:dyDescent="0.25">
      <c r="A36" s="265" t="s">
        <v>595</v>
      </c>
      <c r="B36" s="265" t="s">
        <v>596</v>
      </c>
      <c r="C36" s="265" t="s">
        <v>942</v>
      </c>
      <c r="D36" s="266">
        <v>191806.42</v>
      </c>
      <c r="E36" s="266">
        <v>163035.45000000001</v>
      </c>
      <c r="F36" s="266">
        <v>163035.45000000001</v>
      </c>
      <c r="G36" s="266">
        <v>0</v>
      </c>
      <c r="H36" s="266">
        <v>28770.97</v>
      </c>
      <c r="I36" s="266">
        <v>28770.97</v>
      </c>
      <c r="J36" s="266">
        <v>0</v>
      </c>
      <c r="K36" s="266">
        <v>28770.97</v>
      </c>
      <c r="L36" s="266">
        <v>0</v>
      </c>
      <c r="M36" s="266">
        <v>0</v>
      </c>
      <c r="N36" s="266">
        <v>0</v>
      </c>
      <c r="O36" s="266">
        <v>0</v>
      </c>
    </row>
    <row r="37" spans="1:15" ht="90" x14ac:dyDescent="0.25">
      <c r="A37" s="265" t="s">
        <v>587</v>
      </c>
      <c r="B37" s="265" t="s">
        <v>588</v>
      </c>
      <c r="C37" s="265" t="s">
        <v>940</v>
      </c>
      <c r="D37" s="266">
        <v>169733.46</v>
      </c>
      <c r="E37" s="266">
        <v>144273.44</v>
      </c>
      <c r="F37" s="266">
        <v>144273.44</v>
      </c>
      <c r="G37" s="266">
        <v>0</v>
      </c>
      <c r="H37" s="266">
        <v>25460.02</v>
      </c>
      <c r="I37" s="266">
        <v>25460.02</v>
      </c>
      <c r="J37" s="266">
        <v>0</v>
      </c>
      <c r="K37" s="266">
        <v>25460.02</v>
      </c>
      <c r="L37" s="266">
        <v>0</v>
      </c>
      <c r="M37" s="266">
        <v>0</v>
      </c>
      <c r="N37" s="266">
        <v>0</v>
      </c>
      <c r="O37" s="266">
        <v>0</v>
      </c>
    </row>
    <row r="38" spans="1:15" ht="56.25" x14ac:dyDescent="0.25">
      <c r="A38" s="265" t="s">
        <v>598</v>
      </c>
      <c r="B38" s="265" t="s">
        <v>599</v>
      </c>
      <c r="C38" s="265" t="s">
        <v>942</v>
      </c>
      <c r="D38" s="266">
        <v>416817.53</v>
      </c>
      <c r="E38" s="266">
        <v>225380.11</v>
      </c>
      <c r="F38" s="266">
        <v>225380.11</v>
      </c>
      <c r="G38" s="266">
        <v>0</v>
      </c>
      <c r="H38" s="266">
        <v>191437.42</v>
      </c>
      <c r="I38" s="266">
        <v>191437.42</v>
      </c>
      <c r="J38" s="266">
        <v>0</v>
      </c>
      <c r="K38" s="266">
        <v>191437.42</v>
      </c>
      <c r="L38" s="266">
        <v>0</v>
      </c>
      <c r="M38" s="266">
        <v>0</v>
      </c>
      <c r="N38" s="266">
        <v>0</v>
      </c>
      <c r="O38" s="266">
        <v>0</v>
      </c>
    </row>
    <row r="39" spans="1:15" ht="33.75" x14ac:dyDescent="0.25">
      <c r="A39" s="265" t="s">
        <v>610</v>
      </c>
      <c r="B39" s="265" t="s">
        <v>611</v>
      </c>
      <c r="C39" s="265" t="s">
        <v>942</v>
      </c>
      <c r="D39" s="266">
        <v>297849</v>
      </c>
      <c r="E39" s="266">
        <v>253171</v>
      </c>
      <c r="F39" s="266">
        <v>253171</v>
      </c>
      <c r="G39" s="266">
        <v>0</v>
      </c>
      <c r="H39" s="266">
        <v>44678</v>
      </c>
      <c r="I39" s="266">
        <v>44678</v>
      </c>
      <c r="J39" s="266">
        <v>0</v>
      </c>
      <c r="K39" s="266">
        <v>44678</v>
      </c>
      <c r="L39" s="266">
        <v>0</v>
      </c>
      <c r="M39" s="266">
        <v>0</v>
      </c>
      <c r="N39" s="266">
        <v>0</v>
      </c>
      <c r="O39" s="266">
        <v>0</v>
      </c>
    </row>
    <row r="40" spans="1:15" ht="33.75" x14ac:dyDescent="0.25">
      <c r="A40" s="265" t="s">
        <v>602</v>
      </c>
      <c r="B40" s="265" t="s">
        <v>603</v>
      </c>
      <c r="C40" s="265" t="s">
        <v>942</v>
      </c>
      <c r="D40" s="266">
        <v>557789.41</v>
      </c>
      <c r="E40" s="266">
        <v>474120</v>
      </c>
      <c r="F40" s="266">
        <v>474120</v>
      </c>
      <c r="G40" s="266">
        <v>0</v>
      </c>
      <c r="H40" s="266">
        <v>83669.41</v>
      </c>
      <c r="I40" s="266">
        <v>83669.41</v>
      </c>
      <c r="J40" s="266">
        <v>0</v>
      </c>
      <c r="K40" s="266">
        <v>83669.41</v>
      </c>
      <c r="L40" s="266">
        <v>0</v>
      </c>
      <c r="M40" s="266">
        <v>0</v>
      </c>
      <c r="N40" s="266">
        <v>0</v>
      </c>
      <c r="O40" s="266">
        <v>0</v>
      </c>
    </row>
    <row r="41" spans="1:15" ht="45" x14ac:dyDescent="0.25">
      <c r="A41" s="265" t="s">
        <v>613</v>
      </c>
      <c r="B41" s="265" t="s">
        <v>614</v>
      </c>
      <c r="C41" s="265" t="s">
        <v>942</v>
      </c>
      <c r="D41" s="266">
        <v>1467582</v>
      </c>
      <c r="E41" s="266">
        <v>1247444</v>
      </c>
      <c r="F41" s="266">
        <v>1247444</v>
      </c>
      <c r="G41" s="266">
        <v>0</v>
      </c>
      <c r="H41" s="266">
        <v>220138</v>
      </c>
      <c r="I41" s="266">
        <v>220138</v>
      </c>
      <c r="J41" s="266">
        <v>0</v>
      </c>
      <c r="K41" s="266">
        <v>220138</v>
      </c>
      <c r="L41" s="266">
        <v>0</v>
      </c>
      <c r="M41" s="266">
        <v>0</v>
      </c>
      <c r="N41" s="266">
        <v>0</v>
      </c>
      <c r="O41" s="266">
        <v>0</v>
      </c>
    </row>
    <row r="42" spans="1:15" ht="33.75" x14ac:dyDescent="0.25">
      <c r="A42" s="265" t="s">
        <v>606</v>
      </c>
      <c r="B42" s="265" t="s">
        <v>607</v>
      </c>
      <c r="C42" s="265" t="s">
        <v>942</v>
      </c>
      <c r="D42" s="266">
        <v>203981</v>
      </c>
      <c r="E42" s="266">
        <v>173383.85</v>
      </c>
      <c r="F42" s="266">
        <v>173383.85</v>
      </c>
      <c r="G42" s="266">
        <v>0</v>
      </c>
      <c r="H42" s="266">
        <v>30597.15</v>
      </c>
      <c r="I42" s="266">
        <v>30597.15</v>
      </c>
      <c r="J42" s="266">
        <v>0</v>
      </c>
      <c r="K42" s="266">
        <v>30597.15</v>
      </c>
      <c r="L42" s="266">
        <v>0</v>
      </c>
      <c r="M42" s="266">
        <v>0</v>
      </c>
      <c r="N42" s="266">
        <v>0</v>
      </c>
      <c r="O42" s="266">
        <v>0</v>
      </c>
    </row>
    <row r="43" spans="1:15" ht="45" x14ac:dyDescent="0.25">
      <c r="A43" s="265" t="s">
        <v>571</v>
      </c>
      <c r="B43" s="265" t="s">
        <v>572</v>
      </c>
      <c r="C43" s="265" t="s">
        <v>942</v>
      </c>
      <c r="D43" s="266">
        <v>43698.85</v>
      </c>
      <c r="E43" s="266">
        <v>43698.85</v>
      </c>
      <c r="F43" s="266">
        <v>40155.699999999997</v>
      </c>
      <c r="G43" s="266">
        <v>3543.15</v>
      </c>
      <c r="H43" s="266">
        <v>3543.15</v>
      </c>
      <c r="I43" s="266">
        <v>0</v>
      </c>
      <c r="J43" s="266">
        <v>0</v>
      </c>
      <c r="K43" s="266">
        <v>0</v>
      </c>
      <c r="L43" s="266">
        <v>0</v>
      </c>
      <c r="M43" s="266">
        <v>3543.15</v>
      </c>
      <c r="N43" s="266">
        <v>3543.15</v>
      </c>
      <c r="O43" s="266">
        <v>0</v>
      </c>
    </row>
    <row r="44" spans="1:15" ht="45" x14ac:dyDescent="0.25">
      <c r="A44" s="265" t="s">
        <v>550</v>
      </c>
      <c r="B44" s="265" t="s">
        <v>551</v>
      </c>
      <c r="C44" s="265" t="s">
        <v>942</v>
      </c>
      <c r="D44" s="266">
        <v>18170.59</v>
      </c>
      <c r="E44" s="266">
        <v>16807.79</v>
      </c>
      <c r="F44" s="266">
        <v>15445</v>
      </c>
      <c r="G44" s="266">
        <v>1362.79</v>
      </c>
      <c r="H44" s="266">
        <v>1362.8</v>
      </c>
      <c r="I44" s="266">
        <v>1362.8</v>
      </c>
      <c r="J44" s="266">
        <v>0</v>
      </c>
      <c r="K44" s="266">
        <v>1362.8</v>
      </c>
      <c r="L44" s="266">
        <v>0</v>
      </c>
      <c r="M44" s="266">
        <v>0</v>
      </c>
      <c r="N44" s="266">
        <v>0</v>
      </c>
      <c r="O44" s="266">
        <v>0</v>
      </c>
    </row>
    <row r="45" spans="1:15" ht="45" x14ac:dyDescent="0.25">
      <c r="A45" s="265" t="s">
        <v>504</v>
      </c>
      <c r="B45" s="265" t="s">
        <v>505</v>
      </c>
      <c r="C45" s="265" t="s">
        <v>942</v>
      </c>
      <c r="D45" s="266">
        <v>31523.14</v>
      </c>
      <c r="E45" s="266">
        <v>31523.14</v>
      </c>
      <c r="F45" s="266">
        <v>28967.21</v>
      </c>
      <c r="G45" s="266">
        <v>2555.9299999999998</v>
      </c>
      <c r="H45" s="266">
        <v>2555.9299999999998</v>
      </c>
      <c r="I45" s="266">
        <v>0</v>
      </c>
      <c r="J45" s="266">
        <v>0</v>
      </c>
      <c r="K45" s="266">
        <v>0</v>
      </c>
      <c r="L45" s="266">
        <v>0</v>
      </c>
      <c r="M45" s="266">
        <v>2555.9299999999998</v>
      </c>
      <c r="N45" s="266">
        <v>2555.9299999999998</v>
      </c>
      <c r="O45" s="266">
        <v>0</v>
      </c>
    </row>
    <row r="46" spans="1:15" ht="67.5" x14ac:dyDescent="0.25">
      <c r="A46" s="265" t="s">
        <v>581</v>
      </c>
      <c r="B46" s="265" t="s">
        <v>582</v>
      </c>
      <c r="C46" s="265" t="s">
        <v>942</v>
      </c>
      <c r="D46" s="266">
        <v>99133.17</v>
      </c>
      <c r="E46" s="266">
        <v>99133.17</v>
      </c>
      <c r="F46" s="266">
        <v>91095.35</v>
      </c>
      <c r="G46" s="266">
        <v>8037.82</v>
      </c>
      <c r="H46" s="266">
        <v>8037.83</v>
      </c>
      <c r="I46" s="266">
        <v>0</v>
      </c>
      <c r="J46" s="266">
        <v>0</v>
      </c>
      <c r="K46" s="266">
        <v>0</v>
      </c>
      <c r="L46" s="266">
        <v>0</v>
      </c>
      <c r="M46" s="266">
        <v>8037.83</v>
      </c>
      <c r="N46" s="266">
        <v>8037.83</v>
      </c>
      <c r="O46" s="266">
        <v>0</v>
      </c>
    </row>
    <row r="47" spans="1:15" ht="45" x14ac:dyDescent="0.25">
      <c r="A47" s="265" t="s">
        <v>576</v>
      </c>
      <c r="B47" s="265" t="s">
        <v>577</v>
      </c>
      <c r="C47" s="265" t="s">
        <v>940</v>
      </c>
      <c r="D47" s="266">
        <v>21944.7</v>
      </c>
      <c r="E47" s="266">
        <v>21944.7</v>
      </c>
      <c r="F47" s="266">
        <v>21944.7</v>
      </c>
      <c r="G47" s="266">
        <v>0</v>
      </c>
      <c r="H47" s="266">
        <v>4948.3</v>
      </c>
      <c r="I47" s="266">
        <v>0</v>
      </c>
      <c r="J47" s="266">
        <v>0</v>
      </c>
      <c r="K47" s="266">
        <v>0</v>
      </c>
      <c r="L47" s="266">
        <v>0</v>
      </c>
      <c r="M47" s="266">
        <v>4948.3</v>
      </c>
      <c r="N47" s="266">
        <v>4948.3</v>
      </c>
      <c r="O47" s="266">
        <v>0</v>
      </c>
    </row>
    <row r="48" spans="1:15" ht="67.5" x14ac:dyDescent="0.25">
      <c r="A48" s="265" t="s">
        <v>535</v>
      </c>
      <c r="B48" s="265" t="s">
        <v>536</v>
      </c>
      <c r="C48" s="265" t="s">
        <v>942</v>
      </c>
      <c r="D48" s="266">
        <v>100219.43</v>
      </c>
      <c r="E48" s="266">
        <v>92702.97</v>
      </c>
      <c r="F48" s="266">
        <v>85186.52</v>
      </c>
      <c r="G48" s="266">
        <v>7516.45</v>
      </c>
      <c r="H48" s="266">
        <v>7516.46</v>
      </c>
      <c r="I48" s="266">
        <v>7516.46</v>
      </c>
      <c r="J48" s="266">
        <v>0</v>
      </c>
      <c r="K48" s="266">
        <v>7516.46</v>
      </c>
      <c r="L48" s="266">
        <v>0</v>
      </c>
      <c r="M48" s="266">
        <v>0</v>
      </c>
      <c r="N48" s="266">
        <v>0</v>
      </c>
      <c r="O48" s="266">
        <v>0</v>
      </c>
    </row>
    <row r="49" spans="1:15" ht="56.25" x14ac:dyDescent="0.25">
      <c r="A49" s="265" t="s">
        <v>540</v>
      </c>
      <c r="B49" s="265" t="s">
        <v>541</v>
      </c>
      <c r="C49" s="265" t="s">
        <v>942</v>
      </c>
      <c r="D49" s="266">
        <v>48833.47</v>
      </c>
      <c r="E49" s="266">
        <v>48833.47</v>
      </c>
      <c r="F49" s="266">
        <v>44874</v>
      </c>
      <c r="G49" s="266">
        <v>3959.47</v>
      </c>
      <c r="H49" s="266">
        <v>3959.47</v>
      </c>
      <c r="I49" s="266">
        <v>0</v>
      </c>
      <c r="J49" s="266">
        <v>0</v>
      </c>
      <c r="K49" s="266">
        <v>0</v>
      </c>
      <c r="L49" s="266">
        <v>0</v>
      </c>
      <c r="M49" s="266">
        <v>3959.47</v>
      </c>
      <c r="N49" s="266">
        <v>3959.47</v>
      </c>
      <c r="O49" s="266">
        <v>0</v>
      </c>
    </row>
    <row r="50" spans="1:15" ht="56.25" x14ac:dyDescent="0.25">
      <c r="A50" s="265" t="s">
        <v>565</v>
      </c>
      <c r="B50" s="265" t="s">
        <v>566</v>
      </c>
      <c r="C50" s="265" t="s">
        <v>942</v>
      </c>
      <c r="D50" s="266">
        <v>240523</v>
      </c>
      <c r="E50" s="266">
        <v>222483.77</v>
      </c>
      <c r="F50" s="266">
        <v>204444.55</v>
      </c>
      <c r="G50" s="266">
        <v>18039.22</v>
      </c>
      <c r="H50" s="266">
        <v>18039.23</v>
      </c>
      <c r="I50" s="266">
        <v>18039.23</v>
      </c>
      <c r="J50" s="266">
        <v>0</v>
      </c>
      <c r="K50" s="266">
        <v>18039.23</v>
      </c>
      <c r="L50" s="266">
        <v>0</v>
      </c>
      <c r="M50" s="266">
        <v>0</v>
      </c>
      <c r="N50" s="266">
        <v>0</v>
      </c>
      <c r="O50" s="266">
        <v>0</v>
      </c>
    </row>
    <row r="51" spans="1:15" ht="78.75" x14ac:dyDescent="0.25">
      <c r="A51" s="265" t="s">
        <v>545</v>
      </c>
      <c r="B51" s="265" t="s">
        <v>546</v>
      </c>
      <c r="C51" s="265" t="s">
        <v>942</v>
      </c>
      <c r="D51" s="266">
        <v>21270.58</v>
      </c>
      <c r="E51" s="266">
        <v>19675.28</v>
      </c>
      <c r="F51" s="266">
        <v>18080</v>
      </c>
      <c r="G51" s="266">
        <v>1595.28</v>
      </c>
      <c r="H51" s="266">
        <v>1595.3</v>
      </c>
      <c r="I51" s="266">
        <v>1595.3</v>
      </c>
      <c r="J51" s="266">
        <v>0</v>
      </c>
      <c r="K51" s="266">
        <v>1595.3</v>
      </c>
      <c r="L51" s="266">
        <v>0</v>
      </c>
      <c r="M51" s="266">
        <v>0</v>
      </c>
      <c r="N51" s="266">
        <v>0</v>
      </c>
      <c r="O51" s="266">
        <v>0</v>
      </c>
    </row>
    <row r="52" spans="1:15" ht="78.75" x14ac:dyDescent="0.25">
      <c r="A52" s="265" t="s">
        <v>555</v>
      </c>
      <c r="B52" s="265" t="s">
        <v>556</v>
      </c>
      <c r="C52" s="265" t="s">
        <v>942</v>
      </c>
      <c r="D52" s="266">
        <v>24982.35</v>
      </c>
      <c r="E52" s="266">
        <v>23108.67</v>
      </c>
      <c r="F52" s="266">
        <v>21235</v>
      </c>
      <c r="G52" s="266">
        <v>1873.67</v>
      </c>
      <c r="H52" s="266">
        <v>1873.68</v>
      </c>
      <c r="I52" s="266">
        <v>1873.68</v>
      </c>
      <c r="J52" s="266">
        <v>0</v>
      </c>
      <c r="K52" s="266">
        <v>1873.68</v>
      </c>
      <c r="L52" s="266">
        <v>0</v>
      </c>
      <c r="M52" s="266">
        <v>0</v>
      </c>
      <c r="N52" s="266">
        <v>0</v>
      </c>
      <c r="O52" s="266">
        <v>0</v>
      </c>
    </row>
    <row r="53" spans="1:15" ht="67.5" x14ac:dyDescent="0.25">
      <c r="A53" s="265" t="s">
        <v>515</v>
      </c>
      <c r="B53" s="265" t="s">
        <v>516</v>
      </c>
      <c r="C53" s="265" t="s">
        <v>942</v>
      </c>
      <c r="D53" s="266">
        <v>22374.91</v>
      </c>
      <c r="E53" s="266">
        <v>22374.91</v>
      </c>
      <c r="F53" s="266">
        <v>20560.73</v>
      </c>
      <c r="G53" s="266">
        <v>1814.18</v>
      </c>
      <c r="H53" s="266">
        <v>3591.34</v>
      </c>
      <c r="I53" s="266">
        <v>0</v>
      </c>
      <c r="J53" s="266">
        <v>0</v>
      </c>
      <c r="K53" s="266">
        <v>0</v>
      </c>
      <c r="L53" s="266">
        <v>0</v>
      </c>
      <c r="M53" s="266">
        <v>3591.34</v>
      </c>
      <c r="N53" s="266">
        <v>3591.34</v>
      </c>
      <c r="O53" s="266">
        <v>0</v>
      </c>
    </row>
    <row r="54" spans="1:15" ht="67.5" x14ac:dyDescent="0.25">
      <c r="A54" s="265" t="s">
        <v>520</v>
      </c>
      <c r="B54" s="265" t="s">
        <v>521</v>
      </c>
      <c r="C54" s="265" t="s">
        <v>942</v>
      </c>
      <c r="D54" s="266">
        <v>21854.37</v>
      </c>
      <c r="E54" s="266">
        <v>21854.37</v>
      </c>
      <c r="F54" s="266">
        <v>20082.400000000001</v>
      </c>
      <c r="G54" s="266">
        <v>1771.97</v>
      </c>
      <c r="H54" s="266">
        <v>1771.98</v>
      </c>
      <c r="I54" s="266">
        <v>0</v>
      </c>
      <c r="J54" s="266">
        <v>0</v>
      </c>
      <c r="K54" s="266">
        <v>0</v>
      </c>
      <c r="L54" s="266">
        <v>0</v>
      </c>
      <c r="M54" s="266">
        <v>1771.98</v>
      </c>
      <c r="N54" s="266">
        <v>1771.98</v>
      </c>
      <c r="O54" s="266">
        <v>0</v>
      </c>
    </row>
    <row r="55" spans="1:15" ht="67.5" x14ac:dyDescent="0.25">
      <c r="A55" s="265" t="s">
        <v>509</v>
      </c>
      <c r="B55" s="265" t="s">
        <v>510</v>
      </c>
      <c r="C55" s="265" t="s">
        <v>942</v>
      </c>
      <c r="D55" s="266">
        <v>178018.17</v>
      </c>
      <c r="E55" s="266">
        <v>164666.79999999999</v>
      </c>
      <c r="F55" s="266">
        <v>151315.44</v>
      </c>
      <c r="G55" s="266">
        <v>13351.36</v>
      </c>
      <c r="H55" s="266">
        <v>13351.37</v>
      </c>
      <c r="I55" s="266">
        <v>13351.37</v>
      </c>
      <c r="J55" s="266">
        <v>0</v>
      </c>
      <c r="K55" s="266">
        <v>13351.37</v>
      </c>
      <c r="L55" s="266">
        <v>0</v>
      </c>
      <c r="M55" s="266">
        <v>0</v>
      </c>
      <c r="N55" s="266">
        <v>0</v>
      </c>
      <c r="O55" s="266">
        <v>0</v>
      </c>
    </row>
    <row r="56" spans="1:15" ht="45" x14ac:dyDescent="0.25">
      <c r="A56" s="265" t="s">
        <v>501</v>
      </c>
      <c r="B56" s="265" t="s">
        <v>502</v>
      </c>
      <c r="C56" s="265" t="s">
        <v>942</v>
      </c>
      <c r="D56" s="266">
        <v>33913.86</v>
      </c>
      <c r="E56" s="266">
        <v>31370.32</v>
      </c>
      <c r="F56" s="266">
        <v>28826.77</v>
      </c>
      <c r="G56" s="266">
        <v>2543.5500000000002</v>
      </c>
      <c r="H56" s="266">
        <v>2543.54</v>
      </c>
      <c r="I56" s="266">
        <v>2543.54</v>
      </c>
      <c r="J56" s="266">
        <v>0</v>
      </c>
      <c r="K56" s="266">
        <v>2543.54</v>
      </c>
      <c r="L56" s="266">
        <v>0</v>
      </c>
      <c r="M56" s="266">
        <v>0</v>
      </c>
      <c r="N56" s="266">
        <v>0</v>
      </c>
      <c r="O56" s="266">
        <v>0</v>
      </c>
    </row>
    <row r="57" spans="1:15" ht="67.5" x14ac:dyDescent="0.25">
      <c r="A57" s="265" t="s">
        <v>530</v>
      </c>
      <c r="B57" s="265" t="s">
        <v>531</v>
      </c>
      <c r="C57" s="265" t="s">
        <v>942</v>
      </c>
      <c r="D57" s="266">
        <v>19866.060000000001</v>
      </c>
      <c r="E57" s="266">
        <v>19866.060000000001</v>
      </c>
      <c r="F57" s="266">
        <v>18255.310000000001</v>
      </c>
      <c r="G57" s="266">
        <v>1610.75</v>
      </c>
      <c r="H57" s="266">
        <v>1610.77</v>
      </c>
      <c r="I57" s="266">
        <v>0</v>
      </c>
      <c r="J57" s="266">
        <v>0</v>
      </c>
      <c r="K57" s="266">
        <v>0</v>
      </c>
      <c r="L57" s="266">
        <v>0</v>
      </c>
      <c r="M57" s="266">
        <v>1610.77</v>
      </c>
      <c r="N57" s="266">
        <v>1610.77</v>
      </c>
      <c r="O57" s="266">
        <v>0</v>
      </c>
    </row>
    <row r="58" spans="1:15" ht="67.5" x14ac:dyDescent="0.25">
      <c r="A58" s="265" t="s">
        <v>525</v>
      </c>
      <c r="B58" s="265" t="s">
        <v>526</v>
      </c>
      <c r="C58" s="265" t="s">
        <v>942</v>
      </c>
      <c r="D58" s="266">
        <v>13192.84</v>
      </c>
      <c r="E58" s="266">
        <v>13192.84</v>
      </c>
      <c r="F58" s="266">
        <v>12123.16</v>
      </c>
      <c r="G58" s="266">
        <v>1069.68</v>
      </c>
      <c r="H58" s="266">
        <v>1069.7</v>
      </c>
      <c r="I58" s="266">
        <v>0</v>
      </c>
      <c r="J58" s="266">
        <v>0</v>
      </c>
      <c r="K58" s="266">
        <v>0</v>
      </c>
      <c r="L58" s="266">
        <v>0</v>
      </c>
      <c r="M58" s="266">
        <v>1069.7</v>
      </c>
      <c r="N58" s="266">
        <v>1069.7</v>
      </c>
      <c r="O58" s="266">
        <v>0</v>
      </c>
    </row>
    <row r="59" spans="1:15" ht="33.75" x14ac:dyDescent="0.25">
      <c r="A59" s="265" t="s">
        <v>560</v>
      </c>
      <c r="B59" s="265" t="s">
        <v>561</v>
      </c>
      <c r="C59" s="265" t="s">
        <v>942</v>
      </c>
      <c r="D59" s="266">
        <v>19449.150000000001</v>
      </c>
      <c r="E59" s="266">
        <v>16268.01</v>
      </c>
      <c r="F59" s="266">
        <v>13486.16</v>
      </c>
      <c r="G59" s="266">
        <v>2781.85</v>
      </c>
      <c r="H59" s="266">
        <v>3181.14</v>
      </c>
      <c r="I59" s="266">
        <v>3181.14</v>
      </c>
      <c r="J59" s="266">
        <v>0</v>
      </c>
      <c r="K59" s="266">
        <v>1319.03</v>
      </c>
      <c r="L59" s="266">
        <v>1862.11</v>
      </c>
      <c r="M59" s="266">
        <v>0</v>
      </c>
      <c r="N59" s="266">
        <v>0</v>
      </c>
      <c r="O59" s="266">
        <v>0</v>
      </c>
    </row>
    <row r="60" spans="1:15" ht="33.75" x14ac:dyDescent="0.25">
      <c r="A60" s="265" t="s">
        <v>270</v>
      </c>
      <c r="B60" s="265" t="s">
        <v>271</v>
      </c>
      <c r="C60" s="265" t="s">
        <v>942</v>
      </c>
      <c r="D60" s="266">
        <v>865441.34</v>
      </c>
      <c r="E60" s="266">
        <v>800533.23</v>
      </c>
      <c r="F60" s="266">
        <v>735625.13</v>
      </c>
      <c r="G60" s="266">
        <v>64908.1</v>
      </c>
      <c r="H60" s="266">
        <v>64908.11</v>
      </c>
      <c r="I60" s="266">
        <v>64908.11</v>
      </c>
      <c r="J60" s="266">
        <v>0</v>
      </c>
      <c r="K60" s="266">
        <v>64908.11</v>
      </c>
      <c r="L60" s="266">
        <v>0</v>
      </c>
      <c r="M60" s="266">
        <v>0</v>
      </c>
      <c r="N60" s="266">
        <v>0</v>
      </c>
      <c r="O60" s="266">
        <v>0</v>
      </c>
    </row>
    <row r="61" spans="1:15" ht="56.25" x14ac:dyDescent="0.25">
      <c r="A61" s="265" t="s">
        <v>264</v>
      </c>
      <c r="B61" s="265" t="s">
        <v>265</v>
      </c>
      <c r="C61" s="265" t="s">
        <v>942</v>
      </c>
      <c r="D61" s="266">
        <v>975848.52</v>
      </c>
      <c r="E61" s="266">
        <v>902659.88</v>
      </c>
      <c r="F61" s="266">
        <v>829471.24</v>
      </c>
      <c r="G61" s="266">
        <v>73188.639999999999</v>
      </c>
      <c r="H61" s="266">
        <v>73188.639999999999</v>
      </c>
      <c r="I61" s="266">
        <v>73188.639999999999</v>
      </c>
      <c r="J61" s="266">
        <v>0</v>
      </c>
      <c r="K61" s="266">
        <v>73188.639999999999</v>
      </c>
      <c r="L61" s="266">
        <v>0</v>
      </c>
      <c r="M61" s="266">
        <v>0</v>
      </c>
      <c r="N61" s="266">
        <v>0</v>
      </c>
      <c r="O61" s="266">
        <v>0</v>
      </c>
    </row>
    <row r="62" spans="1:15" ht="22.5" x14ac:dyDescent="0.25">
      <c r="A62" s="265" t="s">
        <v>466</v>
      </c>
      <c r="B62" s="265" t="s">
        <v>467</v>
      </c>
      <c r="C62" s="265" t="s">
        <v>942</v>
      </c>
      <c r="D62" s="266">
        <v>190492.94</v>
      </c>
      <c r="E62" s="266">
        <v>176205.97</v>
      </c>
      <c r="F62" s="266">
        <v>161919</v>
      </c>
      <c r="G62" s="266">
        <v>14286.97</v>
      </c>
      <c r="H62" s="266">
        <v>14286.97</v>
      </c>
      <c r="I62" s="266">
        <v>14286.97</v>
      </c>
      <c r="J62" s="266">
        <v>0</v>
      </c>
      <c r="K62" s="266">
        <v>14286.97</v>
      </c>
      <c r="L62" s="266">
        <v>0</v>
      </c>
      <c r="M62" s="266">
        <v>0</v>
      </c>
      <c r="N62" s="266">
        <v>0</v>
      </c>
      <c r="O62" s="266">
        <v>0</v>
      </c>
    </row>
    <row r="63" spans="1:15" ht="45" x14ac:dyDescent="0.25">
      <c r="A63" s="265" t="s">
        <v>461</v>
      </c>
      <c r="B63" s="265" t="s">
        <v>462</v>
      </c>
      <c r="C63" s="265" t="s">
        <v>942</v>
      </c>
      <c r="D63" s="266">
        <v>137798.82</v>
      </c>
      <c r="E63" s="266">
        <v>127463.91</v>
      </c>
      <c r="F63" s="266">
        <v>117129</v>
      </c>
      <c r="G63" s="266">
        <v>10334.91</v>
      </c>
      <c r="H63" s="266">
        <v>10334.91</v>
      </c>
      <c r="I63" s="266">
        <v>10334.91</v>
      </c>
      <c r="J63" s="266">
        <v>0</v>
      </c>
      <c r="K63" s="266">
        <v>10334.91</v>
      </c>
      <c r="L63" s="266">
        <v>0</v>
      </c>
      <c r="M63" s="266">
        <v>0</v>
      </c>
      <c r="N63" s="266">
        <v>0</v>
      </c>
      <c r="O63" s="266">
        <v>0</v>
      </c>
    </row>
    <row r="64" spans="1:15" ht="67.5" x14ac:dyDescent="0.25">
      <c r="A64" s="265" t="s">
        <v>472</v>
      </c>
      <c r="B64" s="265" t="s">
        <v>473</v>
      </c>
      <c r="C64" s="265" t="s">
        <v>942</v>
      </c>
      <c r="D64" s="266">
        <v>121941.18</v>
      </c>
      <c r="E64" s="266">
        <v>112795.59</v>
      </c>
      <c r="F64" s="266">
        <v>103650</v>
      </c>
      <c r="G64" s="266">
        <v>9145.59</v>
      </c>
      <c r="H64" s="266">
        <v>9145.59</v>
      </c>
      <c r="I64" s="266">
        <v>9145.59</v>
      </c>
      <c r="J64" s="266">
        <v>0</v>
      </c>
      <c r="K64" s="266">
        <v>9145.59</v>
      </c>
      <c r="L64" s="266">
        <v>0</v>
      </c>
      <c r="M64" s="266">
        <v>0</v>
      </c>
      <c r="N64" s="266">
        <v>0</v>
      </c>
      <c r="O64" s="266">
        <v>0</v>
      </c>
    </row>
    <row r="65" spans="1:15" ht="45" x14ac:dyDescent="0.25">
      <c r="A65" s="265" t="s">
        <v>456</v>
      </c>
      <c r="B65" s="265" t="s">
        <v>457</v>
      </c>
      <c r="C65" s="265" t="s">
        <v>942</v>
      </c>
      <c r="D65" s="266">
        <v>46877.65</v>
      </c>
      <c r="E65" s="266">
        <v>43361.82</v>
      </c>
      <c r="F65" s="266">
        <v>39846</v>
      </c>
      <c r="G65" s="266">
        <v>3515.82</v>
      </c>
      <c r="H65" s="266">
        <v>3515.83</v>
      </c>
      <c r="I65" s="266">
        <v>3515.83</v>
      </c>
      <c r="J65" s="266">
        <v>0</v>
      </c>
      <c r="K65" s="266">
        <v>3515.83</v>
      </c>
      <c r="L65" s="266">
        <v>0</v>
      </c>
      <c r="M65" s="266">
        <v>0</v>
      </c>
      <c r="N65" s="266">
        <v>0</v>
      </c>
      <c r="O65" s="266">
        <v>0</v>
      </c>
    </row>
    <row r="66" spans="1:15" ht="90" x14ac:dyDescent="0.25">
      <c r="A66" s="265" t="s">
        <v>490</v>
      </c>
      <c r="B66" s="265" t="s">
        <v>491</v>
      </c>
      <c r="C66" s="265" t="s">
        <v>942</v>
      </c>
      <c r="D66" s="266">
        <v>10980</v>
      </c>
      <c r="E66" s="266">
        <v>10156.5</v>
      </c>
      <c r="F66" s="266">
        <v>9333</v>
      </c>
      <c r="G66" s="266">
        <v>823.5</v>
      </c>
      <c r="H66" s="266">
        <v>823.5</v>
      </c>
      <c r="I66" s="266">
        <v>823.5</v>
      </c>
      <c r="J66" s="266">
        <v>0</v>
      </c>
      <c r="K66" s="266">
        <v>823.5</v>
      </c>
      <c r="L66" s="266">
        <v>0</v>
      </c>
      <c r="M66" s="266">
        <v>0</v>
      </c>
      <c r="N66" s="266">
        <v>0</v>
      </c>
      <c r="O66" s="266">
        <v>0</v>
      </c>
    </row>
    <row r="67" spans="1:15" ht="90" x14ac:dyDescent="0.25">
      <c r="A67" s="265" t="s">
        <v>485</v>
      </c>
      <c r="B67" s="265" t="s">
        <v>486</v>
      </c>
      <c r="C67" s="265" t="s">
        <v>942</v>
      </c>
      <c r="D67" s="266">
        <v>4317</v>
      </c>
      <c r="E67" s="266">
        <v>3993.3</v>
      </c>
      <c r="F67" s="266">
        <v>3669.6</v>
      </c>
      <c r="G67" s="266">
        <v>323.7</v>
      </c>
      <c r="H67" s="266">
        <v>323.7</v>
      </c>
      <c r="I67" s="266">
        <v>323.7</v>
      </c>
      <c r="J67" s="266">
        <v>0</v>
      </c>
      <c r="K67" s="266">
        <v>323.7</v>
      </c>
      <c r="L67" s="266">
        <v>0</v>
      </c>
      <c r="M67" s="266">
        <v>0</v>
      </c>
      <c r="N67" s="266">
        <v>0</v>
      </c>
      <c r="O67" s="266">
        <v>0</v>
      </c>
    </row>
    <row r="68" spans="1:15" ht="123.75" x14ac:dyDescent="0.25">
      <c r="A68" s="265" t="s">
        <v>479</v>
      </c>
      <c r="B68" s="265" t="s">
        <v>480</v>
      </c>
      <c r="C68" s="265" t="s">
        <v>942</v>
      </c>
      <c r="D68" s="266">
        <v>12312.24</v>
      </c>
      <c r="E68" s="266">
        <v>11388.82</v>
      </c>
      <c r="F68" s="266">
        <v>10465.4</v>
      </c>
      <c r="G68" s="266">
        <v>923.42</v>
      </c>
      <c r="H68" s="266">
        <v>923.42</v>
      </c>
      <c r="I68" s="266">
        <v>923.42</v>
      </c>
      <c r="J68" s="266">
        <v>0</v>
      </c>
      <c r="K68" s="266">
        <v>923.42</v>
      </c>
      <c r="L68" s="266">
        <v>0</v>
      </c>
      <c r="M68" s="266">
        <v>0</v>
      </c>
      <c r="N68" s="266">
        <v>0</v>
      </c>
      <c r="O68" s="266">
        <v>0</v>
      </c>
    </row>
    <row r="69" spans="1:15" ht="67.5" x14ac:dyDescent="0.25">
      <c r="A69" s="265" t="s">
        <v>496</v>
      </c>
      <c r="B69" s="265" t="s">
        <v>497</v>
      </c>
      <c r="C69" s="265" t="s">
        <v>942</v>
      </c>
      <c r="D69" s="266">
        <v>17152.939999999999</v>
      </c>
      <c r="E69" s="266">
        <v>15866.46</v>
      </c>
      <c r="F69" s="266">
        <v>14580</v>
      </c>
      <c r="G69" s="266">
        <v>1286.46</v>
      </c>
      <c r="H69" s="266">
        <v>1286.48</v>
      </c>
      <c r="I69" s="266">
        <v>1286.48</v>
      </c>
      <c r="J69" s="266">
        <v>0</v>
      </c>
      <c r="K69" s="266">
        <v>1286.48</v>
      </c>
      <c r="L69" s="266">
        <v>0</v>
      </c>
      <c r="M69" s="266">
        <v>0</v>
      </c>
      <c r="N69" s="266">
        <v>0</v>
      </c>
      <c r="O69" s="266">
        <v>0</v>
      </c>
    </row>
    <row r="70" spans="1:15" ht="112.5" x14ac:dyDescent="0.25">
      <c r="A70" s="265" t="s">
        <v>450</v>
      </c>
      <c r="B70" s="265" t="s">
        <v>451</v>
      </c>
      <c r="C70" s="265" t="s">
        <v>942</v>
      </c>
      <c r="D70" s="266">
        <v>312531.76</v>
      </c>
      <c r="E70" s="266">
        <v>289091.87</v>
      </c>
      <c r="F70" s="266">
        <v>265652</v>
      </c>
      <c r="G70" s="266">
        <v>23439.87</v>
      </c>
      <c r="H70" s="266">
        <v>23439.89</v>
      </c>
      <c r="I70" s="266">
        <v>23439.89</v>
      </c>
      <c r="J70" s="266">
        <v>0</v>
      </c>
      <c r="K70" s="266">
        <v>23439.89</v>
      </c>
      <c r="L70" s="266">
        <v>0</v>
      </c>
      <c r="M70" s="266">
        <v>0</v>
      </c>
      <c r="N70" s="266">
        <v>0</v>
      </c>
      <c r="O70" s="266">
        <v>0</v>
      </c>
    </row>
    <row r="71" spans="1:15" ht="45" x14ac:dyDescent="0.25">
      <c r="A71" s="265" t="s">
        <v>443</v>
      </c>
      <c r="B71" s="265" t="s">
        <v>444</v>
      </c>
      <c r="C71" s="265" t="s">
        <v>942</v>
      </c>
      <c r="D71" s="266">
        <v>725656.21</v>
      </c>
      <c r="E71" s="266">
        <v>256199.97</v>
      </c>
      <c r="F71" s="266">
        <v>235427</v>
      </c>
      <c r="G71" s="266">
        <v>20772.97</v>
      </c>
      <c r="H71" s="266">
        <v>469456.24</v>
      </c>
      <c r="I71" s="266">
        <v>469456.24</v>
      </c>
      <c r="J71" s="266">
        <v>0</v>
      </c>
      <c r="K71" s="266">
        <v>469456.24</v>
      </c>
      <c r="L71" s="266">
        <v>0</v>
      </c>
      <c r="M71" s="266">
        <v>0</v>
      </c>
      <c r="N71" s="266">
        <v>0</v>
      </c>
      <c r="O71" s="266">
        <v>0</v>
      </c>
    </row>
    <row r="72" spans="1:15" ht="67.5" x14ac:dyDescent="0.25">
      <c r="A72" s="265" t="s">
        <v>446</v>
      </c>
      <c r="B72" s="265" t="s">
        <v>447</v>
      </c>
      <c r="C72" s="265" t="s">
        <v>942</v>
      </c>
      <c r="D72" s="266">
        <v>258030.9</v>
      </c>
      <c r="E72" s="266">
        <v>209124</v>
      </c>
      <c r="F72" s="266">
        <v>192168</v>
      </c>
      <c r="G72" s="266">
        <v>16956</v>
      </c>
      <c r="H72" s="266">
        <v>48906.9</v>
      </c>
      <c r="I72" s="266">
        <v>48906.9</v>
      </c>
      <c r="J72" s="266">
        <v>0</v>
      </c>
      <c r="K72" s="266">
        <v>48906.9</v>
      </c>
      <c r="L72" s="266">
        <v>0</v>
      </c>
      <c r="M72" s="266">
        <v>0</v>
      </c>
      <c r="N72" s="266">
        <v>0</v>
      </c>
      <c r="O72" s="266">
        <v>0</v>
      </c>
    </row>
    <row r="73" spans="1:15" ht="56.25" x14ac:dyDescent="0.25">
      <c r="A73" s="265" t="s">
        <v>419</v>
      </c>
      <c r="B73" s="265" t="s">
        <v>420</v>
      </c>
      <c r="C73" s="265" t="s">
        <v>942</v>
      </c>
      <c r="D73" s="266">
        <v>134057.64000000001</v>
      </c>
      <c r="E73" s="266">
        <v>124003.32</v>
      </c>
      <c r="F73" s="266">
        <v>113949</v>
      </c>
      <c r="G73" s="266">
        <v>10054.32</v>
      </c>
      <c r="H73" s="266">
        <v>10054.32</v>
      </c>
      <c r="I73" s="266">
        <v>10054.32</v>
      </c>
      <c r="J73" s="266">
        <v>0</v>
      </c>
      <c r="K73" s="266">
        <v>10054.32</v>
      </c>
      <c r="L73" s="266">
        <v>0</v>
      </c>
      <c r="M73" s="266">
        <v>0</v>
      </c>
      <c r="N73" s="266">
        <v>0</v>
      </c>
      <c r="O73" s="266">
        <v>0</v>
      </c>
    </row>
    <row r="74" spans="1:15" ht="45" x14ac:dyDescent="0.25">
      <c r="A74" s="265" t="s">
        <v>425</v>
      </c>
      <c r="B74" s="265" t="s">
        <v>426</v>
      </c>
      <c r="C74" s="265" t="s">
        <v>942</v>
      </c>
      <c r="D74" s="266">
        <v>544762.36</v>
      </c>
      <c r="E74" s="266">
        <v>503905.18</v>
      </c>
      <c r="F74" s="266">
        <v>463048</v>
      </c>
      <c r="G74" s="266">
        <v>40857.18</v>
      </c>
      <c r="H74" s="266">
        <v>40857.18</v>
      </c>
      <c r="I74" s="266">
        <v>40857.18</v>
      </c>
      <c r="J74" s="266">
        <v>0</v>
      </c>
      <c r="K74" s="266">
        <v>40857.18</v>
      </c>
      <c r="L74" s="266">
        <v>0</v>
      </c>
      <c r="M74" s="266">
        <v>0</v>
      </c>
      <c r="N74" s="266">
        <v>0</v>
      </c>
      <c r="O74" s="266">
        <v>0</v>
      </c>
    </row>
    <row r="75" spans="1:15" ht="67.5" x14ac:dyDescent="0.25">
      <c r="A75" s="265" t="s">
        <v>415</v>
      </c>
      <c r="B75" s="265" t="s">
        <v>416</v>
      </c>
      <c r="C75" s="265" t="s">
        <v>942</v>
      </c>
      <c r="D75" s="266">
        <v>348722.37</v>
      </c>
      <c r="E75" s="266">
        <v>322568.18</v>
      </c>
      <c r="F75" s="266">
        <v>296414</v>
      </c>
      <c r="G75" s="266">
        <v>26154.18</v>
      </c>
      <c r="H75" s="266">
        <v>26154.19</v>
      </c>
      <c r="I75" s="266">
        <v>26154.19</v>
      </c>
      <c r="J75" s="266">
        <v>0</v>
      </c>
      <c r="K75" s="266">
        <v>26154.19</v>
      </c>
      <c r="L75" s="266">
        <v>0</v>
      </c>
      <c r="M75" s="266">
        <v>0</v>
      </c>
      <c r="N75" s="266">
        <v>0</v>
      </c>
      <c r="O75" s="266">
        <v>0</v>
      </c>
    </row>
    <row r="76" spans="1:15" ht="56.25" x14ac:dyDescent="0.25">
      <c r="A76" s="265" t="s">
        <v>422</v>
      </c>
      <c r="B76" s="265" t="s">
        <v>423</v>
      </c>
      <c r="C76" s="265" t="s">
        <v>942</v>
      </c>
      <c r="D76" s="266">
        <v>349590.09</v>
      </c>
      <c r="E76" s="266">
        <v>323370.83</v>
      </c>
      <c r="F76" s="266">
        <v>297151.57</v>
      </c>
      <c r="G76" s="266">
        <v>26219.26</v>
      </c>
      <c r="H76" s="266">
        <v>26219.26</v>
      </c>
      <c r="I76" s="266">
        <v>26219.26</v>
      </c>
      <c r="J76" s="266">
        <v>0</v>
      </c>
      <c r="K76" s="266">
        <v>26219.26</v>
      </c>
      <c r="L76" s="266">
        <v>0</v>
      </c>
      <c r="M76" s="266">
        <v>0</v>
      </c>
      <c r="N76" s="266">
        <v>0</v>
      </c>
      <c r="O76" s="266">
        <v>0</v>
      </c>
    </row>
    <row r="77" spans="1:15" ht="78.75" x14ac:dyDescent="0.25">
      <c r="A77" s="265" t="s">
        <v>438</v>
      </c>
      <c r="B77" s="265" t="s">
        <v>439</v>
      </c>
      <c r="C77" s="265" t="s">
        <v>942</v>
      </c>
      <c r="D77" s="266">
        <v>92842.82</v>
      </c>
      <c r="E77" s="266">
        <v>64411</v>
      </c>
      <c r="F77" s="266">
        <v>64411</v>
      </c>
      <c r="G77" s="266">
        <v>0</v>
      </c>
      <c r="H77" s="266">
        <v>28431.82</v>
      </c>
      <c r="I77" s="266">
        <v>28431.82</v>
      </c>
      <c r="J77" s="266">
        <v>0</v>
      </c>
      <c r="K77" s="266">
        <v>28431.82</v>
      </c>
      <c r="L77" s="266">
        <v>0</v>
      </c>
      <c r="M77" s="266">
        <v>0</v>
      </c>
      <c r="N77" s="266">
        <v>0</v>
      </c>
      <c r="O77" s="266">
        <v>0</v>
      </c>
    </row>
    <row r="78" spans="1:15" ht="67.5" x14ac:dyDescent="0.25">
      <c r="A78" s="265" t="s">
        <v>429</v>
      </c>
      <c r="B78" s="265" t="s">
        <v>430</v>
      </c>
      <c r="C78" s="265" t="s">
        <v>942</v>
      </c>
      <c r="D78" s="266">
        <v>148515.76</v>
      </c>
      <c r="E78" s="266">
        <v>124118</v>
      </c>
      <c r="F78" s="266">
        <v>124118</v>
      </c>
      <c r="G78" s="266">
        <v>0</v>
      </c>
      <c r="H78" s="266">
        <v>24397.759999999998</v>
      </c>
      <c r="I78" s="266">
        <v>24397.759999999998</v>
      </c>
      <c r="J78" s="266">
        <v>0</v>
      </c>
      <c r="K78" s="266">
        <v>24397.759999999998</v>
      </c>
      <c r="L78" s="266">
        <v>0</v>
      </c>
      <c r="M78" s="266">
        <v>0</v>
      </c>
      <c r="N78" s="266">
        <v>0</v>
      </c>
      <c r="O78" s="266">
        <v>0</v>
      </c>
    </row>
    <row r="79" spans="1:15" ht="78.75" x14ac:dyDescent="0.25">
      <c r="A79" s="265" t="s">
        <v>432</v>
      </c>
      <c r="B79" s="265" t="s">
        <v>433</v>
      </c>
      <c r="C79" s="265" t="s">
        <v>942</v>
      </c>
      <c r="D79" s="266">
        <v>179893.5</v>
      </c>
      <c r="E79" s="266">
        <v>152909.46</v>
      </c>
      <c r="F79" s="266">
        <v>152909.46</v>
      </c>
      <c r="G79" s="266">
        <v>0</v>
      </c>
      <c r="H79" s="266">
        <v>26984.04</v>
      </c>
      <c r="I79" s="266">
        <v>26984.04</v>
      </c>
      <c r="J79" s="266">
        <v>0</v>
      </c>
      <c r="K79" s="266">
        <v>26984.04</v>
      </c>
      <c r="L79" s="266">
        <v>0</v>
      </c>
      <c r="M79" s="266">
        <v>0</v>
      </c>
      <c r="N79" s="266">
        <v>0</v>
      </c>
      <c r="O79" s="266">
        <v>0</v>
      </c>
    </row>
    <row r="80" spans="1:15" ht="67.5" x14ac:dyDescent="0.25">
      <c r="A80" s="265" t="s">
        <v>435</v>
      </c>
      <c r="B80" s="265" t="s">
        <v>1006</v>
      </c>
      <c r="C80" s="265" t="s">
        <v>942</v>
      </c>
      <c r="D80" s="266">
        <v>324610.48</v>
      </c>
      <c r="E80" s="266">
        <v>212733</v>
      </c>
      <c r="F80" s="266">
        <v>212733</v>
      </c>
      <c r="G80" s="266">
        <v>0</v>
      </c>
      <c r="H80" s="266">
        <v>111877.48</v>
      </c>
      <c r="I80" s="266">
        <v>111877.48</v>
      </c>
      <c r="J80" s="266">
        <v>0</v>
      </c>
      <c r="K80" s="266">
        <v>111877.48</v>
      </c>
      <c r="L80" s="266">
        <v>0</v>
      </c>
      <c r="M80" s="266">
        <v>0</v>
      </c>
      <c r="N80" s="266">
        <v>0</v>
      </c>
      <c r="O80" s="266">
        <v>0</v>
      </c>
    </row>
    <row r="81" spans="1:15" ht="78.75" x14ac:dyDescent="0.25">
      <c r="A81" s="265" t="s">
        <v>623</v>
      </c>
      <c r="B81" s="265" t="s">
        <v>1007</v>
      </c>
      <c r="C81" s="265" t="s">
        <v>942</v>
      </c>
      <c r="D81" s="266">
        <v>502569.92</v>
      </c>
      <c r="E81" s="266">
        <v>427184.43</v>
      </c>
      <c r="F81" s="266">
        <v>427184.43</v>
      </c>
      <c r="G81" s="266">
        <v>0</v>
      </c>
      <c r="H81" s="266">
        <v>75385.490000000005</v>
      </c>
      <c r="I81" s="266">
        <v>75385.490000000005</v>
      </c>
      <c r="J81" s="266">
        <v>0</v>
      </c>
      <c r="K81" s="266">
        <v>75385.490000000005</v>
      </c>
      <c r="L81" s="266">
        <v>0</v>
      </c>
      <c r="M81" s="266">
        <v>0</v>
      </c>
      <c r="N81" s="266">
        <v>0</v>
      </c>
      <c r="O81" s="266">
        <v>0</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9"/>
  <sheetViews>
    <sheetView topLeftCell="A64" workbookViewId="0">
      <selection activeCell="J10" sqref="J10"/>
    </sheetView>
  </sheetViews>
  <sheetFormatPr defaultRowHeight="15" x14ac:dyDescent="0.25"/>
  <cols>
    <col min="1" max="7" width="13" style="1" customWidth="1"/>
    <col min="8" max="256" width="9.140625" style="1"/>
    <col min="257" max="263" width="13" style="1" customWidth="1"/>
    <col min="264" max="512" width="9.140625" style="1"/>
    <col min="513" max="519" width="13" style="1" customWidth="1"/>
    <col min="520" max="768" width="9.140625" style="1"/>
    <col min="769" max="775" width="13" style="1" customWidth="1"/>
    <col min="776" max="1024" width="9.140625" style="1"/>
    <col min="1025" max="1031" width="13" style="1" customWidth="1"/>
    <col min="1032" max="1280" width="9.140625" style="1"/>
    <col min="1281" max="1287" width="13" style="1" customWidth="1"/>
    <col min="1288" max="1536" width="9.140625" style="1"/>
    <col min="1537" max="1543" width="13" style="1" customWidth="1"/>
    <col min="1544" max="1792" width="9.140625" style="1"/>
    <col min="1793" max="1799" width="13" style="1" customWidth="1"/>
    <col min="1800" max="2048" width="9.140625" style="1"/>
    <col min="2049" max="2055" width="13" style="1" customWidth="1"/>
    <col min="2056" max="2304" width="9.140625" style="1"/>
    <col min="2305" max="2311" width="13" style="1" customWidth="1"/>
    <col min="2312" max="2560" width="9.140625" style="1"/>
    <col min="2561" max="2567" width="13" style="1" customWidth="1"/>
    <col min="2568" max="2816" width="9.140625" style="1"/>
    <col min="2817" max="2823" width="13" style="1" customWidth="1"/>
    <col min="2824" max="3072" width="9.140625" style="1"/>
    <col min="3073" max="3079" width="13" style="1" customWidth="1"/>
    <col min="3080" max="3328" width="9.140625" style="1"/>
    <col min="3329" max="3335" width="13" style="1" customWidth="1"/>
    <col min="3336" max="3584" width="9.140625" style="1"/>
    <col min="3585" max="3591" width="13" style="1" customWidth="1"/>
    <col min="3592" max="3840" width="9.140625" style="1"/>
    <col min="3841" max="3847" width="13" style="1" customWidth="1"/>
    <col min="3848" max="4096" width="9.140625" style="1"/>
    <col min="4097" max="4103" width="13" style="1" customWidth="1"/>
    <col min="4104" max="4352" width="9.140625" style="1"/>
    <col min="4353" max="4359" width="13" style="1" customWidth="1"/>
    <col min="4360" max="4608" width="9.140625" style="1"/>
    <col min="4609" max="4615" width="13" style="1" customWidth="1"/>
    <col min="4616" max="4864" width="9.140625" style="1"/>
    <col min="4865" max="4871" width="13" style="1" customWidth="1"/>
    <col min="4872" max="5120" width="9.140625" style="1"/>
    <col min="5121" max="5127" width="13" style="1" customWidth="1"/>
    <col min="5128" max="5376" width="9.140625" style="1"/>
    <col min="5377" max="5383" width="13" style="1" customWidth="1"/>
    <col min="5384" max="5632" width="9.140625" style="1"/>
    <col min="5633" max="5639" width="13" style="1" customWidth="1"/>
    <col min="5640" max="5888" width="9.140625" style="1"/>
    <col min="5889" max="5895" width="13" style="1" customWidth="1"/>
    <col min="5896" max="6144" width="9.140625" style="1"/>
    <col min="6145" max="6151" width="13" style="1" customWidth="1"/>
    <col min="6152" max="6400" width="9.140625" style="1"/>
    <col min="6401" max="6407" width="13" style="1" customWidth="1"/>
    <col min="6408" max="6656" width="9.140625" style="1"/>
    <col min="6657" max="6663" width="13" style="1" customWidth="1"/>
    <col min="6664" max="6912" width="9.140625" style="1"/>
    <col min="6913" max="6919" width="13" style="1" customWidth="1"/>
    <col min="6920" max="7168" width="9.140625" style="1"/>
    <col min="7169" max="7175" width="13" style="1" customWidth="1"/>
    <col min="7176" max="7424" width="9.140625" style="1"/>
    <col min="7425" max="7431" width="13" style="1" customWidth="1"/>
    <col min="7432" max="7680" width="9.140625" style="1"/>
    <col min="7681" max="7687" width="13" style="1" customWidth="1"/>
    <col min="7688" max="7936" width="9.140625" style="1"/>
    <col min="7937" max="7943" width="13" style="1" customWidth="1"/>
    <col min="7944" max="8192" width="9.140625" style="1"/>
    <col min="8193" max="8199" width="13" style="1" customWidth="1"/>
    <col min="8200" max="8448" width="9.140625" style="1"/>
    <col min="8449" max="8455" width="13" style="1" customWidth="1"/>
    <col min="8456" max="8704" width="9.140625" style="1"/>
    <col min="8705" max="8711" width="13" style="1" customWidth="1"/>
    <col min="8712" max="8960" width="9.140625" style="1"/>
    <col min="8961" max="8967" width="13" style="1" customWidth="1"/>
    <col min="8968" max="9216" width="9.140625" style="1"/>
    <col min="9217" max="9223" width="13" style="1" customWidth="1"/>
    <col min="9224" max="9472" width="9.140625" style="1"/>
    <col min="9473" max="9479" width="13" style="1" customWidth="1"/>
    <col min="9480" max="9728" width="9.140625" style="1"/>
    <col min="9729" max="9735" width="13" style="1" customWidth="1"/>
    <col min="9736" max="9984" width="9.140625" style="1"/>
    <col min="9985" max="9991" width="13" style="1" customWidth="1"/>
    <col min="9992" max="10240" width="9.140625" style="1"/>
    <col min="10241" max="10247" width="13" style="1" customWidth="1"/>
    <col min="10248" max="10496" width="9.140625" style="1"/>
    <col min="10497" max="10503" width="13" style="1" customWidth="1"/>
    <col min="10504" max="10752" width="9.140625" style="1"/>
    <col min="10753" max="10759" width="13" style="1" customWidth="1"/>
    <col min="10760" max="11008" width="9.140625" style="1"/>
    <col min="11009" max="11015" width="13" style="1" customWidth="1"/>
    <col min="11016" max="11264" width="9.140625" style="1"/>
    <col min="11265" max="11271" width="13" style="1" customWidth="1"/>
    <col min="11272" max="11520" width="9.140625" style="1"/>
    <col min="11521" max="11527" width="13" style="1" customWidth="1"/>
    <col min="11528" max="11776" width="9.140625" style="1"/>
    <col min="11777" max="11783" width="13" style="1" customWidth="1"/>
    <col min="11784" max="12032" width="9.140625" style="1"/>
    <col min="12033" max="12039" width="13" style="1" customWidth="1"/>
    <col min="12040" max="12288" width="9.140625" style="1"/>
    <col min="12289" max="12295" width="13" style="1" customWidth="1"/>
    <col min="12296" max="12544" width="9.140625" style="1"/>
    <col min="12545" max="12551" width="13" style="1" customWidth="1"/>
    <col min="12552" max="12800" width="9.140625" style="1"/>
    <col min="12801" max="12807" width="13" style="1" customWidth="1"/>
    <col min="12808" max="13056" width="9.140625" style="1"/>
    <col min="13057" max="13063" width="13" style="1" customWidth="1"/>
    <col min="13064" max="13312" width="9.140625" style="1"/>
    <col min="13313" max="13319" width="13" style="1" customWidth="1"/>
    <col min="13320" max="13568" width="9.140625" style="1"/>
    <col min="13569" max="13575" width="13" style="1" customWidth="1"/>
    <col min="13576" max="13824" width="9.140625" style="1"/>
    <col min="13825" max="13831" width="13" style="1" customWidth="1"/>
    <col min="13832" max="14080" width="9.140625" style="1"/>
    <col min="14081" max="14087" width="13" style="1" customWidth="1"/>
    <col min="14088" max="14336" width="9.140625" style="1"/>
    <col min="14337" max="14343" width="13" style="1" customWidth="1"/>
    <col min="14344" max="14592" width="9.140625" style="1"/>
    <col min="14593" max="14599" width="13" style="1" customWidth="1"/>
    <col min="14600" max="14848" width="9.140625" style="1"/>
    <col min="14849" max="14855" width="13" style="1" customWidth="1"/>
    <col min="14856" max="15104" width="9.140625" style="1"/>
    <col min="15105" max="15111" width="13" style="1" customWidth="1"/>
    <col min="15112" max="15360" width="9.140625" style="1"/>
    <col min="15361" max="15367" width="13" style="1" customWidth="1"/>
    <col min="15368" max="15616" width="9.140625" style="1"/>
    <col min="15617" max="15623" width="13" style="1" customWidth="1"/>
    <col min="15624" max="15872" width="9.140625" style="1"/>
    <col min="15873" max="15879" width="13" style="1" customWidth="1"/>
    <col min="15880" max="16128" width="9.140625" style="1"/>
    <col min="16129" max="16135" width="13" style="1" customWidth="1"/>
    <col min="16136" max="16384" width="9.140625" style="1"/>
  </cols>
  <sheetData>
    <row r="1" spans="1:7" ht="22.5" x14ac:dyDescent="0.25">
      <c r="A1" s="267" t="s">
        <v>798</v>
      </c>
      <c r="B1" s="267" t="s">
        <v>1044</v>
      </c>
      <c r="C1" s="267" t="s">
        <v>1016</v>
      </c>
      <c r="D1" s="267" t="s">
        <v>1045</v>
      </c>
      <c r="E1" s="267" t="s">
        <v>1046</v>
      </c>
      <c r="F1" s="267" t="s">
        <v>1047</v>
      </c>
      <c r="G1" s="267" t="s">
        <v>1048</v>
      </c>
    </row>
    <row r="2" spans="1:7" x14ac:dyDescent="0.25">
      <c r="A2" s="268" t="s">
        <v>1049</v>
      </c>
      <c r="B2" s="268" t="s">
        <v>1029</v>
      </c>
      <c r="C2" s="268" t="s">
        <v>1050</v>
      </c>
      <c r="D2" s="268" t="s">
        <v>1051</v>
      </c>
      <c r="E2" s="268" t="s">
        <v>1052</v>
      </c>
      <c r="F2" s="268" t="s">
        <v>1053</v>
      </c>
      <c r="G2" s="268" t="s">
        <v>1054</v>
      </c>
    </row>
    <row r="3" spans="1:7" ht="56.25" x14ac:dyDescent="0.25">
      <c r="A3" s="269" t="s">
        <v>359</v>
      </c>
      <c r="B3" s="269" t="s">
        <v>360</v>
      </c>
      <c r="C3" s="269" t="s">
        <v>940</v>
      </c>
      <c r="D3" s="270">
        <v>142676.6</v>
      </c>
      <c r="E3" s="270">
        <v>111268.99</v>
      </c>
      <c r="F3" s="270">
        <v>0</v>
      </c>
      <c r="G3" s="270">
        <v>31407.61</v>
      </c>
    </row>
    <row r="4" spans="1:7" ht="56.25" x14ac:dyDescent="0.25">
      <c r="A4" s="269" t="s">
        <v>352</v>
      </c>
      <c r="B4" s="269" t="s">
        <v>353</v>
      </c>
      <c r="C4" s="269" t="s">
        <v>942</v>
      </c>
      <c r="D4" s="270">
        <v>68889.52</v>
      </c>
      <c r="E4" s="270">
        <v>27184.71</v>
      </c>
      <c r="F4" s="270">
        <v>0</v>
      </c>
      <c r="G4" s="270">
        <v>41704.81</v>
      </c>
    </row>
    <row r="5" spans="1:7" ht="45" x14ac:dyDescent="0.25">
      <c r="A5" s="269" t="s">
        <v>347</v>
      </c>
      <c r="B5" s="269" t="s">
        <v>348</v>
      </c>
      <c r="C5" s="269" t="s">
        <v>940</v>
      </c>
      <c r="D5" s="270">
        <v>83796.47</v>
      </c>
      <c r="E5" s="270">
        <v>71227</v>
      </c>
      <c r="F5" s="270">
        <v>0</v>
      </c>
      <c r="G5" s="270">
        <v>12569.47</v>
      </c>
    </row>
    <row r="6" spans="1:7" ht="45" x14ac:dyDescent="0.25">
      <c r="A6" s="269" t="s">
        <v>673</v>
      </c>
      <c r="B6" s="269" t="s">
        <v>674</v>
      </c>
      <c r="C6" s="269" t="s">
        <v>942</v>
      </c>
      <c r="D6" s="270">
        <v>1161195.67</v>
      </c>
      <c r="E6" s="270">
        <v>945335.61</v>
      </c>
      <c r="F6" s="270">
        <v>0</v>
      </c>
      <c r="G6" s="270">
        <v>215860.06</v>
      </c>
    </row>
    <row r="7" spans="1:7" ht="56.25" x14ac:dyDescent="0.25">
      <c r="A7" s="269" t="s">
        <v>681</v>
      </c>
      <c r="B7" s="269" t="s">
        <v>682</v>
      </c>
      <c r="C7" s="269" t="s">
        <v>942</v>
      </c>
      <c r="D7" s="270">
        <v>1122807.67</v>
      </c>
      <c r="E7" s="270">
        <v>954386.52</v>
      </c>
      <c r="F7" s="270">
        <v>0</v>
      </c>
      <c r="G7" s="270">
        <v>168421.15</v>
      </c>
    </row>
    <row r="8" spans="1:7" ht="67.5" x14ac:dyDescent="0.25">
      <c r="A8" s="269" t="s">
        <v>645</v>
      </c>
      <c r="B8" s="269" t="s">
        <v>646</v>
      </c>
      <c r="C8" s="269" t="s">
        <v>942</v>
      </c>
      <c r="D8" s="270">
        <v>1888024.36</v>
      </c>
      <c r="E8" s="270">
        <v>1150720.97</v>
      </c>
      <c r="F8" s="270">
        <v>0</v>
      </c>
      <c r="G8" s="270">
        <v>737303.39</v>
      </c>
    </row>
    <row r="9" spans="1:7" ht="101.25" x14ac:dyDescent="0.25">
      <c r="A9" s="269" t="s">
        <v>640</v>
      </c>
      <c r="B9" s="269" t="s">
        <v>641</v>
      </c>
      <c r="C9" s="269" t="s">
        <v>942</v>
      </c>
      <c r="D9" s="270">
        <v>558166.56000000006</v>
      </c>
      <c r="E9" s="270">
        <v>321054.33</v>
      </c>
      <c r="F9" s="270">
        <v>0</v>
      </c>
      <c r="G9" s="270">
        <v>237112.23</v>
      </c>
    </row>
    <row r="10" spans="1:7" ht="67.5" x14ac:dyDescent="0.25">
      <c r="A10" s="269" t="s">
        <v>635</v>
      </c>
      <c r="B10" s="269" t="s">
        <v>636</v>
      </c>
      <c r="C10" s="269" t="s">
        <v>942</v>
      </c>
      <c r="D10" s="270">
        <v>160727.28</v>
      </c>
      <c r="E10" s="270">
        <v>97843.96</v>
      </c>
      <c r="F10" s="270">
        <v>0</v>
      </c>
      <c r="G10" s="270">
        <v>62883.32</v>
      </c>
    </row>
    <row r="11" spans="1:7" ht="78.75" x14ac:dyDescent="0.25">
      <c r="A11" s="269" t="s">
        <v>650</v>
      </c>
      <c r="B11" s="269" t="s">
        <v>651</v>
      </c>
      <c r="C11" s="269" t="s">
        <v>942</v>
      </c>
      <c r="D11" s="270">
        <v>2556090.12</v>
      </c>
      <c r="E11" s="270">
        <v>1474322.06</v>
      </c>
      <c r="F11" s="270">
        <v>0</v>
      </c>
      <c r="G11" s="270">
        <v>1081768.06</v>
      </c>
    </row>
    <row r="12" spans="1:7" ht="45" x14ac:dyDescent="0.25">
      <c r="A12" s="269" t="s">
        <v>659</v>
      </c>
      <c r="B12" s="269" t="s">
        <v>660</v>
      </c>
      <c r="C12" s="269" t="s">
        <v>942</v>
      </c>
      <c r="D12" s="270">
        <v>0</v>
      </c>
      <c r="E12" s="270">
        <v>0</v>
      </c>
      <c r="F12" s="270">
        <v>0</v>
      </c>
      <c r="G12" s="270">
        <v>0</v>
      </c>
    </row>
    <row r="13" spans="1:7" ht="101.25" x14ac:dyDescent="0.25">
      <c r="A13" s="269" t="s">
        <v>655</v>
      </c>
      <c r="B13" s="269" t="s">
        <v>656</v>
      </c>
      <c r="C13" s="269" t="s">
        <v>942</v>
      </c>
      <c r="D13" s="270">
        <v>61400.33</v>
      </c>
      <c r="E13" s="270">
        <v>20303.64</v>
      </c>
      <c r="F13" s="270">
        <v>0</v>
      </c>
      <c r="G13" s="270">
        <v>41096.69</v>
      </c>
    </row>
    <row r="14" spans="1:7" ht="67.5" x14ac:dyDescent="0.25">
      <c r="A14" s="269" t="s">
        <v>663</v>
      </c>
      <c r="B14" s="269" t="s">
        <v>664</v>
      </c>
      <c r="C14" s="269" t="s">
        <v>942</v>
      </c>
      <c r="D14" s="270">
        <v>10350</v>
      </c>
      <c r="E14" s="270">
        <v>5175</v>
      </c>
      <c r="F14" s="270">
        <v>0</v>
      </c>
      <c r="G14" s="270">
        <v>5175</v>
      </c>
    </row>
    <row r="15" spans="1:7" ht="78.75" x14ac:dyDescent="0.25">
      <c r="A15" s="269" t="s">
        <v>406</v>
      </c>
      <c r="B15" s="269" t="s">
        <v>407</v>
      </c>
      <c r="C15" s="269" t="s">
        <v>942</v>
      </c>
      <c r="D15" s="270">
        <v>189619.89</v>
      </c>
      <c r="E15" s="270">
        <v>161176.91</v>
      </c>
      <c r="F15" s="270">
        <v>0</v>
      </c>
      <c r="G15" s="270">
        <v>28442.98</v>
      </c>
    </row>
    <row r="16" spans="1:7" ht="78.75" x14ac:dyDescent="0.25">
      <c r="A16" s="269" t="s">
        <v>384</v>
      </c>
      <c r="B16" s="269" t="s">
        <v>385</v>
      </c>
      <c r="C16" s="269" t="s">
        <v>940</v>
      </c>
      <c r="D16" s="270">
        <v>427519.54</v>
      </c>
      <c r="E16" s="270">
        <v>325775.69</v>
      </c>
      <c r="F16" s="270">
        <v>0</v>
      </c>
      <c r="G16" s="270">
        <v>101743.85</v>
      </c>
    </row>
    <row r="17" spans="1:7" ht="135" x14ac:dyDescent="0.25">
      <c r="A17" s="269" t="s">
        <v>393</v>
      </c>
      <c r="B17" s="269" t="s">
        <v>394</v>
      </c>
      <c r="C17" s="269" t="s">
        <v>942</v>
      </c>
      <c r="D17" s="270">
        <v>95668.49</v>
      </c>
      <c r="E17" s="270">
        <v>71790.75</v>
      </c>
      <c r="F17" s="270">
        <v>0</v>
      </c>
      <c r="G17" s="270">
        <v>23877.74</v>
      </c>
    </row>
    <row r="18" spans="1:7" ht="101.25" x14ac:dyDescent="0.25">
      <c r="A18" s="269" t="s">
        <v>388</v>
      </c>
      <c r="B18" s="269" t="s">
        <v>963</v>
      </c>
      <c r="C18" s="269" t="s">
        <v>940</v>
      </c>
      <c r="D18" s="270">
        <v>192777.09</v>
      </c>
      <c r="E18" s="270">
        <v>163860.53</v>
      </c>
      <c r="F18" s="270">
        <v>0</v>
      </c>
      <c r="G18" s="270">
        <v>28916.560000000001</v>
      </c>
    </row>
    <row r="19" spans="1:7" ht="56.25" x14ac:dyDescent="0.25">
      <c r="A19" s="269" t="s">
        <v>397</v>
      </c>
      <c r="B19" s="269" t="s">
        <v>398</v>
      </c>
      <c r="C19" s="269" t="s">
        <v>942</v>
      </c>
      <c r="D19" s="270">
        <v>62293.440000000002</v>
      </c>
      <c r="E19" s="270">
        <v>49715.79</v>
      </c>
      <c r="F19" s="270">
        <v>0</v>
      </c>
      <c r="G19" s="270">
        <v>12577.65</v>
      </c>
    </row>
    <row r="20" spans="1:7" ht="33.75" x14ac:dyDescent="0.25">
      <c r="A20" s="269" t="s">
        <v>711</v>
      </c>
      <c r="B20" s="269" t="s">
        <v>712</v>
      </c>
      <c r="C20" s="269" t="s">
        <v>940</v>
      </c>
      <c r="D20" s="270">
        <v>372156.12</v>
      </c>
      <c r="E20" s="270">
        <v>316332.7</v>
      </c>
      <c r="F20" s="270">
        <v>0</v>
      </c>
      <c r="G20" s="270">
        <v>55823.42</v>
      </c>
    </row>
    <row r="21" spans="1:7" ht="45" x14ac:dyDescent="0.25">
      <c r="A21" s="269" t="s">
        <v>697</v>
      </c>
      <c r="B21" s="269" t="s">
        <v>698</v>
      </c>
      <c r="C21" s="269" t="s">
        <v>940</v>
      </c>
      <c r="D21" s="270">
        <v>51582.96</v>
      </c>
      <c r="E21" s="270">
        <v>43845.51</v>
      </c>
      <c r="F21" s="270">
        <v>0</v>
      </c>
      <c r="G21" s="270">
        <v>7737.45</v>
      </c>
    </row>
    <row r="22" spans="1:7" ht="56.25" x14ac:dyDescent="0.25">
      <c r="A22" s="269" t="s">
        <v>707</v>
      </c>
      <c r="B22" s="269" t="s">
        <v>708</v>
      </c>
      <c r="C22" s="269" t="s">
        <v>940</v>
      </c>
      <c r="D22" s="270">
        <v>280477.84999999998</v>
      </c>
      <c r="E22" s="270">
        <v>238406.17</v>
      </c>
      <c r="F22" s="270">
        <v>0</v>
      </c>
      <c r="G22" s="270">
        <v>42071.68</v>
      </c>
    </row>
    <row r="23" spans="1:7" ht="56.25" x14ac:dyDescent="0.25">
      <c r="A23" s="269" t="s">
        <v>692</v>
      </c>
      <c r="B23" s="269" t="s">
        <v>693</v>
      </c>
      <c r="C23" s="269" t="s">
        <v>942</v>
      </c>
      <c r="D23" s="270">
        <v>144748.5</v>
      </c>
      <c r="E23" s="270">
        <v>123036.23</v>
      </c>
      <c r="F23" s="270">
        <v>0</v>
      </c>
      <c r="G23" s="270">
        <v>21712.27</v>
      </c>
    </row>
    <row r="24" spans="1:7" ht="67.5" x14ac:dyDescent="0.25">
      <c r="A24" s="269" t="s">
        <v>332</v>
      </c>
      <c r="B24" s="269" t="s">
        <v>333</v>
      </c>
      <c r="C24" s="269" t="s">
        <v>942</v>
      </c>
      <c r="D24" s="270">
        <v>931228.96</v>
      </c>
      <c r="E24" s="270">
        <v>791544.62</v>
      </c>
      <c r="F24" s="270">
        <v>0</v>
      </c>
      <c r="G24" s="270">
        <v>139684.34</v>
      </c>
    </row>
    <row r="25" spans="1:7" ht="56.25" x14ac:dyDescent="0.25">
      <c r="A25" s="269" t="s">
        <v>314</v>
      </c>
      <c r="B25" s="269" t="s">
        <v>315</v>
      </c>
      <c r="C25" s="269" t="s">
        <v>942</v>
      </c>
      <c r="D25" s="270">
        <v>250780.56</v>
      </c>
      <c r="E25" s="270">
        <v>213163.48</v>
      </c>
      <c r="F25" s="270">
        <v>0</v>
      </c>
      <c r="G25" s="270">
        <v>37617.08</v>
      </c>
    </row>
    <row r="26" spans="1:7" ht="45" x14ac:dyDescent="0.25">
      <c r="A26" s="269" t="s">
        <v>324</v>
      </c>
      <c r="B26" s="269" t="s">
        <v>325</v>
      </c>
      <c r="C26" s="269" t="s">
        <v>942</v>
      </c>
      <c r="D26" s="270">
        <v>327747.86</v>
      </c>
      <c r="E26" s="270">
        <v>278585.68</v>
      </c>
      <c r="F26" s="270">
        <v>0</v>
      </c>
      <c r="G26" s="270">
        <v>49162.18</v>
      </c>
    </row>
    <row r="27" spans="1:7" ht="56.25" x14ac:dyDescent="0.25">
      <c r="A27" s="269" t="s">
        <v>319</v>
      </c>
      <c r="B27" s="269" t="s">
        <v>320</v>
      </c>
      <c r="C27" s="269" t="s">
        <v>940</v>
      </c>
      <c r="D27" s="270">
        <v>275093.36</v>
      </c>
      <c r="E27" s="270">
        <v>233829.35</v>
      </c>
      <c r="F27" s="270">
        <v>0</v>
      </c>
      <c r="G27" s="270">
        <v>41264.01</v>
      </c>
    </row>
    <row r="28" spans="1:7" ht="112.5" x14ac:dyDescent="0.25">
      <c r="A28" s="269" t="s">
        <v>284</v>
      </c>
      <c r="B28" s="269" t="s">
        <v>285</v>
      </c>
      <c r="C28" s="269" t="s">
        <v>940</v>
      </c>
      <c r="D28" s="270">
        <v>351133</v>
      </c>
      <c r="E28" s="270">
        <v>298463.05</v>
      </c>
      <c r="F28" s="270">
        <v>43891.62</v>
      </c>
      <c r="G28" s="270">
        <v>8778.33</v>
      </c>
    </row>
    <row r="29" spans="1:7" ht="56.25" x14ac:dyDescent="0.25">
      <c r="A29" s="269" t="s">
        <v>278</v>
      </c>
      <c r="B29" s="269" t="s">
        <v>279</v>
      </c>
      <c r="C29" s="269" t="s">
        <v>940</v>
      </c>
      <c r="D29" s="270">
        <v>477546.35</v>
      </c>
      <c r="E29" s="270">
        <v>405914.48</v>
      </c>
      <c r="F29" s="270">
        <v>59693.32</v>
      </c>
      <c r="G29" s="270">
        <v>11938.55</v>
      </c>
    </row>
    <row r="30" spans="1:7" ht="56.25" x14ac:dyDescent="0.25">
      <c r="A30" s="269" t="s">
        <v>295</v>
      </c>
      <c r="B30" s="269" t="s">
        <v>296</v>
      </c>
      <c r="C30" s="269" t="s">
        <v>940</v>
      </c>
      <c r="D30" s="270">
        <v>364031.13</v>
      </c>
      <c r="E30" s="270">
        <v>309426.46000000002</v>
      </c>
      <c r="F30" s="270">
        <v>27302.33</v>
      </c>
      <c r="G30" s="270">
        <v>27302.34</v>
      </c>
    </row>
    <row r="31" spans="1:7" ht="33.75" x14ac:dyDescent="0.25">
      <c r="A31" s="269" t="s">
        <v>378</v>
      </c>
      <c r="B31" s="269" t="s">
        <v>379</v>
      </c>
      <c r="C31" s="269" t="s">
        <v>942</v>
      </c>
      <c r="D31" s="270">
        <v>440259.68</v>
      </c>
      <c r="E31" s="270">
        <v>163792.28</v>
      </c>
      <c r="F31" s="270">
        <v>0</v>
      </c>
      <c r="G31" s="270">
        <v>276467.40000000002</v>
      </c>
    </row>
    <row r="32" spans="1:7" ht="33.75" x14ac:dyDescent="0.25">
      <c r="A32" s="269" t="s">
        <v>374</v>
      </c>
      <c r="B32" s="269" t="s">
        <v>375</v>
      </c>
      <c r="C32" s="269" t="s">
        <v>942</v>
      </c>
      <c r="D32" s="270">
        <v>533818.88</v>
      </c>
      <c r="E32" s="270">
        <v>366454.2</v>
      </c>
      <c r="F32" s="270">
        <v>0</v>
      </c>
      <c r="G32" s="270">
        <v>167364.68</v>
      </c>
    </row>
    <row r="33" spans="1:7" ht="78.75" x14ac:dyDescent="0.25">
      <c r="A33" s="269" t="s">
        <v>592</v>
      </c>
      <c r="B33" s="269" t="s">
        <v>593</v>
      </c>
      <c r="C33" s="269" t="s">
        <v>940</v>
      </c>
      <c r="D33" s="270">
        <v>77491.23</v>
      </c>
      <c r="E33" s="270">
        <v>55159.27</v>
      </c>
      <c r="F33" s="270">
        <v>0</v>
      </c>
      <c r="G33" s="270">
        <v>22331.96</v>
      </c>
    </row>
    <row r="34" spans="1:7" ht="56.25" x14ac:dyDescent="0.25">
      <c r="A34" s="269" t="s">
        <v>595</v>
      </c>
      <c r="B34" s="269" t="s">
        <v>596</v>
      </c>
      <c r="C34" s="269" t="s">
        <v>942</v>
      </c>
      <c r="D34" s="270">
        <v>157447.28</v>
      </c>
      <c r="E34" s="270">
        <v>133830.18</v>
      </c>
      <c r="F34" s="270">
        <v>0</v>
      </c>
      <c r="G34" s="270">
        <v>23617.1</v>
      </c>
    </row>
    <row r="35" spans="1:7" ht="112.5" x14ac:dyDescent="0.25">
      <c r="A35" s="269" t="s">
        <v>587</v>
      </c>
      <c r="B35" s="269" t="s">
        <v>588</v>
      </c>
      <c r="C35" s="269" t="s">
        <v>940</v>
      </c>
      <c r="D35" s="270">
        <v>163883.85</v>
      </c>
      <c r="E35" s="270">
        <v>139301.26999999999</v>
      </c>
      <c r="F35" s="270">
        <v>0</v>
      </c>
      <c r="G35" s="270">
        <v>24582.58</v>
      </c>
    </row>
    <row r="36" spans="1:7" ht="78.75" x14ac:dyDescent="0.25">
      <c r="A36" s="269" t="s">
        <v>598</v>
      </c>
      <c r="B36" s="269" t="s">
        <v>599</v>
      </c>
      <c r="C36" s="269" t="s">
        <v>942</v>
      </c>
      <c r="D36" s="270">
        <v>44085.2</v>
      </c>
      <c r="E36" s="270">
        <v>23837.599999999999</v>
      </c>
      <c r="F36" s="270">
        <v>0</v>
      </c>
      <c r="G36" s="270">
        <v>20247.599999999999</v>
      </c>
    </row>
    <row r="37" spans="1:7" ht="45" x14ac:dyDescent="0.25">
      <c r="A37" s="269" t="s">
        <v>610</v>
      </c>
      <c r="B37" s="269" t="s">
        <v>611</v>
      </c>
      <c r="C37" s="269" t="s">
        <v>942</v>
      </c>
      <c r="D37" s="270">
        <v>178067.34</v>
      </c>
      <c r="E37" s="270">
        <v>151356.85</v>
      </c>
      <c r="F37" s="270">
        <v>0</v>
      </c>
      <c r="G37" s="270">
        <v>26710.49</v>
      </c>
    </row>
    <row r="38" spans="1:7" ht="45" x14ac:dyDescent="0.25">
      <c r="A38" s="269" t="s">
        <v>602</v>
      </c>
      <c r="B38" s="269" t="s">
        <v>603</v>
      </c>
      <c r="C38" s="269" t="s">
        <v>942</v>
      </c>
      <c r="D38" s="270">
        <v>84743.27</v>
      </c>
      <c r="E38" s="270">
        <v>72031.63</v>
      </c>
      <c r="F38" s="270">
        <v>0</v>
      </c>
      <c r="G38" s="270">
        <v>12711.64</v>
      </c>
    </row>
    <row r="39" spans="1:7" ht="45" x14ac:dyDescent="0.25">
      <c r="A39" s="269" t="s">
        <v>613</v>
      </c>
      <c r="B39" s="269" t="s">
        <v>614</v>
      </c>
      <c r="C39" s="269" t="s">
        <v>942</v>
      </c>
      <c r="D39" s="270">
        <v>754741.55</v>
      </c>
      <c r="E39" s="270">
        <v>641529.96</v>
      </c>
      <c r="F39" s="270">
        <v>0</v>
      </c>
      <c r="G39" s="270">
        <v>113211.59</v>
      </c>
    </row>
    <row r="40" spans="1:7" ht="45" x14ac:dyDescent="0.25">
      <c r="A40" s="269" t="s">
        <v>606</v>
      </c>
      <c r="B40" s="269" t="s">
        <v>607</v>
      </c>
      <c r="C40" s="269" t="s">
        <v>942</v>
      </c>
      <c r="D40" s="270">
        <v>201959.4</v>
      </c>
      <c r="E40" s="270">
        <v>171665.49</v>
      </c>
      <c r="F40" s="270">
        <v>0</v>
      </c>
      <c r="G40" s="270">
        <v>30293.91</v>
      </c>
    </row>
    <row r="41" spans="1:7" ht="45" x14ac:dyDescent="0.25">
      <c r="A41" s="269" t="s">
        <v>571</v>
      </c>
      <c r="B41" s="269" t="s">
        <v>572</v>
      </c>
      <c r="C41" s="269" t="s">
        <v>942</v>
      </c>
      <c r="D41" s="270">
        <v>30865.07</v>
      </c>
      <c r="E41" s="270">
        <v>26235.31</v>
      </c>
      <c r="F41" s="270">
        <v>2314.88</v>
      </c>
      <c r="G41" s="270">
        <v>2314.88</v>
      </c>
    </row>
    <row r="42" spans="1:7" ht="45" x14ac:dyDescent="0.25">
      <c r="A42" s="269" t="s">
        <v>504</v>
      </c>
      <c r="B42" s="269" t="s">
        <v>505</v>
      </c>
      <c r="C42" s="269" t="s">
        <v>942</v>
      </c>
      <c r="D42" s="270">
        <v>8633.77</v>
      </c>
      <c r="E42" s="270">
        <v>7338.71</v>
      </c>
      <c r="F42" s="270">
        <v>647.53</v>
      </c>
      <c r="G42" s="270">
        <v>647.53</v>
      </c>
    </row>
    <row r="43" spans="1:7" ht="78.75" x14ac:dyDescent="0.25">
      <c r="A43" s="269" t="s">
        <v>581</v>
      </c>
      <c r="B43" s="269" t="s">
        <v>582</v>
      </c>
      <c r="C43" s="269" t="s">
        <v>942</v>
      </c>
      <c r="D43" s="270">
        <v>82291.960000000006</v>
      </c>
      <c r="E43" s="270">
        <v>69948.17</v>
      </c>
      <c r="F43" s="270">
        <v>6171.89</v>
      </c>
      <c r="G43" s="270">
        <v>6171.9</v>
      </c>
    </row>
    <row r="44" spans="1:7" ht="56.25" x14ac:dyDescent="0.25">
      <c r="A44" s="269" t="s">
        <v>576</v>
      </c>
      <c r="B44" s="269" t="s">
        <v>577</v>
      </c>
      <c r="C44" s="269" t="s">
        <v>940</v>
      </c>
      <c r="D44" s="270">
        <v>26893</v>
      </c>
      <c r="E44" s="270">
        <v>21944.7</v>
      </c>
      <c r="F44" s="270">
        <v>0</v>
      </c>
      <c r="G44" s="270">
        <v>4948.3</v>
      </c>
    </row>
    <row r="45" spans="1:7" ht="78.75" x14ac:dyDescent="0.25">
      <c r="A45" s="269" t="s">
        <v>565</v>
      </c>
      <c r="B45" s="269" t="s">
        <v>566</v>
      </c>
      <c r="C45" s="269" t="s">
        <v>942</v>
      </c>
      <c r="D45" s="270">
        <v>80026.12</v>
      </c>
      <c r="E45" s="270">
        <v>68022.2</v>
      </c>
      <c r="F45" s="270">
        <v>6001.96</v>
      </c>
      <c r="G45" s="270">
        <v>6001.96</v>
      </c>
    </row>
    <row r="46" spans="1:7" ht="90" x14ac:dyDescent="0.25">
      <c r="A46" s="269" t="s">
        <v>520</v>
      </c>
      <c r="B46" s="269" t="s">
        <v>521</v>
      </c>
      <c r="C46" s="269" t="s">
        <v>942</v>
      </c>
      <c r="D46" s="270">
        <v>5385</v>
      </c>
      <c r="E46" s="270">
        <v>4577.25</v>
      </c>
      <c r="F46" s="270">
        <v>403.87</v>
      </c>
      <c r="G46" s="270">
        <v>403.88</v>
      </c>
    </row>
    <row r="47" spans="1:7" ht="78.75" x14ac:dyDescent="0.25">
      <c r="A47" s="269" t="s">
        <v>509</v>
      </c>
      <c r="B47" s="269" t="s">
        <v>510</v>
      </c>
      <c r="C47" s="269" t="s">
        <v>942</v>
      </c>
      <c r="D47" s="270">
        <v>0</v>
      </c>
      <c r="E47" s="270">
        <v>0</v>
      </c>
      <c r="F47" s="270">
        <v>0</v>
      </c>
      <c r="G47" s="270">
        <v>0</v>
      </c>
    </row>
    <row r="48" spans="1:7" ht="78.75" x14ac:dyDescent="0.25">
      <c r="A48" s="269" t="s">
        <v>530</v>
      </c>
      <c r="B48" s="269" t="s">
        <v>531</v>
      </c>
      <c r="C48" s="269" t="s">
        <v>942</v>
      </c>
      <c r="D48" s="270">
        <v>2101.27</v>
      </c>
      <c r="E48" s="270">
        <v>1786.08</v>
      </c>
      <c r="F48" s="270">
        <v>157.59</v>
      </c>
      <c r="G48" s="270">
        <v>157.6</v>
      </c>
    </row>
    <row r="49" spans="1:7" ht="45" x14ac:dyDescent="0.25">
      <c r="A49" s="269" t="s">
        <v>270</v>
      </c>
      <c r="B49" s="269" t="s">
        <v>271</v>
      </c>
      <c r="C49" s="269" t="s">
        <v>942</v>
      </c>
      <c r="D49" s="270">
        <v>854022.63</v>
      </c>
      <c r="E49" s="270">
        <v>725919.23</v>
      </c>
      <c r="F49" s="270">
        <v>64051.7</v>
      </c>
      <c r="G49" s="270">
        <v>64051.7</v>
      </c>
    </row>
    <row r="50" spans="1:7" ht="56.25" x14ac:dyDescent="0.25">
      <c r="A50" s="269" t="s">
        <v>264</v>
      </c>
      <c r="B50" s="269" t="s">
        <v>265</v>
      </c>
      <c r="C50" s="269" t="s">
        <v>942</v>
      </c>
      <c r="D50" s="270">
        <v>292975.63</v>
      </c>
      <c r="E50" s="270">
        <v>249029.28</v>
      </c>
      <c r="F50" s="270">
        <v>21973.17</v>
      </c>
      <c r="G50" s="270">
        <v>21973.18</v>
      </c>
    </row>
    <row r="51" spans="1:7" ht="33.75" x14ac:dyDescent="0.25">
      <c r="A51" s="269" t="s">
        <v>466</v>
      </c>
      <c r="B51" s="269" t="s">
        <v>467</v>
      </c>
      <c r="C51" s="269" t="s">
        <v>942</v>
      </c>
      <c r="D51" s="270">
        <v>34219.449999999997</v>
      </c>
      <c r="E51" s="270">
        <v>29086.53</v>
      </c>
      <c r="F51" s="270">
        <v>2566.46</v>
      </c>
      <c r="G51" s="270">
        <v>2566.46</v>
      </c>
    </row>
    <row r="52" spans="1:7" ht="56.25" x14ac:dyDescent="0.25">
      <c r="A52" s="269" t="s">
        <v>461</v>
      </c>
      <c r="B52" s="269" t="s">
        <v>462</v>
      </c>
      <c r="C52" s="269" t="s">
        <v>942</v>
      </c>
      <c r="D52" s="270">
        <v>30797.31</v>
      </c>
      <c r="E52" s="270">
        <v>26177.71</v>
      </c>
      <c r="F52" s="270">
        <v>2309.8000000000002</v>
      </c>
      <c r="G52" s="270">
        <v>2309.8000000000002</v>
      </c>
    </row>
    <row r="53" spans="1:7" ht="78.75" x14ac:dyDescent="0.25">
      <c r="A53" s="269" t="s">
        <v>472</v>
      </c>
      <c r="B53" s="269" t="s">
        <v>473</v>
      </c>
      <c r="C53" s="269" t="s">
        <v>942</v>
      </c>
      <c r="D53" s="270">
        <v>38283.65</v>
      </c>
      <c r="E53" s="270">
        <v>32541.1</v>
      </c>
      <c r="F53" s="270">
        <v>2871.27</v>
      </c>
      <c r="G53" s="270">
        <v>2871.28</v>
      </c>
    </row>
    <row r="54" spans="1:7" ht="56.25" x14ac:dyDescent="0.25">
      <c r="A54" s="269" t="s">
        <v>456</v>
      </c>
      <c r="B54" s="269" t="s">
        <v>457</v>
      </c>
      <c r="C54" s="269" t="s">
        <v>942</v>
      </c>
      <c r="D54" s="270">
        <v>3138.98</v>
      </c>
      <c r="E54" s="270">
        <v>2668.13</v>
      </c>
      <c r="F54" s="270">
        <v>235.42</v>
      </c>
      <c r="G54" s="270">
        <v>235.43</v>
      </c>
    </row>
    <row r="55" spans="1:7" ht="112.5" x14ac:dyDescent="0.25">
      <c r="A55" s="269" t="s">
        <v>490</v>
      </c>
      <c r="B55" s="269" t="s">
        <v>491</v>
      </c>
      <c r="C55" s="269" t="s">
        <v>942</v>
      </c>
      <c r="D55" s="270">
        <v>444.96</v>
      </c>
      <c r="E55" s="270">
        <v>378.22</v>
      </c>
      <c r="F55" s="270">
        <v>33.369999999999997</v>
      </c>
      <c r="G55" s="270">
        <v>33.369999999999997</v>
      </c>
    </row>
    <row r="56" spans="1:7" ht="112.5" x14ac:dyDescent="0.25">
      <c r="A56" s="269" t="s">
        <v>485</v>
      </c>
      <c r="B56" s="269" t="s">
        <v>486</v>
      </c>
      <c r="C56" s="269" t="s">
        <v>942</v>
      </c>
      <c r="D56" s="270">
        <v>426.48</v>
      </c>
      <c r="E56" s="270">
        <v>362.52</v>
      </c>
      <c r="F56" s="270">
        <v>31.98</v>
      </c>
      <c r="G56" s="270">
        <v>31.98</v>
      </c>
    </row>
    <row r="57" spans="1:7" ht="146.25" x14ac:dyDescent="0.25">
      <c r="A57" s="269" t="s">
        <v>479</v>
      </c>
      <c r="B57" s="269" t="s">
        <v>480</v>
      </c>
      <c r="C57" s="269" t="s">
        <v>942</v>
      </c>
      <c r="D57" s="270">
        <v>457.8</v>
      </c>
      <c r="E57" s="270">
        <v>389.13</v>
      </c>
      <c r="F57" s="270">
        <v>34.340000000000003</v>
      </c>
      <c r="G57" s="270">
        <v>34.33</v>
      </c>
    </row>
    <row r="58" spans="1:7" ht="123.75" x14ac:dyDescent="0.25">
      <c r="A58" s="269" t="s">
        <v>450</v>
      </c>
      <c r="B58" s="269" t="s">
        <v>451</v>
      </c>
      <c r="C58" s="269" t="s">
        <v>942</v>
      </c>
      <c r="D58" s="270">
        <v>78080.63</v>
      </c>
      <c r="E58" s="270">
        <v>66368.539999999994</v>
      </c>
      <c r="F58" s="270">
        <v>5856.04</v>
      </c>
      <c r="G58" s="270">
        <v>5856.05</v>
      </c>
    </row>
    <row r="59" spans="1:7" ht="56.25" x14ac:dyDescent="0.25">
      <c r="A59" s="269" t="s">
        <v>443</v>
      </c>
      <c r="B59" s="269" t="s">
        <v>444</v>
      </c>
      <c r="C59" s="269" t="s">
        <v>942</v>
      </c>
      <c r="D59" s="270">
        <v>442606.98</v>
      </c>
      <c r="E59" s="270">
        <v>143596.42000000001</v>
      </c>
      <c r="F59" s="270">
        <v>12670.27</v>
      </c>
      <c r="G59" s="270">
        <v>286340.28999999998</v>
      </c>
    </row>
    <row r="60" spans="1:7" ht="78.75" x14ac:dyDescent="0.25">
      <c r="A60" s="269" t="s">
        <v>446</v>
      </c>
      <c r="B60" s="269" t="s">
        <v>447</v>
      </c>
      <c r="C60" s="269" t="s">
        <v>942</v>
      </c>
      <c r="D60" s="270">
        <v>141664.34</v>
      </c>
      <c r="E60" s="270">
        <v>105504.24</v>
      </c>
      <c r="F60" s="270">
        <v>9309.2000000000007</v>
      </c>
      <c r="G60" s="270">
        <v>26850.9</v>
      </c>
    </row>
    <row r="61" spans="1:7" ht="78.75" x14ac:dyDescent="0.25">
      <c r="A61" s="269" t="s">
        <v>419</v>
      </c>
      <c r="B61" s="269" t="s">
        <v>420</v>
      </c>
      <c r="C61" s="269" t="s">
        <v>942</v>
      </c>
      <c r="D61" s="270">
        <v>78678.929999999993</v>
      </c>
      <c r="E61" s="270">
        <v>66877.09</v>
      </c>
      <c r="F61" s="270">
        <v>5900.92</v>
      </c>
      <c r="G61" s="270">
        <v>5900.92</v>
      </c>
    </row>
    <row r="62" spans="1:7" ht="56.25" x14ac:dyDescent="0.25">
      <c r="A62" s="269" t="s">
        <v>425</v>
      </c>
      <c r="B62" s="269" t="s">
        <v>426</v>
      </c>
      <c r="C62" s="269" t="s">
        <v>942</v>
      </c>
      <c r="D62" s="270">
        <v>232858.15</v>
      </c>
      <c r="E62" s="270">
        <v>197929.42</v>
      </c>
      <c r="F62" s="270">
        <v>17464.36</v>
      </c>
      <c r="G62" s="270">
        <v>17464.37</v>
      </c>
    </row>
    <row r="63" spans="1:7" ht="90" x14ac:dyDescent="0.25">
      <c r="A63" s="269" t="s">
        <v>415</v>
      </c>
      <c r="B63" s="269" t="s">
        <v>416</v>
      </c>
      <c r="C63" s="269" t="s">
        <v>942</v>
      </c>
      <c r="D63" s="270">
        <v>248913.16</v>
      </c>
      <c r="E63" s="270">
        <v>211576.18</v>
      </c>
      <c r="F63" s="270">
        <v>18668.490000000002</v>
      </c>
      <c r="G63" s="270">
        <v>18668.490000000002</v>
      </c>
    </row>
    <row r="64" spans="1:7" ht="67.5" x14ac:dyDescent="0.25">
      <c r="A64" s="269" t="s">
        <v>422</v>
      </c>
      <c r="B64" s="269" t="s">
        <v>423</v>
      </c>
      <c r="C64" s="269" t="s">
        <v>942</v>
      </c>
      <c r="D64" s="270">
        <v>51290.52</v>
      </c>
      <c r="E64" s="270">
        <v>43596.94</v>
      </c>
      <c r="F64" s="270">
        <v>3846.79</v>
      </c>
      <c r="G64" s="270">
        <v>3846.79</v>
      </c>
    </row>
    <row r="65" spans="1:7" ht="101.25" x14ac:dyDescent="0.25">
      <c r="A65" s="269" t="s">
        <v>438</v>
      </c>
      <c r="B65" s="269" t="s">
        <v>439</v>
      </c>
      <c r="C65" s="269" t="s">
        <v>942</v>
      </c>
      <c r="D65" s="270">
        <v>83141.210000000006</v>
      </c>
      <c r="E65" s="270">
        <v>57680.38</v>
      </c>
      <c r="F65" s="270">
        <v>0</v>
      </c>
      <c r="G65" s="270">
        <v>25460.83</v>
      </c>
    </row>
    <row r="66" spans="1:7" ht="67.5" x14ac:dyDescent="0.25">
      <c r="A66" s="269" t="s">
        <v>429</v>
      </c>
      <c r="B66" s="269" t="s">
        <v>430</v>
      </c>
      <c r="C66" s="269" t="s">
        <v>942</v>
      </c>
      <c r="D66" s="270">
        <v>126863.54</v>
      </c>
      <c r="E66" s="270">
        <v>106022.75</v>
      </c>
      <c r="F66" s="270">
        <v>0</v>
      </c>
      <c r="G66" s="270">
        <v>20840.79</v>
      </c>
    </row>
    <row r="67" spans="1:7" ht="78.75" x14ac:dyDescent="0.25">
      <c r="A67" s="269" t="s">
        <v>432</v>
      </c>
      <c r="B67" s="269" t="s">
        <v>433</v>
      </c>
      <c r="C67" s="269" t="s">
        <v>942</v>
      </c>
      <c r="D67" s="270">
        <v>125975.51</v>
      </c>
      <c r="E67" s="270">
        <v>107079.18</v>
      </c>
      <c r="F67" s="270">
        <v>0</v>
      </c>
      <c r="G67" s="270">
        <v>18896.330000000002</v>
      </c>
    </row>
    <row r="68" spans="1:7" ht="78.75" x14ac:dyDescent="0.25">
      <c r="A68" s="269" t="s">
        <v>435</v>
      </c>
      <c r="B68" s="269" t="s">
        <v>1006</v>
      </c>
      <c r="C68" s="269" t="s">
        <v>942</v>
      </c>
      <c r="D68" s="270">
        <v>66283.89</v>
      </c>
      <c r="E68" s="270">
        <v>43439.05</v>
      </c>
      <c r="F68" s="270">
        <v>0</v>
      </c>
      <c r="G68" s="270">
        <v>22844.84</v>
      </c>
    </row>
    <row r="69" spans="1:7" ht="101.25" x14ac:dyDescent="0.25">
      <c r="A69" s="269" t="s">
        <v>623</v>
      </c>
      <c r="B69" s="269" t="s">
        <v>1007</v>
      </c>
      <c r="C69" s="269" t="s">
        <v>942</v>
      </c>
      <c r="D69" s="270">
        <v>201887.89</v>
      </c>
      <c r="E69" s="270">
        <v>171604.71</v>
      </c>
      <c r="F69" s="270">
        <v>0</v>
      </c>
      <c r="G69" s="270">
        <v>30283.18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2:ET402"/>
  <sheetViews>
    <sheetView topLeftCell="A4" workbookViewId="0">
      <pane xSplit="4" ySplit="1" topLeftCell="J5" activePane="bottomRight" state="frozen"/>
      <selection activeCell="A4" sqref="A4"/>
      <selection pane="topRight" activeCell="E4" sqref="E4"/>
      <selection pane="bottomLeft" activeCell="A5" sqref="A5"/>
      <selection pane="bottomRight" activeCell="C134" sqref="C134"/>
    </sheetView>
  </sheetViews>
  <sheetFormatPr defaultRowHeight="12.75" x14ac:dyDescent="0.2"/>
  <cols>
    <col min="1" max="1" width="8.42578125" style="98" customWidth="1"/>
    <col min="2" max="2" width="17.42578125" style="98" customWidth="1"/>
    <col min="3" max="3" width="21.85546875" style="98" customWidth="1"/>
    <col min="4" max="4" width="47.5703125" style="99" customWidth="1"/>
    <col min="5" max="5" width="7" style="99" customWidth="1"/>
    <col min="6" max="6" width="6.42578125" style="99" customWidth="1"/>
    <col min="7" max="7" width="8.7109375" style="99" customWidth="1"/>
    <col min="8" max="8" width="6.5703125" style="99" customWidth="1"/>
    <col min="9" max="9" width="3.7109375" style="99" customWidth="1"/>
    <col min="10" max="12" width="4.85546875" style="99" customWidth="1"/>
    <col min="13" max="13" width="4.140625" style="99" customWidth="1"/>
    <col min="14" max="14" width="15" style="99" customWidth="1"/>
    <col min="15" max="15" width="13.42578125" style="99" customWidth="1"/>
    <col min="16" max="16" width="14.140625" style="99" customWidth="1"/>
    <col min="17" max="18" width="12.85546875" style="99" customWidth="1"/>
    <col min="19" max="19" width="13.7109375" style="99" customWidth="1"/>
    <col min="20" max="20" width="8" style="99" customWidth="1"/>
    <col min="21" max="21" width="8.7109375" style="99" customWidth="1"/>
    <col min="22" max="22" width="8.28515625" style="99" customWidth="1"/>
    <col min="23" max="23" width="9.5703125" style="99" customWidth="1"/>
    <col min="24" max="31" width="12.28515625" style="99" hidden="1" customWidth="1"/>
    <col min="32" max="32" width="12.28515625" style="99" customWidth="1"/>
    <col min="33" max="33" width="9.140625" style="100" customWidth="1"/>
    <col min="34" max="41" width="9.140625" style="100" hidden="1" customWidth="1"/>
    <col min="42" max="42" width="9.140625" style="100"/>
    <col min="43" max="43" width="16.28515625" style="100" customWidth="1"/>
    <col min="44" max="53" width="9.140625" style="100"/>
    <col min="54" max="59" width="9.140625" style="101"/>
    <col min="60" max="60" width="17.7109375" style="146" customWidth="1"/>
    <col min="61" max="61" width="18.85546875" style="101" customWidth="1"/>
    <col min="62" max="150" width="9.140625" style="101"/>
    <col min="151" max="16384" width="9.140625" style="99"/>
  </cols>
  <sheetData>
    <row r="2" spans="1:150" ht="13.5" thickBot="1" x14ac:dyDescent="0.25"/>
    <row r="3" spans="1:150" ht="42" customHeight="1" thickBot="1" x14ac:dyDescent="0.25">
      <c r="A3" s="649" t="s">
        <v>99</v>
      </c>
      <c r="B3" s="650"/>
      <c r="C3" s="650"/>
      <c r="D3" s="650"/>
      <c r="E3" s="650"/>
      <c r="F3" s="650"/>
      <c r="G3" s="650"/>
      <c r="H3" s="650"/>
      <c r="I3" s="650"/>
      <c r="J3" s="650"/>
      <c r="K3" s="650"/>
      <c r="L3" s="650"/>
      <c r="M3" s="651"/>
      <c r="N3" s="649" t="s">
        <v>100</v>
      </c>
      <c r="O3" s="650"/>
      <c r="P3" s="650"/>
      <c r="Q3" s="650"/>
      <c r="R3" s="650"/>
      <c r="S3" s="651"/>
      <c r="T3" s="652" t="s">
        <v>101</v>
      </c>
      <c r="U3" s="652"/>
      <c r="V3" s="652"/>
      <c r="W3" s="652"/>
      <c r="X3" s="649" t="s">
        <v>716</v>
      </c>
      <c r="Y3" s="650"/>
      <c r="Z3" s="650"/>
      <c r="AA3" s="650"/>
      <c r="AB3" s="650"/>
      <c r="AC3" s="650"/>
      <c r="AD3" s="650"/>
      <c r="AE3" s="651"/>
      <c r="AF3" s="642" t="s">
        <v>717</v>
      </c>
      <c r="AG3" s="643"/>
      <c r="AH3" s="643"/>
      <c r="AI3" s="643"/>
      <c r="AJ3" s="643"/>
      <c r="AK3" s="643"/>
      <c r="AL3" s="643"/>
      <c r="AM3" s="643"/>
      <c r="AN3" s="643"/>
      <c r="AO3" s="644"/>
      <c r="AP3" s="645" t="s">
        <v>718</v>
      </c>
      <c r="AQ3" s="646"/>
      <c r="AR3" s="646"/>
      <c r="AS3" s="646"/>
      <c r="AT3" s="646"/>
      <c r="AU3" s="646"/>
      <c r="AV3" s="646"/>
      <c r="AW3" s="646"/>
      <c r="AX3" s="646"/>
      <c r="AY3" s="646"/>
      <c r="AZ3" s="646"/>
      <c r="BA3" s="646"/>
      <c r="BB3" s="646"/>
      <c r="BC3" s="646"/>
      <c r="BD3" s="646"/>
      <c r="BE3" s="646"/>
      <c r="BF3" s="646"/>
      <c r="BG3" s="646"/>
    </row>
    <row r="4" spans="1:150" ht="123.75" customHeight="1" thickBot="1" x14ac:dyDescent="0.25">
      <c r="A4" s="102" t="s">
        <v>79</v>
      </c>
      <c r="B4" s="401" t="s">
        <v>17</v>
      </c>
      <c r="C4" s="401" t="s">
        <v>259</v>
      </c>
      <c r="D4" s="401" t="s">
        <v>102</v>
      </c>
      <c r="E4" s="103" t="s">
        <v>103</v>
      </c>
      <c r="F4" s="103" t="s">
        <v>719</v>
      </c>
      <c r="G4" s="103" t="s">
        <v>2</v>
      </c>
      <c r="H4" s="103" t="s">
        <v>720</v>
      </c>
      <c r="I4" s="103" t="s">
        <v>721</v>
      </c>
      <c r="J4" s="103" t="s">
        <v>722</v>
      </c>
      <c r="K4" s="103" t="s">
        <v>36</v>
      </c>
      <c r="L4" s="103" t="s">
        <v>37</v>
      </c>
      <c r="M4" s="103" t="s">
        <v>723</v>
      </c>
      <c r="N4" s="103" t="s">
        <v>104</v>
      </c>
      <c r="O4" s="103" t="s">
        <v>105</v>
      </c>
      <c r="P4" s="103" t="s">
        <v>106</v>
      </c>
      <c r="Q4" s="103" t="s">
        <v>107</v>
      </c>
      <c r="R4" s="103" t="s">
        <v>108</v>
      </c>
      <c r="S4" s="103" t="s">
        <v>81</v>
      </c>
      <c r="T4" s="104" t="s">
        <v>724</v>
      </c>
      <c r="U4" s="104" t="s">
        <v>725</v>
      </c>
      <c r="V4" s="105" t="s">
        <v>726</v>
      </c>
      <c r="W4" s="104" t="s">
        <v>109</v>
      </c>
      <c r="X4" s="104" t="s">
        <v>74</v>
      </c>
      <c r="Y4" s="104" t="s">
        <v>75</v>
      </c>
      <c r="Z4" s="104" t="s">
        <v>76</v>
      </c>
      <c r="AA4" s="104" t="s">
        <v>77</v>
      </c>
      <c r="AB4" s="104" t="s">
        <v>78</v>
      </c>
      <c r="AC4" s="104" t="s">
        <v>727</v>
      </c>
      <c r="AD4" s="104" t="s">
        <v>728</v>
      </c>
      <c r="AE4" s="104" t="s">
        <v>729</v>
      </c>
      <c r="AF4" s="104" t="s">
        <v>225</v>
      </c>
      <c r="AG4" s="104" t="s">
        <v>730</v>
      </c>
      <c r="AH4" s="104" t="s">
        <v>731</v>
      </c>
      <c r="AI4" s="104" t="s">
        <v>732</v>
      </c>
      <c r="AJ4" s="104" t="s">
        <v>69</v>
      </c>
      <c r="AK4" s="104" t="s">
        <v>733</v>
      </c>
      <c r="AL4" s="104" t="s">
        <v>70</v>
      </c>
      <c r="AM4" s="104" t="s">
        <v>734</v>
      </c>
      <c r="AN4" s="104" t="s">
        <v>71</v>
      </c>
      <c r="AO4" s="104" t="s">
        <v>735</v>
      </c>
      <c r="AP4" s="106" t="s">
        <v>736</v>
      </c>
      <c r="AQ4" s="106" t="s">
        <v>166</v>
      </c>
      <c r="AR4" s="106" t="s">
        <v>48</v>
      </c>
      <c r="AS4" s="106" t="s">
        <v>69</v>
      </c>
      <c r="AT4" s="104" t="s">
        <v>167</v>
      </c>
      <c r="AU4" s="106" t="s">
        <v>49</v>
      </c>
      <c r="AV4" s="106" t="s">
        <v>70</v>
      </c>
      <c r="AW4" s="104" t="s">
        <v>168</v>
      </c>
      <c r="AX4" s="106" t="s">
        <v>50</v>
      </c>
      <c r="AY4" s="106" t="s">
        <v>71</v>
      </c>
      <c r="AZ4" s="104" t="s">
        <v>169</v>
      </c>
      <c r="BA4" s="106" t="s">
        <v>51</v>
      </c>
      <c r="BB4" s="106" t="s">
        <v>72</v>
      </c>
      <c r="BC4" s="104" t="s">
        <v>170</v>
      </c>
      <c r="BD4" s="106" t="s">
        <v>52</v>
      </c>
      <c r="BE4" s="106" t="s">
        <v>73</v>
      </c>
      <c r="BF4" s="104" t="s">
        <v>796</v>
      </c>
      <c r="BG4" s="106" t="s">
        <v>53</v>
      </c>
      <c r="BH4" s="257" t="s">
        <v>797</v>
      </c>
      <c r="BI4" s="146" t="s">
        <v>1013</v>
      </c>
    </row>
    <row r="5" spans="1:150" ht="24.75" hidden="1" customHeight="1" thickBot="1" x14ac:dyDescent="0.25">
      <c r="A5" s="212" t="s">
        <v>791</v>
      </c>
      <c r="B5" s="210"/>
      <c r="C5" s="210"/>
      <c r="D5" s="211" t="s">
        <v>792</v>
      </c>
      <c r="E5" s="17"/>
      <c r="F5" s="17"/>
      <c r="G5" s="17"/>
      <c r="H5" s="17"/>
      <c r="I5" s="17"/>
      <c r="J5" s="17"/>
      <c r="K5" s="17"/>
      <c r="L5" s="17"/>
      <c r="M5" s="17"/>
      <c r="N5" s="17"/>
      <c r="O5" s="17"/>
      <c r="P5" s="17"/>
      <c r="Q5" s="17"/>
      <c r="R5" s="17"/>
      <c r="S5" s="17"/>
      <c r="T5" s="17"/>
      <c r="U5" s="17"/>
      <c r="V5" s="107"/>
      <c r="W5" s="17"/>
      <c r="X5" s="17"/>
      <c r="Y5" s="17"/>
      <c r="Z5" s="17"/>
      <c r="AA5" s="17"/>
      <c r="AB5" s="17"/>
      <c r="AC5" s="17"/>
      <c r="AD5" s="17"/>
      <c r="AE5" s="17"/>
      <c r="AF5" s="17"/>
      <c r="AG5" s="17"/>
      <c r="AH5" s="17"/>
      <c r="AI5" s="17"/>
      <c r="AJ5" s="17"/>
      <c r="AK5" s="17"/>
      <c r="AL5" s="17"/>
      <c r="AM5" s="17"/>
      <c r="AN5" s="17"/>
      <c r="AO5" s="17"/>
      <c r="AP5" s="107"/>
      <c r="AQ5" s="107"/>
      <c r="AR5" s="107"/>
      <c r="AS5" s="107"/>
      <c r="AT5" s="17"/>
      <c r="AU5" s="107"/>
      <c r="AV5" s="107"/>
      <c r="AW5" s="17"/>
      <c r="AX5" s="107"/>
      <c r="AY5" s="107"/>
      <c r="AZ5" s="17"/>
      <c r="BA5" s="107"/>
      <c r="BH5" s="57"/>
      <c r="BI5" s="131"/>
    </row>
    <row r="6" spans="1:150" ht="24.75" hidden="1" customHeight="1" thickBot="1" x14ac:dyDescent="0.25">
      <c r="A6" s="15" t="s">
        <v>82</v>
      </c>
      <c r="B6" s="16" t="s">
        <v>83</v>
      </c>
      <c r="C6" s="16"/>
      <c r="D6" s="16" t="s">
        <v>260</v>
      </c>
      <c r="E6" s="17"/>
      <c r="F6" s="17"/>
      <c r="G6" s="17"/>
      <c r="H6" s="17"/>
      <c r="I6" s="17"/>
      <c r="J6" s="17"/>
      <c r="K6" s="17"/>
      <c r="L6" s="17"/>
      <c r="M6" s="17"/>
      <c r="N6" s="17"/>
      <c r="O6" s="17"/>
      <c r="P6" s="17"/>
      <c r="Q6" s="17"/>
      <c r="R6" s="17"/>
      <c r="S6" s="17"/>
      <c r="T6" s="17"/>
      <c r="U6" s="17"/>
      <c r="V6" s="18"/>
      <c r="W6" s="19"/>
      <c r="X6" s="17"/>
      <c r="Y6" s="17"/>
      <c r="Z6" s="17"/>
      <c r="AA6" s="17"/>
      <c r="AB6" s="17"/>
      <c r="AC6" s="17"/>
      <c r="AD6" s="17"/>
      <c r="AE6" s="17"/>
      <c r="AF6" s="17"/>
      <c r="AG6" s="17"/>
      <c r="AH6" s="17"/>
      <c r="AI6" s="17"/>
      <c r="AK6" s="17"/>
      <c r="AL6" s="17"/>
      <c r="AM6" s="17"/>
      <c r="AN6" s="17"/>
      <c r="AO6" s="17"/>
      <c r="AP6" s="107"/>
      <c r="AQ6" s="107"/>
      <c r="AR6" s="107"/>
      <c r="AS6" s="107"/>
      <c r="AT6" s="17"/>
      <c r="AU6" s="107"/>
      <c r="AV6" s="107"/>
      <c r="AW6" s="17"/>
      <c r="AX6" s="107"/>
      <c r="AY6" s="107"/>
      <c r="AZ6" s="17"/>
      <c r="BA6" s="107"/>
      <c r="BH6" s="57"/>
      <c r="BI6" s="131"/>
    </row>
    <row r="7" spans="1:150" ht="24.75" hidden="1" customHeight="1" thickBot="1" x14ac:dyDescent="0.25">
      <c r="A7" s="15" t="s">
        <v>84</v>
      </c>
      <c r="B7" s="16" t="s">
        <v>83</v>
      </c>
      <c r="C7" s="16"/>
      <c r="D7" s="16" t="s">
        <v>261</v>
      </c>
      <c r="E7" s="17"/>
      <c r="F7" s="17"/>
      <c r="G7" s="17"/>
      <c r="H7" s="17"/>
      <c r="I7" s="17"/>
      <c r="J7" s="17"/>
      <c r="K7" s="17"/>
      <c r="L7" s="17"/>
      <c r="M7" s="17"/>
      <c r="N7" s="17"/>
      <c r="O7" s="17"/>
      <c r="P7" s="17"/>
      <c r="Q7" s="17"/>
      <c r="R7" s="17"/>
      <c r="S7" s="17"/>
      <c r="T7" s="17"/>
      <c r="U7" s="17"/>
      <c r="V7" s="18"/>
      <c r="W7" s="19"/>
      <c r="X7" s="17"/>
      <c r="Y7" s="17"/>
      <c r="Z7" s="17"/>
      <c r="AA7" s="17"/>
      <c r="AB7" s="17"/>
      <c r="AC7" s="17"/>
      <c r="AD7" s="17"/>
      <c r="AE7" s="17"/>
      <c r="AF7" s="17"/>
      <c r="AG7" s="17"/>
      <c r="AH7" s="17"/>
      <c r="AI7" s="17"/>
      <c r="AK7" s="17"/>
      <c r="AL7" s="17"/>
      <c r="AM7" s="17"/>
      <c r="AN7" s="17"/>
      <c r="AO7" s="17"/>
      <c r="AP7" s="107"/>
      <c r="AQ7" s="107"/>
      <c r="AR7" s="107"/>
      <c r="AS7" s="107"/>
      <c r="AT7" s="17"/>
      <c r="AU7" s="107"/>
      <c r="AV7" s="107"/>
      <c r="AW7" s="17"/>
      <c r="AX7" s="107"/>
      <c r="AY7" s="107"/>
      <c r="AZ7" s="17"/>
      <c r="BA7" s="107"/>
      <c r="BH7" s="57"/>
      <c r="BI7" s="131"/>
    </row>
    <row r="8" spans="1:150" s="113" customFormat="1" ht="25.5" hidden="1" customHeight="1" x14ac:dyDescent="0.2">
      <c r="A8" s="20" t="s">
        <v>85</v>
      </c>
      <c r="B8" s="21" t="s">
        <v>83</v>
      </c>
      <c r="C8" s="21"/>
      <c r="D8" s="22" t="s">
        <v>262</v>
      </c>
      <c r="E8" s="23"/>
      <c r="F8" s="23"/>
      <c r="G8" s="23"/>
      <c r="H8" s="23"/>
      <c r="I8" s="23"/>
      <c r="J8" s="23"/>
      <c r="K8" s="23"/>
      <c r="L8" s="23"/>
      <c r="M8" s="23"/>
      <c r="N8" s="23"/>
      <c r="O8" s="23"/>
      <c r="P8" s="23"/>
      <c r="Q8" s="23"/>
      <c r="R8" s="23"/>
      <c r="S8" s="24"/>
      <c r="T8" s="25"/>
      <c r="U8" s="26"/>
      <c r="V8" s="27"/>
      <c r="W8" s="28"/>
      <c r="X8" s="108"/>
      <c r="Y8" s="108"/>
      <c r="Z8" s="108"/>
      <c r="AA8" s="108"/>
      <c r="AB8" s="108"/>
      <c r="AC8" s="108"/>
      <c r="AD8" s="108"/>
      <c r="AE8" s="109"/>
      <c r="AF8" s="110"/>
      <c r="AG8" s="110"/>
      <c r="AH8" s="110"/>
      <c r="AI8" s="111"/>
      <c r="AJ8" s="109"/>
      <c r="AK8" s="112"/>
      <c r="AL8" s="110"/>
      <c r="AM8" s="110"/>
      <c r="AN8" s="110"/>
      <c r="AO8" s="110"/>
      <c r="AP8" s="110"/>
      <c r="AQ8" s="110"/>
      <c r="AR8" s="110"/>
      <c r="AS8" s="110"/>
      <c r="AT8" s="110"/>
      <c r="AU8" s="110"/>
      <c r="AV8" s="110"/>
      <c r="AW8" s="110"/>
      <c r="AX8" s="110"/>
      <c r="AY8" s="110"/>
      <c r="AZ8" s="110"/>
      <c r="BA8" s="110"/>
      <c r="BB8" s="110"/>
      <c r="BC8" s="110"/>
      <c r="BD8" s="110"/>
      <c r="BE8" s="110"/>
      <c r="BF8" s="110"/>
      <c r="BG8" s="111"/>
      <c r="BH8" s="371"/>
      <c r="BI8" s="13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1"/>
      <c r="DQ8" s="101"/>
      <c r="DR8" s="101"/>
      <c r="DS8" s="101"/>
      <c r="DT8" s="101"/>
      <c r="DU8" s="101"/>
      <c r="DV8" s="101"/>
      <c r="DW8" s="101"/>
      <c r="DX8" s="101"/>
      <c r="DY8" s="101"/>
      <c r="DZ8" s="101"/>
      <c r="EA8" s="101"/>
      <c r="EB8" s="101"/>
      <c r="EC8" s="101"/>
      <c r="ED8" s="101"/>
      <c r="EE8" s="101"/>
      <c r="EF8" s="101"/>
      <c r="EG8" s="101"/>
      <c r="EH8" s="101"/>
      <c r="EI8" s="101"/>
      <c r="EJ8" s="101"/>
      <c r="EK8" s="101"/>
      <c r="EL8" s="101"/>
      <c r="EM8" s="101"/>
      <c r="EN8" s="101"/>
      <c r="EO8" s="101"/>
      <c r="EP8" s="101"/>
      <c r="EQ8" s="101"/>
      <c r="ER8" s="101"/>
      <c r="ES8" s="101"/>
      <c r="ET8" s="101"/>
    </row>
    <row r="9" spans="1:150" ht="25.5" hidden="1" customHeight="1" x14ac:dyDescent="0.25">
      <c r="A9" s="29" t="s">
        <v>110</v>
      </c>
      <c r="B9" s="29" t="s">
        <v>263</v>
      </c>
      <c r="C9" s="29" t="s">
        <v>264</v>
      </c>
      <c r="D9" s="30" t="s">
        <v>265</v>
      </c>
      <c r="E9" s="31" t="s">
        <v>266</v>
      </c>
      <c r="F9" s="32" t="str">
        <f>'Lyginamasis 20200508'!J5&amp;" "</f>
        <v xml:space="preserve"> </v>
      </c>
      <c r="G9" s="32" t="s">
        <v>267</v>
      </c>
      <c r="H9" s="32" t="s">
        <v>119</v>
      </c>
      <c r="I9" s="32" t="s">
        <v>115</v>
      </c>
      <c r="J9" s="32"/>
      <c r="K9" s="32"/>
      <c r="L9" s="32"/>
      <c r="M9" s="32"/>
      <c r="N9" s="33">
        <v>996471.76</v>
      </c>
      <c r="O9" s="33">
        <v>74735.38</v>
      </c>
      <c r="P9" s="33">
        <v>74735.38</v>
      </c>
      <c r="Q9" s="33"/>
      <c r="R9" s="33"/>
      <c r="S9" s="33">
        <v>847001</v>
      </c>
      <c r="T9" s="34">
        <v>42705</v>
      </c>
      <c r="U9" s="35">
        <v>42767</v>
      </c>
      <c r="V9" s="35">
        <v>42883</v>
      </c>
      <c r="W9" s="36">
        <v>43616</v>
      </c>
      <c r="Y9" s="114">
        <v>169400.2</v>
      </c>
      <c r="Z9" s="114">
        <v>338800.4</v>
      </c>
      <c r="AA9" s="114">
        <v>338800.4</v>
      </c>
      <c r="AB9" s="114"/>
      <c r="AC9" s="114"/>
      <c r="AD9" s="114"/>
      <c r="AE9" s="115"/>
      <c r="AF9" s="116">
        <v>29</v>
      </c>
      <c r="AG9" s="116" t="s">
        <v>249</v>
      </c>
      <c r="AH9" s="117">
        <v>30</v>
      </c>
      <c r="AI9" s="116" t="s">
        <v>250</v>
      </c>
      <c r="AJ9" s="118">
        <v>34</v>
      </c>
      <c r="AK9" s="118" t="s">
        <v>252</v>
      </c>
      <c r="AL9" s="119"/>
      <c r="AM9" s="120"/>
      <c r="AN9" s="120"/>
      <c r="AO9" s="120"/>
      <c r="AP9" s="117" t="s">
        <v>174</v>
      </c>
      <c r="AQ9" s="116" t="s">
        <v>737</v>
      </c>
      <c r="AR9" s="117">
        <v>36000</v>
      </c>
      <c r="AS9" s="116" t="s">
        <v>175</v>
      </c>
      <c r="AT9" s="121" t="s">
        <v>738</v>
      </c>
      <c r="AU9" s="117">
        <v>700</v>
      </c>
      <c r="AV9" s="120"/>
      <c r="AW9" s="120"/>
      <c r="AX9" s="120"/>
      <c r="AY9" s="120"/>
      <c r="AZ9" s="120"/>
      <c r="BA9" s="120"/>
      <c r="BB9" s="120"/>
      <c r="BC9" s="120"/>
      <c r="BD9" s="120"/>
      <c r="BE9" s="120"/>
      <c r="BF9" s="120"/>
      <c r="BG9" s="135"/>
      <c r="BH9" s="57" t="s">
        <v>857</v>
      </c>
      <c r="BI9" s="364" t="s">
        <v>941</v>
      </c>
      <c r="BJ9" s="122"/>
      <c r="BK9" s="122"/>
      <c r="BL9" s="122"/>
      <c r="BM9" s="122"/>
      <c r="BN9" s="122"/>
    </row>
    <row r="10" spans="1:150" ht="25.5" hidden="1" customHeight="1" x14ac:dyDescent="0.25">
      <c r="A10" s="29" t="s">
        <v>268</v>
      </c>
      <c r="B10" s="29" t="s">
        <v>269</v>
      </c>
      <c r="C10" s="29" t="s">
        <v>270</v>
      </c>
      <c r="D10" s="30" t="s">
        <v>271</v>
      </c>
      <c r="E10" s="31" t="s">
        <v>272</v>
      </c>
      <c r="F10" s="32" t="s">
        <v>114</v>
      </c>
      <c r="G10" s="32" t="s">
        <v>273</v>
      </c>
      <c r="H10" s="32" t="s">
        <v>119</v>
      </c>
      <c r="I10" s="32" t="s">
        <v>115</v>
      </c>
      <c r="J10" s="32"/>
      <c r="K10" s="32"/>
      <c r="L10" s="32"/>
      <c r="M10" s="32"/>
      <c r="N10" s="33">
        <v>870553</v>
      </c>
      <c r="O10" s="33">
        <v>65292</v>
      </c>
      <c r="P10" s="33">
        <v>65291</v>
      </c>
      <c r="Q10" s="33">
        <v>0</v>
      </c>
      <c r="R10" s="33">
        <v>0</v>
      </c>
      <c r="S10" s="33">
        <v>739970</v>
      </c>
      <c r="T10" s="34">
        <v>42583</v>
      </c>
      <c r="U10" s="35">
        <v>42614</v>
      </c>
      <c r="V10" s="35">
        <v>42704</v>
      </c>
      <c r="W10" s="36">
        <v>43465</v>
      </c>
      <c r="X10" s="114">
        <v>147994</v>
      </c>
      <c r="Y10" s="114">
        <v>295988</v>
      </c>
      <c r="Z10" s="114">
        <v>295988</v>
      </c>
      <c r="AA10" s="114">
        <v>0</v>
      </c>
      <c r="AB10" s="114">
        <v>0</v>
      </c>
      <c r="AC10" s="123"/>
      <c r="AD10" s="123"/>
      <c r="AE10" s="115"/>
      <c r="AF10" s="124">
        <v>29</v>
      </c>
      <c r="AG10" s="124" t="s">
        <v>249</v>
      </c>
      <c r="AH10" s="125">
        <v>30</v>
      </c>
      <c r="AI10" s="126" t="s">
        <v>250</v>
      </c>
      <c r="AJ10" s="127"/>
      <c r="AK10" s="128"/>
      <c r="AL10" s="120"/>
      <c r="AM10" s="120"/>
      <c r="AN10" s="120"/>
      <c r="AO10" s="120"/>
      <c r="AP10" s="120" t="s">
        <v>174</v>
      </c>
      <c r="AQ10" s="129" t="s">
        <v>737</v>
      </c>
      <c r="AR10" s="129">
        <v>34600</v>
      </c>
      <c r="AS10" s="129"/>
      <c r="AT10" s="129"/>
      <c r="AU10" s="120"/>
      <c r="AV10" s="120"/>
      <c r="AW10" s="120"/>
      <c r="AX10" s="120"/>
      <c r="AY10" s="120"/>
      <c r="AZ10" s="120"/>
      <c r="BA10" s="120"/>
      <c r="BB10" s="120"/>
      <c r="BC10" s="120"/>
      <c r="BD10" s="120"/>
      <c r="BE10" s="120"/>
      <c r="BF10" s="120"/>
      <c r="BG10" s="135"/>
      <c r="BH10" s="57" t="s">
        <v>856</v>
      </c>
      <c r="BI10" s="364" t="s">
        <v>941</v>
      </c>
    </row>
    <row r="11" spans="1:150" s="113" customFormat="1" ht="25.5" hidden="1" customHeight="1" x14ac:dyDescent="0.25">
      <c r="A11" s="20" t="s">
        <v>86</v>
      </c>
      <c r="B11" s="21" t="s">
        <v>83</v>
      </c>
      <c r="C11" s="21"/>
      <c r="D11" s="37" t="s">
        <v>274</v>
      </c>
      <c r="E11" s="23"/>
      <c r="F11" s="23"/>
      <c r="G11" s="23"/>
      <c r="H11" s="23"/>
      <c r="I11" s="23"/>
      <c r="J11" s="23"/>
      <c r="K11" s="23"/>
      <c r="L11" s="23"/>
      <c r="M11" s="23"/>
      <c r="N11" s="23"/>
      <c r="O11" s="23"/>
      <c r="P11" s="23"/>
      <c r="Q11" s="23"/>
      <c r="R11" s="23"/>
      <c r="S11" s="24"/>
      <c r="T11" s="25"/>
      <c r="U11" s="38"/>
      <c r="V11" s="38"/>
      <c r="W11" s="28" t="s">
        <v>275</v>
      </c>
      <c r="X11" s="108"/>
      <c r="Y11" s="108"/>
      <c r="Z11" s="108"/>
      <c r="AA11" s="108"/>
      <c r="AB11" s="108"/>
      <c r="AC11" s="108"/>
      <c r="AD11" s="108"/>
      <c r="AE11" s="109"/>
      <c r="AF11" s="110"/>
      <c r="AG11" s="110"/>
      <c r="AH11" s="110"/>
      <c r="AI11" s="111"/>
      <c r="AJ11" s="109"/>
      <c r="AK11" s="112"/>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1"/>
      <c r="BH11" s="57"/>
      <c r="BI11" s="364" t="s">
        <v>275</v>
      </c>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1"/>
      <c r="DV11" s="101"/>
      <c r="DW11" s="101"/>
      <c r="DX11" s="101"/>
      <c r="DY11" s="101"/>
      <c r="DZ11" s="101"/>
      <c r="EA11" s="101"/>
      <c r="EB11" s="101"/>
      <c r="EC11" s="101"/>
      <c r="ED11" s="101"/>
      <c r="EE11" s="101"/>
      <c r="EF11" s="101"/>
      <c r="EG11" s="101"/>
      <c r="EH11" s="101"/>
      <c r="EI11" s="101"/>
      <c r="EJ11" s="101"/>
      <c r="EK11" s="101"/>
      <c r="EL11" s="101"/>
      <c r="EM11" s="101"/>
      <c r="EN11" s="101"/>
      <c r="EO11" s="101"/>
      <c r="EP11" s="101"/>
      <c r="EQ11" s="101"/>
      <c r="ER11" s="101"/>
      <c r="ES11" s="101"/>
      <c r="ET11" s="101"/>
    </row>
    <row r="12" spans="1:150" s="101" customFormat="1" ht="25.5" hidden="1" customHeight="1" x14ac:dyDescent="0.25">
      <c r="A12" s="39" t="s">
        <v>276</v>
      </c>
      <c r="B12" s="39" t="s">
        <v>277</v>
      </c>
      <c r="C12" s="29" t="s">
        <v>278</v>
      </c>
      <c r="D12" s="40" t="s">
        <v>279</v>
      </c>
      <c r="E12" s="41" t="s">
        <v>280</v>
      </c>
      <c r="F12" s="41" t="s">
        <v>114</v>
      </c>
      <c r="G12" s="41" t="s">
        <v>281</v>
      </c>
      <c r="H12" s="41" t="s">
        <v>282</v>
      </c>
      <c r="I12" s="41" t="s">
        <v>115</v>
      </c>
      <c r="J12" s="41" t="s">
        <v>112</v>
      </c>
      <c r="K12" s="41"/>
      <c r="L12" s="41"/>
      <c r="M12" s="41"/>
      <c r="N12" s="42">
        <v>613921.55000000005</v>
      </c>
      <c r="O12" s="42">
        <v>128382.2</v>
      </c>
      <c r="P12" s="42">
        <v>51109.41</v>
      </c>
      <c r="Q12" s="42"/>
      <c r="R12" s="42"/>
      <c r="S12" s="42">
        <v>434429.94</v>
      </c>
      <c r="T12" s="43">
        <v>42675</v>
      </c>
      <c r="U12" s="44">
        <v>42705</v>
      </c>
      <c r="V12" s="44">
        <v>42824</v>
      </c>
      <c r="W12" s="45">
        <v>43496</v>
      </c>
      <c r="X12" s="91">
        <v>0</v>
      </c>
      <c r="Y12" s="91">
        <v>227566.4</v>
      </c>
      <c r="Z12" s="130">
        <v>135621.20000000001</v>
      </c>
      <c r="AA12" s="130">
        <v>71242.399999999994</v>
      </c>
      <c r="AB12" s="130">
        <v>0</v>
      </c>
      <c r="AC12" s="130"/>
      <c r="AD12" s="130"/>
      <c r="AE12" s="131"/>
      <c r="AF12" s="117">
        <v>29</v>
      </c>
      <c r="AG12" s="116" t="s">
        <v>249</v>
      </c>
      <c r="AH12" s="117"/>
      <c r="AI12" s="132"/>
      <c r="AJ12" s="131"/>
      <c r="AK12" s="133"/>
      <c r="AL12" s="117"/>
      <c r="AM12" s="117"/>
      <c r="AN12" s="117"/>
      <c r="AO12" s="117"/>
      <c r="AP12" s="117" t="s">
        <v>171</v>
      </c>
      <c r="AQ12" s="116" t="s">
        <v>739</v>
      </c>
      <c r="AR12" s="116">
        <v>8583.42</v>
      </c>
      <c r="AS12" s="117" t="s">
        <v>172</v>
      </c>
      <c r="AT12" s="116" t="s">
        <v>740</v>
      </c>
      <c r="AU12" s="116">
        <v>423.58</v>
      </c>
      <c r="AV12" s="117"/>
      <c r="AW12" s="117"/>
      <c r="AX12" s="117"/>
      <c r="AY12" s="117"/>
      <c r="AZ12" s="117"/>
      <c r="BA12" s="117"/>
      <c r="BB12" s="117"/>
      <c r="BC12" s="117"/>
      <c r="BD12" s="117"/>
      <c r="BE12" s="117"/>
      <c r="BF12" s="117"/>
      <c r="BG12" s="132"/>
      <c r="BH12" s="57" t="s">
        <v>827</v>
      </c>
      <c r="BI12" s="364" t="s">
        <v>939</v>
      </c>
    </row>
    <row r="13" spans="1:150" s="101" customFormat="1" ht="25.5" hidden="1" customHeight="1" x14ac:dyDescent="0.25">
      <c r="A13" s="39" t="s">
        <v>113</v>
      </c>
      <c r="B13" s="39" t="s">
        <v>283</v>
      </c>
      <c r="C13" s="39" t="s">
        <v>284</v>
      </c>
      <c r="D13" s="40" t="s">
        <v>285</v>
      </c>
      <c r="E13" s="41" t="s">
        <v>280</v>
      </c>
      <c r="F13" s="41" t="str">
        <f>'Lyginamasis 20200508'!J9&amp;" "</f>
        <v xml:space="preserve"> </v>
      </c>
      <c r="G13" s="41" t="s">
        <v>281</v>
      </c>
      <c r="H13" s="41" t="s">
        <v>282</v>
      </c>
      <c r="I13" s="41" t="s">
        <v>115</v>
      </c>
      <c r="J13" s="41" t="s">
        <v>112</v>
      </c>
      <c r="K13" s="41"/>
      <c r="L13" s="41"/>
      <c r="M13" s="41"/>
      <c r="N13" s="42">
        <v>351133</v>
      </c>
      <c r="O13" s="42">
        <v>17556.650000000001</v>
      </c>
      <c r="P13" s="42">
        <v>35113.300000000003</v>
      </c>
      <c r="Q13" s="42"/>
      <c r="R13" s="42"/>
      <c r="S13" s="42">
        <v>298463.05</v>
      </c>
      <c r="T13" s="43">
        <v>42675</v>
      </c>
      <c r="U13" s="44">
        <v>42705</v>
      </c>
      <c r="V13" s="44">
        <v>42824</v>
      </c>
      <c r="W13" s="45">
        <v>43524</v>
      </c>
      <c r="X13" s="91">
        <v>0</v>
      </c>
      <c r="Y13" s="130">
        <v>118377.60000000001</v>
      </c>
      <c r="Z13" s="130">
        <v>121184.9</v>
      </c>
      <c r="AA13" s="130">
        <v>105926.5</v>
      </c>
      <c r="AB13" s="130">
        <v>0</v>
      </c>
      <c r="AC13" s="130"/>
      <c r="AD13" s="130"/>
      <c r="AE13" s="131"/>
      <c r="AF13" s="117">
        <v>28</v>
      </c>
      <c r="AG13" s="116" t="s">
        <v>248</v>
      </c>
      <c r="AH13" s="117"/>
      <c r="AI13" s="134"/>
      <c r="AJ13" s="131"/>
      <c r="AK13" s="133"/>
      <c r="AL13" s="117"/>
      <c r="AM13" s="117"/>
      <c r="AN13" s="117"/>
      <c r="AO13" s="117"/>
      <c r="AP13" s="117" t="s">
        <v>171</v>
      </c>
      <c r="AQ13" s="116" t="s">
        <v>739</v>
      </c>
      <c r="AR13" s="116">
        <v>33516</v>
      </c>
      <c r="AS13" s="116"/>
      <c r="AT13" s="116"/>
      <c r="AU13" s="117"/>
      <c r="AV13" s="117"/>
      <c r="AW13" s="117"/>
      <c r="AX13" s="117"/>
      <c r="AY13" s="117"/>
      <c r="AZ13" s="117"/>
      <c r="BA13" s="117"/>
      <c r="BB13" s="117"/>
      <c r="BC13" s="117"/>
      <c r="BD13" s="117"/>
      <c r="BE13" s="117"/>
      <c r="BF13" s="117"/>
      <c r="BG13" s="132"/>
      <c r="BH13" s="57" t="s">
        <v>826</v>
      </c>
      <c r="BI13" s="364" t="s">
        <v>939</v>
      </c>
    </row>
    <row r="14" spans="1:150" s="113" customFormat="1" ht="25.5" hidden="1" customHeight="1" x14ac:dyDescent="0.25">
      <c r="A14" s="20" t="s">
        <v>87</v>
      </c>
      <c r="B14" s="21" t="s">
        <v>83</v>
      </c>
      <c r="C14" s="21"/>
      <c r="D14" s="22" t="s">
        <v>286</v>
      </c>
      <c r="E14" s="23"/>
      <c r="F14" s="23"/>
      <c r="G14" s="23"/>
      <c r="H14" s="23"/>
      <c r="I14" s="23"/>
      <c r="J14" s="23"/>
      <c r="K14" s="23"/>
      <c r="L14" s="23"/>
      <c r="M14" s="23"/>
      <c r="N14" s="23"/>
      <c r="O14" s="23"/>
      <c r="P14" s="23"/>
      <c r="Q14" s="23"/>
      <c r="R14" s="23"/>
      <c r="S14" s="24"/>
      <c r="T14" s="25"/>
      <c r="U14" s="38"/>
      <c r="V14" s="38"/>
      <c r="W14" s="28" t="s">
        <v>275</v>
      </c>
      <c r="X14" s="108"/>
      <c r="Y14" s="108"/>
      <c r="Z14" s="108"/>
      <c r="AA14" s="108"/>
      <c r="AB14" s="108"/>
      <c r="AC14" s="108"/>
      <c r="AD14" s="108"/>
      <c r="AE14" s="109"/>
      <c r="AF14" s="110"/>
      <c r="AG14" s="110"/>
      <c r="AH14" s="110"/>
      <c r="AI14" s="111"/>
      <c r="AJ14" s="109"/>
      <c r="AK14" s="112"/>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1"/>
      <c r="BH14" s="57"/>
      <c r="BI14" s="364" t="s">
        <v>275</v>
      </c>
      <c r="BJ14" s="101"/>
      <c r="BK14" s="101"/>
      <c r="BL14" s="101"/>
      <c r="BM14" s="101"/>
      <c r="BN14" s="101"/>
      <c r="BO14" s="101"/>
      <c r="BP14" s="101"/>
      <c r="BQ14" s="101"/>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row>
    <row r="15" spans="1:150" ht="47.25" hidden="1" customHeight="1" x14ac:dyDescent="0.25">
      <c r="A15" s="29" t="s">
        <v>116</v>
      </c>
      <c r="B15" s="29" t="s">
        <v>287</v>
      </c>
      <c r="C15" s="29" t="s">
        <v>288</v>
      </c>
      <c r="D15" s="30" t="s">
        <v>289</v>
      </c>
      <c r="E15" s="31" t="s">
        <v>272</v>
      </c>
      <c r="F15" s="32" t="s">
        <v>114</v>
      </c>
      <c r="G15" s="32" t="s">
        <v>290</v>
      </c>
      <c r="H15" s="32" t="s">
        <v>291</v>
      </c>
      <c r="I15" s="32" t="s">
        <v>111</v>
      </c>
      <c r="J15" s="32" t="s">
        <v>112</v>
      </c>
      <c r="K15" s="32"/>
      <c r="L15" s="32"/>
      <c r="M15" s="32"/>
      <c r="N15" s="33">
        <v>1436769.54</v>
      </c>
      <c r="O15" s="33">
        <v>76668</v>
      </c>
      <c r="P15" s="33">
        <v>491201.54</v>
      </c>
      <c r="Q15" s="33">
        <v>0</v>
      </c>
      <c r="R15" s="33">
        <v>0</v>
      </c>
      <c r="S15" s="33">
        <v>868900</v>
      </c>
      <c r="T15" s="34">
        <v>42309</v>
      </c>
      <c r="U15" s="35">
        <v>42491</v>
      </c>
      <c r="V15" s="35">
        <v>42673</v>
      </c>
      <c r="W15" s="36">
        <v>43339</v>
      </c>
      <c r="X15" s="114">
        <v>600000</v>
      </c>
      <c r="Y15" s="114">
        <v>268900</v>
      </c>
      <c r="Z15" s="114">
        <v>0</v>
      </c>
      <c r="AA15" s="114">
        <v>0</v>
      </c>
      <c r="AB15" s="114">
        <v>0</v>
      </c>
      <c r="AC15" s="114"/>
      <c r="AD15" s="114"/>
      <c r="AE15" s="115"/>
      <c r="AF15" s="120">
        <v>34</v>
      </c>
      <c r="AG15" s="129" t="s">
        <v>741</v>
      </c>
      <c r="AH15" s="120"/>
      <c r="AI15" s="135"/>
      <c r="AJ15" s="136"/>
      <c r="AK15" s="119"/>
      <c r="AL15" s="120"/>
      <c r="AM15" s="120"/>
      <c r="AN15" s="120"/>
      <c r="AO15" s="120"/>
      <c r="AP15" s="120" t="s">
        <v>171</v>
      </c>
      <c r="AQ15" s="129" t="s">
        <v>739</v>
      </c>
      <c r="AR15" s="129">
        <v>4719.5</v>
      </c>
      <c r="AS15" s="129" t="s">
        <v>172</v>
      </c>
      <c r="AT15" s="129" t="s">
        <v>740</v>
      </c>
      <c r="AU15" s="120">
        <v>1757.57</v>
      </c>
      <c r="AV15" s="120"/>
      <c r="AW15" s="120"/>
      <c r="AX15" s="120"/>
      <c r="AY15" s="120"/>
      <c r="AZ15" s="120"/>
      <c r="BA15" s="120"/>
      <c r="BB15" s="120"/>
      <c r="BC15" s="120"/>
      <c r="BD15" s="120"/>
      <c r="BE15" s="120"/>
      <c r="BF15" s="120"/>
      <c r="BG15" s="135"/>
      <c r="BH15" s="57" t="s">
        <v>878</v>
      </c>
      <c r="BI15" s="364" t="s">
        <v>939</v>
      </c>
    </row>
    <row r="16" spans="1:150" ht="47.25" hidden="1" customHeight="1" x14ac:dyDescent="0.25">
      <c r="A16" s="29" t="s">
        <v>1075</v>
      </c>
      <c r="B16" s="29" t="s">
        <v>1077</v>
      </c>
      <c r="C16" s="29"/>
      <c r="D16" s="30" t="s">
        <v>1079</v>
      </c>
      <c r="E16" s="31" t="s">
        <v>1080</v>
      </c>
      <c r="F16" s="32"/>
      <c r="G16" s="32" t="s">
        <v>1081</v>
      </c>
      <c r="H16" s="32"/>
      <c r="I16" s="32"/>
      <c r="J16" s="32"/>
      <c r="K16" s="32" t="s">
        <v>36</v>
      </c>
      <c r="L16" s="32"/>
      <c r="M16" s="32"/>
      <c r="N16" s="33">
        <v>40000000</v>
      </c>
      <c r="O16" s="33"/>
      <c r="P16" s="33"/>
      <c r="Q16" s="33">
        <v>40000000</v>
      </c>
      <c r="R16" s="33"/>
      <c r="S16" s="33"/>
      <c r="T16" s="35"/>
      <c r="U16" s="35"/>
      <c r="V16" s="35">
        <v>43724</v>
      </c>
      <c r="W16" s="36">
        <v>45291</v>
      </c>
      <c r="X16" s="114"/>
      <c r="Y16" s="114"/>
      <c r="Z16" s="114"/>
      <c r="AA16" s="114"/>
      <c r="AB16" s="114"/>
      <c r="AC16" s="114"/>
      <c r="AD16" s="114"/>
      <c r="AE16" s="115"/>
      <c r="AF16" s="120">
        <v>51</v>
      </c>
      <c r="AG16" s="129" t="s">
        <v>1082</v>
      </c>
      <c r="AH16" s="120"/>
      <c r="AI16" s="120"/>
      <c r="AJ16" s="136"/>
      <c r="AK16" s="120"/>
      <c r="AL16" s="120"/>
      <c r="AM16" s="120"/>
      <c r="AN16" s="120"/>
      <c r="AO16" s="120"/>
      <c r="AP16" s="120"/>
      <c r="AQ16" s="129" t="s">
        <v>1083</v>
      </c>
      <c r="AR16" s="129">
        <v>50</v>
      </c>
      <c r="AS16" s="129"/>
      <c r="AT16" s="129" t="s">
        <v>1084</v>
      </c>
      <c r="AU16" s="120">
        <v>90</v>
      </c>
      <c r="AV16" s="120"/>
      <c r="AW16" s="120"/>
      <c r="AX16" s="120"/>
      <c r="AY16" s="120"/>
      <c r="AZ16" s="120"/>
      <c r="BA16" s="120"/>
      <c r="BB16" s="120"/>
      <c r="BC16" s="120"/>
      <c r="BD16" s="120"/>
      <c r="BE16" s="120"/>
      <c r="BF16" s="120"/>
      <c r="BG16" s="135"/>
      <c r="BH16" s="57" t="s">
        <v>1085</v>
      </c>
      <c r="BI16" s="364"/>
    </row>
    <row r="17" spans="1:150" s="113" customFormat="1" ht="25.5" hidden="1" customHeight="1" x14ac:dyDescent="0.25">
      <c r="A17" s="20" t="s">
        <v>88</v>
      </c>
      <c r="B17" s="21" t="s">
        <v>83</v>
      </c>
      <c r="C17" s="21"/>
      <c r="D17" s="22" t="s">
        <v>292</v>
      </c>
      <c r="E17" s="23"/>
      <c r="F17" s="23"/>
      <c r="G17" s="23"/>
      <c r="H17" s="23"/>
      <c r="I17" s="23"/>
      <c r="J17" s="23"/>
      <c r="K17" s="23"/>
      <c r="L17" s="23"/>
      <c r="M17" s="23"/>
      <c r="N17" s="23"/>
      <c r="O17" s="23"/>
      <c r="P17" s="23"/>
      <c r="Q17" s="23"/>
      <c r="R17" s="23"/>
      <c r="S17" s="24"/>
      <c r="T17" s="25"/>
      <c r="U17" s="38"/>
      <c r="V17" s="38"/>
      <c r="W17" s="28" t="s">
        <v>275</v>
      </c>
      <c r="X17" s="108"/>
      <c r="Y17" s="108"/>
      <c r="Z17" s="108"/>
      <c r="AA17" s="108"/>
      <c r="AB17" s="108"/>
      <c r="AC17" s="108"/>
      <c r="AD17" s="108"/>
      <c r="AE17" s="109"/>
      <c r="AF17" s="110"/>
      <c r="AG17" s="110"/>
      <c r="AH17" s="110"/>
      <c r="AI17" s="111"/>
      <c r="AJ17" s="109"/>
      <c r="AK17" s="112"/>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1"/>
      <c r="BH17" s="57"/>
      <c r="BI17" s="364" t="s">
        <v>275</v>
      </c>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row>
    <row r="18" spans="1:150" ht="25.5" hidden="1" customHeight="1" x14ac:dyDescent="0.25">
      <c r="A18" s="349" t="s">
        <v>293</v>
      </c>
      <c r="B18" s="349" t="s">
        <v>294</v>
      </c>
      <c r="C18" s="349" t="s">
        <v>295</v>
      </c>
      <c r="D18" s="350" t="s">
        <v>296</v>
      </c>
      <c r="E18" s="351" t="s">
        <v>297</v>
      </c>
      <c r="F18" s="352" t="s">
        <v>114</v>
      </c>
      <c r="G18" s="352" t="s">
        <v>298</v>
      </c>
      <c r="H18" s="352" t="s">
        <v>299</v>
      </c>
      <c r="I18" s="352" t="s">
        <v>115</v>
      </c>
      <c r="J18" s="352" t="s">
        <v>112</v>
      </c>
      <c r="K18" s="352"/>
      <c r="L18" s="352"/>
      <c r="M18" s="352"/>
      <c r="N18" s="353">
        <v>364031.13</v>
      </c>
      <c r="O18" s="353">
        <v>27302.34</v>
      </c>
      <c r="P18" s="353">
        <v>27302.33</v>
      </c>
      <c r="Q18" s="353"/>
      <c r="R18" s="353"/>
      <c r="S18" s="353">
        <v>309426.46000000002</v>
      </c>
      <c r="T18" s="354">
        <v>42491</v>
      </c>
      <c r="U18" s="355">
        <v>42644</v>
      </c>
      <c r="V18" s="355">
        <v>42735</v>
      </c>
      <c r="W18" s="356">
        <v>43524</v>
      </c>
      <c r="X18" s="357"/>
      <c r="Y18" s="357">
        <v>196253.5</v>
      </c>
      <c r="Z18" s="357">
        <v>117752.09999999999</v>
      </c>
      <c r="AA18" s="357">
        <v>78501.400000000009</v>
      </c>
      <c r="AB18" s="357"/>
      <c r="AC18" s="357"/>
      <c r="AD18" s="357"/>
      <c r="AE18" s="358"/>
      <c r="AF18" s="359">
        <v>30</v>
      </c>
      <c r="AG18" s="360" t="s">
        <v>250</v>
      </c>
      <c r="AH18" s="359"/>
      <c r="AI18" s="361"/>
      <c r="AJ18" s="362"/>
      <c r="AK18" s="363"/>
      <c r="AL18" s="359"/>
      <c r="AM18" s="359"/>
      <c r="AN18" s="359"/>
      <c r="AO18" s="359"/>
      <c r="AP18" s="359" t="s">
        <v>171</v>
      </c>
      <c r="AQ18" s="360" t="s">
        <v>739</v>
      </c>
      <c r="AR18" s="360">
        <v>8001</v>
      </c>
      <c r="AS18" s="360"/>
      <c r="AT18" s="360"/>
      <c r="AU18" s="359"/>
      <c r="AV18" s="359"/>
      <c r="AW18" s="359"/>
      <c r="AX18" s="359"/>
      <c r="AY18" s="359"/>
      <c r="AZ18" s="359"/>
      <c r="BA18" s="359"/>
      <c r="BB18" s="359"/>
      <c r="BC18" s="359"/>
      <c r="BD18" s="359"/>
      <c r="BE18" s="359"/>
      <c r="BF18" s="359"/>
      <c r="BG18" s="361"/>
      <c r="BH18" s="57" t="s">
        <v>828</v>
      </c>
      <c r="BI18" s="364" t="s">
        <v>939</v>
      </c>
    </row>
    <row r="19" spans="1:150" ht="25.5" hidden="1" customHeight="1" x14ac:dyDescent="0.25">
      <c r="A19" s="29" t="s">
        <v>1076</v>
      </c>
      <c r="B19" s="396" t="s">
        <v>1078</v>
      </c>
      <c r="C19" s="29"/>
      <c r="D19" s="30" t="s">
        <v>1086</v>
      </c>
      <c r="E19" s="31" t="s">
        <v>1087</v>
      </c>
      <c r="F19" s="32"/>
      <c r="G19" s="32" t="s">
        <v>1088</v>
      </c>
      <c r="H19" s="32"/>
      <c r="I19" s="32"/>
      <c r="J19" s="32"/>
      <c r="K19" s="32" t="s">
        <v>36</v>
      </c>
      <c r="L19" s="32"/>
      <c r="M19" s="32"/>
      <c r="N19" s="33">
        <v>500000</v>
      </c>
      <c r="O19" s="33"/>
      <c r="P19" s="33"/>
      <c r="Q19" s="33">
        <v>500000</v>
      </c>
      <c r="R19" s="33"/>
      <c r="S19" s="33"/>
      <c r="T19" s="35"/>
      <c r="U19" s="35"/>
      <c r="V19" s="35">
        <v>43560</v>
      </c>
      <c r="W19" s="36">
        <v>45291</v>
      </c>
      <c r="X19" s="114"/>
      <c r="Y19" s="114"/>
      <c r="Z19" s="114"/>
      <c r="AA19" s="114"/>
      <c r="AB19" s="114"/>
      <c r="AC19" s="114"/>
      <c r="AD19" s="114"/>
      <c r="AE19" s="115"/>
      <c r="AF19" s="120">
        <v>51</v>
      </c>
      <c r="AG19" s="129" t="s">
        <v>1082</v>
      </c>
      <c r="AH19" s="120"/>
      <c r="AI19" s="120"/>
      <c r="AJ19" s="136"/>
      <c r="AK19" s="120"/>
      <c r="AL19" s="120"/>
      <c r="AM19" s="120"/>
      <c r="AN19" s="120"/>
      <c r="AO19" s="120"/>
      <c r="AP19" s="120"/>
      <c r="AQ19" s="129" t="s">
        <v>1083</v>
      </c>
      <c r="AR19" s="129">
        <v>22</v>
      </c>
      <c r="AS19" s="129"/>
      <c r="AT19" s="129" t="s">
        <v>1084</v>
      </c>
      <c r="AU19" s="120">
        <v>33</v>
      </c>
      <c r="AV19" s="120"/>
      <c r="AW19" s="120"/>
      <c r="AX19" s="120"/>
      <c r="AY19" s="120"/>
      <c r="AZ19" s="120"/>
      <c r="BA19" s="120"/>
      <c r="BB19" s="120"/>
      <c r="BC19" s="120"/>
      <c r="BD19" s="120"/>
      <c r="BE19" s="120"/>
      <c r="BF19" s="120"/>
      <c r="BG19" s="135"/>
      <c r="BH19" s="57" t="s">
        <v>1089</v>
      </c>
      <c r="BI19" s="364"/>
    </row>
    <row r="20" spans="1:150" ht="24.75" hidden="1" customHeight="1" thickBot="1" x14ac:dyDescent="0.3">
      <c r="A20" s="15" t="s">
        <v>300</v>
      </c>
      <c r="B20" s="16" t="s">
        <v>83</v>
      </c>
      <c r="C20" s="16"/>
      <c r="D20" s="16" t="s">
        <v>301</v>
      </c>
      <c r="E20" s="17"/>
      <c r="F20" s="17"/>
      <c r="G20" s="17"/>
      <c r="H20" s="17"/>
      <c r="I20" s="17"/>
      <c r="J20" s="17"/>
      <c r="K20" s="17"/>
      <c r="L20" s="17"/>
      <c r="M20" s="17"/>
      <c r="N20" s="17"/>
      <c r="O20" s="17"/>
      <c r="P20" s="17"/>
      <c r="Q20" s="17"/>
      <c r="R20" s="17"/>
      <c r="S20" s="17"/>
      <c r="T20" s="46"/>
      <c r="U20" s="213"/>
      <c r="V20" s="213"/>
      <c r="W20" s="214" t="s">
        <v>275</v>
      </c>
      <c r="X20" s="17"/>
      <c r="Y20" s="17"/>
      <c r="Z20" s="17"/>
      <c r="AA20" s="17"/>
      <c r="AB20" s="17"/>
      <c r="AC20" s="17"/>
      <c r="AD20" s="17"/>
      <c r="AF20" s="17"/>
      <c r="AG20" s="17"/>
      <c r="AH20" s="17"/>
      <c r="AI20" s="17"/>
      <c r="AJ20" s="127"/>
      <c r="AK20" s="17"/>
      <c r="AL20" s="17"/>
      <c r="AM20" s="17"/>
      <c r="AN20" s="17"/>
      <c r="AO20" s="17"/>
      <c r="AP20" s="107"/>
      <c r="AQ20" s="107"/>
      <c r="AR20" s="107"/>
      <c r="AS20" s="107"/>
      <c r="AT20" s="17"/>
      <c r="AU20" s="107"/>
      <c r="AV20" s="107"/>
      <c r="AW20" s="17"/>
      <c r="AX20" s="107"/>
      <c r="AY20" s="107"/>
      <c r="AZ20" s="17"/>
      <c r="BA20" s="107"/>
      <c r="BB20" s="107"/>
      <c r="BC20" s="107"/>
      <c r="BD20" s="107"/>
      <c r="BE20" s="107"/>
      <c r="BF20" s="107"/>
      <c r="BG20" s="107"/>
      <c r="BH20" s="57"/>
      <c r="BI20" s="364" t="s">
        <v>275</v>
      </c>
    </row>
    <row r="21" spans="1:150" s="113" customFormat="1" ht="25.5" hidden="1" customHeight="1" x14ac:dyDescent="0.25">
      <c r="A21" s="20" t="s">
        <v>89</v>
      </c>
      <c r="B21" s="21" t="s">
        <v>83</v>
      </c>
      <c r="C21" s="21"/>
      <c r="D21" s="22" t="s">
        <v>302</v>
      </c>
      <c r="E21" s="23" t="s">
        <v>303</v>
      </c>
      <c r="F21" s="23" t="s">
        <v>122</v>
      </c>
      <c r="G21" s="23" t="s">
        <v>304</v>
      </c>
      <c r="H21" s="23" t="s">
        <v>305</v>
      </c>
      <c r="I21" s="23" t="s">
        <v>115</v>
      </c>
      <c r="J21" s="23"/>
      <c r="K21" s="23"/>
      <c r="L21" s="23"/>
      <c r="M21" s="23"/>
      <c r="N21" s="49"/>
      <c r="O21" s="49"/>
      <c r="P21" s="23"/>
      <c r="Q21" s="23"/>
      <c r="R21" s="23"/>
      <c r="S21" s="50">
        <v>3321362</v>
      </c>
      <c r="T21" s="25">
        <v>42826</v>
      </c>
      <c r="U21" s="38"/>
      <c r="V21" s="38">
        <v>42917</v>
      </c>
      <c r="W21" s="28">
        <v>45291</v>
      </c>
      <c r="X21" s="108"/>
      <c r="Y21" s="108"/>
      <c r="Z21" s="108"/>
      <c r="AA21" s="108"/>
      <c r="AB21" s="108"/>
      <c r="AC21" s="108"/>
      <c r="AD21" s="108"/>
      <c r="AE21" s="109"/>
      <c r="AF21" s="110">
        <v>50</v>
      </c>
      <c r="AG21" s="137" t="s">
        <v>258</v>
      </c>
      <c r="AH21" s="110"/>
      <c r="AI21" s="111"/>
      <c r="AJ21" s="109"/>
      <c r="AK21" s="112"/>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1"/>
      <c r="BH21" s="57"/>
      <c r="BI21" s="364" t="s">
        <v>275</v>
      </c>
      <c r="BJ21" s="101"/>
      <c r="BK21" s="101"/>
      <c r="BL21" s="101"/>
      <c r="BM21" s="101"/>
      <c r="BN21" s="101"/>
      <c r="BO21" s="101"/>
      <c r="BP21" s="101"/>
      <c r="BQ21" s="101"/>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1"/>
      <c r="DQ21" s="101"/>
      <c r="DR21" s="101"/>
      <c r="DS21" s="101"/>
      <c r="DT21" s="101"/>
      <c r="DU21" s="101"/>
      <c r="DV21" s="101"/>
      <c r="DW21" s="101"/>
      <c r="DX21" s="101"/>
      <c r="DY21" s="101"/>
      <c r="DZ21" s="101"/>
      <c r="EA21" s="101"/>
      <c r="EB21" s="101"/>
      <c r="EC21" s="101"/>
      <c r="ED21" s="101"/>
      <c r="EE21" s="101"/>
      <c r="EF21" s="101"/>
      <c r="EG21" s="101"/>
      <c r="EH21" s="101"/>
      <c r="EI21" s="101"/>
      <c r="EJ21" s="101"/>
      <c r="EK21" s="101"/>
      <c r="EL21" s="101"/>
      <c r="EM21" s="101"/>
      <c r="EN21" s="101"/>
      <c r="EO21" s="101"/>
      <c r="EP21" s="101"/>
      <c r="EQ21" s="101"/>
      <c r="ER21" s="101"/>
      <c r="ES21" s="101"/>
      <c r="ET21" s="101"/>
    </row>
    <row r="22" spans="1:150" ht="24.75" hidden="1" customHeight="1" thickBot="1" x14ac:dyDescent="0.3">
      <c r="A22" s="15" t="s">
        <v>306</v>
      </c>
      <c r="B22" s="16" t="s">
        <v>83</v>
      </c>
      <c r="C22" s="16"/>
      <c r="D22" s="16" t="s">
        <v>307</v>
      </c>
      <c r="E22" s="17"/>
      <c r="F22" s="17"/>
      <c r="G22" s="17"/>
      <c r="H22" s="17"/>
      <c r="I22" s="17"/>
      <c r="J22" s="17"/>
      <c r="K22" s="17"/>
      <c r="L22" s="17"/>
      <c r="M22" s="17"/>
      <c r="N22" s="17"/>
      <c r="O22" s="17"/>
      <c r="P22" s="17"/>
      <c r="Q22" s="17"/>
      <c r="R22" s="17"/>
      <c r="S22" s="17"/>
      <c r="T22" s="46"/>
      <c r="U22" s="47"/>
      <c r="V22" s="47"/>
      <c r="W22" s="48" t="s">
        <v>275</v>
      </c>
      <c r="X22" s="17"/>
      <c r="Y22" s="17"/>
      <c r="Z22" s="17"/>
      <c r="AA22" s="17"/>
      <c r="AB22" s="17"/>
      <c r="AC22" s="17"/>
      <c r="AD22" s="17"/>
      <c r="AF22" s="17"/>
      <c r="AG22" s="17"/>
      <c r="AH22" s="17"/>
      <c r="AI22" s="17"/>
      <c r="AJ22" s="136"/>
      <c r="AK22" s="17"/>
      <c r="AL22" s="17"/>
      <c r="AM22" s="17"/>
      <c r="AN22" s="17"/>
      <c r="AO22" s="17"/>
      <c r="AP22" s="107"/>
      <c r="AQ22" s="107"/>
      <c r="AR22" s="107"/>
      <c r="AS22" s="107"/>
      <c r="AT22" s="17"/>
      <c r="AU22" s="107"/>
      <c r="AV22" s="107"/>
      <c r="AW22" s="17"/>
      <c r="AX22" s="107"/>
      <c r="AY22" s="107"/>
      <c r="AZ22" s="17"/>
      <c r="BA22" s="107"/>
      <c r="BB22" s="107"/>
      <c r="BC22" s="107"/>
      <c r="BD22" s="107"/>
      <c r="BE22" s="107"/>
      <c r="BF22" s="107"/>
      <c r="BG22" s="107"/>
      <c r="BH22" s="57"/>
      <c r="BI22" s="364" t="s">
        <v>275</v>
      </c>
    </row>
    <row r="23" spans="1:150" ht="24.75" hidden="1" customHeight="1" thickBot="1" x14ac:dyDescent="0.3">
      <c r="A23" s="15" t="s">
        <v>308</v>
      </c>
      <c r="B23" s="16" t="s">
        <v>83</v>
      </c>
      <c r="C23" s="16"/>
      <c r="D23" s="16" t="s">
        <v>309</v>
      </c>
      <c r="E23" s="17"/>
      <c r="F23" s="17"/>
      <c r="G23" s="17"/>
      <c r="H23" s="17"/>
      <c r="I23" s="17"/>
      <c r="J23" s="17"/>
      <c r="K23" s="17"/>
      <c r="L23" s="17"/>
      <c r="M23" s="17"/>
      <c r="N23" s="17"/>
      <c r="O23" s="17"/>
      <c r="P23" s="17"/>
      <c r="Q23" s="17"/>
      <c r="R23" s="17"/>
      <c r="S23" s="17"/>
      <c r="T23" s="46"/>
      <c r="U23" s="47"/>
      <c r="V23" s="47"/>
      <c r="W23" s="48" t="s">
        <v>275</v>
      </c>
      <c r="X23" s="17"/>
      <c r="Y23" s="17"/>
      <c r="Z23" s="17"/>
      <c r="AA23" s="17"/>
      <c r="AB23" s="17"/>
      <c r="AC23" s="17"/>
      <c r="AD23" s="17"/>
      <c r="AF23" s="17"/>
      <c r="AG23" s="17"/>
      <c r="AH23" s="17"/>
      <c r="AI23" s="17"/>
      <c r="AJ23" s="136"/>
      <c r="AK23" s="17"/>
      <c r="AL23" s="17"/>
      <c r="AM23" s="17"/>
      <c r="AN23" s="17"/>
      <c r="AO23" s="17"/>
      <c r="AP23" s="107"/>
      <c r="AQ23" s="107"/>
      <c r="AR23" s="107"/>
      <c r="AS23" s="107"/>
      <c r="AT23" s="17"/>
      <c r="AU23" s="107"/>
      <c r="AV23" s="107"/>
      <c r="AW23" s="17"/>
      <c r="AX23" s="107"/>
      <c r="AY23" s="107"/>
      <c r="AZ23" s="17"/>
      <c r="BA23" s="107"/>
      <c r="BB23" s="107"/>
      <c r="BC23" s="107"/>
      <c r="BD23" s="107"/>
      <c r="BE23" s="107"/>
      <c r="BF23" s="107"/>
      <c r="BG23" s="107"/>
      <c r="BH23" s="57"/>
      <c r="BI23" s="364" t="s">
        <v>275</v>
      </c>
    </row>
    <row r="24" spans="1:150" s="113" customFormat="1" ht="25.5" hidden="1" customHeight="1" x14ac:dyDescent="0.25">
      <c r="A24" s="20" t="s">
        <v>310</v>
      </c>
      <c r="B24" s="21" t="s">
        <v>83</v>
      </c>
      <c r="C24" s="21"/>
      <c r="D24" s="22" t="s">
        <v>311</v>
      </c>
      <c r="E24" s="23"/>
      <c r="F24" s="23"/>
      <c r="G24" s="23"/>
      <c r="H24" s="23"/>
      <c r="I24" s="23"/>
      <c r="J24" s="23"/>
      <c r="K24" s="23"/>
      <c r="L24" s="23"/>
      <c r="M24" s="23"/>
      <c r="N24" s="23"/>
      <c r="O24" s="23"/>
      <c r="P24" s="23"/>
      <c r="Q24" s="23"/>
      <c r="R24" s="23"/>
      <c r="S24" s="24"/>
      <c r="T24" s="25"/>
      <c r="U24" s="38"/>
      <c r="V24" s="38"/>
      <c r="W24" s="28"/>
      <c r="X24" s="108"/>
      <c r="Y24" s="108"/>
      <c r="Z24" s="108"/>
      <c r="AA24" s="108"/>
      <c r="AB24" s="108"/>
      <c r="AC24" s="108"/>
      <c r="AD24" s="138"/>
      <c r="AE24" s="109"/>
      <c r="AF24" s="112"/>
      <c r="AG24" s="110"/>
      <c r="AH24" s="110"/>
      <c r="AI24" s="111"/>
      <c r="AJ24" s="109"/>
      <c r="AK24" s="112"/>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1"/>
      <c r="BH24" s="57"/>
      <c r="BI24" s="364" t="s">
        <v>275</v>
      </c>
      <c r="BJ24" s="101"/>
      <c r="BK24" s="101"/>
      <c r="BL24" s="101"/>
      <c r="BM24" s="101"/>
      <c r="BN24" s="101"/>
      <c r="BO24" s="101"/>
      <c r="BP24" s="101"/>
      <c r="BQ24" s="101"/>
      <c r="BR24" s="101"/>
      <c r="BS24" s="101"/>
      <c r="BT24" s="101"/>
      <c r="BU24" s="101"/>
      <c r="BV24" s="101"/>
      <c r="BW24" s="101"/>
      <c r="BX24" s="101"/>
      <c r="BY24" s="101"/>
      <c r="BZ24" s="101"/>
      <c r="CA24" s="101"/>
      <c r="CB24" s="101"/>
      <c r="CC24" s="101"/>
      <c r="CD24" s="101"/>
      <c r="CE24" s="101"/>
      <c r="CF24" s="101"/>
      <c r="CG24" s="101"/>
      <c r="CH24" s="101"/>
      <c r="CI24" s="101"/>
      <c r="CJ24" s="101"/>
      <c r="CK24" s="101"/>
      <c r="CL24" s="101"/>
      <c r="CM24" s="101"/>
      <c r="CN24" s="101"/>
      <c r="CO24" s="101"/>
      <c r="CP24" s="101"/>
      <c r="CQ24" s="101"/>
      <c r="CR24" s="101"/>
      <c r="CS24" s="101"/>
      <c r="CT24" s="101"/>
      <c r="CU24" s="101"/>
      <c r="CV24" s="101"/>
      <c r="CW24" s="101"/>
      <c r="CX24" s="101"/>
      <c r="CY24" s="101"/>
      <c r="CZ24" s="101"/>
      <c r="DA24" s="101"/>
      <c r="DB24" s="101"/>
      <c r="DC24" s="101"/>
      <c r="DD24" s="101"/>
      <c r="DE24" s="101"/>
      <c r="DF24" s="101"/>
      <c r="DG24" s="101"/>
      <c r="DH24" s="101"/>
      <c r="DI24" s="101"/>
      <c r="DJ24" s="101"/>
      <c r="DK24" s="101"/>
      <c r="DL24" s="101"/>
      <c r="DM24" s="101"/>
      <c r="DN24" s="101"/>
      <c r="DO24" s="101"/>
      <c r="DP24" s="101"/>
      <c r="DQ24" s="101"/>
      <c r="DR24" s="101"/>
      <c r="DS24" s="101"/>
      <c r="DT24" s="101"/>
      <c r="DU24" s="101"/>
      <c r="DV24" s="101"/>
      <c r="DW24" s="101"/>
      <c r="DX24" s="101"/>
      <c r="DY24" s="101"/>
      <c r="DZ24" s="101"/>
      <c r="EA24" s="101"/>
      <c r="EB24" s="101"/>
      <c r="EC24" s="101"/>
      <c r="ED24" s="101"/>
      <c r="EE24" s="101"/>
      <c r="EF24" s="101"/>
      <c r="EG24" s="101"/>
      <c r="EH24" s="101"/>
      <c r="EI24" s="101"/>
      <c r="EJ24" s="101"/>
      <c r="EK24" s="101"/>
      <c r="EL24" s="101"/>
      <c r="EM24" s="101"/>
      <c r="EN24" s="101"/>
      <c r="EO24" s="101"/>
      <c r="EP24" s="101"/>
      <c r="EQ24" s="101"/>
      <c r="ER24" s="101"/>
      <c r="ES24" s="101"/>
      <c r="ET24" s="101"/>
    </row>
    <row r="25" spans="1:150" ht="25.5" hidden="1" customHeight="1" x14ac:dyDescent="0.25">
      <c r="A25" s="29" t="s">
        <v>312</v>
      </c>
      <c r="B25" s="29" t="s">
        <v>313</v>
      </c>
      <c r="C25" s="29" t="s">
        <v>314</v>
      </c>
      <c r="D25" s="30" t="s">
        <v>315</v>
      </c>
      <c r="E25" s="31" t="s">
        <v>266</v>
      </c>
      <c r="F25" s="32" t="s">
        <v>130</v>
      </c>
      <c r="G25" s="32" t="s">
        <v>316</v>
      </c>
      <c r="H25" s="32" t="s">
        <v>131</v>
      </c>
      <c r="I25" s="32" t="s">
        <v>115</v>
      </c>
      <c r="J25" s="32"/>
      <c r="K25" s="32"/>
      <c r="L25" s="32"/>
      <c r="M25" s="32"/>
      <c r="N25" s="33">
        <v>799037.74</v>
      </c>
      <c r="O25" s="33">
        <v>119855.67</v>
      </c>
      <c r="P25" s="33"/>
      <c r="Q25" s="33"/>
      <c r="R25" s="33"/>
      <c r="S25" s="33">
        <v>679182.07</v>
      </c>
      <c r="T25" s="34">
        <v>42675</v>
      </c>
      <c r="U25" s="35">
        <v>42826</v>
      </c>
      <c r="V25" s="35">
        <v>42947</v>
      </c>
      <c r="W25" s="36">
        <v>44227</v>
      </c>
      <c r="X25" s="114"/>
      <c r="Y25" s="114">
        <v>150000</v>
      </c>
      <c r="Z25" s="114">
        <v>300000</v>
      </c>
      <c r="AA25" s="114">
        <v>248749</v>
      </c>
      <c r="AB25" s="114"/>
      <c r="AC25" s="114"/>
      <c r="AD25" s="139"/>
      <c r="AE25" s="115"/>
      <c r="AF25" s="119">
        <v>19</v>
      </c>
      <c r="AG25" s="129" t="s">
        <v>742</v>
      </c>
      <c r="AH25" s="120"/>
      <c r="AI25" s="135"/>
      <c r="AJ25" s="136"/>
      <c r="AK25" s="119"/>
      <c r="AL25" s="120"/>
      <c r="AM25" s="120"/>
      <c r="AN25" s="120"/>
      <c r="AO25" s="120"/>
      <c r="AP25" s="140" t="s">
        <v>185</v>
      </c>
      <c r="AQ25" s="140" t="s">
        <v>186</v>
      </c>
      <c r="AR25" s="120">
        <v>5</v>
      </c>
      <c r="AS25" s="120"/>
      <c r="AT25" s="120"/>
      <c r="AU25" s="120"/>
      <c r="AV25" s="120"/>
      <c r="AW25" s="120"/>
      <c r="AX25" s="120"/>
      <c r="AY25" s="120"/>
      <c r="AZ25" s="120"/>
      <c r="BA25" s="120"/>
      <c r="BB25" s="120"/>
      <c r="BC25" s="120"/>
      <c r="BD25" s="120"/>
      <c r="BE25" s="120"/>
      <c r="BF25" s="120"/>
      <c r="BG25" s="135"/>
      <c r="BH25" s="57" t="s">
        <v>823</v>
      </c>
      <c r="BI25" s="364" t="s">
        <v>941</v>
      </c>
      <c r="BJ25" s="122"/>
      <c r="BK25" s="122"/>
      <c r="BL25" s="122"/>
      <c r="BM25" s="122"/>
      <c r="BN25" s="122"/>
    </row>
    <row r="26" spans="1:150" ht="25.5" hidden="1" customHeight="1" x14ac:dyDescent="0.25">
      <c r="A26" s="29" t="s">
        <v>317</v>
      </c>
      <c r="B26" s="29" t="s">
        <v>318</v>
      </c>
      <c r="C26" s="29" t="s">
        <v>319</v>
      </c>
      <c r="D26" s="30" t="s">
        <v>320</v>
      </c>
      <c r="E26" s="31" t="s">
        <v>280</v>
      </c>
      <c r="F26" s="32" t="s">
        <v>130</v>
      </c>
      <c r="G26" s="32" t="s">
        <v>321</v>
      </c>
      <c r="H26" s="32" t="s">
        <v>131</v>
      </c>
      <c r="I26" s="32" t="s">
        <v>115</v>
      </c>
      <c r="J26" s="32" t="s">
        <v>112</v>
      </c>
      <c r="K26" s="32"/>
      <c r="L26" s="32"/>
      <c r="M26" s="32"/>
      <c r="N26" s="33">
        <v>275093.36</v>
      </c>
      <c r="O26" s="33">
        <v>22605.119999999999</v>
      </c>
      <c r="P26" s="33"/>
      <c r="Q26" s="33"/>
      <c r="R26" s="33">
        <v>18658.89</v>
      </c>
      <c r="S26" s="33">
        <v>233829.35</v>
      </c>
      <c r="T26" s="34">
        <v>42675</v>
      </c>
      <c r="U26" s="35">
        <v>42736</v>
      </c>
      <c r="V26" s="35">
        <v>42855</v>
      </c>
      <c r="W26" s="36">
        <v>43496</v>
      </c>
      <c r="X26" s="114"/>
      <c r="Y26" s="114">
        <v>200000</v>
      </c>
      <c r="Z26" s="114">
        <v>68617</v>
      </c>
      <c r="AA26" s="114"/>
      <c r="AB26" s="114"/>
      <c r="AC26" s="114"/>
      <c r="AD26" s="139"/>
      <c r="AE26" s="115"/>
      <c r="AF26" s="119">
        <v>12</v>
      </c>
      <c r="AG26" s="129" t="s">
        <v>241</v>
      </c>
      <c r="AH26" s="120"/>
      <c r="AI26" s="135"/>
      <c r="AJ26" s="136"/>
      <c r="AK26" s="119"/>
      <c r="AL26" s="120"/>
      <c r="AM26" s="120"/>
      <c r="AN26" s="120"/>
      <c r="AO26" s="120"/>
      <c r="AP26" s="120" t="s">
        <v>184</v>
      </c>
      <c r="AQ26" s="129" t="s">
        <v>232</v>
      </c>
      <c r="AR26" s="120">
        <v>0.21</v>
      </c>
      <c r="AS26" s="120" t="s">
        <v>187</v>
      </c>
      <c r="AT26" s="129" t="s">
        <v>233</v>
      </c>
      <c r="AU26" s="120">
        <v>0.51</v>
      </c>
      <c r="AV26" s="120"/>
      <c r="AW26" s="120"/>
      <c r="AX26" s="120"/>
      <c r="AY26" s="120"/>
      <c r="AZ26" s="120"/>
      <c r="BA26" s="120"/>
      <c r="BB26" s="120"/>
      <c r="BC26" s="120"/>
      <c r="BD26" s="120"/>
      <c r="BE26" s="120"/>
      <c r="BF26" s="120"/>
      <c r="BG26" s="135"/>
      <c r="BH26" s="57" t="s">
        <v>825</v>
      </c>
      <c r="BI26" s="364" t="s">
        <v>939</v>
      </c>
    </row>
    <row r="27" spans="1:150" ht="25.5" hidden="1" customHeight="1" x14ac:dyDescent="0.25">
      <c r="A27" s="29" t="s">
        <v>322</v>
      </c>
      <c r="B27" s="29" t="s">
        <v>323</v>
      </c>
      <c r="C27" s="29" t="s">
        <v>324</v>
      </c>
      <c r="D27" s="30" t="s">
        <v>325</v>
      </c>
      <c r="E27" s="31" t="s">
        <v>297</v>
      </c>
      <c r="F27" s="32" t="s">
        <v>130</v>
      </c>
      <c r="G27" s="32" t="s">
        <v>326</v>
      </c>
      <c r="H27" s="32" t="s">
        <v>131</v>
      </c>
      <c r="I27" s="32" t="s">
        <v>115</v>
      </c>
      <c r="J27" s="32" t="s">
        <v>112</v>
      </c>
      <c r="K27" s="32"/>
      <c r="L27" s="32"/>
      <c r="M27" s="32"/>
      <c r="N27" s="33">
        <v>794019</v>
      </c>
      <c r="O27" s="33">
        <v>59552</v>
      </c>
      <c r="P27" s="33"/>
      <c r="Q27" s="33"/>
      <c r="R27" s="33">
        <v>59551</v>
      </c>
      <c r="S27" s="33">
        <v>674916</v>
      </c>
      <c r="T27" s="34">
        <v>42675</v>
      </c>
      <c r="U27" s="35">
        <v>42917</v>
      </c>
      <c r="V27" s="35">
        <v>43008</v>
      </c>
      <c r="W27" s="36">
        <v>44012</v>
      </c>
      <c r="X27" s="114"/>
      <c r="Y27" s="114">
        <v>134983</v>
      </c>
      <c r="Z27" s="114">
        <v>404950</v>
      </c>
      <c r="AA27" s="114">
        <v>134983</v>
      </c>
      <c r="AB27" s="114"/>
      <c r="AC27" s="114"/>
      <c r="AD27" s="139"/>
      <c r="AE27" s="115"/>
      <c r="AF27" s="119">
        <v>12</v>
      </c>
      <c r="AG27" s="129" t="s">
        <v>241</v>
      </c>
      <c r="AH27" s="120"/>
      <c r="AI27" s="135"/>
      <c r="AJ27" s="136"/>
      <c r="AK27" s="119"/>
      <c r="AL27" s="120"/>
      <c r="AM27" s="120"/>
      <c r="AN27" s="120"/>
      <c r="AO27" s="120"/>
      <c r="AP27" s="120" t="s">
        <v>184</v>
      </c>
      <c r="AQ27" s="129" t="s">
        <v>232</v>
      </c>
      <c r="AR27" s="129">
        <v>2.09</v>
      </c>
      <c r="AS27" s="120"/>
      <c r="AT27" s="120"/>
      <c r="AU27" s="120"/>
      <c r="AV27" s="120"/>
      <c r="AW27" s="120"/>
      <c r="AX27" s="120"/>
      <c r="AY27" s="120"/>
      <c r="AZ27" s="120"/>
      <c r="BA27" s="120"/>
      <c r="BB27" s="120"/>
      <c r="BC27" s="120"/>
      <c r="BD27" s="120"/>
      <c r="BE27" s="120"/>
      <c r="BF27" s="120"/>
      <c r="BG27" s="135"/>
      <c r="BH27" s="57" t="s">
        <v>824</v>
      </c>
      <c r="BI27" s="364" t="s">
        <v>941</v>
      </c>
    </row>
    <row r="28" spans="1:150" ht="40.5" hidden="1" customHeight="1" x14ac:dyDescent="0.25">
      <c r="A28" s="29" t="s">
        <v>327</v>
      </c>
      <c r="B28" s="29" t="s">
        <v>328</v>
      </c>
      <c r="C28" s="29" t="s">
        <v>1092</v>
      </c>
      <c r="D28" s="30" t="s">
        <v>329</v>
      </c>
      <c r="E28" s="31" t="s">
        <v>297</v>
      </c>
      <c r="F28" s="32" t="s">
        <v>130</v>
      </c>
      <c r="G28" s="32" t="s">
        <v>326</v>
      </c>
      <c r="H28" s="32" t="s">
        <v>131</v>
      </c>
      <c r="I28" s="32" t="s">
        <v>115</v>
      </c>
      <c r="J28" s="32" t="s">
        <v>112</v>
      </c>
      <c r="K28" s="32"/>
      <c r="L28" s="32"/>
      <c r="M28" s="32"/>
      <c r="N28" s="33">
        <v>194118</v>
      </c>
      <c r="O28" s="33">
        <f>N28-S28</f>
        <v>79418</v>
      </c>
      <c r="P28" s="33"/>
      <c r="Q28" s="33"/>
      <c r="R28" s="33"/>
      <c r="S28" s="33">
        <v>114700</v>
      </c>
      <c r="T28" s="34">
        <v>42675</v>
      </c>
      <c r="U28" s="35">
        <v>43768</v>
      </c>
      <c r="V28" s="35">
        <v>43829</v>
      </c>
      <c r="W28" s="36">
        <v>44377</v>
      </c>
      <c r="X28" s="114"/>
      <c r="Y28" s="114"/>
      <c r="AA28" s="114">
        <v>0</v>
      </c>
      <c r="AB28" s="114">
        <v>60290</v>
      </c>
      <c r="AC28" s="114">
        <v>54410</v>
      </c>
      <c r="AD28" s="139"/>
      <c r="AE28" s="115"/>
      <c r="AF28" s="119">
        <v>19</v>
      </c>
      <c r="AG28" s="129" t="s">
        <v>742</v>
      </c>
      <c r="AH28" s="120"/>
      <c r="AI28" s="135"/>
      <c r="AJ28" s="136"/>
      <c r="AK28" s="119"/>
      <c r="AL28" s="120"/>
      <c r="AM28" s="120"/>
      <c r="AN28" s="120"/>
      <c r="AO28" s="120"/>
      <c r="AP28" s="140" t="s">
        <v>185</v>
      </c>
      <c r="AQ28" s="140" t="s">
        <v>186</v>
      </c>
      <c r="AR28" s="120">
        <v>1</v>
      </c>
      <c r="AS28" s="120"/>
      <c r="AT28" s="120"/>
      <c r="AU28" s="120"/>
      <c r="AV28" s="120"/>
      <c r="AW28" s="120"/>
      <c r="AX28" s="120"/>
      <c r="AY28" s="120"/>
      <c r="AZ28" s="120"/>
      <c r="BA28" s="120"/>
      <c r="BB28" s="120"/>
      <c r="BC28" s="120"/>
      <c r="BD28" s="120"/>
      <c r="BE28" s="120"/>
      <c r="BF28" s="120"/>
      <c r="BG28" s="135"/>
      <c r="BH28" s="41" t="s">
        <v>1012</v>
      </c>
      <c r="BI28" s="364" t="s">
        <v>1014</v>
      </c>
    </row>
    <row r="29" spans="1:150" ht="25.5" hidden="1" customHeight="1" x14ac:dyDescent="0.25">
      <c r="A29" s="29" t="s">
        <v>330</v>
      </c>
      <c r="B29" s="29" t="s">
        <v>331</v>
      </c>
      <c r="C29" s="29" t="s">
        <v>332</v>
      </c>
      <c r="D29" s="30" t="s">
        <v>333</v>
      </c>
      <c r="E29" s="31" t="s">
        <v>272</v>
      </c>
      <c r="F29" s="32" t="s">
        <v>130</v>
      </c>
      <c r="G29" s="32" t="s">
        <v>290</v>
      </c>
      <c r="H29" s="32" t="s">
        <v>131</v>
      </c>
      <c r="I29" s="32" t="s">
        <v>115</v>
      </c>
      <c r="J29" s="32" t="s">
        <v>112</v>
      </c>
      <c r="K29" s="32"/>
      <c r="L29" s="32"/>
      <c r="M29" s="32"/>
      <c r="N29" s="33">
        <v>1183328.81</v>
      </c>
      <c r="O29" s="33">
        <v>177499.33</v>
      </c>
      <c r="P29" s="33"/>
      <c r="Q29" s="33"/>
      <c r="R29" s="51"/>
      <c r="S29" s="33">
        <v>1005829.48</v>
      </c>
      <c r="T29" s="34">
        <v>42675</v>
      </c>
      <c r="U29" s="35">
        <v>42795</v>
      </c>
      <c r="V29" s="35">
        <v>42916</v>
      </c>
      <c r="W29" s="36">
        <v>44196</v>
      </c>
      <c r="X29" s="114"/>
      <c r="Y29" s="114">
        <v>127500</v>
      </c>
      <c r="Z29" s="114">
        <v>545780</v>
      </c>
      <c r="AA29" s="114">
        <v>218280</v>
      </c>
      <c r="AB29" s="114">
        <v>200000</v>
      </c>
      <c r="AC29" s="114"/>
      <c r="AD29" s="139"/>
      <c r="AE29" s="115"/>
      <c r="AF29" s="119">
        <v>12</v>
      </c>
      <c r="AG29" s="129" t="s">
        <v>241</v>
      </c>
      <c r="AH29" s="120"/>
      <c r="AI29" s="135"/>
      <c r="AJ29" s="136"/>
      <c r="AK29" s="119"/>
      <c r="AL29" s="120"/>
      <c r="AM29" s="120"/>
      <c r="AN29" s="120"/>
      <c r="AO29" s="120"/>
      <c r="AP29" s="120" t="s">
        <v>184</v>
      </c>
      <c r="AQ29" s="129" t="s">
        <v>232</v>
      </c>
      <c r="AR29" s="129">
        <v>1.65</v>
      </c>
      <c r="AS29" s="140" t="s">
        <v>185</v>
      </c>
      <c r="AT29" s="140" t="s">
        <v>186</v>
      </c>
      <c r="AU29" s="120">
        <v>2</v>
      </c>
      <c r="AV29" s="120"/>
      <c r="AW29" s="120"/>
      <c r="AX29" s="120"/>
      <c r="AY29" s="120"/>
      <c r="AZ29" s="120"/>
      <c r="BA29" s="120"/>
      <c r="BB29" s="120"/>
      <c r="BC29" s="120"/>
      <c r="BD29" s="120"/>
      <c r="BE29" s="120"/>
      <c r="BF29" s="120"/>
      <c r="BG29" s="135"/>
      <c r="BH29" s="57" t="s">
        <v>822</v>
      </c>
      <c r="BI29" s="364" t="s">
        <v>941</v>
      </c>
    </row>
    <row r="30" spans="1:150" ht="25.5" hidden="1" customHeight="1" x14ac:dyDescent="0.25">
      <c r="A30" s="29" t="s">
        <v>1090</v>
      </c>
      <c r="B30" s="29" t="s">
        <v>1093</v>
      </c>
      <c r="C30" s="396"/>
      <c r="D30" s="30" t="s">
        <v>1095</v>
      </c>
      <c r="E30" s="31" t="s">
        <v>280</v>
      </c>
      <c r="F30" s="32" t="s">
        <v>130</v>
      </c>
      <c r="G30" s="32" t="s">
        <v>321</v>
      </c>
      <c r="H30" s="32" t="s">
        <v>131</v>
      </c>
      <c r="I30" s="32" t="s">
        <v>115</v>
      </c>
      <c r="J30" s="32" t="s">
        <v>112</v>
      </c>
      <c r="K30" s="32"/>
      <c r="L30" s="32"/>
      <c r="M30" s="32"/>
      <c r="N30" s="33">
        <f>SUM(O30:S30)</f>
        <v>164147</v>
      </c>
      <c r="O30" s="33">
        <v>12681.5</v>
      </c>
      <c r="P30" s="33"/>
      <c r="Q30" s="33"/>
      <c r="R30" s="33">
        <v>12681.5</v>
      </c>
      <c r="S30" s="33">
        <v>138784</v>
      </c>
      <c r="T30" s="35">
        <v>43830</v>
      </c>
      <c r="U30" s="35">
        <v>44104</v>
      </c>
      <c r="V30" s="35">
        <v>44196</v>
      </c>
      <c r="W30" s="36">
        <v>44742</v>
      </c>
      <c r="X30" s="114"/>
      <c r="Y30" s="114"/>
      <c r="Z30" s="114"/>
      <c r="AA30" s="114"/>
      <c r="AB30" s="114"/>
      <c r="AC30" s="114"/>
      <c r="AD30" s="139"/>
      <c r="AE30" s="115"/>
      <c r="AF30" s="119">
        <v>12</v>
      </c>
      <c r="AG30" s="129" t="s">
        <v>241</v>
      </c>
      <c r="AH30" s="120"/>
      <c r="AI30" s="135"/>
      <c r="AJ30" s="136"/>
      <c r="AK30" s="119"/>
      <c r="AL30" s="120"/>
      <c r="AM30" s="120"/>
      <c r="AN30" s="120"/>
      <c r="AO30" s="120"/>
      <c r="AP30" s="120" t="s">
        <v>187</v>
      </c>
      <c r="AQ30" s="129" t="s">
        <v>233</v>
      </c>
      <c r="AR30" s="129">
        <v>0.21</v>
      </c>
      <c r="AS30" s="140"/>
      <c r="AT30" s="140"/>
      <c r="AU30" s="120"/>
      <c r="AV30" s="120"/>
      <c r="AW30" s="120"/>
      <c r="AX30" s="120"/>
      <c r="AY30" s="120"/>
      <c r="AZ30" s="120"/>
      <c r="BA30" s="120"/>
      <c r="BB30" s="120"/>
      <c r="BC30" s="120"/>
      <c r="BD30" s="120"/>
      <c r="BE30" s="120"/>
      <c r="BF30" s="120"/>
      <c r="BG30" s="135"/>
      <c r="BH30" s="57" t="s">
        <v>1124</v>
      </c>
      <c r="BI30" s="364"/>
    </row>
    <row r="31" spans="1:150" ht="25.5" hidden="1" customHeight="1" x14ac:dyDescent="0.25">
      <c r="A31" s="29" t="s">
        <v>1091</v>
      </c>
      <c r="B31" s="29" t="s">
        <v>1094</v>
      </c>
      <c r="C31" s="396"/>
      <c r="D31" s="397" t="s">
        <v>1096</v>
      </c>
      <c r="E31" s="398" t="s">
        <v>272</v>
      </c>
      <c r="F31" s="32" t="s">
        <v>130</v>
      </c>
      <c r="G31" s="32" t="s">
        <v>290</v>
      </c>
      <c r="H31" s="32" t="s">
        <v>131</v>
      </c>
      <c r="I31" s="32" t="s">
        <v>115</v>
      </c>
      <c r="J31" s="32" t="s">
        <v>112</v>
      </c>
      <c r="K31" s="32"/>
      <c r="L31" s="32"/>
      <c r="M31" s="32"/>
      <c r="N31" s="33">
        <f>SUM(O31:S31)</f>
        <v>215438.95</v>
      </c>
      <c r="O31" s="33">
        <v>32315.85</v>
      </c>
      <c r="P31" s="33"/>
      <c r="Q31" s="33"/>
      <c r="R31" s="51"/>
      <c r="S31" s="33">
        <v>183123.1</v>
      </c>
      <c r="T31" s="35">
        <v>43830</v>
      </c>
      <c r="U31" s="35">
        <v>44012</v>
      </c>
      <c r="V31" s="35">
        <v>44074</v>
      </c>
      <c r="W31" s="36">
        <v>44620</v>
      </c>
      <c r="X31" s="114"/>
      <c r="Y31" s="114"/>
      <c r="Z31" s="114"/>
      <c r="AA31" s="114"/>
      <c r="AB31" s="114"/>
      <c r="AC31" s="114"/>
      <c r="AD31" s="139"/>
      <c r="AE31" s="115"/>
      <c r="AF31" s="119">
        <v>12</v>
      </c>
      <c r="AG31" s="129" t="s">
        <v>241</v>
      </c>
      <c r="AH31" s="120"/>
      <c r="AI31" s="135"/>
      <c r="AJ31" s="136"/>
      <c r="AK31" s="119"/>
      <c r="AL31" s="120"/>
      <c r="AM31" s="120"/>
      <c r="AN31" s="120"/>
      <c r="AO31" s="120"/>
      <c r="AP31" s="120" t="s">
        <v>184</v>
      </c>
      <c r="AQ31" s="129" t="s">
        <v>232</v>
      </c>
      <c r="AR31" s="129">
        <v>0.2</v>
      </c>
      <c r="AS31" s="140"/>
      <c r="AT31" s="140"/>
      <c r="AU31" s="120"/>
      <c r="AV31" s="120"/>
      <c r="AW31" s="120"/>
      <c r="AX31" s="120"/>
      <c r="AY31" s="120"/>
      <c r="AZ31" s="120"/>
      <c r="BA31" s="120"/>
      <c r="BB31" s="120"/>
      <c r="BC31" s="120"/>
      <c r="BD31" s="120"/>
      <c r="BE31" s="120"/>
      <c r="BF31" s="120"/>
      <c r="BG31" s="135"/>
      <c r="BH31" s="57" t="s">
        <v>1125</v>
      </c>
      <c r="BI31" s="364"/>
    </row>
    <row r="32" spans="1:150" s="113" customFormat="1" ht="25.5" hidden="1" customHeight="1" x14ac:dyDescent="0.25">
      <c r="A32" s="20" t="s">
        <v>334</v>
      </c>
      <c r="B32" s="21" t="s">
        <v>83</v>
      </c>
      <c r="C32" s="21"/>
      <c r="D32" s="37" t="s">
        <v>335</v>
      </c>
      <c r="E32" s="23"/>
      <c r="F32" s="23"/>
      <c r="G32" s="23"/>
      <c r="H32" s="23"/>
      <c r="I32" s="23"/>
      <c r="J32" s="23"/>
      <c r="K32" s="23"/>
      <c r="L32" s="23"/>
      <c r="M32" s="23"/>
      <c r="N32" s="23"/>
      <c r="O32" s="23"/>
      <c r="P32" s="23"/>
      <c r="Q32" s="23"/>
      <c r="R32" s="23"/>
      <c r="S32" s="24"/>
      <c r="T32" s="25"/>
      <c r="U32" s="38"/>
      <c r="V32" s="38"/>
      <c r="W32" s="28" t="s">
        <v>275</v>
      </c>
      <c r="X32" s="108"/>
      <c r="Y32" s="108"/>
      <c r="Z32" s="108"/>
      <c r="AA32" s="108"/>
      <c r="AB32" s="108"/>
      <c r="AC32" s="108"/>
      <c r="AD32" s="138"/>
      <c r="AE32" s="109"/>
      <c r="AF32" s="112"/>
      <c r="AG32" s="110"/>
      <c r="AH32" s="110"/>
      <c r="AI32" s="111"/>
      <c r="AJ32" s="109"/>
      <c r="AK32" s="112"/>
      <c r="AL32" s="110"/>
      <c r="AM32" s="110"/>
      <c r="AN32" s="110"/>
      <c r="AO32" s="110"/>
      <c r="AP32" s="110"/>
      <c r="AQ32" s="110"/>
      <c r="AR32" s="110"/>
      <c r="AS32" s="110"/>
      <c r="AT32" s="110"/>
      <c r="AU32" s="110"/>
      <c r="AV32" s="110"/>
      <c r="AW32" s="110"/>
      <c r="AX32" s="110"/>
      <c r="AY32" s="110"/>
      <c r="AZ32" s="110"/>
      <c r="BA32" s="110"/>
      <c r="BB32" s="110"/>
      <c r="BC32" s="110"/>
      <c r="BD32" s="110"/>
      <c r="BE32" s="110"/>
      <c r="BF32" s="110"/>
      <c r="BG32" s="111"/>
      <c r="BH32" s="57"/>
      <c r="BI32" s="364" t="s">
        <v>275</v>
      </c>
      <c r="BJ32" s="101"/>
      <c r="BK32" s="101"/>
      <c r="BL32" s="101"/>
      <c r="BM32" s="101"/>
      <c r="BN32" s="101"/>
      <c r="BO32" s="101"/>
      <c r="BP32" s="101"/>
      <c r="BQ32" s="101"/>
      <c r="BR32" s="101"/>
      <c r="BS32" s="101"/>
      <c r="BT32" s="101"/>
      <c r="BU32" s="101"/>
      <c r="BV32" s="101"/>
      <c r="BW32" s="101"/>
      <c r="BX32" s="101"/>
      <c r="BY32" s="101"/>
      <c r="BZ32" s="101"/>
      <c r="CA32" s="101"/>
      <c r="CB32" s="101"/>
      <c r="CC32" s="101"/>
      <c r="CD32" s="101"/>
      <c r="CE32" s="101"/>
      <c r="CF32" s="101"/>
      <c r="CG32" s="10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1"/>
      <c r="DQ32" s="101"/>
      <c r="DR32" s="101"/>
      <c r="DS32" s="101"/>
      <c r="DT32" s="101"/>
      <c r="DU32" s="101"/>
      <c r="DV32" s="101"/>
      <c r="DW32" s="101"/>
      <c r="DX32" s="101"/>
      <c r="DY32" s="101"/>
      <c r="DZ32" s="101"/>
      <c r="EA32" s="101"/>
      <c r="EB32" s="101"/>
      <c r="EC32" s="101"/>
      <c r="ED32" s="101"/>
      <c r="EE32" s="101"/>
      <c r="EF32" s="101"/>
      <c r="EG32" s="101"/>
      <c r="EH32" s="101"/>
      <c r="EI32" s="101"/>
      <c r="EJ32" s="101"/>
      <c r="EK32" s="101"/>
      <c r="EL32" s="101"/>
      <c r="EM32" s="101"/>
      <c r="EN32" s="101"/>
      <c r="EO32" s="101"/>
      <c r="EP32" s="101"/>
      <c r="EQ32" s="101"/>
      <c r="ER32" s="101"/>
      <c r="ES32" s="101"/>
      <c r="ET32" s="101"/>
    </row>
    <row r="33" spans="1:150" ht="25.5" hidden="1" customHeight="1" x14ac:dyDescent="0.25">
      <c r="A33" s="29" t="s">
        <v>336</v>
      </c>
      <c r="B33" s="29" t="s">
        <v>337</v>
      </c>
      <c r="C33" s="29" t="s">
        <v>1008</v>
      </c>
      <c r="D33" s="30" t="s">
        <v>338</v>
      </c>
      <c r="E33" s="31" t="s">
        <v>272</v>
      </c>
      <c r="F33" s="32" t="s">
        <v>130</v>
      </c>
      <c r="G33" s="32" t="s">
        <v>290</v>
      </c>
      <c r="H33" s="32" t="s">
        <v>134</v>
      </c>
      <c r="I33" s="32" t="s">
        <v>115</v>
      </c>
      <c r="J33" s="32" t="s">
        <v>112</v>
      </c>
      <c r="K33" s="32"/>
      <c r="L33" s="32"/>
      <c r="M33" s="32"/>
      <c r="N33" s="33">
        <v>1046211.79</v>
      </c>
      <c r="O33" s="33">
        <v>340007.79</v>
      </c>
      <c r="P33" s="33"/>
      <c r="Q33" s="33">
        <v>0</v>
      </c>
      <c r="R33" s="33">
        <v>0</v>
      </c>
      <c r="S33" s="33">
        <v>706204</v>
      </c>
      <c r="T33" s="34">
        <v>43344</v>
      </c>
      <c r="U33" s="35">
        <v>43584</v>
      </c>
      <c r="V33" s="35">
        <v>43738</v>
      </c>
      <c r="W33" s="36">
        <v>44773</v>
      </c>
      <c r="X33" s="114">
        <v>0</v>
      </c>
      <c r="Y33" s="114">
        <v>0</v>
      </c>
      <c r="Z33" s="114">
        <v>0</v>
      </c>
      <c r="AA33" s="91">
        <f>196920+32821</f>
        <v>229741</v>
      </c>
      <c r="AB33" s="91">
        <f>196920+131280</f>
        <v>328200</v>
      </c>
      <c r="AC33" s="91">
        <f>S33-AA33-AB33</f>
        <v>148263</v>
      </c>
      <c r="AD33" s="139">
        <v>0</v>
      </c>
      <c r="AE33" s="115"/>
      <c r="AF33" s="119">
        <v>19</v>
      </c>
      <c r="AG33" s="129" t="s">
        <v>743</v>
      </c>
      <c r="AH33" s="120">
        <v>18</v>
      </c>
      <c r="AI33" s="141" t="s">
        <v>242</v>
      </c>
      <c r="AJ33" s="136"/>
      <c r="AK33" s="119"/>
      <c r="AL33" s="120"/>
      <c r="AM33" s="120"/>
      <c r="AN33" s="120"/>
      <c r="AO33" s="120"/>
      <c r="AP33" s="120" t="s">
        <v>192</v>
      </c>
      <c r="AQ33" s="129" t="s">
        <v>744</v>
      </c>
      <c r="AR33" s="120">
        <v>1</v>
      </c>
      <c r="AS33" s="120" t="s">
        <v>193</v>
      </c>
      <c r="AT33" s="129" t="s">
        <v>194</v>
      </c>
      <c r="AU33" s="117">
        <v>1</v>
      </c>
      <c r="AV33" s="120"/>
      <c r="AW33" s="120"/>
      <c r="AX33" s="120"/>
      <c r="AY33" s="120"/>
      <c r="AZ33" s="120"/>
      <c r="BA33" s="120"/>
      <c r="BB33" s="120"/>
      <c r="BC33" s="120"/>
      <c r="BD33" s="120"/>
      <c r="BE33" s="120"/>
      <c r="BF33" s="120"/>
      <c r="BG33" s="135"/>
      <c r="BH33" s="57" t="s">
        <v>879</v>
      </c>
      <c r="BI33" s="364" t="s">
        <v>947</v>
      </c>
    </row>
    <row r="34" spans="1:150" ht="25.5" hidden="1" customHeight="1" x14ac:dyDescent="0.25">
      <c r="A34" s="29" t="s">
        <v>339</v>
      </c>
      <c r="B34" s="29" t="s">
        <v>340</v>
      </c>
      <c r="C34" s="29" t="s">
        <v>341</v>
      </c>
      <c r="D34" s="30" t="s">
        <v>342</v>
      </c>
      <c r="E34" s="31" t="s">
        <v>272</v>
      </c>
      <c r="F34" s="32" t="s">
        <v>130</v>
      </c>
      <c r="G34" s="32" t="s">
        <v>290</v>
      </c>
      <c r="H34" s="32" t="s">
        <v>133</v>
      </c>
      <c r="I34" s="32" t="s">
        <v>111</v>
      </c>
      <c r="J34" s="32" t="s">
        <v>112</v>
      </c>
      <c r="K34" s="32"/>
      <c r="L34" s="32"/>
      <c r="M34" s="32"/>
      <c r="N34" s="33">
        <v>11900</v>
      </c>
      <c r="O34" s="33">
        <v>1785</v>
      </c>
      <c r="P34" s="33"/>
      <c r="Q34" s="33"/>
      <c r="R34" s="33"/>
      <c r="S34" s="33">
        <v>10115</v>
      </c>
      <c r="T34" s="34">
        <v>42644</v>
      </c>
      <c r="U34" s="35">
        <v>42705</v>
      </c>
      <c r="V34" s="35">
        <v>42735</v>
      </c>
      <c r="W34" s="36">
        <v>42766</v>
      </c>
      <c r="X34" s="114"/>
      <c r="Y34" s="114">
        <v>10115</v>
      </c>
      <c r="Z34" s="114"/>
      <c r="AA34" s="114"/>
      <c r="AB34" s="114"/>
      <c r="AC34" s="114"/>
      <c r="AD34" s="139"/>
      <c r="AE34" s="115"/>
      <c r="AF34" s="119">
        <v>50</v>
      </c>
      <c r="AG34" s="129" t="s">
        <v>258</v>
      </c>
      <c r="AH34" s="120"/>
      <c r="AI34" s="135"/>
      <c r="AJ34" s="136"/>
      <c r="AK34" s="119"/>
      <c r="AL34" s="120"/>
      <c r="AM34" s="120"/>
      <c r="AN34" s="120"/>
      <c r="AO34" s="120"/>
      <c r="AP34" s="120" t="s">
        <v>195</v>
      </c>
      <c r="AQ34" s="129" t="s">
        <v>196</v>
      </c>
      <c r="AR34" s="120">
        <v>1</v>
      </c>
      <c r="AS34" s="120"/>
      <c r="AT34" s="120"/>
      <c r="AU34" s="120"/>
      <c r="AV34" s="120"/>
      <c r="AW34" s="120"/>
      <c r="AX34" s="120"/>
      <c r="AY34" s="120"/>
      <c r="AZ34" s="120"/>
      <c r="BA34" s="120"/>
      <c r="BB34" s="120"/>
      <c r="BC34" s="120"/>
      <c r="BD34" s="120"/>
      <c r="BE34" s="120"/>
      <c r="BF34" s="120"/>
      <c r="BG34" s="135"/>
      <c r="BH34" s="57" t="s">
        <v>880</v>
      </c>
      <c r="BI34" s="364" t="s">
        <v>939</v>
      </c>
    </row>
    <row r="35" spans="1:150" s="113" customFormat="1" ht="25.5" hidden="1" customHeight="1" x14ac:dyDescent="0.25">
      <c r="A35" s="20" t="s">
        <v>343</v>
      </c>
      <c r="B35" s="21" t="s">
        <v>83</v>
      </c>
      <c r="C35" s="21"/>
      <c r="D35" s="22" t="s">
        <v>344</v>
      </c>
      <c r="E35" s="23"/>
      <c r="F35" s="23"/>
      <c r="G35" s="23"/>
      <c r="H35" s="23"/>
      <c r="I35" s="23"/>
      <c r="J35" s="23"/>
      <c r="K35" s="23"/>
      <c r="L35" s="23"/>
      <c r="M35" s="23"/>
      <c r="N35" s="23"/>
      <c r="O35" s="23"/>
      <c r="P35" s="23"/>
      <c r="Q35" s="23"/>
      <c r="R35" s="23"/>
      <c r="S35" s="52"/>
      <c r="T35" s="25"/>
      <c r="U35" s="38"/>
      <c r="V35" s="38"/>
      <c r="W35" s="28" t="s">
        <v>275</v>
      </c>
      <c r="X35" s="108"/>
      <c r="Y35" s="108"/>
      <c r="Z35" s="108"/>
      <c r="AA35" s="108"/>
      <c r="AB35" s="108"/>
      <c r="AC35" s="108"/>
      <c r="AD35" s="138"/>
      <c r="AE35" s="109"/>
      <c r="AF35" s="112"/>
      <c r="AG35" s="110"/>
      <c r="AH35" s="110"/>
      <c r="AI35" s="111"/>
      <c r="AJ35" s="109"/>
      <c r="AK35" s="112"/>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1"/>
      <c r="BH35" s="57"/>
      <c r="BI35" s="364" t="s">
        <v>275</v>
      </c>
      <c r="BJ35" s="101"/>
      <c r="BK35" s="101"/>
      <c r="BL35" s="101"/>
      <c r="BM35" s="101"/>
      <c r="BN35" s="101"/>
      <c r="BO35" s="101"/>
      <c r="BP35" s="101"/>
      <c r="BQ35" s="101"/>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1"/>
      <c r="DQ35" s="101"/>
      <c r="DR35" s="101"/>
      <c r="DS35" s="101"/>
      <c r="DT35" s="101"/>
      <c r="DU35" s="101"/>
      <c r="DV35" s="101"/>
      <c r="DW35" s="101"/>
      <c r="DX35" s="101"/>
      <c r="DY35" s="101"/>
      <c r="DZ35" s="101"/>
      <c r="EA35" s="101"/>
      <c r="EB35" s="101"/>
      <c r="EC35" s="101"/>
      <c r="ED35" s="101"/>
      <c r="EE35" s="101"/>
      <c r="EF35" s="101"/>
      <c r="EG35" s="101"/>
      <c r="EH35" s="101"/>
      <c r="EI35" s="101"/>
      <c r="EJ35" s="101"/>
      <c r="EK35" s="101"/>
      <c r="EL35" s="101"/>
      <c r="EM35" s="101"/>
      <c r="EN35" s="101"/>
      <c r="EO35" s="101"/>
      <c r="EP35" s="101"/>
      <c r="EQ35" s="101"/>
      <c r="ER35" s="101"/>
      <c r="ES35" s="101"/>
      <c r="ET35" s="101"/>
    </row>
    <row r="36" spans="1:150" ht="25.5" hidden="1" customHeight="1" x14ac:dyDescent="0.25">
      <c r="A36" s="29" t="s">
        <v>345</v>
      </c>
      <c r="B36" s="29" t="s">
        <v>346</v>
      </c>
      <c r="C36" s="29" t="s">
        <v>347</v>
      </c>
      <c r="D36" s="30" t="s">
        <v>348</v>
      </c>
      <c r="E36" s="31" t="s">
        <v>266</v>
      </c>
      <c r="F36" s="32" t="s">
        <v>130</v>
      </c>
      <c r="G36" s="32" t="s">
        <v>349</v>
      </c>
      <c r="H36" s="32" t="s">
        <v>190</v>
      </c>
      <c r="I36" s="32" t="s">
        <v>115</v>
      </c>
      <c r="J36" s="32"/>
      <c r="K36" s="32"/>
      <c r="L36" s="32"/>
      <c r="M36" s="32"/>
      <c r="N36" s="33">
        <v>83796.47</v>
      </c>
      <c r="O36" s="33">
        <v>12569.47</v>
      </c>
      <c r="P36" s="33"/>
      <c r="Q36" s="33"/>
      <c r="R36" s="33"/>
      <c r="S36" s="33">
        <v>71227</v>
      </c>
      <c r="T36" s="34">
        <v>42795</v>
      </c>
      <c r="U36" s="35">
        <v>42948</v>
      </c>
      <c r="V36" s="35">
        <v>43069</v>
      </c>
      <c r="W36" s="36">
        <v>43404</v>
      </c>
      <c r="X36" s="114"/>
      <c r="Y36" s="114">
        <v>10000</v>
      </c>
      <c r="Z36" s="114">
        <v>61227</v>
      </c>
      <c r="AA36" s="114"/>
      <c r="AB36" s="114"/>
      <c r="AC36" s="114"/>
      <c r="AD36" s="139"/>
      <c r="AE36" s="115"/>
      <c r="AF36" s="119">
        <v>19</v>
      </c>
      <c r="AG36" s="129" t="s">
        <v>742</v>
      </c>
      <c r="AH36" s="120"/>
      <c r="AI36" s="142"/>
      <c r="AJ36" s="136"/>
      <c r="AK36" s="119"/>
      <c r="AL36" s="120"/>
      <c r="AM36" s="120"/>
      <c r="AN36" s="120"/>
      <c r="AO36" s="120"/>
      <c r="AP36" s="116" t="s">
        <v>189</v>
      </c>
      <c r="AQ36" s="116" t="s">
        <v>745</v>
      </c>
      <c r="AR36" s="143">
        <v>1</v>
      </c>
      <c r="AS36" s="120"/>
      <c r="AT36" s="120"/>
      <c r="AU36" s="120"/>
      <c r="AV36" s="120"/>
      <c r="AW36" s="120"/>
      <c r="AX36" s="120"/>
      <c r="AY36" s="120"/>
      <c r="AZ36" s="120"/>
      <c r="BA36" s="120"/>
      <c r="BB36" s="120"/>
      <c r="BC36" s="120"/>
      <c r="BD36" s="120"/>
      <c r="BE36" s="120"/>
      <c r="BF36" s="120"/>
      <c r="BG36" s="135"/>
      <c r="BH36" s="57" t="s">
        <v>801</v>
      </c>
      <c r="BI36" s="364" t="s">
        <v>939</v>
      </c>
      <c r="BJ36" s="122"/>
      <c r="BK36" s="122"/>
      <c r="BL36" s="122"/>
      <c r="BM36" s="122"/>
      <c r="BN36" s="122"/>
    </row>
    <row r="37" spans="1:150" ht="25.5" hidden="1" customHeight="1" x14ac:dyDescent="0.25">
      <c r="A37" s="29" t="s">
        <v>350</v>
      </c>
      <c r="B37" s="29" t="s">
        <v>351</v>
      </c>
      <c r="C37" s="29" t="s">
        <v>352</v>
      </c>
      <c r="D37" s="30" t="s">
        <v>353</v>
      </c>
      <c r="E37" s="31" t="s">
        <v>280</v>
      </c>
      <c r="F37" s="32" t="s">
        <v>130</v>
      </c>
      <c r="G37" s="32" t="s">
        <v>321</v>
      </c>
      <c r="H37" s="32" t="s">
        <v>190</v>
      </c>
      <c r="I37" s="32" t="s">
        <v>115</v>
      </c>
      <c r="J37" s="32" t="s">
        <v>112</v>
      </c>
      <c r="K37" s="32"/>
      <c r="L37" s="32"/>
      <c r="M37" s="32"/>
      <c r="N37" s="33">
        <v>69389.47</v>
      </c>
      <c r="O37" s="33">
        <v>42007.47</v>
      </c>
      <c r="P37" s="33"/>
      <c r="Q37" s="33"/>
      <c r="R37" s="33"/>
      <c r="S37" s="33">
        <v>27382</v>
      </c>
      <c r="T37" s="34">
        <v>42675</v>
      </c>
      <c r="U37" s="35">
        <v>42886</v>
      </c>
      <c r="V37" s="35">
        <v>42947</v>
      </c>
      <c r="W37" s="36">
        <v>43524</v>
      </c>
      <c r="X37" s="114"/>
      <c r="Y37" s="114">
        <v>27382</v>
      </c>
      <c r="Z37" s="114">
        <v>0</v>
      </c>
      <c r="AA37" s="114"/>
      <c r="AB37" s="114"/>
      <c r="AC37" s="114"/>
      <c r="AD37" s="139"/>
      <c r="AE37" s="115"/>
      <c r="AF37" s="119">
        <v>19</v>
      </c>
      <c r="AG37" s="129" t="s">
        <v>742</v>
      </c>
      <c r="AH37" s="120"/>
      <c r="AI37" s="142"/>
      <c r="AJ37" s="136"/>
      <c r="AK37" s="119"/>
      <c r="AL37" s="120"/>
      <c r="AM37" s="120"/>
      <c r="AN37" s="120"/>
      <c r="AO37" s="120"/>
      <c r="AP37" s="117" t="s">
        <v>188</v>
      </c>
      <c r="AQ37" s="116" t="s">
        <v>231</v>
      </c>
      <c r="AR37" s="117">
        <v>0.51</v>
      </c>
      <c r="AS37" s="120"/>
      <c r="AT37" s="120"/>
      <c r="AU37" s="120"/>
      <c r="AV37" s="120"/>
      <c r="AW37" s="120"/>
      <c r="AX37" s="120"/>
      <c r="AY37" s="120"/>
      <c r="AZ37" s="120"/>
      <c r="BA37" s="120"/>
      <c r="BB37" s="120"/>
      <c r="BC37" s="120"/>
      <c r="BD37" s="120"/>
      <c r="BE37" s="120"/>
      <c r="BF37" s="120"/>
      <c r="BG37" s="135"/>
      <c r="BH37" s="57" t="s">
        <v>800</v>
      </c>
      <c r="BI37" s="364" t="s">
        <v>941</v>
      </c>
    </row>
    <row r="38" spans="1:150" ht="25.5" hidden="1" customHeight="1" x14ac:dyDescent="0.25">
      <c r="A38" s="29" t="s">
        <v>354</v>
      </c>
      <c r="B38" s="29" t="s">
        <v>355</v>
      </c>
      <c r="C38" s="29" t="s">
        <v>881</v>
      </c>
      <c r="D38" s="30" t="s">
        <v>356</v>
      </c>
      <c r="E38" s="31" t="s">
        <v>297</v>
      </c>
      <c r="F38" s="32" t="s">
        <v>130</v>
      </c>
      <c r="G38" s="32" t="s">
        <v>326</v>
      </c>
      <c r="H38" s="32" t="s">
        <v>190</v>
      </c>
      <c r="I38" s="32" t="s">
        <v>115</v>
      </c>
      <c r="J38" s="32" t="s">
        <v>112</v>
      </c>
      <c r="K38" s="32"/>
      <c r="L38" s="32"/>
      <c r="M38" s="32"/>
      <c r="N38" s="33">
        <v>187680.87</v>
      </c>
      <c r="O38" s="33">
        <v>34364.86</v>
      </c>
      <c r="P38" s="33"/>
      <c r="Q38" s="33"/>
      <c r="R38" s="33"/>
      <c r="S38" s="33">
        <v>153316.01</v>
      </c>
      <c r="T38" s="34">
        <v>42979</v>
      </c>
      <c r="U38" s="35">
        <v>43554</v>
      </c>
      <c r="V38" s="35">
        <v>43616</v>
      </c>
      <c r="W38" s="36">
        <v>44196</v>
      </c>
      <c r="X38" s="114"/>
      <c r="Y38" s="114"/>
      <c r="Z38" s="114">
        <v>0</v>
      </c>
      <c r="AA38" s="114">
        <v>40245</v>
      </c>
      <c r="AB38" s="114">
        <v>40245</v>
      </c>
      <c r="AC38" s="114"/>
      <c r="AD38" s="139"/>
      <c r="AE38" s="115"/>
      <c r="AF38" s="119">
        <v>19</v>
      </c>
      <c r="AG38" s="129" t="s">
        <v>742</v>
      </c>
      <c r="AH38" s="120"/>
      <c r="AI38" s="142"/>
      <c r="AJ38" s="136"/>
      <c r="AK38" s="119"/>
      <c r="AL38" s="120"/>
      <c r="AM38" s="120"/>
      <c r="AN38" s="120"/>
      <c r="AO38" s="120"/>
      <c r="AP38" s="117" t="s">
        <v>188</v>
      </c>
      <c r="AQ38" s="116" t="s">
        <v>231</v>
      </c>
      <c r="AR38" s="117">
        <v>0.6</v>
      </c>
      <c r="AS38" s="120"/>
      <c r="AT38" s="120"/>
      <c r="AU38" s="120"/>
      <c r="AV38" s="120"/>
      <c r="AW38" s="120"/>
      <c r="AX38" s="120"/>
      <c r="AY38" s="120"/>
      <c r="AZ38" s="120"/>
      <c r="BA38" s="120"/>
      <c r="BB38" s="120"/>
      <c r="BC38" s="120"/>
      <c r="BD38" s="120"/>
      <c r="BE38" s="120"/>
      <c r="BF38" s="120"/>
      <c r="BG38" s="135"/>
      <c r="BH38" s="57" t="s">
        <v>882</v>
      </c>
      <c r="BI38" s="364" t="s">
        <v>947</v>
      </c>
    </row>
    <row r="39" spans="1:150" ht="25.5" hidden="1" customHeight="1" x14ac:dyDescent="0.25">
      <c r="A39" s="29" t="s">
        <v>357</v>
      </c>
      <c r="B39" s="29" t="s">
        <v>358</v>
      </c>
      <c r="C39" s="29" t="s">
        <v>359</v>
      </c>
      <c r="D39" s="30" t="s">
        <v>360</v>
      </c>
      <c r="E39" s="31" t="s">
        <v>272</v>
      </c>
      <c r="F39" s="32" t="s">
        <v>130</v>
      </c>
      <c r="G39" s="32" t="s">
        <v>361</v>
      </c>
      <c r="H39" s="32" t="s">
        <v>190</v>
      </c>
      <c r="I39" s="32" t="s">
        <v>115</v>
      </c>
      <c r="J39" s="32"/>
      <c r="K39" s="32"/>
      <c r="L39" s="32"/>
      <c r="M39" s="32"/>
      <c r="N39" s="33">
        <v>142676.6</v>
      </c>
      <c r="O39" s="33">
        <v>31407.61</v>
      </c>
      <c r="P39" s="33"/>
      <c r="Q39" s="33"/>
      <c r="R39" s="33"/>
      <c r="S39" s="33">
        <v>111268.99</v>
      </c>
      <c r="T39" s="34">
        <v>42705</v>
      </c>
      <c r="U39" s="35">
        <v>42886</v>
      </c>
      <c r="V39" s="35">
        <v>42978</v>
      </c>
      <c r="W39" s="36">
        <v>43830</v>
      </c>
      <c r="X39" s="114"/>
      <c r="Y39" s="114">
        <v>40223.72</v>
      </c>
      <c r="Z39" s="114">
        <v>51045.279999999999</v>
      </c>
      <c r="AA39" s="114">
        <v>20000</v>
      </c>
      <c r="AB39" s="114"/>
      <c r="AC39" s="114"/>
      <c r="AD39" s="139"/>
      <c r="AE39" s="115"/>
      <c r="AF39" s="119">
        <v>19</v>
      </c>
      <c r="AG39" s="129" t="s">
        <v>742</v>
      </c>
      <c r="AH39" s="120"/>
      <c r="AI39" s="142"/>
      <c r="AJ39" s="136"/>
      <c r="AK39" s="119"/>
      <c r="AL39" s="120"/>
      <c r="AM39" s="120"/>
      <c r="AN39" s="120"/>
      <c r="AO39" s="120"/>
      <c r="AP39" s="117" t="s">
        <v>188</v>
      </c>
      <c r="AQ39" s="116" t="s">
        <v>231</v>
      </c>
      <c r="AR39" s="117">
        <v>1</v>
      </c>
      <c r="AS39" s="120"/>
      <c r="AT39" s="120"/>
      <c r="AU39" s="120"/>
      <c r="AV39" s="120"/>
      <c r="AW39" s="120"/>
      <c r="AX39" s="120"/>
      <c r="AY39" s="120"/>
      <c r="AZ39" s="120"/>
      <c r="BA39" s="120"/>
      <c r="BB39" s="120"/>
      <c r="BC39" s="120"/>
      <c r="BD39" s="120"/>
      <c r="BE39" s="120"/>
      <c r="BF39" s="120"/>
      <c r="BG39" s="135"/>
      <c r="BH39" s="57" t="s">
        <v>799</v>
      </c>
      <c r="BI39" s="364" t="s">
        <v>939</v>
      </c>
    </row>
    <row r="40" spans="1:150" s="113" customFormat="1" ht="25.5" hidden="1" customHeight="1" x14ac:dyDescent="0.25">
      <c r="A40" s="20" t="s">
        <v>362</v>
      </c>
      <c r="B40" s="21" t="s">
        <v>83</v>
      </c>
      <c r="C40" s="21"/>
      <c r="D40" s="22" t="s">
        <v>363</v>
      </c>
      <c r="E40" s="23"/>
      <c r="F40" s="23"/>
      <c r="G40" s="23"/>
      <c r="H40" s="23"/>
      <c r="I40" s="23"/>
      <c r="J40" s="23"/>
      <c r="K40" s="23"/>
      <c r="L40" s="23"/>
      <c r="M40" s="23"/>
      <c r="N40" s="23"/>
      <c r="O40" s="23"/>
      <c r="P40" s="23"/>
      <c r="Q40" s="23"/>
      <c r="R40" s="23"/>
      <c r="S40" s="24"/>
      <c r="T40" s="25"/>
      <c r="U40" s="38"/>
      <c r="V40" s="38"/>
      <c r="W40" s="28" t="s">
        <v>275</v>
      </c>
      <c r="X40" s="108"/>
      <c r="Y40" s="108"/>
      <c r="Z40" s="108"/>
      <c r="AA40" s="108"/>
      <c r="AB40" s="108"/>
      <c r="AC40" s="108"/>
      <c r="AD40" s="138"/>
      <c r="AE40" s="109"/>
      <c r="AF40" s="112"/>
      <c r="AG40" s="110"/>
      <c r="AH40" s="110"/>
      <c r="AI40" s="111"/>
      <c r="AJ40" s="109"/>
      <c r="AK40" s="112"/>
      <c r="AL40" s="110"/>
      <c r="AM40" s="110"/>
      <c r="AN40" s="110"/>
      <c r="AO40" s="110"/>
      <c r="AP40" s="110"/>
      <c r="AQ40" s="110"/>
      <c r="AR40" s="110"/>
      <c r="AS40" s="110"/>
      <c r="AT40" s="110"/>
      <c r="AU40" s="110"/>
      <c r="AV40" s="110"/>
      <c r="AW40" s="110"/>
      <c r="AX40" s="110"/>
      <c r="AY40" s="110"/>
      <c r="AZ40" s="110"/>
      <c r="BA40" s="110"/>
      <c r="BB40" s="110"/>
      <c r="BC40" s="110"/>
      <c r="BD40" s="110"/>
      <c r="BE40" s="110"/>
      <c r="BF40" s="110"/>
      <c r="BG40" s="111"/>
      <c r="BH40" s="57"/>
      <c r="BI40" s="364" t="s">
        <v>275</v>
      </c>
      <c r="BJ40" s="101"/>
      <c r="BK40" s="101"/>
      <c r="BL40" s="101"/>
      <c r="BM40" s="101"/>
      <c r="BN40" s="101"/>
      <c r="BO40" s="101"/>
      <c r="BP40" s="101"/>
      <c r="BQ40" s="101"/>
      <c r="BR40" s="101"/>
      <c r="BS40" s="101"/>
      <c r="BT40" s="101"/>
      <c r="BU40" s="101"/>
      <c r="BV40" s="101"/>
      <c r="BW40" s="101"/>
      <c r="BX40" s="101"/>
      <c r="BY40" s="101"/>
      <c r="BZ40" s="101"/>
      <c r="CA40" s="101"/>
      <c r="CB40" s="101"/>
      <c r="CC40" s="101"/>
      <c r="CD40" s="101"/>
      <c r="CE40" s="101"/>
      <c r="CF40" s="101"/>
      <c r="CG40" s="101"/>
      <c r="CH40" s="101"/>
      <c r="CI40" s="101"/>
      <c r="CJ40" s="101"/>
      <c r="CK40" s="101"/>
      <c r="CL40" s="101"/>
      <c r="CM40" s="101"/>
      <c r="CN40" s="101"/>
      <c r="CO40" s="101"/>
      <c r="CP40" s="101"/>
      <c r="CQ40" s="101"/>
      <c r="CR40" s="101"/>
      <c r="CS40" s="101"/>
      <c r="CT40" s="101"/>
      <c r="CU40" s="101"/>
      <c r="CV40" s="101"/>
      <c r="CW40" s="101"/>
      <c r="CX40" s="101"/>
      <c r="CY40" s="101"/>
      <c r="CZ40" s="101"/>
      <c r="DA40" s="101"/>
      <c r="DB40" s="101"/>
      <c r="DC40" s="101"/>
      <c r="DD40" s="101"/>
      <c r="DE40" s="101"/>
      <c r="DF40" s="101"/>
      <c r="DG40" s="101"/>
      <c r="DH40" s="101"/>
      <c r="DI40" s="101"/>
      <c r="DJ40" s="101"/>
      <c r="DK40" s="101"/>
      <c r="DL40" s="101"/>
      <c r="DM40" s="101"/>
      <c r="DN40" s="101"/>
      <c r="DO40" s="101"/>
      <c r="DP40" s="101"/>
      <c r="DQ40" s="101"/>
      <c r="DR40" s="101"/>
      <c r="DS40" s="101"/>
      <c r="DT40" s="101"/>
      <c r="DU40" s="101"/>
      <c r="DV40" s="101"/>
      <c r="DW40" s="101"/>
      <c r="DX40" s="101"/>
      <c r="DY40" s="101"/>
      <c r="DZ40" s="101"/>
      <c r="EA40" s="101"/>
      <c r="EB40" s="101"/>
      <c r="EC40" s="101"/>
      <c r="ED40" s="101"/>
      <c r="EE40" s="101"/>
      <c r="EF40" s="101"/>
      <c r="EG40" s="101"/>
      <c r="EH40" s="101"/>
      <c r="EI40" s="101"/>
      <c r="EJ40" s="101"/>
      <c r="EK40" s="101"/>
      <c r="EL40" s="101"/>
      <c r="EM40" s="101"/>
      <c r="EN40" s="101"/>
      <c r="EO40" s="101"/>
      <c r="EP40" s="101"/>
      <c r="EQ40" s="101"/>
      <c r="ER40" s="101"/>
      <c r="ES40" s="101"/>
      <c r="ET40" s="101"/>
    </row>
    <row r="41" spans="1:150" ht="25.5" hidden="1" customHeight="1" x14ac:dyDescent="0.25">
      <c r="A41" s="29" t="s">
        <v>364</v>
      </c>
      <c r="B41" s="29" t="s">
        <v>365</v>
      </c>
      <c r="C41" s="29" t="s">
        <v>366</v>
      </c>
      <c r="D41" s="30" t="s">
        <v>367</v>
      </c>
      <c r="E41" s="31" t="s">
        <v>272</v>
      </c>
      <c r="F41" s="32" t="s">
        <v>130</v>
      </c>
      <c r="G41" s="32" t="s">
        <v>290</v>
      </c>
      <c r="H41" s="32" t="s">
        <v>132</v>
      </c>
      <c r="I41" s="32" t="s">
        <v>115</v>
      </c>
      <c r="J41" s="32" t="s">
        <v>112</v>
      </c>
      <c r="K41" s="32"/>
      <c r="L41" s="32"/>
      <c r="M41" s="32"/>
      <c r="N41" s="33">
        <v>1681316</v>
      </c>
      <c r="O41" s="33">
        <v>252197</v>
      </c>
      <c r="P41" s="33"/>
      <c r="Q41" s="33">
        <v>0</v>
      </c>
      <c r="R41" s="33">
        <v>0</v>
      </c>
      <c r="S41" s="33">
        <v>1429119</v>
      </c>
      <c r="T41" s="34">
        <v>42887</v>
      </c>
      <c r="U41" s="35">
        <v>42979</v>
      </c>
      <c r="V41" s="35">
        <v>43100</v>
      </c>
      <c r="W41" s="36">
        <v>44348</v>
      </c>
      <c r="X41" s="114">
        <v>0</v>
      </c>
      <c r="Y41" s="114">
        <v>0</v>
      </c>
      <c r="Z41" s="114">
        <f>S41</f>
        <v>1429119</v>
      </c>
      <c r="AA41" s="114">
        <v>0</v>
      </c>
      <c r="AB41" s="114">
        <v>0</v>
      </c>
      <c r="AC41" s="114"/>
      <c r="AD41" s="139"/>
      <c r="AE41" s="115"/>
      <c r="AF41" s="119">
        <v>10</v>
      </c>
      <c r="AG41" s="129" t="s">
        <v>240</v>
      </c>
      <c r="AH41" s="120"/>
      <c r="AI41" s="135"/>
      <c r="AJ41" s="136"/>
      <c r="AK41" s="119"/>
      <c r="AL41" s="120"/>
      <c r="AM41" s="120"/>
      <c r="AN41" s="120"/>
      <c r="AO41" s="120"/>
      <c r="AP41" s="120" t="s">
        <v>746</v>
      </c>
      <c r="AQ41" s="129" t="s">
        <v>191</v>
      </c>
      <c r="AR41" s="129">
        <v>5</v>
      </c>
      <c r="AS41" s="120"/>
      <c r="AT41" s="120"/>
      <c r="AU41" s="120"/>
      <c r="AV41" s="120"/>
      <c r="AW41" s="120"/>
      <c r="AX41" s="120"/>
      <c r="AY41" s="120"/>
      <c r="AZ41" s="120"/>
      <c r="BA41" s="120"/>
      <c r="BB41" s="120"/>
      <c r="BC41" s="120"/>
      <c r="BD41" s="120"/>
      <c r="BE41" s="120"/>
      <c r="BF41" s="120"/>
      <c r="BG41" s="135"/>
      <c r="BH41" s="57" t="s">
        <v>802</v>
      </c>
      <c r="BI41" s="364" t="s">
        <v>941</v>
      </c>
    </row>
    <row r="42" spans="1:150" ht="24.75" hidden="1" customHeight="1" thickBot="1" x14ac:dyDescent="0.3">
      <c r="A42" s="15" t="s">
        <v>368</v>
      </c>
      <c r="B42" s="16" t="s">
        <v>83</v>
      </c>
      <c r="C42" s="16"/>
      <c r="D42" s="16" t="s">
        <v>369</v>
      </c>
      <c r="E42" s="17"/>
      <c r="F42" s="17"/>
      <c r="G42" s="17"/>
      <c r="H42" s="17"/>
      <c r="I42" s="17"/>
      <c r="J42" s="17"/>
      <c r="K42" s="17"/>
      <c r="L42" s="17"/>
      <c r="M42" s="17"/>
      <c r="N42" s="17"/>
      <c r="O42" s="17"/>
      <c r="P42" s="17"/>
      <c r="Q42" s="17"/>
      <c r="R42" s="17"/>
      <c r="S42" s="17"/>
      <c r="T42" s="46"/>
      <c r="U42" s="47"/>
      <c r="V42" s="47"/>
      <c r="W42" s="48" t="s">
        <v>275</v>
      </c>
      <c r="X42" s="17"/>
      <c r="Y42" s="17"/>
      <c r="Z42" s="17"/>
      <c r="AA42" s="17"/>
      <c r="AB42" s="17"/>
      <c r="AC42" s="17"/>
      <c r="AD42" s="17"/>
      <c r="AE42" s="115"/>
      <c r="AF42" s="17"/>
      <c r="AG42" s="17"/>
      <c r="AH42" s="17"/>
      <c r="AI42" s="17"/>
      <c r="AJ42" s="136"/>
      <c r="AK42" s="17"/>
      <c r="AL42" s="17"/>
      <c r="AM42" s="17"/>
      <c r="AN42" s="17"/>
      <c r="AO42" s="17"/>
      <c r="AP42" s="107"/>
      <c r="AQ42" s="107"/>
      <c r="AR42" s="107"/>
      <c r="AS42" s="107"/>
      <c r="AT42" s="17"/>
      <c r="AU42" s="107"/>
      <c r="AV42" s="107"/>
      <c r="AW42" s="17"/>
      <c r="AX42" s="107"/>
      <c r="AY42" s="107"/>
      <c r="AZ42" s="17"/>
      <c r="BA42" s="107"/>
      <c r="BB42" s="107"/>
      <c r="BC42" s="107"/>
      <c r="BD42" s="107"/>
      <c r="BE42" s="107"/>
      <c r="BF42" s="107"/>
      <c r="BG42" s="107"/>
      <c r="BH42" s="57"/>
      <c r="BI42" s="364" t="s">
        <v>275</v>
      </c>
    </row>
    <row r="43" spans="1:150" s="113" customFormat="1" ht="25.5" hidden="1" customHeight="1" x14ac:dyDescent="0.25">
      <c r="A43" s="20" t="s">
        <v>370</v>
      </c>
      <c r="B43" s="21" t="s">
        <v>83</v>
      </c>
      <c r="C43" s="21"/>
      <c r="D43" s="22" t="s">
        <v>371</v>
      </c>
      <c r="E43" s="23"/>
      <c r="F43" s="23"/>
      <c r="G43" s="23"/>
      <c r="H43" s="23"/>
      <c r="I43" s="23"/>
      <c r="J43" s="23"/>
      <c r="K43" s="23"/>
      <c r="L43" s="23"/>
      <c r="M43" s="23"/>
      <c r="N43" s="23"/>
      <c r="O43" s="23"/>
      <c r="P43" s="23"/>
      <c r="Q43" s="23"/>
      <c r="R43" s="23"/>
      <c r="S43" s="24"/>
      <c r="T43" s="25"/>
      <c r="U43" s="38"/>
      <c r="V43" s="38"/>
      <c r="W43" s="28" t="s">
        <v>275</v>
      </c>
      <c r="X43" s="108"/>
      <c r="Y43" s="108"/>
      <c r="Z43" s="108"/>
      <c r="AA43" s="108"/>
      <c r="AB43" s="108"/>
      <c r="AC43" s="108"/>
      <c r="AD43" s="138"/>
      <c r="AE43" s="109"/>
      <c r="AF43" s="112"/>
      <c r="AG43" s="110"/>
      <c r="AH43" s="110"/>
      <c r="AI43" s="111"/>
      <c r="AJ43" s="109"/>
      <c r="AK43" s="112"/>
      <c r="AL43" s="110"/>
      <c r="AM43" s="110"/>
      <c r="AN43" s="110"/>
      <c r="AO43" s="110"/>
      <c r="AP43" s="110"/>
      <c r="AQ43" s="110"/>
      <c r="AR43" s="110"/>
      <c r="AS43" s="110"/>
      <c r="AT43" s="110"/>
      <c r="AU43" s="110"/>
      <c r="AV43" s="110"/>
      <c r="AW43" s="110"/>
      <c r="AX43" s="110"/>
      <c r="AY43" s="110"/>
      <c r="AZ43" s="110"/>
      <c r="BA43" s="110"/>
      <c r="BB43" s="110"/>
      <c r="BC43" s="110"/>
      <c r="BD43" s="110"/>
      <c r="BE43" s="110"/>
      <c r="BF43" s="110"/>
      <c r="BG43" s="111"/>
      <c r="BH43" s="57"/>
      <c r="BI43" s="364" t="s">
        <v>275</v>
      </c>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row>
    <row r="44" spans="1:150" s="147" customFormat="1" ht="25.5" hidden="1" customHeight="1" x14ac:dyDescent="0.25">
      <c r="A44" s="53" t="s">
        <v>372</v>
      </c>
      <c r="B44" s="53" t="s">
        <v>373</v>
      </c>
      <c r="C44" s="53" t="s">
        <v>374</v>
      </c>
      <c r="D44" s="53" t="s">
        <v>375</v>
      </c>
      <c r="E44" s="32" t="s">
        <v>272</v>
      </c>
      <c r="F44" s="32" t="s">
        <v>118</v>
      </c>
      <c r="G44" s="32" t="s">
        <v>290</v>
      </c>
      <c r="H44" s="54" t="s">
        <v>123</v>
      </c>
      <c r="I44" s="32" t="s">
        <v>115</v>
      </c>
      <c r="J44" s="32" t="s">
        <v>112</v>
      </c>
      <c r="K44" s="32"/>
      <c r="L44" s="32"/>
      <c r="M44" s="32"/>
      <c r="N44" s="33">
        <v>728508.61</v>
      </c>
      <c r="O44" s="33">
        <v>228404.45</v>
      </c>
      <c r="P44" s="33">
        <v>0</v>
      </c>
      <c r="Q44" s="33">
        <v>0</v>
      </c>
      <c r="R44" s="33">
        <v>0</v>
      </c>
      <c r="S44" s="33">
        <v>500104.16</v>
      </c>
      <c r="T44" s="34">
        <v>42644</v>
      </c>
      <c r="U44" s="55">
        <v>42705</v>
      </c>
      <c r="V44" s="35">
        <v>42825</v>
      </c>
      <c r="W44" s="36">
        <v>43677</v>
      </c>
      <c r="X44" s="114">
        <v>0</v>
      </c>
      <c r="Y44" s="114">
        <v>200000</v>
      </c>
      <c r="Z44" s="114">
        <v>200104.15999999997</v>
      </c>
      <c r="AA44" s="114">
        <v>100000</v>
      </c>
      <c r="AB44" s="114">
        <v>0</v>
      </c>
      <c r="AC44" s="114"/>
      <c r="AD44" s="139"/>
      <c r="AE44" s="144"/>
      <c r="AF44" s="145">
        <v>33</v>
      </c>
      <c r="AG44" s="129" t="s">
        <v>251</v>
      </c>
      <c r="AH44" s="129"/>
      <c r="AI44" s="141"/>
      <c r="AJ44" s="144"/>
      <c r="AK44" s="145"/>
      <c r="AL44" s="129"/>
      <c r="AM44" s="129"/>
      <c r="AN44" s="129"/>
      <c r="AO44" s="129"/>
      <c r="AP44" s="129" t="s">
        <v>173</v>
      </c>
      <c r="AQ44" s="129" t="s">
        <v>230</v>
      </c>
      <c r="AR44" s="129">
        <v>1</v>
      </c>
      <c r="AS44" s="129"/>
      <c r="AT44" s="129"/>
      <c r="AU44" s="129"/>
      <c r="AV44" s="129"/>
      <c r="AW44" s="129"/>
      <c r="AX44" s="129"/>
      <c r="AY44" s="129"/>
      <c r="AZ44" s="129"/>
      <c r="BA44" s="129"/>
      <c r="BB44" s="129"/>
      <c r="BC44" s="129"/>
      <c r="BD44" s="129"/>
      <c r="BE44" s="129"/>
      <c r="BF44" s="129"/>
      <c r="BG44" s="141"/>
      <c r="BH44" s="57" t="s">
        <v>830</v>
      </c>
      <c r="BI44" s="364" t="s">
        <v>941</v>
      </c>
      <c r="BJ44" s="146"/>
      <c r="BK44" s="146"/>
      <c r="BL44" s="146"/>
      <c r="BM44" s="146"/>
      <c r="BN44" s="146"/>
      <c r="BO44" s="146"/>
      <c r="BP44" s="146"/>
      <c r="BQ44" s="146"/>
      <c r="BR44" s="146"/>
      <c r="BS44" s="146"/>
      <c r="BT44" s="146"/>
      <c r="BU44" s="146"/>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146"/>
      <c r="CX44" s="146"/>
      <c r="CY44" s="146"/>
      <c r="CZ44" s="146"/>
      <c r="DA44" s="146"/>
      <c r="DB44" s="146"/>
      <c r="DC44" s="146"/>
      <c r="DD44" s="146"/>
      <c r="DE44" s="146"/>
      <c r="DF44" s="146"/>
      <c r="DG44" s="146"/>
      <c r="DH44" s="146"/>
      <c r="DI44" s="146"/>
      <c r="DJ44" s="146"/>
      <c r="DK44" s="146"/>
      <c r="DL44" s="146"/>
      <c r="DM44" s="146"/>
      <c r="DN44" s="146"/>
      <c r="DO44" s="146"/>
      <c r="DP44" s="146"/>
      <c r="DQ44" s="146"/>
      <c r="DR44" s="146"/>
      <c r="DS44" s="146"/>
      <c r="DT44" s="146"/>
      <c r="DU44" s="146"/>
      <c r="DV44" s="146"/>
      <c r="DW44" s="146"/>
      <c r="DX44" s="146"/>
      <c r="DY44" s="146"/>
      <c r="DZ44" s="146"/>
      <c r="EA44" s="146"/>
      <c r="EB44" s="146"/>
      <c r="EC44" s="146"/>
      <c r="ED44" s="146"/>
      <c r="EE44" s="146"/>
      <c r="EF44" s="146"/>
      <c r="EG44" s="146"/>
      <c r="EH44" s="146"/>
      <c r="EI44" s="146"/>
      <c r="EJ44" s="146"/>
      <c r="EK44" s="146"/>
      <c r="EL44" s="146"/>
      <c r="EM44" s="146"/>
      <c r="EN44" s="146"/>
      <c r="EO44" s="146"/>
      <c r="EP44" s="146"/>
      <c r="EQ44" s="146"/>
      <c r="ER44" s="146"/>
      <c r="ES44" s="146"/>
      <c r="ET44" s="146"/>
    </row>
    <row r="45" spans="1:150" s="146" customFormat="1" ht="25.5" hidden="1" customHeight="1" x14ac:dyDescent="0.25">
      <c r="A45" s="56" t="s">
        <v>376</v>
      </c>
      <c r="B45" s="56" t="s">
        <v>377</v>
      </c>
      <c r="C45" s="56" t="s">
        <v>378</v>
      </c>
      <c r="D45" s="41" t="s">
        <v>379</v>
      </c>
      <c r="E45" s="41" t="s">
        <v>297</v>
      </c>
      <c r="F45" s="41" t="s">
        <v>118</v>
      </c>
      <c r="G45" s="41" t="s">
        <v>326</v>
      </c>
      <c r="H45" s="57" t="s">
        <v>123</v>
      </c>
      <c r="I45" s="41" t="s">
        <v>115</v>
      </c>
      <c r="J45" s="41" t="s">
        <v>112</v>
      </c>
      <c r="K45" s="41"/>
      <c r="L45" s="41"/>
      <c r="M45" s="41"/>
      <c r="N45" s="42">
        <f>SUM(O45:S45)</f>
        <v>515526.52</v>
      </c>
      <c r="O45" s="42">
        <v>97732.29</v>
      </c>
      <c r="P45" s="42">
        <v>0</v>
      </c>
      <c r="Q45" s="42">
        <v>0</v>
      </c>
      <c r="R45" s="42">
        <v>226000</v>
      </c>
      <c r="S45" s="42">
        <v>191794.23</v>
      </c>
      <c r="T45" s="43">
        <v>42675</v>
      </c>
      <c r="U45" s="58">
        <v>42705</v>
      </c>
      <c r="V45" s="44">
        <v>42825</v>
      </c>
      <c r="W45" s="45">
        <v>43524</v>
      </c>
      <c r="X45" s="148"/>
      <c r="Y45" s="91">
        <v>150094.23000000001</v>
      </c>
      <c r="Z45" s="91">
        <f>S45-Y45</f>
        <v>41700</v>
      </c>
      <c r="AA45" s="91"/>
      <c r="AB45" s="91"/>
      <c r="AC45" s="91"/>
      <c r="AD45" s="149"/>
      <c r="AE45" s="57"/>
      <c r="AF45" s="150">
        <v>33</v>
      </c>
      <c r="AG45" s="116" t="s">
        <v>251</v>
      </c>
      <c r="AH45" s="116"/>
      <c r="AI45" s="134"/>
      <c r="AJ45" s="57"/>
      <c r="AK45" s="150"/>
      <c r="AL45" s="116"/>
      <c r="AM45" s="116"/>
      <c r="AN45" s="116"/>
      <c r="AO45" s="116"/>
      <c r="AP45" s="116" t="s">
        <v>173</v>
      </c>
      <c r="AQ45" s="116" t="s">
        <v>230</v>
      </c>
      <c r="AR45" s="116">
        <v>1</v>
      </c>
      <c r="AS45" s="116"/>
      <c r="AT45" s="116"/>
      <c r="AU45" s="116"/>
      <c r="AV45" s="116"/>
      <c r="AW45" s="116"/>
      <c r="AX45" s="116"/>
      <c r="AY45" s="116"/>
      <c r="AZ45" s="116"/>
      <c r="BA45" s="116"/>
      <c r="BB45" s="116"/>
      <c r="BC45" s="116"/>
      <c r="BD45" s="116"/>
      <c r="BE45" s="116"/>
      <c r="BF45" s="116"/>
      <c r="BG45" s="134"/>
      <c r="BH45" s="57" t="s">
        <v>829</v>
      </c>
      <c r="BI45" s="364" t="s">
        <v>941</v>
      </c>
    </row>
    <row r="46" spans="1:150" s="113" customFormat="1" ht="25.5" hidden="1" customHeight="1" x14ac:dyDescent="0.25">
      <c r="A46" s="20" t="s">
        <v>380</v>
      </c>
      <c r="B46" s="21" t="s">
        <v>83</v>
      </c>
      <c r="C46" s="21"/>
      <c r="D46" s="22" t="s">
        <v>381</v>
      </c>
      <c r="E46" s="23"/>
      <c r="F46" s="23"/>
      <c r="G46" s="23"/>
      <c r="H46" s="23"/>
      <c r="I46" s="23"/>
      <c r="J46" s="23"/>
      <c r="K46" s="23"/>
      <c r="L46" s="23"/>
      <c r="M46" s="23"/>
      <c r="N46" s="59"/>
      <c r="O46" s="23"/>
      <c r="P46" s="59"/>
      <c r="Q46" s="23"/>
      <c r="R46" s="23"/>
      <c r="S46" s="24"/>
      <c r="T46" s="25"/>
      <c r="U46" s="38"/>
      <c r="V46" s="38"/>
      <c r="W46" s="28" t="s">
        <v>275</v>
      </c>
      <c r="X46" s="108"/>
      <c r="Y46" s="108"/>
      <c r="Z46" s="108"/>
      <c r="AA46" s="108"/>
      <c r="AB46" s="108"/>
      <c r="AC46" s="108"/>
      <c r="AD46" s="138"/>
      <c r="AE46" s="109"/>
      <c r="AF46" s="112"/>
      <c r="AG46" s="110"/>
      <c r="AH46" s="110"/>
      <c r="AI46" s="111"/>
      <c r="AJ46" s="109"/>
      <c r="AK46" s="112"/>
      <c r="AL46" s="110"/>
      <c r="AM46" s="110"/>
      <c r="AN46" s="110"/>
      <c r="AO46" s="110"/>
      <c r="AP46" s="110"/>
      <c r="AQ46" s="110"/>
      <c r="AR46" s="110"/>
      <c r="AS46" s="110"/>
      <c r="AT46" s="110"/>
      <c r="AU46" s="110"/>
      <c r="AV46" s="110"/>
      <c r="AW46" s="110"/>
      <c r="AX46" s="110"/>
      <c r="AY46" s="110"/>
      <c r="AZ46" s="110"/>
      <c r="BA46" s="110"/>
      <c r="BB46" s="110"/>
      <c r="BC46" s="110"/>
      <c r="BD46" s="110"/>
      <c r="BE46" s="110"/>
      <c r="BF46" s="110"/>
      <c r="BG46" s="111"/>
      <c r="BH46" s="57"/>
      <c r="BI46" s="364" t="s">
        <v>275</v>
      </c>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row>
    <row r="47" spans="1:150" s="154" customFormat="1" ht="43.5" hidden="1" customHeight="1" x14ac:dyDescent="0.25">
      <c r="A47" s="60" t="s">
        <v>382</v>
      </c>
      <c r="B47" s="60" t="s">
        <v>383</v>
      </c>
      <c r="C47" s="60" t="s">
        <v>384</v>
      </c>
      <c r="D47" s="31" t="s">
        <v>385</v>
      </c>
      <c r="E47" s="31" t="s">
        <v>272</v>
      </c>
      <c r="F47" s="31" t="s">
        <v>118</v>
      </c>
      <c r="G47" s="31" t="s">
        <v>290</v>
      </c>
      <c r="H47" s="32" t="s">
        <v>120</v>
      </c>
      <c r="I47" s="31" t="s">
        <v>115</v>
      </c>
      <c r="J47" s="31" t="s">
        <v>112</v>
      </c>
      <c r="K47" s="31"/>
      <c r="L47" s="31"/>
      <c r="M47" s="31"/>
      <c r="N47" s="61">
        <v>427519.54</v>
      </c>
      <c r="O47" s="61">
        <v>101743.85</v>
      </c>
      <c r="P47" s="61">
        <v>0</v>
      </c>
      <c r="Q47" s="61">
        <v>0</v>
      </c>
      <c r="R47" s="61">
        <v>0</v>
      </c>
      <c r="S47" s="61">
        <v>325775.69</v>
      </c>
      <c r="T47" s="62">
        <v>42644</v>
      </c>
      <c r="U47" s="63">
        <v>42767</v>
      </c>
      <c r="V47" s="63">
        <v>42885</v>
      </c>
      <c r="W47" s="64">
        <v>43646</v>
      </c>
      <c r="X47" s="151"/>
      <c r="Y47" s="151">
        <v>100000</v>
      </c>
      <c r="Z47" s="151">
        <v>194804</v>
      </c>
      <c r="AA47" s="151">
        <v>100000</v>
      </c>
      <c r="AB47" s="151"/>
      <c r="AC47" s="151"/>
      <c r="AD47" s="152"/>
      <c r="AE47" s="54"/>
      <c r="AF47" s="145">
        <v>44</v>
      </c>
      <c r="AG47" s="129" t="s">
        <v>255</v>
      </c>
      <c r="AH47" s="129"/>
      <c r="AI47" s="141"/>
      <c r="AJ47" s="54"/>
      <c r="AK47" s="145"/>
      <c r="AL47" s="129"/>
      <c r="AM47" s="129"/>
      <c r="AN47" s="129"/>
      <c r="AO47" s="129"/>
      <c r="AP47" s="129" t="s">
        <v>176</v>
      </c>
      <c r="AQ47" s="129" t="s">
        <v>747</v>
      </c>
      <c r="AR47" s="129">
        <v>1</v>
      </c>
      <c r="AS47" s="129" t="s">
        <v>177</v>
      </c>
      <c r="AT47" s="129" t="s">
        <v>748</v>
      </c>
      <c r="AU47" s="153">
        <v>7600</v>
      </c>
      <c r="AV47" s="129"/>
      <c r="AW47" s="129"/>
      <c r="AX47" s="129"/>
      <c r="AY47" s="129"/>
      <c r="AZ47" s="129"/>
      <c r="BA47" s="129"/>
      <c r="BB47" s="129"/>
      <c r="BC47" s="129"/>
      <c r="BD47" s="129"/>
      <c r="BE47" s="129"/>
      <c r="BF47" s="129"/>
      <c r="BG47" s="141"/>
      <c r="BH47" s="57" t="s">
        <v>814</v>
      </c>
      <c r="BI47" s="364" t="s">
        <v>939</v>
      </c>
      <c r="BJ47" s="146"/>
      <c r="BK47" s="146"/>
      <c r="BL47" s="146"/>
      <c r="BM47" s="146"/>
      <c r="BN47" s="146"/>
      <c r="BO47" s="146"/>
      <c r="BP47" s="146"/>
      <c r="BQ47" s="146"/>
      <c r="BR47" s="146"/>
      <c r="BS47" s="146"/>
      <c r="BT47" s="146"/>
      <c r="BU47" s="146"/>
      <c r="BV47" s="146"/>
      <c r="BW47" s="146"/>
      <c r="BX47" s="146"/>
      <c r="BY47" s="146"/>
      <c r="BZ47" s="146"/>
      <c r="CA47" s="146"/>
      <c r="CB47" s="146"/>
      <c r="CC47" s="146"/>
      <c r="CD47" s="146"/>
      <c r="CE47" s="146"/>
      <c r="CF47" s="146"/>
      <c r="CG47" s="146"/>
      <c r="CH47" s="146"/>
      <c r="CI47" s="146"/>
      <c r="CJ47" s="146"/>
      <c r="CK47" s="146"/>
      <c r="CL47" s="146"/>
      <c r="CM47" s="146"/>
      <c r="CN47" s="146"/>
      <c r="CO47" s="146"/>
      <c r="CP47" s="146"/>
      <c r="CQ47" s="146"/>
      <c r="CR47" s="146"/>
      <c r="CS47" s="146"/>
      <c r="CT47" s="146"/>
      <c r="CU47" s="146"/>
      <c r="CV47" s="146"/>
      <c r="CW47" s="146"/>
      <c r="CX47" s="146"/>
      <c r="CY47" s="146"/>
      <c r="CZ47" s="146"/>
      <c r="DA47" s="146"/>
      <c r="DB47" s="146"/>
      <c r="DC47" s="146"/>
      <c r="DD47" s="146"/>
      <c r="DE47" s="146"/>
      <c r="DF47" s="146"/>
      <c r="DG47" s="146"/>
      <c r="DH47" s="146"/>
      <c r="DI47" s="146"/>
      <c r="DJ47" s="146"/>
      <c r="DK47" s="146"/>
      <c r="DL47" s="146"/>
      <c r="DM47" s="146"/>
      <c r="DN47" s="146"/>
      <c r="DO47" s="146"/>
      <c r="DP47" s="146"/>
      <c r="DQ47" s="146"/>
      <c r="DR47" s="146"/>
      <c r="DS47" s="146"/>
      <c r="DT47" s="146"/>
      <c r="DU47" s="146"/>
      <c r="DV47" s="146"/>
      <c r="DW47" s="146"/>
      <c r="DX47" s="146"/>
      <c r="DY47" s="146"/>
      <c r="DZ47" s="146"/>
      <c r="EA47" s="146"/>
      <c r="EB47" s="146"/>
      <c r="EC47" s="146"/>
      <c r="ED47" s="146"/>
      <c r="EE47" s="146"/>
      <c r="EF47" s="146"/>
      <c r="EG47" s="146"/>
      <c r="EH47" s="146"/>
      <c r="EI47" s="146"/>
      <c r="EJ47" s="146"/>
      <c r="EK47" s="146"/>
      <c r="EL47" s="146"/>
      <c r="EM47" s="146"/>
      <c r="EN47" s="146"/>
      <c r="EO47" s="146"/>
      <c r="EP47" s="146"/>
      <c r="EQ47" s="146"/>
      <c r="ER47" s="146"/>
      <c r="ES47" s="146"/>
      <c r="ET47" s="146"/>
    </row>
    <row r="48" spans="1:150" s="147" customFormat="1" ht="25.5" hidden="1" customHeight="1" x14ac:dyDescent="0.25">
      <c r="A48" s="60" t="s">
        <v>386</v>
      </c>
      <c r="B48" s="60" t="s">
        <v>387</v>
      </c>
      <c r="C48" s="60" t="s">
        <v>388</v>
      </c>
      <c r="D48" s="32" t="s">
        <v>389</v>
      </c>
      <c r="E48" s="32" t="s">
        <v>266</v>
      </c>
      <c r="F48" s="32" t="s">
        <v>118</v>
      </c>
      <c r="G48" s="32" t="s">
        <v>390</v>
      </c>
      <c r="H48" s="32" t="s">
        <v>120</v>
      </c>
      <c r="I48" s="32" t="s">
        <v>115</v>
      </c>
      <c r="J48" s="32"/>
      <c r="K48" s="32"/>
      <c r="L48" s="32"/>
      <c r="M48" s="32"/>
      <c r="N48" s="33">
        <v>192777.09</v>
      </c>
      <c r="O48" s="33">
        <v>28916.560000000001</v>
      </c>
      <c r="P48" s="33">
        <v>0</v>
      </c>
      <c r="Q48" s="33">
        <v>0</v>
      </c>
      <c r="R48" s="33">
        <v>0</v>
      </c>
      <c r="S48" s="33">
        <v>163860.53</v>
      </c>
      <c r="T48" s="34">
        <v>42705</v>
      </c>
      <c r="U48" s="35">
        <v>42795</v>
      </c>
      <c r="V48" s="35">
        <v>42916</v>
      </c>
      <c r="W48" s="36">
        <v>43496</v>
      </c>
      <c r="X48" s="114"/>
      <c r="Y48" s="114">
        <v>30000</v>
      </c>
      <c r="Z48" s="114">
        <v>180000</v>
      </c>
      <c r="AA48" s="114">
        <v>42728.06</v>
      </c>
      <c r="AB48" s="114"/>
      <c r="AC48" s="114"/>
      <c r="AD48" s="139"/>
      <c r="AE48" s="144"/>
      <c r="AF48" s="145">
        <v>44</v>
      </c>
      <c r="AG48" s="129" t="s">
        <v>255</v>
      </c>
      <c r="AH48" s="129"/>
      <c r="AI48" s="141"/>
      <c r="AJ48" s="144"/>
      <c r="AK48" s="145"/>
      <c r="AL48" s="129"/>
      <c r="AM48" s="129"/>
      <c r="AN48" s="129"/>
      <c r="AO48" s="129"/>
      <c r="AP48" s="129" t="s">
        <v>176</v>
      </c>
      <c r="AQ48" s="129" t="s">
        <v>747</v>
      </c>
      <c r="AR48" s="129">
        <v>1</v>
      </c>
      <c r="AS48" s="129" t="s">
        <v>177</v>
      </c>
      <c r="AT48" s="129" t="s">
        <v>748</v>
      </c>
      <c r="AU48" s="129">
        <v>150</v>
      </c>
      <c r="AV48" s="129"/>
      <c r="AW48" s="129"/>
      <c r="AX48" s="129"/>
      <c r="AY48" s="129"/>
      <c r="AZ48" s="129"/>
      <c r="BA48" s="129"/>
      <c r="BB48" s="129"/>
      <c r="BC48" s="129"/>
      <c r="BD48" s="129"/>
      <c r="BE48" s="129"/>
      <c r="BF48" s="129"/>
      <c r="BG48" s="141"/>
      <c r="BH48" s="57" t="s">
        <v>816</v>
      </c>
      <c r="BI48" s="364" t="s">
        <v>939</v>
      </c>
      <c r="BJ48" s="146"/>
      <c r="BK48" s="146"/>
      <c r="BL48" s="146"/>
      <c r="BM48" s="146"/>
      <c r="BN48" s="146"/>
      <c r="BO48" s="146"/>
      <c r="BP48" s="146"/>
      <c r="BQ48" s="146"/>
      <c r="BR48" s="146"/>
      <c r="BS48" s="146"/>
      <c r="BT48" s="146"/>
      <c r="BU48" s="146"/>
      <c r="BV48" s="146"/>
      <c r="BW48" s="146"/>
      <c r="BX48" s="146"/>
      <c r="BY48" s="146"/>
      <c r="BZ48" s="146"/>
      <c r="CA48" s="146"/>
      <c r="CB48" s="146"/>
      <c r="CC48" s="146"/>
      <c r="CD48" s="146"/>
      <c r="CE48" s="146"/>
      <c r="CF48" s="146"/>
      <c r="CG48" s="146"/>
      <c r="CH48" s="146"/>
      <c r="CI48" s="146"/>
      <c r="CJ48" s="146"/>
      <c r="CK48" s="146"/>
      <c r="CL48" s="146"/>
      <c r="CM48" s="146"/>
      <c r="CN48" s="146"/>
      <c r="CO48" s="146"/>
      <c r="CP48" s="146"/>
      <c r="CQ48" s="146"/>
      <c r="CR48" s="146"/>
      <c r="CS48" s="146"/>
      <c r="CT48" s="146"/>
      <c r="CU48" s="146"/>
      <c r="CV48" s="146"/>
      <c r="CW48" s="146"/>
      <c r="CX48" s="146"/>
      <c r="CY48" s="146"/>
      <c r="CZ48" s="146"/>
      <c r="DA48" s="146"/>
      <c r="DB48" s="146"/>
      <c r="DC48" s="146"/>
      <c r="DD48" s="146"/>
      <c r="DE48" s="146"/>
      <c r="DF48" s="146"/>
      <c r="DG48" s="146"/>
      <c r="DH48" s="146"/>
      <c r="DI48" s="146"/>
      <c r="DJ48" s="146"/>
      <c r="DK48" s="146"/>
      <c r="DL48" s="146"/>
      <c r="DM48" s="146"/>
      <c r="DN48" s="146"/>
      <c r="DO48" s="146"/>
      <c r="DP48" s="146"/>
      <c r="DQ48" s="146"/>
      <c r="DR48" s="146"/>
      <c r="DS48" s="146"/>
      <c r="DT48" s="146"/>
      <c r="DU48" s="146"/>
      <c r="DV48" s="146"/>
      <c r="DW48" s="146"/>
      <c r="DX48" s="146"/>
      <c r="DY48" s="146"/>
      <c r="DZ48" s="146"/>
      <c r="EA48" s="146"/>
      <c r="EB48" s="146"/>
      <c r="EC48" s="146"/>
      <c r="ED48" s="146"/>
      <c r="EE48" s="146"/>
      <c r="EF48" s="146"/>
      <c r="EG48" s="146"/>
      <c r="EH48" s="146"/>
      <c r="EI48" s="146"/>
      <c r="EJ48" s="146"/>
      <c r="EK48" s="146"/>
      <c r="EL48" s="146"/>
      <c r="EM48" s="146"/>
      <c r="EN48" s="146"/>
      <c r="EO48" s="146"/>
      <c r="EP48" s="146"/>
      <c r="EQ48" s="146"/>
      <c r="ER48" s="146"/>
      <c r="ES48" s="146"/>
      <c r="ET48" s="146"/>
    </row>
    <row r="49" spans="1:150" s="147" customFormat="1" ht="25.5" hidden="1" customHeight="1" x14ac:dyDescent="0.25">
      <c r="A49" s="60" t="s">
        <v>391</v>
      </c>
      <c r="B49" s="60" t="s">
        <v>392</v>
      </c>
      <c r="C49" s="60" t="s">
        <v>393</v>
      </c>
      <c r="D49" s="32" t="s">
        <v>394</v>
      </c>
      <c r="E49" s="32" t="s">
        <v>280</v>
      </c>
      <c r="F49" s="32" t="s">
        <v>118</v>
      </c>
      <c r="G49" s="32" t="s">
        <v>281</v>
      </c>
      <c r="H49" s="32" t="s">
        <v>120</v>
      </c>
      <c r="I49" s="32" t="s">
        <v>115</v>
      </c>
      <c r="J49" s="32" t="s">
        <v>112</v>
      </c>
      <c r="K49" s="32"/>
      <c r="L49" s="32"/>
      <c r="M49" s="32"/>
      <c r="N49" s="33">
        <v>129468.93</v>
      </c>
      <c r="O49" s="33" t="s">
        <v>1144</v>
      </c>
      <c r="P49" s="33">
        <v>0</v>
      </c>
      <c r="Q49" s="33">
        <v>0</v>
      </c>
      <c r="R49" s="33">
        <v>0</v>
      </c>
      <c r="S49" s="33" t="s">
        <v>1143</v>
      </c>
      <c r="T49" s="34">
        <v>42644</v>
      </c>
      <c r="U49" s="55">
        <v>42767</v>
      </c>
      <c r="V49" s="35">
        <v>42855</v>
      </c>
      <c r="W49" s="36">
        <v>43616</v>
      </c>
      <c r="Y49" s="155">
        <v>54435.8</v>
      </c>
      <c r="Z49" s="114">
        <v>42719.199999999997</v>
      </c>
      <c r="AA49" s="114"/>
      <c r="AB49" s="114"/>
      <c r="AC49" s="114"/>
      <c r="AD49" s="139"/>
      <c r="AE49" s="144"/>
      <c r="AF49" s="145">
        <v>44</v>
      </c>
      <c r="AG49" s="129" t="s">
        <v>749</v>
      </c>
      <c r="AH49" s="129"/>
      <c r="AI49" s="141"/>
      <c r="AJ49" s="144"/>
      <c r="AK49" s="145"/>
      <c r="AL49" s="129"/>
      <c r="AM49" s="129"/>
      <c r="AN49" s="129"/>
      <c r="AO49" s="129"/>
      <c r="AP49" s="129" t="s">
        <v>176</v>
      </c>
      <c r="AQ49" s="129" t="s">
        <v>747</v>
      </c>
      <c r="AR49" s="129">
        <v>1</v>
      </c>
      <c r="AS49" s="129" t="s">
        <v>177</v>
      </c>
      <c r="AT49" s="129" t="s">
        <v>748</v>
      </c>
      <c r="AU49" s="116">
        <v>100</v>
      </c>
      <c r="AV49" s="129"/>
      <c r="AW49" s="129"/>
      <c r="AX49" s="129"/>
      <c r="AY49" s="129"/>
      <c r="AZ49" s="129"/>
      <c r="BA49" s="129"/>
      <c r="BB49" s="129"/>
      <c r="BC49" s="129"/>
      <c r="BD49" s="129"/>
      <c r="BE49" s="129"/>
      <c r="BF49" s="129"/>
      <c r="BG49" s="141"/>
      <c r="BH49" s="57" t="s">
        <v>815</v>
      </c>
      <c r="BI49" s="364" t="s">
        <v>941</v>
      </c>
      <c r="BJ49" s="146"/>
      <c r="BK49" s="146"/>
      <c r="BL49" s="146"/>
      <c r="BM49" s="146"/>
      <c r="BN49" s="146"/>
      <c r="BO49" s="146"/>
      <c r="BP49" s="146"/>
      <c r="BQ49" s="146"/>
      <c r="BR49" s="146"/>
      <c r="BS49" s="146"/>
      <c r="BT49" s="146"/>
      <c r="BU49" s="146"/>
      <c r="BV49" s="146"/>
      <c r="BW49" s="146"/>
      <c r="BX49" s="146"/>
      <c r="BY49" s="146"/>
      <c r="BZ49" s="146"/>
      <c r="CA49" s="146"/>
      <c r="CB49" s="146"/>
      <c r="CC49" s="146"/>
      <c r="CD49" s="146"/>
      <c r="CE49" s="146"/>
      <c r="CF49" s="146"/>
      <c r="CG49" s="146"/>
      <c r="CH49" s="146"/>
      <c r="CI49" s="146"/>
      <c r="CJ49" s="146"/>
      <c r="CK49" s="146"/>
      <c r="CL49" s="146"/>
      <c r="CM49" s="146"/>
      <c r="CN49" s="146"/>
      <c r="CO49" s="146"/>
      <c r="CP49" s="146"/>
      <c r="CQ49" s="146"/>
      <c r="CR49" s="146"/>
      <c r="CS49" s="146"/>
      <c r="CT49" s="146"/>
      <c r="CU49" s="146"/>
      <c r="CV49" s="146"/>
      <c r="CW49" s="146"/>
      <c r="CX49" s="146"/>
      <c r="CY49" s="146"/>
      <c r="CZ49" s="146"/>
      <c r="DA49" s="146"/>
      <c r="DB49" s="146"/>
      <c r="DC49" s="146"/>
      <c r="DD49" s="146"/>
      <c r="DE49" s="146"/>
      <c r="DF49" s="146"/>
      <c r="DG49" s="146"/>
      <c r="DH49" s="146"/>
      <c r="DI49" s="146"/>
      <c r="DJ49" s="146"/>
      <c r="DK49" s="146"/>
      <c r="DL49" s="146"/>
      <c r="DM49" s="146"/>
      <c r="DN49" s="146"/>
      <c r="DO49" s="146"/>
      <c r="DP49" s="146"/>
      <c r="DQ49" s="146"/>
      <c r="DR49" s="146"/>
      <c r="DS49" s="146"/>
      <c r="DT49" s="146"/>
      <c r="DU49" s="146"/>
      <c r="DV49" s="146"/>
      <c r="DW49" s="146"/>
      <c r="DX49" s="146"/>
      <c r="DY49" s="146"/>
      <c r="DZ49" s="146"/>
      <c r="EA49" s="146"/>
      <c r="EB49" s="146"/>
      <c r="EC49" s="146"/>
      <c r="ED49" s="146"/>
      <c r="EE49" s="146"/>
      <c r="EF49" s="146"/>
      <c r="EG49" s="146"/>
      <c r="EH49" s="146"/>
      <c r="EI49" s="146"/>
      <c r="EJ49" s="146"/>
      <c r="EK49" s="146"/>
      <c r="EL49" s="146"/>
      <c r="EM49" s="146"/>
      <c r="EN49" s="146"/>
      <c r="EO49" s="146"/>
      <c r="EP49" s="146"/>
      <c r="EQ49" s="146"/>
      <c r="ER49" s="146"/>
      <c r="ES49" s="146"/>
      <c r="ET49" s="146"/>
    </row>
    <row r="50" spans="1:150" s="147" customFormat="1" ht="25.5" hidden="1" customHeight="1" x14ac:dyDescent="0.25">
      <c r="A50" s="60" t="s">
        <v>395</v>
      </c>
      <c r="B50" s="60" t="s">
        <v>396</v>
      </c>
      <c r="C50" s="60" t="s">
        <v>397</v>
      </c>
      <c r="D50" s="53" t="s">
        <v>398</v>
      </c>
      <c r="E50" s="32" t="s">
        <v>297</v>
      </c>
      <c r="F50" s="32" t="s">
        <v>118</v>
      </c>
      <c r="G50" s="32" t="s">
        <v>399</v>
      </c>
      <c r="H50" s="32" t="s">
        <v>120</v>
      </c>
      <c r="I50" s="32" t="s">
        <v>115</v>
      </c>
      <c r="J50" s="32"/>
      <c r="K50" s="32"/>
      <c r="L50" s="32"/>
      <c r="M50" s="32"/>
      <c r="N50" s="33" t="s">
        <v>1188</v>
      </c>
      <c r="O50" s="33" t="s">
        <v>1187</v>
      </c>
      <c r="P50" s="33">
        <v>0</v>
      </c>
      <c r="Q50" s="33">
        <v>0</v>
      </c>
      <c r="R50" s="33">
        <v>0</v>
      </c>
      <c r="S50" s="42" t="s">
        <v>1145</v>
      </c>
      <c r="T50" s="34">
        <v>42675</v>
      </c>
      <c r="U50" s="55">
        <v>43189</v>
      </c>
      <c r="V50" s="35">
        <v>43281</v>
      </c>
      <c r="W50" s="36" t="s">
        <v>1146</v>
      </c>
      <c r="X50" s="114"/>
      <c r="Y50" s="114">
        <v>0</v>
      </c>
      <c r="Z50" s="114">
        <v>114237.62</v>
      </c>
      <c r="AA50" s="114" t="e">
        <f>S50-Z50</f>
        <v>#VALUE!</v>
      </c>
      <c r="AB50" s="114"/>
      <c r="AC50" s="114"/>
      <c r="AD50" s="139"/>
      <c r="AE50" s="144"/>
      <c r="AF50" s="145">
        <v>44</v>
      </c>
      <c r="AG50" s="129" t="s">
        <v>255</v>
      </c>
      <c r="AH50" s="129"/>
      <c r="AI50" s="141"/>
      <c r="AJ50" s="144"/>
      <c r="AK50" s="145"/>
      <c r="AL50" s="129"/>
      <c r="AM50" s="129"/>
      <c r="AN50" s="129"/>
      <c r="AO50" s="129"/>
      <c r="AP50" s="129" t="s">
        <v>176</v>
      </c>
      <c r="AQ50" s="129" t="s">
        <v>747</v>
      </c>
      <c r="AR50" s="129">
        <v>1</v>
      </c>
      <c r="AS50" s="129" t="s">
        <v>177</v>
      </c>
      <c r="AT50" s="129" t="s">
        <v>748</v>
      </c>
      <c r="AU50" s="116" t="s">
        <v>1147</v>
      </c>
      <c r="AV50" s="129"/>
      <c r="AW50" s="129"/>
      <c r="AX50" s="129"/>
      <c r="AY50" s="129"/>
      <c r="AZ50" s="129"/>
      <c r="BA50" s="129"/>
      <c r="BB50" s="129"/>
      <c r="BC50" s="129"/>
      <c r="BD50" s="129"/>
      <c r="BE50" s="129"/>
      <c r="BF50" s="129"/>
      <c r="BG50" s="141"/>
      <c r="BH50" s="57" t="s">
        <v>817</v>
      </c>
      <c r="BI50" s="364" t="s">
        <v>941</v>
      </c>
      <c r="BJ50" s="146"/>
      <c r="BK50" s="146"/>
      <c r="BL50" s="146"/>
      <c r="BM50" s="146"/>
      <c r="BN50" s="146"/>
      <c r="BO50" s="146"/>
      <c r="BP50" s="146"/>
      <c r="BQ50" s="146"/>
      <c r="BR50" s="146"/>
      <c r="BS50" s="146"/>
      <c r="BT50" s="146"/>
      <c r="BU50" s="146"/>
      <c r="BV50" s="146"/>
      <c r="BW50" s="146"/>
      <c r="BX50" s="146"/>
      <c r="BY50" s="146"/>
      <c r="BZ50" s="146"/>
      <c r="CA50" s="146"/>
      <c r="CB50" s="146"/>
      <c r="CC50" s="146"/>
      <c r="CD50" s="146"/>
      <c r="CE50" s="146"/>
      <c r="CF50" s="146"/>
      <c r="CG50" s="146"/>
      <c r="CH50" s="146"/>
      <c r="CI50" s="146"/>
      <c r="CJ50" s="146"/>
      <c r="CK50" s="146"/>
      <c r="CL50" s="146"/>
      <c r="CM50" s="146"/>
      <c r="CN50" s="146"/>
      <c r="CO50" s="146"/>
      <c r="CP50" s="146"/>
      <c r="CQ50" s="146"/>
      <c r="CR50" s="146"/>
      <c r="CS50" s="146"/>
      <c r="CT50" s="146"/>
      <c r="CU50" s="146"/>
      <c r="CV50" s="146"/>
      <c r="CW50" s="146"/>
      <c r="CX50" s="146"/>
      <c r="CY50" s="146"/>
      <c r="CZ50" s="146"/>
      <c r="DA50" s="146"/>
      <c r="DB50" s="146"/>
      <c r="DC50" s="146"/>
      <c r="DD50" s="146"/>
      <c r="DE50" s="146"/>
      <c r="DF50" s="146"/>
      <c r="DG50" s="146"/>
      <c r="DH50" s="146"/>
      <c r="DI50" s="146"/>
      <c r="DJ50" s="146"/>
      <c r="DK50" s="146"/>
      <c r="DL50" s="146"/>
      <c r="DM50" s="146"/>
      <c r="DN50" s="146"/>
      <c r="DO50" s="146"/>
      <c r="DP50" s="146"/>
      <c r="DQ50" s="146"/>
      <c r="DR50" s="146"/>
      <c r="DS50" s="146"/>
      <c r="DT50" s="146"/>
      <c r="DU50" s="146"/>
      <c r="DV50" s="146"/>
      <c r="DW50" s="146"/>
      <c r="DX50" s="146"/>
      <c r="DY50" s="146"/>
      <c r="DZ50" s="146"/>
      <c r="EA50" s="146"/>
      <c r="EB50" s="146"/>
      <c r="EC50" s="146"/>
      <c r="ED50" s="146"/>
      <c r="EE50" s="146"/>
      <c r="EF50" s="146"/>
      <c r="EG50" s="146"/>
      <c r="EH50" s="146"/>
      <c r="EI50" s="146"/>
      <c r="EJ50" s="146"/>
      <c r="EK50" s="146"/>
      <c r="EL50" s="146"/>
      <c r="EM50" s="146"/>
      <c r="EN50" s="146"/>
      <c r="EO50" s="146"/>
      <c r="EP50" s="146"/>
      <c r="EQ50" s="146"/>
      <c r="ER50" s="146"/>
      <c r="ES50" s="146"/>
      <c r="ET50" s="146"/>
    </row>
    <row r="51" spans="1:150" ht="24.75" hidden="1" customHeight="1" thickBot="1" x14ac:dyDescent="0.3">
      <c r="A51" s="15" t="s">
        <v>400</v>
      </c>
      <c r="B51" s="16" t="s">
        <v>83</v>
      </c>
      <c r="C51" s="16"/>
      <c r="D51" s="16" t="s">
        <v>401</v>
      </c>
      <c r="E51" s="17"/>
      <c r="F51" s="17"/>
      <c r="G51" s="17"/>
      <c r="H51" s="17"/>
      <c r="I51" s="17"/>
      <c r="J51" s="17"/>
      <c r="K51" s="17"/>
      <c r="L51" s="17"/>
      <c r="M51" s="17"/>
      <c r="N51" s="17"/>
      <c r="O51" s="17"/>
      <c r="P51" s="17"/>
      <c r="Q51" s="17"/>
      <c r="R51" s="17"/>
      <c r="S51" s="17"/>
      <c r="T51" s="46"/>
      <c r="U51" s="47"/>
      <c r="V51" s="47"/>
      <c r="W51" s="48" t="s">
        <v>275</v>
      </c>
      <c r="X51" s="17"/>
      <c r="Y51" s="17"/>
      <c r="Z51" s="17"/>
      <c r="AA51" s="17"/>
      <c r="AB51" s="17"/>
      <c r="AC51" s="17"/>
      <c r="AD51" s="17"/>
      <c r="AE51" s="115"/>
      <c r="AF51" s="17"/>
      <c r="AG51" s="17"/>
      <c r="AH51" s="17"/>
      <c r="AI51" s="17"/>
      <c r="AJ51" s="115"/>
      <c r="AK51" s="17"/>
      <c r="AL51" s="17"/>
      <c r="AM51" s="17"/>
      <c r="AN51" s="17"/>
      <c r="AO51" s="17"/>
      <c r="AP51" s="107"/>
      <c r="AQ51" s="107"/>
      <c r="AR51" s="107"/>
      <c r="AS51" s="107"/>
      <c r="AT51" s="17"/>
      <c r="AU51" s="107"/>
      <c r="AV51" s="107"/>
      <c r="AW51" s="17"/>
      <c r="AX51" s="107"/>
      <c r="AY51" s="107"/>
      <c r="AZ51" s="17"/>
      <c r="BA51" s="107"/>
      <c r="BB51" s="107"/>
      <c r="BC51" s="107"/>
      <c r="BD51" s="107"/>
      <c r="BE51" s="107"/>
      <c r="BF51" s="107"/>
      <c r="BG51" s="107"/>
      <c r="BH51" s="57"/>
      <c r="BI51" s="364" t="s">
        <v>275</v>
      </c>
    </row>
    <row r="52" spans="1:150" s="113" customFormat="1" ht="25.5" hidden="1" customHeight="1" x14ac:dyDescent="0.25">
      <c r="A52" s="65" t="s">
        <v>402</v>
      </c>
      <c r="B52" s="65" t="s">
        <v>83</v>
      </c>
      <c r="C52" s="65"/>
      <c r="D52" s="66" t="s">
        <v>403</v>
      </c>
      <c r="E52" s="67"/>
      <c r="F52" s="67"/>
      <c r="G52" s="67"/>
      <c r="H52" s="67"/>
      <c r="I52" s="67"/>
      <c r="J52" s="67"/>
      <c r="K52" s="67"/>
      <c r="L52" s="67"/>
      <c r="M52" s="67"/>
      <c r="N52" s="67"/>
      <c r="O52" s="67"/>
      <c r="P52" s="67"/>
      <c r="Q52" s="67"/>
      <c r="R52" s="67"/>
      <c r="S52" s="67"/>
      <c r="T52" s="68"/>
      <c r="U52" s="69"/>
      <c r="V52" s="69"/>
      <c r="W52" s="70" t="s">
        <v>275</v>
      </c>
      <c r="X52" s="156"/>
      <c r="Y52" s="156"/>
      <c r="Z52" s="156"/>
      <c r="AA52" s="156"/>
      <c r="AB52" s="156"/>
      <c r="AC52" s="156"/>
      <c r="AD52" s="157"/>
      <c r="AE52" s="109"/>
      <c r="AF52" s="158"/>
      <c r="AG52" s="159"/>
      <c r="AH52" s="159"/>
      <c r="AI52" s="160"/>
      <c r="AJ52" s="109"/>
      <c r="AK52" s="158"/>
      <c r="AL52" s="159"/>
      <c r="AM52" s="159"/>
      <c r="AN52" s="159"/>
      <c r="AO52" s="159"/>
      <c r="AP52" s="159"/>
      <c r="AQ52" s="159"/>
      <c r="AR52" s="159"/>
      <c r="AS52" s="159"/>
      <c r="AT52" s="159"/>
      <c r="AU52" s="159"/>
      <c r="AV52" s="159"/>
      <c r="AW52" s="159"/>
      <c r="AX52" s="159"/>
      <c r="AY52" s="159"/>
      <c r="AZ52" s="159"/>
      <c r="BA52" s="159"/>
      <c r="BB52" s="159"/>
      <c r="BC52" s="159"/>
      <c r="BD52" s="159"/>
      <c r="BE52" s="159"/>
      <c r="BF52" s="159"/>
      <c r="BG52" s="160"/>
      <c r="BH52" s="57"/>
      <c r="BI52" s="364" t="s">
        <v>275</v>
      </c>
      <c r="BJ52" s="101"/>
      <c r="BK52" s="101"/>
      <c r="BL52" s="101"/>
      <c r="BM52" s="101"/>
      <c r="BN52" s="101"/>
      <c r="BO52" s="101"/>
      <c r="BP52" s="101"/>
      <c r="BQ52" s="101"/>
      <c r="BR52" s="101"/>
      <c r="BS52" s="101"/>
      <c r="BT52" s="101"/>
      <c r="BU52" s="101"/>
      <c r="BV52" s="101"/>
      <c r="BW52" s="101"/>
      <c r="BX52" s="101"/>
      <c r="BY52" s="101"/>
      <c r="BZ52" s="101"/>
      <c r="CA52" s="101"/>
      <c r="CB52" s="101"/>
      <c r="CC52" s="101"/>
      <c r="CD52" s="101"/>
      <c r="CE52" s="101"/>
      <c r="CF52" s="101"/>
      <c r="CG52" s="101"/>
      <c r="CH52" s="101"/>
      <c r="CI52" s="101"/>
      <c r="CJ52" s="101"/>
      <c r="CK52" s="101"/>
      <c r="CL52" s="101"/>
      <c r="CM52" s="101"/>
      <c r="CN52" s="101"/>
      <c r="CO52" s="101"/>
      <c r="CP52" s="101"/>
      <c r="CQ52" s="101"/>
      <c r="CR52" s="101"/>
      <c r="CS52" s="101"/>
      <c r="CT52" s="101"/>
      <c r="CU52" s="101"/>
      <c r="CV52" s="101"/>
      <c r="CW52" s="101"/>
      <c r="CX52" s="101"/>
      <c r="CY52" s="101"/>
      <c r="CZ52" s="101"/>
      <c r="DA52" s="101"/>
      <c r="DB52" s="101"/>
      <c r="DC52" s="101"/>
      <c r="DD52" s="101"/>
      <c r="DE52" s="101"/>
      <c r="DF52" s="101"/>
      <c r="DG52" s="101"/>
      <c r="DH52" s="101"/>
      <c r="DI52" s="101"/>
      <c r="DJ52" s="101"/>
      <c r="DK52" s="101"/>
      <c r="DL52" s="101"/>
      <c r="DM52" s="101"/>
      <c r="DN52" s="101"/>
      <c r="DO52" s="101"/>
      <c r="DP52" s="101"/>
      <c r="DQ52" s="101"/>
      <c r="DR52" s="101"/>
      <c r="DS52" s="101"/>
      <c r="DT52" s="101"/>
      <c r="DU52" s="101"/>
      <c r="DV52" s="101"/>
      <c r="DW52" s="101"/>
      <c r="DX52" s="101"/>
      <c r="DY52" s="101"/>
      <c r="DZ52" s="101"/>
      <c r="EA52" s="101"/>
      <c r="EB52" s="101"/>
      <c r="EC52" s="101"/>
      <c r="ED52" s="101"/>
      <c r="EE52" s="101"/>
      <c r="EF52" s="101"/>
      <c r="EG52" s="101"/>
      <c r="EH52" s="101"/>
      <c r="EI52" s="101"/>
      <c r="EJ52" s="101"/>
      <c r="EK52" s="101"/>
      <c r="EL52" s="101"/>
      <c r="EM52" s="101"/>
      <c r="EN52" s="101"/>
      <c r="EO52" s="101"/>
      <c r="EP52" s="101"/>
      <c r="EQ52" s="101"/>
      <c r="ER52" s="101"/>
      <c r="ES52" s="101"/>
      <c r="ET52" s="101"/>
    </row>
    <row r="53" spans="1:150" ht="25.5" hidden="1" customHeight="1" x14ac:dyDescent="0.25">
      <c r="A53" s="60" t="s">
        <v>404</v>
      </c>
      <c r="B53" s="60" t="s">
        <v>405</v>
      </c>
      <c r="C53" s="60" t="s">
        <v>406</v>
      </c>
      <c r="D53" s="71" t="s">
        <v>407</v>
      </c>
      <c r="E53" s="31" t="s">
        <v>297</v>
      </c>
      <c r="F53" s="31" t="s">
        <v>124</v>
      </c>
      <c r="G53" s="31" t="s">
        <v>408</v>
      </c>
      <c r="H53" s="31" t="s">
        <v>125</v>
      </c>
      <c r="I53" s="31" t="s">
        <v>115</v>
      </c>
      <c r="J53" s="31"/>
      <c r="K53" s="31"/>
      <c r="L53" s="31"/>
      <c r="M53" s="31"/>
      <c r="N53" s="61">
        <v>466925.52</v>
      </c>
      <c r="O53" s="61">
        <v>70038.83</v>
      </c>
      <c r="P53" s="33">
        <v>0</v>
      </c>
      <c r="Q53" s="33">
        <v>0</v>
      </c>
      <c r="R53" s="33">
        <v>0</v>
      </c>
      <c r="S53" s="61">
        <v>396886.69</v>
      </c>
      <c r="T53" s="43">
        <v>42675</v>
      </c>
      <c r="U53" s="44">
        <v>42826</v>
      </c>
      <c r="V53" s="44">
        <v>42946</v>
      </c>
      <c r="W53" s="45">
        <v>43659</v>
      </c>
      <c r="X53" s="151"/>
      <c r="Y53" s="151">
        <v>79766</v>
      </c>
      <c r="Z53" s="151">
        <v>159531</v>
      </c>
      <c r="AA53" s="151">
        <v>157589.69</v>
      </c>
      <c r="AB53" s="151"/>
      <c r="AC53" s="151"/>
      <c r="AD53" s="152"/>
      <c r="AE53" s="115"/>
      <c r="AF53" s="119">
        <v>42</v>
      </c>
      <c r="AG53" s="129" t="s">
        <v>254</v>
      </c>
      <c r="AH53" s="120"/>
      <c r="AI53" s="135"/>
      <c r="AJ53" s="136"/>
      <c r="AK53" s="119"/>
      <c r="AL53" s="120"/>
      <c r="AM53" s="120"/>
      <c r="AN53" s="120"/>
      <c r="AO53" s="120"/>
      <c r="AP53" s="120" t="s">
        <v>229</v>
      </c>
      <c r="AQ53" s="129" t="s">
        <v>183</v>
      </c>
      <c r="AR53" s="120">
        <v>80</v>
      </c>
      <c r="AS53" s="120"/>
      <c r="AT53" s="120"/>
      <c r="AU53" s="120"/>
      <c r="AV53" s="120"/>
      <c r="AW53" s="120"/>
      <c r="AX53" s="120"/>
      <c r="AY53" s="120"/>
      <c r="AZ53" s="120"/>
      <c r="BA53" s="120"/>
      <c r="BB53" s="120"/>
      <c r="BC53" s="120"/>
      <c r="BD53" s="120"/>
      <c r="BE53" s="120"/>
      <c r="BF53" s="120"/>
      <c r="BG53" s="135"/>
      <c r="BH53" s="57" t="s">
        <v>813</v>
      </c>
      <c r="BI53" s="364" t="s">
        <v>941</v>
      </c>
    </row>
    <row r="54" spans="1:150" ht="25.5" hidden="1" customHeight="1" x14ac:dyDescent="0.25">
      <c r="A54" s="216" t="s">
        <v>90</v>
      </c>
      <c r="B54" s="60"/>
      <c r="C54" s="60"/>
      <c r="D54" s="217" t="s">
        <v>793</v>
      </c>
      <c r="E54" s="31"/>
      <c r="F54" s="31"/>
      <c r="G54" s="31"/>
      <c r="H54" s="31"/>
      <c r="I54" s="31"/>
      <c r="J54" s="31"/>
      <c r="K54" s="31"/>
      <c r="L54" s="31"/>
      <c r="M54" s="31"/>
      <c r="N54" s="61"/>
      <c r="O54" s="61"/>
      <c r="P54" s="33"/>
      <c r="Q54" s="33"/>
      <c r="R54" s="33"/>
      <c r="S54" s="61"/>
      <c r="T54" s="44"/>
      <c r="U54" s="44"/>
      <c r="V54" s="44"/>
      <c r="W54" s="45"/>
      <c r="X54" s="151"/>
      <c r="Y54" s="151"/>
      <c r="Z54" s="151"/>
      <c r="AA54" s="151"/>
      <c r="AB54" s="151"/>
      <c r="AC54" s="151"/>
      <c r="AD54" s="151"/>
      <c r="AE54" s="115"/>
      <c r="AF54" s="120"/>
      <c r="AG54" s="129"/>
      <c r="AH54" s="120"/>
      <c r="AI54" s="120"/>
      <c r="AJ54" s="136"/>
      <c r="AK54" s="120"/>
      <c r="AL54" s="120"/>
      <c r="AM54" s="120"/>
      <c r="AN54" s="120"/>
      <c r="AO54" s="120"/>
      <c r="AP54" s="120"/>
      <c r="AQ54" s="129"/>
      <c r="AR54" s="120"/>
      <c r="AS54" s="120"/>
      <c r="AT54" s="120"/>
      <c r="AU54" s="120"/>
      <c r="AV54" s="120"/>
      <c r="AW54" s="120"/>
      <c r="AX54" s="120"/>
      <c r="AY54" s="120"/>
      <c r="AZ54" s="120"/>
      <c r="BA54" s="120"/>
      <c r="BB54" s="120"/>
      <c r="BC54" s="120"/>
      <c r="BD54" s="120"/>
      <c r="BE54" s="120"/>
      <c r="BF54" s="120"/>
      <c r="BG54" s="135"/>
      <c r="BH54" s="57"/>
      <c r="BI54" s="364" t="s">
        <v>275</v>
      </c>
    </row>
    <row r="55" spans="1:150" ht="24.75" hidden="1" customHeight="1" thickBot="1" x14ac:dyDescent="0.3">
      <c r="A55" s="15" t="s">
        <v>409</v>
      </c>
      <c r="B55" s="16" t="s">
        <v>83</v>
      </c>
      <c r="C55" s="16"/>
      <c r="D55" s="16" t="s">
        <v>410</v>
      </c>
      <c r="E55" s="17"/>
      <c r="F55" s="17"/>
      <c r="G55" s="17"/>
      <c r="H55" s="17"/>
      <c r="I55" s="17"/>
      <c r="J55" s="17"/>
      <c r="K55" s="17"/>
      <c r="L55" s="17"/>
      <c r="M55" s="17"/>
      <c r="N55" s="17"/>
      <c r="O55" s="17"/>
      <c r="P55" s="17"/>
      <c r="Q55" s="17"/>
      <c r="R55" s="17"/>
      <c r="S55" s="17"/>
      <c r="T55" s="46"/>
      <c r="U55" s="213"/>
      <c r="V55" s="213"/>
      <c r="W55" s="214" t="s">
        <v>275</v>
      </c>
      <c r="X55" s="17"/>
      <c r="Y55" s="17"/>
      <c r="Z55" s="17"/>
      <c r="AA55" s="17"/>
      <c r="AB55" s="17"/>
      <c r="AC55" s="17"/>
      <c r="AD55" s="17"/>
      <c r="AE55" s="215"/>
      <c r="AF55" s="17"/>
      <c r="AG55" s="17"/>
      <c r="AH55" s="17"/>
      <c r="AI55" s="17"/>
      <c r="AJ55" s="215"/>
      <c r="AK55" s="17"/>
      <c r="AL55" s="17"/>
      <c r="AM55" s="17"/>
      <c r="AN55" s="17"/>
      <c r="AO55" s="17"/>
      <c r="AP55" s="107"/>
      <c r="AQ55" s="107"/>
      <c r="AR55" s="107"/>
      <c r="AS55" s="107"/>
      <c r="AT55" s="17"/>
      <c r="AU55" s="107"/>
      <c r="AV55" s="107"/>
      <c r="AW55" s="17"/>
      <c r="AX55" s="107"/>
      <c r="AY55" s="107"/>
      <c r="AZ55" s="17"/>
      <c r="BA55" s="107"/>
      <c r="BB55" s="107"/>
      <c r="BC55" s="107"/>
      <c r="BD55" s="107"/>
      <c r="BE55" s="107"/>
      <c r="BF55" s="107"/>
      <c r="BG55" s="107"/>
      <c r="BH55" s="57"/>
      <c r="BI55" s="364" t="s">
        <v>275</v>
      </c>
    </row>
    <row r="56" spans="1:150" ht="24.75" hidden="1" customHeight="1" thickBot="1" x14ac:dyDescent="0.3">
      <c r="A56" s="15" t="s">
        <v>411</v>
      </c>
      <c r="B56" s="16" t="s">
        <v>83</v>
      </c>
      <c r="C56" s="16"/>
      <c r="D56" s="16" t="s">
        <v>412</v>
      </c>
      <c r="E56" s="17"/>
      <c r="F56" s="17"/>
      <c r="G56" s="17"/>
      <c r="H56" s="17"/>
      <c r="I56" s="17"/>
      <c r="J56" s="17"/>
      <c r="K56" s="17"/>
      <c r="L56" s="17"/>
      <c r="M56" s="17"/>
      <c r="N56" s="17"/>
      <c r="O56" s="17"/>
      <c r="P56" s="17"/>
      <c r="Q56" s="17"/>
      <c r="R56" s="17"/>
      <c r="S56" s="17"/>
      <c r="T56" s="46"/>
      <c r="U56" s="47"/>
      <c r="V56" s="47"/>
      <c r="W56" s="48" t="s">
        <v>275</v>
      </c>
      <c r="X56" s="17"/>
      <c r="Y56" s="17"/>
      <c r="Z56" s="17"/>
      <c r="AA56" s="17"/>
      <c r="AB56" s="17"/>
      <c r="AC56" s="17"/>
      <c r="AD56" s="17"/>
      <c r="AE56" s="115"/>
      <c r="AF56" s="17"/>
      <c r="AG56" s="17"/>
      <c r="AH56" s="17"/>
      <c r="AI56" s="17"/>
      <c r="AJ56" s="115"/>
      <c r="AK56" s="17"/>
      <c r="AL56" s="17"/>
      <c r="AM56" s="17"/>
      <c r="AN56" s="17"/>
      <c r="AO56" s="17"/>
      <c r="AP56" s="107"/>
      <c r="AQ56" s="107"/>
      <c r="AR56" s="107"/>
      <c r="AS56" s="107"/>
      <c r="AT56" s="17"/>
      <c r="AU56" s="107"/>
      <c r="AV56" s="107"/>
      <c r="AW56" s="17"/>
      <c r="AX56" s="107"/>
      <c r="AY56" s="107"/>
      <c r="AZ56" s="17"/>
      <c r="BA56" s="107"/>
      <c r="BB56" s="107"/>
      <c r="BC56" s="107"/>
      <c r="BD56" s="107"/>
      <c r="BE56" s="107"/>
      <c r="BF56" s="107"/>
      <c r="BG56" s="107"/>
      <c r="BH56" s="57"/>
      <c r="BI56" s="364" t="s">
        <v>275</v>
      </c>
    </row>
    <row r="57" spans="1:150" s="113" customFormat="1" ht="25.5" hidden="1" customHeight="1" x14ac:dyDescent="0.25">
      <c r="A57" s="72" t="s">
        <v>91</v>
      </c>
      <c r="B57" s="73" t="s">
        <v>83</v>
      </c>
      <c r="C57" s="73"/>
      <c r="D57" s="22" t="s">
        <v>413</v>
      </c>
      <c r="E57" s="23"/>
      <c r="F57" s="23"/>
      <c r="G57" s="23"/>
      <c r="H57" s="23"/>
      <c r="I57" s="23"/>
      <c r="J57" s="23"/>
      <c r="K57" s="23"/>
      <c r="L57" s="23"/>
      <c r="M57" s="23"/>
      <c r="N57" s="23"/>
      <c r="O57" s="23"/>
      <c r="P57" s="23"/>
      <c r="Q57" s="23"/>
      <c r="R57" s="23"/>
      <c r="S57" s="24"/>
      <c r="T57" s="25"/>
      <c r="U57" s="38"/>
      <c r="V57" s="38"/>
      <c r="W57" s="28" t="s">
        <v>275</v>
      </c>
      <c r="X57" s="108"/>
      <c r="Y57" s="108"/>
      <c r="Z57" s="108"/>
      <c r="AA57" s="108"/>
      <c r="AB57" s="108"/>
      <c r="AC57" s="108"/>
      <c r="AD57" s="138"/>
      <c r="AE57" s="109"/>
      <c r="AF57" s="112"/>
      <c r="AG57" s="110"/>
      <c r="AH57" s="110"/>
      <c r="AI57" s="111"/>
      <c r="AJ57" s="109"/>
      <c r="AK57" s="112"/>
      <c r="AL57" s="110"/>
      <c r="AM57" s="110"/>
      <c r="AN57" s="110"/>
      <c r="AO57" s="110"/>
      <c r="AP57" s="110"/>
      <c r="AQ57" s="110"/>
      <c r="AR57" s="110"/>
      <c r="AS57" s="110"/>
      <c r="AT57" s="110"/>
      <c r="AU57" s="110"/>
      <c r="AV57" s="110"/>
      <c r="AW57" s="110"/>
      <c r="AX57" s="110"/>
      <c r="AY57" s="110"/>
      <c r="AZ57" s="110"/>
      <c r="BA57" s="110"/>
      <c r="BB57" s="110"/>
      <c r="BC57" s="110"/>
      <c r="BD57" s="110"/>
      <c r="BE57" s="110"/>
      <c r="BF57" s="110"/>
      <c r="BG57" s="111"/>
      <c r="BH57" s="57"/>
      <c r="BI57" s="364" t="s">
        <v>275</v>
      </c>
      <c r="BJ57" s="101"/>
      <c r="BK57" s="101"/>
      <c r="BL57" s="101"/>
      <c r="BM57" s="101"/>
      <c r="BN57" s="101"/>
      <c r="BO57" s="101"/>
      <c r="BP57" s="101"/>
      <c r="BQ57" s="101"/>
      <c r="BR57" s="101"/>
      <c r="BS57" s="101"/>
      <c r="BT57" s="101"/>
      <c r="BU57" s="101"/>
      <c r="BV57" s="101"/>
      <c r="BW57" s="101"/>
      <c r="BX57" s="101"/>
      <c r="BY57" s="101"/>
      <c r="BZ57" s="101"/>
      <c r="CA57" s="101"/>
      <c r="CB57" s="101"/>
      <c r="CC57" s="101"/>
      <c r="CD57" s="101"/>
      <c r="CE57" s="101"/>
      <c r="CF57" s="101"/>
      <c r="CG57" s="101"/>
      <c r="CH57" s="101"/>
      <c r="CI57" s="101"/>
      <c r="CJ57" s="101"/>
      <c r="CK57" s="101"/>
      <c r="CL57" s="101"/>
      <c r="CM57" s="101"/>
      <c r="CN57" s="101"/>
      <c r="CO57" s="101"/>
      <c r="CP57" s="101"/>
      <c r="CQ57" s="101"/>
      <c r="CR57" s="101"/>
      <c r="CS57" s="101"/>
      <c r="CT57" s="101"/>
      <c r="CU57" s="101"/>
      <c r="CV57" s="101"/>
      <c r="CW57" s="101"/>
      <c r="CX57" s="101"/>
      <c r="CY57" s="101"/>
      <c r="CZ57" s="101"/>
      <c r="DA57" s="101"/>
      <c r="DB57" s="101"/>
      <c r="DC57" s="101"/>
      <c r="DD57" s="101"/>
      <c r="DE57" s="101"/>
      <c r="DF57" s="101"/>
      <c r="DG57" s="101"/>
      <c r="DH57" s="101"/>
      <c r="DI57" s="101"/>
      <c r="DJ57" s="101"/>
      <c r="DK57" s="101"/>
      <c r="DL57" s="101"/>
      <c r="DM57" s="101"/>
      <c r="DN57" s="101"/>
      <c r="DO57" s="101"/>
      <c r="DP57" s="101"/>
      <c r="DQ57" s="101"/>
      <c r="DR57" s="101"/>
      <c r="DS57" s="101"/>
      <c r="DT57" s="101"/>
      <c r="DU57" s="101"/>
      <c r="DV57" s="101"/>
      <c r="DW57" s="101"/>
      <c r="DX57" s="101"/>
      <c r="DY57" s="101"/>
      <c r="DZ57" s="101"/>
      <c r="EA57" s="101"/>
      <c r="EB57" s="101"/>
      <c r="EC57" s="101"/>
      <c r="ED57" s="101"/>
      <c r="EE57" s="101"/>
      <c r="EF57" s="101"/>
      <c r="EG57" s="101"/>
      <c r="EH57" s="101"/>
      <c r="EI57" s="101"/>
      <c r="EJ57" s="101"/>
      <c r="EK57" s="101"/>
      <c r="EL57" s="101"/>
      <c r="EM57" s="101"/>
      <c r="EN57" s="101"/>
      <c r="EO57" s="101"/>
      <c r="EP57" s="101"/>
      <c r="EQ57" s="101"/>
      <c r="ER57" s="101"/>
      <c r="ES57" s="101"/>
      <c r="ET57" s="101"/>
    </row>
    <row r="58" spans="1:150" s="147" customFormat="1" ht="25.5" hidden="1" customHeight="1" x14ac:dyDescent="0.25">
      <c r="A58" s="53" t="s">
        <v>126</v>
      </c>
      <c r="B58" s="53" t="s">
        <v>414</v>
      </c>
      <c r="C58" s="53" t="s">
        <v>415</v>
      </c>
      <c r="D58" s="41" t="s">
        <v>416</v>
      </c>
      <c r="E58" s="32" t="s">
        <v>266</v>
      </c>
      <c r="F58" s="32" t="s">
        <v>148</v>
      </c>
      <c r="G58" s="32" t="s">
        <v>417</v>
      </c>
      <c r="H58" s="31" t="s">
        <v>161</v>
      </c>
      <c r="I58" s="32" t="s">
        <v>115</v>
      </c>
      <c r="J58" s="32"/>
      <c r="K58" s="32"/>
      <c r="L58" s="32"/>
      <c r="M58" s="32"/>
      <c r="N58" s="42" t="s">
        <v>1150</v>
      </c>
      <c r="O58" s="42" t="s">
        <v>1153</v>
      </c>
      <c r="P58" s="42" t="s">
        <v>1152</v>
      </c>
      <c r="Q58" s="74">
        <v>0</v>
      </c>
      <c r="R58" s="33">
        <v>0</v>
      </c>
      <c r="S58" s="33" t="s">
        <v>1151</v>
      </c>
      <c r="T58" s="34">
        <v>42916</v>
      </c>
      <c r="U58" s="35">
        <v>43008</v>
      </c>
      <c r="V58" s="35">
        <v>43100</v>
      </c>
      <c r="W58" s="36">
        <v>43646</v>
      </c>
      <c r="X58" s="114">
        <v>0</v>
      </c>
      <c r="Y58" s="114">
        <v>0</v>
      </c>
      <c r="Z58" s="114">
        <v>150000</v>
      </c>
      <c r="AA58" s="114" t="e">
        <f>S58-Z58</f>
        <v>#VALUE!</v>
      </c>
      <c r="AB58" s="114">
        <v>0</v>
      </c>
      <c r="AC58" s="114"/>
      <c r="AD58" s="139"/>
      <c r="AE58" s="144"/>
      <c r="AF58" s="145">
        <v>22</v>
      </c>
      <c r="AG58" s="129" t="s">
        <v>243</v>
      </c>
      <c r="AH58" s="129"/>
      <c r="AI58" s="141"/>
      <c r="AJ58" s="144"/>
      <c r="AK58" s="145"/>
      <c r="AL58" s="129"/>
      <c r="AM58" s="129"/>
      <c r="AN58" s="129"/>
      <c r="AO58" s="129"/>
      <c r="AP58" s="129" t="s">
        <v>216</v>
      </c>
      <c r="AQ58" s="129" t="s">
        <v>750</v>
      </c>
      <c r="AR58" s="129">
        <v>480</v>
      </c>
      <c r="AS58" s="129" t="s">
        <v>218</v>
      </c>
      <c r="AT58" s="129" t="s">
        <v>751</v>
      </c>
      <c r="AU58" s="129">
        <v>1</v>
      </c>
      <c r="AV58" s="144"/>
      <c r="AW58" s="144"/>
      <c r="AX58" s="144"/>
      <c r="AY58" s="129"/>
      <c r="AZ58" s="129"/>
      <c r="BA58" s="129"/>
      <c r="BB58" s="129"/>
      <c r="BC58" s="129"/>
      <c r="BD58" s="129"/>
      <c r="BE58" s="129"/>
      <c r="BF58" s="129"/>
      <c r="BG58" s="141"/>
      <c r="BH58" s="57" t="s">
        <v>871</v>
      </c>
      <c r="BI58" s="364" t="s">
        <v>941</v>
      </c>
      <c r="BJ58" s="146"/>
      <c r="BK58" s="146"/>
      <c r="BL58" s="146"/>
      <c r="BM58" s="146"/>
      <c r="BN58" s="146"/>
      <c r="BO58" s="146"/>
      <c r="BP58" s="146"/>
      <c r="BQ58" s="146"/>
      <c r="BR58" s="146"/>
      <c r="BS58" s="146"/>
      <c r="BT58" s="146"/>
      <c r="BU58" s="146"/>
      <c r="BV58" s="146"/>
      <c r="BW58" s="146"/>
      <c r="BX58" s="146"/>
      <c r="BY58" s="146"/>
      <c r="BZ58" s="146"/>
      <c r="CA58" s="146"/>
      <c r="CB58" s="146"/>
      <c r="CC58" s="146"/>
      <c r="CD58" s="146"/>
      <c r="CE58" s="146"/>
      <c r="CF58" s="146"/>
      <c r="CG58" s="146"/>
      <c r="CH58" s="146"/>
      <c r="CI58" s="146"/>
      <c r="CJ58" s="146"/>
      <c r="CK58" s="146"/>
      <c r="CL58" s="146"/>
      <c r="CM58" s="146"/>
      <c r="CN58" s="146"/>
      <c r="CO58" s="146"/>
      <c r="CP58" s="146"/>
      <c r="CQ58" s="146"/>
      <c r="CR58" s="146"/>
      <c r="CS58" s="146"/>
      <c r="CT58" s="146"/>
      <c r="CU58" s="146"/>
      <c r="CV58" s="146"/>
      <c r="CW58" s="146"/>
      <c r="CX58" s="146"/>
      <c r="CY58" s="146"/>
      <c r="CZ58" s="146"/>
      <c r="DA58" s="146"/>
      <c r="DB58" s="146"/>
      <c r="DC58" s="146"/>
      <c r="DD58" s="146"/>
      <c r="DE58" s="146"/>
      <c r="DF58" s="146"/>
      <c r="DG58" s="146"/>
      <c r="DH58" s="146"/>
      <c r="DI58" s="146"/>
      <c r="DJ58" s="146"/>
      <c r="DK58" s="146"/>
      <c r="DL58" s="146"/>
      <c r="DM58" s="146"/>
      <c r="DN58" s="146"/>
      <c r="DO58" s="146"/>
      <c r="DP58" s="146"/>
      <c r="DQ58" s="146"/>
      <c r="DR58" s="146"/>
      <c r="DS58" s="146"/>
      <c r="DT58" s="146"/>
      <c r="DU58" s="146"/>
      <c r="DV58" s="146"/>
      <c r="DW58" s="146"/>
      <c r="DX58" s="146"/>
      <c r="DY58" s="146"/>
      <c r="DZ58" s="146"/>
      <c r="EA58" s="146"/>
      <c r="EB58" s="146"/>
      <c r="EC58" s="146"/>
      <c r="ED58" s="146"/>
      <c r="EE58" s="146"/>
      <c r="EF58" s="146"/>
      <c r="EG58" s="146"/>
      <c r="EH58" s="146"/>
      <c r="EI58" s="146"/>
      <c r="EJ58" s="146"/>
      <c r="EK58" s="146"/>
      <c r="EL58" s="146"/>
      <c r="EM58" s="146"/>
      <c r="EN58" s="146"/>
      <c r="EO58" s="146"/>
      <c r="EP58" s="146"/>
      <c r="EQ58" s="146"/>
      <c r="ER58" s="146"/>
      <c r="ES58" s="146"/>
      <c r="ET58" s="146"/>
    </row>
    <row r="59" spans="1:150" s="147" customFormat="1" ht="24.75" hidden="1" customHeight="1" x14ac:dyDescent="0.25">
      <c r="A59" s="53" t="s">
        <v>127</v>
      </c>
      <c r="B59" s="53" t="s">
        <v>418</v>
      </c>
      <c r="C59" s="53" t="s">
        <v>419</v>
      </c>
      <c r="D59" s="41" t="s">
        <v>420</v>
      </c>
      <c r="E59" s="32" t="s">
        <v>280</v>
      </c>
      <c r="F59" s="32" t="s">
        <v>148</v>
      </c>
      <c r="G59" s="32" t="s">
        <v>321</v>
      </c>
      <c r="H59" s="31" t="s">
        <v>161</v>
      </c>
      <c r="I59" s="32" t="s">
        <v>115</v>
      </c>
      <c r="J59" s="32"/>
      <c r="K59" s="32"/>
      <c r="L59" s="32"/>
      <c r="M59" s="32"/>
      <c r="N59" s="42" t="s">
        <v>1149</v>
      </c>
      <c r="O59" s="42">
        <v>10054.32</v>
      </c>
      <c r="P59" s="42">
        <v>10054.32</v>
      </c>
      <c r="Q59" s="74">
        <v>0</v>
      </c>
      <c r="R59" s="33">
        <v>0</v>
      </c>
      <c r="S59" s="33" t="s">
        <v>1148</v>
      </c>
      <c r="T59" s="34">
        <v>42887</v>
      </c>
      <c r="U59" s="35">
        <v>42979</v>
      </c>
      <c r="V59" s="35">
        <v>43100</v>
      </c>
      <c r="W59" s="36">
        <v>43646</v>
      </c>
      <c r="X59" s="114">
        <v>0</v>
      </c>
      <c r="Y59" s="114">
        <v>0</v>
      </c>
      <c r="Z59" s="114">
        <v>100000</v>
      </c>
      <c r="AA59" s="114" t="e">
        <f>S59-Z59</f>
        <v>#VALUE!</v>
      </c>
      <c r="AB59" s="114">
        <v>0</v>
      </c>
      <c r="AC59" s="114"/>
      <c r="AD59" s="139"/>
      <c r="AE59" s="144"/>
      <c r="AF59" s="145">
        <v>22</v>
      </c>
      <c r="AG59" s="129" t="s">
        <v>243</v>
      </c>
      <c r="AH59" s="129"/>
      <c r="AI59" s="141"/>
      <c r="AJ59" s="144"/>
      <c r="AK59" s="145"/>
      <c r="AL59" s="129"/>
      <c r="AM59" s="129"/>
      <c r="AN59" s="129"/>
      <c r="AO59" s="129"/>
      <c r="AP59" s="129" t="s">
        <v>216</v>
      </c>
      <c r="AQ59" s="129" t="s">
        <v>750</v>
      </c>
      <c r="AR59" s="129">
        <v>344</v>
      </c>
      <c r="AS59" s="129" t="s">
        <v>218</v>
      </c>
      <c r="AT59" s="129" t="s">
        <v>751</v>
      </c>
      <c r="AU59" s="129">
        <v>1</v>
      </c>
      <c r="AV59" s="144"/>
      <c r="AW59" s="144"/>
      <c r="AX59" s="144"/>
      <c r="AY59" s="129"/>
      <c r="AZ59" s="129"/>
      <c r="BA59" s="129"/>
      <c r="BB59" s="129"/>
      <c r="BC59" s="129"/>
      <c r="BD59" s="129"/>
      <c r="BE59" s="129"/>
      <c r="BF59" s="129"/>
      <c r="BG59" s="141"/>
      <c r="BH59" s="57" t="s">
        <v>869</v>
      </c>
      <c r="BI59" s="364" t="s">
        <v>941</v>
      </c>
      <c r="BJ59" s="146"/>
      <c r="BK59" s="146"/>
      <c r="BL59" s="146"/>
      <c r="BM59" s="146"/>
      <c r="BN59" s="146"/>
      <c r="BO59" s="146"/>
      <c r="BP59" s="146"/>
      <c r="BQ59" s="146"/>
      <c r="BR59" s="146"/>
      <c r="BS59" s="146"/>
      <c r="BT59" s="146"/>
      <c r="BU59" s="146"/>
      <c r="BV59" s="146"/>
      <c r="BW59" s="146"/>
      <c r="BX59" s="146"/>
      <c r="BY59" s="146"/>
      <c r="BZ59" s="146"/>
      <c r="CA59" s="146"/>
      <c r="CB59" s="146"/>
      <c r="CC59" s="146"/>
      <c r="CD59" s="146"/>
      <c r="CE59" s="146"/>
      <c r="CF59" s="146"/>
      <c r="CG59" s="146"/>
      <c r="CH59" s="146"/>
      <c r="CI59" s="146"/>
      <c r="CJ59" s="146"/>
      <c r="CK59" s="146"/>
      <c r="CL59" s="146"/>
      <c r="CM59" s="146"/>
      <c r="CN59" s="146"/>
      <c r="CO59" s="146"/>
      <c r="CP59" s="146"/>
      <c r="CQ59" s="146"/>
      <c r="CR59" s="146"/>
      <c r="CS59" s="146"/>
      <c r="CT59" s="146"/>
      <c r="CU59" s="146"/>
      <c r="CV59" s="146"/>
      <c r="CW59" s="146"/>
      <c r="CX59" s="146"/>
      <c r="CY59" s="146"/>
      <c r="CZ59" s="146"/>
      <c r="DA59" s="146"/>
      <c r="DB59" s="146"/>
      <c r="DC59" s="146"/>
      <c r="DD59" s="146"/>
      <c r="DE59" s="146"/>
      <c r="DF59" s="146"/>
      <c r="DG59" s="146"/>
      <c r="DH59" s="146"/>
      <c r="DI59" s="146"/>
      <c r="DJ59" s="146"/>
      <c r="DK59" s="146"/>
      <c r="DL59" s="146"/>
      <c r="DM59" s="146"/>
      <c r="DN59" s="146"/>
      <c r="DO59" s="146"/>
      <c r="DP59" s="146"/>
      <c r="DQ59" s="146"/>
      <c r="DR59" s="146"/>
      <c r="DS59" s="146"/>
      <c r="DT59" s="146"/>
      <c r="DU59" s="146"/>
      <c r="DV59" s="146"/>
      <c r="DW59" s="146"/>
      <c r="DX59" s="146"/>
      <c r="DY59" s="146"/>
      <c r="DZ59" s="146"/>
      <c r="EA59" s="146"/>
      <c r="EB59" s="146"/>
      <c r="EC59" s="146"/>
      <c r="ED59" s="146"/>
      <c r="EE59" s="146"/>
      <c r="EF59" s="146"/>
      <c r="EG59" s="146"/>
      <c r="EH59" s="146"/>
      <c r="EI59" s="146"/>
      <c r="EJ59" s="146"/>
      <c r="EK59" s="146"/>
      <c r="EL59" s="146"/>
      <c r="EM59" s="146"/>
      <c r="EN59" s="146"/>
      <c r="EO59" s="146"/>
      <c r="EP59" s="146"/>
      <c r="EQ59" s="146"/>
      <c r="ER59" s="146"/>
      <c r="ES59" s="146"/>
      <c r="ET59" s="146"/>
    </row>
    <row r="60" spans="1:150" s="147" customFormat="1" ht="26.25" hidden="1" customHeight="1" x14ac:dyDescent="0.25">
      <c r="A60" s="53" t="s">
        <v>128</v>
      </c>
      <c r="B60" s="53" t="s">
        <v>421</v>
      </c>
      <c r="C60" s="53" t="s">
        <v>422</v>
      </c>
      <c r="D60" s="41" t="s">
        <v>423</v>
      </c>
      <c r="E60" s="32" t="s">
        <v>297</v>
      </c>
      <c r="F60" s="32" t="s">
        <v>148</v>
      </c>
      <c r="G60" s="32" t="s">
        <v>326</v>
      </c>
      <c r="H60" s="31" t="s">
        <v>161</v>
      </c>
      <c r="I60" s="32" t="s">
        <v>115</v>
      </c>
      <c r="J60" s="32"/>
      <c r="K60" s="32"/>
      <c r="L60" s="32"/>
      <c r="M60" s="32"/>
      <c r="N60" s="42" t="s">
        <v>1154</v>
      </c>
      <c r="O60" s="42" t="s">
        <v>1155</v>
      </c>
      <c r="P60" s="42" t="s">
        <v>1156</v>
      </c>
      <c r="Q60" s="33">
        <v>0</v>
      </c>
      <c r="R60" s="33">
        <v>0</v>
      </c>
      <c r="S60" s="33" t="s">
        <v>1157</v>
      </c>
      <c r="T60" s="34">
        <v>42917</v>
      </c>
      <c r="U60" s="35">
        <v>42979</v>
      </c>
      <c r="V60" s="35">
        <v>43100</v>
      </c>
      <c r="W60" s="36">
        <v>43890</v>
      </c>
      <c r="X60" s="114">
        <v>0</v>
      </c>
      <c r="Y60" s="114">
        <v>0</v>
      </c>
      <c r="Z60" s="114">
        <v>100000</v>
      </c>
      <c r="AA60" s="114" t="e">
        <f>S60-Z60</f>
        <v>#VALUE!</v>
      </c>
      <c r="AB60" s="114">
        <v>0</v>
      </c>
      <c r="AC60" s="114"/>
      <c r="AD60" s="139"/>
      <c r="AE60" s="144"/>
      <c r="AF60" s="145">
        <v>22</v>
      </c>
      <c r="AG60" s="129" t="s">
        <v>243</v>
      </c>
      <c r="AH60" s="129"/>
      <c r="AI60" s="141"/>
      <c r="AJ60" s="144"/>
      <c r="AK60" s="145"/>
      <c r="AL60" s="129"/>
      <c r="AM60" s="129"/>
      <c r="AN60" s="129"/>
      <c r="AO60" s="129"/>
      <c r="AP60" s="129" t="s">
        <v>216</v>
      </c>
      <c r="AQ60" s="161" t="s">
        <v>750</v>
      </c>
      <c r="AR60" s="118">
        <v>250</v>
      </c>
      <c r="AS60" s="129" t="s">
        <v>218</v>
      </c>
      <c r="AT60" s="161" t="s">
        <v>751</v>
      </c>
      <c r="AU60" s="129">
        <v>1</v>
      </c>
      <c r="AV60" s="129" t="s">
        <v>206</v>
      </c>
      <c r="AW60" s="161" t="s">
        <v>207</v>
      </c>
      <c r="AX60" s="129">
        <v>20</v>
      </c>
      <c r="AY60" s="144"/>
      <c r="AZ60" s="144"/>
      <c r="BA60" s="144"/>
      <c r="BB60" s="144"/>
      <c r="BC60" s="144"/>
      <c r="BD60" s="144"/>
      <c r="BE60" s="144"/>
      <c r="BF60" s="144"/>
      <c r="BG60" s="365"/>
      <c r="BH60" s="57" t="s">
        <v>872</v>
      </c>
      <c r="BI60" s="364" t="s">
        <v>941</v>
      </c>
      <c r="BJ60" s="146"/>
      <c r="BK60" s="146"/>
      <c r="BL60" s="146"/>
      <c r="BM60" s="146"/>
      <c r="BN60" s="146"/>
      <c r="BO60" s="146"/>
      <c r="BP60" s="146"/>
      <c r="BQ60" s="146"/>
      <c r="BR60" s="146"/>
      <c r="BS60" s="146"/>
      <c r="BT60" s="146"/>
      <c r="BU60" s="146"/>
      <c r="BV60" s="146"/>
      <c r="BW60" s="146"/>
      <c r="BX60" s="146"/>
      <c r="BY60" s="146"/>
      <c r="BZ60" s="146"/>
      <c r="CA60" s="146"/>
      <c r="CB60" s="146"/>
      <c r="CC60" s="146"/>
      <c r="CD60" s="146"/>
      <c r="CE60" s="146"/>
      <c r="CF60" s="146"/>
      <c r="CG60" s="146"/>
      <c r="CH60" s="146"/>
      <c r="CI60" s="146"/>
      <c r="CJ60" s="146"/>
      <c r="CK60" s="146"/>
      <c r="CL60" s="146"/>
      <c r="CM60" s="146"/>
      <c r="CN60" s="146"/>
      <c r="CO60" s="146"/>
      <c r="CP60" s="146"/>
      <c r="CQ60" s="146"/>
      <c r="CR60" s="146"/>
      <c r="CS60" s="146"/>
      <c r="CT60" s="146"/>
      <c r="CU60" s="146"/>
      <c r="CV60" s="146"/>
      <c r="CW60" s="146"/>
      <c r="CX60" s="146"/>
      <c r="CY60" s="146"/>
      <c r="CZ60" s="146"/>
      <c r="DA60" s="146"/>
      <c r="DB60" s="146"/>
      <c r="DC60" s="146"/>
      <c r="DD60" s="146"/>
      <c r="DE60" s="146"/>
      <c r="DF60" s="146"/>
      <c r="DG60" s="146"/>
      <c r="DH60" s="146"/>
      <c r="DI60" s="146"/>
      <c r="DJ60" s="146"/>
      <c r="DK60" s="146"/>
      <c r="DL60" s="146"/>
      <c r="DM60" s="146"/>
      <c r="DN60" s="146"/>
      <c r="DO60" s="146"/>
      <c r="DP60" s="146"/>
      <c r="DQ60" s="146"/>
      <c r="DR60" s="146"/>
      <c r="DS60" s="146"/>
      <c r="DT60" s="146"/>
      <c r="DU60" s="146"/>
      <c r="DV60" s="146"/>
      <c r="DW60" s="146"/>
      <c r="DX60" s="146"/>
      <c r="DY60" s="146"/>
      <c r="DZ60" s="146"/>
      <c r="EA60" s="146"/>
      <c r="EB60" s="146"/>
      <c r="EC60" s="146"/>
      <c r="ED60" s="146"/>
      <c r="EE60" s="146"/>
      <c r="EF60" s="146"/>
      <c r="EG60" s="146"/>
      <c r="EH60" s="146"/>
      <c r="EI60" s="146"/>
      <c r="EJ60" s="146"/>
      <c r="EK60" s="146"/>
      <c r="EL60" s="146"/>
      <c r="EM60" s="146"/>
      <c r="EN60" s="146"/>
      <c r="EO60" s="146"/>
      <c r="EP60" s="146"/>
      <c r="EQ60" s="146"/>
      <c r="ER60" s="146"/>
      <c r="ES60" s="146"/>
      <c r="ET60" s="146"/>
    </row>
    <row r="61" spans="1:150" s="147" customFormat="1" ht="25.5" hidden="1" customHeight="1" x14ac:dyDescent="0.25">
      <c r="A61" s="53" t="s">
        <v>129</v>
      </c>
      <c r="B61" s="53" t="s">
        <v>424</v>
      </c>
      <c r="C61" s="53" t="s">
        <v>425</v>
      </c>
      <c r="D61" s="41" t="s">
        <v>426</v>
      </c>
      <c r="E61" s="32" t="s">
        <v>272</v>
      </c>
      <c r="F61" s="32" t="s">
        <v>148</v>
      </c>
      <c r="G61" s="32" t="s">
        <v>290</v>
      </c>
      <c r="H61" s="31" t="s">
        <v>161</v>
      </c>
      <c r="I61" s="32" t="s">
        <v>115</v>
      </c>
      <c r="J61" s="32"/>
      <c r="K61" s="32"/>
      <c r="L61" s="32"/>
      <c r="M61" s="32"/>
      <c r="N61" s="42" t="s">
        <v>1159</v>
      </c>
      <c r="O61" s="42" t="s">
        <v>1160</v>
      </c>
      <c r="P61" s="42" t="s">
        <v>1161</v>
      </c>
      <c r="Q61" s="75">
        <v>0</v>
      </c>
      <c r="R61" s="33">
        <v>0</v>
      </c>
      <c r="S61" s="33" t="s">
        <v>1158</v>
      </c>
      <c r="T61" s="34">
        <v>42947</v>
      </c>
      <c r="U61" s="35">
        <v>43008</v>
      </c>
      <c r="V61" s="35">
        <v>43100</v>
      </c>
      <c r="W61" s="36">
        <v>44255</v>
      </c>
      <c r="X61" s="114">
        <v>0</v>
      </c>
      <c r="Y61" s="114">
        <v>0</v>
      </c>
      <c r="Z61" s="114">
        <v>150000</v>
      </c>
      <c r="AA61" s="114">
        <v>250000</v>
      </c>
      <c r="AB61" s="114" t="e">
        <f>S61-Z61-AA61</f>
        <v>#VALUE!</v>
      </c>
      <c r="AC61" s="114"/>
      <c r="AD61" s="139"/>
      <c r="AE61" s="144"/>
      <c r="AF61" s="145">
        <v>22</v>
      </c>
      <c r="AG61" s="129" t="s">
        <v>243</v>
      </c>
      <c r="AH61" s="129"/>
      <c r="AI61" s="141"/>
      <c r="AJ61" s="144"/>
      <c r="AK61" s="145"/>
      <c r="AL61" s="129"/>
      <c r="AM61" s="129"/>
      <c r="AN61" s="129"/>
      <c r="AO61" s="129"/>
      <c r="AP61" s="129" t="s">
        <v>216</v>
      </c>
      <c r="AQ61" s="129" t="s">
        <v>750</v>
      </c>
      <c r="AR61" s="118" t="s">
        <v>1162</v>
      </c>
      <c r="AS61" s="129" t="s">
        <v>218</v>
      </c>
      <c r="AT61" s="129" t="s">
        <v>751</v>
      </c>
      <c r="AU61" s="129">
        <v>1</v>
      </c>
      <c r="AV61" s="144"/>
      <c r="AW61" s="144"/>
      <c r="AX61" s="144"/>
      <c r="AY61" s="129"/>
      <c r="AZ61" s="129"/>
      <c r="BA61" s="129"/>
      <c r="BB61" s="129"/>
      <c r="BC61" s="129"/>
      <c r="BD61" s="129"/>
      <c r="BE61" s="129"/>
      <c r="BF61" s="129"/>
      <c r="BG61" s="141"/>
      <c r="BH61" s="57" t="s">
        <v>870</v>
      </c>
      <c r="BI61" s="364" t="s">
        <v>941</v>
      </c>
      <c r="BJ61" s="146"/>
      <c r="BK61" s="146"/>
      <c r="BL61" s="146"/>
      <c r="BM61" s="146"/>
      <c r="BN61" s="146"/>
      <c r="BO61" s="146"/>
      <c r="BP61" s="146"/>
      <c r="BQ61" s="146"/>
      <c r="BR61" s="146"/>
      <c r="BS61" s="146"/>
      <c r="BT61" s="146"/>
      <c r="BU61" s="146"/>
      <c r="BV61" s="146"/>
      <c r="BW61" s="146"/>
      <c r="BX61" s="146"/>
      <c r="BY61" s="146"/>
      <c r="BZ61" s="146"/>
      <c r="CA61" s="146"/>
      <c r="CB61" s="146"/>
      <c r="CC61" s="146"/>
      <c r="CD61" s="146"/>
      <c r="CE61" s="146"/>
      <c r="CF61" s="146"/>
      <c r="CG61" s="146"/>
      <c r="CH61" s="146"/>
      <c r="CI61" s="146"/>
      <c r="CJ61" s="146"/>
      <c r="CK61" s="146"/>
      <c r="CL61" s="146"/>
      <c r="CM61" s="146"/>
      <c r="CN61" s="146"/>
      <c r="CO61" s="146"/>
      <c r="CP61" s="146"/>
      <c r="CQ61" s="146"/>
      <c r="CR61" s="146"/>
      <c r="CS61" s="146"/>
      <c r="CT61" s="146"/>
      <c r="CU61" s="146"/>
      <c r="CV61" s="146"/>
      <c r="CW61" s="146"/>
      <c r="CX61" s="146"/>
      <c r="CY61" s="146"/>
      <c r="CZ61" s="146"/>
      <c r="DA61" s="146"/>
      <c r="DB61" s="146"/>
      <c r="DC61" s="146"/>
      <c r="DD61" s="146"/>
      <c r="DE61" s="146"/>
      <c r="DF61" s="146"/>
      <c r="DG61" s="146"/>
      <c r="DH61" s="146"/>
      <c r="DI61" s="146"/>
      <c r="DJ61" s="146"/>
      <c r="DK61" s="146"/>
      <c r="DL61" s="146"/>
      <c r="DM61" s="146"/>
      <c r="DN61" s="146"/>
      <c r="DO61" s="146"/>
      <c r="DP61" s="146"/>
      <c r="DQ61" s="146"/>
      <c r="DR61" s="146"/>
      <c r="DS61" s="146"/>
      <c r="DT61" s="146"/>
      <c r="DU61" s="146"/>
      <c r="DV61" s="146"/>
      <c r="DW61" s="146"/>
      <c r="DX61" s="146"/>
      <c r="DY61" s="146"/>
      <c r="DZ61" s="146"/>
      <c r="EA61" s="146"/>
      <c r="EB61" s="146"/>
      <c r="EC61" s="146"/>
      <c r="ED61" s="146"/>
      <c r="EE61" s="146"/>
      <c r="EF61" s="146"/>
      <c r="EG61" s="146"/>
      <c r="EH61" s="146"/>
      <c r="EI61" s="146"/>
      <c r="EJ61" s="146"/>
      <c r="EK61" s="146"/>
      <c r="EL61" s="146"/>
      <c r="EM61" s="146"/>
      <c r="EN61" s="146"/>
      <c r="EO61" s="146"/>
      <c r="EP61" s="146"/>
      <c r="EQ61" s="146"/>
      <c r="ER61" s="146"/>
      <c r="ES61" s="146"/>
      <c r="ET61" s="146"/>
    </row>
    <row r="62" spans="1:150" s="113" customFormat="1" ht="25.5" hidden="1" customHeight="1" x14ac:dyDescent="0.25">
      <c r="A62" s="72" t="s">
        <v>92</v>
      </c>
      <c r="B62" s="73" t="s">
        <v>83</v>
      </c>
      <c r="C62" s="73"/>
      <c r="D62" s="22" t="s">
        <v>427</v>
      </c>
      <c r="E62" s="23"/>
      <c r="F62" s="23"/>
      <c r="G62" s="23"/>
      <c r="H62" s="23"/>
      <c r="I62" s="23"/>
      <c r="J62" s="23"/>
      <c r="K62" s="23"/>
      <c r="L62" s="23"/>
      <c r="M62" s="23"/>
      <c r="N62" s="23"/>
      <c r="O62" s="23"/>
      <c r="P62" s="23"/>
      <c r="Q62" s="23"/>
      <c r="R62" s="23"/>
      <c r="S62" s="24"/>
      <c r="T62" s="25"/>
      <c r="U62" s="38"/>
      <c r="V62" s="38"/>
      <c r="W62" s="28" t="s">
        <v>275</v>
      </c>
      <c r="X62" s="108"/>
      <c r="Y62" s="108"/>
      <c r="Z62" s="108"/>
      <c r="AA62" s="108"/>
      <c r="AB62" s="108"/>
      <c r="AC62" s="108"/>
      <c r="AD62" s="138"/>
      <c r="AE62" s="109"/>
      <c r="AF62" s="112"/>
      <c r="AG62" s="110"/>
      <c r="AH62" s="110"/>
      <c r="AI62" s="111"/>
      <c r="AJ62" s="109"/>
      <c r="AK62" s="112"/>
      <c r="AL62" s="110"/>
      <c r="AM62" s="110"/>
      <c r="AN62" s="110"/>
      <c r="AO62" s="110"/>
      <c r="AP62" s="110"/>
      <c r="AQ62" s="110"/>
      <c r="AR62" s="110"/>
      <c r="AS62" s="110"/>
      <c r="AT62" s="110"/>
      <c r="AU62" s="110"/>
      <c r="AV62" s="110"/>
      <c r="AW62" s="110"/>
      <c r="AX62" s="110"/>
      <c r="AY62" s="110"/>
      <c r="AZ62" s="110"/>
      <c r="BA62" s="110"/>
      <c r="BB62" s="110"/>
      <c r="BC62" s="110"/>
      <c r="BD62" s="110"/>
      <c r="BE62" s="110"/>
      <c r="BF62" s="110"/>
      <c r="BG62" s="111"/>
      <c r="BH62" s="57"/>
      <c r="BI62" s="364" t="s">
        <v>275</v>
      </c>
      <c r="BJ62" s="101"/>
      <c r="BK62" s="101"/>
      <c r="BL62" s="101"/>
      <c r="BM62" s="101"/>
      <c r="BN62" s="101"/>
      <c r="BO62" s="101"/>
      <c r="BP62" s="101"/>
      <c r="BQ62" s="101"/>
      <c r="BR62" s="101"/>
      <c r="BS62" s="101"/>
      <c r="BT62" s="101"/>
      <c r="BU62" s="101"/>
      <c r="BV62" s="101"/>
      <c r="BW62" s="101"/>
      <c r="BX62" s="101"/>
      <c r="BY62" s="101"/>
      <c r="BZ62" s="101"/>
      <c r="CA62" s="101"/>
      <c r="CB62" s="101"/>
      <c r="CC62" s="101"/>
      <c r="CD62" s="101"/>
      <c r="CE62" s="101"/>
      <c r="CF62" s="101"/>
      <c r="CG62" s="101"/>
      <c r="CH62" s="101"/>
      <c r="CI62" s="101"/>
      <c r="CJ62" s="101"/>
      <c r="CK62" s="101"/>
      <c r="CL62" s="101"/>
      <c r="CM62" s="101"/>
      <c r="CN62" s="101"/>
      <c r="CO62" s="101"/>
      <c r="CP62" s="101"/>
      <c r="CQ62" s="101"/>
      <c r="CR62" s="101"/>
      <c r="CS62" s="101"/>
      <c r="CT62" s="101"/>
      <c r="CU62" s="101"/>
      <c r="CV62" s="101"/>
      <c r="CW62" s="101"/>
      <c r="CX62" s="101"/>
      <c r="CY62" s="101"/>
      <c r="CZ62" s="101"/>
      <c r="DA62" s="101"/>
      <c r="DB62" s="101"/>
      <c r="DC62" s="101"/>
      <c r="DD62" s="101"/>
      <c r="DE62" s="101"/>
      <c r="DF62" s="101"/>
      <c r="DG62" s="101"/>
      <c r="DH62" s="101"/>
      <c r="DI62" s="101"/>
      <c r="DJ62" s="101"/>
      <c r="DK62" s="101"/>
      <c r="DL62" s="101"/>
      <c r="DM62" s="101"/>
      <c r="DN62" s="101"/>
      <c r="DO62" s="101"/>
      <c r="DP62" s="101"/>
      <c r="DQ62" s="101"/>
      <c r="DR62" s="101"/>
      <c r="DS62" s="101"/>
      <c r="DT62" s="101"/>
      <c r="DU62" s="101"/>
      <c r="DV62" s="101"/>
      <c r="DW62" s="101"/>
      <c r="DX62" s="101"/>
      <c r="DY62" s="101"/>
      <c r="DZ62" s="101"/>
      <c r="EA62" s="101"/>
      <c r="EB62" s="101"/>
      <c r="EC62" s="101"/>
      <c r="ED62" s="101"/>
      <c r="EE62" s="101"/>
      <c r="EF62" s="101"/>
      <c r="EG62" s="101"/>
      <c r="EH62" s="101"/>
      <c r="EI62" s="101"/>
      <c r="EJ62" s="101"/>
      <c r="EK62" s="101"/>
      <c r="EL62" s="101"/>
      <c r="EM62" s="101"/>
      <c r="EN62" s="101"/>
      <c r="EO62" s="101"/>
      <c r="EP62" s="101"/>
      <c r="EQ62" s="101"/>
      <c r="ER62" s="101"/>
      <c r="ES62" s="101"/>
      <c r="ET62" s="101"/>
    </row>
    <row r="63" spans="1:150" s="147" customFormat="1" ht="25.5" hidden="1" customHeight="1" x14ac:dyDescent="0.25">
      <c r="A63" s="53" t="s">
        <v>135</v>
      </c>
      <c r="B63" s="53" t="s">
        <v>428</v>
      </c>
      <c r="C63" s="53" t="s">
        <v>429</v>
      </c>
      <c r="D63" s="32" t="s">
        <v>430</v>
      </c>
      <c r="E63" s="32" t="s">
        <v>280</v>
      </c>
      <c r="F63" s="32" t="s">
        <v>148</v>
      </c>
      <c r="G63" s="76" t="s">
        <v>321</v>
      </c>
      <c r="H63" s="32" t="s">
        <v>160</v>
      </c>
      <c r="I63" s="32" t="s">
        <v>115</v>
      </c>
      <c r="J63" s="32"/>
      <c r="K63" s="32"/>
      <c r="L63" s="32"/>
      <c r="M63" s="32"/>
      <c r="N63" s="33" t="s">
        <v>1165</v>
      </c>
      <c r="O63" s="33" t="s">
        <v>1166</v>
      </c>
      <c r="P63" s="33">
        <v>0</v>
      </c>
      <c r="Q63" s="33">
        <v>0</v>
      </c>
      <c r="R63" s="33">
        <v>0</v>
      </c>
      <c r="S63" s="33" t="s">
        <v>1167</v>
      </c>
      <c r="T63" s="34">
        <v>42887</v>
      </c>
      <c r="U63" s="35">
        <v>42979</v>
      </c>
      <c r="V63" s="35">
        <v>43100</v>
      </c>
      <c r="W63" s="36">
        <v>43585</v>
      </c>
      <c r="X63" s="114">
        <v>0</v>
      </c>
      <c r="Y63" s="114">
        <v>0</v>
      </c>
      <c r="Z63" s="114">
        <v>100000</v>
      </c>
      <c r="AA63" s="114" t="e">
        <f>S63-Z63</f>
        <v>#VALUE!</v>
      </c>
      <c r="AB63" s="114">
        <v>0</v>
      </c>
      <c r="AC63" s="114"/>
      <c r="AD63" s="139"/>
      <c r="AE63" s="144"/>
      <c r="AF63" s="145">
        <v>24</v>
      </c>
      <c r="AG63" s="129" t="s">
        <v>244</v>
      </c>
      <c r="AH63" s="129"/>
      <c r="AI63" s="141"/>
      <c r="AJ63" s="144"/>
      <c r="AK63" s="145"/>
      <c r="AL63" s="129"/>
      <c r="AM63" s="129"/>
      <c r="AN63" s="129"/>
      <c r="AO63" s="129"/>
      <c r="AP63" s="129" t="s">
        <v>217</v>
      </c>
      <c r="AQ63" s="129" t="s">
        <v>752</v>
      </c>
      <c r="AR63" s="116">
        <v>1</v>
      </c>
      <c r="AS63" s="129" t="s">
        <v>216</v>
      </c>
      <c r="AT63" s="129" t="s">
        <v>750</v>
      </c>
      <c r="AU63" s="118">
        <v>342</v>
      </c>
      <c r="AV63" s="129"/>
      <c r="AW63" s="129"/>
      <c r="AX63" s="118"/>
      <c r="AY63" s="129"/>
      <c r="AZ63" s="129"/>
      <c r="BA63" s="129"/>
      <c r="BB63" s="129"/>
      <c r="BC63" s="129"/>
      <c r="BD63" s="129"/>
      <c r="BE63" s="129"/>
      <c r="BF63" s="129"/>
      <c r="BG63" s="141"/>
      <c r="BH63" s="57" t="s">
        <v>874</v>
      </c>
      <c r="BI63" s="364" t="s">
        <v>941</v>
      </c>
      <c r="BJ63" s="146"/>
      <c r="BK63" s="146"/>
      <c r="BL63" s="146"/>
      <c r="BM63" s="146"/>
      <c r="BN63" s="146"/>
      <c r="BO63" s="146"/>
      <c r="BP63" s="146"/>
      <c r="BQ63" s="146"/>
      <c r="BR63" s="146"/>
      <c r="BS63" s="146"/>
      <c r="BT63" s="146"/>
      <c r="BU63" s="146"/>
      <c r="BV63" s="146"/>
      <c r="BW63" s="146"/>
      <c r="BX63" s="146"/>
      <c r="BY63" s="146"/>
      <c r="BZ63" s="146"/>
      <c r="CA63" s="146"/>
      <c r="CB63" s="146"/>
      <c r="CC63" s="146"/>
      <c r="CD63" s="146"/>
      <c r="CE63" s="146"/>
      <c r="CF63" s="146"/>
      <c r="CG63" s="146"/>
      <c r="CH63" s="146"/>
      <c r="CI63" s="146"/>
      <c r="CJ63" s="146"/>
      <c r="CK63" s="146"/>
      <c r="CL63" s="146"/>
      <c r="CM63" s="146"/>
      <c r="CN63" s="146"/>
      <c r="CO63" s="146"/>
      <c r="CP63" s="146"/>
      <c r="CQ63" s="146"/>
      <c r="CR63" s="146"/>
      <c r="CS63" s="146"/>
      <c r="CT63" s="146"/>
      <c r="CU63" s="146"/>
      <c r="CV63" s="146"/>
      <c r="CW63" s="146"/>
      <c r="CX63" s="146"/>
      <c r="CY63" s="146"/>
      <c r="CZ63" s="146"/>
      <c r="DA63" s="146"/>
      <c r="DB63" s="146"/>
      <c r="DC63" s="146"/>
      <c r="DD63" s="146"/>
      <c r="DE63" s="146"/>
      <c r="DF63" s="146"/>
      <c r="DG63" s="146"/>
      <c r="DH63" s="146"/>
      <c r="DI63" s="146"/>
      <c r="DJ63" s="146"/>
      <c r="DK63" s="146"/>
      <c r="DL63" s="146"/>
      <c r="DM63" s="146"/>
      <c r="DN63" s="146"/>
      <c r="DO63" s="146"/>
      <c r="DP63" s="146"/>
      <c r="DQ63" s="146"/>
      <c r="DR63" s="146"/>
      <c r="DS63" s="146"/>
      <c r="DT63" s="146"/>
      <c r="DU63" s="146"/>
      <c r="DV63" s="146"/>
      <c r="DW63" s="146"/>
      <c r="DX63" s="146"/>
      <c r="DY63" s="146"/>
      <c r="DZ63" s="146"/>
      <c r="EA63" s="146"/>
      <c r="EB63" s="146"/>
      <c r="EC63" s="146"/>
      <c r="ED63" s="146"/>
      <c r="EE63" s="146"/>
      <c r="EF63" s="146"/>
      <c r="EG63" s="146"/>
      <c r="EH63" s="146"/>
      <c r="EI63" s="146"/>
      <c r="EJ63" s="146"/>
      <c r="EK63" s="146"/>
      <c r="EL63" s="146"/>
      <c r="EM63" s="146"/>
      <c r="EN63" s="146"/>
      <c r="EO63" s="146"/>
      <c r="EP63" s="146"/>
      <c r="EQ63" s="146"/>
      <c r="ER63" s="146"/>
      <c r="ES63" s="146"/>
      <c r="ET63" s="146"/>
    </row>
    <row r="64" spans="1:150" s="147" customFormat="1" ht="25.5" hidden="1" customHeight="1" x14ac:dyDescent="0.25">
      <c r="A64" s="53" t="s">
        <v>137</v>
      </c>
      <c r="B64" s="53" t="s">
        <v>431</v>
      </c>
      <c r="C64" s="53" t="s">
        <v>432</v>
      </c>
      <c r="D64" s="32" t="s">
        <v>433</v>
      </c>
      <c r="E64" s="32" t="s">
        <v>297</v>
      </c>
      <c r="F64" s="32" t="s">
        <v>148</v>
      </c>
      <c r="G64" s="32" t="s">
        <v>326</v>
      </c>
      <c r="H64" s="32" t="s">
        <v>160</v>
      </c>
      <c r="I64" s="32" t="s">
        <v>115</v>
      </c>
      <c r="J64" s="32"/>
      <c r="K64" s="32"/>
      <c r="L64" s="32"/>
      <c r="M64" s="32"/>
      <c r="N64" s="33" t="s">
        <v>1170</v>
      </c>
      <c r="O64" s="33" t="s">
        <v>1169</v>
      </c>
      <c r="P64" s="33">
        <v>0</v>
      </c>
      <c r="Q64" s="33">
        <v>0</v>
      </c>
      <c r="R64" s="33">
        <v>0</v>
      </c>
      <c r="S64" s="33" t="s">
        <v>1168</v>
      </c>
      <c r="T64" s="34">
        <v>42887</v>
      </c>
      <c r="U64" s="35">
        <v>43009</v>
      </c>
      <c r="V64" s="35">
        <v>43100</v>
      </c>
      <c r="W64" s="36">
        <v>43585</v>
      </c>
      <c r="X64" s="114">
        <v>0</v>
      </c>
      <c r="Y64" s="114">
        <v>0</v>
      </c>
      <c r="Z64" s="114">
        <v>100000</v>
      </c>
      <c r="AA64" s="114">
        <v>53887</v>
      </c>
      <c r="AB64" s="114">
        <v>0</v>
      </c>
      <c r="AC64" s="114"/>
      <c r="AD64" s="139"/>
      <c r="AE64" s="144"/>
      <c r="AF64" s="145">
        <v>24</v>
      </c>
      <c r="AG64" s="129" t="s">
        <v>244</v>
      </c>
      <c r="AH64" s="129"/>
      <c r="AI64" s="141"/>
      <c r="AJ64" s="144"/>
      <c r="AK64" s="145"/>
      <c r="AL64" s="129"/>
      <c r="AM64" s="129"/>
      <c r="AN64" s="129"/>
      <c r="AO64" s="129"/>
      <c r="AP64" s="129" t="s">
        <v>217</v>
      </c>
      <c r="AQ64" s="129" t="s">
        <v>752</v>
      </c>
      <c r="AR64" s="129">
        <v>1</v>
      </c>
      <c r="AS64" s="129" t="s">
        <v>216</v>
      </c>
      <c r="AT64" s="129" t="s">
        <v>750</v>
      </c>
      <c r="AU64" s="118">
        <v>269</v>
      </c>
      <c r="AV64" s="129"/>
      <c r="AW64" s="129"/>
      <c r="AX64" s="118"/>
      <c r="AY64" s="129"/>
      <c r="AZ64" s="129"/>
      <c r="BA64" s="129"/>
      <c r="BB64" s="129"/>
      <c r="BC64" s="129"/>
      <c r="BD64" s="129"/>
      <c r="BE64" s="129"/>
      <c r="BF64" s="129"/>
      <c r="BG64" s="141"/>
      <c r="BH64" s="57" t="s">
        <v>875</v>
      </c>
      <c r="BI64" s="364" t="s">
        <v>941</v>
      </c>
      <c r="BJ64" s="146"/>
      <c r="BK64" s="146"/>
      <c r="BL64" s="146"/>
      <c r="BM64" s="146"/>
      <c r="BN64" s="146"/>
      <c r="BO64" s="146"/>
      <c r="BP64" s="146"/>
      <c r="BQ64" s="146"/>
      <c r="BR64" s="146"/>
      <c r="BS64" s="146"/>
      <c r="BT64" s="146"/>
      <c r="BU64" s="146"/>
      <c r="BV64" s="146"/>
      <c r="BW64" s="146"/>
      <c r="BX64" s="146"/>
      <c r="BY64" s="146"/>
      <c r="BZ64" s="146"/>
      <c r="CA64" s="146"/>
      <c r="CB64" s="146"/>
      <c r="CC64" s="146"/>
      <c r="CD64" s="146"/>
      <c r="CE64" s="146"/>
      <c r="CF64" s="146"/>
      <c r="CG64" s="146"/>
      <c r="CH64" s="146"/>
      <c r="CI64" s="146"/>
      <c r="CJ64" s="146"/>
      <c r="CK64" s="146"/>
      <c r="CL64" s="146"/>
      <c r="CM64" s="146"/>
      <c r="CN64" s="146"/>
      <c r="CO64" s="146"/>
      <c r="CP64" s="146"/>
      <c r="CQ64" s="146"/>
      <c r="CR64" s="146"/>
      <c r="CS64" s="146"/>
      <c r="CT64" s="146"/>
      <c r="CU64" s="146"/>
      <c r="CV64" s="146"/>
      <c r="CW64" s="146"/>
      <c r="CX64" s="146"/>
      <c r="CY64" s="146"/>
      <c r="CZ64" s="146"/>
      <c r="DA64" s="146"/>
      <c r="DB64" s="146"/>
      <c r="DC64" s="146"/>
      <c r="DD64" s="146"/>
      <c r="DE64" s="146"/>
      <c r="DF64" s="146"/>
      <c r="DG64" s="146"/>
      <c r="DH64" s="146"/>
      <c r="DI64" s="146"/>
      <c r="DJ64" s="146"/>
      <c r="DK64" s="146"/>
      <c r="DL64" s="146"/>
      <c r="DM64" s="146"/>
      <c r="DN64" s="146"/>
      <c r="DO64" s="146"/>
      <c r="DP64" s="146"/>
      <c r="DQ64" s="146"/>
      <c r="DR64" s="146"/>
      <c r="DS64" s="146"/>
      <c r="DT64" s="146"/>
      <c r="DU64" s="146"/>
      <c r="DV64" s="146"/>
      <c r="DW64" s="146"/>
      <c r="DX64" s="146"/>
      <c r="DY64" s="146"/>
      <c r="DZ64" s="146"/>
      <c r="EA64" s="146"/>
      <c r="EB64" s="146"/>
      <c r="EC64" s="146"/>
      <c r="ED64" s="146"/>
      <c r="EE64" s="146"/>
      <c r="EF64" s="146"/>
      <c r="EG64" s="146"/>
      <c r="EH64" s="146"/>
      <c r="EI64" s="146"/>
      <c r="EJ64" s="146"/>
      <c r="EK64" s="146"/>
      <c r="EL64" s="146"/>
      <c r="EM64" s="146"/>
      <c r="EN64" s="146"/>
      <c r="EO64" s="146"/>
      <c r="EP64" s="146"/>
      <c r="EQ64" s="146"/>
      <c r="ER64" s="146"/>
      <c r="ES64" s="146"/>
      <c r="ET64" s="146"/>
    </row>
    <row r="65" spans="1:150" s="147" customFormat="1" ht="25.5" hidden="1" customHeight="1" x14ac:dyDescent="0.25">
      <c r="A65" s="53" t="s">
        <v>138</v>
      </c>
      <c r="B65" s="53" t="s">
        <v>434</v>
      </c>
      <c r="C65" s="53" t="s">
        <v>435</v>
      </c>
      <c r="D65" s="32" t="s">
        <v>436</v>
      </c>
      <c r="E65" s="32" t="s">
        <v>272</v>
      </c>
      <c r="F65" s="32" t="s">
        <v>148</v>
      </c>
      <c r="G65" s="32" t="s">
        <v>290</v>
      </c>
      <c r="H65" s="32" t="s">
        <v>160</v>
      </c>
      <c r="I65" s="32" t="s">
        <v>115</v>
      </c>
      <c r="J65" s="32"/>
      <c r="K65" s="32"/>
      <c r="L65" s="32"/>
      <c r="M65" s="32"/>
      <c r="N65" s="33" t="s">
        <v>1171</v>
      </c>
      <c r="O65" s="33" t="s">
        <v>1172</v>
      </c>
      <c r="P65" s="33">
        <v>0</v>
      </c>
      <c r="Q65" s="33">
        <v>0</v>
      </c>
      <c r="R65" s="33">
        <v>0</v>
      </c>
      <c r="S65" s="33" t="s">
        <v>1173</v>
      </c>
      <c r="T65" s="34">
        <v>42887</v>
      </c>
      <c r="U65" s="35">
        <v>43098</v>
      </c>
      <c r="V65" s="35">
        <v>43190</v>
      </c>
      <c r="W65" s="36">
        <v>44196</v>
      </c>
      <c r="X65" s="114">
        <v>0</v>
      </c>
      <c r="Y65" s="114">
        <v>0</v>
      </c>
      <c r="Z65" s="114">
        <v>88000</v>
      </c>
      <c r="AA65" s="114">
        <v>100000</v>
      </c>
      <c r="AB65" s="114">
        <v>24733</v>
      </c>
      <c r="AC65" s="114"/>
      <c r="AD65" s="139"/>
      <c r="AE65" s="144"/>
      <c r="AF65" s="145">
        <v>24</v>
      </c>
      <c r="AG65" s="129" t="s">
        <v>244</v>
      </c>
      <c r="AH65" s="129"/>
      <c r="AI65" s="141"/>
      <c r="AJ65" s="144"/>
      <c r="AK65" s="145"/>
      <c r="AL65" s="129"/>
      <c r="AM65" s="129"/>
      <c r="AN65" s="129"/>
      <c r="AO65" s="129"/>
      <c r="AP65" s="129" t="s">
        <v>217</v>
      </c>
      <c r="AQ65" s="129" t="s">
        <v>752</v>
      </c>
      <c r="AR65" s="129">
        <v>1</v>
      </c>
      <c r="AS65" s="129" t="s">
        <v>216</v>
      </c>
      <c r="AT65" s="129" t="s">
        <v>750</v>
      </c>
      <c r="AU65" s="118" t="s">
        <v>1174</v>
      </c>
      <c r="AV65" s="129"/>
      <c r="AW65" s="129"/>
      <c r="AX65" s="118"/>
      <c r="AY65" s="129"/>
      <c r="AZ65" s="129"/>
      <c r="BA65" s="129"/>
      <c r="BB65" s="129"/>
      <c r="BC65" s="129"/>
      <c r="BD65" s="129"/>
      <c r="BE65" s="129"/>
      <c r="BF65" s="129"/>
      <c r="BG65" s="141"/>
      <c r="BH65" s="57" t="s">
        <v>876</v>
      </c>
      <c r="BI65" s="364" t="s">
        <v>941</v>
      </c>
      <c r="BJ65" s="146"/>
      <c r="BK65" s="146"/>
      <c r="BL65" s="146"/>
      <c r="BM65" s="146"/>
      <c r="BN65" s="146"/>
      <c r="BO65" s="146"/>
      <c r="BP65" s="146"/>
      <c r="BQ65" s="146"/>
      <c r="BR65" s="146"/>
      <c r="BS65" s="146"/>
      <c r="BT65" s="146"/>
      <c r="BU65" s="146"/>
      <c r="BV65" s="146"/>
      <c r="BW65" s="146"/>
      <c r="BX65" s="146"/>
      <c r="BY65" s="146"/>
      <c r="BZ65" s="146"/>
      <c r="CA65" s="146"/>
      <c r="CB65" s="146"/>
      <c r="CC65" s="146"/>
      <c r="CD65" s="146"/>
      <c r="CE65" s="146"/>
      <c r="CF65" s="146"/>
      <c r="CG65" s="146"/>
      <c r="CH65" s="146"/>
      <c r="CI65" s="146"/>
      <c r="CJ65" s="146"/>
      <c r="CK65" s="146"/>
      <c r="CL65" s="146"/>
      <c r="CM65" s="146"/>
      <c r="CN65" s="146"/>
      <c r="CO65" s="146"/>
      <c r="CP65" s="146"/>
      <c r="CQ65" s="146"/>
      <c r="CR65" s="146"/>
      <c r="CS65" s="146"/>
      <c r="CT65" s="146"/>
      <c r="CU65" s="146"/>
      <c r="CV65" s="146"/>
      <c r="CW65" s="146"/>
      <c r="CX65" s="146"/>
      <c r="CY65" s="146"/>
      <c r="CZ65" s="146"/>
      <c r="DA65" s="146"/>
      <c r="DB65" s="146"/>
      <c r="DC65" s="146"/>
      <c r="DD65" s="146"/>
      <c r="DE65" s="146"/>
      <c r="DF65" s="146"/>
      <c r="DG65" s="146"/>
      <c r="DH65" s="146"/>
      <c r="DI65" s="146"/>
      <c r="DJ65" s="146"/>
      <c r="DK65" s="146"/>
      <c r="DL65" s="146"/>
      <c r="DM65" s="146"/>
      <c r="DN65" s="146"/>
      <c r="DO65" s="146"/>
      <c r="DP65" s="146"/>
      <c r="DQ65" s="146"/>
      <c r="DR65" s="146"/>
      <c r="DS65" s="146"/>
      <c r="DT65" s="146"/>
      <c r="DU65" s="146"/>
      <c r="DV65" s="146"/>
      <c r="DW65" s="146"/>
      <c r="DX65" s="146"/>
      <c r="DY65" s="146"/>
      <c r="DZ65" s="146"/>
      <c r="EA65" s="146"/>
      <c r="EB65" s="146"/>
      <c r="EC65" s="146"/>
      <c r="ED65" s="146"/>
      <c r="EE65" s="146"/>
      <c r="EF65" s="146"/>
      <c r="EG65" s="146"/>
      <c r="EH65" s="146"/>
      <c r="EI65" s="146"/>
      <c r="EJ65" s="146"/>
      <c r="EK65" s="146"/>
      <c r="EL65" s="146"/>
      <c r="EM65" s="146"/>
      <c r="EN65" s="146"/>
      <c r="EO65" s="146"/>
      <c r="EP65" s="146"/>
      <c r="EQ65" s="146"/>
      <c r="ER65" s="146"/>
      <c r="ES65" s="146"/>
      <c r="ET65" s="146"/>
    </row>
    <row r="66" spans="1:150" s="147" customFormat="1" ht="25.5" hidden="1" customHeight="1" x14ac:dyDescent="0.25">
      <c r="A66" s="53" t="s">
        <v>139</v>
      </c>
      <c r="B66" s="53" t="s">
        <v>437</v>
      </c>
      <c r="C66" s="53" t="s">
        <v>438</v>
      </c>
      <c r="D66" s="32" t="s">
        <v>439</v>
      </c>
      <c r="E66" s="32" t="s">
        <v>440</v>
      </c>
      <c r="F66" s="32" t="s">
        <v>148</v>
      </c>
      <c r="G66" s="32" t="s">
        <v>417</v>
      </c>
      <c r="H66" s="32" t="s">
        <v>160</v>
      </c>
      <c r="I66" s="32" t="s">
        <v>115</v>
      </c>
      <c r="J66" s="32"/>
      <c r="K66" s="32"/>
      <c r="L66" s="32"/>
      <c r="M66" s="32"/>
      <c r="N66" s="33">
        <v>92842.82</v>
      </c>
      <c r="O66" s="33" t="s">
        <v>1164</v>
      </c>
      <c r="P66" s="33">
        <v>0</v>
      </c>
      <c r="Q66" s="33">
        <v>0</v>
      </c>
      <c r="R66" s="33">
        <v>0</v>
      </c>
      <c r="S66" s="33" t="s">
        <v>1163</v>
      </c>
      <c r="T66" s="34">
        <v>42887</v>
      </c>
      <c r="U66" s="35">
        <v>42948</v>
      </c>
      <c r="V66" s="35">
        <v>43100</v>
      </c>
      <c r="W66" s="36">
        <v>43585</v>
      </c>
      <c r="X66" s="114">
        <v>0</v>
      </c>
      <c r="Y66" s="114">
        <v>0</v>
      </c>
      <c r="Z66" s="114">
        <v>42000</v>
      </c>
      <c r="AA66" s="114">
        <v>22411</v>
      </c>
      <c r="AB66" s="114">
        <v>0</v>
      </c>
      <c r="AC66" s="114"/>
      <c r="AD66" s="139"/>
      <c r="AE66" s="144"/>
      <c r="AF66" s="145">
        <v>24</v>
      </c>
      <c r="AG66" s="129" t="s">
        <v>244</v>
      </c>
      <c r="AH66" s="129"/>
      <c r="AI66" s="141"/>
      <c r="AJ66" s="144"/>
      <c r="AK66" s="145"/>
      <c r="AL66" s="129"/>
      <c r="AM66" s="129"/>
      <c r="AN66" s="129"/>
      <c r="AO66" s="129"/>
      <c r="AP66" s="129" t="s">
        <v>217</v>
      </c>
      <c r="AQ66" s="129" t="s">
        <v>752</v>
      </c>
      <c r="AR66" s="129">
        <v>1</v>
      </c>
      <c r="AS66" s="129" t="s">
        <v>216</v>
      </c>
      <c r="AT66" s="129" t="s">
        <v>750</v>
      </c>
      <c r="AU66" s="118">
        <v>60</v>
      </c>
      <c r="AV66" s="129"/>
      <c r="AW66" s="129"/>
      <c r="AX66" s="118"/>
      <c r="AY66" s="129"/>
      <c r="AZ66" s="129"/>
      <c r="BA66" s="129"/>
      <c r="BB66" s="129"/>
      <c r="BC66" s="129"/>
      <c r="BD66" s="129"/>
      <c r="BE66" s="129"/>
      <c r="BF66" s="129"/>
      <c r="BG66" s="141"/>
      <c r="BH66" s="57" t="s">
        <v>873</v>
      </c>
      <c r="BI66" s="364" t="s">
        <v>941</v>
      </c>
      <c r="BJ66" s="146"/>
      <c r="BK66" s="146"/>
      <c r="BL66" s="146"/>
      <c r="BM66" s="146"/>
      <c r="BN66" s="146"/>
      <c r="BO66" s="146"/>
      <c r="BP66" s="146"/>
      <c r="BQ66" s="146"/>
      <c r="BR66" s="146"/>
      <c r="BS66" s="146"/>
      <c r="BT66" s="146"/>
      <c r="BU66" s="146"/>
      <c r="BV66" s="146"/>
      <c r="BW66" s="146"/>
      <c r="BX66" s="146"/>
      <c r="BY66" s="146"/>
      <c r="BZ66" s="146"/>
      <c r="CA66" s="146"/>
      <c r="CB66" s="146"/>
      <c r="CC66" s="146"/>
      <c r="CD66" s="146"/>
      <c r="CE66" s="146"/>
      <c r="CF66" s="146"/>
      <c r="CG66" s="146"/>
      <c r="CH66" s="146"/>
      <c r="CI66" s="146"/>
      <c r="CJ66" s="146"/>
      <c r="CK66" s="146"/>
      <c r="CL66" s="146"/>
      <c r="CM66" s="146"/>
      <c r="CN66" s="146"/>
      <c r="CO66" s="146"/>
      <c r="CP66" s="146"/>
      <c r="CQ66" s="146"/>
      <c r="CR66" s="146"/>
      <c r="CS66" s="146"/>
      <c r="CT66" s="146"/>
      <c r="CU66" s="146"/>
      <c r="CV66" s="146"/>
      <c r="CW66" s="146"/>
      <c r="CX66" s="146"/>
      <c r="CY66" s="146"/>
      <c r="CZ66" s="146"/>
      <c r="DA66" s="146"/>
      <c r="DB66" s="146"/>
      <c r="DC66" s="146"/>
      <c r="DD66" s="146"/>
      <c r="DE66" s="146"/>
      <c r="DF66" s="146"/>
      <c r="DG66" s="146"/>
      <c r="DH66" s="146"/>
      <c r="DI66" s="146"/>
      <c r="DJ66" s="146"/>
      <c r="DK66" s="146"/>
      <c r="DL66" s="146"/>
      <c r="DM66" s="146"/>
      <c r="DN66" s="146"/>
      <c r="DO66" s="146"/>
      <c r="DP66" s="146"/>
      <c r="DQ66" s="146"/>
      <c r="DR66" s="146"/>
      <c r="DS66" s="146"/>
      <c r="DT66" s="146"/>
      <c r="DU66" s="146"/>
      <c r="DV66" s="146"/>
      <c r="DW66" s="146"/>
      <c r="DX66" s="146"/>
      <c r="DY66" s="146"/>
      <c r="DZ66" s="146"/>
      <c r="EA66" s="146"/>
      <c r="EB66" s="146"/>
      <c r="EC66" s="146"/>
      <c r="ED66" s="146"/>
      <c r="EE66" s="146"/>
      <c r="EF66" s="146"/>
      <c r="EG66" s="146"/>
      <c r="EH66" s="146"/>
      <c r="EI66" s="146"/>
      <c r="EJ66" s="146"/>
      <c r="EK66" s="146"/>
      <c r="EL66" s="146"/>
      <c r="EM66" s="146"/>
      <c r="EN66" s="146"/>
      <c r="EO66" s="146"/>
      <c r="EP66" s="146"/>
      <c r="EQ66" s="146"/>
      <c r="ER66" s="146"/>
      <c r="ES66" s="146"/>
      <c r="ET66" s="146"/>
    </row>
    <row r="67" spans="1:150" s="113" customFormat="1" ht="25.5" hidden="1" customHeight="1" x14ac:dyDescent="0.25">
      <c r="A67" s="20" t="s">
        <v>93</v>
      </c>
      <c r="B67" s="21" t="s">
        <v>83</v>
      </c>
      <c r="C67" s="21"/>
      <c r="D67" s="22" t="s">
        <v>441</v>
      </c>
      <c r="E67" s="23"/>
      <c r="F67" s="23"/>
      <c r="G67" s="23"/>
      <c r="H67" s="23"/>
      <c r="I67" s="23"/>
      <c r="J67" s="23"/>
      <c r="K67" s="23"/>
      <c r="L67" s="23"/>
      <c r="M67" s="23"/>
      <c r="N67" s="23"/>
      <c r="O67" s="23"/>
      <c r="P67" s="23"/>
      <c r="Q67" s="23"/>
      <c r="R67" s="23"/>
      <c r="S67" s="24"/>
      <c r="T67" s="25"/>
      <c r="U67" s="38"/>
      <c r="V67" s="38"/>
      <c r="W67" s="28" t="s">
        <v>275</v>
      </c>
      <c r="X67" s="108"/>
      <c r="Y67" s="108"/>
      <c r="Z67" s="108"/>
      <c r="AA67" s="108"/>
      <c r="AB67" s="108"/>
      <c r="AC67" s="108"/>
      <c r="AD67" s="138"/>
      <c r="AE67" s="109"/>
      <c r="AF67" s="112"/>
      <c r="AG67" s="110"/>
      <c r="AH67" s="110"/>
      <c r="AI67" s="111"/>
      <c r="AJ67" s="109"/>
      <c r="AK67" s="112"/>
      <c r="AL67" s="110"/>
      <c r="AM67" s="110"/>
      <c r="AN67" s="110"/>
      <c r="AO67" s="110"/>
      <c r="AP67" s="110"/>
      <c r="AQ67" s="110"/>
      <c r="AR67" s="110"/>
      <c r="AS67" s="110"/>
      <c r="AT67" s="110"/>
      <c r="AU67" s="110"/>
      <c r="AV67" s="110"/>
      <c r="AW67" s="110"/>
      <c r="AX67" s="110"/>
      <c r="AY67" s="110"/>
      <c r="AZ67" s="110"/>
      <c r="BA67" s="110"/>
      <c r="BB67" s="110"/>
      <c r="BC67" s="110"/>
      <c r="BD67" s="110"/>
      <c r="BE67" s="110"/>
      <c r="BF67" s="110"/>
      <c r="BG67" s="111"/>
      <c r="BH67" s="57"/>
      <c r="BI67" s="364" t="s">
        <v>275</v>
      </c>
      <c r="BJ67" s="101"/>
      <c r="BK67" s="101"/>
      <c r="BL67" s="101"/>
      <c r="BM67" s="101"/>
      <c r="BN67" s="101"/>
      <c r="BO67" s="101"/>
      <c r="BP67" s="101"/>
      <c r="BQ67" s="101"/>
      <c r="BR67" s="101"/>
      <c r="BS67" s="101"/>
      <c r="BT67" s="101"/>
      <c r="BU67" s="101"/>
      <c r="BV67" s="101"/>
      <c r="BW67" s="101"/>
      <c r="BX67" s="101"/>
      <c r="BY67" s="101"/>
      <c r="BZ67" s="101"/>
      <c r="CA67" s="101"/>
      <c r="CB67" s="101"/>
      <c r="CC67" s="101"/>
      <c r="CD67" s="101"/>
      <c r="CE67" s="101"/>
      <c r="CF67" s="101"/>
      <c r="CG67" s="101"/>
      <c r="CH67" s="101"/>
      <c r="CI67" s="101"/>
      <c r="CJ67" s="101"/>
      <c r="CK67" s="101"/>
      <c r="CL67" s="101"/>
      <c r="CM67" s="101"/>
      <c r="CN67" s="101"/>
      <c r="CO67" s="101"/>
      <c r="CP67" s="101"/>
      <c r="CQ67" s="101"/>
      <c r="CR67" s="101"/>
      <c r="CS67" s="101"/>
      <c r="CT67" s="101"/>
      <c r="CU67" s="101"/>
      <c r="CV67" s="101"/>
      <c r="CW67" s="101"/>
      <c r="CX67" s="101"/>
      <c r="CY67" s="101"/>
      <c r="CZ67" s="101"/>
      <c r="DA67" s="101"/>
      <c r="DB67" s="101"/>
      <c r="DC67" s="101"/>
      <c r="DD67" s="101"/>
      <c r="DE67" s="101"/>
      <c r="DF67" s="101"/>
      <c r="DG67" s="101"/>
      <c r="DH67" s="101"/>
      <c r="DI67" s="101"/>
      <c r="DJ67" s="101"/>
      <c r="DK67" s="101"/>
      <c r="DL67" s="101"/>
      <c r="DM67" s="101"/>
      <c r="DN67" s="101"/>
      <c r="DO67" s="101"/>
      <c r="DP67" s="101"/>
      <c r="DQ67" s="101"/>
      <c r="DR67" s="101"/>
      <c r="DS67" s="101"/>
      <c r="DT67" s="101"/>
      <c r="DU67" s="101"/>
      <c r="DV67" s="101"/>
      <c r="DW67" s="101"/>
      <c r="DX67" s="101"/>
      <c r="DY67" s="101"/>
      <c r="DZ67" s="101"/>
      <c r="EA67" s="101"/>
      <c r="EB67" s="101"/>
      <c r="EC67" s="101"/>
      <c r="ED67" s="101"/>
      <c r="EE67" s="101"/>
      <c r="EF67" s="101"/>
      <c r="EG67" s="101"/>
      <c r="EH67" s="101"/>
      <c r="EI67" s="101"/>
      <c r="EJ67" s="101"/>
      <c r="EK67" s="101"/>
      <c r="EL67" s="101"/>
      <c r="EM67" s="101"/>
      <c r="EN67" s="101"/>
      <c r="EO67" s="101"/>
      <c r="EP67" s="101"/>
      <c r="EQ67" s="101"/>
      <c r="ER67" s="101"/>
      <c r="ES67" s="101"/>
      <c r="ET67" s="101"/>
    </row>
    <row r="68" spans="1:150" ht="25.5" hidden="1" customHeight="1" x14ac:dyDescent="0.25">
      <c r="A68" s="53" t="s">
        <v>141</v>
      </c>
      <c r="B68" s="53" t="s">
        <v>442</v>
      </c>
      <c r="C68" s="53" t="s">
        <v>443</v>
      </c>
      <c r="D68" s="77" t="s">
        <v>444</v>
      </c>
      <c r="E68" s="31" t="s">
        <v>266</v>
      </c>
      <c r="F68" s="32" t="s">
        <v>148</v>
      </c>
      <c r="G68" s="32" t="s">
        <v>417</v>
      </c>
      <c r="H68" s="32" t="s">
        <v>149</v>
      </c>
      <c r="I68" s="32" t="s">
        <v>115</v>
      </c>
      <c r="J68" s="32"/>
      <c r="K68" s="32"/>
      <c r="L68" s="32"/>
      <c r="M68" s="32"/>
      <c r="N68" s="385">
        <v>725656.21</v>
      </c>
      <c r="O68" s="385">
        <v>328808.36</v>
      </c>
      <c r="P68" s="385">
        <v>32176.85</v>
      </c>
      <c r="Q68" s="385"/>
      <c r="R68" s="385"/>
      <c r="S68" s="385">
        <v>364671</v>
      </c>
      <c r="T68" s="34">
        <v>43009</v>
      </c>
      <c r="U68" s="35">
        <v>43070</v>
      </c>
      <c r="V68" s="35">
        <v>43190</v>
      </c>
      <c r="W68" s="36">
        <v>43799</v>
      </c>
      <c r="X68" s="114">
        <v>0</v>
      </c>
      <c r="Y68" s="114">
        <v>0</v>
      </c>
      <c r="Z68" s="114">
        <v>135427</v>
      </c>
      <c r="AA68" s="114">
        <f>S68-Z68</f>
        <v>229244</v>
      </c>
      <c r="AB68" s="114">
        <v>0</v>
      </c>
      <c r="AC68" s="114"/>
      <c r="AD68" s="139"/>
      <c r="AE68" s="115"/>
      <c r="AF68" s="119">
        <v>23</v>
      </c>
      <c r="AG68" s="129" t="s">
        <v>753</v>
      </c>
      <c r="AH68" s="120"/>
      <c r="AI68" s="135"/>
      <c r="AJ68" s="136"/>
      <c r="AK68" s="119"/>
      <c r="AL68" s="120"/>
      <c r="AM68" s="120"/>
      <c r="AN68" s="120"/>
      <c r="AO68" s="120"/>
      <c r="AP68" s="120" t="s">
        <v>216</v>
      </c>
      <c r="AQ68" s="162" t="s">
        <v>750</v>
      </c>
      <c r="AR68" s="120">
        <v>261</v>
      </c>
      <c r="AS68" s="120" t="s">
        <v>206</v>
      </c>
      <c r="AT68" s="140" t="s">
        <v>207</v>
      </c>
      <c r="AU68" s="120">
        <v>100</v>
      </c>
      <c r="AV68" s="120" t="s">
        <v>208</v>
      </c>
      <c r="AW68" s="129" t="s">
        <v>209</v>
      </c>
      <c r="AX68" s="120">
        <v>1</v>
      </c>
      <c r="AY68" s="115"/>
      <c r="AZ68" s="115"/>
      <c r="BA68" s="115"/>
      <c r="BB68" s="115"/>
      <c r="BC68" s="115"/>
      <c r="BD68" s="115"/>
      <c r="BE68" s="115"/>
      <c r="BF68" s="115"/>
      <c r="BG68" s="366"/>
      <c r="BH68" s="57" t="s">
        <v>867</v>
      </c>
      <c r="BI68" s="364" t="s">
        <v>941</v>
      </c>
      <c r="BJ68" s="122"/>
      <c r="BK68" s="122"/>
      <c r="BL68" s="122"/>
      <c r="BM68" s="122"/>
      <c r="BN68" s="122"/>
    </row>
    <row r="69" spans="1:150" ht="41.25" hidden="1" customHeight="1" x14ac:dyDescent="0.25">
      <c r="A69" s="53" t="s">
        <v>142</v>
      </c>
      <c r="B69" s="53" t="s">
        <v>445</v>
      </c>
      <c r="C69" s="53" t="s">
        <v>446</v>
      </c>
      <c r="D69" s="77" t="s">
        <v>447</v>
      </c>
      <c r="E69" s="31" t="s">
        <v>297</v>
      </c>
      <c r="F69" s="32" t="s">
        <v>148</v>
      </c>
      <c r="G69" s="32" t="s">
        <v>399</v>
      </c>
      <c r="H69" s="32" t="s">
        <v>149</v>
      </c>
      <c r="I69" s="32" t="s">
        <v>115</v>
      </c>
      <c r="J69" s="32"/>
      <c r="K69" s="32"/>
      <c r="L69" s="32"/>
      <c r="M69" s="32"/>
      <c r="N69" s="33">
        <f>SUM(O69:S69)</f>
        <v>226080</v>
      </c>
      <c r="O69" s="33">
        <v>16956</v>
      </c>
      <c r="P69" s="33">
        <v>16956</v>
      </c>
      <c r="Q69" s="33">
        <v>0</v>
      </c>
      <c r="R69" s="33">
        <v>0</v>
      </c>
      <c r="S69" s="33">
        <v>192168</v>
      </c>
      <c r="T69" s="34">
        <v>43009</v>
      </c>
      <c r="U69" s="35">
        <v>43070</v>
      </c>
      <c r="V69" s="35">
        <v>43159</v>
      </c>
      <c r="W69" s="36">
        <v>43861</v>
      </c>
      <c r="X69" s="114"/>
      <c r="Y69" s="114">
        <v>0</v>
      </c>
      <c r="Z69" s="114">
        <v>60000</v>
      </c>
      <c r="AA69" s="114">
        <v>117168</v>
      </c>
      <c r="AB69" s="114">
        <v>15000</v>
      </c>
      <c r="AC69" s="114"/>
      <c r="AD69" s="139"/>
      <c r="AE69" s="115"/>
      <c r="AF69" s="119">
        <v>23</v>
      </c>
      <c r="AG69" s="129" t="s">
        <v>753</v>
      </c>
      <c r="AH69" s="120"/>
      <c r="AI69" s="135"/>
      <c r="AJ69" s="136"/>
      <c r="AK69" s="119"/>
      <c r="AL69" s="120"/>
      <c r="AM69" s="120"/>
      <c r="AN69" s="120"/>
      <c r="AO69" s="120"/>
      <c r="AP69" s="120" t="s">
        <v>216</v>
      </c>
      <c r="AQ69" s="162" t="s">
        <v>750</v>
      </c>
      <c r="AR69" s="120">
        <v>34</v>
      </c>
      <c r="AS69" s="120" t="s">
        <v>208</v>
      </c>
      <c r="AT69" s="129" t="s">
        <v>209</v>
      </c>
      <c r="AU69" s="120">
        <v>1</v>
      </c>
      <c r="AV69" s="118" t="s">
        <v>210</v>
      </c>
      <c r="AW69" s="118" t="s">
        <v>211</v>
      </c>
      <c r="AX69" s="118">
        <v>2</v>
      </c>
      <c r="AY69" s="118"/>
      <c r="AZ69" s="118"/>
      <c r="BA69" s="118"/>
      <c r="BB69" s="118"/>
      <c r="BC69" s="118"/>
      <c r="BD69" s="118"/>
      <c r="BE69" s="118"/>
      <c r="BF69" s="118"/>
      <c r="BG69" s="367"/>
      <c r="BH69" s="57" t="s">
        <v>868</v>
      </c>
      <c r="BI69" s="364" t="s">
        <v>941</v>
      </c>
      <c r="BJ69" s="122"/>
      <c r="BK69" s="122"/>
      <c r="BL69" s="122"/>
      <c r="BM69" s="122"/>
      <c r="BN69" s="122"/>
    </row>
    <row r="70" spans="1:150" ht="44.25" hidden="1" customHeight="1" x14ac:dyDescent="0.25">
      <c r="A70" s="53" t="s">
        <v>448</v>
      </c>
      <c r="B70" s="53" t="s">
        <v>449</v>
      </c>
      <c r="C70" s="53" t="s">
        <v>450</v>
      </c>
      <c r="D70" s="77" t="s">
        <v>451</v>
      </c>
      <c r="E70" s="31" t="s">
        <v>272</v>
      </c>
      <c r="F70" s="32" t="s">
        <v>148</v>
      </c>
      <c r="G70" s="32" t="s">
        <v>290</v>
      </c>
      <c r="H70" s="32" t="s">
        <v>149</v>
      </c>
      <c r="I70" s="32" t="s">
        <v>115</v>
      </c>
      <c r="J70" s="32"/>
      <c r="K70" s="32"/>
      <c r="L70" s="32"/>
      <c r="M70" s="32"/>
      <c r="N70" s="33">
        <f>O70+P70+S70</f>
        <v>312531.76470588235</v>
      </c>
      <c r="O70" s="33">
        <f>S70*15/85/2</f>
        <v>23439.882352941175</v>
      </c>
      <c r="P70" s="33">
        <f>O70</f>
        <v>23439.882352941175</v>
      </c>
      <c r="Q70" s="33">
        <v>0</v>
      </c>
      <c r="R70" s="33">
        <v>0</v>
      </c>
      <c r="S70" s="33">
        <v>265652</v>
      </c>
      <c r="T70" s="34">
        <v>43009</v>
      </c>
      <c r="U70" s="35">
        <v>43070</v>
      </c>
      <c r="V70" s="35">
        <v>43159</v>
      </c>
      <c r="W70" s="36">
        <v>43921</v>
      </c>
      <c r="X70" s="114">
        <v>0</v>
      </c>
      <c r="Y70" s="114">
        <v>0</v>
      </c>
      <c r="Z70" s="114">
        <v>125000</v>
      </c>
      <c r="AA70" s="114">
        <v>125000</v>
      </c>
      <c r="AB70" s="114">
        <f>S70-Z70-AA70</f>
        <v>15652</v>
      </c>
      <c r="AC70" s="114"/>
      <c r="AD70" s="139"/>
      <c r="AE70" s="115"/>
      <c r="AF70" s="119">
        <v>23</v>
      </c>
      <c r="AG70" s="129" t="s">
        <v>753</v>
      </c>
      <c r="AH70" s="120"/>
      <c r="AI70" s="135"/>
      <c r="AJ70" s="136"/>
      <c r="AK70" s="119"/>
      <c r="AL70" s="120"/>
      <c r="AM70" s="120"/>
      <c r="AN70" s="120"/>
      <c r="AO70" s="120"/>
      <c r="AP70" s="120" t="s">
        <v>216</v>
      </c>
      <c r="AQ70" s="162" t="s">
        <v>750</v>
      </c>
      <c r="AR70" s="120">
        <v>245</v>
      </c>
      <c r="AS70" s="120" t="s">
        <v>208</v>
      </c>
      <c r="AT70" s="129" t="s">
        <v>209</v>
      </c>
      <c r="AU70" s="120">
        <v>1</v>
      </c>
      <c r="AV70" s="118" t="s">
        <v>210</v>
      </c>
      <c r="AW70" s="118" t="s">
        <v>211</v>
      </c>
      <c r="AX70" s="118">
        <v>6</v>
      </c>
      <c r="AY70" s="118"/>
      <c r="AZ70" s="118"/>
      <c r="BA70" s="118"/>
      <c r="BB70" s="118"/>
      <c r="BC70" s="118"/>
      <c r="BD70" s="118"/>
      <c r="BE70" s="118"/>
      <c r="BF70" s="118"/>
      <c r="BG70" s="367"/>
      <c r="BH70" s="57" t="s">
        <v>866</v>
      </c>
      <c r="BI70" s="364" t="s">
        <v>941</v>
      </c>
      <c r="BJ70" s="122"/>
      <c r="BK70" s="122"/>
      <c r="BL70" s="122"/>
      <c r="BM70" s="122"/>
      <c r="BN70" s="122"/>
    </row>
    <row r="71" spans="1:150" s="165" customFormat="1" ht="24.75" hidden="1" customHeight="1" thickBot="1" x14ac:dyDescent="0.3">
      <c r="A71" s="78" t="s">
        <v>452</v>
      </c>
      <c r="B71" s="79" t="s">
        <v>83</v>
      </c>
      <c r="C71" s="79"/>
      <c r="D71" s="79" t="s">
        <v>453</v>
      </c>
      <c r="E71" s="80"/>
      <c r="F71" s="80"/>
      <c r="G71" s="80"/>
      <c r="H71" s="80"/>
      <c r="I71" s="80"/>
      <c r="J71" s="80"/>
      <c r="K71" s="80"/>
      <c r="L71" s="80"/>
      <c r="M71" s="80"/>
      <c r="N71" s="80"/>
      <c r="O71" s="80"/>
      <c r="P71" s="80"/>
      <c r="Q71" s="80"/>
      <c r="R71" s="80"/>
      <c r="S71" s="80"/>
      <c r="T71" s="81"/>
      <c r="U71" s="82"/>
      <c r="V71" s="82"/>
      <c r="W71" s="83" t="s">
        <v>275</v>
      </c>
      <c r="X71" s="80"/>
      <c r="Y71" s="80"/>
      <c r="Z71" s="80"/>
      <c r="AA71" s="80"/>
      <c r="AB71" s="80"/>
      <c r="AC71" s="80"/>
      <c r="AD71" s="80"/>
      <c r="AE71" s="163"/>
      <c r="AF71" s="80"/>
      <c r="AG71" s="80"/>
      <c r="AH71" s="80"/>
      <c r="AI71" s="80"/>
      <c r="AJ71" s="163"/>
      <c r="AK71" s="80"/>
      <c r="AL71" s="80"/>
      <c r="AM71" s="80"/>
      <c r="AN71" s="80"/>
      <c r="AO71" s="80"/>
      <c r="AP71" s="164"/>
      <c r="AQ71" s="164"/>
      <c r="AR71" s="164"/>
      <c r="AS71" s="164"/>
      <c r="AT71" s="80"/>
      <c r="AU71" s="164"/>
      <c r="AV71" s="164"/>
      <c r="AW71" s="80"/>
      <c r="AX71" s="164"/>
      <c r="AY71" s="164"/>
      <c r="AZ71" s="80"/>
      <c r="BA71" s="164"/>
      <c r="BB71" s="164"/>
      <c r="BC71" s="164"/>
      <c r="BD71" s="164"/>
      <c r="BE71" s="164"/>
      <c r="BF71" s="164"/>
      <c r="BG71" s="164"/>
      <c r="BH71" s="57"/>
      <c r="BI71" s="364" t="s">
        <v>275</v>
      </c>
      <c r="BJ71" s="101"/>
      <c r="BK71" s="101"/>
      <c r="BL71" s="101"/>
      <c r="BM71" s="101"/>
      <c r="BN71" s="101"/>
      <c r="BO71" s="101"/>
      <c r="BP71" s="101"/>
      <c r="BQ71" s="101"/>
      <c r="BR71" s="101"/>
      <c r="BS71" s="101"/>
      <c r="BT71" s="101"/>
      <c r="BU71" s="101"/>
      <c r="BV71" s="101"/>
      <c r="BW71" s="101"/>
      <c r="BX71" s="101"/>
      <c r="BY71" s="101"/>
      <c r="BZ71" s="101"/>
      <c r="CA71" s="101"/>
      <c r="CB71" s="101"/>
      <c r="CC71" s="101"/>
      <c r="CD71" s="101"/>
      <c r="CE71" s="101"/>
      <c r="CF71" s="101"/>
      <c r="CG71" s="101"/>
      <c r="CH71" s="101"/>
      <c r="CI71" s="101"/>
      <c r="CJ71" s="101"/>
      <c r="CK71" s="101"/>
      <c r="CL71" s="101"/>
      <c r="CM71" s="101"/>
      <c r="CN71" s="101"/>
      <c r="CO71" s="101"/>
      <c r="CP71" s="101"/>
      <c r="CQ71" s="101"/>
      <c r="CR71" s="101"/>
      <c r="CS71" s="101"/>
      <c r="CT71" s="101"/>
      <c r="CU71" s="101"/>
      <c r="CV71" s="101"/>
      <c r="CW71" s="101"/>
      <c r="CX71" s="101"/>
      <c r="CY71" s="101"/>
      <c r="CZ71" s="101"/>
      <c r="DA71" s="101"/>
      <c r="DB71" s="101"/>
      <c r="DC71" s="101"/>
      <c r="DD71" s="101"/>
      <c r="DE71" s="101"/>
      <c r="DF71" s="101"/>
      <c r="DG71" s="101"/>
      <c r="DH71" s="101"/>
      <c r="DI71" s="101"/>
      <c r="DJ71" s="101"/>
      <c r="DK71" s="101"/>
      <c r="DL71" s="101"/>
      <c r="DM71" s="101"/>
      <c r="DN71" s="101"/>
      <c r="DO71" s="101"/>
      <c r="DP71" s="101"/>
      <c r="DQ71" s="101"/>
      <c r="DR71" s="101"/>
      <c r="DS71" s="101"/>
      <c r="DT71" s="101"/>
      <c r="DU71" s="101"/>
      <c r="DV71" s="101"/>
      <c r="DW71" s="101"/>
      <c r="DX71" s="101"/>
      <c r="DY71" s="101"/>
      <c r="DZ71" s="101"/>
      <c r="EA71" s="101"/>
      <c r="EB71" s="101"/>
      <c r="EC71" s="101"/>
      <c r="ED71" s="101"/>
      <c r="EE71" s="101"/>
      <c r="EF71" s="101"/>
      <c r="EG71" s="101"/>
      <c r="EH71" s="101"/>
      <c r="EI71" s="101"/>
      <c r="EJ71" s="101"/>
      <c r="EK71" s="101"/>
      <c r="EL71" s="101"/>
      <c r="EM71" s="101"/>
      <c r="EN71" s="101"/>
      <c r="EO71" s="101"/>
      <c r="EP71" s="101"/>
      <c r="EQ71" s="101"/>
      <c r="ER71" s="101"/>
      <c r="ES71" s="101"/>
      <c r="ET71" s="101"/>
    </row>
    <row r="72" spans="1:150" s="113" customFormat="1" ht="25.5" hidden="1" customHeight="1" x14ac:dyDescent="0.25">
      <c r="A72" s="20" t="s">
        <v>94</v>
      </c>
      <c r="B72" s="21" t="s">
        <v>83</v>
      </c>
      <c r="C72" s="21"/>
      <c r="D72" s="22" t="s">
        <v>454</v>
      </c>
      <c r="E72" s="23"/>
      <c r="F72" s="23"/>
      <c r="G72" s="23"/>
      <c r="H72" s="23"/>
      <c r="I72" s="23"/>
      <c r="J72" s="23"/>
      <c r="K72" s="23"/>
      <c r="L72" s="23"/>
      <c r="M72" s="23"/>
      <c r="N72" s="23"/>
      <c r="O72" s="23"/>
      <c r="P72" s="23"/>
      <c r="Q72" s="23"/>
      <c r="R72" s="23"/>
      <c r="S72" s="24"/>
      <c r="T72" s="25"/>
      <c r="U72" s="38"/>
      <c r="V72" s="38"/>
      <c r="W72" s="28" t="s">
        <v>275</v>
      </c>
      <c r="X72" s="108"/>
      <c r="Y72" s="108"/>
      <c r="Z72" s="108"/>
      <c r="AA72" s="108"/>
      <c r="AB72" s="108"/>
      <c r="AC72" s="108"/>
      <c r="AD72" s="138"/>
      <c r="AE72" s="109"/>
      <c r="AF72" s="112"/>
      <c r="AG72" s="110"/>
      <c r="AH72" s="110"/>
      <c r="AI72" s="111"/>
      <c r="AJ72" s="109"/>
      <c r="AK72" s="112"/>
      <c r="AL72" s="110"/>
      <c r="AM72" s="110"/>
      <c r="AN72" s="110"/>
      <c r="AO72" s="110"/>
      <c r="AP72" s="110"/>
      <c r="AQ72" s="110"/>
      <c r="AR72" s="110"/>
      <c r="AS72" s="110"/>
      <c r="AT72" s="110"/>
      <c r="AU72" s="110"/>
      <c r="AV72" s="110"/>
      <c r="AW72" s="110"/>
      <c r="AX72" s="110"/>
      <c r="AY72" s="110"/>
      <c r="AZ72" s="110"/>
      <c r="BA72" s="110"/>
      <c r="BB72" s="110"/>
      <c r="BC72" s="110"/>
      <c r="BD72" s="110"/>
      <c r="BE72" s="110"/>
      <c r="BF72" s="110"/>
      <c r="BG72" s="111"/>
      <c r="BH72" s="57"/>
      <c r="BI72" s="364" t="s">
        <v>275</v>
      </c>
      <c r="BJ72" s="101"/>
      <c r="BK72" s="101"/>
      <c r="BL72" s="101"/>
      <c r="BM72" s="101"/>
      <c r="BN72" s="101"/>
      <c r="BO72" s="101"/>
      <c r="BP72" s="101"/>
      <c r="BQ72" s="101"/>
      <c r="BR72" s="101"/>
      <c r="BS72" s="101"/>
      <c r="BT72" s="101"/>
      <c r="BU72" s="101"/>
      <c r="BV72" s="101"/>
      <c r="BW72" s="101"/>
      <c r="BX72" s="101"/>
      <c r="BY72" s="101"/>
      <c r="BZ72" s="101"/>
      <c r="CA72" s="101"/>
      <c r="CB72" s="101"/>
      <c r="CC72" s="101"/>
      <c r="CD72" s="101"/>
      <c r="CE72" s="101"/>
      <c r="CF72" s="101"/>
      <c r="CG72" s="101"/>
      <c r="CH72" s="101"/>
      <c r="CI72" s="101"/>
      <c r="CJ72" s="101"/>
      <c r="CK72" s="101"/>
      <c r="CL72" s="101"/>
      <c r="CM72" s="101"/>
      <c r="CN72" s="101"/>
      <c r="CO72" s="101"/>
      <c r="CP72" s="101"/>
      <c r="CQ72" s="101"/>
      <c r="CR72" s="101"/>
      <c r="CS72" s="101"/>
      <c r="CT72" s="101"/>
      <c r="CU72" s="101"/>
      <c r="CV72" s="101"/>
      <c r="CW72" s="101"/>
      <c r="CX72" s="101"/>
      <c r="CY72" s="101"/>
      <c r="CZ72" s="101"/>
      <c r="DA72" s="101"/>
      <c r="DB72" s="101"/>
      <c r="DC72" s="101"/>
      <c r="DD72" s="101"/>
      <c r="DE72" s="101"/>
      <c r="DF72" s="101"/>
      <c r="DG72" s="101"/>
      <c r="DH72" s="101"/>
      <c r="DI72" s="101"/>
      <c r="DJ72" s="101"/>
      <c r="DK72" s="101"/>
      <c r="DL72" s="101"/>
      <c r="DM72" s="101"/>
      <c r="DN72" s="101"/>
      <c r="DO72" s="101"/>
      <c r="DP72" s="101"/>
      <c r="DQ72" s="101"/>
      <c r="DR72" s="101"/>
      <c r="DS72" s="101"/>
      <c r="DT72" s="101"/>
      <c r="DU72" s="101"/>
      <c r="DV72" s="101"/>
      <c r="DW72" s="101"/>
      <c r="DX72" s="101"/>
      <c r="DY72" s="101"/>
      <c r="DZ72" s="101"/>
      <c r="EA72" s="101"/>
      <c r="EB72" s="101"/>
      <c r="EC72" s="101"/>
      <c r="ED72" s="101"/>
      <c r="EE72" s="101"/>
      <c r="EF72" s="101"/>
      <c r="EG72" s="101"/>
      <c r="EH72" s="101"/>
      <c r="EI72" s="101"/>
      <c r="EJ72" s="101"/>
      <c r="EK72" s="101"/>
      <c r="EL72" s="101"/>
      <c r="EM72" s="101"/>
      <c r="EN72" s="101"/>
      <c r="EO72" s="101"/>
      <c r="EP72" s="101"/>
      <c r="EQ72" s="101"/>
      <c r="ER72" s="101"/>
      <c r="ES72" s="101"/>
      <c r="ET72" s="101"/>
    </row>
    <row r="73" spans="1:150" ht="25.5" hidden="1" customHeight="1" x14ac:dyDescent="0.25">
      <c r="A73" s="29" t="s">
        <v>144</v>
      </c>
      <c r="B73" s="29" t="s">
        <v>455</v>
      </c>
      <c r="C73" s="29" t="s">
        <v>456</v>
      </c>
      <c r="D73" s="30" t="s">
        <v>457</v>
      </c>
      <c r="E73" s="31" t="s">
        <v>280</v>
      </c>
      <c r="F73" s="32" t="s">
        <v>162</v>
      </c>
      <c r="G73" s="32" t="s">
        <v>458</v>
      </c>
      <c r="H73" s="84" t="s">
        <v>163</v>
      </c>
      <c r="I73" s="32" t="s">
        <v>115</v>
      </c>
      <c r="J73" s="32"/>
      <c r="K73" s="32"/>
      <c r="L73" s="32"/>
      <c r="M73" s="32"/>
      <c r="N73" s="33">
        <f>O73+P73+S73</f>
        <v>46877.647058823532</v>
      </c>
      <c r="O73" s="33">
        <f>P73</f>
        <v>3515.8235294117649</v>
      </c>
      <c r="P73" s="33">
        <f>7.5*S73/85</f>
        <v>3515.8235294117649</v>
      </c>
      <c r="Q73" s="33"/>
      <c r="R73" s="33"/>
      <c r="S73" s="33">
        <v>39846</v>
      </c>
      <c r="T73" s="34">
        <v>43159</v>
      </c>
      <c r="U73" s="35">
        <v>43205</v>
      </c>
      <c r="V73" s="35">
        <v>43281</v>
      </c>
      <c r="W73" s="36">
        <v>44230</v>
      </c>
      <c r="X73" s="114"/>
      <c r="Y73" s="114"/>
      <c r="Z73" s="114">
        <v>8396.0025000000005</v>
      </c>
      <c r="AA73" s="114">
        <v>10200</v>
      </c>
      <c r="AB73" s="114">
        <v>12750</v>
      </c>
      <c r="AC73" s="114">
        <v>8500</v>
      </c>
      <c r="AD73" s="139"/>
      <c r="AE73" s="115"/>
      <c r="AF73" s="145">
        <v>47</v>
      </c>
      <c r="AG73" s="129" t="s">
        <v>256</v>
      </c>
      <c r="AH73" s="120"/>
      <c r="AI73" s="135"/>
      <c r="AJ73" s="136"/>
      <c r="AK73" s="119"/>
      <c r="AL73" s="120"/>
      <c r="AM73" s="120"/>
      <c r="AN73" s="120"/>
      <c r="AO73" s="120"/>
      <c r="AP73" s="120" t="s">
        <v>219</v>
      </c>
      <c r="AQ73" s="129" t="s">
        <v>754</v>
      </c>
      <c r="AR73" s="117">
        <v>431</v>
      </c>
      <c r="AS73" s="129"/>
      <c r="AT73" s="129"/>
      <c r="AU73" s="120"/>
      <c r="AV73" s="120"/>
      <c r="AW73" s="129"/>
      <c r="AX73" s="120"/>
      <c r="AY73" s="120"/>
      <c r="AZ73" s="120"/>
      <c r="BA73" s="120"/>
      <c r="BB73" s="120"/>
      <c r="BC73" s="120"/>
      <c r="BD73" s="120"/>
      <c r="BE73" s="120"/>
      <c r="BF73" s="120"/>
      <c r="BG73" s="135"/>
      <c r="BH73" s="57" t="s">
        <v>861</v>
      </c>
      <c r="BI73" s="364" t="s">
        <v>941</v>
      </c>
    </row>
    <row r="74" spans="1:150" ht="25.5" hidden="1" customHeight="1" x14ac:dyDescent="0.25">
      <c r="A74" s="29" t="s">
        <v>459</v>
      </c>
      <c r="B74" s="29" t="s">
        <v>460</v>
      </c>
      <c r="C74" s="29" t="s">
        <v>461</v>
      </c>
      <c r="D74" s="30" t="s">
        <v>462</v>
      </c>
      <c r="E74" s="31" t="s">
        <v>463</v>
      </c>
      <c r="F74" s="32" t="s">
        <v>162</v>
      </c>
      <c r="G74" s="32" t="s">
        <v>399</v>
      </c>
      <c r="H74" s="84" t="s">
        <v>163</v>
      </c>
      <c r="I74" s="32" t="s">
        <v>115</v>
      </c>
      <c r="J74" s="32"/>
      <c r="K74" s="32"/>
      <c r="L74" s="32"/>
      <c r="M74" s="32"/>
      <c r="N74" s="33">
        <f>O74+P74+S74</f>
        <v>137798.82352941178</v>
      </c>
      <c r="O74" s="33">
        <f>P74</f>
        <v>10334.911764705883</v>
      </c>
      <c r="P74" s="33">
        <f>7.5*S74/85</f>
        <v>10334.911764705883</v>
      </c>
      <c r="Q74" s="33"/>
      <c r="R74" s="33"/>
      <c r="S74" s="33">
        <v>117129</v>
      </c>
      <c r="T74" s="34">
        <v>43159</v>
      </c>
      <c r="U74" s="35">
        <v>43205</v>
      </c>
      <c r="V74" s="35">
        <v>43281</v>
      </c>
      <c r="W74" s="36">
        <v>44355</v>
      </c>
      <c r="X74" s="114"/>
      <c r="Y74" s="114"/>
      <c r="Z74" s="114">
        <v>39000</v>
      </c>
      <c r="AA74" s="114">
        <v>26000</v>
      </c>
      <c r="AB74" s="114">
        <v>26000</v>
      </c>
      <c r="AC74" s="114">
        <v>26129</v>
      </c>
      <c r="AD74" s="139"/>
      <c r="AE74" s="115"/>
      <c r="AF74" s="145">
        <v>47</v>
      </c>
      <c r="AG74" s="129" t="s">
        <v>256</v>
      </c>
      <c r="AH74" s="120"/>
      <c r="AI74" s="135"/>
      <c r="AJ74" s="136"/>
      <c r="AK74" s="119"/>
      <c r="AL74" s="120"/>
      <c r="AM74" s="120"/>
      <c r="AN74" s="120"/>
      <c r="AP74" s="120" t="s">
        <v>219</v>
      </c>
      <c r="AQ74" s="129" t="s">
        <v>754</v>
      </c>
      <c r="AR74" s="129">
        <v>1177</v>
      </c>
      <c r="AS74" s="129" t="s">
        <v>221</v>
      </c>
      <c r="AT74" s="129" t="s">
        <v>222</v>
      </c>
      <c r="AU74" s="129">
        <v>1</v>
      </c>
      <c r="AV74" s="120"/>
      <c r="AW74" s="129"/>
      <c r="AX74" s="120"/>
      <c r="AY74" s="120"/>
      <c r="AZ74" s="120"/>
      <c r="BA74" s="120"/>
      <c r="BB74" s="120"/>
      <c r="BC74" s="120"/>
      <c r="BD74" s="120"/>
      <c r="BE74" s="120"/>
      <c r="BF74" s="120"/>
      <c r="BG74" s="135"/>
      <c r="BH74" s="57" t="s">
        <v>859</v>
      </c>
      <c r="BI74" s="364" t="s">
        <v>941</v>
      </c>
    </row>
    <row r="75" spans="1:150" ht="25.5" hidden="1" customHeight="1" x14ac:dyDescent="0.25">
      <c r="A75" s="29" t="s">
        <v>464</v>
      </c>
      <c r="B75" s="29" t="s">
        <v>465</v>
      </c>
      <c r="C75" s="29" t="s">
        <v>466</v>
      </c>
      <c r="D75" s="30" t="s">
        <v>467</v>
      </c>
      <c r="E75" s="31" t="s">
        <v>468</v>
      </c>
      <c r="F75" s="32" t="s">
        <v>162</v>
      </c>
      <c r="G75" s="32" t="s">
        <v>469</v>
      </c>
      <c r="H75" s="84" t="s">
        <v>163</v>
      </c>
      <c r="I75" s="32" t="s">
        <v>115</v>
      </c>
      <c r="J75" s="32"/>
      <c r="K75" s="32"/>
      <c r="L75" s="32"/>
      <c r="M75" s="32"/>
      <c r="N75" s="33">
        <f>O75+P75+S75</f>
        <v>190492.9411764706</v>
      </c>
      <c r="O75" s="33">
        <f>P75</f>
        <v>14286.970588235294</v>
      </c>
      <c r="P75" s="33">
        <f>7.5*S75/85</f>
        <v>14286.970588235294</v>
      </c>
      <c r="Q75" s="33"/>
      <c r="R75" s="33"/>
      <c r="S75" s="33">
        <v>161919</v>
      </c>
      <c r="T75" s="34">
        <v>43159</v>
      </c>
      <c r="U75" s="35">
        <v>43205</v>
      </c>
      <c r="V75" s="35">
        <v>43281</v>
      </c>
      <c r="W75" s="36">
        <v>44382</v>
      </c>
      <c r="X75" s="114"/>
      <c r="Y75" s="114"/>
      <c r="Z75" s="114">
        <v>25000</v>
      </c>
      <c r="AA75" s="114">
        <v>60000</v>
      </c>
      <c r="AB75" s="114">
        <v>60000</v>
      </c>
      <c r="AC75" s="114">
        <v>16919</v>
      </c>
      <c r="AD75" s="139"/>
      <c r="AE75" s="115"/>
      <c r="AF75" s="145">
        <v>47</v>
      </c>
      <c r="AG75" s="129" t="s">
        <v>256</v>
      </c>
      <c r="AH75" s="120"/>
      <c r="AI75" s="135"/>
      <c r="AJ75" s="136"/>
      <c r="AK75" s="119"/>
      <c r="AL75" s="120"/>
      <c r="AM75" s="120"/>
      <c r="AN75" s="120"/>
      <c r="AO75" s="120"/>
      <c r="AP75" s="120" t="s">
        <v>219</v>
      </c>
      <c r="AQ75" s="129" t="s">
        <v>220</v>
      </c>
      <c r="AR75" s="120">
        <v>1615</v>
      </c>
      <c r="AS75" s="120"/>
      <c r="AT75" s="129"/>
      <c r="AU75" s="120"/>
      <c r="AV75" s="120"/>
      <c r="AW75" s="129"/>
      <c r="AX75" s="120"/>
      <c r="AY75" s="120"/>
      <c r="AZ75" s="120"/>
      <c r="BA75" s="120"/>
      <c r="BB75" s="120"/>
      <c r="BC75" s="120"/>
      <c r="BD75" s="120"/>
      <c r="BE75" s="120"/>
      <c r="BF75" s="120"/>
      <c r="BG75" s="135"/>
      <c r="BH75" s="57" t="s">
        <v>858</v>
      </c>
      <c r="BI75" s="364" t="s">
        <v>941</v>
      </c>
    </row>
    <row r="76" spans="1:150" ht="25.5" hidden="1" customHeight="1" x14ac:dyDescent="0.25">
      <c r="A76" s="29" t="s">
        <v>470</v>
      </c>
      <c r="B76" s="29" t="s">
        <v>471</v>
      </c>
      <c r="C76" s="29" t="s">
        <v>472</v>
      </c>
      <c r="D76" s="30" t="s">
        <v>473</v>
      </c>
      <c r="E76" s="31" t="s">
        <v>474</v>
      </c>
      <c r="F76" s="32" t="s">
        <v>162</v>
      </c>
      <c r="G76" s="32" t="s">
        <v>475</v>
      </c>
      <c r="H76" s="84" t="s">
        <v>163</v>
      </c>
      <c r="I76" s="32" t="s">
        <v>115</v>
      </c>
      <c r="J76" s="32"/>
      <c r="K76" s="32"/>
      <c r="L76" s="32"/>
      <c r="M76" s="32"/>
      <c r="N76" s="33">
        <f>O76+P76+S76</f>
        <v>121941.17647058824</v>
      </c>
      <c r="O76" s="33">
        <f>P76</f>
        <v>9145.5882352941171</v>
      </c>
      <c r="P76" s="33">
        <f>7.5*S76/85</f>
        <v>9145.5882352941171</v>
      </c>
      <c r="Q76" s="33"/>
      <c r="R76" s="33"/>
      <c r="S76" s="33">
        <v>103650</v>
      </c>
      <c r="T76" s="34">
        <v>43159</v>
      </c>
      <c r="U76" s="35">
        <v>43205</v>
      </c>
      <c r="V76" s="35">
        <v>43281</v>
      </c>
      <c r="W76" s="36">
        <v>44624</v>
      </c>
      <c r="X76" s="114"/>
      <c r="Y76" s="114"/>
      <c r="Z76" s="114">
        <v>10000</v>
      </c>
      <c r="AA76" s="114">
        <v>40000</v>
      </c>
      <c r="AB76" s="114">
        <v>23650</v>
      </c>
      <c r="AC76" s="114">
        <v>20000</v>
      </c>
      <c r="AD76" s="139">
        <v>10000</v>
      </c>
      <c r="AE76" s="115"/>
      <c r="AF76" s="145">
        <v>47</v>
      </c>
      <c r="AG76" s="129" t="s">
        <v>256</v>
      </c>
      <c r="AI76" s="135"/>
      <c r="AJ76" s="136"/>
      <c r="AK76" s="119"/>
      <c r="AL76" s="120"/>
      <c r="AM76" s="120"/>
      <c r="AN76" s="120"/>
      <c r="AO76" s="120"/>
      <c r="AP76" s="129" t="s">
        <v>219</v>
      </c>
      <c r="AQ76" s="129" t="s">
        <v>755</v>
      </c>
      <c r="AR76" s="120">
        <v>1024</v>
      </c>
      <c r="AS76" s="136"/>
      <c r="AT76" s="129"/>
      <c r="AU76" s="120"/>
      <c r="AV76" s="120"/>
      <c r="AW76" s="129"/>
      <c r="AX76" s="120"/>
      <c r="AY76" s="120"/>
      <c r="AZ76" s="120"/>
      <c r="BA76" s="120"/>
      <c r="BB76" s="120"/>
      <c r="BC76" s="120"/>
      <c r="BD76" s="120"/>
      <c r="BE76" s="120"/>
      <c r="BF76" s="120"/>
      <c r="BG76" s="135"/>
      <c r="BH76" s="57" t="s">
        <v>860</v>
      </c>
      <c r="BI76" s="364" t="s">
        <v>941</v>
      </c>
    </row>
    <row r="77" spans="1:150" s="113" customFormat="1" ht="25.5" hidden="1" customHeight="1" x14ac:dyDescent="0.25">
      <c r="A77" s="20" t="s">
        <v>95</v>
      </c>
      <c r="B77" s="21" t="s">
        <v>83</v>
      </c>
      <c r="C77" s="21"/>
      <c r="D77" s="22" t="s">
        <v>476</v>
      </c>
      <c r="E77" s="23"/>
      <c r="F77" s="23"/>
      <c r="G77" s="23"/>
      <c r="H77" s="23"/>
      <c r="I77" s="23"/>
      <c r="J77" s="23"/>
      <c r="K77" s="23"/>
      <c r="L77" s="23"/>
      <c r="M77" s="23"/>
      <c r="N77" s="23"/>
      <c r="O77" s="23"/>
      <c r="P77" s="23"/>
      <c r="Q77" s="23"/>
      <c r="R77" s="23"/>
      <c r="S77" s="24"/>
      <c r="T77" s="25"/>
      <c r="U77" s="38"/>
      <c r="V77" s="38"/>
      <c r="W77" s="28" t="s">
        <v>275</v>
      </c>
      <c r="X77" s="108"/>
      <c r="Y77" s="108"/>
      <c r="Z77" s="108"/>
      <c r="AA77" s="108"/>
      <c r="AB77" s="108"/>
      <c r="AC77" s="108"/>
      <c r="AD77" s="138"/>
      <c r="AE77" s="109"/>
      <c r="AF77" s="112"/>
      <c r="AG77" s="110"/>
      <c r="AH77" s="110"/>
      <c r="AI77" s="111"/>
      <c r="AJ77" s="109"/>
      <c r="AK77" s="112"/>
      <c r="AL77" s="110"/>
      <c r="AM77" s="110"/>
      <c r="AN77" s="110"/>
      <c r="AO77" s="110"/>
      <c r="AP77" s="110"/>
      <c r="AQ77" s="110"/>
      <c r="AR77" s="110"/>
      <c r="AS77" s="110"/>
      <c r="AT77" s="110"/>
      <c r="AU77" s="110"/>
      <c r="AV77" s="110"/>
      <c r="AW77" s="110"/>
      <c r="AX77" s="110"/>
      <c r="AY77" s="110"/>
      <c r="AZ77" s="110"/>
      <c r="BA77" s="110"/>
      <c r="BB77" s="110"/>
      <c r="BC77" s="110"/>
      <c r="BD77" s="110"/>
      <c r="BE77" s="110"/>
      <c r="BF77" s="110"/>
      <c r="BG77" s="111"/>
      <c r="BH77" s="57"/>
      <c r="BI77" s="364" t="s">
        <v>275</v>
      </c>
      <c r="BJ77" s="101"/>
      <c r="BK77" s="101"/>
      <c r="BL77" s="101"/>
      <c r="BM77" s="101"/>
      <c r="BN77" s="101"/>
      <c r="BO77" s="101"/>
      <c r="BP77" s="101"/>
      <c r="BQ77" s="101"/>
      <c r="BR77" s="101"/>
      <c r="BS77" s="101"/>
      <c r="BT77" s="101"/>
      <c r="BU77" s="101"/>
      <c r="BV77" s="101"/>
      <c r="BW77" s="101"/>
      <c r="BX77" s="101"/>
      <c r="BY77" s="101"/>
      <c r="BZ77" s="101"/>
      <c r="CA77" s="101"/>
      <c r="CB77" s="101"/>
      <c r="CC77" s="101"/>
      <c r="CD77" s="101"/>
      <c r="CE77" s="101"/>
      <c r="CF77" s="101"/>
      <c r="CG77" s="101"/>
      <c r="CH77" s="101"/>
      <c r="CI77" s="101"/>
      <c r="CJ77" s="101"/>
      <c r="CK77" s="101"/>
      <c r="CL77" s="101"/>
      <c r="CM77" s="101"/>
      <c r="CN77" s="101"/>
      <c r="CO77" s="101"/>
      <c r="CP77" s="101"/>
      <c r="CQ77" s="101"/>
      <c r="CR77" s="101"/>
      <c r="CS77" s="101"/>
      <c r="CT77" s="101"/>
      <c r="CU77" s="101"/>
      <c r="CV77" s="101"/>
      <c r="CW77" s="101"/>
      <c r="CX77" s="101"/>
      <c r="CY77" s="101"/>
      <c r="CZ77" s="101"/>
      <c r="DA77" s="101"/>
      <c r="DB77" s="101"/>
      <c r="DC77" s="101"/>
      <c r="DD77" s="101"/>
      <c r="DE77" s="101"/>
      <c r="DF77" s="101"/>
      <c r="DG77" s="101"/>
      <c r="DH77" s="101"/>
      <c r="DI77" s="101"/>
      <c r="DJ77" s="101"/>
      <c r="DK77" s="101"/>
      <c r="DL77" s="101"/>
      <c r="DM77" s="101"/>
      <c r="DN77" s="101"/>
      <c r="DO77" s="101"/>
      <c r="DP77" s="101"/>
      <c r="DQ77" s="101"/>
      <c r="DR77" s="101"/>
      <c r="DS77" s="101"/>
      <c r="DT77" s="101"/>
      <c r="DU77" s="101"/>
      <c r="DV77" s="101"/>
      <c r="DW77" s="101"/>
      <c r="DX77" s="101"/>
      <c r="DY77" s="101"/>
      <c r="DZ77" s="101"/>
      <c r="EA77" s="101"/>
      <c r="EB77" s="101"/>
      <c r="EC77" s="101"/>
      <c r="ED77" s="101"/>
      <c r="EE77" s="101"/>
      <c r="EF77" s="101"/>
      <c r="EG77" s="101"/>
      <c r="EH77" s="101"/>
      <c r="EI77" s="101"/>
      <c r="EJ77" s="101"/>
      <c r="EK77" s="101"/>
      <c r="EL77" s="101"/>
      <c r="EM77" s="101"/>
      <c r="EN77" s="101"/>
      <c r="EO77" s="101"/>
      <c r="EP77" s="101"/>
      <c r="EQ77" s="101"/>
      <c r="ER77" s="101"/>
      <c r="ES77" s="101"/>
      <c r="ET77" s="101"/>
    </row>
    <row r="78" spans="1:150" ht="25.5" hidden="1" customHeight="1" x14ac:dyDescent="0.25">
      <c r="A78" s="29" t="s">
        <v>477</v>
      </c>
      <c r="B78" s="29" t="s">
        <v>478</v>
      </c>
      <c r="C78" s="29" t="s">
        <v>479</v>
      </c>
      <c r="D78" s="30" t="s">
        <v>480</v>
      </c>
      <c r="E78" s="31" t="s">
        <v>481</v>
      </c>
      <c r="F78" s="32" t="s">
        <v>162</v>
      </c>
      <c r="G78" s="32" t="s">
        <v>399</v>
      </c>
      <c r="H78" s="84" t="s">
        <v>482</v>
      </c>
      <c r="I78" s="32" t="s">
        <v>115</v>
      </c>
      <c r="J78" s="32"/>
      <c r="K78" s="32"/>
      <c r="L78" s="32"/>
      <c r="M78" s="32"/>
      <c r="N78" s="33">
        <v>12312.235294117647</v>
      </c>
      <c r="O78" s="33">
        <v>923.4176470588236</v>
      </c>
      <c r="P78" s="33">
        <v>923.4176470588236</v>
      </c>
      <c r="Q78" s="33">
        <v>0</v>
      </c>
      <c r="R78" s="33">
        <v>0</v>
      </c>
      <c r="S78" s="33">
        <v>10465.4</v>
      </c>
      <c r="T78" s="34">
        <v>43190</v>
      </c>
      <c r="U78" s="35">
        <v>43221</v>
      </c>
      <c r="V78" s="35">
        <v>43312</v>
      </c>
      <c r="W78" s="36">
        <v>44408</v>
      </c>
      <c r="X78" s="114"/>
      <c r="Y78" s="114"/>
      <c r="Z78" s="114">
        <v>1500</v>
      </c>
      <c r="AA78" s="114">
        <v>2500</v>
      </c>
      <c r="AB78" s="114">
        <v>2500</v>
      </c>
      <c r="AC78" s="114">
        <v>1032.33</v>
      </c>
      <c r="AD78" s="139">
        <v>0</v>
      </c>
      <c r="AE78" s="115"/>
      <c r="AF78" s="145">
        <v>47</v>
      </c>
      <c r="AG78" s="129" t="s">
        <v>256</v>
      </c>
      <c r="AH78" s="136"/>
      <c r="AI78" s="120"/>
      <c r="AJ78" s="136"/>
      <c r="AK78" s="120"/>
      <c r="AL78" s="120"/>
      <c r="AM78" s="120"/>
      <c r="AN78" s="120"/>
      <c r="AO78" s="120"/>
      <c r="AP78" s="129" t="s">
        <v>236</v>
      </c>
      <c r="AQ78" s="129" t="s">
        <v>756</v>
      </c>
      <c r="AR78" s="120">
        <v>28</v>
      </c>
      <c r="AS78" s="136"/>
      <c r="AT78" s="129"/>
      <c r="AU78" s="120"/>
      <c r="AV78" s="120"/>
      <c r="AW78" s="129"/>
      <c r="AX78" s="120"/>
      <c r="AY78" s="120"/>
      <c r="AZ78" s="120"/>
      <c r="BA78" s="120"/>
      <c r="BB78" s="120"/>
      <c r="BC78" s="120"/>
      <c r="BD78" s="120"/>
      <c r="BE78" s="120"/>
      <c r="BF78" s="120"/>
      <c r="BG78" s="135"/>
      <c r="BH78" s="57" t="s">
        <v>864</v>
      </c>
      <c r="BI78" s="364" t="s">
        <v>941</v>
      </c>
    </row>
    <row r="79" spans="1:150" ht="25.5" hidden="1" customHeight="1" x14ac:dyDescent="0.25">
      <c r="A79" s="29" t="s">
        <v>483</v>
      </c>
      <c r="B79" s="29" t="s">
        <v>484</v>
      </c>
      <c r="C79" s="29" t="s">
        <v>485</v>
      </c>
      <c r="D79" s="30" t="s">
        <v>486</v>
      </c>
      <c r="E79" s="31" t="s">
        <v>280</v>
      </c>
      <c r="F79" s="32" t="s">
        <v>162</v>
      </c>
      <c r="G79" s="32" t="s">
        <v>487</v>
      </c>
      <c r="H79" s="84" t="s">
        <v>482</v>
      </c>
      <c r="I79" s="32" t="s">
        <v>115</v>
      </c>
      <c r="J79" s="32"/>
      <c r="K79" s="32"/>
      <c r="L79" s="32"/>
      <c r="M79" s="32"/>
      <c r="N79" s="33">
        <v>4317</v>
      </c>
      <c r="O79" s="33">
        <v>323.7</v>
      </c>
      <c r="P79" s="33">
        <v>323.7</v>
      </c>
      <c r="Q79" s="33">
        <v>0</v>
      </c>
      <c r="R79" s="33">
        <v>0</v>
      </c>
      <c r="S79" s="33">
        <v>3669.6</v>
      </c>
      <c r="T79" s="34">
        <v>43190</v>
      </c>
      <c r="U79" s="35">
        <v>43252</v>
      </c>
      <c r="V79" s="35">
        <v>43373</v>
      </c>
      <c r="W79" s="36">
        <v>44381</v>
      </c>
      <c r="X79" s="114"/>
      <c r="Y79" s="114"/>
      <c r="Z79" s="114">
        <v>641</v>
      </c>
      <c r="AA79" s="114">
        <v>1225</v>
      </c>
      <c r="AB79" s="114">
        <v>1700</v>
      </c>
      <c r="AC79" s="114">
        <v>751</v>
      </c>
      <c r="AD79" s="139">
        <v>0</v>
      </c>
      <c r="AE79" s="115"/>
      <c r="AF79" s="145">
        <v>47</v>
      </c>
      <c r="AG79" s="129" t="s">
        <v>256</v>
      </c>
      <c r="AH79" s="136"/>
      <c r="AI79" s="120"/>
      <c r="AJ79" s="136"/>
      <c r="AK79" s="120"/>
      <c r="AL79" s="120"/>
      <c r="AM79" s="120"/>
      <c r="AN79" s="120"/>
      <c r="AO79" s="120"/>
      <c r="AP79" s="129" t="s">
        <v>236</v>
      </c>
      <c r="AQ79" s="129" t="s">
        <v>756</v>
      </c>
      <c r="AR79" s="120">
        <v>9</v>
      </c>
      <c r="AS79" s="136"/>
      <c r="AT79" s="129"/>
      <c r="AU79" s="120"/>
      <c r="AV79" s="120"/>
      <c r="AW79" s="129"/>
      <c r="AX79" s="120"/>
      <c r="AY79" s="120"/>
      <c r="AZ79" s="120"/>
      <c r="BA79" s="120"/>
      <c r="BB79" s="120"/>
      <c r="BC79" s="120"/>
      <c r="BD79" s="120"/>
      <c r="BE79" s="120"/>
      <c r="BF79" s="120"/>
      <c r="BG79" s="135"/>
      <c r="BH79" s="57" t="s">
        <v>863</v>
      </c>
      <c r="BI79" s="364" t="s">
        <v>941</v>
      </c>
    </row>
    <row r="80" spans="1:150" ht="25.5" hidden="1" customHeight="1" x14ac:dyDescent="0.25">
      <c r="A80" s="29" t="s">
        <v>488</v>
      </c>
      <c r="B80" s="29" t="s">
        <v>489</v>
      </c>
      <c r="C80" s="29" t="s">
        <v>490</v>
      </c>
      <c r="D80" s="30" t="s">
        <v>491</v>
      </c>
      <c r="E80" s="31" t="s">
        <v>492</v>
      </c>
      <c r="F80" s="32" t="s">
        <v>162</v>
      </c>
      <c r="G80" s="32" t="s">
        <v>493</v>
      </c>
      <c r="H80" s="84" t="s">
        <v>482</v>
      </c>
      <c r="I80" s="32" t="s">
        <v>115</v>
      </c>
      <c r="J80" s="32"/>
      <c r="K80" s="32"/>
      <c r="L80" s="32"/>
      <c r="M80" s="32"/>
      <c r="N80" s="33">
        <v>10980</v>
      </c>
      <c r="O80" s="33">
        <v>823.5</v>
      </c>
      <c r="P80" s="33">
        <v>823.5</v>
      </c>
      <c r="Q80" s="33">
        <v>0</v>
      </c>
      <c r="R80" s="33">
        <v>0</v>
      </c>
      <c r="S80" s="33">
        <v>9333</v>
      </c>
      <c r="T80" s="34">
        <v>43190</v>
      </c>
      <c r="U80" s="35">
        <v>43252</v>
      </c>
      <c r="V80" s="35">
        <v>43373</v>
      </c>
      <c r="W80" s="36">
        <v>44381</v>
      </c>
      <c r="X80" s="114"/>
      <c r="Y80" s="114"/>
      <c r="Z80" s="114">
        <v>3000</v>
      </c>
      <c r="AA80" s="114">
        <v>6333</v>
      </c>
      <c r="AB80" s="114"/>
      <c r="AC80" s="114"/>
      <c r="AD80" s="139"/>
      <c r="AE80" s="115"/>
      <c r="AF80" s="145">
        <v>47</v>
      </c>
      <c r="AG80" s="129" t="s">
        <v>256</v>
      </c>
      <c r="AH80" s="136"/>
      <c r="AI80" s="120"/>
      <c r="AJ80" s="136"/>
      <c r="AK80" s="120"/>
      <c r="AL80" s="120"/>
      <c r="AM80" s="120"/>
      <c r="AN80" s="120"/>
      <c r="AO80" s="120"/>
      <c r="AP80" s="129" t="s">
        <v>236</v>
      </c>
      <c r="AQ80" s="129" t="s">
        <v>756</v>
      </c>
      <c r="AR80" s="120">
        <v>25</v>
      </c>
      <c r="AS80" s="136"/>
      <c r="AT80" s="129"/>
      <c r="AU80" s="120"/>
      <c r="AV80" s="120"/>
      <c r="AW80" s="129"/>
      <c r="AX80" s="120"/>
      <c r="AY80" s="120"/>
      <c r="AZ80" s="120"/>
      <c r="BA80" s="120"/>
      <c r="BB80" s="120"/>
      <c r="BC80" s="120"/>
      <c r="BD80" s="120"/>
      <c r="BE80" s="120"/>
      <c r="BF80" s="120"/>
      <c r="BG80" s="135"/>
      <c r="BH80" s="57" t="s">
        <v>862</v>
      </c>
      <c r="BI80" s="364" t="s">
        <v>941</v>
      </c>
    </row>
    <row r="81" spans="1:150" ht="25.5" hidden="1" customHeight="1" x14ac:dyDescent="0.25">
      <c r="A81" s="29" t="s">
        <v>494</v>
      </c>
      <c r="B81" s="29" t="s">
        <v>495</v>
      </c>
      <c r="C81" s="29" t="s">
        <v>496</v>
      </c>
      <c r="D81" s="30" t="s">
        <v>497</v>
      </c>
      <c r="E81" s="31" t="s">
        <v>498</v>
      </c>
      <c r="F81" s="32" t="s">
        <v>162</v>
      </c>
      <c r="G81" s="32" t="s">
        <v>361</v>
      </c>
      <c r="H81" s="84" t="s">
        <v>482</v>
      </c>
      <c r="I81" s="32" t="s">
        <v>115</v>
      </c>
      <c r="J81" s="32"/>
      <c r="K81" s="32"/>
      <c r="L81" s="32"/>
      <c r="M81" s="32"/>
      <c r="N81" s="33">
        <v>17152.939999999999</v>
      </c>
      <c r="O81" s="33">
        <v>1286.47</v>
      </c>
      <c r="P81" s="33">
        <v>1286.47</v>
      </c>
      <c r="Q81" s="33">
        <v>0</v>
      </c>
      <c r="R81" s="33">
        <v>0</v>
      </c>
      <c r="S81" s="33">
        <v>14580</v>
      </c>
      <c r="T81" s="34">
        <v>43190</v>
      </c>
      <c r="U81" s="35">
        <v>43344</v>
      </c>
      <c r="V81" s="35">
        <v>43465</v>
      </c>
      <c r="W81" s="36">
        <v>44615</v>
      </c>
      <c r="X81" s="114"/>
      <c r="Y81" s="114"/>
      <c r="Z81" s="114"/>
      <c r="AA81" s="114">
        <v>4860</v>
      </c>
      <c r="AB81" s="114">
        <v>4860</v>
      </c>
      <c r="AC81" s="114">
        <v>4860</v>
      </c>
      <c r="AD81" s="139"/>
      <c r="AE81" s="115"/>
      <c r="AF81" s="145">
        <v>47</v>
      </c>
      <c r="AG81" s="129" t="s">
        <v>256</v>
      </c>
      <c r="AH81" s="136"/>
      <c r="AI81" s="120"/>
      <c r="AJ81" s="136"/>
      <c r="AK81" s="120"/>
      <c r="AL81" s="120"/>
      <c r="AM81" s="120"/>
      <c r="AN81" s="120"/>
      <c r="AO81" s="120"/>
      <c r="AP81" s="129" t="s">
        <v>236</v>
      </c>
      <c r="AQ81" s="129" t="s">
        <v>756</v>
      </c>
      <c r="AR81" s="120">
        <v>38</v>
      </c>
      <c r="AS81" s="136"/>
      <c r="AT81" s="129"/>
      <c r="AU81" s="120"/>
      <c r="AV81" s="120"/>
      <c r="AW81" s="129"/>
      <c r="AX81" s="120"/>
      <c r="AY81" s="120"/>
      <c r="AZ81" s="120"/>
      <c r="BA81" s="120"/>
      <c r="BB81" s="120"/>
      <c r="BC81" s="120"/>
      <c r="BD81" s="120"/>
      <c r="BE81" s="120"/>
      <c r="BF81" s="120"/>
      <c r="BG81" s="135"/>
      <c r="BH81" s="57" t="s">
        <v>865</v>
      </c>
      <c r="BI81" s="364" t="s">
        <v>941</v>
      </c>
    </row>
    <row r="82" spans="1:150" s="113" customFormat="1" ht="25.5" hidden="1" customHeight="1" x14ac:dyDescent="0.25">
      <c r="A82" s="20" t="s">
        <v>96</v>
      </c>
      <c r="B82" s="20"/>
      <c r="C82" s="20"/>
      <c r="D82" s="85" t="s">
        <v>499</v>
      </c>
      <c r="E82" s="86"/>
      <c r="F82" s="86"/>
      <c r="G82" s="86"/>
      <c r="H82" s="86"/>
      <c r="I82" s="86"/>
      <c r="J82" s="86"/>
      <c r="K82" s="86"/>
      <c r="L82" s="86"/>
      <c r="M82" s="86"/>
      <c r="N82" s="86"/>
      <c r="O82" s="86"/>
      <c r="P82" s="86"/>
      <c r="Q82" s="86"/>
      <c r="R82" s="86"/>
      <c r="S82" s="86"/>
      <c r="T82" s="25"/>
      <c r="U82" s="38"/>
      <c r="V82" s="38"/>
      <c r="W82" s="28" t="s">
        <v>275</v>
      </c>
      <c r="X82" s="108"/>
      <c r="Y82" s="108"/>
      <c r="Z82" s="108"/>
      <c r="AA82" s="108"/>
      <c r="AB82" s="108"/>
      <c r="AC82" s="108"/>
      <c r="AD82" s="138"/>
      <c r="AE82" s="109"/>
      <c r="AF82" s="112"/>
      <c r="AG82" s="110"/>
      <c r="AH82" s="110"/>
      <c r="AI82" s="110"/>
      <c r="AJ82" s="109"/>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1"/>
      <c r="BH82" s="57"/>
      <c r="BI82" s="364" t="s">
        <v>275</v>
      </c>
      <c r="BJ82" s="101"/>
      <c r="BK82" s="101"/>
      <c r="BL82" s="101"/>
      <c r="BM82" s="101"/>
      <c r="BN82" s="101"/>
      <c r="BO82" s="101"/>
      <c r="BP82" s="101"/>
      <c r="BQ82" s="101"/>
      <c r="BR82" s="101"/>
      <c r="BS82" s="101"/>
      <c r="BT82" s="101"/>
      <c r="BU82" s="101"/>
      <c r="BV82" s="101"/>
      <c r="BW82" s="101"/>
      <c r="BX82" s="101"/>
      <c r="BY82" s="101"/>
      <c r="BZ82" s="101"/>
      <c r="CA82" s="101"/>
      <c r="CB82" s="101"/>
      <c r="CC82" s="101"/>
      <c r="CD82" s="101"/>
      <c r="CE82" s="101"/>
      <c r="CF82" s="101"/>
      <c r="CG82" s="101"/>
      <c r="CH82" s="101"/>
      <c r="CI82" s="101"/>
      <c r="CJ82" s="101"/>
      <c r="CK82" s="101"/>
      <c r="CL82" s="101"/>
      <c r="CM82" s="101"/>
      <c r="CN82" s="101"/>
      <c r="CO82" s="101"/>
      <c r="CP82" s="101"/>
      <c r="CQ82" s="101"/>
      <c r="CR82" s="101"/>
      <c r="CS82" s="101"/>
      <c r="CT82" s="101"/>
      <c r="CU82" s="101"/>
      <c r="CV82" s="101"/>
      <c r="CW82" s="101"/>
      <c r="CX82" s="101"/>
      <c r="CY82" s="101"/>
      <c r="CZ82" s="101"/>
      <c r="DA82" s="101"/>
      <c r="DB82" s="101"/>
      <c r="DC82" s="101"/>
      <c r="DD82" s="101"/>
      <c r="DE82" s="101"/>
      <c r="DF82" s="101"/>
      <c r="DG82" s="101"/>
      <c r="DH82" s="101"/>
      <c r="DI82" s="101"/>
      <c r="DJ82" s="101"/>
      <c r="DK82" s="101"/>
      <c r="DL82" s="101"/>
      <c r="DM82" s="101"/>
      <c r="DN82" s="101"/>
      <c r="DO82" s="101"/>
      <c r="DP82" s="101"/>
      <c r="DQ82" s="101"/>
      <c r="DR82" s="101"/>
      <c r="DS82" s="101"/>
      <c r="DT82" s="101"/>
      <c r="DU82" s="101"/>
      <c r="DV82" s="101"/>
      <c r="DW82" s="101"/>
      <c r="DX82" s="101"/>
      <c r="DY82" s="101"/>
      <c r="DZ82" s="101"/>
      <c r="EA82" s="101"/>
      <c r="EB82" s="101"/>
      <c r="EC82" s="101"/>
      <c r="ED82" s="101"/>
      <c r="EE82" s="101"/>
      <c r="EF82" s="101"/>
      <c r="EG82" s="101"/>
      <c r="EH82" s="101"/>
      <c r="EI82" s="101"/>
      <c r="EJ82" s="101"/>
      <c r="EK82" s="101"/>
      <c r="EL82" s="101"/>
      <c r="EM82" s="101"/>
      <c r="EN82" s="101"/>
      <c r="EO82" s="101"/>
      <c r="EP82" s="101"/>
      <c r="EQ82" s="101"/>
      <c r="ER82" s="101"/>
      <c r="ES82" s="101"/>
      <c r="ET82" s="101"/>
    </row>
    <row r="83" spans="1:150" s="101" customFormat="1" ht="25.5" hidden="1" customHeight="1" x14ac:dyDescent="0.25">
      <c r="A83" s="39" t="s">
        <v>145</v>
      </c>
      <c r="B83" s="87" t="s">
        <v>500</v>
      </c>
      <c r="C83" s="88" t="s">
        <v>501</v>
      </c>
      <c r="D83" s="89" t="s">
        <v>502</v>
      </c>
      <c r="E83" s="90" t="s">
        <v>280</v>
      </c>
      <c r="F83" s="90" t="s">
        <v>162</v>
      </c>
      <c r="G83" s="90" t="s">
        <v>487</v>
      </c>
      <c r="H83" s="90" t="s">
        <v>165</v>
      </c>
      <c r="I83" s="90" t="s">
        <v>115</v>
      </c>
      <c r="J83" s="90"/>
      <c r="K83" s="90"/>
      <c r="L83" s="90"/>
      <c r="M83" s="90"/>
      <c r="N83" s="91">
        <f>SUM(O83:S83)</f>
        <v>33913.85</v>
      </c>
      <c r="O83" s="91">
        <v>2543.5300000000002</v>
      </c>
      <c r="P83" s="91">
        <v>2543.5300000000002</v>
      </c>
      <c r="Q83" s="91">
        <v>0</v>
      </c>
      <c r="R83" s="91">
        <v>0</v>
      </c>
      <c r="S83" s="91">
        <v>28826.79</v>
      </c>
      <c r="T83" s="43">
        <v>43312</v>
      </c>
      <c r="U83" s="44">
        <v>43374</v>
      </c>
      <c r="V83" s="44">
        <v>43465</v>
      </c>
      <c r="W83" s="45">
        <v>43889</v>
      </c>
      <c r="X83" s="91"/>
      <c r="Y83" s="91"/>
      <c r="Z83" s="91"/>
      <c r="AA83" s="91">
        <f>S83/17*12</f>
        <v>20348.322352941177</v>
      </c>
      <c r="AB83" s="91">
        <f>S83-AA83</f>
        <v>8478.4676470588238</v>
      </c>
      <c r="AC83" s="91"/>
      <c r="AD83" s="149"/>
      <c r="AE83" s="131"/>
      <c r="AF83" s="133">
        <v>27</v>
      </c>
      <c r="AG83" s="116" t="s">
        <v>757</v>
      </c>
      <c r="AH83" s="117"/>
      <c r="AI83" s="117"/>
      <c r="AJ83" s="131"/>
      <c r="AK83" s="117"/>
      <c r="AL83" s="117"/>
      <c r="AM83" s="117"/>
      <c r="AN83" s="117"/>
      <c r="AO83" s="117"/>
      <c r="AP83" s="117" t="s">
        <v>223</v>
      </c>
      <c r="AQ83" s="116" t="s">
        <v>758</v>
      </c>
      <c r="AR83" s="117">
        <v>2500</v>
      </c>
      <c r="AS83" s="117" t="s">
        <v>224</v>
      </c>
      <c r="AT83" s="116" t="s">
        <v>759</v>
      </c>
      <c r="AU83" s="117">
        <v>1</v>
      </c>
      <c r="AV83" s="117"/>
      <c r="AW83" s="117"/>
      <c r="AX83" s="117"/>
      <c r="AY83" s="117"/>
      <c r="AZ83" s="117"/>
      <c r="BA83" s="117"/>
      <c r="BB83" s="117"/>
      <c r="BC83" s="117"/>
      <c r="BD83" s="117"/>
      <c r="BE83" s="117"/>
      <c r="BF83" s="117"/>
      <c r="BG83" s="132"/>
      <c r="BH83" s="57" t="s">
        <v>852</v>
      </c>
      <c r="BI83" s="364" t="s">
        <v>941</v>
      </c>
    </row>
    <row r="84" spans="1:150" s="101" customFormat="1" ht="25.5" hidden="1" customHeight="1" x14ac:dyDescent="0.25">
      <c r="A84" s="39" t="s">
        <v>146</v>
      </c>
      <c r="B84" s="87" t="s">
        <v>503</v>
      </c>
      <c r="C84" s="92" t="s">
        <v>504</v>
      </c>
      <c r="D84" s="93" t="s">
        <v>505</v>
      </c>
      <c r="E84" s="90" t="s">
        <v>506</v>
      </c>
      <c r="F84" s="90" t="s">
        <v>162</v>
      </c>
      <c r="G84" s="90" t="s">
        <v>487</v>
      </c>
      <c r="H84" s="90" t="s">
        <v>165</v>
      </c>
      <c r="I84" s="90" t="s">
        <v>115</v>
      </c>
      <c r="J84" s="90"/>
      <c r="K84" s="90"/>
      <c r="L84" s="90"/>
      <c r="M84" s="90"/>
      <c r="N84" s="91">
        <f t="shared" ref="N84:N99" si="0">SUM(O84:S84)</f>
        <v>34079.07</v>
      </c>
      <c r="O84" s="91"/>
      <c r="P84" s="91">
        <v>2555.9299999999998</v>
      </c>
      <c r="Q84" s="91">
        <v>2555.9299999999998</v>
      </c>
      <c r="R84" s="91"/>
      <c r="S84" s="91">
        <v>28967.21</v>
      </c>
      <c r="T84" s="43">
        <v>43312</v>
      </c>
      <c r="U84" s="44">
        <v>43344</v>
      </c>
      <c r="V84" s="44">
        <v>43434</v>
      </c>
      <c r="W84" s="45">
        <v>43646</v>
      </c>
      <c r="X84" s="91"/>
      <c r="Y84" s="91"/>
      <c r="Z84" s="91">
        <f>S84/6</f>
        <v>4827.8683333333329</v>
      </c>
      <c r="AA84" s="91">
        <f>S84-Z84</f>
        <v>24139.341666666667</v>
      </c>
      <c r="AB84" s="91"/>
      <c r="AC84" s="91"/>
      <c r="AD84" s="149"/>
      <c r="AE84" s="131"/>
      <c r="AF84" s="133">
        <v>27</v>
      </c>
      <c r="AG84" s="116" t="s">
        <v>757</v>
      </c>
      <c r="AH84" s="117"/>
      <c r="AI84" s="117"/>
      <c r="AJ84" s="131"/>
      <c r="AK84" s="117"/>
      <c r="AL84" s="117"/>
      <c r="AM84" s="117"/>
      <c r="AN84" s="117"/>
      <c r="AO84" s="117"/>
      <c r="AP84" s="117" t="s">
        <v>223</v>
      </c>
      <c r="AQ84" s="116" t="s">
        <v>758</v>
      </c>
      <c r="AR84" s="117">
        <v>3700</v>
      </c>
      <c r="AS84" s="117" t="s">
        <v>224</v>
      </c>
      <c r="AT84" s="116" t="s">
        <v>759</v>
      </c>
      <c r="AU84" s="117">
        <v>1</v>
      </c>
      <c r="AV84" s="117"/>
      <c r="AW84" s="117"/>
      <c r="AX84" s="117"/>
      <c r="AY84" s="117"/>
      <c r="AZ84" s="117"/>
      <c r="BA84" s="117"/>
      <c r="BB84" s="117"/>
      <c r="BC84" s="117"/>
      <c r="BD84" s="117"/>
      <c r="BE84" s="117"/>
      <c r="BF84" s="117"/>
      <c r="BG84" s="132"/>
      <c r="BH84" s="57" t="s">
        <v>841</v>
      </c>
      <c r="BI84" s="364" t="s">
        <v>941</v>
      </c>
    </row>
    <row r="85" spans="1:150" s="101" customFormat="1" ht="25.5" hidden="1" customHeight="1" x14ac:dyDescent="0.25">
      <c r="A85" s="39" t="s">
        <v>507</v>
      </c>
      <c r="B85" s="87" t="s">
        <v>508</v>
      </c>
      <c r="C85" s="92" t="s">
        <v>509</v>
      </c>
      <c r="D85" s="93" t="s">
        <v>510</v>
      </c>
      <c r="E85" s="90" t="s">
        <v>511</v>
      </c>
      <c r="F85" s="90" t="s">
        <v>162</v>
      </c>
      <c r="G85" s="90" t="s">
        <v>512</v>
      </c>
      <c r="H85" s="90" t="s">
        <v>165</v>
      </c>
      <c r="I85" s="90" t="s">
        <v>115</v>
      </c>
      <c r="J85" s="90"/>
      <c r="K85" s="90"/>
      <c r="L85" s="90"/>
      <c r="M85" s="90"/>
      <c r="N85" s="91">
        <f t="shared" si="0"/>
        <v>178381.68000000002</v>
      </c>
      <c r="O85" s="91">
        <v>13378.64</v>
      </c>
      <c r="P85" s="91">
        <v>13378.62</v>
      </c>
      <c r="Q85" s="91"/>
      <c r="R85" s="91"/>
      <c r="S85" s="91">
        <v>151624.42000000001</v>
      </c>
      <c r="T85" s="43">
        <v>43312</v>
      </c>
      <c r="U85" s="44">
        <v>43371</v>
      </c>
      <c r="V85" s="44">
        <v>43434</v>
      </c>
      <c r="W85" s="45">
        <v>43889</v>
      </c>
      <c r="X85" s="91"/>
      <c r="Y85" s="91"/>
      <c r="Z85" s="91">
        <f>S85/24</f>
        <v>6317.6841666666669</v>
      </c>
      <c r="AA85" s="91">
        <f>Z85*12</f>
        <v>75812.210000000006</v>
      </c>
      <c r="AB85" s="91">
        <f>S85-Z85-AA85</f>
        <v>69494.525833333333</v>
      </c>
      <c r="AC85" s="91"/>
      <c r="AD85" s="149"/>
      <c r="AE85" s="131"/>
      <c r="AF85" s="133">
        <v>27</v>
      </c>
      <c r="AG85" s="116" t="s">
        <v>757</v>
      </c>
      <c r="AH85" s="117"/>
      <c r="AI85" s="117"/>
      <c r="AJ85" s="131"/>
      <c r="AK85" s="117"/>
      <c r="AL85" s="117"/>
      <c r="AM85" s="117"/>
      <c r="AN85" s="117"/>
      <c r="AO85" s="117"/>
      <c r="AP85" s="117" t="s">
        <v>223</v>
      </c>
      <c r="AQ85" s="116" t="s">
        <v>758</v>
      </c>
      <c r="AR85" s="117">
        <v>16488</v>
      </c>
      <c r="AS85" s="117" t="s">
        <v>224</v>
      </c>
      <c r="AT85" s="116" t="s">
        <v>759</v>
      </c>
      <c r="AU85" s="117">
        <v>5</v>
      </c>
      <c r="AV85" s="117"/>
      <c r="AW85" s="117"/>
      <c r="AX85" s="117"/>
      <c r="AY85" s="117"/>
      <c r="AZ85" s="117"/>
      <c r="BA85" s="117"/>
      <c r="BB85" s="117"/>
      <c r="BC85" s="117"/>
      <c r="BD85" s="117"/>
      <c r="BE85" s="117"/>
      <c r="BF85" s="117"/>
      <c r="BG85" s="132"/>
      <c r="BH85" s="57" t="s">
        <v>851</v>
      </c>
      <c r="BI85" s="364" t="s">
        <v>941</v>
      </c>
    </row>
    <row r="86" spans="1:150" s="101" customFormat="1" ht="25.5" hidden="1" customHeight="1" x14ac:dyDescent="0.25">
      <c r="A86" s="39" t="s">
        <v>513</v>
      </c>
      <c r="B86" s="87" t="s">
        <v>514</v>
      </c>
      <c r="C86" s="92" t="s">
        <v>515</v>
      </c>
      <c r="D86" s="93" t="s">
        <v>516</v>
      </c>
      <c r="E86" s="90" t="s">
        <v>517</v>
      </c>
      <c r="F86" s="90" t="s">
        <v>162</v>
      </c>
      <c r="G86" s="90" t="s">
        <v>512</v>
      </c>
      <c r="H86" s="90" t="s">
        <v>165</v>
      </c>
      <c r="I86" s="90" t="s">
        <v>115</v>
      </c>
      <c r="J86" s="90"/>
      <c r="K86" s="90"/>
      <c r="L86" s="90"/>
      <c r="M86" s="90"/>
      <c r="N86" s="91">
        <f t="shared" si="0"/>
        <v>24189.1</v>
      </c>
      <c r="O86" s="91"/>
      <c r="P86" s="91">
        <v>1814.18</v>
      </c>
      <c r="Q86" s="91">
        <v>1814.19</v>
      </c>
      <c r="R86" s="91"/>
      <c r="S86" s="91">
        <v>20560.73</v>
      </c>
      <c r="T86" s="43">
        <v>43312</v>
      </c>
      <c r="U86" s="44">
        <v>43371</v>
      </c>
      <c r="V86" s="44">
        <v>43434</v>
      </c>
      <c r="W86" s="45">
        <v>43829</v>
      </c>
      <c r="X86" s="91"/>
      <c r="Y86" s="91"/>
      <c r="Z86" s="91">
        <f>S86/12</f>
        <v>1713.3941666666667</v>
      </c>
      <c r="AA86" s="91">
        <f>S86-Z86</f>
        <v>18847.335833333334</v>
      </c>
      <c r="AB86" s="91"/>
      <c r="AC86" s="91"/>
      <c r="AD86" s="149"/>
      <c r="AE86" s="131"/>
      <c r="AF86" s="133">
        <v>27</v>
      </c>
      <c r="AG86" s="116" t="s">
        <v>757</v>
      </c>
      <c r="AH86" s="117"/>
      <c r="AI86" s="117"/>
      <c r="AJ86" s="131"/>
      <c r="AK86" s="117"/>
      <c r="AL86" s="117"/>
      <c r="AM86" s="117"/>
      <c r="AN86" s="117"/>
      <c r="AO86" s="117"/>
      <c r="AP86" s="117" t="s">
        <v>223</v>
      </c>
      <c r="AQ86" s="116" t="s">
        <v>758</v>
      </c>
      <c r="AR86" s="117">
        <v>2513</v>
      </c>
      <c r="AS86" s="117" t="s">
        <v>224</v>
      </c>
      <c r="AT86" s="116" t="s">
        <v>759</v>
      </c>
      <c r="AU86" s="117">
        <v>1</v>
      </c>
      <c r="AV86" s="117"/>
      <c r="AW86" s="117"/>
      <c r="AX86" s="117"/>
      <c r="AY86" s="117"/>
      <c r="AZ86" s="117"/>
      <c r="BA86" s="117"/>
      <c r="BB86" s="117"/>
      <c r="BC86" s="117"/>
      <c r="BD86" s="117"/>
      <c r="BE86" s="117"/>
      <c r="BF86" s="117"/>
      <c r="BG86" s="132"/>
      <c r="BH86" s="57" t="s">
        <v>849</v>
      </c>
      <c r="BI86" s="364" t="s">
        <v>941</v>
      </c>
    </row>
    <row r="87" spans="1:150" s="101" customFormat="1" ht="25.5" hidden="1" customHeight="1" x14ac:dyDescent="0.25">
      <c r="A87" s="39" t="s">
        <v>518</v>
      </c>
      <c r="B87" s="87" t="s">
        <v>519</v>
      </c>
      <c r="C87" s="92" t="s">
        <v>520</v>
      </c>
      <c r="D87" s="93" t="s">
        <v>521</v>
      </c>
      <c r="E87" s="90" t="s">
        <v>522</v>
      </c>
      <c r="F87" s="90" t="s">
        <v>162</v>
      </c>
      <c r="G87" s="90" t="s">
        <v>512</v>
      </c>
      <c r="H87" s="90" t="s">
        <v>165</v>
      </c>
      <c r="I87" s="90" t="s">
        <v>115</v>
      </c>
      <c r="J87" s="90"/>
      <c r="K87" s="90"/>
      <c r="L87" s="90"/>
      <c r="M87" s="90"/>
      <c r="N87" s="91">
        <f t="shared" si="0"/>
        <v>23626.350000000002</v>
      </c>
      <c r="O87" s="91"/>
      <c r="P87" s="91">
        <v>1771.97</v>
      </c>
      <c r="Q87" s="91">
        <v>1771.98</v>
      </c>
      <c r="R87" s="91"/>
      <c r="S87" s="91">
        <v>20082.400000000001</v>
      </c>
      <c r="T87" s="43">
        <v>43312</v>
      </c>
      <c r="U87" s="44">
        <v>43371</v>
      </c>
      <c r="V87" s="44">
        <v>43434</v>
      </c>
      <c r="W87" s="45">
        <v>43830</v>
      </c>
      <c r="X87" s="91"/>
      <c r="Y87" s="91"/>
      <c r="Z87" s="91">
        <f>S87/12</f>
        <v>1673.5333333333335</v>
      </c>
      <c r="AA87" s="91">
        <f>S87-Z87</f>
        <v>18408.866666666669</v>
      </c>
      <c r="AB87" s="91"/>
      <c r="AC87" s="91"/>
      <c r="AD87" s="149"/>
      <c r="AE87" s="131"/>
      <c r="AF87" s="133">
        <v>27</v>
      </c>
      <c r="AG87" s="116" t="s">
        <v>757</v>
      </c>
      <c r="AH87" s="117"/>
      <c r="AI87" s="117"/>
      <c r="AJ87" s="131"/>
      <c r="AK87" s="117"/>
      <c r="AL87" s="117"/>
      <c r="AM87" s="117"/>
      <c r="AN87" s="117"/>
      <c r="AO87" s="117"/>
      <c r="AP87" s="117" t="s">
        <v>223</v>
      </c>
      <c r="AQ87" s="116" t="s">
        <v>758</v>
      </c>
      <c r="AR87" s="117">
        <v>2472</v>
      </c>
      <c r="AS87" s="117" t="s">
        <v>224</v>
      </c>
      <c r="AT87" s="116" t="s">
        <v>759</v>
      </c>
      <c r="AU87" s="117">
        <v>1</v>
      </c>
      <c r="AV87" s="117"/>
      <c r="AW87" s="117"/>
      <c r="AX87" s="117"/>
      <c r="AY87" s="117"/>
      <c r="AZ87" s="117"/>
      <c r="BA87" s="117"/>
      <c r="BB87" s="117"/>
      <c r="BC87" s="117"/>
      <c r="BD87" s="117"/>
      <c r="BE87" s="117"/>
      <c r="BF87" s="117"/>
      <c r="BG87" s="132"/>
      <c r="BH87" s="57" t="s">
        <v>850</v>
      </c>
      <c r="BI87" s="364" t="s">
        <v>941</v>
      </c>
    </row>
    <row r="88" spans="1:150" s="101" customFormat="1" ht="25.5" hidden="1" customHeight="1" x14ac:dyDescent="0.25">
      <c r="A88" s="39" t="s">
        <v>523</v>
      </c>
      <c r="B88" s="87" t="s">
        <v>524</v>
      </c>
      <c r="C88" s="92" t="s">
        <v>525</v>
      </c>
      <c r="D88" s="93" t="s">
        <v>526</v>
      </c>
      <c r="E88" s="90" t="s">
        <v>527</v>
      </c>
      <c r="F88" s="90" t="s">
        <v>162</v>
      </c>
      <c r="G88" s="90" t="s">
        <v>512</v>
      </c>
      <c r="H88" s="90" t="s">
        <v>165</v>
      </c>
      <c r="I88" s="90" t="s">
        <v>115</v>
      </c>
      <c r="J88" s="90"/>
      <c r="K88" s="90"/>
      <c r="L88" s="90"/>
      <c r="M88" s="90"/>
      <c r="N88" s="91">
        <f t="shared" si="0"/>
        <v>14262.54</v>
      </c>
      <c r="O88" s="91"/>
      <c r="P88" s="91">
        <v>1069.69</v>
      </c>
      <c r="Q88" s="91">
        <v>1069.7</v>
      </c>
      <c r="R88" s="91"/>
      <c r="S88" s="91">
        <v>12123.15</v>
      </c>
      <c r="T88" s="43">
        <v>43312</v>
      </c>
      <c r="U88" s="44">
        <v>43371</v>
      </c>
      <c r="V88" s="44">
        <v>43434</v>
      </c>
      <c r="W88" s="45">
        <v>43830</v>
      </c>
      <c r="X88" s="91"/>
      <c r="Y88" s="91"/>
      <c r="Z88" s="91">
        <f>S88/12</f>
        <v>1010.2624999999999</v>
      </c>
      <c r="AA88" s="91">
        <f>S88-Z88</f>
        <v>11112.887499999999</v>
      </c>
      <c r="AB88" s="91"/>
      <c r="AC88" s="91"/>
      <c r="AD88" s="149"/>
      <c r="AE88" s="131"/>
      <c r="AF88" s="133">
        <v>27</v>
      </c>
      <c r="AG88" s="116" t="s">
        <v>757</v>
      </c>
      <c r="AH88" s="117"/>
      <c r="AI88" s="117"/>
      <c r="AJ88" s="131"/>
      <c r="AK88" s="117"/>
      <c r="AL88" s="117"/>
      <c r="AM88" s="117"/>
      <c r="AN88" s="117"/>
      <c r="AO88" s="117"/>
      <c r="AP88" s="117" t="s">
        <v>223</v>
      </c>
      <c r="AQ88" s="116" t="s">
        <v>758</v>
      </c>
      <c r="AR88" s="117">
        <v>1409</v>
      </c>
      <c r="AS88" s="117" t="s">
        <v>224</v>
      </c>
      <c r="AT88" s="116" t="s">
        <v>759</v>
      </c>
      <c r="AU88" s="117">
        <v>1</v>
      </c>
      <c r="AV88" s="117"/>
      <c r="AW88" s="117"/>
      <c r="AX88" s="117"/>
      <c r="AY88" s="117"/>
      <c r="AZ88" s="117"/>
      <c r="BA88" s="117"/>
      <c r="BB88" s="117"/>
      <c r="BC88" s="117"/>
      <c r="BD88" s="117"/>
      <c r="BE88" s="117"/>
      <c r="BF88" s="117"/>
      <c r="BG88" s="132"/>
      <c r="BH88" s="57" t="s">
        <v>854</v>
      </c>
      <c r="BI88" s="364" t="s">
        <v>941</v>
      </c>
    </row>
    <row r="89" spans="1:150" s="101" customFormat="1" ht="25.5" hidden="1" customHeight="1" x14ac:dyDescent="0.25">
      <c r="A89" s="39" t="s">
        <v>528</v>
      </c>
      <c r="B89" s="87" t="s">
        <v>529</v>
      </c>
      <c r="C89" s="92" t="s">
        <v>530</v>
      </c>
      <c r="D89" s="93" t="s">
        <v>531</v>
      </c>
      <c r="E89" s="90" t="s">
        <v>532</v>
      </c>
      <c r="F89" s="90" t="s">
        <v>162</v>
      </c>
      <c r="G89" s="90" t="s">
        <v>512</v>
      </c>
      <c r="H89" s="90" t="s">
        <v>165</v>
      </c>
      <c r="I89" s="90" t="s">
        <v>115</v>
      </c>
      <c r="J89" s="90"/>
      <c r="K89" s="90"/>
      <c r="L89" s="90"/>
      <c r="M89" s="90"/>
      <c r="N89" s="91">
        <f t="shared" si="0"/>
        <v>21476.829999999998</v>
      </c>
      <c r="O89" s="91"/>
      <c r="P89" s="91">
        <v>1610.76</v>
      </c>
      <c r="Q89" s="91">
        <v>1610.77</v>
      </c>
      <c r="R89" s="91"/>
      <c r="S89" s="91">
        <v>18255.3</v>
      </c>
      <c r="T89" s="43">
        <v>43312</v>
      </c>
      <c r="U89" s="44">
        <v>43371</v>
      </c>
      <c r="V89" s="44">
        <v>43434</v>
      </c>
      <c r="W89" s="45">
        <v>43830</v>
      </c>
      <c r="X89" s="91"/>
      <c r="Y89" s="91"/>
      <c r="Z89" s="91">
        <f>S89/12</f>
        <v>1521.2749999999999</v>
      </c>
      <c r="AA89" s="91">
        <f>S89-Z89</f>
        <v>16734.024999999998</v>
      </c>
      <c r="AB89" s="91"/>
      <c r="AC89" s="91"/>
      <c r="AD89" s="149"/>
      <c r="AE89" s="131"/>
      <c r="AF89" s="133">
        <v>27</v>
      </c>
      <c r="AG89" s="116" t="s">
        <v>757</v>
      </c>
      <c r="AH89" s="117"/>
      <c r="AI89" s="117"/>
      <c r="AJ89" s="131"/>
      <c r="AK89" s="117"/>
      <c r="AL89" s="117"/>
      <c r="AM89" s="117"/>
      <c r="AN89" s="117"/>
      <c r="AO89" s="117"/>
      <c r="AP89" s="117" t="s">
        <v>223</v>
      </c>
      <c r="AQ89" s="116" t="s">
        <v>758</v>
      </c>
      <c r="AR89" s="117">
        <v>2354</v>
      </c>
      <c r="AS89" s="117" t="s">
        <v>224</v>
      </c>
      <c r="AT89" s="116" t="s">
        <v>759</v>
      </c>
      <c r="AU89" s="117">
        <v>1</v>
      </c>
      <c r="AV89" s="117"/>
      <c r="AW89" s="117"/>
      <c r="AX89" s="117"/>
      <c r="AY89" s="117"/>
      <c r="AZ89" s="117"/>
      <c r="BA89" s="117"/>
      <c r="BB89" s="117"/>
      <c r="BC89" s="117"/>
      <c r="BD89" s="117"/>
      <c r="BE89" s="117"/>
      <c r="BF89" s="117"/>
      <c r="BG89" s="132"/>
      <c r="BH89" s="57" t="s">
        <v>853</v>
      </c>
      <c r="BI89" s="364" t="s">
        <v>941</v>
      </c>
    </row>
    <row r="90" spans="1:150" s="101" customFormat="1" ht="25.5" hidden="1" customHeight="1" x14ac:dyDescent="0.25">
      <c r="A90" s="39" t="s">
        <v>533</v>
      </c>
      <c r="B90" s="87" t="s">
        <v>534</v>
      </c>
      <c r="C90" s="92" t="s">
        <v>535</v>
      </c>
      <c r="D90" s="93" t="s">
        <v>536</v>
      </c>
      <c r="E90" s="90" t="s">
        <v>537</v>
      </c>
      <c r="F90" s="90" t="s">
        <v>162</v>
      </c>
      <c r="G90" s="90" t="s">
        <v>316</v>
      </c>
      <c r="H90" s="90" t="s">
        <v>165</v>
      </c>
      <c r="I90" s="90" t="s">
        <v>115</v>
      </c>
      <c r="J90" s="90"/>
      <c r="K90" s="90"/>
      <c r="L90" s="90"/>
      <c r="M90" s="90"/>
      <c r="N90" s="91">
        <f t="shared" si="0"/>
        <v>100228.23</v>
      </c>
      <c r="O90" s="91">
        <v>7517.12</v>
      </c>
      <c r="P90" s="91">
        <v>7517.11</v>
      </c>
      <c r="Q90" s="91"/>
      <c r="R90" s="91"/>
      <c r="S90" s="91">
        <v>85194</v>
      </c>
      <c r="T90" s="43">
        <v>43312</v>
      </c>
      <c r="U90" s="44">
        <v>43358</v>
      </c>
      <c r="V90" s="44">
        <v>43465</v>
      </c>
      <c r="W90" s="45">
        <v>43920</v>
      </c>
      <c r="X90" s="91"/>
      <c r="Y90" s="91"/>
      <c r="Z90" s="91"/>
      <c r="AA90" s="91">
        <f>S90/21*12</f>
        <v>48682.28571428571</v>
      </c>
      <c r="AB90" s="91">
        <f>S90-AA90</f>
        <v>36511.71428571429</v>
      </c>
      <c r="AC90" s="91"/>
      <c r="AD90" s="149"/>
      <c r="AE90" s="131"/>
      <c r="AF90" s="133">
        <v>27</v>
      </c>
      <c r="AG90" s="116" t="s">
        <v>757</v>
      </c>
      <c r="AH90" s="117"/>
      <c r="AI90" s="117"/>
      <c r="AJ90" s="131"/>
      <c r="AK90" s="117"/>
      <c r="AL90" s="117"/>
      <c r="AM90" s="117"/>
      <c r="AN90" s="117"/>
      <c r="AO90" s="117"/>
      <c r="AP90" s="117" t="s">
        <v>223</v>
      </c>
      <c r="AQ90" s="116" t="s">
        <v>758</v>
      </c>
      <c r="AR90" s="117">
        <v>6018</v>
      </c>
      <c r="AS90" s="117" t="s">
        <v>224</v>
      </c>
      <c r="AT90" s="116" t="s">
        <v>759</v>
      </c>
      <c r="AU90" s="117">
        <v>1</v>
      </c>
      <c r="AV90" s="117"/>
      <c r="AW90" s="117"/>
      <c r="AX90" s="117"/>
      <c r="AY90" s="117"/>
      <c r="AZ90" s="117"/>
      <c r="BA90" s="117"/>
      <c r="BB90" s="117"/>
      <c r="BC90" s="117"/>
      <c r="BD90" s="117"/>
      <c r="BE90" s="117"/>
      <c r="BF90" s="117"/>
      <c r="BG90" s="132"/>
      <c r="BH90" s="57" t="s">
        <v>844</v>
      </c>
      <c r="BI90" s="364" t="s">
        <v>941</v>
      </c>
    </row>
    <row r="91" spans="1:150" s="101" customFormat="1" ht="25.5" hidden="1" customHeight="1" x14ac:dyDescent="0.25">
      <c r="A91" s="39" t="s">
        <v>538</v>
      </c>
      <c r="B91" s="87" t="s">
        <v>539</v>
      </c>
      <c r="C91" s="92" t="s">
        <v>540</v>
      </c>
      <c r="D91" s="93" t="s">
        <v>541</v>
      </c>
      <c r="E91" s="90" t="s">
        <v>542</v>
      </c>
      <c r="F91" s="90" t="s">
        <v>162</v>
      </c>
      <c r="G91" s="90" t="s">
        <v>316</v>
      </c>
      <c r="H91" s="90" t="s">
        <v>165</v>
      </c>
      <c r="I91" s="90" t="s">
        <v>115</v>
      </c>
      <c r="J91" s="90"/>
      <c r="K91" s="90"/>
      <c r="L91" s="90"/>
      <c r="M91" s="90"/>
      <c r="N91" s="91">
        <f t="shared" si="0"/>
        <v>52792.94</v>
      </c>
      <c r="O91" s="91"/>
      <c r="P91" s="91">
        <v>3959.47</v>
      </c>
      <c r="Q91" s="91">
        <v>3959.47</v>
      </c>
      <c r="R91" s="91"/>
      <c r="S91" s="91">
        <v>44874</v>
      </c>
      <c r="T91" s="43">
        <v>43312</v>
      </c>
      <c r="U91" s="44">
        <v>43358</v>
      </c>
      <c r="V91" s="44">
        <v>43465</v>
      </c>
      <c r="W91" s="45">
        <v>43889</v>
      </c>
      <c r="X91" s="91"/>
      <c r="Y91" s="91"/>
      <c r="Z91" s="91">
        <f>S91/16.5*0.5</f>
        <v>1359.8181818181818</v>
      </c>
      <c r="AA91" s="91">
        <f>S91/16.5*12</f>
        <v>32635.63636363636</v>
      </c>
      <c r="AB91" s="91">
        <f>S91-AA91-Z91</f>
        <v>10878.545454545458</v>
      </c>
      <c r="AC91" s="91"/>
      <c r="AD91" s="149"/>
      <c r="AE91" s="131"/>
      <c r="AF91" s="133">
        <v>27</v>
      </c>
      <c r="AG91" s="116" t="s">
        <v>757</v>
      </c>
      <c r="AH91" s="117"/>
      <c r="AI91" s="117"/>
      <c r="AJ91" s="131"/>
      <c r="AK91" s="117"/>
      <c r="AL91" s="117"/>
      <c r="AM91" s="117"/>
      <c r="AN91" s="117"/>
      <c r="AO91" s="117"/>
      <c r="AP91" s="117" t="s">
        <v>223</v>
      </c>
      <c r="AQ91" s="116" t="s">
        <v>758</v>
      </c>
      <c r="AR91" s="117">
        <v>2231</v>
      </c>
      <c r="AS91" s="117" t="s">
        <v>224</v>
      </c>
      <c r="AT91" s="116" t="s">
        <v>759</v>
      </c>
      <c r="AU91" s="117">
        <v>3</v>
      </c>
      <c r="AV91" s="117"/>
      <c r="AW91" s="117"/>
      <c r="AX91" s="117"/>
      <c r="AY91" s="117"/>
      <c r="AZ91" s="117"/>
      <c r="BA91" s="117"/>
      <c r="BB91" s="117"/>
      <c r="BC91" s="117"/>
      <c r="BD91" s="117"/>
      <c r="BE91" s="117"/>
      <c r="BF91" s="117"/>
      <c r="BG91" s="132"/>
      <c r="BH91" s="57" t="s">
        <v>845</v>
      </c>
      <c r="BI91" s="364" t="s">
        <v>941</v>
      </c>
    </row>
    <row r="92" spans="1:150" s="101" customFormat="1" ht="25.5" hidden="1" customHeight="1" x14ac:dyDescent="0.25">
      <c r="A92" s="39" t="s">
        <v>543</v>
      </c>
      <c r="B92" s="87" t="s">
        <v>544</v>
      </c>
      <c r="C92" s="92" t="s">
        <v>545</v>
      </c>
      <c r="D92" s="93" t="s">
        <v>546</v>
      </c>
      <c r="E92" s="90" t="s">
        <v>547</v>
      </c>
      <c r="F92" s="90" t="s">
        <v>162</v>
      </c>
      <c r="G92" s="90" t="s">
        <v>316</v>
      </c>
      <c r="H92" s="90" t="s">
        <v>165</v>
      </c>
      <c r="I92" s="90" t="s">
        <v>115</v>
      </c>
      <c r="J92" s="90"/>
      <c r="K92" s="90"/>
      <c r="L92" s="90"/>
      <c r="M92" s="90"/>
      <c r="N92" s="91">
        <f t="shared" si="0"/>
        <v>21270.58</v>
      </c>
      <c r="O92" s="91">
        <v>1595.29</v>
      </c>
      <c r="P92" s="91">
        <v>1595.29</v>
      </c>
      <c r="Q92" s="91"/>
      <c r="R92" s="91"/>
      <c r="S92" s="91">
        <v>18080</v>
      </c>
      <c r="T92" s="43">
        <v>43312</v>
      </c>
      <c r="U92" s="44">
        <v>43358</v>
      </c>
      <c r="V92" s="44">
        <v>43465</v>
      </c>
      <c r="W92" s="45">
        <v>43889</v>
      </c>
      <c r="X92" s="91"/>
      <c r="Y92" s="91"/>
      <c r="Z92" s="91">
        <f>S92/17.5*0.5</f>
        <v>516.57142857142856</v>
      </c>
      <c r="AA92" s="91">
        <f>S92/17.5*12</f>
        <v>12397.714285714286</v>
      </c>
      <c r="AB92" s="91">
        <f>S92-AA92-Z92</f>
        <v>5165.7142857142853</v>
      </c>
      <c r="AC92" s="91"/>
      <c r="AD92" s="149"/>
      <c r="AE92" s="131"/>
      <c r="AF92" s="133">
        <v>27</v>
      </c>
      <c r="AG92" s="116" t="s">
        <v>757</v>
      </c>
      <c r="AH92" s="117"/>
      <c r="AI92" s="117"/>
      <c r="AJ92" s="131"/>
      <c r="AK92" s="117"/>
      <c r="AL92" s="117"/>
      <c r="AM92" s="117"/>
      <c r="AN92" s="117"/>
      <c r="AO92" s="117"/>
      <c r="AP92" s="117" t="s">
        <v>223</v>
      </c>
      <c r="AQ92" s="116" t="s">
        <v>758</v>
      </c>
      <c r="AR92" s="117">
        <v>1137</v>
      </c>
      <c r="AS92" s="117" t="s">
        <v>224</v>
      </c>
      <c r="AT92" s="116" t="s">
        <v>759</v>
      </c>
      <c r="AU92" s="117">
        <v>1</v>
      </c>
      <c r="AV92" s="117"/>
      <c r="AW92" s="117"/>
      <c r="AX92" s="117"/>
      <c r="AY92" s="117"/>
      <c r="AZ92" s="117"/>
      <c r="BA92" s="117"/>
      <c r="BB92" s="117"/>
      <c r="BC92" s="117"/>
      <c r="BD92" s="117"/>
      <c r="BE92" s="117"/>
      <c r="BF92" s="117"/>
      <c r="BG92" s="132"/>
      <c r="BH92" s="57" t="s">
        <v>847</v>
      </c>
      <c r="BI92" s="364" t="s">
        <v>941</v>
      </c>
    </row>
    <row r="93" spans="1:150" s="101" customFormat="1" ht="25.5" hidden="1" customHeight="1" x14ac:dyDescent="0.25">
      <c r="A93" s="39" t="s">
        <v>548</v>
      </c>
      <c r="B93" s="87" t="s">
        <v>549</v>
      </c>
      <c r="C93" s="92" t="s">
        <v>550</v>
      </c>
      <c r="D93" s="93" t="s">
        <v>551</v>
      </c>
      <c r="E93" s="90" t="s">
        <v>552</v>
      </c>
      <c r="F93" s="90" t="s">
        <v>162</v>
      </c>
      <c r="G93" s="90" t="s">
        <v>316</v>
      </c>
      <c r="H93" s="90" t="s">
        <v>165</v>
      </c>
      <c r="I93" s="90" t="s">
        <v>115</v>
      </c>
      <c r="J93" s="90"/>
      <c r="K93" s="90"/>
      <c r="L93" s="90"/>
      <c r="M93" s="90"/>
      <c r="N93" s="91">
        <f t="shared" si="0"/>
        <v>18170.59</v>
      </c>
      <c r="O93" s="91">
        <v>1362.8</v>
      </c>
      <c r="P93" s="91">
        <v>1362.79</v>
      </c>
      <c r="Q93" s="91"/>
      <c r="R93" s="91"/>
      <c r="S93" s="91">
        <v>15445</v>
      </c>
      <c r="T93" s="43">
        <v>43312</v>
      </c>
      <c r="U93" s="44">
        <v>43373</v>
      </c>
      <c r="V93" s="44">
        <v>43465</v>
      </c>
      <c r="W93" s="45">
        <v>43889</v>
      </c>
      <c r="X93" s="91"/>
      <c r="Y93" s="91"/>
      <c r="Z93" s="91"/>
      <c r="AA93" s="91">
        <f>S93/16*12</f>
        <v>11583.75</v>
      </c>
      <c r="AB93" s="91">
        <f>S93-AA93</f>
        <v>3861.25</v>
      </c>
      <c r="AC93" s="91"/>
      <c r="AD93" s="149"/>
      <c r="AE93" s="131"/>
      <c r="AF93" s="133">
        <v>27</v>
      </c>
      <c r="AG93" s="116" t="s">
        <v>757</v>
      </c>
      <c r="AH93" s="117"/>
      <c r="AI93" s="117"/>
      <c r="AJ93" s="131"/>
      <c r="AK93" s="117"/>
      <c r="AL93" s="117"/>
      <c r="AM93" s="117"/>
      <c r="AN93" s="117"/>
      <c r="AO93" s="117"/>
      <c r="AP93" s="117" t="s">
        <v>223</v>
      </c>
      <c r="AQ93" s="116" t="s">
        <v>758</v>
      </c>
      <c r="AR93" s="117">
        <v>1141</v>
      </c>
      <c r="AS93" s="117" t="s">
        <v>224</v>
      </c>
      <c r="AT93" s="116" t="s">
        <v>759</v>
      </c>
      <c r="AU93" s="117">
        <v>1</v>
      </c>
      <c r="AV93" s="117"/>
      <c r="AW93" s="117"/>
      <c r="AX93" s="117"/>
      <c r="AY93" s="117"/>
      <c r="AZ93" s="117"/>
      <c r="BA93" s="117"/>
      <c r="BB93" s="117"/>
      <c r="BC93" s="117"/>
      <c r="BD93" s="117"/>
      <c r="BE93" s="117"/>
      <c r="BF93" s="117"/>
      <c r="BG93" s="132"/>
      <c r="BH93" s="57" t="s">
        <v>840</v>
      </c>
      <c r="BI93" s="364" t="s">
        <v>941</v>
      </c>
    </row>
    <row r="94" spans="1:150" s="101" customFormat="1" ht="25.5" hidden="1" customHeight="1" x14ac:dyDescent="0.25">
      <c r="A94" s="39" t="s">
        <v>553</v>
      </c>
      <c r="B94" s="87" t="s">
        <v>554</v>
      </c>
      <c r="C94" s="92" t="s">
        <v>555</v>
      </c>
      <c r="D94" s="93" t="s">
        <v>556</v>
      </c>
      <c r="E94" s="90" t="s">
        <v>557</v>
      </c>
      <c r="F94" s="90" t="s">
        <v>162</v>
      </c>
      <c r="G94" s="90" t="s">
        <v>316</v>
      </c>
      <c r="H94" s="90" t="s">
        <v>165</v>
      </c>
      <c r="I94" s="90" t="s">
        <v>115</v>
      </c>
      <c r="J94" s="90"/>
      <c r="K94" s="90"/>
      <c r="L94" s="90"/>
      <c r="M94" s="90"/>
      <c r="N94" s="91">
        <f t="shared" si="0"/>
        <v>24982.35</v>
      </c>
      <c r="O94" s="91">
        <v>1873.68</v>
      </c>
      <c r="P94" s="91">
        <v>1873.67</v>
      </c>
      <c r="Q94" s="91"/>
      <c r="R94" s="91"/>
      <c r="S94" s="91">
        <v>21235</v>
      </c>
      <c r="T94" s="43">
        <v>43312</v>
      </c>
      <c r="U94" s="44">
        <v>43358</v>
      </c>
      <c r="V94" s="44">
        <v>43465</v>
      </c>
      <c r="W94" s="45">
        <v>43889</v>
      </c>
      <c r="X94" s="91"/>
      <c r="Y94" s="91"/>
      <c r="Z94" s="91">
        <f>S94/17.5*0.5</f>
        <v>606.71428571428567</v>
      </c>
      <c r="AA94" s="91">
        <f>S94/17.5*12</f>
        <v>14561.142857142855</v>
      </c>
      <c r="AB94" s="91">
        <f>S94-AA94-Z94</f>
        <v>6067.1428571428596</v>
      </c>
      <c r="AC94" s="91"/>
      <c r="AD94" s="149"/>
      <c r="AE94" s="131"/>
      <c r="AF94" s="133">
        <v>27</v>
      </c>
      <c r="AG94" s="116" t="s">
        <v>757</v>
      </c>
      <c r="AH94" s="117"/>
      <c r="AI94" s="117"/>
      <c r="AJ94" s="131"/>
      <c r="AK94" s="117"/>
      <c r="AL94" s="117"/>
      <c r="AM94" s="117"/>
      <c r="AN94" s="117"/>
      <c r="AO94" s="117"/>
      <c r="AP94" s="117" t="s">
        <v>223</v>
      </c>
      <c r="AQ94" s="116" t="s">
        <v>758</v>
      </c>
      <c r="AR94" s="117">
        <v>1235</v>
      </c>
      <c r="AS94" s="117" t="s">
        <v>224</v>
      </c>
      <c r="AT94" s="116" t="s">
        <v>759</v>
      </c>
      <c r="AU94" s="117">
        <v>1</v>
      </c>
      <c r="AV94" s="117"/>
      <c r="AW94" s="117"/>
      <c r="AX94" s="117"/>
      <c r="AY94" s="117"/>
      <c r="AZ94" s="117"/>
      <c r="BA94" s="117"/>
      <c r="BB94" s="117"/>
      <c r="BC94" s="117"/>
      <c r="BD94" s="117"/>
      <c r="BE94" s="117"/>
      <c r="BF94" s="117"/>
      <c r="BG94" s="132"/>
      <c r="BH94" s="57" t="s">
        <v>848</v>
      </c>
      <c r="BI94" s="364" t="s">
        <v>941</v>
      </c>
    </row>
    <row r="95" spans="1:150" s="101" customFormat="1" ht="25.5" hidden="1" customHeight="1" x14ac:dyDescent="0.25">
      <c r="A95" s="39" t="s">
        <v>558</v>
      </c>
      <c r="B95" s="87" t="s">
        <v>559</v>
      </c>
      <c r="C95" s="92" t="s">
        <v>560</v>
      </c>
      <c r="D95" s="93" t="s">
        <v>561</v>
      </c>
      <c r="E95" s="90" t="s">
        <v>562</v>
      </c>
      <c r="F95" s="90" t="s">
        <v>162</v>
      </c>
      <c r="G95" s="90" t="s">
        <v>316</v>
      </c>
      <c r="H95" s="90" t="s">
        <v>165</v>
      </c>
      <c r="I95" s="90" t="s">
        <v>115</v>
      </c>
      <c r="J95" s="90"/>
      <c r="K95" s="90"/>
      <c r="L95" s="90"/>
      <c r="M95" s="90"/>
      <c r="N95" s="91">
        <f t="shared" si="0"/>
        <v>17587.04</v>
      </c>
      <c r="O95" s="91">
        <v>1319.02</v>
      </c>
      <c r="P95" s="91">
        <v>1319.02</v>
      </c>
      <c r="Q95" s="91"/>
      <c r="R95" s="91"/>
      <c r="S95" s="91">
        <v>14949</v>
      </c>
      <c r="T95" s="43">
        <v>43312</v>
      </c>
      <c r="U95" s="44">
        <v>43464</v>
      </c>
      <c r="V95" s="44">
        <v>43554</v>
      </c>
      <c r="W95" s="45">
        <v>43830</v>
      </c>
      <c r="X95" s="91"/>
      <c r="Y95" s="91"/>
      <c r="Z95" s="91"/>
      <c r="AA95" s="91">
        <f>S95</f>
        <v>14949</v>
      </c>
      <c r="AB95" s="91"/>
      <c r="AC95" s="91"/>
      <c r="AD95" s="149"/>
      <c r="AE95" s="131"/>
      <c r="AF95" s="133">
        <v>27</v>
      </c>
      <c r="AG95" s="116" t="s">
        <v>757</v>
      </c>
      <c r="AH95" s="117"/>
      <c r="AI95" s="117"/>
      <c r="AJ95" s="131"/>
      <c r="AK95" s="117"/>
      <c r="AL95" s="117"/>
      <c r="AM95" s="117"/>
      <c r="AN95" s="117"/>
      <c r="AO95" s="117"/>
      <c r="AP95" s="117" t="s">
        <v>223</v>
      </c>
      <c r="AQ95" s="116" t="s">
        <v>758</v>
      </c>
      <c r="AR95" s="117">
        <v>960</v>
      </c>
      <c r="AS95" s="117" t="s">
        <v>224</v>
      </c>
      <c r="AT95" s="116" t="s">
        <v>759</v>
      </c>
      <c r="AU95" s="117">
        <v>1</v>
      </c>
      <c r="AV95" s="117"/>
      <c r="AW95" s="117"/>
      <c r="AX95" s="117"/>
      <c r="AY95" s="117"/>
      <c r="AZ95" s="117"/>
      <c r="BA95" s="117"/>
      <c r="BB95" s="117"/>
      <c r="BC95" s="117"/>
      <c r="BD95" s="117"/>
      <c r="BE95" s="117"/>
      <c r="BF95" s="117"/>
      <c r="BG95" s="132"/>
      <c r="BH95" s="57" t="s">
        <v>855</v>
      </c>
      <c r="BI95" s="364" t="s">
        <v>941</v>
      </c>
    </row>
    <row r="96" spans="1:150" s="101" customFormat="1" ht="25.5" hidden="1" customHeight="1" x14ac:dyDescent="0.25">
      <c r="A96" s="39" t="s">
        <v>563</v>
      </c>
      <c r="B96" s="87" t="s">
        <v>564</v>
      </c>
      <c r="C96" s="92" t="s">
        <v>565</v>
      </c>
      <c r="D96" s="93" t="s">
        <v>566</v>
      </c>
      <c r="E96" s="90" t="s">
        <v>567</v>
      </c>
      <c r="F96" s="90" t="s">
        <v>162</v>
      </c>
      <c r="G96" s="90" t="s">
        <v>568</v>
      </c>
      <c r="H96" s="90" t="s">
        <v>165</v>
      </c>
      <c r="I96" s="90" t="s">
        <v>115</v>
      </c>
      <c r="J96" s="90"/>
      <c r="K96" s="90"/>
      <c r="L96" s="90"/>
      <c r="M96" s="90"/>
      <c r="N96" s="91">
        <f t="shared" si="0"/>
        <v>240523</v>
      </c>
      <c r="O96" s="91">
        <v>18039.23</v>
      </c>
      <c r="P96" s="91">
        <v>18039.22</v>
      </c>
      <c r="Q96" s="91"/>
      <c r="R96" s="91"/>
      <c r="S96" s="91">
        <v>204444.55</v>
      </c>
      <c r="T96" s="43">
        <v>43312</v>
      </c>
      <c r="U96" s="44">
        <v>43363</v>
      </c>
      <c r="V96" s="44">
        <v>43434</v>
      </c>
      <c r="W96" s="45">
        <v>43889</v>
      </c>
      <c r="X96" s="91"/>
      <c r="Y96" s="91"/>
      <c r="Z96" s="91">
        <f>S96/17*1</f>
        <v>12026.15</v>
      </c>
      <c r="AA96" s="91">
        <f>S96/17*12</f>
        <v>144313.79999999999</v>
      </c>
      <c r="AB96" s="91">
        <f>S96-Z96-AA96</f>
        <v>48104.600000000006</v>
      </c>
      <c r="AC96" s="91"/>
      <c r="AD96" s="149"/>
      <c r="AE96" s="131"/>
      <c r="AF96" s="133">
        <v>27</v>
      </c>
      <c r="AG96" s="116" t="s">
        <v>757</v>
      </c>
      <c r="AH96" s="117"/>
      <c r="AI96" s="117"/>
      <c r="AJ96" s="131"/>
      <c r="AK96" s="117"/>
      <c r="AL96" s="117"/>
      <c r="AM96" s="117"/>
      <c r="AN96" s="117"/>
      <c r="AO96" s="117"/>
      <c r="AP96" s="117" t="s">
        <v>223</v>
      </c>
      <c r="AQ96" s="116" t="s">
        <v>758</v>
      </c>
      <c r="AR96" s="117">
        <v>12800</v>
      </c>
      <c r="AS96" s="117" t="s">
        <v>224</v>
      </c>
      <c r="AT96" s="116" t="s">
        <v>759</v>
      </c>
      <c r="AU96" s="117">
        <v>1</v>
      </c>
      <c r="AV96" s="117"/>
      <c r="AW96" s="117"/>
      <c r="AX96" s="117"/>
      <c r="AY96" s="117"/>
      <c r="AZ96" s="117"/>
      <c r="BA96" s="117"/>
      <c r="BB96" s="117"/>
      <c r="BC96" s="117"/>
      <c r="BD96" s="117"/>
      <c r="BE96" s="117"/>
      <c r="BF96" s="117"/>
      <c r="BG96" s="132"/>
      <c r="BH96" s="57" t="s">
        <v>846</v>
      </c>
      <c r="BI96" s="364" t="s">
        <v>941</v>
      </c>
    </row>
    <row r="97" spans="1:150" s="101" customFormat="1" ht="25.5" hidden="1" customHeight="1" x14ac:dyDescent="0.25">
      <c r="A97" s="39" t="s">
        <v>569</v>
      </c>
      <c r="B97" s="87" t="s">
        <v>570</v>
      </c>
      <c r="C97" s="92" t="s">
        <v>571</v>
      </c>
      <c r="D97" s="93" t="s">
        <v>572</v>
      </c>
      <c r="E97" s="90" t="s">
        <v>573</v>
      </c>
      <c r="F97" s="90" t="s">
        <v>162</v>
      </c>
      <c r="G97" s="90" t="s">
        <v>568</v>
      </c>
      <c r="H97" s="90" t="s">
        <v>165</v>
      </c>
      <c r="I97" s="90" t="s">
        <v>115</v>
      </c>
      <c r="J97" s="90"/>
      <c r="K97" s="90"/>
      <c r="L97" s="90"/>
      <c r="M97" s="90"/>
      <c r="N97" s="91">
        <f>SUM(O97:S97)</f>
        <v>47242</v>
      </c>
      <c r="O97" s="91"/>
      <c r="P97" s="91">
        <v>3543.15</v>
      </c>
      <c r="Q97" s="91">
        <v>3543.15</v>
      </c>
      <c r="R97" s="91"/>
      <c r="S97" s="91">
        <v>40155.699999999997</v>
      </c>
      <c r="T97" s="43">
        <v>43312</v>
      </c>
      <c r="U97" s="44">
        <v>43332</v>
      </c>
      <c r="V97" s="44">
        <v>43403</v>
      </c>
      <c r="W97" s="45">
        <v>43646</v>
      </c>
      <c r="X97" s="91"/>
      <c r="Y97" s="91"/>
      <c r="Z97" s="91">
        <f>S97/6*2</f>
        <v>13385.233333333332</v>
      </c>
      <c r="AA97" s="91">
        <f>S97-Z97</f>
        <v>26770.466666666667</v>
      </c>
      <c r="AB97" s="91"/>
      <c r="AC97" s="91"/>
      <c r="AD97" s="149"/>
      <c r="AE97" s="131"/>
      <c r="AF97" s="133">
        <v>27</v>
      </c>
      <c r="AG97" s="116" t="s">
        <v>757</v>
      </c>
      <c r="AH97" s="117"/>
      <c r="AI97" s="117"/>
      <c r="AJ97" s="131"/>
      <c r="AK97" s="117"/>
      <c r="AL97" s="117"/>
      <c r="AM97" s="117"/>
      <c r="AN97" s="117"/>
      <c r="AO97" s="117"/>
      <c r="AP97" s="117" t="s">
        <v>223</v>
      </c>
      <c r="AQ97" s="116" t="s">
        <v>758</v>
      </c>
      <c r="AR97" s="117">
        <v>1600</v>
      </c>
      <c r="AS97" s="117" t="s">
        <v>224</v>
      </c>
      <c r="AT97" s="116" t="s">
        <v>759</v>
      </c>
      <c r="AU97" s="117">
        <v>1</v>
      </c>
      <c r="AV97" s="117"/>
      <c r="AW97" s="117"/>
      <c r="AX97" s="117"/>
      <c r="AY97" s="117"/>
      <c r="AZ97" s="117"/>
      <c r="BA97" s="117"/>
      <c r="BB97" s="117"/>
      <c r="BC97" s="117"/>
      <c r="BD97" s="117"/>
      <c r="BE97" s="117"/>
      <c r="BF97" s="117"/>
      <c r="BG97" s="132"/>
      <c r="BH97" s="57" t="s">
        <v>839</v>
      </c>
      <c r="BI97" s="364" t="s">
        <v>941</v>
      </c>
    </row>
    <row r="98" spans="1:150" s="101" customFormat="1" ht="25.5" hidden="1" customHeight="1" x14ac:dyDescent="0.25">
      <c r="A98" s="39" t="s">
        <v>574</v>
      </c>
      <c r="B98" s="87" t="s">
        <v>575</v>
      </c>
      <c r="C98" s="92" t="s">
        <v>576</v>
      </c>
      <c r="D98" s="93" t="s">
        <v>577</v>
      </c>
      <c r="E98" s="90" t="s">
        <v>578</v>
      </c>
      <c r="F98" s="90" t="s">
        <v>162</v>
      </c>
      <c r="G98" s="90" t="s">
        <v>568</v>
      </c>
      <c r="H98" s="90" t="s">
        <v>165</v>
      </c>
      <c r="I98" s="90" t="s">
        <v>115</v>
      </c>
      <c r="J98" s="90"/>
      <c r="K98" s="90"/>
      <c r="L98" s="90"/>
      <c r="M98" s="90"/>
      <c r="N98" s="91">
        <f t="shared" si="0"/>
        <v>23724</v>
      </c>
      <c r="O98" s="91"/>
      <c r="P98" s="91">
        <v>1779.3</v>
      </c>
      <c r="Q98" s="91">
        <v>1779.3</v>
      </c>
      <c r="R98" s="91"/>
      <c r="S98" s="91">
        <v>20165.400000000001</v>
      </c>
      <c r="T98" s="43">
        <v>43312</v>
      </c>
      <c r="U98" s="44">
        <v>43348</v>
      </c>
      <c r="V98" s="44">
        <v>43434</v>
      </c>
      <c r="W98" s="45">
        <v>43646</v>
      </c>
      <c r="X98" s="91"/>
      <c r="Y98" s="91"/>
      <c r="Z98" s="91">
        <f>S98/13</f>
        <v>1551.1846153846154</v>
      </c>
      <c r="AA98" s="91">
        <f>S98-Z98</f>
        <v>18614.215384615385</v>
      </c>
      <c r="AB98" s="91"/>
      <c r="AC98" s="91"/>
      <c r="AD98" s="149"/>
      <c r="AE98" s="131"/>
      <c r="AF98" s="133">
        <v>27</v>
      </c>
      <c r="AG98" s="116" t="s">
        <v>757</v>
      </c>
      <c r="AH98" s="117"/>
      <c r="AI98" s="117"/>
      <c r="AJ98" s="131"/>
      <c r="AK98" s="117"/>
      <c r="AL98" s="117"/>
      <c r="AM98" s="117"/>
      <c r="AN98" s="117"/>
      <c r="AO98" s="117"/>
      <c r="AP98" s="117" t="s">
        <v>223</v>
      </c>
      <c r="AQ98" s="116" t="s">
        <v>758</v>
      </c>
      <c r="AR98" s="117">
        <v>1000</v>
      </c>
      <c r="AS98" s="117" t="s">
        <v>224</v>
      </c>
      <c r="AT98" s="116" t="s">
        <v>759</v>
      </c>
      <c r="AU98" s="117">
        <v>1</v>
      </c>
      <c r="AV98" s="117"/>
      <c r="AW98" s="117"/>
      <c r="AX98" s="117"/>
      <c r="AY98" s="117"/>
      <c r="AZ98" s="117"/>
      <c r="BA98" s="117"/>
      <c r="BB98" s="117"/>
      <c r="BC98" s="117"/>
      <c r="BD98" s="117"/>
      <c r="BE98" s="117"/>
      <c r="BF98" s="117"/>
      <c r="BG98" s="132"/>
      <c r="BH98" s="57" t="s">
        <v>843</v>
      </c>
      <c r="BI98" s="364" t="s">
        <v>939</v>
      </c>
    </row>
    <row r="99" spans="1:150" s="101" customFormat="1" ht="25.5" hidden="1" customHeight="1" x14ac:dyDescent="0.25">
      <c r="A99" s="39" t="s">
        <v>579</v>
      </c>
      <c r="B99" s="87" t="s">
        <v>580</v>
      </c>
      <c r="C99" s="92" t="s">
        <v>581</v>
      </c>
      <c r="D99" s="93" t="s">
        <v>582</v>
      </c>
      <c r="E99" s="90" t="s">
        <v>164</v>
      </c>
      <c r="F99" s="90" t="s">
        <v>162</v>
      </c>
      <c r="G99" s="90" t="s">
        <v>568</v>
      </c>
      <c r="H99" s="90" t="s">
        <v>165</v>
      </c>
      <c r="I99" s="90" t="s">
        <v>115</v>
      </c>
      <c r="J99" s="90"/>
      <c r="K99" s="90"/>
      <c r="L99" s="90"/>
      <c r="M99" s="90"/>
      <c r="N99" s="91">
        <f t="shared" si="0"/>
        <v>107171</v>
      </c>
      <c r="O99" s="91"/>
      <c r="P99" s="91">
        <v>8037.82</v>
      </c>
      <c r="Q99" s="91">
        <v>8037.83</v>
      </c>
      <c r="R99" s="91"/>
      <c r="S99" s="91">
        <v>91095.35</v>
      </c>
      <c r="T99" s="43">
        <v>43312</v>
      </c>
      <c r="U99" s="44">
        <v>43353</v>
      </c>
      <c r="V99" s="44">
        <v>43434</v>
      </c>
      <c r="W99" s="45">
        <v>43677</v>
      </c>
      <c r="X99" s="91"/>
      <c r="Y99" s="91"/>
      <c r="Z99" s="91">
        <f>S99/7</f>
        <v>13013.621428571429</v>
      </c>
      <c r="AA99" s="91">
        <f>S99-Z99</f>
        <v>78081.728571428583</v>
      </c>
      <c r="AB99" s="91"/>
      <c r="AC99" s="91"/>
      <c r="AD99" s="149"/>
      <c r="AE99" s="131"/>
      <c r="AF99" s="133">
        <v>27</v>
      </c>
      <c r="AG99" s="116" t="s">
        <v>757</v>
      </c>
      <c r="AH99" s="117"/>
      <c r="AI99" s="117"/>
      <c r="AJ99" s="131"/>
      <c r="AK99" s="117"/>
      <c r="AL99" s="117"/>
      <c r="AM99" s="117"/>
      <c r="AN99" s="117"/>
      <c r="AO99" s="117"/>
      <c r="AP99" s="117" t="s">
        <v>223</v>
      </c>
      <c r="AQ99" s="116" t="s">
        <v>758</v>
      </c>
      <c r="AR99" s="117">
        <v>5000</v>
      </c>
      <c r="AS99" s="117" t="s">
        <v>224</v>
      </c>
      <c r="AT99" s="116" t="s">
        <v>759</v>
      </c>
      <c r="AU99" s="117">
        <v>1</v>
      </c>
      <c r="AV99" s="117"/>
      <c r="AW99" s="117"/>
      <c r="AX99" s="117"/>
      <c r="AY99" s="117"/>
      <c r="AZ99" s="117"/>
      <c r="BA99" s="117"/>
      <c r="BB99" s="117"/>
      <c r="BC99" s="117"/>
      <c r="BD99" s="117"/>
      <c r="BE99" s="117"/>
      <c r="BF99" s="117"/>
      <c r="BG99" s="132"/>
      <c r="BH99" s="57" t="s">
        <v>842</v>
      </c>
      <c r="BI99" s="364" t="s">
        <v>941</v>
      </c>
    </row>
    <row r="100" spans="1:150" s="165" customFormat="1" ht="24.75" hidden="1" customHeight="1" thickBot="1" x14ac:dyDescent="0.3">
      <c r="A100" s="78" t="s">
        <v>583</v>
      </c>
      <c r="B100" s="79"/>
      <c r="C100" s="79"/>
      <c r="D100" s="79" t="s">
        <v>584</v>
      </c>
      <c r="E100" s="80"/>
      <c r="F100" s="80"/>
      <c r="G100" s="80"/>
      <c r="H100" s="80"/>
      <c r="I100" s="80"/>
      <c r="J100" s="80"/>
      <c r="K100" s="80"/>
      <c r="L100" s="80"/>
      <c r="M100" s="80"/>
      <c r="N100" s="80"/>
      <c r="O100" s="80"/>
      <c r="P100" s="80"/>
      <c r="Q100" s="80"/>
      <c r="R100" s="80"/>
      <c r="S100" s="94"/>
      <c r="T100" s="81"/>
      <c r="U100" s="82"/>
      <c r="V100" s="82"/>
      <c r="W100" s="83" t="s">
        <v>275</v>
      </c>
      <c r="X100" s="166"/>
      <c r="Y100" s="166"/>
      <c r="Z100" s="166"/>
      <c r="AA100" s="166"/>
      <c r="AB100" s="166"/>
      <c r="AC100" s="166"/>
      <c r="AD100" s="167"/>
      <c r="AE100" s="163"/>
      <c r="AF100" s="168"/>
      <c r="AG100" s="166"/>
      <c r="AH100" s="166"/>
      <c r="AI100" s="166"/>
      <c r="AJ100" s="163"/>
      <c r="AK100" s="166"/>
      <c r="AL100" s="166"/>
      <c r="AM100" s="166"/>
      <c r="AN100" s="166"/>
      <c r="AO100" s="166"/>
      <c r="AP100" s="169"/>
      <c r="AQ100" s="169"/>
      <c r="AR100" s="169"/>
      <c r="AS100" s="169"/>
      <c r="AT100" s="166"/>
      <c r="AU100" s="169"/>
      <c r="AV100" s="169"/>
      <c r="AW100" s="166"/>
      <c r="AX100" s="169"/>
      <c r="AY100" s="169"/>
      <c r="AZ100" s="166"/>
      <c r="BA100" s="169"/>
      <c r="BB100" s="169"/>
      <c r="BC100" s="169"/>
      <c r="BD100" s="169"/>
      <c r="BE100" s="169"/>
      <c r="BF100" s="169"/>
      <c r="BG100" s="368"/>
      <c r="BH100" s="57"/>
      <c r="BI100" s="364" t="s">
        <v>275</v>
      </c>
      <c r="BJ100" s="101"/>
      <c r="BK100" s="101"/>
      <c r="BL100" s="101"/>
      <c r="BM100" s="101"/>
      <c r="BN100" s="101"/>
      <c r="BO100" s="101"/>
      <c r="BP100" s="101"/>
      <c r="BQ100" s="101"/>
      <c r="BR100" s="101"/>
      <c r="BS100" s="101"/>
      <c r="BT100" s="101"/>
      <c r="BU100" s="101"/>
      <c r="BV100" s="101"/>
      <c r="BW100" s="101"/>
      <c r="BX100" s="101"/>
      <c r="BY100" s="101"/>
      <c r="BZ100" s="101"/>
      <c r="CA100" s="101"/>
      <c r="CB100" s="101"/>
      <c r="CC100" s="101"/>
      <c r="CD100" s="101"/>
      <c r="CE100" s="101"/>
      <c r="CF100" s="101"/>
      <c r="CG100" s="101"/>
      <c r="CH100" s="101"/>
      <c r="CI100" s="101"/>
      <c r="CJ100" s="101"/>
      <c r="CK100" s="101"/>
      <c r="CL100" s="101"/>
      <c r="CM100" s="101"/>
      <c r="CN100" s="101"/>
      <c r="CO100" s="101"/>
      <c r="CP100" s="101"/>
      <c r="CQ100" s="101"/>
      <c r="CR100" s="101"/>
      <c r="CS100" s="101"/>
      <c r="CT100" s="101"/>
      <c r="CU100" s="101"/>
      <c r="CV100" s="101"/>
      <c r="CW100" s="101"/>
      <c r="CX100" s="101"/>
      <c r="CY100" s="101"/>
      <c r="CZ100" s="101"/>
      <c r="DA100" s="101"/>
      <c r="DB100" s="101"/>
      <c r="DC100" s="101"/>
      <c r="DD100" s="101"/>
      <c r="DE100" s="101"/>
      <c r="DF100" s="101"/>
      <c r="DG100" s="101"/>
      <c r="DH100" s="101"/>
      <c r="DI100" s="101"/>
      <c r="DJ100" s="101"/>
      <c r="DK100" s="101"/>
      <c r="DL100" s="101"/>
      <c r="DM100" s="101"/>
      <c r="DN100" s="101"/>
      <c r="DO100" s="101"/>
      <c r="DP100" s="101"/>
      <c r="DQ100" s="101"/>
      <c r="DR100" s="101"/>
      <c r="DS100" s="101"/>
      <c r="DT100" s="101"/>
      <c r="DU100" s="101"/>
      <c r="DV100" s="101"/>
      <c r="DW100" s="101"/>
      <c r="DX100" s="101"/>
      <c r="DY100" s="101"/>
      <c r="DZ100" s="101"/>
      <c r="EA100" s="101"/>
      <c r="EB100" s="101"/>
      <c r="EC100" s="101"/>
      <c r="ED100" s="101"/>
      <c r="EE100" s="101"/>
      <c r="EF100" s="101"/>
      <c r="EG100" s="101"/>
      <c r="EH100" s="101"/>
      <c r="EI100" s="101"/>
      <c r="EJ100" s="101"/>
      <c r="EK100" s="101"/>
      <c r="EL100" s="101"/>
      <c r="EM100" s="101"/>
      <c r="EN100" s="101"/>
      <c r="EO100" s="101"/>
      <c r="EP100" s="101"/>
      <c r="EQ100" s="101"/>
      <c r="ER100" s="101"/>
      <c r="ES100" s="101"/>
      <c r="ET100" s="101"/>
    </row>
    <row r="101" spans="1:150" s="113" customFormat="1" ht="25.5" hidden="1" customHeight="1" x14ac:dyDescent="0.25">
      <c r="A101" s="20" t="s">
        <v>97</v>
      </c>
      <c r="B101" s="21"/>
      <c r="C101" s="21"/>
      <c r="D101" s="37" t="s">
        <v>585</v>
      </c>
      <c r="E101" s="23"/>
      <c r="F101" s="23"/>
      <c r="G101" s="23"/>
      <c r="H101" s="23"/>
      <c r="I101" s="23"/>
      <c r="J101" s="23"/>
      <c r="K101" s="23"/>
      <c r="L101" s="23"/>
      <c r="M101" s="23"/>
      <c r="N101" s="23"/>
      <c r="O101" s="23"/>
      <c r="P101" s="23"/>
      <c r="Q101" s="23"/>
      <c r="R101" s="23"/>
      <c r="S101" s="24"/>
      <c r="T101" s="25"/>
      <c r="U101" s="38"/>
      <c r="V101" s="38"/>
      <c r="W101" s="28" t="s">
        <v>275</v>
      </c>
      <c r="X101" s="108"/>
      <c r="Y101" s="108"/>
      <c r="Z101" s="108"/>
      <c r="AA101" s="108"/>
      <c r="AB101" s="108"/>
      <c r="AC101" s="108"/>
      <c r="AD101" s="138"/>
      <c r="AE101" s="109"/>
      <c r="AF101" s="112"/>
      <c r="AG101" s="110"/>
      <c r="AH101" s="110"/>
      <c r="AI101" s="111"/>
      <c r="AJ101" s="109"/>
      <c r="AK101" s="112"/>
      <c r="AL101" s="110"/>
      <c r="AM101" s="110"/>
      <c r="AN101" s="110"/>
      <c r="AO101" s="110"/>
      <c r="AP101" s="110"/>
      <c r="AQ101" s="110"/>
      <c r="AR101" s="110"/>
      <c r="AS101" s="110"/>
      <c r="AT101" s="110"/>
      <c r="AU101" s="110"/>
      <c r="AV101" s="110"/>
      <c r="AW101" s="110"/>
      <c r="AX101" s="110"/>
      <c r="AY101" s="110"/>
      <c r="AZ101" s="110"/>
      <c r="BA101" s="110"/>
      <c r="BB101" s="110"/>
      <c r="BC101" s="110"/>
      <c r="BD101" s="110"/>
      <c r="BE101" s="110"/>
      <c r="BF101" s="110"/>
      <c r="BG101" s="111"/>
      <c r="BH101" s="57"/>
      <c r="BI101" s="364" t="s">
        <v>275</v>
      </c>
      <c r="BJ101" s="101"/>
      <c r="BK101" s="101"/>
      <c r="BL101" s="101"/>
      <c r="BM101" s="101"/>
      <c r="BN101" s="101"/>
      <c r="BO101" s="101"/>
      <c r="BP101" s="101"/>
      <c r="BQ101" s="101"/>
      <c r="BR101" s="101"/>
      <c r="BS101" s="101"/>
      <c r="BT101" s="101"/>
      <c r="BU101" s="101"/>
      <c r="BV101" s="101"/>
      <c r="BW101" s="101"/>
      <c r="BX101" s="101"/>
      <c r="BY101" s="101"/>
      <c r="BZ101" s="101"/>
      <c r="CA101" s="101"/>
      <c r="CB101" s="101"/>
      <c r="CC101" s="101"/>
      <c r="CD101" s="101"/>
      <c r="CE101" s="101"/>
      <c r="CF101" s="101"/>
      <c r="CG101" s="101"/>
      <c r="CH101" s="101"/>
      <c r="CI101" s="101"/>
      <c r="CJ101" s="101"/>
      <c r="CK101" s="101"/>
      <c r="CL101" s="101"/>
      <c r="CM101" s="101"/>
      <c r="CN101" s="101"/>
      <c r="CO101" s="101"/>
      <c r="CP101" s="101"/>
      <c r="CQ101" s="101"/>
      <c r="CR101" s="101"/>
      <c r="CS101" s="101"/>
      <c r="CT101" s="101"/>
      <c r="CU101" s="101"/>
      <c r="CV101" s="101"/>
      <c r="CW101" s="101"/>
      <c r="CX101" s="101"/>
      <c r="CY101" s="101"/>
      <c r="CZ101" s="101"/>
      <c r="DA101" s="101"/>
      <c r="DB101" s="101"/>
      <c r="DC101" s="101"/>
      <c r="DD101" s="101"/>
      <c r="DE101" s="101"/>
      <c r="DF101" s="101"/>
      <c r="DG101" s="101"/>
      <c r="DH101" s="101"/>
      <c r="DI101" s="101"/>
      <c r="DJ101" s="101"/>
      <c r="DK101" s="101"/>
      <c r="DL101" s="101"/>
      <c r="DM101" s="101"/>
      <c r="DN101" s="101"/>
      <c r="DO101" s="101"/>
      <c r="DP101" s="101"/>
      <c r="DQ101" s="101"/>
      <c r="DR101" s="101"/>
      <c r="DS101" s="101"/>
      <c r="DT101" s="101"/>
      <c r="DU101" s="101"/>
      <c r="DV101" s="101"/>
      <c r="DW101" s="101"/>
      <c r="DX101" s="101"/>
      <c r="DY101" s="101"/>
      <c r="DZ101" s="101"/>
      <c r="EA101" s="101"/>
      <c r="EB101" s="101"/>
      <c r="EC101" s="101"/>
      <c r="ED101" s="101"/>
      <c r="EE101" s="101"/>
      <c r="EF101" s="101"/>
      <c r="EG101" s="101"/>
      <c r="EH101" s="101"/>
      <c r="EI101" s="101"/>
      <c r="EJ101" s="101"/>
      <c r="EK101" s="101"/>
      <c r="EL101" s="101"/>
      <c r="EM101" s="101"/>
      <c r="EN101" s="101"/>
      <c r="EO101" s="101"/>
      <c r="EP101" s="101"/>
      <c r="EQ101" s="101"/>
      <c r="ER101" s="101"/>
      <c r="ES101" s="101"/>
      <c r="ET101" s="101"/>
    </row>
    <row r="102" spans="1:150" ht="45.75" hidden="1" customHeight="1" x14ac:dyDescent="0.25">
      <c r="A102" s="29" t="s">
        <v>147</v>
      </c>
      <c r="B102" s="29" t="s">
        <v>586</v>
      </c>
      <c r="C102" s="29" t="s">
        <v>587</v>
      </c>
      <c r="D102" s="30" t="s">
        <v>588</v>
      </c>
      <c r="E102" s="31" t="s">
        <v>266</v>
      </c>
      <c r="F102" s="32" t="s">
        <v>154</v>
      </c>
      <c r="G102" s="32" t="s">
        <v>589</v>
      </c>
      <c r="H102" s="32" t="s">
        <v>590</v>
      </c>
      <c r="I102" s="32" t="s">
        <v>115</v>
      </c>
      <c r="J102" s="32"/>
      <c r="K102" s="32"/>
      <c r="L102" s="32"/>
      <c r="M102" s="32"/>
      <c r="N102" s="385">
        <v>163883.85</v>
      </c>
      <c r="O102" s="385">
        <v>24582.58</v>
      </c>
      <c r="P102" s="385"/>
      <c r="Q102" s="385"/>
      <c r="R102" s="385"/>
      <c r="S102" s="385">
        <v>139301.26999999999</v>
      </c>
      <c r="T102" s="34">
        <v>42644</v>
      </c>
      <c r="U102" s="35">
        <v>42736</v>
      </c>
      <c r="V102" s="35">
        <v>42916</v>
      </c>
      <c r="W102" s="36">
        <v>43404</v>
      </c>
      <c r="X102" s="114">
        <v>0</v>
      </c>
      <c r="Y102" s="114">
        <v>54273.440000000002</v>
      </c>
      <c r="Z102" s="114">
        <v>90000</v>
      </c>
      <c r="AA102" s="114">
        <v>0</v>
      </c>
      <c r="AB102" s="114">
        <v>0</v>
      </c>
      <c r="AC102" s="114"/>
      <c r="AD102" s="139"/>
      <c r="AE102" s="115"/>
      <c r="AF102" s="119">
        <v>27</v>
      </c>
      <c r="AG102" s="129" t="s">
        <v>247</v>
      </c>
      <c r="AH102" s="120"/>
      <c r="AI102" s="135"/>
      <c r="AJ102" s="136"/>
      <c r="AK102" s="119"/>
      <c r="AL102" s="120"/>
      <c r="AM102" s="120"/>
      <c r="AN102" s="120"/>
      <c r="AO102" s="120"/>
      <c r="AP102" s="120" t="s">
        <v>212</v>
      </c>
      <c r="AQ102" s="129" t="s">
        <v>760</v>
      </c>
      <c r="AR102" s="120">
        <v>1</v>
      </c>
      <c r="AS102" s="120" t="s">
        <v>213</v>
      </c>
      <c r="AT102" s="129" t="s">
        <v>761</v>
      </c>
      <c r="AU102" s="120">
        <v>12</v>
      </c>
      <c r="AV102" s="120" t="s">
        <v>214</v>
      </c>
      <c r="AW102" s="144" t="s">
        <v>762</v>
      </c>
      <c r="AX102" s="120">
        <v>11</v>
      </c>
      <c r="AY102" s="120"/>
      <c r="AZ102" s="120"/>
      <c r="BA102" s="120"/>
      <c r="BB102" s="120"/>
      <c r="BC102" s="120"/>
      <c r="BD102" s="120"/>
      <c r="BE102" s="120"/>
      <c r="BF102" s="120"/>
      <c r="BG102" s="135"/>
      <c r="BH102" s="57" t="s">
        <v>833</v>
      </c>
      <c r="BI102" s="364" t="s">
        <v>939</v>
      </c>
      <c r="BJ102" s="122"/>
      <c r="BK102" s="122"/>
      <c r="BL102" s="122"/>
      <c r="BM102" s="122"/>
      <c r="BN102" s="122"/>
    </row>
    <row r="103" spans="1:150" ht="25.5" hidden="1" customHeight="1" x14ac:dyDescent="0.25">
      <c r="A103" s="29" t="s">
        <v>150</v>
      </c>
      <c r="B103" s="29" t="s">
        <v>591</v>
      </c>
      <c r="C103" s="29" t="s">
        <v>592</v>
      </c>
      <c r="D103" s="30" t="s">
        <v>593</v>
      </c>
      <c r="E103" s="31" t="s">
        <v>280</v>
      </c>
      <c r="F103" s="32" t="s">
        <v>154</v>
      </c>
      <c r="G103" s="32" t="s">
        <v>321</v>
      </c>
      <c r="H103" s="32" t="s">
        <v>590</v>
      </c>
      <c r="I103" s="32" t="s">
        <v>115</v>
      </c>
      <c r="J103" s="32"/>
      <c r="K103" s="32"/>
      <c r="L103" s="32"/>
      <c r="M103" s="32"/>
      <c r="N103" s="385">
        <v>77491.23</v>
      </c>
      <c r="O103" s="385">
        <v>22331.96</v>
      </c>
      <c r="P103" s="385"/>
      <c r="Q103" s="385"/>
      <c r="R103" s="385"/>
      <c r="S103" s="385">
        <v>55159.27</v>
      </c>
      <c r="T103" s="34">
        <v>42644</v>
      </c>
      <c r="U103" s="35">
        <v>42699</v>
      </c>
      <c r="V103" s="35">
        <v>42794</v>
      </c>
      <c r="W103" s="36">
        <v>43220</v>
      </c>
      <c r="X103" s="114">
        <v>0</v>
      </c>
      <c r="Y103" s="114">
        <v>55462</v>
      </c>
      <c r="Z103" s="114">
        <v>0</v>
      </c>
      <c r="AA103" s="114">
        <v>0</v>
      </c>
      <c r="AB103" s="114">
        <v>0</v>
      </c>
      <c r="AC103" s="114"/>
      <c r="AD103" s="139"/>
      <c r="AE103" s="115"/>
      <c r="AF103" s="119">
        <v>27</v>
      </c>
      <c r="AG103" s="129" t="s">
        <v>247</v>
      </c>
      <c r="AH103" s="120"/>
      <c r="AI103" s="135"/>
      <c r="AJ103" s="136"/>
      <c r="AK103" s="119"/>
      <c r="AL103" s="120"/>
      <c r="AM103" s="120"/>
      <c r="AN103" s="120"/>
      <c r="AO103" s="120"/>
      <c r="AP103" s="120" t="s">
        <v>212</v>
      </c>
      <c r="AQ103" s="129" t="s">
        <v>760</v>
      </c>
      <c r="AR103" s="120">
        <v>1</v>
      </c>
      <c r="AS103" s="120" t="s">
        <v>213</v>
      </c>
      <c r="AT103" s="129" t="s">
        <v>761</v>
      </c>
      <c r="AU103" s="120">
        <v>62</v>
      </c>
      <c r="AV103" s="120" t="s">
        <v>214</v>
      </c>
      <c r="AW103" s="144" t="s">
        <v>762</v>
      </c>
      <c r="AX103" s="120">
        <v>20</v>
      </c>
      <c r="AY103" s="120"/>
      <c r="AZ103" s="120"/>
      <c r="BA103" s="120"/>
      <c r="BB103" s="120"/>
      <c r="BC103" s="120"/>
      <c r="BD103" s="120"/>
      <c r="BE103" s="120"/>
      <c r="BF103" s="120"/>
      <c r="BG103" s="135"/>
      <c r="BH103" s="57" t="s">
        <v>831</v>
      </c>
      <c r="BI103" s="364" t="s">
        <v>939</v>
      </c>
    </row>
    <row r="104" spans="1:150" ht="25.5" hidden="1" customHeight="1" x14ac:dyDescent="0.25">
      <c r="A104" s="29" t="s">
        <v>151</v>
      </c>
      <c r="B104" s="29" t="s">
        <v>594</v>
      </c>
      <c r="C104" s="29" t="s">
        <v>595</v>
      </c>
      <c r="D104" s="30" t="s">
        <v>596</v>
      </c>
      <c r="E104" s="31" t="s">
        <v>297</v>
      </c>
      <c r="F104" s="32" t="s">
        <v>154</v>
      </c>
      <c r="G104" s="32" t="s">
        <v>399</v>
      </c>
      <c r="H104" s="32" t="s">
        <v>590</v>
      </c>
      <c r="I104" s="32" t="s">
        <v>115</v>
      </c>
      <c r="J104" s="32"/>
      <c r="K104" s="32"/>
      <c r="L104" s="32"/>
      <c r="M104" s="32"/>
      <c r="N104" s="385">
        <v>184477.95</v>
      </c>
      <c r="O104" s="385">
        <v>27671.7</v>
      </c>
      <c r="P104" s="385"/>
      <c r="Q104" s="385"/>
      <c r="R104" s="385"/>
      <c r="S104" s="385">
        <v>156806.25</v>
      </c>
      <c r="T104" s="34">
        <v>42644</v>
      </c>
      <c r="U104" s="35">
        <v>42705</v>
      </c>
      <c r="V104" s="35">
        <v>42825</v>
      </c>
      <c r="W104" s="36">
        <v>43585</v>
      </c>
      <c r="X104" s="114"/>
      <c r="Y104" s="114">
        <v>65214.184000000001</v>
      </c>
      <c r="Z104" s="114">
        <v>65214.184000000001</v>
      </c>
      <c r="AA104" s="114">
        <f>S104-Y104-Z104</f>
        <v>26377.881999999991</v>
      </c>
      <c r="AB104" s="114"/>
      <c r="AC104" s="114"/>
      <c r="AD104" s="139"/>
      <c r="AE104" s="115"/>
      <c r="AF104" s="119">
        <v>27</v>
      </c>
      <c r="AG104" s="129" t="s">
        <v>247</v>
      </c>
      <c r="AH104" s="120"/>
      <c r="AI104" s="135"/>
      <c r="AJ104" s="136"/>
      <c r="AK104" s="119"/>
      <c r="AL104" s="120"/>
      <c r="AM104" s="120"/>
      <c r="AN104" s="120"/>
      <c r="AO104" s="120"/>
      <c r="AP104" s="120" t="s">
        <v>212</v>
      </c>
      <c r="AQ104" s="129" t="s">
        <v>760</v>
      </c>
      <c r="AR104" s="120">
        <v>1</v>
      </c>
      <c r="AS104" s="120" t="s">
        <v>213</v>
      </c>
      <c r="AT104" s="129" t="s">
        <v>761</v>
      </c>
      <c r="AU104" s="120">
        <v>35</v>
      </c>
      <c r="AV104" s="120" t="s">
        <v>214</v>
      </c>
      <c r="AW104" s="144" t="s">
        <v>762</v>
      </c>
      <c r="AX104" s="120">
        <v>23</v>
      </c>
      <c r="AY104" s="120"/>
      <c r="AZ104" s="120"/>
      <c r="BA104" s="120"/>
      <c r="BB104" s="120"/>
      <c r="BC104" s="120"/>
      <c r="BD104" s="120"/>
      <c r="BE104" s="120"/>
      <c r="BF104" s="120"/>
      <c r="BG104" s="135"/>
      <c r="BH104" s="57" t="s">
        <v>832</v>
      </c>
      <c r="BI104" s="364" t="s">
        <v>941</v>
      </c>
    </row>
    <row r="105" spans="1:150" ht="25.5" hidden="1" customHeight="1" x14ac:dyDescent="0.25">
      <c r="A105" s="29" t="s">
        <v>152</v>
      </c>
      <c r="B105" s="29" t="s">
        <v>597</v>
      </c>
      <c r="C105" s="29" t="s">
        <v>598</v>
      </c>
      <c r="D105" s="30" t="s">
        <v>599</v>
      </c>
      <c r="E105" s="31" t="s">
        <v>600</v>
      </c>
      <c r="F105" s="32" t="s">
        <v>154</v>
      </c>
      <c r="G105" s="32" t="s">
        <v>361</v>
      </c>
      <c r="H105" s="32" t="s">
        <v>590</v>
      </c>
      <c r="I105" s="32" t="s">
        <v>115</v>
      </c>
      <c r="J105" s="32"/>
      <c r="K105" s="32"/>
      <c r="L105" s="32"/>
      <c r="M105" s="32"/>
      <c r="N105" s="385">
        <v>416817.53</v>
      </c>
      <c r="O105" s="385">
        <v>179933.32</v>
      </c>
      <c r="P105" s="385"/>
      <c r="Q105" s="385"/>
      <c r="R105" s="385"/>
      <c r="S105" s="385">
        <v>236884.21</v>
      </c>
      <c r="T105" s="34">
        <v>42705</v>
      </c>
      <c r="U105" s="35">
        <v>42795</v>
      </c>
      <c r="V105" s="35">
        <v>42916</v>
      </c>
      <c r="W105" s="375">
        <v>43921</v>
      </c>
      <c r="X105" s="114">
        <v>0</v>
      </c>
      <c r="Y105" s="114">
        <v>75000</v>
      </c>
      <c r="Z105" s="114">
        <v>100000</v>
      </c>
      <c r="AA105" s="114">
        <f>S105-Y105-Z105</f>
        <v>61884.209999999992</v>
      </c>
      <c r="AB105" s="114"/>
      <c r="AC105" s="114"/>
      <c r="AD105" s="139"/>
      <c r="AE105" s="115"/>
      <c r="AF105" s="119">
        <v>27</v>
      </c>
      <c r="AG105" s="129" t="s">
        <v>247</v>
      </c>
      <c r="AH105" s="120"/>
      <c r="AI105" s="135"/>
      <c r="AJ105" s="136"/>
      <c r="AK105" s="119"/>
      <c r="AL105" s="120"/>
      <c r="AM105" s="120"/>
      <c r="AN105" s="120"/>
      <c r="AO105" s="120"/>
      <c r="AP105" s="120" t="s">
        <v>212</v>
      </c>
      <c r="AQ105" s="129" t="s">
        <v>760</v>
      </c>
      <c r="AR105" s="120">
        <v>1</v>
      </c>
      <c r="AS105" s="120" t="s">
        <v>213</v>
      </c>
      <c r="AT105" s="129" t="s">
        <v>761</v>
      </c>
      <c r="AU105" s="120">
        <v>40</v>
      </c>
      <c r="AV105" s="120" t="s">
        <v>214</v>
      </c>
      <c r="AW105" s="144" t="s">
        <v>762</v>
      </c>
      <c r="AX105" s="120">
        <v>20</v>
      </c>
      <c r="AY105" s="120"/>
      <c r="AZ105" s="120"/>
      <c r="BA105" s="120"/>
      <c r="BB105" s="120"/>
      <c r="BC105" s="120"/>
      <c r="BD105" s="120"/>
      <c r="BE105" s="120"/>
      <c r="BF105" s="120"/>
      <c r="BG105" s="135"/>
      <c r="BH105" s="57" t="s">
        <v>834</v>
      </c>
      <c r="BI105" s="364" t="s">
        <v>941</v>
      </c>
    </row>
    <row r="106" spans="1:150" s="113" customFormat="1" ht="25.5" hidden="1" customHeight="1" x14ac:dyDescent="0.25">
      <c r="A106" s="20" t="s">
        <v>98</v>
      </c>
      <c r="B106" s="21" t="s">
        <v>83</v>
      </c>
      <c r="C106" s="21"/>
      <c r="D106" s="37" t="s">
        <v>158</v>
      </c>
      <c r="E106" s="23"/>
      <c r="F106" s="23"/>
      <c r="G106" s="23"/>
      <c r="H106" s="23"/>
      <c r="I106" s="23"/>
      <c r="J106" s="23"/>
      <c r="K106" s="23"/>
      <c r="L106" s="23"/>
      <c r="M106" s="23"/>
      <c r="N106" s="23"/>
      <c r="O106" s="23"/>
      <c r="P106" s="23"/>
      <c r="Q106" s="23"/>
      <c r="R106" s="23"/>
      <c r="S106" s="24"/>
      <c r="T106" s="25"/>
      <c r="U106" s="38"/>
      <c r="V106" s="38"/>
      <c r="W106" s="28" t="s">
        <v>275</v>
      </c>
      <c r="X106" s="108"/>
      <c r="Y106" s="108"/>
      <c r="Z106" s="108"/>
      <c r="AA106" s="108"/>
      <c r="AB106" s="108"/>
      <c r="AC106" s="108"/>
      <c r="AD106" s="138"/>
      <c r="AE106" s="109"/>
      <c r="AF106" s="112"/>
      <c r="AG106" s="110"/>
      <c r="AH106" s="110"/>
      <c r="AI106" s="111"/>
      <c r="AJ106" s="109"/>
      <c r="AK106" s="112"/>
      <c r="AL106" s="110"/>
      <c r="AM106" s="110"/>
      <c r="AN106" s="110"/>
      <c r="AO106" s="110"/>
      <c r="AP106" s="110"/>
      <c r="AQ106" s="110"/>
      <c r="AR106" s="110"/>
      <c r="AS106" s="110"/>
      <c r="AT106" s="110"/>
      <c r="AU106" s="110"/>
      <c r="AV106" s="110"/>
      <c r="AW106" s="110"/>
      <c r="AX106" s="110"/>
      <c r="AY106" s="110"/>
      <c r="AZ106" s="110"/>
      <c r="BA106" s="110"/>
      <c r="BB106" s="110"/>
      <c r="BC106" s="110"/>
      <c r="BD106" s="110"/>
      <c r="BE106" s="110"/>
      <c r="BF106" s="110"/>
      <c r="BG106" s="111"/>
      <c r="BH106" s="57"/>
      <c r="BI106" s="364" t="s">
        <v>275</v>
      </c>
      <c r="BJ106" s="101"/>
      <c r="BK106" s="101"/>
      <c r="BL106" s="101"/>
      <c r="BM106" s="101"/>
      <c r="BN106" s="101"/>
      <c r="BO106" s="101"/>
      <c r="BP106" s="101"/>
      <c r="BQ106" s="101"/>
      <c r="BR106" s="101"/>
      <c r="BS106" s="101"/>
      <c r="BT106" s="101"/>
      <c r="BU106" s="101"/>
      <c r="BV106" s="101"/>
      <c r="BW106" s="101"/>
      <c r="BX106" s="101"/>
      <c r="BY106" s="101"/>
      <c r="BZ106" s="101"/>
      <c r="CA106" s="101"/>
      <c r="CB106" s="101"/>
      <c r="CC106" s="101"/>
      <c r="CD106" s="101"/>
      <c r="CE106" s="101"/>
      <c r="CF106" s="101"/>
      <c r="CG106" s="101"/>
      <c r="CH106" s="101"/>
      <c r="CI106" s="101"/>
      <c r="CJ106" s="101"/>
      <c r="CK106" s="101"/>
      <c r="CL106" s="101"/>
      <c r="CM106" s="101"/>
      <c r="CN106" s="101"/>
      <c r="CO106" s="101"/>
      <c r="CP106" s="101"/>
      <c r="CQ106" s="101"/>
      <c r="CR106" s="101"/>
      <c r="CS106" s="101"/>
      <c r="CT106" s="101"/>
      <c r="CU106" s="101"/>
      <c r="CV106" s="101"/>
      <c r="CW106" s="101"/>
      <c r="CX106" s="101"/>
      <c r="CY106" s="101"/>
      <c r="CZ106" s="101"/>
      <c r="DA106" s="101"/>
      <c r="DB106" s="101"/>
      <c r="DC106" s="101"/>
      <c r="DD106" s="101"/>
      <c r="DE106" s="101"/>
      <c r="DF106" s="101"/>
      <c r="DG106" s="101"/>
      <c r="DH106" s="101"/>
      <c r="DI106" s="101"/>
      <c r="DJ106" s="101"/>
      <c r="DK106" s="101"/>
      <c r="DL106" s="101"/>
      <c r="DM106" s="101"/>
      <c r="DN106" s="101"/>
      <c r="DO106" s="101"/>
      <c r="DP106" s="101"/>
      <c r="DQ106" s="101"/>
      <c r="DR106" s="101"/>
      <c r="DS106" s="101"/>
      <c r="DT106" s="101"/>
      <c r="DU106" s="101"/>
      <c r="DV106" s="101"/>
      <c r="DW106" s="101"/>
      <c r="DX106" s="101"/>
      <c r="DY106" s="101"/>
      <c r="DZ106" s="101"/>
      <c r="EA106" s="101"/>
      <c r="EB106" s="101"/>
      <c r="EC106" s="101"/>
      <c r="ED106" s="101"/>
      <c r="EE106" s="101"/>
      <c r="EF106" s="101"/>
      <c r="EG106" s="101"/>
      <c r="EH106" s="101"/>
      <c r="EI106" s="101"/>
      <c r="EJ106" s="101"/>
      <c r="EK106" s="101"/>
      <c r="EL106" s="101"/>
      <c r="EM106" s="101"/>
      <c r="EN106" s="101"/>
      <c r="EO106" s="101"/>
      <c r="EP106" s="101"/>
      <c r="EQ106" s="101"/>
      <c r="ER106" s="101"/>
      <c r="ES106" s="101"/>
      <c r="ET106" s="101"/>
    </row>
    <row r="107" spans="1:150" ht="45" hidden="1" customHeight="1" x14ac:dyDescent="0.25">
      <c r="A107" s="29" t="s">
        <v>153</v>
      </c>
      <c r="B107" s="29" t="s">
        <v>601</v>
      </c>
      <c r="C107" s="29" t="s">
        <v>602</v>
      </c>
      <c r="D107" s="30" t="s">
        <v>603</v>
      </c>
      <c r="E107" s="31" t="s">
        <v>266</v>
      </c>
      <c r="F107" s="32" t="s">
        <v>154</v>
      </c>
      <c r="G107" s="32" t="s">
        <v>604</v>
      </c>
      <c r="H107" s="32" t="s">
        <v>159</v>
      </c>
      <c r="I107" s="32" t="s">
        <v>115</v>
      </c>
      <c r="J107" s="32"/>
      <c r="K107" s="32"/>
      <c r="L107" s="32"/>
      <c r="M107" s="32"/>
      <c r="N107" s="33">
        <v>557789.41</v>
      </c>
      <c r="O107" s="33">
        <v>83668.41</v>
      </c>
      <c r="P107" s="95"/>
      <c r="Q107" s="33"/>
      <c r="R107" s="33"/>
      <c r="S107" s="33">
        <v>474121</v>
      </c>
      <c r="T107" s="34">
        <v>42430</v>
      </c>
      <c r="U107" s="35">
        <v>42522</v>
      </c>
      <c r="V107" s="35">
        <v>42735</v>
      </c>
      <c r="W107" s="36">
        <v>44074</v>
      </c>
      <c r="X107" s="114">
        <v>0</v>
      </c>
      <c r="Y107" s="114">
        <v>0</v>
      </c>
      <c r="Z107" s="114">
        <f>S107*0.45</f>
        <v>213354.45</v>
      </c>
      <c r="AA107" s="114">
        <f>S107*0.45</f>
        <v>213354.45</v>
      </c>
      <c r="AB107" s="114">
        <f>S107*0.1</f>
        <v>47412.100000000006</v>
      </c>
      <c r="AC107" s="114"/>
      <c r="AD107" s="139"/>
      <c r="AE107" s="115"/>
      <c r="AF107" s="119">
        <v>26</v>
      </c>
      <c r="AG107" s="129" t="s">
        <v>246</v>
      </c>
      <c r="AH107" s="120"/>
      <c r="AI107" s="135"/>
      <c r="AJ107" s="136"/>
      <c r="AK107" s="119"/>
      <c r="AL107" s="120"/>
      <c r="AM107" s="120"/>
      <c r="AN107" s="120"/>
      <c r="AO107" s="120"/>
      <c r="AP107" s="120" t="s">
        <v>215</v>
      </c>
      <c r="AQ107" s="129" t="s">
        <v>763</v>
      </c>
      <c r="AR107" s="129">
        <v>25</v>
      </c>
      <c r="AS107" s="120"/>
      <c r="AT107" s="120"/>
      <c r="AU107" s="120"/>
      <c r="AV107" s="120"/>
      <c r="AW107" s="120"/>
      <c r="AX107" s="120"/>
      <c r="AY107" s="120"/>
      <c r="AZ107" s="120"/>
      <c r="BA107" s="120"/>
      <c r="BB107" s="120"/>
      <c r="BC107" s="120"/>
      <c r="BD107" s="120"/>
      <c r="BE107" s="120"/>
      <c r="BF107" s="120"/>
      <c r="BG107" s="135"/>
      <c r="BH107" s="57" t="s">
        <v>836</v>
      </c>
      <c r="BI107" s="364" t="s">
        <v>941</v>
      </c>
      <c r="BJ107" s="122"/>
      <c r="BK107" s="122"/>
      <c r="BL107" s="122"/>
      <c r="BM107" s="122"/>
      <c r="BN107" s="122"/>
    </row>
    <row r="108" spans="1:150" ht="25.5" hidden="1" customHeight="1" x14ac:dyDescent="0.25">
      <c r="A108" s="29" t="s">
        <v>155</v>
      </c>
      <c r="B108" s="29" t="s">
        <v>605</v>
      </c>
      <c r="C108" s="29" t="s">
        <v>606</v>
      </c>
      <c r="D108" s="30" t="s">
        <v>607</v>
      </c>
      <c r="E108" s="31" t="s">
        <v>280</v>
      </c>
      <c r="F108" s="32" t="s">
        <v>154</v>
      </c>
      <c r="G108" s="32" t="s">
        <v>608</v>
      </c>
      <c r="H108" s="32" t="s">
        <v>159</v>
      </c>
      <c r="I108" s="32" t="s">
        <v>115</v>
      </c>
      <c r="J108" s="32"/>
      <c r="K108" s="32"/>
      <c r="L108" s="32"/>
      <c r="M108" s="32"/>
      <c r="N108" s="33">
        <v>203981.18</v>
      </c>
      <c r="O108" s="33">
        <v>30597.18</v>
      </c>
      <c r="P108" s="95"/>
      <c r="Q108" s="33"/>
      <c r="R108" s="33"/>
      <c r="S108" s="33">
        <v>173384</v>
      </c>
      <c r="T108" s="34">
        <v>42430</v>
      </c>
      <c r="U108" s="35">
        <v>42522</v>
      </c>
      <c r="V108" s="35">
        <v>42735</v>
      </c>
      <c r="W108" s="36">
        <v>43404</v>
      </c>
      <c r="X108" s="114">
        <f>S108*0.1</f>
        <v>17338.400000000001</v>
      </c>
      <c r="Y108" s="114">
        <f>S108*0.45</f>
        <v>78022.8</v>
      </c>
      <c r="Z108" s="114">
        <f>S108*0.45</f>
        <v>78022.8</v>
      </c>
      <c r="AA108" s="114">
        <v>0</v>
      </c>
      <c r="AB108" s="114">
        <v>0</v>
      </c>
      <c r="AC108" s="114"/>
      <c r="AD108" s="139"/>
      <c r="AE108" s="115"/>
      <c r="AF108" s="119">
        <v>25</v>
      </c>
      <c r="AG108" s="129" t="s">
        <v>245</v>
      </c>
      <c r="AH108" s="120"/>
      <c r="AI108" s="141"/>
      <c r="AJ108" s="136"/>
      <c r="AK108" s="119"/>
      <c r="AL108" s="120"/>
      <c r="AM108" s="120"/>
      <c r="AN108" s="120"/>
      <c r="AO108" s="120"/>
      <c r="AP108" s="120" t="s">
        <v>215</v>
      </c>
      <c r="AQ108" s="129" t="s">
        <v>763</v>
      </c>
      <c r="AR108" s="120">
        <v>6</v>
      </c>
      <c r="AS108" s="120"/>
      <c r="AT108" s="120"/>
      <c r="AU108" s="120"/>
      <c r="AV108" s="120"/>
      <c r="AW108" s="120"/>
      <c r="AX108" s="120"/>
      <c r="AY108" s="120"/>
      <c r="AZ108" s="120"/>
      <c r="BA108" s="120"/>
      <c r="BB108" s="120"/>
      <c r="BC108" s="120"/>
      <c r="BD108" s="120"/>
      <c r="BE108" s="120"/>
      <c r="BF108" s="120"/>
      <c r="BG108" s="135"/>
      <c r="BH108" s="57" t="s">
        <v>838</v>
      </c>
      <c r="BI108" s="364" t="s">
        <v>941</v>
      </c>
    </row>
    <row r="109" spans="1:150" ht="25.5" hidden="1" customHeight="1" x14ac:dyDescent="0.25">
      <c r="A109" s="29" t="s">
        <v>156</v>
      </c>
      <c r="B109" s="29" t="s">
        <v>609</v>
      </c>
      <c r="C109" s="29" t="s">
        <v>610</v>
      </c>
      <c r="D109" s="30" t="s">
        <v>611</v>
      </c>
      <c r="E109" s="31" t="s">
        <v>297</v>
      </c>
      <c r="F109" s="32" t="s">
        <v>154</v>
      </c>
      <c r="G109" s="32" t="s">
        <v>326</v>
      </c>
      <c r="H109" s="32" t="s">
        <v>159</v>
      </c>
      <c r="I109" s="32" t="s">
        <v>115</v>
      </c>
      <c r="J109" s="32"/>
      <c r="K109" s="32"/>
      <c r="L109" s="32"/>
      <c r="M109" s="32"/>
      <c r="N109" s="33">
        <v>297848.24</v>
      </c>
      <c r="O109" s="33">
        <v>44677.24</v>
      </c>
      <c r="P109" s="95"/>
      <c r="Q109" s="33"/>
      <c r="R109" s="33"/>
      <c r="S109" s="33">
        <v>253171</v>
      </c>
      <c r="T109" s="34">
        <v>42430</v>
      </c>
      <c r="U109" s="35">
        <v>42522</v>
      </c>
      <c r="V109" s="35">
        <v>42613</v>
      </c>
      <c r="W109" s="36">
        <v>43921</v>
      </c>
      <c r="X109" s="114"/>
      <c r="Y109" s="114">
        <v>139244.04999999999</v>
      </c>
      <c r="Z109" s="114">
        <f>S109-Y109</f>
        <v>113926.95000000001</v>
      </c>
      <c r="AA109" s="114">
        <v>0</v>
      </c>
      <c r="AB109" s="114">
        <v>0</v>
      </c>
      <c r="AC109" s="114"/>
      <c r="AD109" s="139"/>
      <c r="AE109" s="115"/>
      <c r="AF109" s="119">
        <v>26</v>
      </c>
      <c r="AG109" s="129" t="s">
        <v>246</v>
      </c>
      <c r="AH109" s="120"/>
      <c r="AI109" s="135"/>
      <c r="AJ109" s="136"/>
      <c r="AK109" s="119"/>
      <c r="AL109" s="120"/>
      <c r="AM109" s="120"/>
      <c r="AN109" s="120"/>
      <c r="AO109" s="120"/>
      <c r="AP109" s="120" t="s">
        <v>215</v>
      </c>
      <c r="AQ109" s="129" t="s">
        <v>764</v>
      </c>
      <c r="AR109" s="120">
        <v>16</v>
      </c>
      <c r="AS109" s="120"/>
      <c r="AT109" s="120"/>
      <c r="AU109" s="120"/>
      <c r="AV109" s="120"/>
      <c r="AW109" s="120"/>
      <c r="AX109" s="120"/>
      <c r="AY109" s="120"/>
      <c r="AZ109" s="120"/>
      <c r="BA109" s="120"/>
      <c r="BB109" s="120"/>
      <c r="BC109" s="120"/>
      <c r="BD109" s="120"/>
      <c r="BE109" s="120"/>
      <c r="BF109" s="120"/>
      <c r="BG109" s="135"/>
      <c r="BH109" s="57" t="s">
        <v>835</v>
      </c>
      <c r="BI109" s="364" t="s">
        <v>941</v>
      </c>
    </row>
    <row r="110" spans="1:150" ht="25.5" hidden="1" customHeight="1" x14ac:dyDescent="0.25">
      <c r="A110" s="29" t="s">
        <v>157</v>
      </c>
      <c r="B110" s="29" t="s">
        <v>612</v>
      </c>
      <c r="C110" s="29" t="s">
        <v>613</v>
      </c>
      <c r="D110" s="30" t="s">
        <v>614</v>
      </c>
      <c r="E110" s="31" t="s">
        <v>272</v>
      </c>
      <c r="F110" s="32" t="s">
        <v>154</v>
      </c>
      <c r="G110" s="32" t="s">
        <v>361</v>
      </c>
      <c r="H110" s="32" t="s">
        <v>159</v>
      </c>
      <c r="I110" s="32" t="s">
        <v>115</v>
      </c>
      <c r="J110" s="32"/>
      <c r="K110" s="32"/>
      <c r="L110" s="32"/>
      <c r="M110" s="32"/>
      <c r="N110" s="33">
        <v>1467581.1764705882</v>
      </c>
      <c r="O110" s="33">
        <v>220137.17647058822</v>
      </c>
      <c r="P110" s="95"/>
      <c r="Q110" s="33"/>
      <c r="R110" s="33"/>
      <c r="S110" s="33">
        <v>1247444</v>
      </c>
      <c r="T110" s="34">
        <v>42430</v>
      </c>
      <c r="U110" s="35">
        <v>42522</v>
      </c>
      <c r="V110" s="35">
        <v>42735</v>
      </c>
      <c r="W110" s="36">
        <v>43738</v>
      </c>
      <c r="X110" s="114">
        <f>S110*0.1</f>
        <v>124744.40000000001</v>
      </c>
      <c r="Y110" s="114">
        <f>S110*0.4</f>
        <v>498977.60000000003</v>
      </c>
      <c r="Z110" s="114">
        <f>S110*0.4</f>
        <v>498977.60000000003</v>
      </c>
      <c r="AA110" s="114">
        <f>S110*0.1</f>
        <v>124744.40000000001</v>
      </c>
      <c r="AB110" s="114">
        <v>0</v>
      </c>
      <c r="AC110" s="114"/>
      <c r="AD110" s="139"/>
      <c r="AE110" s="115"/>
      <c r="AF110" s="119">
        <v>26</v>
      </c>
      <c r="AG110" s="129" t="s">
        <v>246</v>
      </c>
      <c r="AH110" s="120"/>
      <c r="AI110" s="141"/>
      <c r="AJ110" s="136"/>
      <c r="AK110" s="119"/>
      <c r="AL110" s="120"/>
      <c r="AM110" s="120"/>
      <c r="AN110" s="120"/>
      <c r="AO110" s="120"/>
      <c r="AP110" s="120" t="s">
        <v>215</v>
      </c>
      <c r="AQ110" s="129" t="s">
        <v>765</v>
      </c>
      <c r="AR110" s="120">
        <v>42</v>
      </c>
      <c r="AS110" s="120"/>
      <c r="AT110" s="120"/>
      <c r="AU110" s="120"/>
      <c r="AV110" s="120"/>
      <c r="AW110" s="120"/>
      <c r="AX110" s="120"/>
      <c r="AY110" s="120"/>
      <c r="AZ110" s="120"/>
      <c r="BA110" s="120"/>
      <c r="BB110" s="120"/>
      <c r="BC110" s="120"/>
      <c r="BD110" s="120"/>
      <c r="BE110" s="120"/>
      <c r="BF110" s="120"/>
      <c r="BG110" s="135"/>
      <c r="BH110" s="57" t="s">
        <v>837</v>
      </c>
      <c r="BI110" s="364" t="s">
        <v>941</v>
      </c>
    </row>
    <row r="111" spans="1:150" s="165" customFormat="1" ht="24.75" hidden="1" customHeight="1" thickBot="1" x14ac:dyDescent="0.3">
      <c r="A111" s="78" t="s">
        <v>615</v>
      </c>
      <c r="B111" s="79" t="s">
        <v>83</v>
      </c>
      <c r="C111" s="79"/>
      <c r="D111" s="79" t="s">
        <v>616</v>
      </c>
      <c r="E111" s="80"/>
      <c r="F111" s="80"/>
      <c r="G111" s="80"/>
      <c r="H111" s="80"/>
      <c r="I111" s="80"/>
      <c r="J111" s="80"/>
      <c r="K111" s="80"/>
      <c r="L111" s="80"/>
      <c r="M111" s="80"/>
      <c r="N111" s="80"/>
      <c r="O111" s="80"/>
      <c r="P111" s="80"/>
      <c r="Q111" s="80"/>
      <c r="R111" s="80"/>
      <c r="S111" s="80"/>
      <c r="T111" s="81"/>
      <c r="U111" s="82"/>
      <c r="V111" s="82"/>
      <c r="W111" s="83" t="s">
        <v>275</v>
      </c>
      <c r="X111" s="80"/>
      <c r="Y111" s="80"/>
      <c r="Z111" s="80"/>
      <c r="AA111" s="80"/>
      <c r="AB111" s="80"/>
      <c r="AC111" s="80"/>
      <c r="AD111" s="80"/>
      <c r="AE111" s="163"/>
      <c r="AF111" s="80"/>
      <c r="AG111" s="80"/>
      <c r="AH111" s="80"/>
      <c r="AI111" s="80"/>
      <c r="AJ111" s="163"/>
      <c r="AK111" s="80"/>
      <c r="AL111" s="80"/>
      <c r="AM111" s="80"/>
      <c r="AN111" s="80"/>
      <c r="AO111" s="80"/>
      <c r="AP111" s="164"/>
      <c r="AQ111" s="164"/>
      <c r="AR111" s="164"/>
      <c r="AS111" s="164"/>
      <c r="AT111" s="80"/>
      <c r="AU111" s="164"/>
      <c r="AV111" s="164"/>
      <c r="AW111" s="80"/>
      <c r="AX111" s="164"/>
      <c r="AY111" s="164"/>
      <c r="AZ111" s="80"/>
      <c r="BA111" s="164"/>
      <c r="BB111" s="164"/>
      <c r="BC111" s="164"/>
      <c r="BD111" s="164"/>
      <c r="BE111" s="164"/>
      <c r="BF111" s="164"/>
      <c r="BG111" s="164"/>
      <c r="BH111" s="57"/>
      <c r="BI111" s="364" t="s">
        <v>275</v>
      </c>
      <c r="BJ111" s="101"/>
      <c r="BK111" s="101"/>
      <c r="BL111" s="101"/>
      <c r="BM111" s="101"/>
      <c r="BN111" s="101"/>
      <c r="BO111" s="101"/>
      <c r="BP111" s="101"/>
      <c r="BQ111" s="101"/>
      <c r="BR111" s="101"/>
      <c r="BS111" s="101"/>
      <c r="BT111" s="101"/>
      <c r="BU111" s="101"/>
      <c r="BV111" s="101"/>
      <c r="BW111" s="101"/>
      <c r="BX111" s="101"/>
      <c r="BY111" s="101"/>
      <c r="BZ111" s="101"/>
      <c r="CA111" s="101"/>
      <c r="CB111" s="101"/>
      <c r="CC111" s="101"/>
      <c r="CD111" s="101"/>
      <c r="CE111" s="101"/>
      <c r="CF111" s="101"/>
      <c r="CG111" s="101"/>
      <c r="CH111" s="101"/>
      <c r="CI111" s="101"/>
      <c r="CJ111" s="101"/>
      <c r="CK111" s="101"/>
      <c r="CL111" s="101"/>
      <c r="CM111" s="101"/>
      <c r="CN111" s="101"/>
      <c r="CO111" s="101"/>
      <c r="CP111" s="101"/>
      <c r="CQ111" s="101"/>
      <c r="CR111" s="101"/>
      <c r="CS111" s="101"/>
      <c r="CT111" s="101"/>
      <c r="CU111" s="101"/>
      <c r="CV111" s="101"/>
      <c r="CW111" s="101"/>
      <c r="CX111" s="101"/>
      <c r="CY111" s="101"/>
      <c r="CZ111" s="101"/>
      <c r="DA111" s="101"/>
      <c r="DB111" s="101"/>
      <c r="DC111" s="101"/>
      <c r="DD111" s="101"/>
      <c r="DE111" s="101"/>
      <c r="DF111" s="101"/>
      <c r="DG111" s="101"/>
      <c r="DH111" s="101"/>
      <c r="DI111" s="101"/>
      <c r="DJ111" s="101"/>
      <c r="DK111" s="101"/>
      <c r="DL111" s="101"/>
      <c r="DM111" s="101"/>
      <c r="DN111" s="101"/>
      <c r="DO111" s="101"/>
      <c r="DP111" s="101"/>
      <c r="DQ111" s="101"/>
      <c r="DR111" s="101"/>
      <c r="DS111" s="101"/>
      <c r="DT111" s="101"/>
      <c r="DU111" s="101"/>
      <c r="DV111" s="101"/>
      <c r="DW111" s="101"/>
      <c r="DX111" s="101"/>
      <c r="DY111" s="101"/>
      <c r="DZ111" s="101"/>
      <c r="EA111" s="101"/>
      <c r="EB111" s="101"/>
      <c r="EC111" s="101"/>
      <c r="ED111" s="101"/>
      <c r="EE111" s="101"/>
      <c r="EF111" s="101"/>
      <c r="EG111" s="101"/>
      <c r="EH111" s="101"/>
      <c r="EI111" s="101"/>
      <c r="EJ111" s="101"/>
      <c r="EK111" s="101"/>
      <c r="EL111" s="101"/>
      <c r="EM111" s="101"/>
      <c r="EN111" s="101"/>
      <c r="EO111" s="101"/>
      <c r="EP111" s="101"/>
      <c r="EQ111" s="101"/>
      <c r="ER111" s="101"/>
      <c r="ES111" s="101"/>
      <c r="ET111" s="101"/>
    </row>
    <row r="112" spans="1:150" s="165" customFormat="1" ht="24.75" hidden="1" customHeight="1" thickBot="1" x14ac:dyDescent="0.3">
      <c r="A112" s="78" t="s">
        <v>617</v>
      </c>
      <c r="B112" s="79" t="s">
        <v>83</v>
      </c>
      <c r="C112" s="79"/>
      <c r="D112" s="79" t="s">
        <v>618</v>
      </c>
      <c r="E112" s="80"/>
      <c r="F112" s="80"/>
      <c r="G112" s="80"/>
      <c r="H112" s="80"/>
      <c r="I112" s="80"/>
      <c r="J112" s="80"/>
      <c r="K112" s="80"/>
      <c r="L112" s="80"/>
      <c r="M112" s="80"/>
      <c r="N112" s="80"/>
      <c r="O112" s="80"/>
      <c r="P112" s="80"/>
      <c r="Q112" s="80"/>
      <c r="R112" s="80"/>
      <c r="S112" s="80"/>
      <c r="T112" s="81"/>
      <c r="U112" s="82"/>
      <c r="V112" s="82"/>
      <c r="W112" s="83" t="s">
        <v>275</v>
      </c>
      <c r="X112" s="80"/>
      <c r="Y112" s="80"/>
      <c r="Z112" s="80"/>
      <c r="AA112" s="80"/>
      <c r="AB112" s="80"/>
      <c r="AC112" s="80"/>
      <c r="AD112" s="80"/>
      <c r="AE112" s="163"/>
      <c r="AF112" s="80"/>
      <c r="AG112" s="80"/>
      <c r="AH112" s="80"/>
      <c r="AI112" s="80"/>
      <c r="AJ112" s="163"/>
      <c r="AK112" s="80"/>
      <c r="AL112" s="80"/>
      <c r="AM112" s="80"/>
      <c r="AN112" s="80"/>
      <c r="AO112" s="80"/>
      <c r="AP112" s="164"/>
      <c r="AQ112" s="164"/>
      <c r="AR112" s="164"/>
      <c r="AS112" s="164"/>
      <c r="AT112" s="80"/>
      <c r="AU112" s="164"/>
      <c r="AV112" s="164"/>
      <c r="AW112" s="80"/>
      <c r="AX112" s="164"/>
      <c r="AY112" s="164"/>
      <c r="AZ112" s="80"/>
      <c r="BA112" s="164"/>
      <c r="BB112" s="164"/>
      <c r="BC112" s="164"/>
      <c r="BD112" s="164"/>
      <c r="BE112" s="164"/>
      <c r="BF112" s="164"/>
      <c r="BG112" s="164"/>
      <c r="BH112" s="57"/>
      <c r="BI112" s="364" t="s">
        <v>275</v>
      </c>
      <c r="BJ112" s="101"/>
      <c r="BK112" s="101"/>
      <c r="BL112" s="101"/>
      <c r="BM112" s="101"/>
      <c r="BN112" s="101"/>
      <c r="BO112" s="101"/>
      <c r="BP112" s="101"/>
      <c r="BQ112" s="101"/>
      <c r="BR112" s="101"/>
      <c r="BS112" s="101"/>
      <c r="BT112" s="101"/>
      <c r="BU112" s="101"/>
      <c r="BV112" s="101"/>
      <c r="BW112" s="101"/>
      <c r="BX112" s="101"/>
      <c r="BY112" s="101"/>
      <c r="BZ112" s="101"/>
      <c r="CA112" s="101"/>
      <c r="CB112" s="101"/>
      <c r="CC112" s="101"/>
      <c r="CD112" s="101"/>
      <c r="CE112" s="101"/>
      <c r="CF112" s="101"/>
      <c r="CG112" s="101"/>
      <c r="CH112" s="101"/>
      <c r="CI112" s="101"/>
      <c r="CJ112" s="101"/>
      <c r="CK112" s="101"/>
      <c r="CL112" s="101"/>
      <c r="CM112" s="101"/>
      <c r="CN112" s="101"/>
      <c r="CO112" s="101"/>
      <c r="CP112" s="101"/>
      <c r="CQ112" s="101"/>
      <c r="CR112" s="101"/>
      <c r="CS112" s="101"/>
      <c r="CT112" s="101"/>
      <c r="CU112" s="101"/>
      <c r="CV112" s="101"/>
      <c r="CW112" s="101"/>
      <c r="CX112" s="101"/>
      <c r="CY112" s="101"/>
      <c r="CZ112" s="101"/>
      <c r="DA112" s="101"/>
      <c r="DB112" s="101"/>
      <c r="DC112" s="101"/>
      <c r="DD112" s="101"/>
      <c r="DE112" s="101"/>
      <c r="DF112" s="101"/>
      <c r="DG112" s="101"/>
      <c r="DH112" s="101"/>
      <c r="DI112" s="101"/>
      <c r="DJ112" s="101"/>
      <c r="DK112" s="101"/>
      <c r="DL112" s="101"/>
      <c r="DM112" s="101"/>
      <c r="DN112" s="101"/>
      <c r="DO112" s="101"/>
      <c r="DP112" s="101"/>
      <c r="DQ112" s="101"/>
      <c r="DR112" s="101"/>
      <c r="DS112" s="101"/>
      <c r="DT112" s="101"/>
      <c r="DU112" s="101"/>
      <c r="DV112" s="101"/>
      <c r="DW112" s="101"/>
      <c r="DX112" s="101"/>
      <c r="DY112" s="101"/>
      <c r="DZ112" s="101"/>
      <c r="EA112" s="101"/>
      <c r="EB112" s="101"/>
      <c r="EC112" s="101"/>
      <c r="ED112" s="101"/>
      <c r="EE112" s="101"/>
      <c r="EF112" s="101"/>
      <c r="EG112" s="101"/>
      <c r="EH112" s="101"/>
      <c r="EI112" s="101"/>
      <c r="EJ112" s="101"/>
      <c r="EK112" s="101"/>
      <c r="EL112" s="101"/>
      <c r="EM112" s="101"/>
      <c r="EN112" s="101"/>
      <c r="EO112" s="101"/>
      <c r="EP112" s="101"/>
      <c r="EQ112" s="101"/>
      <c r="ER112" s="101"/>
      <c r="ES112" s="101"/>
      <c r="ET112" s="101"/>
    </row>
    <row r="113" spans="1:150" s="113" customFormat="1" ht="25.5" hidden="1" customHeight="1" x14ac:dyDescent="0.25">
      <c r="A113" s="20" t="s">
        <v>619</v>
      </c>
      <c r="B113" s="21" t="s">
        <v>83</v>
      </c>
      <c r="C113" s="21"/>
      <c r="D113" s="22" t="s">
        <v>620</v>
      </c>
      <c r="E113" s="23"/>
      <c r="F113" s="23"/>
      <c r="G113" s="23"/>
      <c r="H113" s="23"/>
      <c r="I113" s="23"/>
      <c r="J113" s="23"/>
      <c r="K113" s="23"/>
      <c r="L113" s="23"/>
      <c r="M113" s="23"/>
      <c r="N113" s="23"/>
      <c r="O113" s="23"/>
      <c r="P113" s="23"/>
      <c r="Q113" s="23"/>
      <c r="R113" s="23"/>
      <c r="S113" s="24"/>
      <c r="T113" s="25"/>
      <c r="U113" s="38"/>
      <c r="V113" s="38"/>
      <c r="W113" s="28" t="s">
        <v>275</v>
      </c>
      <c r="X113" s="108"/>
      <c r="Y113" s="108"/>
      <c r="Z113" s="108"/>
      <c r="AA113" s="108"/>
      <c r="AB113" s="108"/>
      <c r="AC113" s="108"/>
      <c r="AD113" s="138"/>
      <c r="AE113" s="109"/>
      <c r="AF113" s="112"/>
      <c r="AG113" s="110"/>
      <c r="AH113" s="110"/>
      <c r="AI113" s="111"/>
      <c r="AJ113" s="109"/>
      <c r="AK113" s="112"/>
      <c r="AL113" s="110"/>
      <c r="AM113" s="110"/>
      <c r="AN113" s="110"/>
      <c r="AO113" s="110"/>
      <c r="AP113" s="110"/>
      <c r="AQ113" s="110"/>
      <c r="AR113" s="110"/>
      <c r="AS113" s="110"/>
      <c r="AT113" s="110"/>
      <c r="AU113" s="110"/>
      <c r="AV113" s="110"/>
      <c r="AW113" s="110"/>
      <c r="AX113" s="110"/>
      <c r="AY113" s="110"/>
      <c r="AZ113" s="110"/>
      <c r="BA113" s="110"/>
      <c r="BB113" s="110"/>
      <c r="BC113" s="110"/>
      <c r="BD113" s="110"/>
      <c r="BE113" s="110"/>
      <c r="BF113" s="110"/>
      <c r="BG113" s="111"/>
      <c r="BH113" s="57"/>
      <c r="BI113" s="364" t="s">
        <v>275</v>
      </c>
      <c r="BJ113" s="101"/>
      <c r="BK113" s="101"/>
      <c r="BL113" s="101"/>
      <c r="BM113" s="101"/>
      <c r="BN113" s="101"/>
      <c r="BO113" s="101"/>
      <c r="BP113" s="101"/>
      <c r="BQ113" s="101"/>
      <c r="BR113" s="101"/>
      <c r="BS113" s="101"/>
      <c r="BT113" s="101"/>
      <c r="BU113" s="101"/>
      <c r="BV113" s="101"/>
      <c r="BW113" s="101"/>
      <c r="BX113" s="101"/>
      <c r="BY113" s="101"/>
      <c r="BZ113" s="101"/>
      <c r="CA113" s="101"/>
      <c r="CB113" s="101"/>
      <c r="CC113" s="101"/>
      <c r="CD113" s="101"/>
      <c r="CE113" s="101"/>
      <c r="CF113" s="101"/>
      <c r="CG113" s="101"/>
      <c r="CH113" s="101"/>
      <c r="CI113" s="101"/>
      <c r="CJ113" s="101"/>
      <c r="CK113" s="101"/>
      <c r="CL113" s="101"/>
      <c r="CM113" s="101"/>
      <c r="CN113" s="101"/>
      <c r="CO113" s="101"/>
      <c r="CP113" s="101"/>
      <c r="CQ113" s="101"/>
      <c r="CR113" s="101"/>
      <c r="CS113" s="101"/>
      <c r="CT113" s="101"/>
      <c r="CU113" s="101"/>
      <c r="CV113" s="101"/>
      <c r="CW113" s="101"/>
      <c r="CX113" s="101"/>
      <c r="CY113" s="101"/>
      <c r="CZ113" s="101"/>
      <c r="DA113" s="101"/>
      <c r="DB113" s="101"/>
      <c r="DC113" s="101"/>
      <c r="DD113" s="101"/>
      <c r="DE113" s="101"/>
      <c r="DF113" s="101"/>
      <c r="DG113" s="101"/>
      <c r="DH113" s="101"/>
      <c r="DI113" s="101"/>
      <c r="DJ113" s="101"/>
      <c r="DK113" s="101"/>
      <c r="DL113" s="101"/>
      <c r="DM113" s="101"/>
      <c r="DN113" s="101"/>
      <c r="DO113" s="101"/>
      <c r="DP113" s="101"/>
      <c r="DQ113" s="101"/>
      <c r="DR113" s="101"/>
      <c r="DS113" s="101"/>
      <c r="DT113" s="101"/>
      <c r="DU113" s="101"/>
      <c r="DV113" s="101"/>
      <c r="DW113" s="101"/>
      <c r="DX113" s="101"/>
      <c r="DY113" s="101"/>
      <c r="DZ113" s="101"/>
      <c r="EA113" s="101"/>
      <c r="EB113" s="101"/>
      <c r="EC113" s="101"/>
      <c r="ED113" s="101"/>
      <c r="EE113" s="101"/>
      <c r="EF113" s="101"/>
      <c r="EG113" s="101"/>
      <c r="EH113" s="101"/>
      <c r="EI113" s="101"/>
      <c r="EJ113" s="101"/>
      <c r="EK113" s="101"/>
      <c r="EL113" s="101"/>
      <c r="EM113" s="101"/>
      <c r="EN113" s="101"/>
      <c r="EO113" s="101"/>
      <c r="EP113" s="101"/>
      <c r="EQ113" s="101"/>
      <c r="ER113" s="101"/>
      <c r="ES113" s="101"/>
      <c r="ET113" s="101"/>
    </row>
    <row r="114" spans="1:150" ht="25.5" hidden="1" customHeight="1" x14ac:dyDescent="0.25">
      <c r="A114" s="29" t="s">
        <v>621</v>
      </c>
      <c r="B114" s="29" t="s">
        <v>622</v>
      </c>
      <c r="C114" s="29" t="s">
        <v>623</v>
      </c>
      <c r="D114" s="30" t="s">
        <v>1007</v>
      </c>
      <c r="E114" s="31" t="s">
        <v>280</v>
      </c>
      <c r="F114" s="32" t="s">
        <v>114</v>
      </c>
      <c r="G114" s="32" t="s">
        <v>408</v>
      </c>
      <c r="H114" s="32" t="s">
        <v>117</v>
      </c>
      <c r="I114" s="32" t="s">
        <v>115</v>
      </c>
      <c r="J114" s="32"/>
      <c r="K114" s="32"/>
      <c r="L114" s="32"/>
      <c r="M114" s="32"/>
      <c r="N114" s="348">
        <v>931508</v>
      </c>
      <c r="O114" s="348">
        <v>139727</v>
      </c>
      <c r="P114" s="42">
        <v>0</v>
      </c>
      <c r="Q114" s="42">
        <v>0</v>
      </c>
      <c r="R114" s="42">
        <v>0</v>
      </c>
      <c r="S114" s="348">
        <v>791781</v>
      </c>
      <c r="T114" s="96">
        <v>43040</v>
      </c>
      <c r="U114" s="58">
        <v>43070</v>
      </c>
      <c r="V114" s="58">
        <v>43220</v>
      </c>
      <c r="W114" s="97">
        <v>44296</v>
      </c>
      <c r="X114" s="91"/>
      <c r="Y114" s="91">
        <v>0</v>
      </c>
      <c r="Z114" s="91">
        <v>333000</v>
      </c>
      <c r="AA114" s="91">
        <v>100500</v>
      </c>
      <c r="AB114" s="91">
        <v>0</v>
      </c>
      <c r="AC114" s="91"/>
      <c r="AD114" s="149"/>
      <c r="AE114" s="115"/>
      <c r="AF114" s="133">
        <v>49</v>
      </c>
      <c r="AG114" s="116" t="s">
        <v>257</v>
      </c>
      <c r="AH114" s="117"/>
      <c r="AI114" s="132"/>
      <c r="AJ114" s="136"/>
      <c r="AK114" s="133"/>
      <c r="AL114" s="117"/>
      <c r="AM114" s="117"/>
      <c r="AN114" s="117"/>
      <c r="AO114" s="117"/>
      <c r="AP114" s="117" t="s">
        <v>766</v>
      </c>
      <c r="AQ114" s="116" t="s">
        <v>767</v>
      </c>
      <c r="AR114" s="116">
        <v>69</v>
      </c>
      <c r="AS114" s="116" t="s">
        <v>768</v>
      </c>
      <c r="AT114" s="116" t="s">
        <v>234</v>
      </c>
      <c r="AU114" s="117">
        <v>4</v>
      </c>
      <c r="AV114" s="117" t="s">
        <v>769</v>
      </c>
      <c r="AW114" s="116" t="s">
        <v>235</v>
      </c>
      <c r="AX114" s="117">
        <v>2</v>
      </c>
      <c r="AY114" s="117"/>
      <c r="AZ114" s="117"/>
      <c r="BA114" s="117"/>
      <c r="BB114" s="117"/>
      <c r="BC114" s="117"/>
      <c r="BD114" s="117"/>
      <c r="BE114" s="117"/>
      <c r="BF114" s="117"/>
      <c r="BG114" s="132"/>
      <c r="BH114" s="57" t="s">
        <v>1074</v>
      </c>
      <c r="BI114" s="364" t="s">
        <v>941</v>
      </c>
    </row>
    <row r="115" spans="1:150" ht="25.5" hidden="1" customHeight="1" x14ac:dyDescent="0.25">
      <c r="A115" s="230" t="s">
        <v>794</v>
      </c>
      <c r="B115" s="29"/>
      <c r="C115" s="29"/>
      <c r="D115" s="230" t="s">
        <v>795</v>
      </c>
      <c r="E115" s="31"/>
      <c r="F115" s="32"/>
      <c r="G115" s="32"/>
      <c r="H115" s="32"/>
      <c r="I115" s="32"/>
      <c r="J115" s="32"/>
      <c r="K115" s="32"/>
      <c r="L115" s="32"/>
      <c r="M115" s="32"/>
      <c r="N115" s="231"/>
      <c r="O115" s="231"/>
      <c r="P115" s="42"/>
      <c r="Q115" s="42"/>
      <c r="R115" s="42"/>
      <c r="S115" s="231"/>
      <c r="T115" s="58"/>
      <c r="U115" s="58"/>
      <c r="V115" s="58"/>
      <c r="W115" s="97"/>
      <c r="X115" s="91"/>
      <c r="Y115" s="91"/>
      <c r="Z115" s="91"/>
      <c r="AA115" s="91"/>
      <c r="AB115" s="91"/>
      <c r="AC115" s="91"/>
      <c r="AD115" s="91"/>
      <c r="AE115" s="115"/>
      <c r="AF115" s="117"/>
      <c r="AG115" s="116"/>
      <c r="AH115" s="117"/>
      <c r="AI115" s="117"/>
      <c r="AJ115" s="136"/>
      <c r="AK115" s="117"/>
      <c r="AL115" s="117"/>
      <c r="AM115" s="117"/>
      <c r="AN115" s="117"/>
      <c r="AO115" s="117"/>
      <c r="AP115" s="117"/>
      <c r="AQ115" s="116"/>
      <c r="AR115" s="116"/>
      <c r="AS115" s="116"/>
      <c r="AT115" s="116"/>
      <c r="AU115" s="117"/>
      <c r="AV115" s="117"/>
      <c r="AW115" s="116"/>
      <c r="AX115" s="117"/>
      <c r="AY115" s="117"/>
      <c r="AZ115" s="117"/>
      <c r="BA115" s="117"/>
      <c r="BB115" s="117"/>
      <c r="BC115" s="117"/>
      <c r="BD115" s="117"/>
      <c r="BE115" s="117"/>
      <c r="BF115" s="117"/>
      <c r="BG115" s="132"/>
      <c r="BH115" s="57"/>
      <c r="BI115" s="364" t="s">
        <v>275</v>
      </c>
    </row>
    <row r="116" spans="1:150" s="165" customFormat="1" ht="24.75" hidden="1" customHeight="1" x14ac:dyDescent="0.25">
      <c r="A116" s="232" t="s">
        <v>627</v>
      </c>
      <c r="B116" s="232" t="s">
        <v>83</v>
      </c>
      <c r="C116" s="232"/>
      <c r="D116" s="232" t="s">
        <v>628</v>
      </c>
      <c r="E116" s="166"/>
      <c r="F116" s="166"/>
      <c r="G116" s="166"/>
      <c r="H116" s="166"/>
      <c r="I116" s="166"/>
      <c r="J116" s="166"/>
      <c r="K116" s="166"/>
      <c r="L116" s="166"/>
      <c r="M116" s="166"/>
      <c r="N116" s="166"/>
      <c r="O116" s="166"/>
      <c r="P116" s="166"/>
      <c r="Q116" s="166"/>
      <c r="R116" s="166"/>
      <c r="S116" s="166"/>
      <c r="T116" s="82"/>
      <c r="U116" s="82"/>
      <c r="V116" s="82"/>
      <c r="W116" s="83" t="s">
        <v>275</v>
      </c>
      <c r="X116" s="166"/>
      <c r="Y116" s="166"/>
      <c r="Z116" s="166"/>
      <c r="AA116" s="166"/>
      <c r="AB116" s="166"/>
      <c r="AC116" s="166"/>
      <c r="AD116" s="166"/>
      <c r="AE116" s="163"/>
      <c r="AF116" s="166"/>
      <c r="AG116" s="166"/>
      <c r="AH116" s="166"/>
      <c r="AI116" s="166"/>
      <c r="AJ116" s="163"/>
      <c r="AK116" s="166"/>
      <c r="AL116" s="166"/>
      <c r="AM116" s="166"/>
      <c r="AN116" s="166"/>
      <c r="AO116" s="166"/>
      <c r="AP116" s="169"/>
      <c r="AQ116" s="169"/>
      <c r="AR116" s="169"/>
      <c r="AS116" s="169"/>
      <c r="AT116" s="166"/>
      <c r="AU116" s="169"/>
      <c r="AV116" s="169"/>
      <c r="AW116" s="166"/>
      <c r="AX116" s="169"/>
      <c r="AY116" s="169"/>
      <c r="AZ116" s="166"/>
      <c r="BA116" s="169"/>
      <c r="BB116" s="169"/>
      <c r="BC116" s="169"/>
      <c r="BD116" s="169"/>
      <c r="BE116" s="169"/>
      <c r="BF116" s="169"/>
      <c r="BG116" s="368"/>
      <c r="BH116" s="57"/>
      <c r="BI116" s="364" t="s">
        <v>275</v>
      </c>
      <c r="BJ116" s="101"/>
      <c r="BK116" s="101"/>
      <c r="BL116" s="101"/>
      <c r="BM116" s="101"/>
      <c r="BN116" s="101"/>
      <c r="BO116" s="101"/>
      <c r="BP116" s="101"/>
      <c r="BQ116" s="101"/>
      <c r="BR116" s="101"/>
      <c r="BS116" s="101"/>
      <c r="BT116" s="101"/>
      <c r="BU116" s="101"/>
      <c r="BV116" s="101"/>
      <c r="BW116" s="101"/>
      <c r="BX116" s="101"/>
      <c r="BY116" s="101"/>
      <c r="BZ116" s="101"/>
      <c r="CA116" s="101"/>
      <c r="CB116" s="101"/>
      <c r="CC116" s="101"/>
      <c r="CD116" s="101"/>
      <c r="CE116" s="101"/>
      <c r="CF116" s="101"/>
      <c r="CG116" s="101"/>
      <c r="CH116" s="101"/>
      <c r="CI116" s="101"/>
      <c r="CJ116" s="101"/>
      <c r="CK116" s="101"/>
      <c r="CL116" s="101"/>
      <c r="CM116" s="101"/>
      <c r="CN116" s="101"/>
      <c r="CO116" s="101"/>
      <c r="CP116" s="101"/>
      <c r="CQ116" s="101"/>
      <c r="CR116" s="101"/>
      <c r="CS116" s="101"/>
      <c r="CT116" s="101"/>
      <c r="CU116" s="101"/>
      <c r="CV116" s="101"/>
      <c r="CW116" s="101"/>
      <c r="CX116" s="101"/>
      <c r="CY116" s="101"/>
      <c r="CZ116" s="101"/>
      <c r="DA116" s="101"/>
      <c r="DB116" s="101"/>
      <c r="DC116" s="101"/>
      <c r="DD116" s="101"/>
      <c r="DE116" s="101"/>
      <c r="DF116" s="101"/>
      <c r="DG116" s="101"/>
      <c r="DH116" s="101"/>
      <c r="DI116" s="101"/>
      <c r="DJ116" s="101"/>
      <c r="DK116" s="101"/>
      <c r="DL116" s="101"/>
      <c r="DM116" s="101"/>
      <c r="DN116" s="101"/>
      <c r="DO116" s="101"/>
      <c r="DP116" s="101"/>
      <c r="DQ116" s="101"/>
      <c r="DR116" s="101"/>
      <c r="DS116" s="101"/>
      <c r="DT116" s="101"/>
      <c r="DU116" s="101"/>
      <c r="DV116" s="101"/>
      <c r="DW116" s="101"/>
      <c r="DX116" s="101"/>
      <c r="DY116" s="101"/>
      <c r="DZ116" s="101"/>
      <c r="EA116" s="101"/>
      <c r="EB116" s="101"/>
      <c r="EC116" s="101"/>
      <c r="ED116" s="101"/>
      <c r="EE116" s="101"/>
      <c r="EF116" s="101"/>
      <c r="EG116" s="101"/>
      <c r="EH116" s="101"/>
      <c r="EI116" s="101"/>
      <c r="EJ116" s="101"/>
      <c r="EK116" s="101"/>
      <c r="EL116" s="101"/>
      <c r="EM116" s="101"/>
      <c r="EN116" s="101"/>
      <c r="EO116" s="101"/>
      <c r="EP116" s="101"/>
      <c r="EQ116" s="101"/>
      <c r="ER116" s="101"/>
      <c r="ES116" s="101"/>
      <c r="ET116" s="101"/>
    </row>
    <row r="117" spans="1:150" s="165" customFormat="1" ht="24.75" hidden="1" customHeight="1" x14ac:dyDescent="0.25">
      <c r="A117" s="232" t="s">
        <v>629</v>
      </c>
      <c r="B117" s="232" t="s">
        <v>83</v>
      </c>
      <c r="C117" s="232"/>
      <c r="D117" s="232" t="s">
        <v>630</v>
      </c>
      <c r="E117" s="166"/>
      <c r="F117" s="166"/>
      <c r="G117" s="166"/>
      <c r="H117" s="166"/>
      <c r="I117" s="166"/>
      <c r="J117" s="166"/>
      <c r="K117" s="166"/>
      <c r="L117" s="166"/>
      <c r="M117" s="166"/>
      <c r="N117" s="166"/>
      <c r="O117" s="166"/>
      <c r="P117" s="166"/>
      <c r="Q117" s="166"/>
      <c r="R117" s="166"/>
      <c r="S117" s="166"/>
      <c r="T117" s="82"/>
      <c r="U117" s="82"/>
      <c r="V117" s="82"/>
      <c r="W117" s="83" t="s">
        <v>275</v>
      </c>
      <c r="X117" s="166"/>
      <c r="Y117" s="166"/>
      <c r="Z117" s="166"/>
      <c r="AA117" s="166"/>
      <c r="AB117" s="166"/>
      <c r="AC117" s="166"/>
      <c r="AD117" s="166"/>
      <c r="AE117" s="163"/>
      <c r="AF117" s="166"/>
      <c r="AG117" s="166"/>
      <c r="AH117" s="166"/>
      <c r="AI117" s="166"/>
      <c r="AJ117" s="163"/>
      <c r="AK117" s="166"/>
      <c r="AL117" s="166"/>
      <c r="AM117" s="166"/>
      <c r="AN117" s="166"/>
      <c r="AO117" s="166"/>
      <c r="AP117" s="169"/>
      <c r="AQ117" s="169"/>
      <c r="AR117" s="169"/>
      <c r="AS117" s="169"/>
      <c r="AT117" s="166"/>
      <c r="AU117" s="169"/>
      <c r="AV117" s="169"/>
      <c r="AW117" s="166"/>
      <c r="AX117" s="169"/>
      <c r="AY117" s="169"/>
      <c r="AZ117" s="166"/>
      <c r="BA117" s="169"/>
      <c r="BB117" s="169"/>
      <c r="BC117" s="169"/>
      <c r="BD117" s="169"/>
      <c r="BE117" s="169"/>
      <c r="BF117" s="169"/>
      <c r="BG117" s="368"/>
      <c r="BH117" s="57"/>
      <c r="BI117" s="364" t="s">
        <v>275</v>
      </c>
      <c r="BJ117" s="101"/>
      <c r="BK117" s="101"/>
      <c r="BL117" s="101"/>
      <c r="BM117" s="101"/>
      <c r="BN117" s="101"/>
      <c r="BO117" s="101"/>
      <c r="BP117" s="101"/>
      <c r="BQ117" s="101"/>
      <c r="BR117" s="101"/>
      <c r="BS117" s="101"/>
      <c r="BT117" s="101"/>
      <c r="BU117" s="101"/>
      <c r="BV117" s="101"/>
      <c r="BW117" s="101"/>
      <c r="BX117" s="101"/>
      <c r="BY117" s="101"/>
      <c r="BZ117" s="101"/>
      <c r="CA117" s="101"/>
      <c r="CB117" s="101"/>
      <c r="CC117" s="101"/>
      <c r="CD117" s="101"/>
      <c r="CE117" s="101"/>
      <c r="CF117" s="101"/>
      <c r="CG117" s="101"/>
      <c r="CH117" s="101"/>
      <c r="CI117" s="101"/>
      <c r="CJ117" s="101"/>
      <c r="CK117" s="101"/>
      <c r="CL117" s="101"/>
      <c r="CM117" s="101"/>
      <c r="CN117" s="101"/>
      <c r="CO117" s="101"/>
      <c r="CP117" s="101"/>
      <c r="CQ117" s="101"/>
      <c r="CR117" s="101"/>
      <c r="CS117" s="101"/>
      <c r="CT117" s="101"/>
      <c r="CU117" s="101"/>
      <c r="CV117" s="101"/>
      <c r="CW117" s="101"/>
      <c r="CX117" s="101"/>
      <c r="CY117" s="101"/>
      <c r="CZ117" s="101"/>
      <c r="DA117" s="101"/>
      <c r="DB117" s="101"/>
      <c r="DC117" s="101"/>
      <c r="DD117" s="101"/>
      <c r="DE117" s="101"/>
      <c r="DF117" s="101"/>
      <c r="DG117" s="101"/>
      <c r="DH117" s="101"/>
      <c r="DI117" s="101"/>
      <c r="DJ117" s="101"/>
      <c r="DK117" s="101"/>
      <c r="DL117" s="101"/>
      <c r="DM117" s="101"/>
      <c r="DN117" s="101"/>
      <c r="DO117" s="101"/>
      <c r="DP117" s="101"/>
      <c r="DQ117" s="101"/>
      <c r="DR117" s="101"/>
      <c r="DS117" s="101"/>
      <c r="DT117" s="101"/>
      <c r="DU117" s="101"/>
      <c r="DV117" s="101"/>
      <c r="DW117" s="101"/>
      <c r="DX117" s="101"/>
      <c r="DY117" s="101"/>
      <c r="DZ117" s="101"/>
      <c r="EA117" s="101"/>
      <c r="EB117" s="101"/>
      <c r="EC117" s="101"/>
      <c r="ED117" s="101"/>
      <c r="EE117" s="101"/>
      <c r="EF117" s="101"/>
      <c r="EG117" s="101"/>
      <c r="EH117" s="101"/>
      <c r="EI117" s="101"/>
      <c r="EJ117" s="101"/>
      <c r="EK117" s="101"/>
      <c r="EL117" s="101"/>
      <c r="EM117" s="101"/>
      <c r="EN117" s="101"/>
      <c r="EO117" s="101"/>
      <c r="EP117" s="101"/>
      <c r="EQ117" s="101"/>
      <c r="ER117" s="101"/>
      <c r="ES117" s="101"/>
      <c r="ET117" s="101"/>
    </row>
    <row r="118" spans="1:150" s="113" customFormat="1" ht="25.5" hidden="1" customHeight="1" x14ac:dyDescent="0.25">
      <c r="A118" s="65" t="s">
        <v>631</v>
      </c>
      <c r="B118" s="218" t="s">
        <v>83</v>
      </c>
      <c r="C118" s="218"/>
      <c r="D118" s="219" t="s">
        <v>632</v>
      </c>
      <c r="E118" s="220"/>
      <c r="F118" s="220"/>
      <c r="G118" s="220"/>
      <c r="H118" s="220"/>
      <c r="I118" s="220"/>
      <c r="J118" s="220"/>
      <c r="K118" s="220"/>
      <c r="L118" s="220"/>
      <c r="M118" s="220"/>
      <c r="N118" s="220"/>
      <c r="O118" s="220"/>
      <c r="P118" s="220"/>
      <c r="Q118" s="220"/>
      <c r="R118" s="220"/>
      <c r="S118" s="221"/>
      <c r="T118" s="222"/>
      <c r="U118" s="223"/>
      <c r="V118" s="223"/>
      <c r="W118" s="224" t="s">
        <v>275</v>
      </c>
      <c r="X118" s="225"/>
      <c r="Y118" s="225"/>
      <c r="Z118" s="225"/>
      <c r="AA118" s="225"/>
      <c r="AB118" s="225"/>
      <c r="AC118" s="225"/>
      <c r="AD118" s="226"/>
      <c r="AE118" s="159"/>
      <c r="AF118" s="227"/>
      <c r="AG118" s="228"/>
      <c r="AH118" s="228"/>
      <c r="AI118" s="229"/>
      <c r="AJ118" s="159"/>
      <c r="AK118" s="227"/>
      <c r="AL118" s="228"/>
      <c r="AM118" s="228"/>
      <c r="AN118" s="228"/>
      <c r="AO118" s="228"/>
      <c r="AP118" s="228"/>
      <c r="AQ118" s="228"/>
      <c r="AR118" s="228"/>
      <c r="AS118" s="228"/>
      <c r="AT118" s="228"/>
      <c r="AU118" s="228"/>
      <c r="AV118" s="228"/>
      <c r="AW118" s="228"/>
      <c r="AX118" s="228"/>
      <c r="AY118" s="228"/>
      <c r="AZ118" s="228"/>
      <c r="BA118" s="228"/>
      <c r="BB118" s="228"/>
      <c r="BC118" s="228"/>
      <c r="BD118" s="228"/>
      <c r="BE118" s="228"/>
      <c r="BF118" s="228"/>
      <c r="BG118" s="229"/>
      <c r="BH118" s="57"/>
      <c r="BI118" s="364" t="s">
        <v>275</v>
      </c>
      <c r="BJ118" s="101"/>
      <c r="BK118" s="101"/>
      <c r="BL118" s="101"/>
      <c r="BM118" s="101"/>
      <c r="BN118" s="101"/>
      <c r="BO118" s="101"/>
      <c r="BP118" s="101"/>
      <c r="BQ118" s="101"/>
      <c r="BR118" s="101"/>
      <c r="BS118" s="101"/>
      <c r="BT118" s="101"/>
      <c r="BU118" s="101"/>
      <c r="BV118" s="101"/>
      <c r="BW118" s="101"/>
      <c r="BX118" s="101"/>
      <c r="BY118" s="101"/>
      <c r="BZ118" s="101"/>
      <c r="CA118" s="101"/>
      <c r="CB118" s="101"/>
      <c r="CC118" s="101"/>
      <c r="CD118" s="101"/>
      <c r="CE118" s="101"/>
      <c r="CF118" s="101"/>
      <c r="CG118" s="101"/>
      <c r="CH118" s="101"/>
      <c r="CI118" s="101"/>
      <c r="CJ118" s="101"/>
      <c r="CK118" s="101"/>
      <c r="CL118" s="101"/>
      <c r="CM118" s="101"/>
      <c r="CN118" s="101"/>
      <c r="CO118" s="101"/>
      <c r="CP118" s="101"/>
      <c r="CQ118" s="101"/>
      <c r="CR118" s="101"/>
      <c r="CS118" s="101"/>
      <c r="CT118" s="101"/>
      <c r="CU118" s="101"/>
      <c r="CV118" s="101"/>
      <c r="CW118" s="101"/>
      <c r="CX118" s="101"/>
      <c r="CY118" s="101"/>
      <c r="CZ118" s="101"/>
      <c r="DA118" s="101"/>
      <c r="DB118" s="101"/>
      <c r="DC118" s="101"/>
      <c r="DD118" s="101"/>
      <c r="DE118" s="101"/>
      <c r="DF118" s="101"/>
      <c r="DG118" s="101"/>
      <c r="DH118" s="101"/>
      <c r="DI118" s="101"/>
      <c r="DJ118" s="101"/>
      <c r="DK118" s="101"/>
      <c r="DL118" s="101"/>
      <c r="DM118" s="101"/>
      <c r="DN118" s="101"/>
      <c r="DO118" s="101"/>
      <c r="DP118" s="101"/>
      <c r="DQ118" s="101"/>
      <c r="DR118" s="101"/>
      <c r="DS118" s="101"/>
      <c r="DT118" s="101"/>
      <c r="DU118" s="101"/>
      <c r="DV118" s="101"/>
      <c r="DW118" s="101"/>
      <c r="DX118" s="101"/>
      <c r="DY118" s="101"/>
      <c r="DZ118" s="101"/>
      <c r="EA118" s="101"/>
      <c r="EB118" s="101"/>
      <c r="EC118" s="101"/>
      <c r="ED118" s="101"/>
      <c r="EE118" s="101"/>
      <c r="EF118" s="101"/>
      <c r="EG118" s="101"/>
      <c r="EH118" s="101"/>
      <c r="EI118" s="101"/>
      <c r="EJ118" s="101"/>
      <c r="EK118" s="101"/>
      <c r="EL118" s="101"/>
      <c r="EM118" s="101"/>
      <c r="EN118" s="101"/>
      <c r="EO118" s="101"/>
      <c r="EP118" s="101"/>
      <c r="EQ118" s="101"/>
      <c r="ER118" s="101"/>
      <c r="ES118" s="101"/>
      <c r="ET118" s="101"/>
    </row>
    <row r="119" spans="1:150" ht="25.5" hidden="1" customHeight="1" x14ac:dyDescent="0.25">
      <c r="A119" s="29" t="s">
        <v>633</v>
      </c>
      <c r="B119" s="29" t="s">
        <v>634</v>
      </c>
      <c r="C119" s="29" t="s">
        <v>635</v>
      </c>
      <c r="D119" s="30" t="s">
        <v>636</v>
      </c>
      <c r="E119" s="31" t="s">
        <v>637</v>
      </c>
      <c r="F119" s="32" t="s">
        <v>121</v>
      </c>
      <c r="G119" s="32" t="s">
        <v>493</v>
      </c>
      <c r="H119" s="32" t="s">
        <v>136</v>
      </c>
      <c r="I119" s="32" t="s">
        <v>115</v>
      </c>
      <c r="J119" s="32"/>
      <c r="K119" s="32"/>
      <c r="L119" s="32"/>
      <c r="M119" s="32"/>
      <c r="N119" s="33">
        <f>O119+S119</f>
        <v>1538175.43</v>
      </c>
      <c r="O119" s="33">
        <v>350264.18</v>
      </c>
      <c r="P119" s="33"/>
      <c r="Q119" s="33"/>
      <c r="R119" s="33"/>
      <c r="S119" s="33">
        <v>1187911.25</v>
      </c>
      <c r="T119" s="34">
        <v>42522</v>
      </c>
      <c r="U119" s="35">
        <v>42644</v>
      </c>
      <c r="V119" s="35">
        <v>42735</v>
      </c>
      <c r="W119" s="36">
        <v>43889</v>
      </c>
      <c r="X119" s="114">
        <v>0</v>
      </c>
      <c r="Y119" s="114">
        <v>0</v>
      </c>
      <c r="Z119" s="114">
        <v>534560</v>
      </c>
      <c r="AA119" s="114">
        <v>534560</v>
      </c>
      <c r="AB119" s="114">
        <f>S119-Z119-AA119</f>
        <v>118791.25</v>
      </c>
      <c r="AC119" s="114"/>
      <c r="AD119" s="139"/>
      <c r="AE119" s="115"/>
      <c r="AF119" s="170">
        <v>7</v>
      </c>
      <c r="AG119" s="116" t="s">
        <v>238</v>
      </c>
      <c r="AH119" s="171">
        <v>6</v>
      </c>
      <c r="AI119" s="134" t="s">
        <v>237</v>
      </c>
      <c r="AJ119" s="136"/>
      <c r="AK119" s="119"/>
      <c r="AL119" s="120"/>
      <c r="AM119" s="120"/>
      <c r="AN119" s="120"/>
      <c r="AO119" s="120"/>
      <c r="AP119" s="120" t="s">
        <v>200</v>
      </c>
      <c r="AQ119" s="129" t="s">
        <v>770</v>
      </c>
      <c r="AR119" s="120">
        <v>2.84</v>
      </c>
      <c r="AS119" s="120" t="s">
        <v>201</v>
      </c>
      <c r="AT119" s="129" t="s">
        <v>771</v>
      </c>
      <c r="AU119" s="120">
        <v>494</v>
      </c>
      <c r="AV119" s="120" t="s">
        <v>198</v>
      </c>
      <c r="AW119" s="129" t="s">
        <v>772</v>
      </c>
      <c r="AX119" s="120">
        <v>526</v>
      </c>
      <c r="AY119" s="120"/>
      <c r="AZ119" s="129"/>
      <c r="BA119" s="120"/>
      <c r="BB119" s="120"/>
      <c r="BC119" s="120"/>
      <c r="BD119" s="120"/>
      <c r="BE119" s="120"/>
      <c r="BF119" s="120"/>
      <c r="BG119" s="135"/>
      <c r="BH119" s="57" t="s">
        <v>807</v>
      </c>
      <c r="BI119" s="364" t="s">
        <v>941</v>
      </c>
      <c r="BJ119" s="122"/>
      <c r="BK119" s="122"/>
      <c r="BL119" s="122"/>
      <c r="BM119" s="122"/>
      <c r="BN119" s="122"/>
    </row>
    <row r="120" spans="1:150" ht="25.5" hidden="1" customHeight="1" x14ac:dyDescent="0.25">
      <c r="A120" s="29" t="s">
        <v>638</v>
      </c>
      <c r="B120" s="29" t="s">
        <v>639</v>
      </c>
      <c r="C120" s="29" t="s">
        <v>640</v>
      </c>
      <c r="D120" s="40" t="s">
        <v>641</v>
      </c>
      <c r="E120" s="41" t="s">
        <v>642</v>
      </c>
      <c r="F120" s="41" t="s">
        <v>121</v>
      </c>
      <c r="G120" s="41" t="s">
        <v>608</v>
      </c>
      <c r="H120" s="41" t="s">
        <v>136</v>
      </c>
      <c r="I120" s="41" t="s">
        <v>115</v>
      </c>
      <c r="J120" s="41"/>
      <c r="K120" s="41"/>
      <c r="L120" s="41"/>
      <c r="M120" s="41"/>
      <c r="N120" s="42">
        <v>617660.84</v>
      </c>
      <c r="O120" s="42">
        <v>262385.8</v>
      </c>
      <c r="P120" s="33"/>
      <c r="Q120" s="42"/>
      <c r="R120" s="42"/>
      <c r="S120" s="42">
        <v>355275.04</v>
      </c>
      <c r="T120" s="34">
        <v>42522</v>
      </c>
      <c r="U120" s="35">
        <v>42658</v>
      </c>
      <c r="V120" s="35">
        <v>42735</v>
      </c>
      <c r="W120" s="36">
        <v>43676</v>
      </c>
      <c r="X120" s="91">
        <v>0</v>
      </c>
      <c r="Y120" s="114">
        <f>S120*0.45</f>
        <v>159873.76799999998</v>
      </c>
      <c r="Z120" s="114">
        <f>S120*0.45</f>
        <v>159873.76799999998</v>
      </c>
      <c r="AA120" s="114">
        <f>S120*0.1</f>
        <v>35527.504000000001</v>
      </c>
      <c r="AB120" s="91">
        <v>0</v>
      </c>
      <c r="AC120" s="91"/>
      <c r="AD120" s="149"/>
      <c r="AE120" s="115"/>
      <c r="AF120" s="170">
        <v>6</v>
      </c>
      <c r="AG120" s="116" t="s">
        <v>237</v>
      </c>
      <c r="AH120" s="171">
        <v>7</v>
      </c>
      <c r="AI120" s="134" t="s">
        <v>238</v>
      </c>
      <c r="AJ120" s="136"/>
      <c r="AK120" s="133"/>
      <c r="AL120" s="117"/>
      <c r="AM120" s="117"/>
      <c r="AN120" s="117"/>
      <c r="AO120" s="117"/>
      <c r="AP120" s="120" t="s">
        <v>200</v>
      </c>
      <c r="AQ120" s="129" t="s">
        <v>770</v>
      </c>
      <c r="AR120" s="117">
        <v>3</v>
      </c>
      <c r="AS120" s="117" t="s">
        <v>201</v>
      </c>
      <c r="AT120" s="129" t="s">
        <v>771</v>
      </c>
      <c r="AU120" s="117">
        <v>92</v>
      </c>
      <c r="AV120" s="120" t="s">
        <v>198</v>
      </c>
      <c r="AW120" s="129" t="s">
        <v>772</v>
      </c>
      <c r="AX120" s="117">
        <v>60</v>
      </c>
      <c r="AY120" s="117" t="s">
        <v>199</v>
      </c>
      <c r="AZ120" s="116" t="s">
        <v>226</v>
      </c>
      <c r="BA120" s="117">
        <v>406</v>
      </c>
      <c r="BB120" s="117"/>
      <c r="BC120" s="117"/>
      <c r="BD120" s="117"/>
      <c r="BE120" s="117"/>
      <c r="BF120" s="117"/>
      <c r="BG120" s="132"/>
      <c r="BH120" s="57" t="s">
        <v>806</v>
      </c>
      <c r="BI120" s="364" t="s">
        <v>941</v>
      </c>
    </row>
    <row r="121" spans="1:150" ht="25.5" hidden="1" customHeight="1" x14ac:dyDescent="0.25">
      <c r="A121" s="29" t="s">
        <v>643</v>
      </c>
      <c r="B121" s="29" t="s">
        <v>644</v>
      </c>
      <c r="C121" s="29" t="s">
        <v>645</v>
      </c>
      <c r="D121" s="40" t="s">
        <v>646</v>
      </c>
      <c r="E121" s="41" t="s">
        <v>647</v>
      </c>
      <c r="F121" s="41" t="s">
        <v>121</v>
      </c>
      <c r="G121" s="41" t="s">
        <v>399</v>
      </c>
      <c r="H121" s="41" t="s">
        <v>136</v>
      </c>
      <c r="I121" s="41" t="s">
        <v>115</v>
      </c>
      <c r="J121" s="41"/>
      <c r="K121" s="41"/>
      <c r="L121" s="41"/>
      <c r="M121" s="41"/>
      <c r="N121" s="42">
        <v>1902679.07</v>
      </c>
      <c r="O121" s="42">
        <v>743921.52</v>
      </c>
      <c r="P121" s="33"/>
      <c r="Q121" s="42"/>
      <c r="R121" s="42"/>
      <c r="S121" s="42">
        <v>1158757.55</v>
      </c>
      <c r="T121" s="34">
        <v>42522</v>
      </c>
      <c r="U121" s="35">
        <v>42658</v>
      </c>
      <c r="V121" s="35">
        <v>42735</v>
      </c>
      <c r="W121" s="36">
        <v>43585</v>
      </c>
      <c r="X121" s="91">
        <v>0</v>
      </c>
      <c r="Y121" s="114">
        <f>S121*0.4</f>
        <v>463503.02</v>
      </c>
      <c r="Z121" s="114">
        <f>S121*0.4</f>
        <v>463503.02</v>
      </c>
      <c r="AA121" s="114">
        <f>S121*0.2</f>
        <v>231751.51</v>
      </c>
      <c r="AB121" s="91">
        <v>0</v>
      </c>
      <c r="AC121" s="91"/>
      <c r="AD121" s="149"/>
      <c r="AE121" s="115"/>
      <c r="AF121" s="170">
        <v>7</v>
      </c>
      <c r="AG121" s="116" t="s">
        <v>238</v>
      </c>
      <c r="AH121" s="171">
        <v>6</v>
      </c>
      <c r="AI121" s="134" t="s">
        <v>237</v>
      </c>
      <c r="AJ121" s="136"/>
      <c r="AK121" s="133"/>
      <c r="AL121" s="117"/>
      <c r="AM121" s="117"/>
      <c r="AN121" s="117"/>
      <c r="AO121" s="117"/>
      <c r="AP121" s="120" t="s">
        <v>200</v>
      </c>
      <c r="AQ121" s="129" t="s">
        <v>770</v>
      </c>
      <c r="AR121" s="117">
        <v>1</v>
      </c>
      <c r="AS121" s="117" t="s">
        <v>201</v>
      </c>
      <c r="AT121" s="129" t="s">
        <v>771</v>
      </c>
      <c r="AU121" s="117">
        <v>137</v>
      </c>
      <c r="AV121" s="120" t="s">
        <v>198</v>
      </c>
      <c r="AW121" s="129" t="s">
        <v>772</v>
      </c>
      <c r="AX121" s="117">
        <v>110</v>
      </c>
      <c r="AY121" s="117" t="s">
        <v>197</v>
      </c>
      <c r="AZ121" s="116" t="s">
        <v>773</v>
      </c>
      <c r="BA121" s="117">
        <v>11310</v>
      </c>
      <c r="BB121" s="117"/>
      <c r="BC121" s="117"/>
      <c r="BD121" s="117"/>
      <c r="BE121" s="117"/>
      <c r="BF121" s="117"/>
      <c r="BG121" s="132"/>
      <c r="BH121" s="57" t="s">
        <v>805</v>
      </c>
      <c r="BI121" s="364" t="s">
        <v>941</v>
      </c>
    </row>
    <row r="122" spans="1:150" ht="25.5" hidden="1" customHeight="1" x14ac:dyDescent="0.25">
      <c r="A122" s="29" t="s">
        <v>648</v>
      </c>
      <c r="B122" s="29" t="s">
        <v>649</v>
      </c>
      <c r="C122" s="29" t="s">
        <v>650</v>
      </c>
      <c r="D122" s="40" t="s">
        <v>651</v>
      </c>
      <c r="E122" s="41" t="s">
        <v>652</v>
      </c>
      <c r="F122" s="41" t="s">
        <v>121</v>
      </c>
      <c r="G122" s="41" t="s">
        <v>361</v>
      </c>
      <c r="H122" s="41" t="s">
        <v>136</v>
      </c>
      <c r="I122" s="41" t="s">
        <v>115</v>
      </c>
      <c r="J122" s="41"/>
      <c r="K122" s="41"/>
      <c r="L122" s="41"/>
      <c r="M122" s="41"/>
      <c r="N122" s="42">
        <v>2854494.11</v>
      </c>
      <c r="O122" s="42">
        <v>603558.57999999996</v>
      </c>
      <c r="P122" s="33"/>
      <c r="Q122" s="42">
        <v>603558.57999999996</v>
      </c>
      <c r="R122" s="42"/>
      <c r="S122" s="42">
        <v>1647376.95</v>
      </c>
      <c r="T122" s="34">
        <v>42522</v>
      </c>
      <c r="U122" s="35">
        <v>42704</v>
      </c>
      <c r="V122" s="35">
        <v>42735</v>
      </c>
      <c r="W122" s="36">
        <v>43912</v>
      </c>
      <c r="X122" s="91">
        <v>0</v>
      </c>
      <c r="Y122" s="91">
        <f>S122/2</f>
        <v>823688.47499999998</v>
      </c>
      <c r="Z122" s="91">
        <f>S122/2</f>
        <v>823688.47499999998</v>
      </c>
      <c r="AA122" s="91">
        <v>0</v>
      </c>
      <c r="AB122" s="91">
        <v>0</v>
      </c>
      <c r="AC122" s="91"/>
      <c r="AD122" s="149"/>
      <c r="AE122" s="115"/>
      <c r="AF122" s="170">
        <v>6</v>
      </c>
      <c r="AG122" s="116" t="s">
        <v>774</v>
      </c>
      <c r="AH122" s="171">
        <v>7</v>
      </c>
      <c r="AI122" s="134" t="s">
        <v>238</v>
      </c>
      <c r="AJ122" s="136"/>
      <c r="AK122" s="133"/>
      <c r="AL122" s="117"/>
      <c r="AM122" s="117"/>
      <c r="AN122" s="117"/>
      <c r="AO122" s="117"/>
      <c r="AP122" s="117" t="s">
        <v>200</v>
      </c>
      <c r="AQ122" s="116" t="s">
        <v>770</v>
      </c>
      <c r="AR122" s="117">
        <v>7.5</v>
      </c>
      <c r="AS122" s="117" t="s">
        <v>201</v>
      </c>
      <c r="AT122" s="116" t="s">
        <v>771</v>
      </c>
      <c r="AU122" s="117">
        <v>29</v>
      </c>
      <c r="AV122" s="117" t="s">
        <v>198</v>
      </c>
      <c r="AW122" s="129" t="s">
        <v>772</v>
      </c>
      <c r="AX122" s="117">
        <v>398</v>
      </c>
      <c r="AY122" s="117" t="s">
        <v>199</v>
      </c>
      <c r="AZ122" s="116" t="s">
        <v>226</v>
      </c>
      <c r="BA122" s="117">
        <v>862</v>
      </c>
      <c r="BB122" s="117"/>
      <c r="BC122" s="117"/>
      <c r="BD122" s="117"/>
      <c r="BE122" s="117"/>
      <c r="BF122" s="117"/>
      <c r="BG122" s="132"/>
      <c r="BH122" s="57" t="s">
        <v>808</v>
      </c>
      <c r="BI122" s="364" t="s">
        <v>941</v>
      </c>
    </row>
    <row r="123" spans="1:150" ht="25.5" hidden="1" customHeight="1" x14ac:dyDescent="0.25">
      <c r="A123" s="29" t="s">
        <v>653</v>
      </c>
      <c r="B123" s="29" t="s">
        <v>654</v>
      </c>
      <c r="C123" s="29" t="s">
        <v>655</v>
      </c>
      <c r="D123" s="40" t="s">
        <v>656</v>
      </c>
      <c r="E123" s="41" t="s">
        <v>637</v>
      </c>
      <c r="F123" s="41" t="s">
        <v>121</v>
      </c>
      <c r="G123" s="41" t="s">
        <v>493</v>
      </c>
      <c r="H123" s="41" t="s">
        <v>136</v>
      </c>
      <c r="I123" s="41" t="s">
        <v>115</v>
      </c>
      <c r="J123" s="41"/>
      <c r="K123" s="41"/>
      <c r="L123" s="41"/>
      <c r="M123" s="41"/>
      <c r="N123" s="42">
        <f>SUM(O123:S123)</f>
        <v>444870</v>
      </c>
      <c r="O123" s="42">
        <v>320131.20000000001</v>
      </c>
      <c r="P123" s="33"/>
      <c r="Q123" s="42"/>
      <c r="R123" s="42"/>
      <c r="S123" s="42">
        <v>124738.8</v>
      </c>
      <c r="T123" s="34">
        <v>43250</v>
      </c>
      <c r="U123" s="35">
        <v>43281</v>
      </c>
      <c r="V123" s="35">
        <v>43373</v>
      </c>
      <c r="W123" s="36">
        <v>44286</v>
      </c>
      <c r="X123" s="91"/>
      <c r="Y123" s="91"/>
      <c r="Z123" s="91">
        <f>S123*0.1</f>
        <v>12473.880000000001</v>
      </c>
      <c r="AA123" s="91">
        <f>S123*0.7</f>
        <v>87317.16</v>
      </c>
      <c r="AB123" s="91">
        <f>S123*0.2</f>
        <v>24947.760000000002</v>
      </c>
      <c r="AC123" s="91"/>
      <c r="AD123" s="149"/>
      <c r="AE123" s="115"/>
      <c r="AF123" s="170">
        <v>6</v>
      </c>
      <c r="AG123" s="116" t="s">
        <v>774</v>
      </c>
      <c r="AH123" s="171">
        <v>7</v>
      </c>
      <c r="AI123" s="134" t="s">
        <v>238</v>
      </c>
      <c r="AJ123" s="136"/>
      <c r="AK123" s="133"/>
      <c r="AL123" s="117"/>
      <c r="AM123" s="117"/>
      <c r="AN123" s="117"/>
      <c r="AO123" s="117"/>
      <c r="AP123" s="117" t="s">
        <v>197</v>
      </c>
      <c r="AQ123" s="129" t="s">
        <v>773</v>
      </c>
      <c r="AR123" s="117">
        <v>221</v>
      </c>
      <c r="AS123" s="117" t="s">
        <v>199</v>
      </c>
      <c r="AT123" s="116" t="s">
        <v>226</v>
      </c>
      <c r="AU123" s="117">
        <v>600</v>
      </c>
      <c r="AV123" s="136"/>
      <c r="AW123" s="136"/>
      <c r="AX123" s="136"/>
      <c r="AY123" s="136"/>
      <c r="AZ123" s="136"/>
      <c r="BA123" s="136"/>
      <c r="BB123" s="117"/>
      <c r="BC123" s="117"/>
      <c r="BD123" s="117"/>
      <c r="BE123" s="117"/>
      <c r="BF123" s="117"/>
      <c r="BG123" s="132"/>
      <c r="BH123" s="57" t="s">
        <v>810</v>
      </c>
      <c r="BI123" s="364" t="s">
        <v>941</v>
      </c>
    </row>
    <row r="124" spans="1:150" ht="25.5" hidden="1" customHeight="1" x14ac:dyDescent="0.25">
      <c r="A124" s="29" t="s">
        <v>657</v>
      </c>
      <c r="B124" s="29" t="s">
        <v>658</v>
      </c>
      <c r="C124" s="29" t="s">
        <v>659</v>
      </c>
      <c r="D124" s="40" t="s">
        <v>660</v>
      </c>
      <c r="E124" s="41" t="s">
        <v>642</v>
      </c>
      <c r="F124" s="41" t="s">
        <v>121</v>
      </c>
      <c r="G124" s="41" t="s">
        <v>608</v>
      </c>
      <c r="H124" s="41" t="s">
        <v>136</v>
      </c>
      <c r="I124" s="41" t="s">
        <v>115</v>
      </c>
      <c r="J124" s="41"/>
      <c r="K124" s="41"/>
      <c r="L124" s="41"/>
      <c r="M124" s="41"/>
      <c r="N124" s="42">
        <v>136161.48000000001</v>
      </c>
      <c r="O124" s="42">
        <v>29723.21</v>
      </c>
      <c r="P124" s="33"/>
      <c r="Q124" s="42"/>
      <c r="R124" s="42"/>
      <c r="S124" s="42">
        <v>106438.27</v>
      </c>
      <c r="T124" s="34">
        <v>43160</v>
      </c>
      <c r="U124" s="35">
        <v>43191</v>
      </c>
      <c r="V124" s="35">
        <v>43281</v>
      </c>
      <c r="W124" s="36">
        <v>44196</v>
      </c>
      <c r="X124" s="91"/>
      <c r="Y124" s="91"/>
      <c r="Z124" s="91"/>
      <c r="AA124" s="91">
        <v>106438.27</v>
      </c>
      <c r="AB124" s="91"/>
      <c r="AC124" s="91"/>
      <c r="AD124" s="149"/>
      <c r="AE124" s="115"/>
      <c r="AF124" s="170">
        <v>7</v>
      </c>
      <c r="AG124" s="116" t="s">
        <v>238</v>
      </c>
      <c r="AH124" s="171"/>
      <c r="AI124" s="134"/>
      <c r="AJ124" s="136"/>
      <c r="AK124" s="133"/>
      <c r="AL124" s="117"/>
      <c r="AM124" s="117"/>
      <c r="AN124" s="117"/>
      <c r="AO124" s="117"/>
      <c r="AP124" s="117" t="s">
        <v>198</v>
      </c>
      <c r="AQ124" s="129" t="s">
        <v>772</v>
      </c>
      <c r="AR124" s="117">
        <v>50</v>
      </c>
      <c r="AS124" s="117"/>
      <c r="AT124" s="116"/>
      <c r="AU124" s="117"/>
      <c r="AV124" s="136"/>
      <c r="AW124" s="136"/>
      <c r="AX124" s="136"/>
      <c r="AY124" s="136"/>
      <c r="AZ124" s="136"/>
      <c r="BA124" s="136"/>
      <c r="BB124" s="117"/>
      <c r="BC124" s="117"/>
      <c r="BD124" s="117"/>
      <c r="BE124" s="117"/>
      <c r="BF124" s="117"/>
      <c r="BG124" s="132"/>
      <c r="BH124" s="57" t="s">
        <v>809</v>
      </c>
      <c r="BI124" s="364" t="s">
        <v>941</v>
      </c>
    </row>
    <row r="125" spans="1:150" ht="25.5" hidden="1" customHeight="1" x14ac:dyDescent="0.25">
      <c r="A125" s="29" t="s">
        <v>661</v>
      </c>
      <c r="B125" s="29" t="s">
        <v>662</v>
      </c>
      <c r="C125" s="29" t="s">
        <v>663</v>
      </c>
      <c r="D125" s="40" t="s">
        <v>664</v>
      </c>
      <c r="E125" s="41" t="s">
        <v>647</v>
      </c>
      <c r="F125" s="41" t="s">
        <v>121</v>
      </c>
      <c r="G125" s="41" t="s">
        <v>399</v>
      </c>
      <c r="H125" s="41" t="s">
        <v>136</v>
      </c>
      <c r="I125" s="41" t="s">
        <v>115</v>
      </c>
      <c r="J125" s="41"/>
      <c r="K125" s="41"/>
      <c r="L125" s="41"/>
      <c r="M125" s="41"/>
      <c r="N125" s="42">
        <v>548947.86</v>
      </c>
      <c r="O125" s="42">
        <v>274473.93</v>
      </c>
      <c r="P125" s="33"/>
      <c r="Q125" s="42"/>
      <c r="R125" s="42"/>
      <c r="S125" s="42">
        <v>274473.93</v>
      </c>
      <c r="T125" s="34">
        <v>43311</v>
      </c>
      <c r="U125" s="35">
        <v>43342</v>
      </c>
      <c r="V125" s="35">
        <v>43434</v>
      </c>
      <c r="W125" s="36">
        <v>44205</v>
      </c>
      <c r="X125" s="91"/>
      <c r="Y125" s="91"/>
      <c r="Z125" s="91">
        <v>40000</v>
      </c>
      <c r="AA125" s="91">
        <v>100000</v>
      </c>
      <c r="AB125" s="91">
        <v>58473.93</v>
      </c>
      <c r="AC125" s="91"/>
      <c r="AD125" s="149"/>
      <c r="AE125" s="115"/>
      <c r="AF125" s="170">
        <v>7</v>
      </c>
      <c r="AG125" s="116" t="s">
        <v>238</v>
      </c>
      <c r="AH125" s="170">
        <v>6</v>
      </c>
      <c r="AI125" s="116" t="s">
        <v>774</v>
      </c>
      <c r="AJ125" s="120">
        <v>50</v>
      </c>
      <c r="AK125" s="150" t="s">
        <v>775</v>
      </c>
      <c r="AL125" s="117"/>
      <c r="AM125" s="117"/>
      <c r="AN125" s="117"/>
      <c r="AO125" s="117"/>
      <c r="AP125" s="117" t="s">
        <v>200</v>
      </c>
      <c r="AQ125" s="116" t="s">
        <v>770</v>
      </c>
      <c r="AR125" s="117">
        <v>0.22700000000000001</v>
      </c>
      <c r="AS125" s="117" t="s">
        <v>201</v>
      </c>
      <c r="AT125" s="116" t="s">
        <v>771</v>
      </c>
      <c r="AU125" s="117">
        <v>27</v>
      </c>
      <c r="AV125" s="117" t="s">
        <v>198</v>
      </c>
      <c r="AW125" s="129" t="s">
        <v>772</v>
      </c>
      <c r="AX125" s="117">
        <v>93</v>
      </c>
      <c r="AY125" s="117"/>
      <c r="AZ125" s="116"/>
      <c r="BA125" s="117"/>
      <c r="BB125" s="117"/>
      <c r="BC125" s="117"/>
      <c r="BD125" s="117"/>
      <c r="BE125" s="117"/>
      <c r="BF125" s="117"/>
      <c r="BG125" s="132"/>
      <c r="BH125" s="57" t="s">
        <v>811</v>
      </c>
      <c r="BI125" s="364" t="s">
        <v>941</v>
      </c>
    </row>
    <row r="126" spans="1:150" ht="38.25" hidden="1" customHeight="1" x14ac:dyDescent="0.25">
      <c r="A126" s="29" t="s">
        <v>665</v>
      </c>
      <c r="B126" s="29" t="s">
        <v>666</v>
      </c>
      <c r="C126" s="29" t="s">
        <v>667</v>
      </c>
      <c r="D126" s="40" t="s">
        <v>668</v>
      </c>
      <c r="E126" s="41" t="s">
        <v>652</v>
      </c>
      <c r="F126" s="41" t="s">
        <v>121</v>
      </c>
      <c r="G126" s="41" t="s">
        <v>361</v>
      </c>
      <c r="H126" s="41" t="s">
        <v>136</v>
      </c>
      <c r="I126" s="41" t="s">
        <v>115</v>
      </c>
      <c r="J126" s="41"/>
      <c r="K126" s="41"/>
      <c r="L126" s="41"/>
      <c r="M126" s="41"/>
      <c r="N126" s="42">
        <f>SUM(O126:S126)</f>
        <v>646255.83000000007</v>
      </c>
      <c r="O126" s="42">
        <v>150423.45000000001</v>
      </c>
      <c r="P126" s="33"/>
      <c r="Q126" s="42">
        <v>150423.45000000001</v>
      </c>
      <c r="R126" s="42"/>
      <c r="S126" s="42">
        <v>345408.93</v>
      </c>
      <c r="T126" s="34">
        <v>43368</v>
      </c>
      <c r="U126" s="35">
        <v>43399</v>
      </c>
      <c r="V126" s="35">
        <v>43462</v>
      </c>
      <c r="W126" s="36">
        <v>44196</v>
      </c>
      <c r="X126" s="91"/>
      <c r="Y126" s="91"/>
      <c r="Z126" s="91">
        <f>S126*0.1</f>
        <v>34540.893000000004</v>
      </c>
      <c r="AA126" s="91">
        <f>S126*0.7</f>
        <v>241786.25099999999</v>
      </c>
      <c r="AB126" s="91">
        <f>S126-Z126-AA126</f>
        <v>69081.786000000022</v>
      </c>
      <c r="AC126" s="91"/>
      <c r="AD126" s="149"/>
      <c r="AE126" s="115"/>
      <c r="AF126" s="170">
        <v>6</v>
      </c>
      <c r="AG126" s="116" t="s">
        <v>774</v>
      </c>
      <c r="AH126" s="171">
        <v>7</v>
      </c>
      <c r="AI126" s="134" t="s">
        <v>238</v>
      </c>
      <c r="AJ126" s="120">
        <v>50</v>
      </c>
      <c r="AK126" s="150" t="s">
        <v>775</v>
      </c>
      <c r="AL126" s="117"/>
      <c r="AM126" s="117"/>
      <c r="AN126" s="117"/>
      <c r="AO126" s="117"/>
      <c r="AP126" s="117" t="s">
        <v>200</v>
      </c>
      <c r="AQ126" s="116" t="s">
        <v>770</v>
      </c>
      <c r="AR126" s="117">
        <v>3.45</v>
      </c>
      <c r="AS126" s="117" t="s">
        <v>201</v>
      </c>
      <c r="AT126" s="116" t="s">
        <v>771</v>
      </c>
      <c r="AU126" s="117">
        <v>17</v>
      </c>
      <c r="AV126" s="117" t="s">
        <v>198</v>
      </c>
      <c r="AW126" s="129" t="s">
        <v>772</v>
      </c>
      <c r="AX126" s="117">
        <v>32</v>
      </c>
      <c r="AY126" s="117"/>
      <c r="AZ126" s="116"/>
      <c r="BA126" s="117"/>
      <c r="BB126" s="117"/>
      <c r="BC126" s="117"/>
      <c r="BD126" s="117"/>
      <c r="BE126" s="117"/>
      <c r="BF126" s="117"/>
      <c r="BG126" s="132"/>
      <c r="BH126" s="57" t="s">
        <v>812</v>
      </c>
      <c r="BI126" s="364" t="s">
        <v>941</v>
      </c>
    </row>
    <row r="127" spans="1:150" s="113" customFormat="1" ht="25.5" hidden="1" customHeight="1" x14ac:dyDescent="0.25">
      <c r="A127" s="20" t="s">
        <v>669</v>
      </c>
      <c r="B127" s="21" t="s">
        <v>83</v>
      </c>
      <c r="C127" s="21"/>
      <c r="D127" s="37" t="s">
        <v>670</v>
      </c>
      <c r="E127" s="23"/>
      <c r="F127" s="23"/>
      <c r="G127" s="23"/>
      <c r="H127" s="23"/>
      <c r="I127" s="23"/>
      <c r="J127" s="23"/>
      <c r="K127" s="23"/>
      <c r="L127" s="23"/>
      <c r="M127" s="23"/>
      <c r="N127" s="23"/>
      <c r="O127" s="23"/>
      <c r="P127" s="23"/>
      <c r="Q127" s="23"/>
      <c r="R127" s="23"/>
      <c r="S127" s="52"/>
      <c r="T127" s="25"/>
      <c r="U127" s="38"/>
      <c r="V127" s="38"/>
      <c r="W127" s="28" t="s">
        <v>275</v>
      </c>
      <c r="X127" s="108"/>
      <c r="Y127" s="108"/>
      <c r="Z127" s="108"/>
      <c r="AA127" s="108"/>
      <c r="AB127" s="108"/>
      <c r="AC127" s="108"/>
      <c r="AD127" s="138"/>
      <c r="AE127" s="109"/>
      <c r="AF127" s="112"/>
      <c r="AG127" s="110"/>
      <c r="AH127" s="110"/>
      <c r="AI127" s="111"/>
      <c r="AJ127" s="109"/>
      <c r="AK127" s="112"/>
      <c r="AL127" s="110"/>
      <c r="AM127" s="110"/>
      <c r="AN127" s="110"/>
      <c r="AO127" s="110"/>
      <c r="AP127" s="110"/>
      <c r="AQ127" s="110"/>
      <c r="AR127" s="110"/>
      <c r="AS127" s="110"/>
      <c r="AT127" s="110"/>
      <c r="AU127" s="110"/>
      <c r="AV127" s="110"/>
      <c r="AW127" s="110"/>
      <c r="AX127" s="110"/>
      <c r="AY127" s="110"/>
      <c r="AZ127" s="110"/>
      <c r="BA127" s="110"/>
      <c r="BB127" s="110"/>
      <c r="BC127" s="110"/>
      <c r="BD127" s="110"/>
      <c r="BE127" s="110"/>
      <c r="BF127" s="110"/>
      <c r="BG127" s="111"/>
      <c r="BH127" s="57"/>
      <c r="BI127" s="364" t="s">
        <v>275</v>
      </c>
      <c r="BJ127" s="101"/>
      <c r="BK127" s="101"/>
      <c r="BL127" s="101"/>
      <c r="BM127" s="101"/>
      <c r="BN127" s="101"/>
      <c r="BO127" s="101"/>
      <c r="BP127" s="101"/>
      <c r="BQ127" s="101"/>
      <c r="BR127" s="101"/>
      <c r="BS127" s="101"/>
      <c r="BT127" s="101"/>
      <c r="BU127" s="101"/>
      <c r="BV127" s="101"/>
      <c r="BW127" s="101"/>
      <c r="BX127" s="101"/>
      <c r="BY127" s="101"/>
      <c r="BZ127" s="101"/>
      <c r="CA127" s="101"/>
      <c r="CB127" s="101"/>
      <c r="CC127" s="101"/>
      <c r="CD127" s="101"/>
      <c r="CE127" s="101"/>
      <c r="CF127" s="101"/>
      <c r="CG127" s="101"/>
      <c r="CH127" s="101"/>
      <c r="CI127" s="101"/>
      <c r="CJ127" s="101"/>
      <c r="CK127" s="101"/>
      <c r="CL127" s="101"/>
      <c r="CM127" s="101"/>
      <c r="CN127" s="101"/>
      <c r="CO127" s="101"/>
      <c r="CP127" s="101"/>
      <c r="CQ127" s="101"/>
      <c r="CR127" s="101"/>
      <c r="CS127" s="101"/>
      <c r="CT127" s="101"/>
      <c r="CU127" s="101"/>
      <c r="CV127" s="101"/>
      <c r="CW127" s="101"/>
      <c r="CX127" s="101"/>
      <c r="CY127" s="101"/>
      <c r="CZ127" s="101"/>
      <c r="DA127" s="101"/>
      <c r="DB127" s="101"/>
      <c r="DC127" s="101"/>
      <c r="DD127" s="101"/>
      <c r="DE127" s="101"/>
      <c r="DF127" s="101"/>
      <c r="DG127" s="101"/>
      <c r="DH127" s="101"/>
      <c r="DI127" s="101"/>
      <c r="DJ127" s="101"/>
      <c r="DK127" s="101"/>
      <c r="DL127" s="101"/>
      <c r="DM127" s="101"/>
      <c r="DN127" s="101"/>
      <c r="DO127" s="101"/>
      <c r="DP127" s="101"/>
      <c r="DQ127" s="101"/>
      <c r="DR127" s="101"/>
      <c r="DS127" s="101"/>
      <c r="DT127" s="101"/>
      <c r="DU127" s="101"/>
      <c r="DV127" s="101"/>
      <c r="DW127" s="101"/>
      <c r="DX127" s="101"/>
      <c r="DY127" s="101"/>
      <c r="DZ127" s="101"/>
      <c r="EA127" s="101"/>
      <c r="EB127" s="101"/>
      <c r="EC127" s="101"/>
      <c r="ED127" s="101"/>
      <c r="EE127" s="101"/>
      <c r="EF127" s="101"/>
      <c r="EG127" s="101"/>
      <c r="EH127" s="101"/>
      <c r="EI127" s="101"/>
      <c r="EJ127" s="101"/>
      <c r="EK127" s="101"/>
      <c r="EL127" s="101"/>
      <c r="EM127" s="101"/>
      <c r="EN127" s="101"/>
      <c r="EO127" s="101"/>
      <c r="EP127" s="101"/>
      <c r="EQ127" s="101"/>
      <c r="ER127" s="101"/>
      <c r="ES127" s="101"/>
      <c r="ET127" s="101"/>
    </row>
    <row r="128" spans="1:150" ht="25.5" hidden="1" customHeight="1" x14ac:dyDescent="0.25">
      <c r="A128" s="29" t="s">
        <v>671</v>
      </c>
      <c r="B128" s="29" t="s">
        <v>672</v>
      </c>
      <c r="C128" s="29" t="s">
        <v>673</v>
      </c>
      <c r="D128" s="30" t="s">
        <v>674</v>
      </c>
      <c r="E128" s="31" t="s">
        <v>652</v>
      </c>
      <c r="F128" s="32" t="s">
        <v>121</v>
      </c>
      <c r="G128" s="32" t="s">
        <v>361</v>
      </c>
      <c r="H128" s="32" t="s">
        <v>140</v>
      </c>
      <c r="I128" s="32" t="s">
        <v>115</v>
      </c>
      <c r="J128" s="32"/>
      <c r="K128" s="32"/>
      <c r="L128" s="32"/>
      <c r="M128" s="32"/>
      <c r="N128" s="33" t="s">
        <v>1183</v>
      </c>
      <c r="O128" s="33" t="s">
        <v>1184</v>
      </c>
      <c r="P128" s="33">
        <v>0</v>
      </c>
      <c r="Q128" s="33">
        <v>0</v>
      </c>
      <c r="R128" s="33">
        <v>0</v>
      </c>
      <c r="S128" s="33">
        <v>1428940.54</v>
      </c>
      <c r="T128" s="34">
        <v>42491</v>
      </c>
      <c r="U128" s="35">
        <v>42705</v>
      </c>
      <c r="V128" s="35">
        <v>42794</v>
      </c>
      <c r="W128" s="36" t="s">
        <v>1185</v>
      </c>
      <c r="X128" s="114">
        <v>0</v>
      </c>
      <c r="Y128" s="114">
        <v>250000</v>
      </c>
      <c r="Z128" s="114">
        <v>332000</v>
      </c>
      <c r="AA128" s="114">
        <v>641207.01</v>
      </c>
      <c r="AB128" s="114">
        <f>S128-Y128-Z128-AA128</f>
        <v>205733.53000000003</v>
      </c>
      <c r="AC128" s="114"/>
      <c r="AD128" s="139"/>
      <c r="AE128" s="115"/>
      <c r="AF128" s="172">
        <v>8</v>
      </c>
      <c r="AG128" s="129" t="s">
        <v>239</v>
      </c>
      <c r="AH128" s="120"/>
      <c r="AI128" s="135"/>
      <c r="AJ128" s="136"/>
      <c r="AK128" s="119"/>
      <c r="AL128" s="120"/>
      <c r="AM128" s="120"/>
      <c r="AN128" s="120"/>
      <c r="AO128" s="120"/>
      <c r="AP128" s="120" t="s">
        <v>202</v>
      </c>
      <c r="AQ128" s="129" t="s">
        <v>203</v>
      </c>
      <c r="AR128" s="129" t="s">
        <v>1186</v>
      </c>
      <c r="AS128" s="120" t="s">
        <v>204</v>
      </c>
      <c r="AT128" s="129" t="s">
        <v>227</v>
      </c>
      <c r="AU128" s="120">
        <v>68.709999999999994</v>
      </c>
      <c r="AV128" s="120"/>
      <c r="AW128" s="120"/>
      <c r="AX128" s="120"/>
      <c r="AY128" s="120"/>
      <c r="AZ128" s="120"/>
      <c r="BA128" s="120"/>
      <c r="BB128" s="120"/>
      <c r="BC128" s="120"/>
      <c r="BD128" s="120"/>
      <c r="BE128" s="120"/>
      <c r="BF128" s="120"/>
      <c r="BG128" s="135"/>
      <c r="BH128" s="57" t="s">
        <v>803</v>
      </c>
      <c r="BI128" s="364" t="s">
        <v>941</v>
      </c>
    </row>
    <row r="129" spans="1:150" ht="24.75" hidden="1" customHeight="1" thickBot="1" x14ac:dyDescent="0.3">
      <c r="A129" s="15" t="s">
        <v>675</v>
      </c>
      <c r="B129" s="16" t="s">
        <v>83</v>
      </c>
      <c r="C129" s="16"/>
      <c r="D129" s="16" t="s">
        <v>676</v>
      </c>
      <c r="E129" s="17"/>
      <c r="F129" s="17"/>
      <c r="G129" s="17"/>
      <c r="H129" s="17"/>
      <c r="I129" s="17"/>
      <c r="J129" s="17"/>
      <c r="K129" s="17"/>
      <c r="L129" s="17"/>
      <c r="M129" s="17"/>
      <c r="N129" s="17"/>
      <c r="O129" s="17"/>
      <c r="P129" s="17"/>
      <c r="Q129" s="17"/>
      <c r="R129" s="17"/>
      <c r="S129" s="17"/>
      <c r="T129" s="46"/>
      <c r="U129" s="47"/>
      <c r="V129" s="47"/>
      <c r="W129" s="48" t="s">
        <v>275</v>
      </c>
      <c r="X129" s="17"/>
      <c r="Y129" s="17"/>
      <c r="Z129" s="17"/>
      <c r="AA129" s="17"/>
      <c r="AB129" s="17"/>
      <c r="AC129" s="17"/>
      <c r="AD129" s="17"/>
      <c r="AE129" s="115"/>
      <c r="AF129" s="17"/>
      <c r="AG129" s="17"/>
      <c r="AH129" s="17"/>
      <c r="AI129" s="17"/>
      <c r="AJ129" s="136"/>
      <c r="AK129" s="17"/>
      <c r="AL129" s="17"/>
      <c r="AM129" s="17"/>
      <c r="AN129" s="17"/>
      <c r="AO129" s="17"/>
      <c r="AP129" s="107"/>
      <c r="AQ129" s="107"/>
      <c r="AR129" s="107"/>
      <c r="AS129" s="107"/>
      <c r="AT129" s="17"/>
      <c r="AU129" s="107"/>
      <c r="AV129" s="107"/>
      <c r="AW129" s="17"/>
      <c r="AX129" s="107"/>
      <c r="AY129" s="107"/>
      <c r="AZ129" s="17"/>
      <c r="BA129" s="107"/>
      <c r="BB129" s="107"/>
      <c r="BC129" s="107"/>
      <c r="BD129" s="107"/>
      <c r="BE129" s="107"/>
      <c r="BF129" s="107"/>
      <c r="BG129" s="107"/>
      <c r="BH129" s="57"/>
      <c r="BI129" s="364" t="s">
        <v>275</v>
      </c>
    </row>
    <row r="130" spans="1:150" s="113" customFormat="1" ht="25.5" customHeight="1" x14ac:dyDescent="0.25">
      <c r="A130" s="20" t="s">
        <v>677</v>
      </c>
      <c r="B130" s="21" t="s">
        <v>83</v>
      </c>
      <c r="C130" s="21"/>
      <c r="D130" s="22" t="s">
        <v>678</v>
      </c>
      <c r="E130" s="23"/>
      <c r="F130" s="23"/>
      <c r="G130" s="23"/>
      <c r="H130" s="23"/>
      <c r="I130" s="23"/>
      <c r="J130" s="23"/>
      <c r="K130" s="23"/>
      <c r="L130" s="23"/>
      <c r="M130" s="23"/>
      <c r="N130" s="23"/>
      <c r="O130" s="23"/>
      <c r="P130" s="23"/>
      <c r="Q130" s="23"/>
      <c r="R130" s="23"/>
      <c r="S130" s="24"/>
      <c r="T130" s="25"/>
      <c r="U130" s="38"/>
      <c r="V130" s="38"/>
      <c r="W130" s="28" t="s">
        <v>275</v>
      </c>
      <c r="X130" s="108"/>
      <c r="Y130" s="108"/>
      <c r="Z130" s="108"/>
      <c r="AA130" s="108"/>
      <c r="AB130" s="108"/>
      <c r="AC130" s="108"/>
      <c r="AD130" s="138"/>
      <c r="AE130" s="109"/>
      <c r="AF130" s="112"/>
      <c r="AG130" s="110"/>
      <c r="AH130" s="110"/>
      <c r="AI130" s="111"/>
      <c r="AJ130" s="109"/>
      <c r="AK130" s="112"/>
      <c r="AL130" s="110"/>
      <c r="AM130" s="110"/>
      <c r="AN130" s="110"/>
      <c r="AO130" s="110"/>
      <c r="AP130" s="110"/>
      <c r="AQ130" s="110"/>
      <c r="AR130" s="110"/>
      <c r="AS130" s="110"/>
      <c r="AT130" s="110"/>
      <c r="AU130" s="110"/>
      <c r="AV130" s="110"/>
      <c r="AW130" s="110"/>
      <c r="AX130" s="110"/>
      <c r="AY130" s="110"/>
      <c r="AZ130" s="110"/>
      <c r="BA130" s="110"/>
      <c r="BB130" s="110"/>
      <c r="BC130" s="110"/>
      <c r="BD130" s="110"/>
      <c r="BE130" s="110"/>
      <c r="BF130" s="110"/>
      <c r="BG130" s="111"/>
      <c r="BH130" s="57"/>
      <c r="BI130" s="364" t="s">
        <v>275</v>
      </c>
      <c r="BJ130" s="101"/>
      <c r="BK130" s="101"/>
      <c r="BL130" s="101"/>
      <c r="BM130" s="101"/>
      <c r="BN130" s="101"/>
      <c r="BO130" s="101"/>
      <c r="BP130" s="101"/>
      <c r="BQ130" s="101"/>
      <c r="BR130" s="101"/>
      <c r="BS130" s="101"/>
      <c r="BT130" s="101"/>
      <c r="BU130" s="101"/>
      <c r="BV130" s="101"/>
      <c r="BW130" s="101"/>
      <c r="BX130" s="101"/>
      <c r="BY130" s="101"/>
      <c r="BZ130" s="101"/>
      <c r="CA130" s="101"/>
      <c r="CB130" s="101"/>
      <c r="CC130" s="101"/>
      <c r="CD130" s="101"/>
      <c r="CE130" s="101"/>
      <c r="CF130" s="101"/>
      <c r="CG130" s="101"/>
      <c r="CH130" s="101"/>
      <c r="CI130" s="101"/>
      <c r="CJ130" s="101"/>
      <c r="CK130" s="101"/>
      <c r="CL130" s="101"/>
      <c r="CM130" s="101"/>
      <c r="CN130" s="101"/>
      <c r="CO130" s="101"/>
      <c r="CP130" s="101"/>
      <c r="CQ130" s="101"/>
      <c r="CR130" s="101"/>
      <c r="CS130" s="101"/>
      <c r="CT130" s="101"/>
      <c r="CU130" s="101"/>
      <c r="CV130" s="101"/>
      <c r="CW130" s="101"/>
      <c r="CX130" s="101"/>
      <c r="CY130" s="101"/>
      <c r="CZ130" s="101"/>
      <c r="DA130" s="101"/>
      <c r="DB130" s="101"/>
      <c r="DC130" s="101"/>
      <c r="DD130" s="101"/>
      <c r="DE130" s="101"/>
      <c r="DF130" s="101"/>
      <c r="DG130" s="101"/>
      <c r="DH130" s="101"/>
      <c r="DI130" s="101"/>
      <c r="DJ130" s="101"/>
      <c r="DK130" s="101"/>
      <c r="DL130" s="101"/>
      <c r="DM130" s="101"/>
      <c r="DN130" s="101"/>
      <c r="DO130" s="101"/>
      <c r="DP130" s="101"/>
      <c r="DQ130" s="101"/>
      <c r="DR130" s="101"/>
      <c r="DS130" s="101"/>
      <c r="DT130" s="101"/>
      <c r="DU130" s="101"/>
      <c r="DV130" s="101"/>
      <c r="DW130" s="101"/>
      <c r="DX130" s="101"/>
      <c r="DY130" s="101"/>
      <c r="DZ130" s="101"/>
      <c r="EA130" s="101"/>
      <c r="EB130" s="101"/>
      <c r="EC130" s="101"/>
      <c r="ED130" s="101"/>
      <c r="EE130" s="101"/>
      <c r="EF130" s="101"/>
      <c r="EG130" s="101"/>
      <c r="EH130" s="101"/>
      <c r="EI130" s="101"/>
      <c r="EJ130" s="101"/>
      <c r="EK130" s="101"/>
      <c r="EL130" s="101"/>
      <c r="EM130" s="101"/>
      <c r="EN130" s="101"/>
      <c r="EO130" s="101"/>
      <c r="EP130" s="101"/>
      <c r="EQ130" s="101"/>
      <c r="ER130" s="101"/>
      <c r="ES130" s="101"/>
      <c r="ET130" s="101"/>
    </row>
    <row r="131" spans="1:150" ht="25.5" customHeight="1" x14ac:dyDescent="0.25">
      <c r="A131" s="29" t="s">
        <v>679</v>
      </c>
      <c r="B131" s="29" t="s">
        <v>680</v>
      </c>
      <c r="C131" s="29" t="s">
        <v>681</v>
      </c>
      <c r="D131" s="30" t="s">
        <v>682</v>
      </c>
      <c r="E131" s="31" t="s">
        <v>683</v>
      </c>
      <c r="F131" s="32" t="s">
        <v>121</v>
      </c>
      <c r="G131" s="32" t="s">
        <v>408</v>
      </c>
      <c r="H131" s="32" t="s">
        <v>143</v>
      </c>
      <c r="I131" s="32" t="s">
        <v>115</v>
      </c>
      <c r="J131" s="32"/>
      <c r="K131" s="32"/>
      <c r="L131" s="32"/>
      <c r="M131" s="32"/>
      <c r="N131" s="33" t="s">
        <v>1193</v>
      </c>
      <c r="O131" s="33"/>
      <c r="P131" s="33"/>
      <c r="Q131" s="33"/>
      <c r="R131" s="33" t="s">
        <v>1192</v>
      </c>
      <c r="S131" s="33" t="s">
        <v>1191</v>
      </c>
      <c r="T131" s="34">
        <v>42826</v>
      </c>
      <c r="U131" s="35">
        <v>42856</v>
      </c>
      <c r="V131" s="35">
        <v>42916</v>
      </c>
      <c r="W131" s="36" t="s">
        <v>1194</v>
      </c>
      <c r="X131" s="114"/>
      <c r="Y131" s="114" t="e">
        <f>S131/2</f>
        <v>#VALUE!</v>
      </c>
      <c r="Z131" s="114" t="e">
        <f>S131/2</f>
        <v>#VALUE!</v>
      </c>
      <c r="AA131" s="114"/>
      <c r="AB131" s="114"/>
      <c r="AC131" s="114"/>
      <c r="AD131" s="139"/>
      <c r="AE131" s="115"/>
      <c r="AF131" s="119">
        <v>5</v>
      </c>
      <c r="AG131" s="173" t="s">
        <v>776</v>
      </c>
      <c r="AH131" s="120"/>
      <c r="AI131" s="174"/>
      <c r="AJ131" s="136"/>
      <c r="AK131" s="175"/>
      <c r="AL131" s="120"/>
      <c r="AM131" s="120"/>
      <c r="AN131" s="120"/>
      <c r="AO131" s="120"/>
      <c r="AP131" s="176" t="s">
        <v>205</v>
      </c>
      <c r="AQ131" s="173" t="s">
        <v>777</v>
      </c>
      <c r="AR131" s="177">
        <v>5100</v>
      </c>
      <c r="AS131" s="120"/>
      <c r="AT131" s="178"/>
      <c r="AU131" s="173"/>
      <c r="AV131" s="120"/>
      <c r="AW131" s="120"/>
      <c r="AX131" s="120"/>
      <c r="AY131" s="120"/>
      <c r="AZ131" s="120"/>
      <c r="BA131" s="120"/>
      <c r="BB131" s="120"/>
      <c r="BC131" s="120"/>
      <c r="BD131" s="120"/>
      <c r="BE131" s="120"/>
      <c r="BF131" s="120"/>
      <c r="BG131" s="135"/>
      <c r="BH131" s="57" t="s">
        <v>804</v>
      </c>
      <c r="BI131" s="364" t="s">
        <v>941</v>
      </c>
    </row>
    <row r="132" spans="1:150" ht="24.75" hidden="1" customHeight="1" thickBot="1" x14ac:dyDescent="0.3">
      <c r="A132" s="15" t="s">
        <v>684</v>
      </c>
      <c r="B132" s="16" t="s">
        <v>83</v>
      </c>
      <c r="C132" s="16"/>
      <c r="D132" s="16" t="s">
        <v>685</v>
      </c>
      <c r="E132" s="17"/>
      <c r="F132" s="17"/>
      <c r="G132" s="17"/>
      <c r="H132" s="17"/>
      <c r="I132" s="17"/>
      <c r="J132" s="17"/>
      <c r="K132" s="17"/>
      <c r="L132" s="17"/>
      <c r="M132" s="17"/>
      <c r="N132" s="17"/>
      <c r="O132" s="17"/>
      <c r="P132" s="17"/>
      <c r="Q132" s="17"/>
      <c r="R132" s="17"/>
      <c r="S132" s="17"/>
      <c r="T132" s="46"/>
      <c r="U132" s="47"/>
      <c r="V132" s="47"/>
      <c r="W132" s="48" t="s">
        <v>275</v>
      </c>
      <c r="X132" s="17"/>
      <c r="Y132" s="17"/>
      <c r="Z132" s="17"/>
      <c r="AA132" s="17"/>
      <c r="AB132" s="17"/>
      <c r="AC132" s="17"/>
      <c r="AD132" s="17"/>
      <c r="AE132" s="115"/>
      <c r="AF132" s="17"/>
      <c r="AG132" s="17"/>
      <c r="AH132" s="17"/>
      <c r="AI132" s="17"/>
      <c r="AJ132" s="17"/>
      <c r="AK132" s="17"/>
      <c r="AL132" s="17"/>
      <c r="AM132" s="17"/>
      <c r="AN132" s="17"/>
      <c r="AO132" s="17"/>
      <c r="AP132" s="107"/>
      <c r="AQ132" s="107"/>
      <c r="AR132" s="107"/>
      <c r="AS132" s="107"/>
      <c r="AT132" s="17"/>
      <c r="AU132" s="107"/>
      <c r="AV132" s="107"/>
      <c r="AW132" s="17"/>
      <c r="AX132" s="107"/>
      <c r="AY132" s="107"/>
      <c r="AZ132" s="17"/>
      <c r="BA132" s="107"/>
      <c r="BB132" s="107"/>
      <c r="BC132" s="107"/>
      <c r="BD132" s="107"/>
      <c r="BE132" s="107"/>
      <c r="BF132" s="107"/>
      <c r="BG132" s="107"/>
      <c r="BH132" s="57"/>
      <c r="BI132" s="364" t="s">
        <v>275</v>
      </c>
    </row>
    <row r="133" spans="1:150" ht="24.75" hidden="1" customHeight="1" thickBot="1" x14ac:dyDescent="0.3">
      <c r="A133" s="15" t="s">
        <v>686</v>
      </c>
      <c r="B133" s="16" t="s">
        <v>83</v>
      </c>
      <c r="C133" s="16"/>
      <c r="D133" s="16" t="s">
        <v>687</v>
      </c>
      <c r="E133" s="17"/>
      <c r="F133" s="17"/>
      <c r="G133" s="17"/>
      <c r="H133" s="17"/>
      <c r="I133" s="17"/>
      <c r="J133" s="17"/>
      <c r="K133" s="17"/>
      <c r="L133" s="17"/>
      <c r="M133" s="17"/>
      <c r="N133" s="17"/>
      <c r="O133" s="17"/>
      <c r="P133" s="17"/>
      <c r="Q133" s="17"/>
      <c r="R133" s="17"/>
      <c r="S133" s="17"/>
      <c r="T133" s="46"/>
      <c r="U133" s="47"/>
      <c r="V133" s="47"/>
      <c r="W133" s="48" t="s">
        <v>275</v>
      </c>
      <c r="X133" s="17"/>
      <c r="Y133" s="17"/>
      <c r="Z133" s="17"/>
      <c r="AA133" s="17"/>
      <c r="AB133" s="17"/>
      <c r="AC133" s="17"/>
      <c r="AD133" s="17"/>
      <c r="AE133" s="115"/>
      <c r="AF133" s="17"/>
      <c r="AG133" s="17"/>
      <c r="AH133" s="17"/>
      <c r="AI133" s="17"/>
      <c r="AJ133" s="17"/>
      <c r="AK133" s="17"/>
      <c r="AL133" s="17"/>
      <c r="AM133" s="17"/>
      <c r="AN133" s="17"/>
      <c r="AO133" s="17"/>
      <c r="AP133" s="107"/>
      <c r="AQ133" s="107"/>
      <c r="AR133" s="107"/>
      <c r="AS133" s="107"/>
      <c r="AT133" s="17"/>
      <c r="AU133" s="107"/>
      <c r="AV133" s="107"/>
      <c r="AW133" s="17"/>
      <c r="AX133" s="107"/>
      <c r="AY133" s="107"/>
      <c r="AZ133" s="17"/>
      <c r="BA133" s="107"/>
      <c r="BB133" s="107"/>
      <c r="BC133" s="107"/>
      <c r="BD133" s="107"/>
      <c r="BE133" s="107"/>
      <c r="BF133" s="107"/>
      <c r="BG133" s="107"/>
      <c r="BH133" s="57"/>
      <c r="BI133" s="364" t="s">
        <v>275</v>
      </c>
    </row>
    <row r="134" spans="1:150" s="113" customFormat="1" ht="25.5" customHeight="1" x14ac:dyDescent="0.25">
      <c r="A134" s="20" t="s">
        <v>688</v>
      </c>
      <c r="B134" s="21" t="s">
        <v>83</v>
      </c>
      <c r="C134" s="21"/>
      <c r="D134" s="37" t="s">
        <v>689</v>
      </c>
      <c r="E134" s="23"/>
      <c r="F134" s="23"/>
      <c r="G134" s="23"/>
      <c r="H134" s="23"/>
      <c r="I134" s="23"/>
      <c r="J134" s="23"/>
      <c r="K134" s="23"/>
      <c r="L134" s="23"/>
      <c r="M134" s="23"/>
      <c r="N134" s="23"/>
      <c r="O134" s="23"/>
      <c r="P134" s="23"/>
      <c r="Q134" s="23"/>
      <c r="R134" s="23"/>
      <c r="S134" s="24"/>
      <c r="T134" s="25"/>
      <c r="U134" s="38"/>
      <c r="V134" s="38"/>
      <c r="W134" s="28" t="s">
        <v>275</v>
      </c>
      <c r="X134" s="108"/>
      <c r="Y134" s="108"/>
      <c r="Z134" s="108"/>
      <c r="AA134" s="108"/>
      <c r="AB134" s="108"/>
      <c r="AC134" s="108"/>
      <c r="AD134" s="138"/>
      <c r="AE134" s="109"/>
      <c r="AF134" s="112"/>
      <c r="AG134" s="110"/>
      <c r="AH134" s="110"/>
      <c r="AI134" s="111"/>
      <c r="AJ134" s="109"/>
      <c r="AK134" s="112"/>
      <c r="AL134" s="110"/>
      <c r="AM134" s="110"/>
      <c r="AN134" s="110"/>
      <c r="AO134" s="110"/>
      <c r="AP134" s="110"/>
      <c r="AQ134" s="110"/>
      <c r="AR134" s="110"/>
      <c r="AS134" s="110"/>
      <c r="AT134" s="110"/>
      <c r="AU134" s="110"/>
      <c r="AV134" s="110"/>
      <c r="AW134" s="110"/>
      <c r="AX134" s="110"/>
      <c r="AY134" s="110"/>
      <c r="AZ134" s="110"/>
      <c r="BA134" s="110"/>
      <c r="BB134" s="110"/>
      <c r="BC134" s="110"/>
      <c r="BD134" s="110"/>
      <c r="BE134" s="110"/>
      <c r="BF134" s="110"/>
      <c r="BG134" s="111"/>
      <c r="BH134" s="57"/>
      <c r="BI134" s="364" t="s">
        <v>275</v>
      </c>
      <c r="BJ134" s="101"/>
      <c r="BK134" s="101"/>
      <c r="BL134" s="101"/>
      <c r="BM134" s="101"/>
      <c r="BN134" s="101"/>
      <c r="BO134" s="101"/>
      <c r="BP134" s="101"/>
      <c r="BQ134" s="101"/>
      <c r="BR134" s="101"/>
      <c r="BS134" s="101"/>
      <c r="BT134" s="101"/>
      <c r="BU134" s="101"/>
      <c r="BV134" s="101"/>
      <c r="BW134" s="101"/>
      <c r="BX134" s="101"/>
      <c r="BY134" s="101"/>
      <c r="BZ134" s="101"/>
      <c r="CA134" s="101"/>
      <c r="CB134" s="101"/>
      <c r="CC134" s="101"/>
      <c r="CD134" s="101"/>
      <c r="CE134" s="101"/>
      <c r="CF134" s="101"/>
      <c r="CG134" s="101"/>
      <c r="CH134" s="101"/>
      <c r="CI134" s="101"/>
      <c r="CJ134" s="101"/>
      <c r="CK134" s="101"/>
      <c r="CL134" s="101"/>
      <c r="CM134" s="101"/>
      <c r="CN134" s="101"/>
      <c r="CO134" s="101"/>
      <c r="CP134" s="101"/>
      <c r="CQ134" s="101"/>
      <c r="CR134" s="101"/>
      <c r="CS134" s="101"/>
      <c r="CT134" s="101"/>
      <c r="CU134" s="101"/>
      <c r="CV134" s="101"/>
      <c r="CW134" s="101"/>
      <c r="CX134" s="101"/>
      <c r="CY134" s="101"/>
      <c r="CZ134" s="101"/>
      <c r="DA134" s="101"/>
      <c r="DB134" s="101"/>
      <c r="DC134" s="101"/>
      <c r="DD134" s="101"/>
      <c r="DE134" s="101"/>
      <c r="DF134" s="101"/>
      <c r="DG134" s="101"/>
      <c r="DH134" s="101"/>
      <c r="DI134" s="101"/>
      <c r="DJ134" s="101"/>
      <c r="DK134" s="101"/>
      <c r="DL134" s="101"/>
      <c r="DM134" s="101"/>
      <c r="DN134" s="101"/>
      <c r="DO134" s="101"/>
      <c r="DP134" s="101"/>
      <c r="DQ134" s="101"/>
      <c r="DR134" s="101"/>
      <c r="DS134" s="101"/>
      <c r="DT134" s="101"/>
      <c r="DU134" s="101"/>
      <c r="DV134" s="101"/>
      <c r="DW134" s="101"/>
      <c r="DX134" s="101"/>
      <c r="DY134" s="101"/>
      <c r="DZ134" s="101"/>
      <c r="EA134" s="101"/>
      <c r="EB134" s="101"/>
      <c r="EC134" s="101"/>
      <c r="ED134" s="101"/>
      <c r="EE134" s="101"/>
      <c r="EF134" s="101"/>
      <c r="EG134" s="101"/>
      <c r="EH134" s="101"/>
      <c r="EI134" s="101"/>
      <c r="EJ134" s="101"/>
      <c r="EK134" s="101"/>
      <c r="EL134" s="101"/>
      <c r="EM134" s="101"/>
      <c r="EN134" s="101"/>
      <c r="EO134" s="101"/>
      <c r="EP134" s="101"/>
      <c r="EQ134" s="101"/>
      <c r="ER134" s="101"/>
      <c r="ES134" s="101"/>
      <c r="ET134" s="101"/>
    </row>
    <row r="135" spans="1:150" s="101" customFormat="1" ht="25.5" customHeight="1" x14ac:dyDescent="0.25">
      <c r="A135" s="39" t="s">
        <v>690</v>
      </c>
      <c r="B135" s="39" t="s">
        <v>691</v>
      </c>
      <c r="C135" s="39" t="s">
        <v>692</v>
      </c>
      <c r="D135" s="40" t="s">
        <v>693</v>
      </c>
      <c r="E135" s="41" t="s">
        <v>280</v>
      </c>
      <c r="F135" s="41" t="s">
        <v>121</v>
      </c>
      <c r="G135" s="41" t="s">
        <v>608</v>
      </c>
      <c r="H135" s="41" t="s">
        <v>694</v>
      </c>
      <c r="I135" s="41" t="s">
        <v>115</v>
      </c>
      <c r="J135" s="41"/>
      <c r="K135" s="41"/>
      <c r="L135" s="41"/>
      <c r="M135" s="41"/>
      <c r="N135" s="42">
        <v>363047.26</v>
      </c>
      <c r="O135" s="42">
        <v>54457.09</v>
      </c>
      <c r="P135" s="42"/>
      <c r="Q135" s="42"/>
      <c r="R135" s="42"/>
      <c r="S135" s="42">
        <v>308590.17</v>
      </c>
      <c r="T135" s="43">
        <v>42644</v>
      </c>
      <c r="U135" s="44">
        <v>42795</v>
      </c>
      <c r="V135" s="44">
        <v>42916</v>
      </c>
      <c r="W135" s="45">
        <v>43951</v>
      </c>
      <c r="X135" s="91">
        <v>0</v>
      </c>
      <c r="Y135" s="91">
        <v>138865.57999999999</v>
      </c>
      <c r="Z135" s="91">
        <f>S135-Y135</f>
        <v>169724.59</v>
      </c>
      <c r="AA135" s="91">
        <v>0</v>
      </c>
      <c r="AB135" s="91">
        <v>0</v>
      </c>
      <c r="AC135" s="91"/>
      <c r="AD135" s="149"/>
      <c r="AE135" s="131"/>
      <c r="AF135" s="133">
        <v>38</v>
      </c>
      <c r="AG135" s="116" t="s">
        <v>253</v>
      </c>
      <c r="AH135" s="117"/>
      <c r="AI135" s="132"/>
      <c r="AJ135" s="131"/>
      <c r="AK135" s="133"/>
      <c r="AL135" s="117"/>
      <c r="AM135" s="117"/>
      <c r="AN135" s="117"/>
      <c r="AO135" s="117"/>
      <c r="AP135" s="117" t="s">
        <v>178</v>
      </c>
      <c r="AQ135" s="116" t="s">
        <v>778</v>
      </c>
      <c r="AR135" s="117">
        <v>5.5</v>
      </c>
      <c r="AS135" s="117" t="s">
        <v>228</v>
      </c>
      <c r="AT135" s="116" t="s">
        <v>779</v>
      </c>
      <c r="AU135" s="117">
        <v>1</v>
      </c>
      <c r="AV135" s="117" t="s">
        <v>181</v>
      </c>
      <c r="AW135" s="57" t="s">
        <v>780</v>
      </c>
      <c r="AX135" s="117">
        <v>2</v>
      </c>
      <c r="AY135" s="117" t="s">
        <v>179</v>
      </c>
      <c r="AZ135" s="116" t="s">
        <v>180</v>
      </c>
      <c r="BA135" s="117">
        <v>2</v>
      </c>
      <c r="BB135" s="117"/>
      <c r="BC135" s="117"/>
      <c r="BD135" s="117"/>
      <c r="BE135" s="117"/>
      <c r="BF135" s="117"/>
      <c r="BG135" s="132"/>
      <c r="BH135" s="57" t="s">
        <v>821</v>
      </c>
      <c r="BI135" s="364" t="s">
        <v>941</v>
      </c>
    </row>
    <row r="136" spans="1:150" s="101" customFormat="1" ht="25.5" customHeight="1" x14ac:dyDescent="0.25">
      <c r="A136" s="39" t="s">
        <v>695</v>
      </c>
      <c r="B136" s="39" t="s">
        <v>696</v>
      </c>
      <c r="C136" s="39" t="s">
        <v>697</v>
      </c>
      <c r="D136" s="40" t="s">
        <v>698</v>
      </c>
      <c r="E136" s="41" t="s">
        <v>297</v>
      </c>
      <c r="F136" s="41" t="s">
        <v>121</v>
      </c>
      <c r="G136" s="41" t="s">
        <v>399</v>
      </c>
      <c r="H136" s="41" t="s">
        <v>694</v>
      </c>
      <c r="I136" s="41" t="s">
        <v>115</v>
      </c>
      <c r="J136" s="41"/>
      <c r="K136" s="41"/>
      <c r="L136" s="41"/>
      <c r="M136" s="41"/>
      <c r="N136" s="42">
        <v>51582.96</v>
      </c>
      <c r="O136" s="42">
        <v>7737.45</v>
      </c>
      <c r="P136" s="42"/>
      <c r="Q136" s="42"/>
      <c r="R136" s="42"/>
      <c r="S136" s="42">
        <v>43845.51</v>
      </c>
      <c r="T136" s="43">
        <v>42644</v>
      </c>
      <c r="U136" s="44">
        <v>42705</v>
      </c>
      <c r="V136" s="44">
        <v>42825</v>
      </c>
      <c r="W136" s="45">
        <v>43373</v>
      </c>
      <c r="X136" s="91"/>
      <c r="Y136" s="91">
        <v>191237.94</v>
      </c>
      <c r="Z136" s="91">
        <v>50000</v>
      </c>
      <c r="AA136" s="91"/>
      <c r="AB136" s="91"/>
      <c r="AC136" s="91"/>
      <c r="AD136" s="149"/>
      <c r="AE136" s="131"/>
      <c r="AF136" s="133">
        <v>38</v>
      </c>
      <c r="AG136" s="116" t="s">
        <v>253</v>
      </c>
      <c r="AH136" s="117"/>
      <c r="AI136" s="132"/>
      <c r="AJ136" s="131"/>
      <c r="AK136" s="133"/>
      <c r="AL136" s="117"/>
      <c r="AM136" s="117"/>
      <c r="AN136" s="117"/>
      <c r="AO136" s="117"/>
      <c r="AP136" s="117" t="s">
        <v>178</v>
      </c>
      <c r="AQ136" s="116" t="s">
        <v>778</v>
      </c>
      <c r="AR136" s="116">
        <f>0.7-0.18</f>
        <v>0.52</v>
      </c>
      <c r="AS136" s="117" t="s">
        <v>181</v>
      </c>
      <c r="AT136" s="116" t="s">
        <v>780</v>
      </c>
      <c r="AU136" s="117">
        <v>3</v>
      </c>
      <c r="AV136" s="131"/>
      <c r="AW136" s="131"/>
      <c r="AX136" s="131"/>
      <c r="AY136" s="116"/>
      <c r="AZ136" s="116"/>
      <c r="BA136" s="117"/>
      <c r="BB136" s="117"/>
      <c r="BC136" s="117"/>
      <c r="BD136" s="117"/>
      <c r="BE136" s="117"/>
      <c r="BF136" s="117"/>
      <c r="BG136" s="132"/>
      <c r="BH136" s="57" t="s">
        <v>819</v>
      </c>
      <c r="BI136" s="364" t="s">
        <v>939</v>
      </c>
    </row>
    <row r="137" spans="1:150" s="101" customFormat="1" ht="25.5" customHeight="1" x14ac:dyDescent="0.25">
      <c r="A137" s="39" t="s">
        <v>699</v>
      </c>
      <c r="B137" s="39" t="s">
        <v>700</v>
      </c>
      <c r="C137" s="39" t="s">
        <v>1010</v>
      </c>
      <c r="D137" s="40" t="s">
        <v>701</v>
      </c>
      <c r="E137" s="41" t="s">
        <v>297</v>
      </c>
      <c r="F137" s="41" t="s">
        <v>121</v>
      </c>
      <c r="G137" s="41" t="s">
        <v>399</v>
      </c>
      <c r="H137" s="41" t="s">
        <v>694</v>
      </c>
      <c r="I137" s="41" t="s">
        <v>115</v>
      </c>
      <c r="J137" s="41"/>
      <c r="K137" s="41"/>
      <c r="L137" s="41"/>
      <c r="M137" s="41"/>
      <c r="N137" s="42">
        <v>917723.65</v>
      </c>
      <c r="O137" s="42">
        <v>137658.54999999999</v>
      </c>
      <c r="P137" s="42"/>
      <c r="Q137" s="42"/>
      <c r="R137" s="42"/>
      <c r="S137" s="42">
        <v>780065.1</v>
      </c>
      <c r="T137" s="43">
        <v>43373</v>
      </c>
      <c r="U137" s="44">
        <v>43585</v>
      </c>
      <c r="V137" s="44">
        <v>43676</v>
      </c>
      <c r="W137" s="45">
        <v>44407</v>
      </c>
      <c r="X137" s="91"/>
      <c r="Y137" s="91"/>
      <c r="Z137" s="91"/>
      <c r="AA137" s="91">
        <f>S137*0.4</f>
        <v>312026.03999999998</v>
      </c>
      <c r="AB137" s="91">
        <f>S137*0.4</f>
        <v>312026.03999999998</v>
      </c>
      <c r="AC137" s="91">
        <f>S137*0.2</f>
        <v>156013.01999999999</v>
      </c>
      <c r="AD137" s="149"/>
      <c r="AE137" s="131"/>
      <c r="AF137" s="133">
        <v>38</v>
      </c>
      <c r="AG137" s="116" t="s">
        <v>253</v>
      </c>
      <c r="AH137" s="117"/>
      <c r="AI137" s="132"/>
      <c r="AJ137" s="131"/>
      <c r="AK137" s="133"/>
      <c r="AL137" s="117"/>
      <c r="AM137" s="117"/>
      <c r="AN137" s="117"/>
      <c r="AO137" s="117"/>
      <c r="AP137" s="117" t="s">
        <v>178</v>
      </c>
      <c r="AQ137" s="116" t="s">
        <v>778</v>
      </c>
      <c r="AR137" s="116">
        <f>7.3+0.18</f>
        <v>7.4799999999999995</v>
      </c>
      <c r="AS137" s="117" t="s">
        <v>182</v>
      </c>
      <c r="AT137" s="116" t="s">
        <v>781</v>
      </c>
      <c r="AU137" s="117">
        <v>2</v>
      </c>
      <c r="AV137" s="116" t="s">
        <v>179</v>
      </c>
      <c r="AW137" s="116" t="s">
        <v>180</v>
      </c>
      <c r="AX137" s="117">
        <v>1</v>
      </c>
      <c r="AY137" s="131"/>
      <c r="AZ137" s="131"/>
      <c r="BA137" s="131"/>
      <c r="BB137" s="131"/>
      <c r="BC137" s="131"/>
      <c r="BD137" s="131"/>
      <c r="BE137" s="131"/>
      <c r="BF137" s="131"/>
      <c r="BG137" s="369"/>
      <c r="BH137" s="57" t="s">
        <v>884</v>
      </c>
      <c r="BI137" s="364" t="s">
        <v>947</v>
      </c>
    </row>
    <row r="138" spans="1:150" s="101" customFormat="1" ht="25.5" customHeight="1" x14ac:dyDescent="0.25">
      <c r="A138" s="39" t="s">
        <v>702</v>
      </c>
      <c r="B138" s="39" t="s">
        <v>703</v>
      </c>
      <c r="C138" s="39"/>
      <c r="D138" s="40" t="s">
        <v>704</v>
      </c>
      <c r="E138" s="41" t="s">
        <v>297</v>
      </c>
      <c r="F138" s="41" t="s">
        <v>121</v>
      </c>
      <c r="G138" s="41" t="s">
        <v>399</v>
      </c>
      <c r="H138" s="41" t="s">
        <v>694</v>
      </c>
      <c r="I138" s="41" t="s">
        <v>115</v>
      </c>
      <c r="J138" s="41"/>
      <c r="K138" s="41"/>
      <c r="L138" s="41"/>
      <c r="M138" s="41" t="s">
        <v>38</v>
      </c>
      <c r="N138" s="42">
        <v>296511.84999999998</v>
      </c>
      <c r="O138" s="42">
        <v>44476.78</v>
      </c>
      <c r="P138" s="42"/>
      <c r="Q138" s="42"/>
      <c r="R138" s="42"/>
      <c r="S138" s="42">
        <v>252035.07</v>
      </c>
      <c r="T138" s="43"/>
      <c r="U138" s="44"/>
      <c r="V138" s="44"/>
      <c r="W138" s="45" t="s">
        <v>275</v>
      </c>
      <c r="X138" s="91"/>
      <c r="Y138" s="91"/>
      <c r="Z138" s="91"/>
      <c r="AA138" s="91"/>
      <c r="AB138" s="91"/>
      <c r="AC138" s="91"/>
      <c r="AD138" s="149"/>
      <c r="AE138" s="131"/>
      <c r="AF138" s="133">
        <v>39</v>
      </c>
      <c r="AG138" s="116" t="s">
        <v>253</v>
      </c>
      <c r="AH138" s="117"/>
      <c r="AI138" s="132"/>
      <c r="AJ138" s="131"/>
      <c r="AK138" s="133"/>
      <c r="AL138" s="117"/>
      <c r="AM138" s="117"/>
      <c r="AN138" s="117"/>
      <c r="AO138" s="117"/>
      <c r="AP138" s="117"/>
      <c r="AQ138" s="116"/>
      <c r="AR138" s="117"/>
      <c r="AS138" s="117"/>
      <c r="AT138" s="117"/>
      <c r="AU138" s="117"/>
      <c r="AV138" s="117"/>
      <c r="AW138" s="117"/>
      <c r="AX138" s="117"/>
      <c r="AY138" s="117"/>
      <c r="AZ138" s="117"/>
      <c r="BA138" s="117"/>
      <c r="BB138" s="117"/>
      <c r="BC138" s="117"/>
      <c r="BD138" s="117"/>
      <c r="BE138" s="117"/>
      <c r="BF138" s="117"/>
      <c r="BG138" s="132"/>
      <c r="BH138" s="57"/>
      <c r="BI138" s="364" t="s">
        <v>275</v>
      </c>
    </row>
    <row r="139" spans="1:150" s="101" customFormat="1" ht="25.5" customHeight="1" x14ac:dyDescent="0.25">
      <c r="A139" s="39" t="s">
        <v>705</v>
      </c>
      <c r="B139" s="39" t="s">
        <v>706</v>
      </c>
      <c r="C139" s="39" t="s">
        <v>707</v>
      </c>
      <c r="D139" s="40" t="s">
        <v>708</v>
      </c>
      <c r="E139" s="41" t="s">
        <v>272</v>
      </c>
      <c r="F139" s="41" t="s">
        <v>121</v>
      </c>
      <c r="G139" s="41" t="s">
        <v>361</v>
      </c>
      <c r="H139" s="41" t="s">
        <v>694</v>
      </c>
      <c r="I139" s="41" t="s">
        <v>115</v>
      </c>
      <c r="J139" s="41"/>
      <c r="K139" s="41"/>
      <c r="L139" s="41"/>
      <c r="M139" s="41"/>
      <c r="N139" s="42">
        <v>280477.84999999998</v>
      </c>
      <c r="O139" s="42">
        <v>42071.68</v>
      </c>
      <c r="P139" s="42"/>
      <c r="Q139" s="42"/>
      <c r="R139" s="42"/>
      <c r="S139" s="42">
        <v>238406.17</v>
      </c>
      <c r="T139" s="43">
        <v>42644</v>
      </c>
      <c r="U139" s="44">
        <v>42705</v>
      </c>
      <c r="V139" s="44">
        <v>42825</v>
      </c>
      <c r="W139" s="45">
        <v>43524</v>
      </c>
      <c r="X139" s="91">
        <v>0</v>
      </c>
      <c r="Y139" s="91">
        <v>140000</v>
      </c>
      <c r="Z139" s="91">
        <v>140000</v>
      </c>
      <c r="AA139" s="91">
        <v>18352.16</v>
      </c>
      <c r="AB139" s="91">
        <v>0</v>
      </c>
      <c r="AC139" s="91"/>
      <c r="AD139" s="149"/>
      <c r="AE139" s="131"/>
      <c r="AF139" s="133">
        <v>38</v>
      </c>
      <c r="AG139" s="116" t="s">
        <v>253</v>
      </c>
      <c r="AH139" s="117"/>
      <c r="AI139" s="132"/>
      <c r="AJ139" s="131"/>
      <c r="AK139" s="133"/>
      <c r="AL139" s="117"/>
      <c r="AM139" s="117"/>
      <c r="AN139" s="117"/>
      <c r="AO139" s="117"/>
      <c r="AP139" s="117" t="s">
        <v>178</v>
      </c>
      <c r="AQ139" s="116" t="s">
        <v>782</v>
      </c>
      <c r="AR139" s="117">
        <v>4</v>
      </c>
      <c r="AS139" s="116" t="s">
        <v>179</v>
      </c>
      <c r="AT139" s="116" t="s">
        <v>180</v>
      </c>
      <c r="AU139" s="117">
        <v>1</v>
      </c>
      <c r="AV139" s="117"/>
      <c r="AW139" s="117"/>
      <c r="AX139" s="117"/>
      <c r="AY139" s="131"/>
      <c r="AZ139" s="131"/>
      <c r="BA139" s="131"/>
      <c r="BB139" s="131"/>
      <c r="BC139" s="131"/>
      <c r="BD139" s="131"/>
      <c r="BE139" s="131"/>
      <c r="BF139" s="131"/>
      <c r="BG139" s="369"/>
      <c r="BH139" s="57" t="s">
        <v>820</v>
      </c>
      <c r="BI139" s="364" t="s">
        <v>939</v>
      </c>
    </row>
    <row r="140" spans="1:150" s="101" customFormat="1" ht="25.5" customHeight="1" x14ac:dyDescent="0.25">
      <c r="A140" s="39" t="s">
        <v>709</v>
      </c>
      <c r="B140" s="39" t="s">
        <v>710</v>
      </c>
      <c r="C140" s="39" t="s">
        <v>711</v>
      </c>
      <c r="D140" s="40" t="s">
        <v>712</v>
      </c>
      <c r="E140" s="41" t="s">
        <v>266</v>
      </c>
      <c r="F140" s="41" t="s">
        <v>121</v>
      </c>
      <c r="G140" s="41" t="s">
        <v>493</v>
      </c>
      <c r="H140" s="41" t="s">
        <v>694</v>
      </c>
      <c r="I140" s="41" t="s">
        <v>115</v>
      </c>
      <c r="J140" s="41"/>
      <c r="K140" s="41"/>
      <c r="L140" s="41"/>
      <c r="M140" s="41"/>
      <c r="N140" s="42">
        <v>372156.12</v>
      </c>
      <c r="O140" s="42">
        <v>55823.42</v>
      </c>
      <c r="P140" s="42"/>
      <c r="Q140" s="42"/>
      <c r="R140" s="42"/>
      <c r="S140" s="42">
        <v>316332.7</v>
      </c>
      <c r="T140" s="43">
        <v>42644</v>
      </c>
      <c r="U140" s="44">
        <v>42705</v>
      </c>
      <c r="V140" s="44">
        <v>42825</v>
      </c>
      <c r="W140" s="45">
        <v>43496</v>
      </c>
      <c r="X140" s="91"/>
      <c r="Y140" s="91">
        <v>117700</v>
      </c>
      <c r="Z140" s="91">
        <v>147700</v>
      </c>
      <c r="AA140" s="91">
        <v>91045.8</v>
      </c>
      <c r="AB140" s="91"/>
      <c r="AC140" s="91"/>
      <c r="AD140" s="149"/>
      <c r="AE140" s="131"/>
      <c r="AF140" s="133">
        <v>38</v>
      </c>
      <c r="AG140" s="116" t="s">
        <v>253</v>
      </c>
      <c r="AH140" s="117"/>
      <c r="AI140" s="132"/>
      <c r="AJ140" s="131"/>
      <c r="AK140" s="133"/>
      <c r="AL140" s="117"/>
      <c r="AM140" s="117"/>
      <c r="AN140" s="117"/>
      <c r="AO140" s="117"/>
      <c r="AP140" s="117" t="s">
        <v>178</v>
      </c>
      <c r="AQ140" s="116" t="s">
        <v>782</v>
      </c>
      <c r="AR140" s="116">
        <v>3.47</v>
      </c>
      <c r="AS140" s="116" t="s">
        <v>179</v>
      </c>
      <c r="AT140" s="116" t="s">
        <v>180</v>
      </c>
      <c r="AU140" s="117">
        <v>1</v>
      </c>
      <c r="AV140" s="117"/>
      <c r="AW140" s="117"/>
      <c r="AX140" s="117"/>
      <c r="AY140" s="116"/>
      <c r="AZ140" s="116"/>
      <c r="BA140" s="117"/>
      <c r="BB140" s="117"/>
      <c r="BC140" s="117"/>
      <c r="BD140" s="117"/>
      <c r="BE140" s="117"/>
      <c r="BF140" s="117"/>
      <c r="BG140" s="132"/>
      <c r="BH140" s="57" t="s">
        <v>818</v>
      </c>
      <c r="BI140" s="364" t="s">
        <v>939</v>
      </c>
    </row>
    <row r="141" spans="1:150" ht="25.5" customHeight="1" x14ac:dyDescent="0.25">
      <c r="A141" s="29" t="s">
        <v>713</v>
      </c>
      <c r="B141" s="29" t="s">
        <v>714</v>
      </c>
      <c r="C141" s="39" t="s">
        <v>1055</v>
      </c>
      <c r="D141" s="30" t="s">
        <v>715</v>
      </c>
      <c r="E141" s="31" t="s">
        <v>266</v>
      </c>
      <c r="F141" s="32" t="s">
        <v>121</v>
      </c>
      <c r="G141" s="32" t="s">
        <v>493</v>
      </c>
      <c r="H141" s="32" t="s">
        <v>694</v>
      </c>
      <c r="I141" s="32" t="s">
        <v>115</v>
      </c>
      <c r="J141" s="32"/>
      <c r="K141" s="32"/>
      <c r="L141" s="32"/>
      <c r="M141" s="32"/>
      <c r="N141" s="42">
        <v>31576.66</v>
      </c>
      <c r="O141" s="33">
        <v>4736.66</v>
      </c>
      <c r="P141" s="33"/>
      <c r="Q141" s="33"/>
      <c r="R141" s="33"/>
      <c r="S141" s="42">
        <v>26840</v>
      </c>
      <c r="T141" s="43">
        <v>43373</v>
      </c>
      <c r="U141" s="44">
        <v>43646</v>
      </c>
      <c r="V141" s="44">
        <v>43707</v>
      </c>
      <c r="W141" s="45">
        <v>44377</v>
      </c>
      <c r="X141" s="114"/>
      <c r="Y141" s="115"/>
      <c r="Z141" s="114">
        <v>0</v>
      </c>
      <c r="AA141" s="114">
        <v>25000</v>
      </c>
      <c r="AB141" s="114">
        <v>55000</v>
      </c>
      <c r="AC141" s="114">
        <v>30000</v>
      </c>
      <c r="AD141" s="139"/>
      <c r="AE141" s="115"/>
      <c r="AF141" s="119">
        <v>38</v>
      </c>
      <c r="AG141" s="129" t="s">
        <v>253</v>
      </c>
      <c r="AH141" s="120"/>
      <c r="AI141" s="135"/>
      <c r="AJ141" s="136"/>
      <c r="AK141" s="119"/>
      <c r="AL141" s="120"/>
      <c r="AM141" s="120"/>
      <c r="AN141" s="120"/>
      <c r="AO141" s="120"/>
      <c r="AP141" s="117" t="s">
        <v>178</v>
      </c>
      <c r="AQ141" s="116" t="s">
        <v>778</v>
      </c>
      <c r="AR141" s="116">
        <v>0.22</v>
      </c>
      <c r="AS141" s="117" t="s">
        <v>228</v>
      </c>
      <c r="AT141" s="116" t="s">
        <v>779</v>
      </c>
      <c r="AU141" s="117">
        <v>1</v>
      </c>
      <c r="AV141" s="116" t="s">
        <v>181</v>
      </c>
      <c r="AW141" s="116" t="s">
        <v>780</v>
      </c>
      <c r="AX141" s="116">
        <v>3</v>
      </c>
      <c r="AY141" s="136"/>
      <c r="AZ141" s="136"/>
      <c r="BA141" s="136"/>
      <c r="BB141" s="136"/>
      <c r="BC141" s="136"/>
      <c r="BD141" s="136"/>
      <c r="BE141" s="136"/>
      <c r="BF141" s="136"/>
      <c r="BG141" s="370"/>
      <c r="BH141" s="57" t="s">
        <v>885</v>
      </c>
      <c r="BI141" s="364" t="s">
        <v>1014</v>
      </c>
    </row>
    <row r="142" spans="1:150" ht="25.5" customHeight="1" x14ac:dyDescent="0.25">
      <c r="A142" s="29" t="s">
        <v>1175</v>
      </c>
      <c r="B142" s="29" t="s">
        <v>1181</v>
      </c>
      <c r="C142" s="39"/>
      <c r="D142" s="30" t="s">
        <v>1177</v>
      </c>
      <c r="E142" s="31" t="s">
        <v>266</v>
      </c>
      <c r="F142" s="32" t="s">
        <v>121</v>
      </c>
      <c r="G142" s="32" t="s">
        <v>493</v>
      </c>
      <c r="H142" s="32" t="s">
        <v>694</v>
      </c>
      <c r="I142" s="32" t="s">
        <v>115</v>
      </c>
      <c r="J142" s="32"/>
      <c r="K142" s="32"/>
      <c r="L142" s="32"/>
      <c r="M142" s="32"/>
      <c r="N142" s="42" t="s">
        <v>1190</v>
      </c>
      <c r="O142" s="33" t="s">
        <v>1189</v>
      </c>
      <c r="P142" s="33"/>
      <c r="Q142" s="33"/>
      <c r="R142" s="33"/>
      <c r="S142" s="42">
        <v>123273.1</v>
      </c>
      <c r="T142" s="44">
        <v>43983</v>
      </c>
      <c r="U142" s="44">
        <v>44136</v>
      </c>
      <c r="V142" s="44">
        <v>44196</v>
      </c>
      <c r="W142" s="45">
        <v>44561</v>
      </c>
      <c r="X142" s="345"/>
      <c r="Y142" s="201"/>
      <c r="Z142" s="345"/>
      <c r="AA142" s="345"/>
      <c r="AB142" s="345"/>
      <c r="AC142" s="345"/>
      <c r="AD142" s="345"/>
      <c r="AE142" s="201"/>
      <c r="AF142" s="119">
        <v>38</v>
      </c>
      <c r="AG142" s="129" t="s">
        <v>253</v>
      </c>
      <c r="AH142" s="405"/>
      <c r="AI142" s="405"/>
      <c r="AJ142" s="205"/>
      <c r="AK142" s="405"/>
      <c r="AL142" s="405"/>
      <c r="AM142" s="405"/>
      <c r="AN142" s="405"/>
      <c r="AO142" s="405"/>
      <c r="AP142" s="117" t="s">
        <v>178</v>
      </c>
      <c r="AQ142" s="116" t="s">
        <v>778</v>
      </c>
      <c r="AR142" s="116">
        <v>4.5999999999999996</v>
      </c>
      <c r="AS142" s="116" t="s">
        <v>179</v>
      </c>
      <c r="AT142" s="116" t="s">
        <v>180</v>
      </c>
      <c r="AU142" s="117">
        <v>1</v>
      </c>
      <c r="AV142" s="116"/>
      <c r="AW142" s="116"/>
      <c r="AX142" s="116"/>
      <c r="AY142" s="136"/>
      <c r="AZ142" s="136"/>
      <c r="BA142" s="136"/>
      <c r="BB142" s="136"/>
      <c r="BC142" s="136"/>
      <c r="BD142" s="136"/>
      <c r="BE142" s="136"/>
      <c r="BF142" s="136"/>
      <c r="BG142" s="136"/>
      <c r="BH142" s="57" t="s">
        <v>1178</v>
      </c>
      <c r="BI142" s="364" t="s">
        <v>1014</v>
      </c>
    </row>
    <row r="143" spans="1:150" ht="25.5" customHeight="1" x14ac:dyDescent="0.25">
      <c r="A143" s="29" t="s">
        <v>1176</v>
      </c>
      <c r="B143" s="29" t="s">
        <v>1182</v>
      </c>
      <c r="C143" s="39"/>
      <c r="D143" s="30" t="s">
        <v>1179</v>
      </c>
      <c r="E143" s="41" t="s">
        <v>272</v>
      </c>
      <c r="F143" s="41" t="s">
        <v>121</v>
      </c>
      <c r="G143" s="41" t="s">
        <v>361</v>
      </c>
      <c r="H143" s="41" t="s">
        <v>694</v>
      </c>
      <c r="I143" s="41" t="s">
        <v>115</v>
      </c>
      <c r="J143" s="32"/>
      <c r="K143" s="32"/>
      <c r="L143" s="32"/>
      <c r="M143" s="32"/>
      <c r="N143" s="42">
        <v>75505</v>
      </c>
      <c r="O143" s="33">
        <v>11325.75</v>
      </c>
      <c r="P143" s="33"/>
      <c r="Q143" s="33"/>
      <c r="R143" s="33"/>
      <c r="S143" s="42">
        <v>64179.25</v>
      </c>
      <c r="T143" s="44">
        <v>43980</v>
      </c>
      <c r="U143" s="44">
        <v>44134</v>
      </c>
      <c r="V143" s="44">
        <v>44196</v>
      </c>
      <c r="W143" s="45">
        <v>44561</v>
      </c>
      <c r="X143" s="345"/>
      <c r="Y143" s="201"/>
      <c r="Z143" s="345"/>
      <c r="AA143" s="345"/>
      <c r="AB143" s="345"/>
      <c r="AC143" s="345"/>
      <c r="AD143" s="345"/>
      <c r="AE143" s="201"/>
      <c r="AF143" s="119">
        <v>38</v>
      </c>
      <c r="AG143" s="129" t="s">
        <v>253</v>
      </c>
      <c r="AH143" s="329" t="s">
        <v>178</v>
      </c>
      <c r="AI143" s="330" t="s">
        <v>778</v>
      </c>
      <c r="AJ143" s="330">
        <v>4.5999999999999996</v>
      </c>
      <c r="AK143" s="330" t="s">
        <v>179</v>
      </c>
      <c r="AL143" s="330" t="s">
        <v>180</v>
      </c>
      <c r="AM143" s="329">
        <v>1</v>
      </c>
      <c r="AN143" s="405"/>
      <c r="AO143" s="405"/>
      <c r="AP143" s="117" t="s">
        <v>178</v>
      </c>
      <c r="AQ143" s="116" t="s">
        <v>778</v>
      </c>
      <c r="AR143" s="116">
        <v>2</v>
      </c>
      <c r="AS143" s="116" t="s">
        <v>179</v>
      </c>
      <c r="AT143" s="116" t="s">
        <v>180</v>
      </c>
      <c r="AU143" s="117">
        <v>1</v>
      </c>
      <c r="AV143" s="116"/>
      <c r="AW143" s="116"/>
      <c r="AX143" s="116"/>
      <c r="AY143" s="136"/>
      <c r="AZ143" s="136"/>
      <c r="BA143" s="136"/>
      <c r="BB143" s="136"/>
      <c r="BC143" s="136"/>
      <c r="BD143" s="136"/>
      <c r="BE143" s="136"/>
      <c r="BF143" s="136"/>
      <c r="BG143" s="136"/>
      <c r="BH143" s="57" t="s">
        <v>1180</v>
      </c>
      <c r="BI143" s="364" t="s">
        <v>1014</v>
      </c>
    </row>
    <row r="144" spans="1:150" ht="3" customHeight="1" x14ac:dyDescent="0.2">
      <c r="A144" s="179" t="s">
        <v>783</v>
      </c>
      <c r="B144" s="406"/>
      <c r="C144" s="406"/>
      <c r="D144" s="407"/>
      <c r="E144" s="181"/>
      <c r="F144" s="181"/>
      <c r="G144" s="181"/>
      <c r="H144" s="181"/>
      <c r="I144" s="181"/>
      <c r="J144" s="181"/>
      <c r="K144" s="181"/>
      <c r="L144" s="181"/>
      <c r="M144" s="181"/>
      <c r="N144" s="182">
        <f t="shared" ref="N144:S144" si="1">SUM(N6:N141)-N138</f>
        <v>72331552.644705907</v>
      </c>
      <c r="O144" s="182">
        <f t="shared" si="1"/>
        <v>6413260.7605882352</v>
      </c>
      <c r="P144" s="182">
        <f t="shared" si="1"/>
        <v>941791.9141176471</v>
      </c>
      <c r="Q144" s="182">
        <f t="shared" si="1"/>
        <v>41280124.349999994</v>
      </c>
      <c r="R144" s="182">
        <f t="shared" si="1"/>
        <v>316891.39</v>
      </c>
      <c r="S144" s="182">
        <f t="shared" si="1"/>
        <v>27927583.660000004</v>
      </c>
      <c r="T144" s="182"/>
      <c r="U144" s="182"/>
      <c r="V144" s="182"/>
      <c r="W144" s="183"/>
      <c r="X144" s="182">
        <f>SUM(Z6:Z7)-X138</f>
        <v>0</v>
      </c>
      <c r="Y144" s="182">
        <f>SUM(AA6:AA7)-Y138</f>
        <v>0</v>
      </c>
      <c r="Z144" s="182">
        <f>SUM(AB6:AB7)-Z138</f>
        <v>0</v>
      </c>
      <c r="AA144" s="182">
        <f>SUM(AC6:AC7)-AA138</f>
        <v>0</v>
      </c>
      <c r="AB144" s="182">
        <f>SUM(AD6:AD141)-AB138</f>
        <v>10000</v>
      </c>
      <c r="AC144" s="182">
        <f>SUM(AE6:AE141)-AC138</f>
        <v>0</v>
      </c>
      <c r="AD144" s="182">
        <f>SUM(AF6:AF141)-AD138</f>
        <v>2548</v>
      </c>
      <c r="AE144" s="182">
        <f>SUM(AG6:AG141)-AE138</f>
        <v>0</v>
      </c>
      <c r="AF144" s="182"/>
      <c r="AG144" s="181"/>
      <c r="AH144" s="181"/>
      <c r="AI144" s="181"/>
      <c r="AJ144" s="181"/>
      <c r="AK144" s="181"/>
      <c r="AL144" s="181"/>
      <c r="AM144" s="181"/>
      <c r="AN144" s="181"/>
      <c r="AO144" s="181"/>
      <c r="AP144" s="184"/>
      <c r="AQ144" s="184"/>
      <c r="AR144" s="184"/>
      <c r="AS144" s="184"/>
      <c r="AT144" s="181"/>
      <c r="AU144" s="184"/>
      <c r="AV144" s="184"/>
      <c r="AW144" s="181"/>
      <c r="AX144" s="184"/>
      <c r="AY144" s="184"/>
      <c r="AZ144" s="181"/>
      <c r="BA144" s="184"/>
    </row>
    <row r="145" spans="1:53" ht="24.75" customHeight="1" x14ac:dyDescent="0.2">
      <c r="A145" s="185"/>
      <c r="B145" s="185"/>
      <c r="C145" s="185"/>
      <c r="D145" s="185"/>
      <c r="E145" s="17"/>
      <c r="F145" s="17"/>
      <c r="G145" s="17"/>
      <c r="H145" s="17"/>
      <c r="I145" s="17"/>
      <c r="J145" s="17"/>
      <c r="K145" s="17"/>
      <c r="L145" s="17"/>
      <c r="M145" s="17"/>
      <c r="N145" s="17"/>
      <c r="O145" s="17"/>
      <c r="P145" s="17"/>
      <c r="Q145" s="17"/>
      <c r="R145" s="17"/>
      <c r="S145" s="17"/>
      <c r="T145" s="17"/>
      <c r="U145" s="17"/>
      <c r="V145" s="17"/>
      <c r="W145" s="186"/>
      <c r="X145" s="17"/>
      <c r="Y145" s="17"/>
      <c r="Z145" s="17"/>
      <c r="AA145" s="17"/>
      <c r="AB145" s="17"/>
      <c r="AC145" s="17"/>
      <c r="AD145" s="17"/>
      <c r="AE145" s="17"/>
      <c r="AF145" s="17"/>
      <c r="AG145" s="17"/>
      <c r="AH145" s="17"/>
      <c r="AI145" s="17"/>
      <c r="AJ145" s="17"/>
      <c r="AK145" s="17"/>
      <c r="AL145" s="17"/>
      <c r="AM145" s="17"/>
      <c r="AN145" s="17"/>
      <c r="AO145" s="17"/>
      <c r="AP145" s="107"/>
      <c r="AQ145" s="107"/>
      <c r="AR145" s="187"/>
      <c r="AS145" s="107"/>
      <c r="AT145" s="17"/>
      <c r="AU145" s="107"/>
      <c r="AV145" s="107"/>
      <c r="AW145" s="17"/>
      <c r="AX145" s="107"/>
      <c r="AY145" s="107"/>
      <c r="AZ145" s="17"/>
      <c r="BA145" s="107"/>
    </row>
    <row r="146" spans="1:53" ht="24.75" customHeight="1" x14ac:dyDescent="0.2">
      <c r="A146" s="185"/>
      <c r="B146" s="185"/>
      <c r="C146" s="185"/>
      <c r="D146" s="185"/>
      <c r="E146" s="17"/>
      <c r="F146" s="17"/>
      <c r="G146" s="17"/>
      <c r="H146" s="17"/>
      <c r="I146" s="17"/>
      <c r="J146" s="17"/>
      <c r="K146" s="17"/>
      <c r="L146" s="17"/>
      <c r="M146" s="17"/>
      <c r="N146" s="17"/>
      <c r="O146" s="17"/>
      <c r="P146" s="17"/>
      <c r="Q146" s="17"/>
      <c r="R146" s="17"/>
      <c r="S146" s="188"/>
      <c r="T146" s="17"/>
      <c r="U146" s="17"/>
      <c r="V146" s="17"/>
      <c r="W146" s="186"/>
      <c r="X146" s="17"/>
      <c r="Y146" s="17"/>
      <c r="Z146" s="189"/>
      <c r="AA146" s="17"/>
      <c r="AB146" s="17"/>
      <c r="AC146" s="17"/>
      <c r="AD146" s="17"/>
      <c r="AE146" s="17"/>
      <c r="AF146" s="17"/>
      <c r="AG146" s="17"/>
      <c r="AH146" s="17"/>
      <c r="AI146" s="17"/>
      <c r="AJ146" s="17"/>
      <c r="AK146" s="17"/>
      <c r="AL146" s="17"/>
      <c r="AM146" s="17"/>
      <c r="AN146" s="17"/>
      <c r="AO146" s="17"/>
      <c r="AP146" s="107"/>
      <c r="AQ146" s="107"/>
      <c r="AR146" s="107"/>
      <c r="AS146" s="107"/>
      <c r="AT146" s="17"/>
      <c r="AU146" s="107"/>
      <c r="AV146" s="107"/>
      <c r="AW146" s="17"/>
      <c r="AX146" s="107"/>
      <c r="AY146" s="107"/>
      <c r="AZ146" s="17"/>
      <c r="BA146" s="107"/>
    </row>
    <row r="147" spans="1:53" ht="24.75" customHeight="1" x14ac:dyDescent="0.2">
      <c r="A147" s="185"/>
      <c r="B147" s="185"/>
      <c r="C147" s="185"/>
      <c r="D147" s="185"/>
      <c r="E147" s="17"/>
      <c r="F147" s="17"/>
      <c r="G147" s="17"/>
      <c r="H147" s="17"/>
      <c r="I147" s="17"/>
      <c r="J147" s="17"/>
      <c r="K147" s="17"/>
      <c r="L147" s="17"/>
      <c r="M147" s="17"/>
      <c r="N147" s="345"/>
      <c r="O147" s="189"/>
      <c r="P147" s="189"/>
      <c r="Q147" s="189"/>
      <c r="R147" s="189"/>
      <c r="S147" s="189"/>
      <c r="T147" s="17"/>
      <c r="U147" s="17"/>
      <c r="V147" s="17"/>
      <c r="W147" s="186"/>
      <c r="X147" s="17"/>
      <c r="Y147" s="17"/>
      <c r="Z147" s="17"/>
      <c r="AA147" s="17"/>
      <c r="AB147" s="17"/>
      <c r="AC147" s="17"/>
      <c r="AD147" s="17"/>
      <c r="AE147" s="17"/>
      <c r="AF147" s="17"/>
      <c r="AG147" s="17"/>
      <c r="AH147" s="17"/>
      <c r="AI147" s="17"/>
      <c r="AJ147" s="17"/>
      <c r="AK147" s="17"/>
      <c r="AL147" s="17"/>
      <c r="AM147" s="17"/>
      <c r="AN147" s="17"/>
      <c r="AO147" s="17"/>
      <c r="AP147" s="107"/>
      <c r="AQ147" s="107"/>
      <c r="AR147" s="107"/>
      <c r="AS147" s="107"/>
      <c r="AT147" s="17"/>
      <c r="AU147" s="107"/>
      <c r="AV147" s="107"/>
      <c r="AW147" s="17"/>
      <c r="AX147" s="107"/>
      <c r="AY147" s="107"/>
      <c r="AZ147" s="17"/>
      <c r="BA147" s="107"/>
    </row>
    <row r="148" spans="1:53" ht="24.75" customHeight="1" x14ac:dyDescent="0.2">
      <c r="A148" s="185"/>
      <c r="B148" s="185"/>
      <c r="C148" s="185"/>
      <c r="D148" s="185"/>
      <c r="E148" s="17"/>
      <c r="F148" s="17"/>
      <c r="G148" s="17"/>
      <c r="H148" s="17"/>
      <c r="I148" s="17"/>
      <c r="J148" s="17"/>
      <c r="K148" s="17"/>
      <c r="L148" s="17"/>
      <c r="M148" s="17"/>
      <c r="N148" s="206"/>
      <c r="O148" s="17"/>
      <c r="P148" s="17"/>
      <c r="Q148" s="17"/>
      <c r="R148" s="17"/>
      <c r="S148" s="189"/>
      <c r="T148" s="17"/>
      <c r="U148" s="17"/>
      <c r="V148" s="17"/>
      <c r="W148" s="186"/>
      <c r="X148" s="17"/>
      <c r="Y148" s="17"/>
      <c r="Z148" s="17"/>
      <c r="AA148" s="17"/>
      <c r="AB148" s="17"/>
      <c r="AC148" s="17"/>
      <c r="AD148" s="17"/>
      <c r="AE148" s="17"/>
      <c r="AF148" s="17"/>
      <c r="AG148" s="190"/>
      <c r="AH148" s="190"/>
      <c r="AI148" s="17"/>
      <c r="AJ148" s="17"/>
      <c r="AK148" s="17"/>
      <c r="AL148" s="17"/>
      <c r="AM148" s="17"/>
      <c r="AN148" s="17"/>
      <c r="AO148" s="17"/>
      <c r="AP148" s="107"/>
      <c r="AQ148" s="107"/>
      <c r="AR148" s="107"/>
      <c r="AS148" s="107"/>
      <c r="AT148" s="17"/>
      <c r="AU148" s="107"/>
      <c r="AV148" s="107"/>
      <c r="AW148" s="17"/>
      <c r="AX148" s="107"/>
      <c r="AY148" s="107"/>
      <c r="AZ148" s="17"/>
      <c r="BA148" s="107"/>
    </row>
    <row r="149" spans="1:53" ht="24.75" customHeight="1" x14ac:dyDescent="0.2">
      <c r="A149" s="185"/>
      <c r="B149" s="185"/>
      <c r="C149" s="185"/>
      <c r="D149" s="185"/>
      <c r="E149" s="17"/>
      <c r="F149" s="17"/>
      <c r="G149" s="17"/>
      <c r="H149" s="17"/>
      <c r="I149" s="17"/>
      <c r="J149" s="17"/>
      <c r="K149" s="17"/>
      <c r="L149" s="17"/>
      <c r="M149" s="17"/>
      <c r="N149" s="206"/>
      <c r="O149" s="17"/>
      <c r="P149" s="17"/>
      <c r="Q149" s="17"/>
      <c r="R149" s="17"/>
      <c r="S149" s="17"/>
      <c r="T149" s="17"/>
      <c r="U149" s="17"/>
      <c r="V149" s="17"/>
      <c r="W149" s="186"/>
      <c r="X149" s="17"/>
      <c r="Y149" s="17"/>
      <c r="Z149" s="17"/>
      <c r="AA149" s="17"/>
      <c r="AB149" s="17"/>
      <c r="AC149" s="17"/>
      <c r="AD149" s="17"/>
      <c r="AE149" s="17"/>
      <c r="AF149" s="17"/>
      <c r="AG149" s="190"/>
      <c r="AH149" s="190"/>
      <c r="AI149" s="17"/>
      <c r="AJ149" s="17"/>
      <c r="AK149" s="17"/>
      <c r="AL149" s="17"/>
      <c r="AM149" s="17"/>
      <c r="AN149" s="17"/>
      <c r="AO149" s="17"/>
      <c r="AP149" s="107"/>
      <c r="AQ149" s="107"/>
      <c r="AR149" s="107"/>
      <c r="AS149" s="107"/>
      <c r="AT149" s="17"/>
      <c r="AU149" s="107"/>
      <c r="AV149" s="107"/>
      <c r="AW149" s="17"/>
      <c r="AX149" s="107"/>
      <c r="AY149" s="107"/>
      <c r="AZ149" s="17"/>
      <c r="BA149" s="107"/>
    </row>
    <row r="150" spans="1:53" ht="24.75" customHeight="1" x14ac:dyDescent="0.2">
      <c r="A150" s="185"/>
      <c r="B150" s="185"/>
      <c r="C150" s="185"/>
      <c r="D150" s="185"/>
      <c r="E150" s="17"/>
      <c r="F150" s="17"/>
      <c r="G150" s="17"/>
      <c r="H150" s="17"/>
      <c r="I150" s="17"/>
      <c r="J150" s="17"/>
      <c r="K150" s="17"/>
      <c r="L150" s="17"/>
      <c r="M150" s="17"/>
      <c r="N150" s="206"/>
      <c r="O150" s="17"/>
      <c r="P150" s="17"/>
      <c r="Q150" s="17"/>
      <c r="R150" s="17"/>
      <c r="S150" s="17"/>
      <c r="T150" s="17"/>
      <c r="U150" s="17"/>
      <c r="V150" s="17"/>
      <c r="W150" s="186"/>
      <c r="X150" s="17"/>
      <c r="Y150" s="17"/>
      <c r="Z150" s="17"/>
      <c r="AA150" s="17"/>
      <c r="AB150" s="17"/>
      <c r="AC150" s="17"/>
      <c r="AD150" s="17"/>
      <c r="AE150" s="17"/>
      <c r="AF150" s="17"/>
      <c r="AG150" s="190"/>
      <c r="AH150" s="190"/>
      <c r="AI150" s="17"/>
      <c r="AJ150" s="17"/>
      <c r="AK150" s="17"/>
      <c r="AL150" s="17"/>
      <c r="AM150" s="17"/>
      <c r="AN150" s="17"/>
      <c r="AO150" s="17"/>
      <c r="AP150" s="107"/>
      <c r="AQ150" s="107"/>
      <c r="AR150" s="107"/>
      <c r="AS150" s="107"/>
      <c r="AT150" s="17"/>
      <c r="AU150" s="107"/>
      <c r="AV150" s="107"/>
      <c r="AW150" s="17"/>
      <c r="AX150" s="107"/>
      <c r="AY150" s="107"/>
      <c r="AZ150" s="17"/>
      <c r="BA150" s="107"/>
    </row>
    <row r="151" spans="1:53" ht="24.75" customHeight="1" x14ac:dyDescent="0.2">
      <c r="A151" s="185"/>
      <c r="B151" s="185"/>
      <c r="C151" s="185"/>
      <c r="D151" s="185"/>
      <c r="E151" s="17"/>
      <c r="F151" s="17"/>
      <c r="G151" s="17"/>
      <c r="H151" s="17"/>
      <c r="I151" s="17"/>
      <c r="J151" s="17"/>
      <c r="K151" s="17"/>
      <c r="L151" s="17"/>
      <c r="M151" s="17"/>
      <c r="N151" s="206"/>
      <c r="O151" s="17"/>
      <c r="P151" s="17"/>
      <c r="Q151" s="17"/>
      <c r="R151" s="17"/>
      <c r="S151" s="17"/>
      <c r="T151" s="17"/>
      <c r="U151" s="17"/>
      <c r="V151" s="17"/>
      <c r="W151" s="186"/>
      <c r="X151" s="17"/>
      <c r="Y151" s="17"/>
      <c r="Z151" s="17"/>
      <c r="AA151" s="17"/>
      <c r="AB151" s="17"/>
      <c r="AC151" s="17"/>
      <c r="AD151" s="17"/>
      <c r="AE151" s="17"/>
      <c r="AF151" s="17"/>
      <c r="AG151" s="190"/>
      <c r="AH151" s="190"/>
      <c r="AI151" s="17"/>
      <c r="AJ151" s="17"/>
      <c r="AK151" s="17"/>
      <c r="AL151" s="17"/>
      <c r="AM151" s="17"/>
      <c r="AN151" s="17"/>
      <c r="AO151" s="17"/>
      <c r="AP151" s="107"/>
      <c r="AQ151" s="107"/>
      <c r="AR151" s="107"/>
      <c r="AS151" s="107"/>
      <c r="AT151" s="17"/>
      <c r="AU151" s="107"/>
      <c r="AV151" s="107"/>
      <c r="AW151" s="17"/>
      <c r="AX151" s="107"/>
      <c r="AY151" s="107"/>
      <c r="AZ151" s="17"/>
      <c r="BA151" s="107"/>
    </row>
    <row r="152" spans="1:53" ht="24.75" customHeight="1" x14ac:dyDescent="0.2">
      <c r="A152" s="185"/>
      <c r="B152" s="185"/>
      <c r="C152" s="185"/>
      <c r="D152" s="185"/>
      <c r="E152" s="17"/>
      <c r="F152" s="17"/>
      <c r="G152" s="17"/>
      <c r="H152" s="17"/>
      <c r="I152" s="17"/>
      <c r="J152" s="17"/>
      <c r="K152" s="17"/>
      <c r="L152" s="17"/>
      <c r="M152" s="17"/>
      <c r="N152" s="206"/>
      <c r="O152" s="17"/>
      <c r="P152" s="17"/>
      <c r="Q152" s="17"/>
      <c r="R152" s="17"/>
      <c r="S152" s="17"/>
      <c r="T152" s="17"/>
      <c r="U152" s="17"/>
      <c r="V152" s="17"/>
      <c r="W152" s="186"/>
      <c r="X152" s="17"/>
      <c r="Y152" s="17"/>
      <c r="Z152" s="17"/>
      <c r="AA152" s="17"/>
      <c r="AB152" s="17"/>
      <c r="AC152" s="17"/>
      <c r="AD152" s="17"/>
      <c r="AE152" s="17"/>
      <c r="AF152" s="17"/>
      <c r="AG152" s="190"/>
      <c r="AH152" s="190"/>
      <c r="AI152" s="17"/>
      <c r="AJ152" s="17"/>
      <c r="AK152" s="17"/>
      <c r="AL152" s="17"/>
      <c r="AM152" s="17"/>
      <c r="AN152" s="17"/>
      <c r="AO152" s="17"/>
      <c r="AP152" s="107"/>
      <c r="AQ152" s="107"/>
      <c r="AR152" s="107"/>
      <c r="AS152" s="107"/>
      <c r="AT152" s="17"/>
      <c r="AU152" s="107"/>
      <c r="AV152" s="107"/>
      <c r="AW152" s="17"/>
      <c r="AX152" s="107"/>
      <c r="AY152" s="107"/>
      <c r="AZ152" s="17"/>
      <c r="BA152" s="107"/>
    </row>
    <row r="153" spans="1:53" ht="24.75" customHeight="1" x14ac:dyDescent="0.2">
      <c r="A153" s="185"/>
      <c r="B153" s="185"/>
      <c r="C153" s="185"/>
      <c r="D153" s="185"/>
      <c r="E153" s="17"/>
      <c r="F153" s="17"/>
      <c r="G153" s="17"/>
      <c r="H153" s="17"/>
      <c r="I153" s="17"/>
      <c r="J153" s="17"/>
      <c r="K153" s="17"/>
      <c r="L153" s="17"/>
      <c r="M153" s="17"/>
      <c r="N153" s="206"/>
      <c r="O153" s="17"/>
      <c r="P153" s="17"/>
      <c r="Q153" s="17"/>
      <c r="R153" s="17"/>
      <c r="S153" s="17"/>
      <c r="T153" s="17"/>
      <c r="U153" s="17"/>
      <c r="V153" s="17"/>
      <c r="W153" s="186"/>
      <c r="X153" s="17"/>
      <c r="Y153" s="17"/>
      <c r="Z153" s="17"/>
      <c r="AA153" s="17"/>
      <c r="AB153" s="17"/>
      <c r="AC153" s="17"/>
      <c r="AD153" s="17"/>
      <c r="AE153" s="17"/>
      <c r="AF153" s="17"/>
      <c r="AG153" s="190"/>
      <c r="AH153" s="190"/>
      <c r="AI153" s="17"/>
      <c r="AJ153" s="17"/>
      <c r="AK153" s="17"/>
      <c r="AL153" s="17"/>
      <c r="AM153" s="17"/>
      <c r="AN153" s="17"/>
      <c r="AO153" s="17"/>
      <c r="AP153" s="107"/>
      <c r="AQ153" s="107"/>
      <c r="AR153" s="107"/>
      <c r="AS153" s="107"/>
      <c r="AT153" s="17"/>
      <c r="AU153" s="107"/>
      <c r="AV153" s="107"/>
      <c r="AW153" s="17"/>
      <c r="AX153" s="107"/>
      <c r="AY153" s="107"/>
      <c r="AZ153" s="17"/>
      <c r="BA153" s="107"/>
    </row>
    <row r="154" spans="1:53" ht="24.75" customHeight="1" x14ac:dyDescent="0.2">
      <c r="A154" s="185"/>
      <c r="B154" s="185"/>
      <c r="C154" s="185"/>
      <c r="D154" s="185"/>
      <c r="E154" s="17"/>
      <c r="F154" s="17"/>
      <c r="G154" s="17"/>
      <c r="H154" s="17"/>
      <c r="I154" s="17"/>
      <c r="J154" s="17"/>
      <c r="K154" s="17"/>
      <c r="L154" s="17"/>
      <c r="M154" s="17"/>
      <c r="N154" s="17"/>
      <c r="O154" s="17"/>
      <c r="P154" s="17"/>
      <c r="Q154" s="17"/>
      <c r="R154" s="17"/>
      <c r="S154" s="17"/>
      <c r="T154" s="17"/>
      <c r="U154" s="17"/>
      <c r="V154" s="17"/>
      <c r="W154" s="186"/>
      <c r="X154" s="17"/>
      <c r="Y154" s="17"/>
      <c r="Z154" s="17"/>
      <c r="AA154" s="17"/>
      <c r="AB154" s="17"/>
      <c r="AC154" s="17"/>
      <c r="AD154" s="17"/>
      <c r="AE154" s="17"/>
      <c r="AF154" s="17"/>
      <c r="AG154" s="190"/>
      <c r="AH154" s="190"/>
      <c r="AI154" s="17"/>
      <c r="AJ154" s="17"/>
      <c r="AK154" s="17"/>
      <c r="AL154" s="17"/>
      <c r="AM154" s="17"/>
      <c r="AN154" s="17"/>
      <c r="AO154" s="17"/>
      <c r="AP154" s="107"/>
      <c r="AQ154" s="107"/>
      <c r="AR154" s="107"/>
      <c r="AS154" s="107"/>
      <c r="AT154" s="17"/>
      <c r="AU154" s="107"/>
      <c r="AV154" s="107"/>
      <c r="AW154" s="17"/>
      <c r="AX154" s="107"/>
      <c r="AY154" s="107"/>
      <c r="AZ154" s="17"/>
      <c r="BA154" s="107"/>
    </row>
    <row r="155" spans="1:53" ht="24.75" customHeight="1" x14ac:dyDescent="0.2">
      <c r="A155" s="185"/>
      <c r="B155" s="185"/>
      <c r="C155" s="185"/>
      <c r="D155" s="185"/>
      <c r="E155" s="17"/>
      <c r="F155" s="17"/>
      <c r="G155" s="17"/>
      <c r="H155" s="17"/>
      <c r="I155" s="17"/>
      <c r="J155" s="17"/>
      <c r="K155" s="17"/>
      <c r="L155" s="17"/>
      <c r="M155" s="17"/>
      <c r="N155" s="17"/>
      <c r="O155" s="17"/>
      <c r="P155" s="17"/>
      <c r="Q155" s="17"/>
      <c r="R155" s="17"/>
      <c r="S155" s="17"/>
      <c r="T155" s="17"/>
      <c r="U155" s="17"/>
      <c r="V155" s="17"/>
      <c r="W155" s="186"/>
      <c r="X155" s="17"/>
      <c r="Y155" s="17"/>
      <c r="Z155" s="17"/>
      <c r="AA155" s="17"/>
      <c r="AB155" s="17"/>
      <c r="AC155" s="17"/>
      <c r="AD155" s="17"/>
      <c r="AE155" s="17"/>
      <c r="AF155" s="17"/>
      <c r="AG155" s="190"/>
      <c r="AH155" s="190"/>
      <c r="AI155" s="17"/>
      <c r="AJ155" s="17"/>
      <c r="AK155" s="17"/>
      <c r="AL155" s="17"/>
      <c r="AM155" s="17"/>
      <c r="AN155" s="17"/>
      <c r="AO155" s="17"/>
      <c r="AP155" s="107"/>
      <c r="AQ155" s="107"/>
      <c r="AR155" s="107"/>
      <c r="AS155" s="107"/>
      <c r="AT155" s="17"/>
      <c r="AU155" s="107"/>
      <c r="AV155" s="107"/>
      <c r="AW155" s="17"/>
      <c r="AX155" s="107"/>
      <c r="AY155" s="107"/>
      <c r="AZ155" s="17"/>
      <c r="BA155" s="107"/>
    </row>
    <row r="156" spans="1:53" ht="24.75" customHeight="1" x14ac:dyDescent="0.2">
      <c r="A156" s="185"/>
      <c r="B156" s="185"/>
      <c r="C156" s="185"/>
      <c r="D156" s="185"/>
      <c r="E156" s="17"/>
      <c r="F156" s="17"/>
      <c r="G156" s="17"/>
      <c r="H156" s="17"/>
      <c r="I156" s="17"/>
      <c r="J156" s="17"/>
      <c r="K156" s="17"/>
      <c r="L156" s="17"/>
      <c r="M156" s="17"/>
      <c r="N156" s="17"/>
      <c r="O156" s="17"/>
      <c r="P156" s="17"/>
      <c r="Q156" s="17"/>
      <c r="R156" s="17"/>
      <c r="S156" s="17"/>
      <c r="T156" s="17"/>
      <c r="U156" s="17"/>
      <c r="V156" s="17"/>
      <c r="W156" s="186"/>
      <c r="X156" s="17"/>
      <c r="Y156" s="17"/>
      <c r="Z156" s="17"/>
      <c r="AA156" s="17"/>
      <c r="AB156" s="17"/>
      <c r="AC156" s="17"/>
      <c r="AD156" s="17"/>
      <c r="AE156" s="17"/>
      <c r="AF156" s="17"/>
      <c r="AG156" s="190"/>
      <c r="AH156" s="190"/>
      <c r="AI156" s="17"/>
      <c r="AJ156" s="17"/>
      <c r="AK156" s="17"/>
      <c r="AL156" s="17"/>
      <c r="AM156" s="17"/>
      <c r="AN156" s="17"/>
      <c r="AO156" s="17"/>
      <c r="AP156" s="107"/>
      <c r="AQ156" s="107"/>
      <c r="AR156" s="107"/>
      <c r="AS156" s="107"/>
      <c r="AT156" s="17"/>
      <c r="AU156" s="107"/>
      <c r="AV156" s="107"/>
      <c r="AW156" s="17"/>
      <c r="AX156" s="107"/>
      <c r="AY156" s="107"/>
      <c r="AZ156" s="17"/>
      <c r="BA156" s="107"/>
    </row>
    <row r="157" spans="1:53" ht="24.75" customHeight="1" x14ac:dyDescent="0.2">
      <c r="A157" s="185"/>
      <c r="B157" s="185"/>
      <c r="C157" s="185"/>
      <c r="D157" s="185"/>
      <c r="E157" s="17"/>
      <c r="F157" s="17"/>
      <c r="G157" s="17"/>
      <c r="H157" s="17"/>
      <c r="I157" s="17"/>
      <c r="J157" s="17"/>
      <c r="K157" s="17"/>
      <c r="L157" s="17"/>
      <c r="M157" s="17"/>
      <c r="N157" s="17"/>
      <c r="O157" s="17"/>
      <c r="P157" s="17"/>
      <c r="Q157" s="17"/>
      <c r="R157" s="17"/>
      <c r="S157" s="17"/>
      <c r="T157" s="17"/>
      <c r="U157" s="17"/>
      <c r="V157" s="17"/>
      <c r="W157" s="186"/>
      <c r="X157" s="17"/>
      <c r="Y157" s="17"/>
      <c r="Z157" s="17"/>
      <c r="AA157" s="17"/>
      <c r="AB157" s="17"/>
      <c r="AC157" s="17"/>
      <c r="AD157" s="17"/>
      <c r="AE157" s="17"/>
      <c r="AF157" s="17"/>
      <c r="AG157" s="190"/>
      <c r="AH157" s="190"/>
      <c r="AI157" s="17"/>
      <c r="AJ157" s="17"/>
      <c r="AK157" s="17"/>
      <c r="AL157" s="17"/>
      <c r="AM157" s="17"/>
      <c r="AN157" s="17"/>
      <c r="AO157" s="17"/>
      <c r="AP157" s="107"/>
      <c r="AQ157" s="107"/>
      <c r="AR157" s="107"/>
      <c r="AS157" s="107"/>
      <c r="AT157" s="17"/>
      <c r="AU157" s="107"/>
      <c r="AV157" s="107"/>
      <c r="AW157" s="17"/>
      <c r="AX157" s="107"/>
      <c r="AY157" s="107"/>
      <c r="AZ157" s="17"/>
      <c r="BA157" s="107"/>
    </row>
    <row r="158" spans="1:53" ht="24.75" customHeight="1" x14ac:dyDescent="0.2">
      <c r="A158" s="185"/>
      <c r="B158" s="185"/>
      <c r="C158" s="185"/>
      <c r="D158" s="185"/>
      <c r="E158" s="17"/>
      <c r="F158" s="17"/>
      <c r="G158" s="17"/>
      <c r="H158" s="17"/>
      <c r="I158" s="17"/>
      <c r="J158" s="17"/>
      <c r="K158" s="17"/>
      <c r="L158" s="17"/>
      <c r="M158" s="17"/>
      <c r="N158" s="17"/>
      <c r="O158" s="17"/>
      <c r="P158" s="17"/>
      <c r="Q158" s="17"/>
      <c r="R158" s="17"/>
      <c r="S158" s="17"/>
      <c r="T158" s="17"/>
      <c r="U158" s="17"/>
      <c r="V158" s="17"/>
      <c r="W158" s="186"/>
      <c r="X158" s="17"/>
      <c r="Y158" s="17"/>
      <c r="Z158" s="17"/>
      <c r="AA158" s="17"/>
      <c r="AB158" s="17"/>
      <c r="AC158" s="17"/>
      <c r="AD158" s="17"/>
      <c r="AE158" s="17"/>
      <c r="AF158" s="17"/>
      <c r="AG158" s="190"/>
      <c r="AH158" s="190"/>
      <c r="AI158" s="17"/>
      <c r="AJ158" s="17"/>
      <c r="AK158" s="17"/>
      <c r="AL158" s="17"/>
      <c r="AM158" s="17"/>
      <c r="AN158" s="17"/>
      <c r="AO158" s="17"/>
      <c r="AP158" s="107"/>
      <c r="AQ158" s="107"/>
      <c r="AR158" s="107"/>
      <c r="AS158" s="107"/>
      <c r="AT158" s="17"/>
      <c r="AU158" s="107"/>
      <c r="AV158" s="107"/>
      <c r="AW158" s="17"/>
      <c r="AX158" s="107"/>
      <c r="AY158" s="107"/>
      <c r="AZ158" s="17"/>
      <c r="BA158" s="107"/>
    </row>
    <row r="159" spans="1:53" ht="24.75" customHeight="1" x14ac:dyDescent="0.2">
      <c r="A159" s="185"/>
      <c r="B159" s="185"/>
      <c r="C159" s="185"/>
      <c r="D159" s="185"/>
      <c r="E159" s="17"/>
      <c r="F159" s="17"/>
      <c r="G159" s="17"/>
      <c r="H159" s="17"/>
      <c r="I159" s="17"/>
      <c r="J159" s="17"/>
      <c r="K159" s="17"/>
      <c r="L159" s="17"/>
      <c r="M159" s="17"/>
      <c r="N159" s="17"/>
      <c r="O159" s="17"/>
      <c r="P159" s="17"/>
      <c r="Q159" s="17"/>
      <c r="R159" s="17"/>
      <c r="S159" s="17"/>
      <c r="T159" s="17"/>
      <c r="U159" s="17"/>
      <c r="V159" s="17"/>
      <c r="W159" s="186"/>
      <c r="X159" s="17"/>
      <c r="Y159" s="17"/>
      <c r="Z159" s="17"/>
      <c r="AA159" s="17"/>
      <c r="AB159" s="17"/>
      <c r="AC159" s="17"/>
      <c r="AD159" s="17"/>
      <c r="AE159" s="17"/>
      <c r="AF159" s="17"/>
      <c r="AG159" s="190"/>
      <c r="AH159" s="190"/>
      <c r="AI159" s="17"/>
      <c r="AJ159" s="17"/>
      <c r="AK159" s="17"/>
      <c r="AL159" s="17"/>
      <c r="AM159" s="17"/>
      <c r="AN159" s="17"/>
      <c r="AO159" s="17"/>
      <c r="AP159" s="107"/>
      <c r="AQ159" s="107"/>
      <c r="AR159" s="107"/>
      <c r="AS159" s="107"/>
      <c r="AT159" s="17"/>
      <c r="AU159" s="107"/>
      <c r="AV159" s="107"/>
      <c r="AW159" s="17"/>
      <c r="AX159" s="107"/>
      <c r="AY159" s="107"/>
      <c r="AZ159" s="17"/>
      <c r="BA159" s="107"/>
    </row>
    <row r="160" spans="1:53" ht="24.75" customHeight="1" x14ac:dyDescent="0.2">
      <c r="A160" s="185"/>
      <c r="B160" s="185"/>
      <c r="C160" s="185"/>
      <c r="D160" s="185"/>
      <c r="E160" s="17"/>
      <c r="F160" s="17"/>
      <c r="G160" s="17"/>
      <c r="H160" s="17"/>
      <c r="I160" s="17"/>
      <c r="J160" s="17"/>
      <c r="K160" s="17"/>
      <c r="L160" s="17"/>
      <c r="M160" s="17"/>
      <c r="N160" s="17"/>
      <c r="O160" s="17"/>
      <c r="P160" s="17"/>
      <c r="Q160" s="17"/>
      <c r="R160" s="17"/>
      <c r="S160" s="17"/>
      <c r="T160" s="17"/>
      <c r="U160" s="17"/>
      <c r="V160" s="17"/>
      <c r="W160" s="186"/>
      <c r="X160" s="17"/>
      <c r="Y160" s="17"/>
      <c r="Z160" s="17"/>
      <c r="AA160" s="17"/>
      <c r="AB160" s="17"/>
      <c r="AC160" s="17"/>
      <c r="AD160" s="17"/>
      <c r="AE160" s="17"/>
      <c r="AF160" s="17"/>
      <c r="AG160" s="190"/>
      <c r="AH160" s="190"/>
      <c r="AI160" s="17"/>
      <c r="AJ160" s="17"/>
      <c r="AK160" s="17"/>
      <c r="AL160" s="17"/>
      <c r="AM160" s="17"/>
      <c r="AN160" s="17"/>
      <c r="AO160" s="17"/>
      <c r="AP160" s="107"/>
      <c r="AQ160" s="107"/>
      <c r="AR160" s="107"/>
      <c r="AS160" s="107"/>
      <c r="AT160" s="17"/>
      <c r="AU160" s="107"/>
      <c r="AV160" s="107"/>
      <c r="AW160" s="17"/>
      <c r="AX160" s="107"/>
      <c r="AY160" s="107"/>
      <c r="AZ160" s="17"/>
      <c r="BA160" s="107"/>
    </row>
    <row r="161" spans="1:53" ht="24.75" customHeight="1" x14ac:dyDescent="0.2">
      <c r="A161" s="185"/>
      <c r="B161" s="185"/>
      <c r="C161" s="185"/>
      <c r="D161" s="185"/>
      <c r="E161" s="17"/>
      <c r="F161" s="17"/>
      <c r="G161" s="17"/>
      <c r="H161" s="17"/>
      <c r="I161" s="17"/>
      <c r="J161" s="17"/>
      <c r="K161" s="17"/>
      <c r="L161" s="17"/>
      <c r="M161" s="17"/>
      <c r="N161" s="17"/>
      <c r="O161" s="17"/>
      <c r="P161" s="17"/>
      <c r="Q161" s="17"/>
      <c r="R161" s="17"/>
      <c r="S161" s="17"/>
      <c r="T161" s="17"/>
      <c r="U161" s="17"/>
      <c r="V161" s="17"/>
      <c r="W161" s="186"/>
      <c r="X161" s="17"/>
      <c r="Y161" s="17"/>
      <c r="Z161" s="17"/>
      <c r="AA161" s="17"/>
      <c r="AB161" s="17"/>
      <c r="AC161" s="17"/>
      <c r="AD161" s="17"/>
      <c r="AE161" s="17"/>
      <c r="AF161" s="17"/>
      <c r="AG161" s="190"/>
      <c r="AH161" s="190"/>
      <c r="AI161" s="17"/>
      <c r="AJ161" s="17"/>
      <c r="AK161" s="17"/>
      <c r="AL161" s="17"/>
      <c r="AM161" s="17"/>
      <c r="AN161" s="17"/>
      <c r="AO161" s="17"/>
      <c r="AP161" s="107"/>
      <c r="AQ161" s="107"/>
      <c r="AR161" s="107"/>
      <c r="AS161" s="107"/>
      <c r="AT161" s="17"/>
      <c r="AU161" s="107"/>
      <c r="AV161" s="107"/>
      <c r="AW161" s="17"/>
      <c r="AX161" s="107"/>
      <c r="AY161" s="107"/>
      <c r="AZ161" s="17"/>
      <c r="BA161" s="107"/>
    </row>
    <row r="162" spans="1:53" ht="24.75" customHeight="1" x14ac:dyDescent="0.2">
      <c r="A162" s="185"/>
      <c r="B162" s="185"/>
      <c r="C162" s="185"/>
      <c r="D162" s="185"/>
      <c r="E162" s="17"/>
      <c r="F162" s="17"/>
      <c r="G162" s="17"/>
      <c r="H162" s="17"/>
      <c r="I162" s="17"/>
      <c r="J162" s="17"/>
      <c r="K162" s="17"/>
      <c r="L162" s="17"/>
      <c r="M162" s="17"/>
      <c r="N162" s="17"/>
      <c r="O162" s="17"/>
      <c r="P162" s="17"/>
      <c r="Q162" s="17"/>
      <c r="R162" s="17"/>
      <c r="S162" s="17"/>
      <c r="T162" s="17"/>
      <c r="U162" s="17"/>
      <c r="V162" s="17"/>
      <c r="W162" s="186"/>
      <c r="X162" s="17"/>
      <c r="Y162" s="17"/>
      <c r="Z162" s="17"/>
      <c r="AA162" s="17"/>
      <c r="AB162" s="17"/>
      <c r="AC162" s="17"/>
      <c r="AD162" s="17"/>
      <c r="AE162" s="17"/>
      <c r="AF162" s="17"/>
      <c r="AG162" s="190"/>
      <c r="AH162" s="190"/>
      <c r="AI162" s="17"/>
      <c r="AJ162" s="17"/>
      <c r="AK162" s="17"/>
      <c r="AL162" s="17"/>
      <c r="AM162" s="17"/>
      <c r="AN162" s="17"/>
      <c r="AO162" s="17"/>
      <c r="AP162" s="107"/>
      <c r="AQ162" s="107"/>
      <c r="AR162" s="107"/>
      <c r="AS162" s="107"/>
      <c r="AT162" s="17"/>
      <c r="AU162" s="107"/>
      <c r="AV162" s="107"/>
      <c r="AW162" s="17"/>
      <c r="AX162" s="107"/>
      <c r="AY162" s="107"/>
      <c r="AZ162" s="17"/>
      <c r="BA162" s="107"/>
    </row>
    <row r="163" spans="1:53" ht="24.75" customHeight="1" x14ac:dyDescent="0.2">
      <c r="A163" s="185"/>
      <c r="B163" s="185"/>
      <c r="C163" s="185"/>
      <c r="D163" s="185"/>
      <c r="E163" s="17"/>
      <c r="F163" s="17"/>
      <c r="G163" s="17"/>
      <c r="H163" s="17"/>
      <c r="I163" s="17"/>
      <c r="J163" s="17"/>
      <c r="K163" s="17"/>
      <c r="L163" s="17"/>
      <c r="M163" s="17"/>
      <c r="N163" s="17"/>
      <c r="O163" s="17"/>
      <c r="P163" s="17"/>
      <c r="Q163" s="17"/>
      <c r="R163" s="17"/>
      <c r="S163" s="17"/>
      <c r="T163" s="17"/>
      <c r="U163" s="17"/>
      <c r="V163" s="17"/>
      <c r="W163" s="186"/>
      <c r="X163" s="17"/>
      <c r="Y163" s="17"/>
      <c r="Z163" s="17"/>
      <c r="AA163" s="17"/>
      <c r="AB163" s="17"/>
      <c r="AC163" s="17"/>
      <c r="AD163" s="17"/>
      <c r="AE163" s="17"/>
      <c r="AF163" s="17"/>
      <c r="AG163" s="190"/>
      <c r="AH163" s="190"/>
      <c r="AI163" s="17"/>
      <c r="AJ163" s="17"/>
      <c r="AK163" s="17"/>
      <c r="AL163" s="17"/>
      <c r="AM163" s="17"/>
      <c r="AN163" s="17"/>
      <c r="AO163" s="17"/>
      <c r="AP163" s="107"/>
      <c r="AQ163" s="107"/>
      <c r="AR163" s="107"/>
      <c r="AS163" s="107"/>
      <c r="AT163" s="17"/>
      <c r="AU163" s="107"/>
      <c r="AV163" s="107"/>
      <c r="AW163" s="17"/>
      <c r="AX163" s="107"/>
      <c r="AY163" s="107"/>
      <c r="AZ163" s="17"/>
      <c r="BA163" s="107"/>
    </row>
    <row r="164" spans="1:53" ht="24.75" customHeight="1" x14ac:dyDescent="0.2">
      <c r="A164" s="185"/>
      <c r="B164" s="185"/>
      <c r="C164" s="185"/>
      <c r="D164" s="185"/>
      <c r="E164" s="17"/>
      <c r="F164" s="17"/>
      <c r="G164" s="17"/>
      <c r="H164" s="17"/>
      <c r="I164" s="17"/>
      <c r="J164" s="17"/>
      <c r="K164" s="17"/>
      <c r="L164" s="17"/>
      <c r="M164" s="17"/>
      <c r="N164" s="17"/>
      <c r="O164" s="17"/>
      <c r="P164" s="17"/>
      <c r="Q164" s="17"/>
      <c r="R164" s="17"/>
      <c r="S164" s="17"/>
      <c r="T164" s="17"/>
      <c r="U164" s="17"/>
      <c r="V164" s="17"/>
      <c r="W164" s="186"/>
      <c r="X164" s="17"/>
      <c r="Y164" s="17"/>
      <c r="Z164" s="17"/>
      <c r="AA164" s="17"/>
      <c r="AB164" s="17"/>
      <c r="AC164" s="17"/>
      <c r="AD164" s="17"/>
      <c r="AE164" s="17"/>
      <c r="AF164" s="17"/>
      <c r="AG164" s="190"/>
      <c r="AH164" s="190"/>
      <c r="AI164" s="17"/>
      <c r="AJ164" s="17"/>
      <c r="AK164" s="17"/>
      <c r="AL164" s="17"/>
      <c r="AM164" s="17"/>
      <c r="AN164" s="17"/>
      <c r="AO164" s="17"/>
      <c r="AP164" s="107"/>
      <c r="AQ164" s="107"/>
      <c r="AR164" s="107"/>
      <c r="AS164" s="107"/>
      <c r="AT164" s="17"/>
      <c r="AU164" s="107"/>
      <c r="AV164" s="107"/>
      <c r="AW164" s="17"/>
      <c r="AX164" s="107"/>
      <c r="AY164" s="107"/>
      <c r="AZ164" s="17"/>
      <c r="BA164" s="107"/>
    </row>
    <row r="165" spans="1:53" ht="24.75" customHeight="1" x14ac:dyDescent="0.2">
      <c r="A165" s="185"/>
      <c r="B165" s="185"/>
      <c r="C165" s="185"/>
      <c r="D165" s="185"/>
      <c r="E165" s="17"/>
      <c r="F165" s="17"/>
      <c r="G165" s="17"/>
      <c r="H165" s="17"/>
      <c r="I165" s="17"/>
      <c r="J165" s="17"/>
      <c r="K165" s="17"/>
      <c r="L165" s="17"/>
      <c r="M165" s="17"/>
      <c r="N165" s="17"/>
      <c r="O165" s="17"/>
      <c r="P165" s="17"/>
      <c r="Q165" s="17"/>
      <c r="R165" s="17"/>
      <c r="S165" s="17"/>
      <c r="T165" s="17"/>
      <c r="U165" s="17"/>
      <c r="V165" s="17"/>
      <c r="W165" s="186"/>
      <c r="X165" s="17"/>
      <c r="Y165" s="17"/>
      <c r="Z165" s="17"/>
      <c r="AA165" s="17"/>
      <c r="AB165" s="17"/>
      <c r="AC165" s="17"/>
      <c r="AD165" s="17"/>
      <c r="AE165" s="17"/>
      <c r="AF165" s="17"/>
      <c r="AG165" s="190"/>
      <c r="AH165" s="190"/>
      <c r="AI165" s="17"/>
      <c r="AJ165" s="17"/>
      <c r="AK165" s="17"/>
      <c r="AL165" s="17"/>
      <c r="AM165" s="17"/>
      <c r="AN165" s="17"/>
      <c r="AO165" s="17"/>
      <c r="AP165" s="107"/>
      <c r="AQ165" s="107"/>
      <c r="AR165" s="107"/>
      <c r="AS165" s="107"/>
      <c r="AT165" s="17"/>
      <c r="AU165" s="107"/>
      <c r="AV165" s="107"/>
      <c r="AW165" s="17"/>
      <c r="AX165" s="107"/>
      <c r="AY165" s="107"/>
      <c r="AZ165" s="17"/>
      <c r="BA165" s="107"/>
    </row>
    <row r="166" spans="1:53" ht="24.75" customHeight="1" x14ac:dyDescent="0.2">
      <c r="A166" s="185"/>
      <c r="B166" s="185"/>
      <c r="C166" s="185"/>
      <c r="D166" s="185"/>
      <c r="E166" s="17"/>
      <c r="F166" s="17"/>
      <c r="G166" s="17"/>
      <c r="H166" s="17"/>
      <c r="I166" s="17"/>
      <c r="J166" s="17"/>
      <c r="K166" s="17"/>
      <c r="L166" s="17"/>
      <c r="M166" s="17"/>
      <c r="N166" s="17"/>
      <c r="O166" s="17"/>
      <c r="P166" s="17"/>
      <c r="Q166" s="17"/>
      <c r="R166" s="17"/>
      <c r="S166" s="17"/>
      <c r="T166" s="17"/>
      <c r="U166" s="17"/>
      <c r="V166" s="17"/>
      <c r="W166" s="186"/>
      <c r="X166" s="17"/>
      <c r="Y166" s="17"/>
      <c r="Z166" s="17"/>
      <c r="AA166" s="17"/>
      <c r="AB166" s="17"/>
      <c r="AC166" s="17"/>
      <c r="AD166" s="17"/>
      <c r="AE166" s="17"/>
      <c r="AF166" s="17"/>
      <c r="AG166" s="190"/>
      <c r="AH166" s="190"/>
      <c r="AI166" s="17"/>
      <c r="AJ166" s="17"/>
      <c r="AK166" s="17"/>
      <c r="AL166" s="17"/>
      <c r="AM166" s="17"/>
      <c r="AN166" s="17"/>
      <c r="AO166" s="17"/>
      <c r="AP166" s="107"/>
      <c r="AQ166" s="107"/>
      <c r="AR166" s="107"/>
      <c r="AS166" s="107"/>
      <c r="AT166" s="17"/>
      <c r="AU166" s="107"/>
      <c r="AV166" s="107"/>
      <c r="AW166" s="17"/>
      <c r="AX166" s="107"/>
      <c r="AY166" s="107"/>
      <c r="AZ166" s="17"/>
      <c r="BA166" s="107"/>
    </row>
    <row r="167" spans="1:53" ht="24.75" customHeight="1" x14ac:dyDescent="0.2">
      <c r="A167" s="185"/>
      <c r="B167" s="185"/>
      <c r="C167" s="185"/>
      <c r="D167" s="185"/>
      <c r="E167" s="17"/>
      <c r="F167" s="17"/>
      <c r="G167" s="17"/>
      <c r="H167" s="17"/>
      <c r="I167" s="17"/>
      <c r="J167" s="17"/>
      <c r="K167" s="17"/>
      <c r="L167" s="17"/>
      <c r="M167" s="17"/>
      <c r="N167" s="17"/>
      <c r="O167" s="17"/>
      <c r="P167" s="17"/>
      <c r="Q167" s="17"/>
      <c r="R167" s="17"/>
      <c r="S167" s="17"/>
      <c r="T167" s="17"/>
      <c r="U167" s="17"/>
      <c r="V167" s="17"/>
      <c r="W167" s="186"/>
      <c r="X167" s="17"/>
      <c r="Y167" s="17"/>
      <c r="Z167" s="17"/>
      <c r="AA167" s="17"/>
      <c r="AB167" s="17"/>
      <c r="AC167" s="17"/>
      <c r="AD167" s="17"/>
      <c r="AE167" s="17"/>
      <c r="AF167" s="17"/>
      <c r="AG167" s="190"/>
      <c r="AH167" s="190"/>
      <c r="AI167" s="17"/>
      <c r="AJ167" s="17"/>
      <c r="AK167" s="17"/>
      <c r="AL167" s="17"/>
      <c r="AM167" s="17"/>
      <c r="AN167" s="17"/>
      <c r="AO167" s="17"/>
      <c r="AP167" s="107"/>
      <c r="AQ167" s="107"/>
      <c r="AR167" s="107"/>
      <c r="AS167" s="107"/>
      <c r="AT167" s="17"/>
      <c r="AU167" s="107"/>
      <c r="AV167" s="107"/>
      <c r="AW167" s="17"/>
      <c r="AX167" s="107"/>
      <c r="AY167" s="107"/>
      <c r="AZ167" s="17"/>
      <c r="BA167" s="107"/>
    </row>
    <row r="168" spans="1:53" ht="24.75" customHeight="1" x14ac:dyDescent="0.2">
      <c r="A168" s="185"/>
      <c r="B168" s="185"/>
      <c r="C168" s="185"/>
      <c r="D168" s="185"/>
      <c r="E168" s="17"/>
      <c r="F168" s="17"/>
      <c r="G168" s="17"/>
      <c r="H168" s="17"/>
      <c r="I168" s="17"/>
      <c r="J168" s="17"/>
      <c r="K168" s="17"/>
      <c r="L168" s="17"/>
      <c r="M168" s="17"/>
      <c r="N168" s="17"/>
      <c r="O168" s="17"/>
      <c r="P168" s="17"/>
      <c r="Q168" s="17"/>
      <c r="R168" s="17"/>
      <c r="S168" s="17"/>
      <c r="T168" s="17"/>
      <c r="U168" s="17"/>
      <c r="V168" s="17"/>
      <c r="W168" s="186"/>
      <c r="X168" s="17"/>
      <c r="Y168" s="17"/>
      <c r="Z168" s="17"/>
      <c r="AA168" s="17"/>
      <c r="AB168" s="17"/>
      <c r="AC168" s="17"/>
      <c r="AD168" s="17"/>
      <c r="AE168" s="17"/>
      <c r="AF168" s="17"/>
      <c r="AG168" s="190"/>
      <c r="AH168" s="190"/>
      <c r="AI168" s="17"/>
      <c r="AJ168" s="17"/>
      <c r="AK168" s="17"/>
      <c r="AL168" s="17"/>
      <c r="AM168" s="17"/>
      <c r="AN168" s="17"/>
      <c r="AO168" s="17"/>
      <c r="AP168" s="107"/>
      <c r="AQ168" s="107"/>
      <c r="AR168" s="107"/>
      <c r="AS168" s="107"/>
      <c r="AT168" s="17"/>
      <c r="AU168" s="107"/>
      <c r="AV168" s="107"/>
      <c r="AW168" s="17"/>
      <c r="AX168" s="107"/>
      <c r="AY168" s="107"/>
      <c r="AZ168" s="17"/>
      <c r="BA168" s="107"/>
    </row>
    <row r="169" spans="1:53" ht="24.75" customHeight="1" x14ac:dyDescent="0.2">
      <c r="A169" s="185"/>
      <c r="B169" s="185"/>
      <c r="C169" s="185"/>
      <c r="D169" s="185"/>
      <c r="E169" s="17"/>
      <c r="F169" s="17"/>
      <c r="G169" s="17"/>
      <c r="H169" s="17"/>
      <c r="I169" s="17"/>
      <c r="J169" s="17"/>
      <c r="K169" s="17"/>
      <c r="L169" s="17"/>
      <c r="M169" s="17"/>
      <c r="N169" s="17"/>
      <c r="O169" s="17"/>
      <c r="P169" s="17"/>
      <c r="Q169" s="17"/>
      <c r="R169" s="17"/>
      <c r="S169" s="17"/>
      <c r="T169" s="17"/>
      <c r="U169" s="17"/>
      <c r="V169" s="17"/>
      <c r="W169" s="186"/>
      <c r="X169" s="17"/>
      <c r="Y169" s="17"/>
      <c r="Z169" s="17"/>
      <c r="AA169" s="17"/>
      <c r="AB169" s="17"/>
      <c r="AC169" s="17"/>
      <c r="AD169" s="17"/>
      <c r="AE169" s="17"/>
      <c r="AF169" s="17"/>
      <c r="AG169" s="190"/>
      <c r="AH169" s="190"/>
      <c r="AI169" s="17"/>
      <c r="AJ169" s="17"/>
      <c r="AK169" s="17"/>
      <c r="AL169" s="17"/>
      <c r="AM169" s="17"/>
      <c r="AN169" s="17"/>
      <c r="AO169" s="17"/>
      <c r="AP169" s="107"/>
      <c r="AQ169" s="107"/>
      <c r="AR169" s="107"/>
      <c r="AS169" s="107"/>
      <c r="AT169" s="17"/>
      <c r="AU169" s="107"/>
      <c r="AV169" s="107"/>
      <c r="AW169" s="17"/>
      <c r="AX169" s="107"/>
      <c r="AY169" s="107"/>
      <c r="AZ169" s="17"/>
      <c r="BA169" s="107"/>
    </row>
    <row r="170" spans="1:53" ht="24.75" customHeight="1" x14ac:dyDescent="0.2">
      <c r="A170" s="185"/>
      <c r="B170" s="185"/>
      <c r="C170" s="185"/>
      <c r="D170" s="185"/>
      <c r="E170" s="17"/>
      <c r="F170" s="17"/>
      <c r="G170" s="17"/>
      <c r="H170" s="17"/>
      <c r="I170" s="17"/>
      <c r="J170" s="17"/>
      <c r="K170" s="17"/>
      <c r="L170" s="17"/>
      <c r="M170" s="17"/>
      <c r="N170" s="17"/>
      <c r="O170" s="17"/>
      <c r="P170" s="17"/>
      <c r="Q170" s="17"/>
      <c r="R170" s="17"/>
      <c r="S170" s="17"/>
      <c r="T170" s="17"/>
      <c r="U170" s="17"/>
      <c r="V170" s="17"/>
      <c r="W170" s="186"/>
      <c r="X170" s="17"/>
      <c r="Y170" s="17"/>
      <c r="Z170" s="17"/>
      <c r="AA170" s="17"/>
      <c r="AB170" s="17"/>
      <c r="AC170" s="17"/>
      <c r="AD170" s="17"/>
      <c r="AE170" s="17"/>
      <c r="AF170" s="17"/>
      <c r="AG170" s="190"/>
      <c r="AH170" s="190"/>
      <c r="AI170" s="17"/>
      <c r="AJ170" s="17"/>
      <c r="AK170" s="17"/>
      <c r="AL170" s="17"/>
      <c r="AM170" s="17"/>
      <c r="AN170" s="17"/>
      <c r="AO170" s="17"/>
      <c r="AP170" s="107"/>
      <c r="AQ170" s="107"/>
      <c r="AR170" s="107"/>
      <c r="AS170" s="107"/>
      <c r="AT170" s="17"/>
      <c r="AU170" s="107"/>
      <c r="AV170" s="107"/>
      <c r="AW170" s="17"/>
      <c r="AX170" s="107"/>
      <c r="AY170" s="107"/>
      <c r="AZ170" s="17"/>
      <c r="BA170" s="107"/>
    </row>
    <row r="171" spans="1:53" ht="24.75" customHeight="1" x14ac:dyDescent="0.2">
      <c r="A171" s="185"/>
      <c r="B171" s="185"/>
      <c r="C171" s="185"/>
      <c r="D171" s="185"/>
      <c r="E171" s="17"/>
      <c r="F171" s="17"/>
      <c r="G171" s="17"/>
      <c r="H171" s="17"/>
      <c r="I171" s="17"/>
      <c r="J171" s="17"/>
      <c r="K171" s="17"/>
      <c r="L171" s="17"/>
      <c r="M171" s="17"/>
      <c r="N171" s="17"/>
      <c r="O171" s="17"/>
      <c r="P171" s="17"/>
      <c r="Q171" s="17"/>
      <c r="R171" s="17"/>
      <c r="S171" s="17"/>
      <c r="T171" s="17"/>
      <c r="U171" s="17"/>
      <c r="V171" s="17"/>
      <c r="W171" s="186"/>
      <c r="X171" s="17"/>
      <c r="Y171" s="17"/>
      <c r="Z171" s="17"/>
      <c r="AA171" s="17"/>
      <c r="AB171" s="17"/>
      <c r="AC171" s="17"/>
      <c r="AD171" s="17"/>
      <c r="AE171" s="17"/>
      <c r="AF171" s="17"/>
      <c r="AG171" s="190"/>
      <c r="AH171" s="190"/>
      <c r="AI171" s="17"/>
      <c r="AJ171" s="17"/>
      <c r="AK171" s="17"/>
      <c r="AL171" s="17"/>
      <c r="AM171" s="17"/>
      <c r="AN171" s="17"/>
      <c r="AO171" s="17"/>
      <c r="AP171" s="107"/>
      <c r="AQ171" s="107"/>
      <c r="AR171" s="107"/>
      <c r="AS171" s="107"/>
      <c r="AT171" s="17"/>
      <c r="AU171" s="107"/>
      <c r="AV171" s="107"/>
      <c r="AW171" s="17"/>
      <c r="AX171" s="107"/>
      <c r="AY171" s="107"/>
      <c r="AZ171" s="17"/>
      <c r="BA171" s="107"/>
    </row>
    <row r="172" spans="1:53" ht="24.75" customHeight="1" x14ac:dyDescent="0.2">
      <c r="A172" s="185"/>
      <c r="B172" s="185"/>
      <c r="C172" s="185"/>
      <c r="D172" s="185"/>
      <c r="E172" s="17"/>
      <c r="F172" s="17"/>
      <c r="G172" s="17"/>
      <c r="H172" s="17"/>
      <c r="I172" s="17"/>
      <c r="J172" s="17"/>
      <c r="K172" s="17"/>
      <c r="L172" s="17"/>
      <c r="M172" s="17"/>
      <c r="N172" s="17"/>
      <c r="O172" s="17"/>
      <c r="P172" s="17"/>
      <c r="Q172" s="17"/>
      <c r="R172" s="17"/>
      <c r="S172" s="17"/>
      <c r="T172" s="17"/>
      <c r="U172" s="17"/>
      <c r="V172" s="17"/>
      <c r="W172" s="186"/>
      <c r="X172" s="17"/>
      <c r="Y172" s="17"/>
      <c r="Z172" s="17"/>
      <c r="AA172" s="17"/>
      <c r="AB172" s="17"/>
      <c r="AC172" s="17"/>
      <c r="AD172" s="17"/>
      <c r="AE172" s="17"/>
      <c r="AF172" s="17"/>
      <c r="AG172" s="190"/>
      <c r="AH172" s="190"/>
      <c r="AI172" s="17"/>
      <c r="AJ172" s="17"/>
      <c r="AK172" s="17"/>
      <c r="AL172" s="17"/>
      <c r="AM172" s="17"/>
      <c r="AN172" s="17"/>
      <c r="AO172" s="17"/>
      <c r="AP172" s="107"/>
      <c r="AQ172" s="107"/>
      <c r="AR172" s="107"/>
      <c r="AS172" s="107"/>
      <c r="AT172" s="17"/>
      <c r="AU172" s="107"/>
      <c r="AV172" s="107"/>
      <c r="AW172" s="17"/>
      <c r="AX172" s="107"/>
      <c r="AY172" s="107"/>
      <c r="AZ172" s="17"/>
      <c r="BA172" s="107"/>
    </row>
    <row r="173" spans="1:53" ht="24.75" customHeight="1" x14ac:dyDescent="0.2">
      <c r="A173" s="185"/>
      <c r="B173" s="185"/>
      <c r="C173" s="185"/>
      <c r="D173" s="185"/>
      <c r="E173" s="17"/>
      <c r="F173" s="17"/>
      <c r="G173" s="17"/>
      <c r="H173" s="17"/>
      <c r="I173" s="17"/>
      <c r="J173" s="17"/>
      <c r="K173" s="17"/>
      <c r="L173" s="17"/>
      <c r="M173" s="17"/>
      <c r="N173" s="17"/>
      <c r="O173" s="17"/>
      <c r="P173" s="17"/>
      <c r="Q173" s="17"/>
      <c r="R173" s="17"/>
      <c r="S173" s="17"/>
      <c r="T173" s="17"/>
      <c r="U173" s="17"/>
      <c r="V173" s="17"/>
      <c r="W173" s="186"/>
      <c r="X173" s="17"/>
      <c r="Y173" s="17"/>
      <c r="Z173" s="17"/>
      <c r="AA173" s="17"/>
      <c r="AB173" s="17"/>
      <c r="AC173" s="17"/>
      <c r="AD173" s="17"/>
      <c r="AE173" s="17"/>
      <c r="AF173" s="17"/>
      <c r="AG173" s="190"/>
      <c r="AH173" s="190"/>
      <c r="AI173" s="17"/>
      <c r="AJ173" s="17"/>
      <c r="AK173" s="17"/>
      <c r="AL173" s="17"/>
      <c r="AM173" s="17"/>
      <c r="AN173" s="17"/>
      <c r="AO173" s="17"/>
      <c r="AP173" s="107"/>
      <c r="AQ173" s="107"/>
      <c r="AR173" s="107"/>
      <c r="AS173" s="107"/>
      <c r="AT173" s="17"/>
      <c r="AU173" s="107"/>
      <c r="AV173" s="107"/>
      <c r="AW173" s="17"/>
      <c r="AX173" s="107"/>
      <c r="AY173" s="107"/>
      <c r="AZ173" s="17"/>
      <c r="BA173" s="107"/>
    </row>
    <row r="174" spans="1:53" ht="24.75" customHeight="1" x14ac:dyDescent="0.2">
      <c r="A174" s="185"/>
      <c r="B174" s="185"/>
      <c r="C174" s="185"/>
      <c r="D174" s="185"/>
      <c r="E174" s="17"/>
      <c r="F174" s="17"/>
      <c r="G174" s="17"/>
      <c r="H174" s="17"/>
      <c r="I174" s="17"/>
      <c r="J174" s="17"/>
      <c r="K174" s="17"/>
      <c r="L174" s="17"/>
      <c r="M174" s="17"/>
      <c r="N174" s="17"/>
      <c r="O174" s="17"/>
      <c r="P174" s="17"/>
      <c r="Q174" s="17"/>
      <c r="R174" s="17"/>
      <c r="S174" s="17"/>
      <c r="T174" s="17"/>
      <c r="U174" s="17"/>
      <c r="V174" s="17"/>
      <c r="W174" s="186"/>
      <c r="X174" s="17"/>
      <c r="Y174" s="17"/>
      <c r="Z174" s="17"/>
      <c r="AA174" s="17"/>
      <c r="AB174" s="17"/>
      <c r="AC174" s="17"/>
      <c r="AD174" s="17"/>
      <c r="AE174" s="17"/>
      <c r="AF174" s="17"/>
      <c r="AG174" s="190"/>
      <c r="AH174" s="190"/>
      <c r="AI174" s="17"/>
      <c r="AJ174" s="17"/>
      <c r="AK174" s="17"/>
      <c r="AL174" s="17"/>
      <c r="AM174" s="17"/>
      <c r="AN174" s="17"/>
      <c r="AO174" s="17"/>
      <c r="AP174" s="107"/>
      <c r="AQ174" s="107"/>
      <c r="AR174" s="107"/>
      <c r="AS174" s="107"/>
      <c r="AT174" s="17"/>
      <c r="AU174" s="107"/>
      <c r="AV174" s="107"/>
      <c r="AW174" s="17"/>
      <c r="AX174" s="107"/>
      <c r="AY174" s="107"/>
      <c r="AZ174" s="17"/>
      <c r="BA174" s="107"/>
    </row>
    <row r="175" spans="1:53" ht="24.75" customHeight="1" x14ac:dyDescent="0.2">
      <c r="A175" s="185"/>
      <c r="B175" s="185"/>
      <c r="C175" s="185"/>
      <c r="D175" s="185"/>
      <c r="E175" s="17"/>
      <c r="F175" s="17"/>
      <c r="G175" s="17"/>
      <c r="H175" s="17"/>
      <c r="I175" s="17"/>
      <c r="J175" s="17"/>
      <c r="K175" s="17"/>
      <c r="L175" s="17"/>
      <c r="M175" s="17"/>
      <c r="N175" s="17"/>
      <c r="O175" s="17"/>
      <c r="P175" s="17"/>
      <c r="Q175" s="17"/>
      <c r="R175" s="17"/>
      <c r="S175" s="17"/>
      <c r="T175" s="17"/>
      <c r="U175" s="17"/>
      <c r="V175" s="17"/>
      <c r="W175" s="186"/>
      <c r="X175" s="17"/>
      <c r="Y175" s="17"/>
      <c r="Z175" s="17"/>
      <c r="AA175" s="17"/>
      <c r="AB175" s="17"/>
      <c r="AC175" s="17"/>
      <c r="AD175" s="17"/>
      <c r="AE175" s="17"/>
      <c r="AF175" s="17"/>
      <c r="AG175" s="190"/>
      <c r="AH175" s="190"/>
      <c r="AI175" s="17"/>
      <c r="AJ175" s="17"/>
      <c r="AK175" s="17"/>
      <c r="AL175" s="17"/>
      <c r="AM175" s="17"/>
      <c r="AN175" s="17"/>
      <c r="AO175" s="17"/>
      <c r="AP175" s="107"/>
      <c r="AQ175" s="107"/>
      <c r="AR175" s="107"/>
      <c r="AS175" s="107"/>
      <c r="AT175" s="17"/>
      <c r="AU175" s="107"/>
      <c r="AV175" s="107"/>
      <c r="AW175" s="17"/>
      <c r="AX175" s="107"/>
      <c r="AY175" s="107"/>
      <c r="AZ175" s="17"/>
      <c r="BA175" s="107"/>
    </row>
    <row r="176" spans="1:53" ht="24.75" customHeight="1" x14ac:dyDescent="0.2">
      <c r="A176" s="185"/>
      <c r="B176" s="185"/>
      <c r="C176" s="185"/>
      <c r="D176" s="185"/>
      <c r="E176" s="17"/>
      <c r="F176" s="17"/>
      <c r="G176" s="17"/>
      <c r="H176" s="17"/>
      <c r="I176" s="17"/>
      <c r="J176" s="17"/>
      <c r="K176" s="17"/>
      <c r="L176" s="17"/>
      <c r="M176" s="17"/>
      <c r="N176" s="17"/>
      <c r="O176" s="17"/>
      <c r="P176" s="17"/>
      <c r="Q176" s="17"/>
      <c r="R176" s="17"/>
      <c r="S176" s="17"/>
      <c r="T176" s="17"/>
      <c r="U176" s="17"/>
      <c r="V176" s="17"/>
      <c r="W176" s="186"/>
      <c r="X176" s="17"/>
      <c r="Y176" s="17"/>
      <c r="Z176" s="17"/>
      <c r="AA176" s="17"/>
      <c r="AB176" s="17"/>
      <c r="AC176" s="17"/>
      <c r="AD176" s="17"/>
      <c r="AE176" s="17"/>
      <c r="AF176" s="17"/>
      <c r="AG176" s="190"/>
      <c r="AH176" s="190"/>
      <c r="AI176" s="17"/>
      <c r="AJ176" s="17"/>
      <c r="AK176" s="17"/>
      <c r="AL176" s="17"/>
      <c r="AM176" s="17"/>
      <c r="AN176" s="17"/>
      <c r="AO176" s="17"/>
      <c r="AP176" s="107"/>
      <c r="AQ176" s="107"/>
      <c r="AR176" s="107"/>
      <c r="AS176" s="107"/>
      <c r="AT176" s="17"/>
      <c r="AU176" s="107"/>
      <c r="AV176" s="107"/>
      <c r="AW176" s="17"/>
      <c r="AX176" s="107"/>
      <c r="AY176" s="107"/>
      <c r="AZ176" s="17"/>
      <c r="BA176" s="107"/>
    </row>
    <row r="177" spans="1:53" ht="24.75" customHeight="1" x14ac:dyDescent="0.2">
      <c r="A177" s="185"/>
      <c r="B177" s="185"/>
      <c r="C177" s="185"/>
      <c r="D177" s="185"/>
      <c r="E177" s="17"/>
      <c r="F177" s="17"/>
      <c r="G177" s="17"/>
      <c r="H177" s="17"/>
      <c r="I177" s="17"/>
      <c r="J177" s="17"/>
      <c r="K177" s="17"/>
      <c r="L177" s="17"/>
      <c r="M177" s="17"/>
      <c r="N177" s="17"/>
      <c r="O177" s="17"/>
      <c r="P177" s="17"/>
      <c r="Q177" s="17"/>
      <c r="R177" s="17"/>
      <c r="S177" s="17"/>
      <c r="T177" s="17"/>
      <c r="U177" s="17"/>
      <c r="V177" s="17"/>
      <c r="W177" s="186"/>
      <c r="X177" s="17"/>
      <c r="Y177" s="17"/>
      <c r="Z177" s="17"/>
      <c r="AA177" s="17"/>
      <c r="AB177" s="17"/>
      <c r="AC177" s="17"/>
      <c r="AD177" s="17"/>
      <c r="AE177" s="17"/>
      <c r="AF177" s="17"/>
      <c r="AG177" s="190"/>
      <c r="AH177" s="190"/>
      <c r="AI177" s="17"/>
      <c r="AJ177" s="17"/>
      <c r="AK177" s="17"/>
      <c r="AL177" s="17"/>
      <c r="AM177" s="17"/>
      <c r="AN177" s="17"/>
      <c r="AO177" s="17"/>
      <c r="AP177" s="107"/>
      <c r="AQ177" s="107"/>
      <c r="AR177" s="107"/>
      <c r="AS177" s="107"/>
      <c r="AT177" s="17"/>
      <c r="AU177" s="107"/>
      <c r="AV177" s="107"/>
      <c r="AW177" s="17"/>
      <c r="AX177" s="107"/>
      <c r="AY177" s="107"/>
      <c r="AZ177" s="17"/>
      <c r="BA177" s="107"/>
    </row>
    <row r="178" spans="1:53" ht="24.75" customHeight="1" x14ac:dyDescent="0.2">
      <c r="A178" s="185"/>
      <c r="B178" s="185"/>
      <c r="C178" s="185"/>
      <c r="D178" s="185"/>
      <c r="E178" s="17"/>
      <c r="F178" s="17"/>
      <c r="G178" s="17"/>
      <c r="H178" s="17"/>
      <c r="I178" s="17"/>
      <c r="J178" s="17"/>
      <c r="K178" s="17"/>
      <c r="L178" s="17"/>
      <c r="M178" s="17"/>
      <c r="N178" s="17"/>
      <c r="O178" s="17"/>
      <c r="P178" s="17"/>
      <c r="Q178" s="17"/>
      <c r="R178" s="17"/>
      <c r="S178" s="17"/>
      <c r="T178" s="17"/>
      <c r="U178" s="17"/>
      <c r="V178" s="17"/>
      <c r="W178" s="186"/>
      <c r="X178" s="17"/>
      <c r="Y178" s="17"/>
      <c r="Z178" s="17"/>
      <c r="AA178" s="17"/>
      <c r="AB178" s="17"/>
      <c r="AC178" s="17"/>
      <c r="AD178" s="17"/>
      <c r="AE178" s="17"/>
      <c r="AF178" s="17"/>
      <c r="AG178" s="190"/>
      <c r="AH178" s="190"/>
      <c r="AI178" s="17"/>
      <c r="AJ178" s="17"/>
      <c r="AK178" s="17"/>
      <c r="AL178" s="17"/>
      <c r="AM178" s="17"/>
      <c r="AN178" s="17"/>
      <c r="AO178" s="17"/>
      <c r="AP178" s="107"/>
      <c r="AQ178" s="107"/>
      <c r="AR178" s="107"/>
      <c r="AS178" s="107"/>
      <c r="AT178" s="17"/>
      <c r="AU178" s="107"/>
      <c r="AV178" s="107"/>
      <c r="AW178" s="17"/>
      <c r="AX178" s="107"/>
      <c r="AY178" s="107"/>
      <c r="AZ178" s="17"/>
      <c r="BA178" s="107"/>
    </row>
    <row r="179" spans="1:53" ht="24.75" customHeight="1" x14ac:dyDescent="0.2">
      <c r="A179" s="185"/>
      <c r="B179" s="185"/>
      <c r="C179" s="185"/>
      <c r="D179" s="185"/>
      <c r="E179" s="17"/>
      <c r="F179" s="17"/>
      <c r="G179" s="17"/>
      <c r="H179" s="17"/>
      <c r="I179" s="17"/>
      <c r="J179" s="17"/>
      <c r="K179" s="17"/>
      <c r="L179" s="17"/>
      <c r="M179" s="17"/>
      <c r="N179" s="17"/>
      <c r="O179" s="17"/>
      <c r="P179" s="17"/>
      <c r="Q179" s="17"/>
      <c r="R179" s="17"/>
      <c r="S179" s="17"/>
      <c r="T179" s="17"/>
      <c r="U179" s="17"/>
      <c r="V179" s="17"/>
      <c r="W179" s="186"/>
      <c r="X179" s="17"/>
      <c r="Y179" s="17"/>
      <c r="Z179" s="17"/>
      <c r="AA179" s="17"/>
      <c r="AB179" s="17"/>
      <c r="AC179" s="17"/>
      <c r="AD179" s="17"/>
      <c r="AE179" s="17"/>
      <c r="AF179" s="17"/>
      <c r="AG179" s="190"/>
      <c r="AH179" s="190"/>
      <c r="AI179" s="17"/>
      <c r="AJ179" s="17"/>
      <c r="AK179" s="17"/>
      <c r="AL179" s="17"/>
      <c r="AM179" s="17"/>
      <c r="AN179" s="17"/>
      <c r="AO179" s="17"/>
      <c r="AP179" s="107"/>
      <c r="AQ179" s="107"/>
      <c r="AR179" s="107"/>
      <c r="AS179" s="107"/>
      <c r="AT179" s="17"/>
      <c r="AU179" s="107"/>
      <c r="AV179" s="107"/>
      <c r="AW179" s="17"/>
      <c r="AX179" s="107"/>
      <c r="AY179" s="107"/>
      <c r="AZ179" s="17"/>
      <c r="BA179" s="107"/>
    </row>
    <row r="180" spans="1:53" ht="24.75" customHeight="1" x14ac:dyDescent="0.2">
      <c r="A180" s="185"/>
      <c r="B180" s="185"/>
      <c r="C180" s="185"/>
      <c r="D180" s="185"/>
      <c r="E180" s="17"/>
      <c r="F180" s="17"/>
      <c r="G180" s="17"/>
      <c r="H180" s="17"/>
      <c r="I180" s="17"/>
      <c r="J180" s="17"/>
      <c r="K180" s="17"/>
      <c r="L180" s="17"/>
      <c r="M180" s="17"/>
      <c r="N180" s="17"/>
      <c r="O180" s="17"/>
      <c r="P180" s="17"/>
      <c r="Q180" s="17"/>
      <c r="R180" s="17"/>
      <c r="S180" s="17"/>
      <c r="T180" s="17"/>
      <c r="U180" s="17"/>
      <c r="V180" s="17"/>
      <c r="W180" s="186"/>
      <c r="X180" s="17"/>
      <c r="Y180" s="17"/>
      <c r="Z180" s="17"/>
      <c r="AA180" s="17"/>
      <c r="AB180" s="17"/>
      <c r="AC180" s="17"/>
      <c r="AD180" s="17"/>
      <c r="AE180" s="17"/>
      <c r="AF180" s="17"/>
      <c r="AG180" s="190"/>
      <c r="AH180" s="190"/>
      <c r="AI180" s="17"/>
      <c r="AJ180" s="17"/>
      <c r="AK180" s="17"/>
      <c r="AL180" s="17"/>
      <c r="AM180" s="17"/>
      <c r="AN180" s="17"/>
      <c r="AO180" s="17"/>
      <c r="AP180" s="107"/>
      <c r="AQ180" s="107"/>
      <c r="AR180" s="107"/>
      <c r="AS180" s="107"/>
      <c r="AT180" s="17"/>
      <c r="AU180" s="107"/>
      <c r="AV180" s="107"/>
      <c r="AW180" s="17"/>
      <c r="AX180" s="107"/>
      <c r="AY180" s="107"/>
      <c r="AZ180" s="17"/>
      <c r="BA180" s="107"/>
    </row>
    <row r="181" spans="1:53" ht="24.75" customHeight="1" x14ac:dyDescent="0.2">
      <c r="A181" s="185"/>
      <c r="B181" s="185"/>
      <c r="C181" s="185"/>
      <c r="D181" s="185"/>
      <c r="E181" s="17"/>
      <c r="F181" s="17"/>
      <c r="G181" s="17"/>
      <c r="H181" s="17"/>
      <c r="I181" s="17"/>
      <c r="J181" s="17"/>
      <c r="K181" s="17"/>
      <c r="L181" s="17"/>
      <c r="M181" s="17"/>
      <c r="N181" s="17"/>
      <c r="O181" s="17"/>
      <c r="P181" s="17"/>
      <c r="Q181" s="17"/>
      <c r="R181" s="17"/>
      <c r="S181" s="17"/>
      <c r="T181" s="17"/>
      <c r="U181" s="17"/>
      <c r="V181" s="17"/>
      <c r="W181" s="186"/>
      <c r="X181" s="17"/>
      <c r="Y181" s="17"/>
      <c r="Z181" s="17"/>
      <c r="AA181" s="17"/>
      <c r="AB181" s="17"/>
      <c r="AC181" s="17"/>
      <c r="AD181" s="17"/>
      <c r="AE181" s="17"/>
      <c r="AF181" s="17"/>
      <c r="AG181" s="190"/>
      <c r="AH181" s="190"/>
      <c r="AI181" s="17"/>
      <c r="AJ181" s="17"/>
      <c r="AK181" s="17"/>
      <c r="AL181" s="17"/>
      <c r="AM181" s="17"/>
      <c r="AN181" s="17"/>
      <c r="AO181" s="17"/>
      <c r="AP181" s="107"/>
      <c r="AQ181" s="107"/>
      <c r="AR181" s="107"/>
      <c r="AS181" s="107"/>
      <c r="AT181" s="17"/>
      <c r="AU181" s="107"/>
      <c r="AV181" s="107"/>
      <c r="AW181" s="17"/>
      <c r="AX181" s="107"/>
      <c r="AY181" s="107"/>
      <c r="AZ181" s="17"/>
      <c r="BA181" s="107"/>
    </row>
    <row r="182" spans="1:53" ht="24.75" customHeight="1" x14ac:dyDescent="0.2">
      <c r="A182" s="185"/>
      <c r="B182" s="185"/>
      <c r="C182" s="185"/>
      <c r="D182" s="185"/>
      <c r="E182" s="17"/>
      <c r="F182" s="17"/>
      <c r="G182" s="17"/>
      <c r="H182" s="17"/>
      <c r="I182" s="17"/>
      <c r="J182" s="17"/>
      <c r="K182" s="17"/>
      <c r="L182" s="17"/>
      <c r="M182" s="17"/>
      <c r="N182" s="17"/>
      <c r="O182" s="17"/>
      <c r="P182" s="17"/>
      <c r="Q182" s="17"/>
      <c r="R182" s="17"/>
      <c r="S182" s="17"/>
      <c r="T182" s="17"/>
      <c r="U182" s="17"/>
      <c r="V182" s="17"/>
      <c r="W182" s="186"/>
      <c r="X182" s="17"/>
      <c r="Y182" s="17"/>
      <c r="Z182" s="17"/>
      <c r="AA182" s="17"/>
      <c r="AB182" s="17"/>
      <c r="AC182" s="17"/>
      <c r="AD182" s="17"/>
      <c r="AE182" s="17"/>
      <c r="AF182" s="17"/>
      <c r="AG182" s="190"/>
      <c r="AH182" s="190"/>
      <c r="AI182" s="17"/>
      <c r="AJ182" s="17"/>
      <c r="AK182" s="17"/>
      <c r="AL182" s="17"/>
      <c r="AM182" s="17"/>
      <c r="AN182" s="17"/>
      <c r="AO182" s="17"/>
      <c r="AP182" s="107"/>
      <c r="AQ182" s="107"/>
      <c r="AR182" s="107"/>
      <c r="AS182" s="107"/>
      <c r="AT182" s="17"/>
      <c r="AU182" s="107"/>
      <c r="AV182" s="107"/>
      <c r="AW182" s="17"/>
      <c r="AX182" s="107"/>
      <c r="AY182" s="107"/>
      <c r="AZ182" s="17"/>
      <c r="BA182" s="107"/>
    </row>
    <row r="183" spans="1:53" ht="24.75" customHeight="1" x14ac:dyDescent="0.2">
      <c r="A183" s="185"/>
      <c r="B183" s="185"/>
      <c r="C183" s="185"/>
      <c r="D183" s="185"/>
      <c r="E183" s="17"/>
      <c r="F183" s="17"/>
      <c r="G183" s="17"/>
      <c r="H183" s="17"/>
      <c r="I183" s="17"/>
      <c r="J183" s="17"/>
      <c r="K183" s="17"/>
      <c r="L183" s="17"/>
      <c r="M183" s="17"/>
      <c r="N183" s="17"/>
      <c r="O183" s="17"/>
      <c r="P183" s="17"/>
      <c r="Q183" s="17"/>
      <c r="R183" s="17"/>
      <c r="S183" s="17"/>
      <c r="T183" s="17"/>
      <c r="U183" s="17"/>
      <c r="V183" s="17"/>
      <c r="W183" s="186"/>
      <c r="X183" s="17"/>
      <c r="Y183" s="17"/>
      <c r="Z183" s="17"/>
      <c r="AA183" s="17"/>
      <c r="AB183" s="17"/>
      <c r="AC183" s="17"/>
      <c r="AD183" s="17"/>
      <c r="AE183" s="17"/>
      <c r="AF183" s="17"/>
      <c r="AG183" s="190"/>
      <c r="AH183" s="190"/>
      <c r="AI183" s="17"/>
      <c r="AJ183" s="17"/>
      <c r="AK183" s="17"/>
      <c r="AL183" s="17"/>
      <c r="AM183" s="17"/>
      <c r="AN183" s="17"/>
      <c r="AO183" s="17"/>
      <c r="AP183" s="107"/>
      <c r="AQ183" s="107"/>
      <c r="AR183" s="107"/>
      <c r="AS183" s="107"/>
      <c r="AT183" s="17"/>
      <c r="AU183" s="107"/>
      <c r="AV183" s="107"/>
      <c r="AW183" s="17"/>
      <c r="AX183" s="107"/>
      <c r="AY183" s="107"/>
      <c r="AZ183" s="17"/>
      <c r="BA183" s="107"/>
    </row>
    <row r="184" spans="1:53" ht="24.75" customHeight="1" x14ac:dyDescent="0.2">
      <c r="A184" s="185"/>
      <c r="B184" s="185"/>
      <c r="C184" s="185"/>
      <c r="D184" s="185"/>
      <c r="E184" s="17"/>
      <c r="F184" s="17"/>
      <c r="G184" s="17"/>
      <c r="H184" s="17"/>
      <c r="I184" s="17"/>
      <c r="J184" s="17"/>
      <c r="K184" s="17"/>
      <c r="L184" s="17"/>
      <c r="M184" s="17"/>
      <c r="N184" s="17"/>
      <c r="O184" s="17"/>
      <c r="P184" s="17"/>
      <c r="Q184" s="17"/>
      <c r="R184" s="17"/>
      <c r="S184" s="17"/>
      <c r="T184" s="17"/>
      <c r="U184" s="17"/>
      <c r="V184" s="17"/>
      <c r="W184" s="186"/>
      <c r="X184" s="17"/>
      <c r="Y184" s="17"/>
      <c r="Z184" s="17"/>
      <c r="AA184" s="17"/>
      <c r="AB184" s="17"/>
      <c r="AC184" s="17"/>
      <c r="AD184" s="17"/>
      <c r="AE184" s="17"/>
      <c r="AF184" s="17"/>
      <c r="AG184" s="190"/>
      <c r="AH184" s="190"/>
      <c r="AI184" s="17"/>
      <c r="AJ184" s="17"/>
      <c r="AK184" s="17"/>
      <c r="AL184" s="17"/>
      <c r="AM184" s="17"/>
      <c r="AN184" s="17"/>
      <c r="AO184" s="17"/>
      <c r="AP184" s="107"/>
      <c r="AQ184" s="107"/>
      <c r="AR184" s="107"/>
      <c r="AS184" s="107"/>
      <c r="AT184" s="17"/>
      <c r="AU184" s="107"/>
      <c r="AV184" s="107"/>
      <c r="AW184" s="17"/>
      <c r="AX184" s="107"/>
      <c r="AY184" s="107"/>
      <c r="AZ184" s="17"/>
      <c r="BA184" s="107"/>
    </row>
    <row r="185" spans="1:53" ht="24.75" customHeight="1" x14ac:dyDescent="0.2">
      <c r="A185" s="185"/>
      <c r="B185" s="185"/>
      <c r="C185" s="185"/>
      <c r="D185" s="185"/>
      <c r="E185" s="17"/>
      <c r="F185" s="17"/>
      <c r="G185" s="17"/>
      <c r="H185" s="17"/>
      <c r="I185" s="17"/>
      <c r="J185" s="17"/>
      <c r="K185" s="17"/>
      <c r="L185" s="17"/>
      <c r="M185" s="17"/>
      <c r="N185" s="17"/>
      <c r="O185" s="17"/>
      <c r="P185" s="17"/>
      <c r="Q185" s="17"/>
      <c r="R185" s="17"/>
      <c r="S185" s="17"/>
      <c r="T185" s="17"/>
      <c r="U185" s="17"/>
      <c r="V185" s="17"/>
      <c r="W185" s="186"/>
      <c r="X185" s="17"/>
      <c r="Y185" s="17"/>
      <c r="Z185" s="17"/>
      <c r="AA185" s="17"/>
      <c r="AB185" s="17"/>
      <c r="AC185" s="17"/>
      <c r="AD185" s="17"/>
      <c r="AE185" s="17"/>
      <c r="AF185" s="17"/>
      <c r="AG185" s="190"/>
      <c r="AH185" s="190"/>
      <c r="AI185" s="17"/>
      <c r="AJ185" s="17"/>
      <c r="AK185" s="17"/>
      <c r="AL185" s="17"/>
      <c r="AM185" s="17"/>
      <c r="AN185" s="17"/>
      <c r="AO185" s="17"/>
      <c r="AP185" s="107"/>
      <c r="AQ185" s="107"/>
      <c r="AR185" s="107"/>
      <c r="AS185" s="107"/>
      <c r="AT185" s="17"/>
      <c r="AU185" s="107"/>
      <c r="AV185" s="107"/>
      <c r="AW185" s="17"/>
      <c r="AX185" s="107"/>
      <c r="AY185" s="107"/>
      <c r="AZ185" s="17"/>
      <c r="BA185" s="107"/>
    </row>
    <row r="186" spans="1:53" ht="24.75" customHeight="1" x14ac:dyDescent="0.2">
      <c r="A186" s="185"/>
      <c r="B186" s="185"/>
      <c r="C186" s="185"/>
      <c r="D186" s="185"/>
      <c r="E186" s="17"/>
      <c r="F186" s="17"/>
      <c r="G186" s="17"/>
      <c r="H186" s="17"/>
      <c r="I186" s="17"/>
      <c r="J186" s="17"/>
      <c r="K186" s="17"/>
      <c r="L186" s="17"/>
      <c r="M186" s="17"/>
      <c r="N186" s="17"/>
      <c r="O186" s="17"/>
      <c r="P186" s="17"/>
      <c r="Q186" s="17"/>
      <c r="R186" s="17"/>
      <c r="S186" s="17"/>
      <c r="T186" s="17"/>
      <c r="U186" s="17"/>
      <c r="V186" s="17"/>
      <c r="W186" s="186"/>
      <c r="X186" s="17"/>
      <c r="Y186" s="17"/>
      <c r="Z186" s="17"/>
      <c r="AA186" s="17"/>
      <c r="AB186" s="17"/>
      <c r="AC186" s="17"/>
      <c r="AD186" s="17"/>
      <c r="AE186" s="17"/>
      <c r="AF186" s="17"/>
      <c r="AG186" s="190"/>
      <c r="AH186" s="190"/>
      <c r="AI186" s="17"/>
      <c r="AJ186" s="17"/>
      <c r="AK186" s="17"/>
      <c r="AL186" s="17"/>
      <c r="AM186" s="17"/>
      <c r="AN186" s="17"/>
      <c r="AO186" s="17"/>
      <c r="AP186" s="107"/>
      <c r="AQ186" s="107"/>
      <c r="AR186" s="107"/>
      <c r="AS186" s="107"/>
      <c r="AT186" s="17"/>
      <c r="AU186" s="107"/>
      <c r="AV186" s="107"/>
      <c r="AW186" s="17"/>
      <c r="AX186" s="107"/>
      <c r="AY186" s="107"/>
      <c r="AZ186" s="17"/>
      <c r="BA186" s="107"/>
    </row>
    <row r="187" spans="1:53" ht="24.75" customHeight="1" x14ac:dyDescent="0.2">
      <c r="A187" s="185"/>
      <c r="B187" s="185"/>
      <c r="C187" s="185"/>
      <c r="D187" s="185"/>
      <c r="E187" s="17"/>
      <c r="F187" s="17"/>
      <c r="G187" s="17"/>
      <c r="H187" s="17"/>
      <c r="I187" s="17"/>
      <c r="J187" s="17"/>
      <c r="K187" s="17"/>
      <c r="L187" s="17"/>
      <c r="M187" s="17"/>
      <c r="N187" s="17"/>
      <c r="O187" s="17"/>
      <c r="P187" s="17"/>
      <c r="Q187" s="17"/>
      <c r="R187" s="17"/>
      <c r="S187" s="17"/>
      <c r="T187" s="17"/>
      <c r="U187" s="17"/>
      <c r="V187" s="17"/>
      <c r="W187" s="186"/>
      <c r="X187" s="17"/>
      <c r="Y187" s="17"/>
      <c r="Z187" s="17"/>
      <c r="AA187" s="17"/>
      <c r="AB187" s="17"/>
      <c r="AC187" s="17"/>
      <c r="AD187" s="17"/>
      <c r="AE187" s="17"/>
      <c r="AF187" s="17"/>
      <c r="AG187" s="190"/>
      <c r="AH187" s="190"/>
      <c r="AI187" s="17"/>
      <c r="AJ187" s="17"/>
      <c r="AK187" s="17"/>
      <c r="AL187" s="17"/>
      <c r="AM187" s="17"/>
      <c r="AN187" s="17"/>
      <c r="AO187" s="17"/>
      <c r="AP187" s="107"/>
      <c r="AQ187" s="107"/>
      <c r="AR187" s="107"/>
      <c r="AS187" s="107"/>
      <c r="AT187" s="17"/>
      <c r="AU187" s="107"/>
      <c r="AV187" s="107"/>
      <c r="AW187" s="17"/>
      <c r="AX187" s="107"/>
      <c r="AY187" s="107"/>
      <c r="AZ187" s="17"/>
      <c r="BA187" s="107"/>
    </row>
    <row r="188" spans="1:53" ht="24.75" customHeight="1" x14ac:dyDescent="0.2">
      <c r="A188" s="185"/>
      <c r="B188" s="185"/>
      <c r="C188" s="185"/>
      <c r="D188" s="185"/>
      <c r="E188" s="17"/>
      <c r="F188" s="17"/>
      <c r="G188" s="17"/>
      <c r="H188" s="17"/>
      <c r="I188" s="17"/>
      <c r="J188" s="17"/>
      <c r="K188" s="17"/>
      <c r="L188" s="17"/>
      <c r="M188" s="17"/>
      <c r="N188" s="17"/>
      <c r="O188" s="17"/>
      <c r="P188" s="17"/>
      <c r="Q188" s="17"/>
      <c r="R188" s="17"/>
      <c r="S188" s="17"/>
      <c r="T188" s="17"/>
      <c r="U188" s="17"/>
      <c r="V188" s="17"/>
      <c r="W188" s="186"/>
      <c r="X188" s="17"/>
      <c r="Y188" s="17"/>
      <c r="Z188" s="17"/>
      <c r="AA188" s="17"/>
      <c r="AB188" s="17"/>
      <c r="AC188" s="17"/>
      <c r="AD188" s="17"/>
      <c r="AE188" s="17"/>
      <c r="AF188" s="17"/>
      <c r="AG188" s="190"/>
      <c r="AH188" s="190"/>
      <c r="AI188" s="17"/>
      <c r="AJ188" s="17"/>
      <c r="AK188" s="17"/>
      <c r="AL188" s="17"/>
      <c r="AM188" s="17"/>
      <c r="AN188" s="17"/>
      <c r="AO188" s="17"/>
      <c r="AP188" s="107"/>
      <c r="AQ188" s="107"/>
      <c r="AR188" s="107"/>
      <c r="AS188" s="107"/>
      <c r="AT188" s="17"/>
      <c r="AU188" s="107"/>
      <c r="AV188" s="107"/>
      <c r="AW188" s="17"/>
      <c r="AX188" s="107"/>
      <c r="AY188" s="107"/>
      <c r="AZ188" s="17"/>
      <c r="BA188" s="107"/>
    </row>
    <row r="189" spans="1:53" ht="24.75" customHeight="1" x14ac:dyDescent="0.2">
      <c r="A189" s="185"/>
      <c r="B189" s="185"/>
      <c r="C189" s="185"/>
      <c r="D189" s="185"/>
      <c r="E189" s="17"/>
      <c r="F189" s="17"/>
      <c r="G189" s="17"/>
      <c r="H189" s="17"/>
      <c r="I189" s="17"/>
      <c r="J189" s="17"/>
      <c r="K189" s="17"/>
      <c r="L189" s="17"/>
      <c r="M189" s="17"/>
      <c r="N189" s="17"/>
      <c r="O189" s="17"/>
      <c r="P189" s="17"/>
      <c r="Q189" s="17"/>
      <c r="R189" s="17"/>
      <c r="S189" s="17"/>
      <c r="T189" s="17"/>
      <c r="U189" s="17"/>
      <c r="V189" s="17"/>
      <c r="W189" s="186"/>
      <c r="X189" s="17"/>
      <c r="Y189" s="17"/>
      <c r="Z189" s="17"/>
      <c r="AA189" s="17"/>
      <c r="AB189" s="17"/>
      <c r="AC189" s="17"/>
      <c r="AD189" s="17"/>
      <c r="AE189" s="17"/>
      <c r="AF189" s="17"/>
      <c r="AG189" s="190"/>
      <c r="AH189" s="190"/>
      <c r="AI189" s="17"/>
      <c r="AJ189" s="17"/>
      <c r="AK189" s="17"/>
      <c r="AL189" s="17"/>
      <c r="AM189" s="17"/>
      <c r="AN189" s="17"/>
      <c r="AO189" s="17"/>
      <c r="AP189" s="107"/>
      <c r="AQ189" s="107"/>
      <c r="AR189" s="107"/>
      <c r="AS189" s="107"/>
      <c r="AT189" s="17"/>
      <c r="AU189" s="107"/>
      <c r="AV189" s="107"/>
      <c r="AW189" s="17"/>
      <c r="AX189" s="107"/>
      <c r="AY189" s="107"/>
      <c r="AZ189" s="17"/>
      <c r="BA189" s="107"/>
    </row>
    <row r="190" spans="1:53" ht="24.75" customHeight="1" x14ac:dyDescent="0.2">
      <c r="A190" s="185"/>
      <c r="B190" s="185"/>
      <c r="C190" s="185"/>
      <c r="D190" s="185"/>
      <c r="E190" s="17"/>
      <c r="F190" s="17"/>
      <c r="G190" s="17"/>
      <c r="H190" s="17"/>
      <c r="I190" s="17"/>
      <c r="J190" s="17"/>
      <c r="K190" s="17"/>
      <c r="L190" s="17"/>
      <c r="M190" s="17"/>
      <c r="N190" s="17"/>
      <c r="O190" s="17"/>
      <c r="P190" s="17"/>
      <c r="Q190" s="17"/>
      <c r="R190" s="17"/>
      <c r="S190" s="17"/>
      <c r="T190" s="17"/>
      <c r="U190" s="17"/>
      <c r="V190" s="17"/>
      <c r="W190" s="186"/>
      <c r="X190" s="17"/>
      <c r="Y190" s="17"/>
      <c r="Z190" s="17"/>
      <c r="AA190" s="17"/>
      <c r="AB190" s="17"/>
      <c r="AC190" s="17"/>
      <c r="AD190" s="17"/>
      <c r="AE190" s="17"/>
      <c r="AF190" s="17"/>
      <c r="AG190" s="190"/>
      <c r="AH190" s="190"/>
      <c r="AI190" s="17"/>
      <c r="AJ190" s="17"/>
      <c r="AK190" s="17"/>
      <c r="AL190" s="17"/>
      <c r="AM190" s="17"/>
      <c r="AN190" s="17"/>
      <c r="AO190" s="17"/>
      <c r="AP190" s="107"/>
      <c r="AQ190" s="107"/>
      <c r="AR190" s="107"/>
      <c r="AS190" s="107"/>
      <c r="AT190" s="17"/>
      <c r="AU190" s="107"/>
      <c r="AV190" s="107"/>
      <c r="AW190" s="17"/>
      <c r="AX190" s="107"/>
      <c r="AY190" s="107"/>
      <c r="AZ190" s="17"/>
      <c r="BA190" s="107"/>
    </row>
    <row r="191" spans="1:53" ht="24.75" customHeight="1" x14ac:dyDescent="0.2">
      <c r="A191" s="185"/>
      <c r="B191" s="185"/>
      <c r="C191" s="185"/>
      <c r="D191" s="185"/>
      <c r="E191" s="17"/>
      <c r="F191" s="17"/>
      <c r="G191" s="17"/>
      <c r="H191" s="17"/>
      <c r="I191" s="17"/>
      <c r="J191" s="17"/>
      <c r="K191" s="17"/>
      <c r="L191" s="17"/>
      <c r="M191" s="17"/>
      <c r="N191" s="17"/>
      <c r="O191" s="17"/>
      <c r="P191" s="17"/>
      <c r="Q191" s="17"/>
      <c r="R191" s="17"/>
      <c r="S191" s="17"/>
      <c r="T191" s="17"/>
      <c r="U191" s="17"/>
      <c r="V191" s="17"/>
      <c r="W191" s="186"/>
      <c r="X191" s="17"/>
      <c r="Y191" s="17"/>
      <c r="Z191" s="17"/>
      <c r="AA191" s="17"/>
      <c r="AB191" s="17"/>
      <c r="AC191" s="17"/>
      <c r="AD191" s="17"/>
      <c r="AE191" s="17"/>
      <c r="AF191" s="17"/>
      <c r="AG191" s="190"/>
      <c r="AH191" s="190"/>
      <c r="AI191" s="17"/>
      <c r="AJ191" s="17"/>
      <c r="AK191" s="17"/>
      <c r="AL191" s="17"/>
      <c r="AM191" s="17"/>
      <c r="AN191" s="17"/>
      <c r="AO191" s="17"/>
      <c r="AP191" s="107"/>
      <c r="AQ191" s="107"/>
      <c r="AR191" s="107"/>
      <c r="AS191" s="107"/>
      <c r="AT191" s="17"/>
      <c r="AU191" s="107"/>
      <c r="AV191" s="107"/>
      <c r="AW191" s="17"/>
      <c r="AX191" s="107"/>
      <c r="AY191" s="107"/>
      <c r="AZ191" s="17"/>
      <c r="BA191" s="107"/>
    </row>
    <row r="192" spans="1:53" ht="24.75" customHeight="1" x14ac:dyDescent="0.2">
      <c r="A192" s="185"/>
      <c r="B192" s="185"/>
      <c r="C192" s="185"/>
      <c r="D192" s="185"/>
      <c r="E192" s="17"/>
      <c r="F192" s="17"/>
      <c r="G192" s="17"/>
      <c r="H192" s="17"/>
      <c r="I192" s="17"/>
      <c r="J192" s="17"/>
      <c r="K192" s="17"/>
      <c r="L192" s="17"/>
      <c r="M192" s="17"/>
      <c r="N192" s="17"/>
      <c r="O192" s="17"/>
      <c r="P192" s="17"/>
      <c r="Q192" s="17"/>
      <c r="R192" s="17"/>
      <c r="S192" s="17"/>
      <c r="T192" s="17"/>
      <c r="U192" s="17"/>
      <c r="V192" s="17"/>
      <c r="W192" s="186"/>
      <c r="X192" s="17"/>
      <c r="Y192" s="17"/>
      <c r="Z192" s="17"/>
      <c r="AA192" s="17"/>
      <c r="AB192" s="17"/>
      <c r="AC192" s="17"/>
      <c r="AD192" s="17"/>
      <c r="AE192" s="17"/>
      <c r="AF192" s="17"/>
      <c r="AG192" s="190"/>
      <c r="AH192" s="190"/>
      <c r="AI192" s="17"/>
      <c r="AJ192" s="17"/>
      <c r="AK192" s="17"/>
      <c r="AL192" s="17"/>
      <c r="AM192" s="17"/>
      <c r="AN192" s="17"/>
      <c r="AO192" s="17"/>
      <c r="AP192" s="107"/>
      <c r="AQ192" s="107"/>
      <c r="AR192" s="107"/>
      <c r="AS192" s="107"/>
      <c r="AT192" s="17"/>
      <c r="AU192" s="107"/>
      <c r="AV192" s="107"/>
      <c r="AW192" s="17"/>
      <c r="AX192" s="107"/>
      <c r="AY192" s="107"/>
      <c r="AZ192" s="17"/>
      <c r="BA192" s="107"/>
    </row>
    <row r="193" spans="1:53" ht="24.75" customHeight="1" x14ac:dyDescent="0.2">
      <c r="A193" s="185"/>
      <c r="B193" s="185"/>
      <c r="C193" s="185"/>
      <c r="D193" s="185"/>
      <c r="E193" s="17"/>
      <c r="F193" s="17"/>
      <c r="G193" s="17"/>
      <c r="H193" s="17"/>
      <c r="I193" s="17"/>
      <c r="J193" s="17"/>
      <c r="K193" s="17"/>
      <c r="L193" s="17"/>
      <c r="M193" s="17"/>
      <c r="N193" s="17"/>
      <c r="O193" s="17"/>
      <c r="P193" s="17"/>
      <c r="Q193" s="17"/>
      <c r="R193" s="17"/>
      <c r="S193" s="17"/>
      <c r="T193" s="17"/>
      <c r="U193" s="17"/>
      <c r="V193" s="17"/>
      <c r="W193" s="186"/>
      <c r="X193" s="17"/>
      <c r="Y193" s="17"/>
      <c r="Z193" s="17"/>
      <c r="AA193" s="17"/>
      <c r="AB193" s="17"/>
      <c r="AC193" s="17"/>
      <c r="AD193" s="17"/>
      <c r="AE193" s="17"/>
      <c r="AF193" s="17"/>
      <c r="AG193" s="190"/>
      <c r="AH193" s="190"/>
      <c r="AI193" s="17"/>
      <c r="AJ193" s="17"/>
      <c r="AK193" s="17"/>
      <c r="AL193" s="17"/>
      <c r="AM193" s="17"/>
      <c r="AN193" s="17"/>
      <c r="AO193" s="17"/>
      <c r="AP193" s="107"/>
      <c r="AQ193" s="107"/>
      <c r="AR193" s="107"/>
      <c r="AS193" s="107"/>
      <c r="AT193" s="17"/>
      <c r="AU193" s="107"/>
      <c r="AV193" s="107"/>
      <c r="AW193" s="17"/>
      <c r="AX193" s="107"/>
      <c r="AY193" s="107"/>
      <c r="AZ193" s="17"/>
      <c r="BA193" s="107"/>
    </row>
    <row r="194" spans="1:53" ht="24.75" customHeight="1" x14ac:dyDescent="0.2">
      <c r="A194" s="185"/>
      <c r="B194" s="185"/>
      <c r="C194" s="185"/>
      <c r="D194" s="185"/>
      <c r="E194" s="17"/>
      <c r="F194" s="17"/>
      <c r="G194" s="17"/>
      <c r="H194" s="17"/>
      <c r="I194" s="17"/>
      <c r="J194" s="17"/>
      <c r="K194" s="17"/>
      <c r="L194" s="17"/>
      <c r="M194" s="17"/>
      <c r="N194" s="17"/>
      <c r="O194" s="17"/>
      <c r="P194" s="17"/>
      <c r="Q194" s="17"/>
      <c r="R194" s="17"/>
      <c r="S194" s="17"/>
      <c r="T194" s="17"/>
      <c r="U194" s="17"/>
      <c r="V194" s="17"/>
      <c r="W194" s="186"/>
      <c r="X194" s="17"/>
      <c r="Y194" s="17"/>
      <c r="Z194" s="17"/>
      <c r="AA194" s="17"/>
      <c r="AB194" s="17"/>
      <c r="AC194" s="17"/>
      <c r="AD194" s="17"/>
      <c r="AE194" s="17"/>
      <c r="AF194" s="17"/>
      <c r="AG194" s="190"/>
      <c r="AH194" s="190"/>
      <c r="AI194" s="17"/>
      <c r="AJ194" s="17"/>
      <c r="AK194" s="17"/>
      <c r="AL194" s="17"/>
      <c r="AM194" s="17"/>
      <c r="AN194" s="17"/>
      <c r="AO194" s="17"/>
      <c r="AP194" s="107"/>
      <c r="AQ194" s="107"/>
      <c r="AR194" s="107"/>
      <c r="AS194" s="107"/>
      <c r="AT194" s="17"/>
      <c r="AU194" s="107"/>
      <c r="AV194" s="107"/>
      <c r="AW194" s="17"/>
      <c r="AX194" s="107"/>
      <c r="AY194" s="107"/>
      <c r="AZ194" s="17"/>
      <c r="BA194" s="107"/>
    </row>
    <row r="195" spans="1:53" ht="24.75" customHeight="1" x14ac:dyDescent="0.2">
      <c r="A195" s="185"/>
      <c r="B195" s="185"/>
      <c r="C195" s="185"/>
      <c r="D195" s="185"/>
      <c r="E195" s="17"/>
      <c r="F195" s="17"/>
      <c r="G195" s="17"/>
      <c r="H195" s="17"/>
      <c r="I195" s="17"/>
      <c r="J195" s="17"/>
      <c r="K195" s="17"/>
      <c r="L195" s="17"/>
      <c r="M195" s="17"/>
      <c r="N195" s="17"/>
      <c r="O195" s="17"/>
      <c r="P195" s="17"/>
      <c r="Q195" s="17"/>
      <c r="R195" s="17"/>
      <c r="S195" s="17"/>
      <c r="T195" s="17"/>
      <c r="U195" s="17"/>
      <c r="V195" s="17"/>
      <c r="W195" s="186"/>
      <c r="X195" s="17"/>
      <c r="Y195" s="17"/>
      <c r="Z195" s="17"/>
      <c r="AA195" s="17"/>
      <c r="AB195" s="17"/>
      <c r="AC195" s="17"/>
      <c r="AD195" s="17"/>
      <c r="AE195" s="17"/>
      <c r="AF195" s="17"/>
      <c r="AG195" s="190"/>
      <c r="AH195" s="190"/>
      <c r="AI195" s="17"/>
      <c r="AJ195" s="17"/>
      <c r="AK195" s="17"/>
      <c r="AL195" s="17"/>
      <c r="AM195" s="17"/>
      <c r="AN195" s="17"/>
      <c r="AO195" s="17"/>
      <c r="AP195" s="107"/>
      <c r="AQ195" s="107"/>
      <c r="AR195" s="107"/>
      <c r="AS195" s="107"/>
      <c r="AT195" s="17"/>
      <c r="AU195" s="107"/>
      <c r="AV195" s="107"/>
      <c r="AW195" s="17"/>
      <c r="AX195" s="107"/>
      <c r="AY195" s="107"/>
      <c r="AZ195" s="17"/>
      <c r="BA195" s="107"/>
    </row>
    <row r="196" spans="1:53" ht="24.75" customHeight="1" x14ac:dyDescent="0.2">
      <c r="A196" s="185"/>
      <c r="B196" s="185"/>
      <c r="C196" s="185"/>
      <c r="D196" s="185"/>
      <c r="E196" s="17"/>
      <c r="F196" s="17"/>
      <c r="G196" s="17"/>
      <c r="H196" s="17"/>
      <c r="I196" s="17"/>
      <c r="J196" s="17"/>
      <c r="K196" s="17"/>
      <c r="L196" s="17"/>
      <c r="M196" s="17"/>
      <c r="N196" s="17"/>
      <c r="O196" s="17"/>
      <c r="P196" s="17"/>
      <c r="Q196" s="17"/>
      <c r="R196" s="17"/>
      <c r="S196" s="17"/>
      <c r="T196" s="17"/>
      <c r="U196" s="17"/>
      <c r="V196" s="17"/>
      <c r="W196" s="186"/>
      <c r="X196" s="17"/>
      <c r="Y196" s="17"/>
      <c r="Z196" s="17"/>
      <c r="AA196" s="17"/>
      <c r="AB196" s="17"/>
      <c r="AC196" s="17"/>
      <c r="AD196" s="17"/>
      <c r="AE196" s="17"/>
      <c r="AF196" s="17"/>
      <c r="AG196" s="190"/>
      <c r="AH196" s="190"/>
      <c r="AI196" s="17"/>
      <c r="AJ196" s="17"/>
      <c r="AK196" s="17"/>
      <c r="AL196" s="17"/>
      <c r="AM196" s="17"/>
      <c r="AN196" s="17"/>
      <c r="AO196" s="17"/>
      <c r="AP196" s="107"/>
      <c r="AQ196" s="107"/>
      <c r="AR196" s="107"/>
      <c r="AS196" s="107"/>
      <c r="AT196" s="17"/>
      <c r="AU196" s="107"/>
      <c r="AV196" s="107"/>
      <c r="AW196" s="17"/>
      <c r="AX196" s="107"/>
      <c r="AY196" s="107"/>
      <c r="AZ196" s="17"/>
      <c r="BA196" s="107"/>
    </row>
    <row r="197" spans="1:53" ht="24.75" customHeight="1" x14ac:dyDescent="0.2">
      <c r="A197" s="185"/>
      <c r="B197" s="185"/>
      <c r="C197" s="185"/>
      <c r="D197" s="185"/>
      <c r="E197" s="17"/>
      <c r="F197" s="17"/>
      <c r="G197" s="17"/>
      <c r="H197" s="17"/>
      <c r="I197" s="17"/>
      <c r="J197" s="17"/>
      <c r="K197" s="17"/>
      <c r="L197" s="17"/>
      <c r="M197" s="17"/>
      <c r="N197" s="17"/>
      <c r="O197" s="17"/>
      <c r="P197" s="17"/>
      <c r="Q197" s="17"/>
      <c r="R197" s="17"/>
      <c r="S197" s="17"/>
      <c r="T197" s="17"/>
      <c r="U197" s="17"/>
      <c r="V197" s="17"/>
      <c r="W197" s="186"/>
      <c r="X197" s="17"/>
      <c r="Y197" s="17"/>
      <c r="Z197" s="17"/>
      <c r="AA197" s="17"/>
      <c r="AB197" s="17"/>
      <c r="AC197" s="17"/>
      <c r="AD197" s="17"/>
      <c r="AE197" s="17"/>
      <c r="AF197" s="17"/>
      <c r="AG197" s="190"/>
      <c r="AH197" s="190"/>
      <c r="AI197" s="17"/>
      <c r="AJ197" s="17"/>
      <c r="AK197" s="17"/>
      <c r="AL197" s="17"/>
      <c r="AM197" s="17"/>
      <c r="AN197" s="17"/>
      <c r="AO197" s="17"/>
      <c r="AP197" s="107"/>
      <c r="AQ197" s="107"/>
      <c r="AR197" s="107"/>
      <c r="AS197" s="107"/>
      <c r="AT197" s="17"/>
      <c r="AU197" s="107"/>
      <c r="AV197" s="107"/>
      <c r="AW197" s="17"/>
      <c r="AX197" s="107"/>
      <c r="AY197" s="107"/>
      <c r="AZ197" s="17"/>
      <c r="BA197" s="107"/>
    </row>
    <row r="198" spans="1:53" ht="24.75" customHeight="1" x14ac:dyDescent="0.2">
      <c r="A198" s="185"/>
      <c r="B198" s="185"/>
      <c r="C198" s="185"/>
      <c r="D198" s="185"/>
      <c r="E198" s="17"/>
      <c r="F198" s="17"/>
      <c r="G198" s="17"/>
      <c r="H198" s="17"/>
      <c r="I198" s="17"/>
      <c r="J198" s="17"/>
      <c r="K198" s="17"/>
      <c r="L198" s="17"/>
      <c r="M198" s="17"/>
      <c r="N198" s="17"/>
      <c r="O198" s="17"/>
      <c r="P198" s="17"/>
      <c r="Q198" s="17"/>
      <c r="R198" s="17"/>
      <c r="S198" s="17"/>
      <c r="T198" s="17"/>
      <c r="U198" s="17"/>
      <c r="V198" s="17"/>
      <c r="W198" s="186"/>
      <c r="X198" s="17"/>
      <c r="Y198" s="17"/>
      <c r="Z198" s="17"/>
      <c r="AA198" s="17"/>
      <c r="AB198" s="17"/>
      <c r="AC198" s="17"/>
      <c r="AD198" s="17"/>
      <c r="AE198" s="17"/>
      <c r="AF198" s="17"/>
      <c r="AG198" s="190"/>
      <c r="AH198" s="190"/>
      <c r="AI198" s="17"/>
      <c r="AJ198" s="17"/>
      <c r="AK198" s="17"/>
      <c r="AL198" s="17"/>
      <c r="AM198" s="17"/>
      <c r="AN198" s="17"/>
      <c r="AO198" s="17"/>
      <c r="AP198" s="107"/>
      <c r="AQ198" s="107"/>
      <c r="AR198" s="107"/>
      <c r="AS198" s="107"/>
      <c r="AT198" s="17"/>
      <c r="AU198" s="107"/>
      <c r="AV198" s="107"/>
      <c r="AW198" s="17"/>
      <c r="AX198" s="107"/>
      <c r="AY198" s="107"/>
      <c r="AZ198" s="17"/>
      <c r="BA198" s="107"/>
    </row>
    <row r="199" spans="1:53" ht="24.75" customHeight="1" x14ac:dyDescent="0.2">
      <c r="A199" s="185"/>
      <c r="B199" s="185"/>
      <c r="C199" s="185"/>
      <c r="D199" s="185"/>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90"/>
      <c r="AH199" s="190"/>
      <c r="AI199" s="17"/>
      <c r="AJ199" s="17"/>
      <c r="AK199" s="17"/>
      <c r="AL199" s="17"/>
      <c r="AM199" s="17"/>
      <c r="AN199" s="17"/>
      <c r="AO199" s="17"/>
      <c r="AP199" s="107"/>
      <c r="AQ199" s="107"/>
      <c r="AR199" s="107"/>
      <c r="AS199" s="107"/>
      <c r="AT199" s="17"/>
      <c r="AU199" s="107"/>
      <c r="AV199" s="107"/>
      <c r="AW199" s="17"/>
      <c r="AX199" s="107"/>
      <c r="AY199" s="107"/>
      <c r="AZ199" s="17"/>
      <c r="BA199" s="107"/>
    </row>
    <row r="200" spans="1:53" ht="24.75" customHeight="1" x14ac:dyDescent="0.2">
      <c r="A200" s="185"/>
      <c r="B200" s="185"/>
      <c r="C200" s="185"/>
      <c r="D200" s="185"/>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90"/>
      <c r="AH200" s="190"/>
      <c r="AI200" s="17"/>
      <c r="AJ200" s="17"/>
      <c r="AK200" s="17"/>
      <c r="AL200" s="17"/>
      <c r="AM200" s="17"/>
      <c r="AN200" s="17"/>
      <c r="AO200" s="17"/>
      <c r="AP200" s="107"/>
      <c r="AQ200" s="107"/>
      <c r="AR200" s="107"/>
      <c r="AS200" s="107"/>
      <c r="AT200" s="17"/>
      <c r="AU200" s="107"/>
      <c r="AV200" s="107"/>
      <c r="AW200" s="17"/>
      <c r="AX200" s="107"/>
      <c r="AY200" s="107"/>
      <c r="AZ200" s="17"/>
      <c r="BA200" s="107"/>
    </row>
    <row r="201" spans="1:53" ht="24.75" customHeight="1" x14ac:dyDescent="0.2">
      <c r="A201" s="185"/>
      <c r="B201" s="185"/>
      <c r="C201" s="185"/>
      <c r="D201" s="185"/>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90"/>
      <c r="AH201" s="190"/>
      <c r="AI201" s="17"/>
      <c r="AJ201" s="17"/>
      <c r="AK201" s="17"/>
      <c r="AL201" s="17"/>
      <c r="AM201" s="17"/>
      <c r="AN201" s="17"/>
      <c r="AO201" s="17"/>
      <c r="AP201" s="107"/>
      <c r="AQ201" s="107"/>
      <c r="AR201" s="107"/>
      <c r="AS201" s="107"/>
      <c r="AT201" s="17"/>
      <c r="AU201" s="107"/>
      <c r="AV201" s="107"/>
      <c r="AW201" s="17"/>
      <c r="AX201" s="107"/>
      <c r="AY201" s="107"/>
      <c r="AZ201" s="17"/>
      <c r="BA201" s="107"/>
    </row>
    <row r="202" spans="1:53" ht="24.75" customHeight="1" x14ac:dyDescent="0.2">
      <c r="A202" s="185"/>
      <c r="B202" s="185"/>
      <c r="C202" s="185"/>
      <c r="D202" s="185"/>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90"/>
      <c r="AH202" s="190"/>
      <c r="AI202" s="17"/>
      <c r="AJ202" s="17"/>
      <c r="AK202" s="17"/>
      <c r="AL202" s="17"/>
      <c r="AM202" s="17"/>
      <c r="AN202" s="17"/>
      <c r="AO202" s="17"/>
      <c r="AP202" s="107"/>
      <c r="AQ202" s="107"/>
      <c r="AR202" s="107"/>
      <c r="AS202" s="107"/>
      <c r="AT202" s="17"/>
      <c r="AU202" s="107"/>
      <c r="AV202" s="107"/>
      <c r="AW202" s="17"/>
      <c r="AX202" s="107"/>
      <c r="AY202" s="107"/>
      <c r="AZ202" s="17"/>
      <c r="BA202" s="107"/>
    </row>
    <row r="203" spans="1:53" ht="24.75" customHeight="1" x14ac:dyDescent="0.2">
      <c r="A203" s="185"/>
      <c r="B203" s="185"/>
      <c r="C203" s="185"/>
      <c r="D203" s="185"/>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90"/>
      <c r="AH203" s="190"/>
      <c r="AI203" s="17"/>
      <c r="AJ203" s="17"/>
      <c r="AK203" s="17"/>
      <c r="AL203" s="17"/>
      <c r="AM203" s="17"/>
      <c r="AN203" s="17"/>
      <c r="AO203" s="17"/>
      <c r="AP203" s="107"/>
      <c r="AQ203" s="107"/>
      <c r="AR203" s="107"/>
      <c r="AS203" s="107"/>
      <c r="AT203" s="17"/>
      <c r="AU203" s="107"/>
      <c r="AV203" s="107"/>
      <c r="AW203" s="17"/>
      <c r="AX203" s="107"/>
      <c r="AY203" s="107"/>
      <c r="AZ203" s="17"/>
      <c r="BA203" s="107"/>
    </row>
    <row r="204" spans="1:53" ht="24.75" customHeight="1" x14ac:dyDescent="0.2">
      <c r="A204" s="191"/>
      <c r="B204" s="191"/>
      <c r="C204" s="191"/>
      <c r="D204" s="190"/>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90"/>
      <c r="AH204" s="190"/>
      <c r="AI204" s="17"/>
      <c r="AJ204" s="17"/>
      <c r="AK204" s="17"/>
      <c r="AL204" s="17"/>
      <c r="AM204" s="17"/>
      <c r="AN204" s="17"/>
      <c r="AO204" s="17"/>
      <c r="AP204" s="107"/>
      <c r="AQ204" s="107"/>
      <c r="AR204" s="107"/>
      <c r="AS204" s="107"/>
      <c r="AT204" s="17"/>
      <c r="AU204" s="107"/>
      <c r="AV204" s="107"/>
      <c r="AW204" s="17"/>
      <c r="AX204" s="107"/>
      <c r="AY204" s="107"/>
      <c r="AZ204" s="17"/>
      <c r="BA204" s="107"/>
    </row>
    <row r="205" spans="1:53" ht="24.75" customHeight="1" x14ac:dyDescent="0.2">
      <c r="A205" s="191"/>
      <c r="B205" s="191"/>
      <c r="C205" s="191"/>
      <c r="D205" s="190"/>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90"/>
      <c r="AH205" s="190"/>
      <c r="AI205" s="17"/>
      <c r="AJ205" s="17"/>
      <c r="AK205" s="17"/>
      <c r="AL205" s="17"/>
      <c r="AM205" s="17"/>
      <c r="AN205" s="17"/>
      <c r="AO205" s="17"/>
      <c r="AP205" s="107"/>
      <c r="AQ205" s="107"/>
      <c r="AR205" s="107"/>
      <c r="AS205" s="107"/>
      <c r="AT205" s="17"/>
      <c r="AU205" s="107"/>
      <c r="AV205" s="107"/>
      <c r="AW205" s="17"/>
      <c r="AX205" s="107"/>
      <c r="AY205" s="107"/>
      <c r="AZ205" s="17"/>
      <c r="BA205" s="107"/>
    </row>
    <row r="206" spans="1:53" ht="24.75" customHeight="1" x14ac:dyDescent="0.2">
      <c r="A206" s="191"/>
      <c r="B206" s="191"/>
      <c r="C206" s="191"/>
      <c r="D206" s="190"/>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90"/>
      <c r="AH206" s="190"/>
      <c r="AI206" s="17"/>
      <c r="AJ206" s="17"/>
      <c r="AK206" s="17"/>
      <c r="AL206" s="17"/>
      <c r="AM206" s="17"/>
      <c r="AN206" s="17"/>
      <c r="AO206" s="17"/>
      <c r="AP206" s="107"/>
      <c r="AQ206" s="107"/>
      <c r="AR206" s="107"/>
      <c r="AS206" s="107"/>
      <c r="AT206" s="17"/>
      <c r="AU206" s="107"/>
      <c r="AV206" s="107"/>
      <c r="AW206" s="17"/>
      <c r="AX206" s="107"/>
      <c r="AY206" s="107"/>
      <c r="AZ206" s="17"/>
      <c r="BA206" s="107"/>
    </row>
    <row r="207" spans="1:53" ht="24.75" customHeight="1" x14ac:dyDescent="0.2">
      <c r="A207" s="191"/>
      <c r="B207" s="191"/>
      <c r="C207" s="191"/>
      <c r="D207" s="190"/>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90"/>
      <c r="AH207" s="190"/>
      <c r="AI207" s="17"/>
      <c r="AJ207" s="17"/>
      <c r="AK207" s="17"/>
      <c r="AL207" s="17"/>
      <c r="AM207" s="17"/>
      <c r="AN207" s="17"/>
      <c r="AO207" s="17"/>
      <c r="AP207" s="107"/>
      <c r="AQ207" s="107"/>
      <c r="AR207" s="107"/>
      <c r="AS207" s="107"/>
      <c r="AT207" s="17"/>
      <c r="AU207" s="107"/>
      <c r="AV207" s="107"/>
      <c r="AW207" s="17"/>
      <c r="AX207" s="107"/>
      <c r="AY207" s="107"/>
      <c r="AZ207" s="17"/>
      <c r="BA207" s="107"/>
    </row>
    <row r="208" spans="1:53" ht="24.75" customHeight="1" x14ac:dyDescent="0.2">
      <c r="A208" s="191"/>
      <c r="B208" s="191"/>
      <c r="C208" s="191"/>
      <c r="D208" s="190"/>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90"/>
      <c r="AH208" s="190"/>
      <c r="AI208" s="17"/>
      <c r="AJ208" s="17"/>
      <c r="AK208" s="17"/>
      <c r="AL208" s="17"/>
      <c r="AM208" s="17"/>
      <c r="AN208" s="17"/>
      <c r="AO208" s="17"/>
      <c r="AP208" s="107"/>
      <c r="AQ208" s="107"/>
      <c r="AR208" s="107"/>
      <c r="AS208" s="107"/>
      <c r="AT208" s="17"/>
      <c r="AU208" s="107"/>
      <c r="AV208" s="107"/>
      <c r="AW208" s="17"/>
      <c r="AX208" s="107"/>
      <c r="AY208" s="107"/>
      <c r="AZ208" s="17"/>
      <c r="BA208" s="107"/>
    </row>
    <row r="209" spans="1:53" ht="24.75" customHeight="1" x14ac:dyDescent="0.2">
      <c r="A209" s="191"/>
      <c r="B209" s="191"/>
      <c r="C209" s="191"/>
      <c r="D209" s="190"/>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90"/>
      <c r="AH209" s="190"/>
      <c r="AI209" s="17"/>
      <c r="AJ209" s="17"/>
      <c r="AK209" s="17"/>
      <c r="AL209" s="17"/>
      <c r="AM209" s="17"/>
      <c r="AN209" s="17"/>
      <c r="AO209" s="17"/>
      <c r="AP209" s="107"/>
      <c r="AQ209" s="107"/>
      <c r="AR209" s="107"/>
      <c r="AS209" s="107"/>
      <c r="AT209" s="17"/>
      <c r="AU209" s="107"/>
      <c r="AV209" s="107"/>
      <c r="AW209" s="17"/>
      <c r="AX209" s="107"/>
      <c r="AY209" s="107"/>
      <c r="AZ209" s="17"/>
      <c r="BA209" s="107"/>
    </row>
    <row r="210" spans="1:53" ht="24.75" customHeight="1" x14ac:dyDescent="0.2">
      <c r="A210" s="191"/>
      <c r="B210" s="191"/>
      <c r="C210" s="191"/>
      <c r="D210" s="190"/>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90"/>
      <c r="AH210" s="190"/>
      <c r="AI210" s="17"/>
      <c r="AJ210" s="17"/>
      <c r="AK210" s="17"/>
      <c r="AL210" s="17"/>
      <c r="AM210" s="17"/>
      <c r="AN210" s="17"/>
      <c r="AO210" s="17"/>
      <c r="AP210" s="107"/>
      <c r="AQ210" s="107"/>
      <c r="AR210" s="107"/>
      <c r="AS210" s="107"/>
      <c r="AT210" s="17"/>
      <c r="AU210" s="107"/>
      <c r="AV210" s="107"/>
      <c r="AW210" s="17"/>
      <c r="AX210" s="107"/>
      <c r="AY210" s="107"/>
      <c r="AZ210" s="17"/>
      <c r="BA210" s="107"/>
    </row>
    <row r="211" spans="1:53" ht="24.75" customHeight="1" x14ac:dyDescent="0.2">
      <c r="A211" s="191"/>
      <c r="B211" s="191"/>
      <c r="C211" s="191"/>
      <c r="D211" s="190"/>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90"/>
      <c r="AH211" s="190"/>
      <c r="AI211" s="17"/>
      <c r="AJ211" s="17"/>
      <c r="AK211" s="17"/>
      <c r="AL211" s="17"/>
      <c r="AM211" s="17"/>
      <c r="AN211" s="17"/>
      <c r="AO211" s="17"/>
      <c r="AP211" s="107"/>
      <c r="AQ211" s="107"/>
      <c r="AR211" s="107"/>
      <c r="AS211" s="107"/>
      <c r="AT211" s="17"/>
      <c r="AU211" s="107"/>
      <c r="AV211" s="107"/>
      <c r="AW211" s="17"/>
      <c r="AX211" s="107"/>
      <c r="AY211" s="107"/>
      <c r="AZ211" s="17"/>
      <c r="BA211" s="107"/>
    </row>
    <row r="212" spans="1:53" x14ac:dyDescent="0.2">
      <c r="AG212" s="192"/>
      <c r="AH212" s="192"/>
    </row>
    <row r="213" spans="1:53" x14ac:dyDescent="0.2">
      <c r="AG213" s="192"/>
      <c r="AH213" s="192"/>
    </row>
    <row r="214" spans="1:53" x14ac:dyDescent="0.2">
      <c r="AG214" s="192"/>
      <c r="AH214" s="192"/>
    </row>
    <row r="215" spans="1:53" x14ac:dyDescent="0.2">
      <c r="AG215" s="192"/>
      <c r="AH215" s="192"/>
    </row>
    <row r="216" spans="1:53" x14ac:dyDescent="0.2">
      <c r="AG216" s="192"/>
      <c r="AH216" s="192"/>
    </row>
    <row r="217" spans="1:53" x14ac:dyDescent="0.2">
      <c r="AG217" s="192"/>
      <c r="AH217" s="192"/>
    </row>
    <row r="218" spans="1:53" x14ac:dyDescent="0.2">
      <c r="AG218" s="192"/>
      <c r="AH218" s="192"/>
    </row>
    <row r="219" spans="1:53" x14ac:dyDescent="0.2">
      <c r="AG219" s="192"/>
      <c r="AH219" s="192"/>
    </row>
    <row r="220" spans="1:53" x14ac:dyDescent="0.2">
      <c r="AG220" s="192"/>
      <c r="AH220" s="192"/>
    </row>
    <row r="221" spans="1:53" x14ac:dyDescent="0.2">
      <c r="AG221" s="192"/>
      <c r="AH221" s="192"/>
    </row>
    <row r="222" spans="1:53" x14ac:dyDescent="0.2">
      <c r="AG222" s="192"/>
      <c r="AH222" s="192"/>
    </row>
    <row r="223" spans="1:53" x14ac:dyDescent="0.2">
      <c r="AG223" s="192"/>
      <c r="AH223" s="192"/>
    </row>
    <row r="224" spans="1:53" x14ac:dyDescent="0.2">
      <c r="AG224" s="192"/>
      <c r="AH224" s="192"/>
    </row>
    <row r="225" spans="33:34" x14ac:dyDescent="0.2">
      <c r="AG225" s="192"/>
      <c r="AH225" s="192"/>
    </row>
    <row r="226" spans="33:34" x14ac:dyDescent="0.2">
      <c r="AG226" s="192"/>
      <c r="AH226" s="192"/>
    </row>
    <row r="227" spans="33:34" x14ac:dyDescent="0.2">
      <c r="AG227" s="192"/>
      <c r="AH227" s="192"/>
    </row>
    <row r="228" spans="33:34" x14ac:dyDescent="0.2">
      <c r="AG228" s="192"/>
      <c r="AH228" s="192"/>
    </row>
    <row r="229" spans="33:34" x14ac:dyDescent="0.2">
      <c r="AG229" s="192"/>
      <c r="AH229" s="192"/>
    </row>
    <row r="230" spans="33:34" x14ac:dyDescent="0.2">
      <c r="AG230" s="192"/>
      <c r="AH230" s="192"/>
    </row>
    <row r="231" spans="33:34" x14ac:dyDescent="0.2">
      <c r="AG231" s="192"/>
      <c r="AH231" s="192"/>
    </row>
    <row r="232" spans="33:34" x14ac:dyDescent="0.2">
      <c r="AG232" s="192"/>
      <c r="AH232" s="192"/>
    </row>
    <row r="233" spans="33:34" x14ac:dyDescent="0.2">
      <c r="AG233" s="192"/>
      <c r="AH233" s="192"/>
    </row>
    <row r="234" spans="33:34" x14ac:dyDescent="0.2">
      <c r="AG234" s="192"/>
      <c r="AH234" s="192"/>
    </row>
    <row r="235" spans="33:34" x14ac:dyDescent="0.2">
      <c r="AG235" s="192"/>
      <c r="AH235" s="192"/>
    </row>
    <row r="236" spans="33:34" x14ac:dyDescent="0.2">
      <c r="AG236" s="192"/>
      <c r="AH236" s="192"/>
    </row>
    <row r="237" spans="33:34" x14ac:dyDescent="0.2">
      <c r="AG237" s="192"/>
      <c r="AH237" s="192"/>
    </row>
    <row r="238" spans="33:34" x14ac:dyDescent="0.2">
      <c r="AG238" s="192"/>
      <c r="AH238" s="192"/>
    </row>
    <row r="239" spans="33:34" x14ac:dyDescent="0.2">
      <c r="AG239" s="192"/>
      <c r="AH239" s="192"/>
    </row>
    <row r="240" spans="33:34" x14ac:dyDescent="0.2">
      <c r="AG240" s="192"/>
      <c r="AH240" s="192"/>
    </row>
    <row r="241" spans="33:34" x14ac:dyDescent="0.2">
      <c r="AG241" s="192"/>
      <c r="AH241" s="192"/>
    </row>
    <row r="242" spans="33:34" x14ac:dyDescent="0.2">
      <c r="AG242" s="192"/>
      <c r="AH242" s="192"/>
    </row>
    <row r="243" spans="33:34" x14ac:dyDescent="0.2">
      <c r="AG243" s="192"/>
      <c r="AH243" s="192"/>
    </row>
    <row r="244" spans="33:34" x14ac:dyDescent="0.2">
      <c r="AG244" s="192"/>
      <c r="AH244" s="192"/>
    </row>
    <row r="245" spans="33:34" x14ac:dyDescent="0.2">
      <c r="AG245" s="192"/>
      <c r="AH245" s="192"/>
    </row>
    <row r="246" spans="33:34" x14ac:dyDescent="0.2">
      <c r="AG246" s="192"/>
      <c r="AH246" s="192"/>
    </row>
    <row r="247" spans="33:34" x14ac:dyDescent="0.2">
      <c r="AG247" s="192"/>
      <c r="AH247" s="192"/>
    </row>
    <row r="248" spans="33:34" x14ac:dyDescent="0.2">
      <c r="AG248" s="192"/>
      <c r="AH248" s="192"/>
    </row>
    <row r="249" spans="33:34" x14ac:dyDescent="0.2">
      <c r="AG249" s="192"/>
      <c r="AH249" s="192"/>
    </row>
    <row r="250" spans="33:34" x14ac:dyDescent="0.2">
      <c r="AG250" s="192"/>
      <c r="AH250" s="192"/>
    </row>
    <row r="251" spans="33:34" x14ac:dyDescent="0.2">
      <c r="AG251" s="192"/>
      <c r="AH251" s="192"/>
    </row>
    <row r="252" spans="33:34" x14ac:dyDescent="0.2">
      <c r="AG252" s="192"/>
      <c r="AH252" s="192"/>
    </row>
    <row r="253" spans="33:34" x14ac:dyDescent="0.2">
      <c r="AG253" s="192"/>
      <c r="AH253" s="192"/>
    </row>
    <row r="254" spans="33:34" x14ac:dyDescent="0.2">
      <c r="AG254" s="192"/>
      <c r="AH254" s="192"/>
    </row>
    <row r="255" spans="33:34" x14ac:dyDescent="0.2">
      <c r="AG255" s="192"/>
      <c r="AH255" s="192"/>
    </row>
    <row r="256" spans="33:34" x14ac:dyDescent="0.2">
      <c r="AG256" s="192"/>
      <c r="AH256" s="192"/>
    </row>
    <row r="257" spans="33:34" x14ac:dyDescent="0.2">
      <c r="AG257" s="192"/>
      <c r="AH257" s="192"/>
    </row>
    <row r="258" spans="33:34" x14ac:dyDescent="0.2">
      <c r="AG258" s="192"/>
      <c r="AH258" s="192"/>
    </row>
    <row r="259" spans="33:34" x14ac:dyDescent="0.2">
      <c r="AG259" s="192"/>
      <c r="AH259" s="192"/>
    </row>
    <row r="260" spans="33:34" x14ac:dyDescent="0.2">
      <c r="AG260" s="192"/>
      <c r="AH260" s="192"/>
    </row>
    <row r="261" spans="33:34" x14ac:dyDescent="0.2">
      <c r="AG261" s="192"/>
      <c r="AH261" s="192"/>
    </row>
    <row r="262" spans="33:34" x14ac:dyDescent="0.2">
      <c r="AG262" s="192"/>
      <c r="AH262" s="192"/>
    </row>
    <row r="263" spans="33:34" x14ac:dyDescent="0.2">
      <c r="AG263" s="192"/>
      <c r="AH263" s="192"/>
    </row>
    <row r="264" spans="33:34" x14ac:dyDescent="0.2">
      <c r="AG264" s="192"/>
      <c r="AH264" s="192"/>
    </row>
    <row r="265" spans="33:34" x14ac:dyDescent="0.2">
      <c r="AG265" s="192"/>
      <c r="AH265" s="192"/>
    </row>
    <row r="266" spans="33:34" x14ac:dyDescent="0.2">
      <c r="AG266" s="192"/>
      <c r="AH266" s="192"/>
    </row>
    <row r="267" spans="33:34" x14ac:dyDescent="0.2">
      <c r="AG267" s="192"/>
      <c r="AH267" s="192"/>
    </row>
    <row r="268" spans="33:34" x14ac:dyDescent="0.2">
      <c r="AG268" s="192"/>
      <c r="AH268" s="192"/>
    </row>
    <row r="269" spans="33:34" x14ac:dyDescent="0.2">
      <c r="AG269" s="192"/>
      <c r="AH269" s="192"/>
    </row>
    <row r="270" spans="33:34" x14ac:dyDescent="0.2">
      <c r="AG270" s="192"/>
      <c r="AH270" s="192"/>
    </row>
    <row r="271" spans="33:34" x14ac:dyDescent="0.2">
      <c r="AG271" s="192"/>
      <c r="AH271" s="192"/>
    </row>
    <row r="272" spans="33:34" x14ac:dyDescent="0.2">
      <c r="AG272" s="192"/>
      <c r="AH272" s="192"/>
    </row>
    <row r="273" spans="33:34" x14ac:dyDescent="0.2">
      <c r="AG273" s="192"/>
      <c r="AH273" s="192"/>
    </row>
    <row r="274" spans="33:34" x14ac:dyDescent="0.2">
      <c r="AG274" s="192"/>
      <c r="AH274" s="192"/>
    </row>
    <row r="275" spans="33:34" x14ac:dyDescent="0.2">
      <c r="AG275" s="192"/>
      <c r="AH275" s="192"/>
    </row>
    <row r="276" spans="33:34" x14ac:dyDescent="0.2">
      <c r="AG276" s="192"/>
      <c r="AH276" s="192"/>
    </row>
    <row r="277" spans="33:34" x14ac:dyDescent="0.2">
      <c r="AG277" s="192"/>
      <c r="AH277" s="192"/>
    </row>
    <row r="278" spans="33:34" x14ac:dyDescent="0.2">
      <c r="AG278" s="192"/>
      <c r="AH278" s="192"/>
    </row>
    <row r="279" spans="33:34" x14ac:dyDescent="0.2">
      <c r="AG279" s="192"/>
      <c r="AH279" s="192"/>
    </row>
    <row r="280" spans="33:34" x14ac:dyDescent="0.2">
      <c r="AG280" s="192"/>
      <c r="AH280" s="192"/>
    </row>
    <row r="281" spans="33:34" x14ac:dyDescent="0.2">
      <c r="AG281" s="192"/>
      <c r="AH281" s="192"/>
    </row>
    <row r="282" spans="33:34" x14ac:dyDescent="0.2">
      <c r="AG282" s="192"/>
      <c r="AH282" s="192"/>
    </row>
    <row r="283" spans="33:34" x14ac:dyDescent="0.2">
      <c r="AG283" s="192"/>
      <c r="AH283" s="192"/>
    </row>
    <row r="284" spans="33:34" x14ac:dyDescent="0.2">
      <c r="AG284" s="192"/>
      <c r="AH284" s="192"/>
    </row>
    <row r="285" spans="33:34" x14ac:dyDescent="0.2">
      <c r="AG285" s="192"/>
      <c r="AH285" s="192"/>
    </row>
    <row r="286" spans="33:34" x14ac:dyDescent="0.2">
      <c r="AG286" s="192"/>
      <c r="AH286" s="192"/>
    </row>
    <row r="287" spans="33:34" x14ac:dyDescent="0.2">
      <c r="AG287" s="192"/>
      <c r="AH287" s="192"/>
    </row>
    <row r="288" spans="33:34" x14ac:dyDescent="0.2">
      <c r="AG288" s="192"/>
      <c r="AH288" s="192"/>
    </row>
    <row r="289" spans="33:34" x14ac:dyDescent="0.2">
      <c r="AG289" s="192"/>
      <c r="AH289" s="192"/>
    </row>
    <row r="290" spans="33:34" x14ac:dyDescent="0.2">
      <c r="AG290" s="192"/>
      <c r="AH290" s="192"/>
    </row>
    <row r="291" spans="33:34" x14ac:dyDescent="0.2">
      <c r="AG291" s="192"/>
      <c r="AH291" s="192"/>
    </row>
    <row r="292" spans="33:34" x14ac:dyDescent="0.2">
      <c r="AG292" s="192"/>
      <c r="AH292" s="192"/>
    </row>
    <row r="293" spans="33:34" x14ac:dyDescent="0.2">
      <c r="AG293" s="192"/>
      <c r="AH293" s="192"/>
    </row>
    <row r="294" spans="33:34" x14ac:dyDescent="0.2">
      <c r="AG294" s="192"/>
      <c r="AH294" s="192"/>
    </row>
    <row r="295" spans="33:34" x14ac:dyDescent="0.2">
      <c r="AG295" s="192"/>
      <c r="AH295" s="192"/>
    </row>
    <row r="296" spans="33:34" x14ac:dyDescent="0.2">
      <c r="AG296" s="192"/>
      <c r="AH296" s="192"/>
    </row>
    <row r="297" spans="33:34" x14ac:dyDescent="0.2">
      <c r="AG297" s="192"/>
      <c r="AH297" s="192"/>
    </row>
    <row r="298" spans="33:34" x14ac:dyDescent="0.2">
      <c r="AG298" s="192"/>
      <c r="AH298" s="192"/>
    </row>
    <row r="299" spans="33:34" x14ac:dyDescent="0.2">
      <c r="AG299" s="192"/>
      <c r="AH299" s="192"/>
    </row>
    <row r="300" spans="33:34" x14ac:dyDescent="0.2">
      <c r="AG300" s="192"/>
      <c r="AH300" s="192"/>
    </row>
    <row r="301" spans="33:34" x14ac:dyDescent="0.2">
      <c r="AG301" s="192"/>
      <c r="AH301" s="192"/>
    </row>
    <row r="302" spans="33:34" x14ac:dyDescent="0.2">
      <c r="AG302" s="192"/>
      <c r="AH302" s="192"/>
    </row>
    <row r="303" spans="33:34" x14ac:dyDescent="0.2">
      <c r="AG303" s="192"/>
      <c r="AH303" s="192"/>
    </row>
    <row r="304" spans="33:34" x14ac:dyDescent="0.2">
      <c r="AG304" s="192"/>
      <c r="AH304" s="192"/>
    </row>
    <row r="305" spans="33:34" x14ac:dyDescent="0.2">
      <c r="AG305" s="192"/>
      <c r="AH305" s="192"/>
    </row>
    <row r="306" spans="33:34" x14ac:dyDescent="0.2">
      <c r="AG306" s="192"/>
      <c r="AH306" s="192"/>
    </row>
    <row r="307" spans="33:34" x14ac:dyDescent="0.2">
      <c r="AG307" s="192"/>
      <c r="AH307" s="192"/>
    </row>
    <row r="308" spans="33:34" x14ac:dyDescent="0.2">
      <c r="AG308" s="192"/>
      <c r="AH308" s="192"/>
    </row>
    <row r="309" spans="33:34" x14ac:dyDescent="0.2">
      <c r="AG309" s="192"/>
      <c r="AH309" s="192"/>
    </row>
    <row r="310" spans="33:34" x14ac:dyDescent="0.2">
      <c r="AG310" s="192"/>
      <c r="AH310" s="192"/>
    </row>
    <row r="311" spans="33:34" x14ac:dyDescent="0.2">
      <c r="AG311" s="192"/>
      <c r="AH311" s="192"/>
    </row>
    <row r="312" spans="33:34" x14ac:dyDescent="0.2">
      <c r="AG312" s="192"/>
      <c r="AH312" s="192"/>
    </row>
    <row r="313" spans="33:34" x14ac:dyDescent="0.2">
      <c r="AG313" s="192"/>
      <c r="AH313" s="192"/>
    </row>
    <row r="314" spans="33:34" x14ac:dyDescent="0.2">
      <c r="AG314" s="192"/>
      <c r="AH314" s="192"/>
    </row>
    <row r="315" spans="33:34" x14ac:dyDescent="0.2">
      <c r="AG315" s="192"/>
      <c r="AH315" s="192"/>
    </row>
    <row r="316" spans="33:34" x14ac:dyDescent="0.2">
      <c r="AG316" s="192"/>
      <c r="AH316" s="192"/>
    </row>
    <row r="317" spans="33:34" x14ac:dyDescent="0.2">
      <c r="AG317" s="192"/>
      <c r="AH317" s="192"/>
    </row>
    <row r="318" spans="33:34" x14ac:dyDescent="0.2">
      <c r="AG318" s="192"/>
      <c r="AH318" s="192"/>
    </row>
    <row r="319" spans="33:34" x14ac:dyDescent="0.2">
      <c r="AG319" s="192"/>
      <c r="AH319" s="192"/>
    </row>
    <row r="320" spans="33:34" x14ac:dyDescent="0.2">
      <c r="AG320" s="192"/>
      <c r="AH320" s="192"/>
    </row>
    <row r="321" spans="33:34" x14ac:dyDescent="0.2">
      <c r="AG321" s="192"/>
      <c r="AH321" s="192"/>
    </row>
    <row r="322" spans="33:34" x14ac:dyDescent="0.2">
      <c r="AG322" s="192"/>
      <c r="AH322" s="192"/>
    </row>
    <row r="323" spans="33:34" x14ac:dyDescent="0.2">
      <c r="AG323" s="192"/>
      <c r="AH323" s="192"/>
    </row>
    <row r="324" spans="33:34" x14ac:dyDescent="0.2">
      <c r="AG324" s="192"/>
      <c r="AH324" s="192"/>
    </row>
    <row r="325" spans="33:34" x14ac:dyDescent="0.2">
      <c r="AG325" s="192"/>
      <c r="AH325" s="192"/>
    </row>
    <row r="326" spans="33:34" x14ac:dyDescent="0.2">
      <c r="AG326" s="192"/>
      <c r="AH326" s="192"/>
    </row>
    <row r="327" spans="33:34" x14ac:dyDescent="0.2">
      <c r="AG327" s="192"/>
      <c r="AH327" s="192"/>
    </row>
    <row r="328" spans="33:34" x14ac:dyDescent="0.2">
      <c r="AG328" s="192"/>
      <c r="AH328" s="192"/>
    </row>
    <row r="329" spans="33:34" x14ac:dyDescent="0.2">
      <c r="AG329" s="192"/>
      <c r="AH329" s="192"/>
    </row>
    <row r="330" spans="33:34" x14ac:dyDescent="0.2">
      <c r="AG330" s="192"/>
      <c r="AH330" s="192"/>
    </row>
    <row r="331" spans="33:34" x14ac:dyDescent="0.2">
      <c r="AG331" s="192"/>
      <c r="AH331" s="192"/>
    </row>
    <row r="332" spans="33:34" x14ac:dyDescent="0.2">
      <c r="AG332" s="192"/>
      <c r="AH332" s="192"/>
    </row>
    <row r="333" spans="33:34" x14ac:dyDescent="0.2">
      <c r="AG333" s="192"/>
      <c r="AH333" s="192"/>
    </row>
    <row r="334" spans="33:34" x14ac:dyDescent="0.2">
      <c r="AG334" s="192"/>
      <c r="AH334" s="192"/>
    </row>
    <row r="335" spans="33:34" x14ac:dyDescent="0.2">
      <c r="AG335" s="192"/>
      <c r="AH335" s="192"/>
    </row>
    <row r="336" spans="33:34" x14ac:dyDescent="0.2">
      <c r="AG336" s="192"/>
      <c r="AH336" s="192"/>
    </row>
    <row r="337" spans="33:34" x14ac:dyDescent="0.2">
      <c r="AG337" s="192"/>
      <c r="AH337" s="192"/>
    </row>
    <row r="338" spans="33:34" x14ac:dyDescent="0.2">
      <c r="AG338" s="192"/>
      <c r="AH338" s="192"/>
    </row>
    <row r="339" spans="33:34" x14ac:dyDescent="0.2">
      <c r="AG339" s="192"/>
      <c r="AH339" s="192"/>
    </row>
    <row r="340" spans="33:34" x14ac:dyDescent="0.2">
      <c r="AG340" s="192"/>
      <c r="AH340" s="192"/>
    </row>
    <row r="341" spans="33:34" x14ac:dyDescent="0.2">
      <c r="AG341" s="192"/>
      <c r="AH341" s="192"/>
    </row>
    <row r="342" spans="33:34" x14ac:dyDescent="0.2">
      <c r="AG342" s="192"/>
      <c r="AH342" s="192"/>
    </row>
    <row r="343" spans="33:34" x14ac:dyDescent="0.2">
      <c r="AG343" s="192"/>
      <c r="AH343" s="192"/>
    </row>
    <row r="344" spans="33:34" x14ac:dyDescent="0.2">
      <c r="AG344" s="192"/>
      <c r="AH344" s="192"/>
    </row>
    <row r="345" spans="33:34" x14ac:dyDescent="0.2">
      <c r="AG345" s="192"/>
      <c r="AH345" s="192"/>
    </row>
    <row r="346" spans="33:34" x14ac:dyDescent="0.2">
      <c r="AG346" s="192"/>
      <c r="AH346" s="192"/>
    </row>
    <row r="347" spans="33:34" x14ac:dyDescent="0.2">
      <c r="AG347" s="192"/>
      <c r="AH347" s="192"/>
    </row>
    <row r="348" spans="33:34" x14ac:dyDescent="0.2">
      <c r="AG348" s="192"/>
      <c r="AH348" s="192"/>
    </row>
    <row r="349" spans="33:34" x14ac:dyDescent="0.2">
      <c r="AG349" s="192"/>
      <c r="AH349" s="192"/>
    </row>
    <row r="350" spans="33:34" x14ac:dyDescent="0.2">
      <c r="AG350" s="192"/>
      <c r="AH350" s="192"/>
    </row>
    <row r="351" spans="33:34" x14ac:dyDescent="0.2">
      <c r="AG351" s="192"/>
      <c r="AH351" s="192"/>
    </row>
    <row r="352" spans="33:34" x14ac:dyDescent="0.2">
      <c r="AG352" s="192"/>
      <c r="AH352" s="192"/>
    </row>
    <row r="353" spans="33:34" x14ac:dyDescent="0.2">
      <c r="AG353" s="192"/>
      <c r="AH353" s="192"/>
    </row>
    <row r="354" spans="33:34" x14ac:dyDescent="0.2">
      <c r="AG354" s="192"/>
      <c r="AH354" s="192"/>
    </row>
    <row r="355" spans="33:34" x14ac:dyDescent="0.2">
      <c r="AG355" s="192"/>
      <c r="AH355" s="192"/>
    </row>
    <row r="356" spans="33:34" x14ac:dyDescent="0.2">
      <c r="AG356" s="192"/>
      <c r="AH356" s="192"/>
    </row>
    <row r="357" spans="33:34" x14ac:dyDescent="0.2">
      <c r="AG357" s="192"/>
      <c r="AH357" s="192"/>
    </row>
    <row r="358" spans="33:34" x14ac:dyDescent="0.2">
      <c r="AG358" s="192"/>
      <c r="AH358" s="192"/>
    </row>
    <row r="359" spans="33:34" x14ac:dyDescent="0.2">
      <c r="AG359" s="192"/>
      <c r="AH359" s="192"/>
    </row>
    <row r="360" spans="33:34" x14ac:dyDescent="0.2">
      <c r="AG360" s="192"/>
      <c r="AH360" s="192"/>
    </row>
    <row r="361" spans="33:34" x14ac:dyDescent="0.2">
      <c r="AG361" s="192"/>
      <c r="AH361" s="192"/>
    </row>
    <row r="362" spans="33:34" x14ac:dyDescent="0.2">
      <c r="AG362" s="192"/>
      <c r="AH362" s="192"/>
    </row>
    <row r="363" spans="33:34" x14ac:dyDescent="0.2">
      <c r="AG363" s="192"/>
      <c r="AH363" s="192"/>
    </row>
    <row r="364" spans="33:34" x14ac:dyDescent="0.2">
      <c r="AG364" s="192"/>
      <c r="AH364" s="192"/>
    </row>
    <row r="365" spans="33:34" x14ac:dyDescent="0.2">
      <c r="AG365" s="192"/>
      <c r="AH365" s="192"/>
    </row>
    <row r="366" spans="33:34" x14ac:dyDescent="0.2">
      <c r="AG366" s="192"/>
      <c r="AH366" s="192"/>
    </row>
    <row r="367" spans="33:34" x14ac:dyDescent="0.2">
      <c r="AG367" s="192"/>
      <c r="AH367" s="192"/>
    </row>
    <row r="368" spans="33:34" x14ac:dyDescent="0.2">
      <c r="AG368" s="192"/>
      <c r="AH368" s="192"/>
    </row>
    <row r="369" spans="1:60" x14ac:dyDescent="0.2">
      <c r="AG369" s="192"/>
      <c r="AH369" s="192"/>
    </row>
    <row r="370" spans="1:60" x14ac:dyDescent="0.2">
      <c r="AG370" s="192"/>
      <c r="AH370" s="192"/>
    </row>
    <row r="371" spans="1:60" x14ac:dyDescent="0.2">
      <c r="AG371" s="192"/>
      <c r="AH371" s="192"/>
    </row>
    <row r="372" spans="1:60" x14ac:dyDescent="0.2">
      <c r="AG372" s="192"/>
      <c r="AH372" s="192"/>
    </row>
    <row r="373" spans="1:60" x14ac:dyDescent="0.2">
      <c r="AG373" s="192"/>
      <c r="AH373" s="192"/>
    </row>
    <row r="374" spans="1:60" x14ac:dyDescent="0.2">
      <c r="AG374" s="192"/>
      <c r="AH374" s="192"/>
    </row>
    <row r="375" spans="1:60" x14ac:dyDescent="0.2">
      <c r="AG375" s="192"/>
      <c r="AH375" s="192"/>
    </row>
    <row r="376" spans="1:60" x14ac:dyDescent="0.2">
      <c r="AG376" s="192"/>
      <c r="AH376" s="192"/>
    </row>
    <row r="377" spans="1:60" x14ac:dyDescent="0.2">
      <c r="AG377" s="192"/>
      <c r="AH377" s="192"/>
    </row>
    <row r="378" spans="1:60" x14ac:dyDescent="0.2">
      <c r="AG378" s="192"/>
      <c r="AH378" s="192"/>
    </row>
    <row r="379" spans="1:60" x14ac:dyDescent="0.2">
      <c r="AG379" s="192"/>
      <c r="AH379" s="192"/>
    </row>
    <row r="380" spans="1:60" x14ac:dyDescent="0.2">
      <c r="AG380" s="192"/>
      <c r="AH380" s="192"/>
    </row>
    <row r="381" spans="1:60" x14ac:dyDescent="0.2">
      <c r="AG381" s="192"/>
      <c r="AH381" s="192"/>
    </row>
    <row r="382" spans="1:60" s="101" customFormat="1" ht="23.25" customHeight="1" x14ac:dyDescent="0.2">
      <c r="A382" s="193"/>
      <c r="B382" s="193"/>
      <c r="C382" s="193"/>
      <c r="D382" s="194"/>
      <c r="E382" s="195"/>
      <c r="F382" s="195"/>
      <c r="G382" s="195"/>
      <c r="H382" s="195"/>
      <c r="I382" s="195"/>
      <c r="J382" s="195"/>
      <c r="K382" s="195"/>
      <c r="L382" s="195"/>
      <c r="M382" s="195"/>
      <c r="N382" s="196"/>
      <c r="O382" s="196"/>
      <c r="P382" s="196"/>
      <c r="Q382" s="647" t="s">
        <v>784</v>
      </c>
      <c r="R382" s="647"/>
      <c r="S382" s="197" t="e">
        <f>#REF!+#REF!+#REF!+#REF!+#REF!+#REF!+#REF!+#REF!+#REF!+#REF!+#REF!+#REF!+#REF!+#REF!+#REF!+#REF!+#REF!+#REF!+S21+#REF!+#REF!+#REF!+#REF!</f>
        <v>#REF!</v>
      </c>
      <c r="T382" s="195"/>
      <c r="U382" s="195"/>
      <c r="V382" s="195"/>
      <c r="W382" s="195"/>
      <c r="X382" s="195"/>
      <c r="Y382" s="195"/>
      <c r="Z382" s="195"/>
      <c r="AA382" s="195"/>
      <c r="AB382" s="195"/>
      <c r="AC382" s="195"/>
      <c r="AD382" s="195"/>
      <c r="AE382" s="195"/>
      <c r="AF382" s="195"/>
      <c r="AG382" s="198"/>
      <c r="AH382" s="198"/>
      <c r="AI382" s="199"/>
      <c r="AJ382" s="199"/>
      <c r="AK382" s="199"/>
      <c r="AL382" s="199"/>
      <c r="AM382" s="199"/>
      <c r="AN382" s="199"/>
      <c r="AO382" s="199"/>
      <c r="AP382" s="199"/>
      <c r="AQ382" s="199"/>
      <c r="AR382" s="199"/>
      <c r="AS382" s="199"/>
      <c r="AT382" s="199"/>
      <c r="AU382" s="199"/>
      <c r="AV382" s="199"/>
      <c r="AW382" s="199"/>
      <c r="AX382" s="199"/>
      <c r="AY382" s="199"/>
      <c r="AZ382" s="199"/>
      <c r="BA382" s="199"/>
      <c r="BH382" s="146"/>
    </row>
    <row r="383" spans="1:60" s="101" customFormat="1" ht="23.25" customHeight="1" x14ac:dyDescent="0.2">
      <c r="A383" s="193"/>
      <c r="B383" s="193"/>
      <c r="C383" s="193"/>
      <c r="D383" s="194"/>
      <c r="E383" s="195"/>
      <c r="F383" s="195"/>
      <c r="G383" s="195"/>
      <c r="H383" s="195"/>
      <c r="I383" s="195"/>
      <c r="J383" s="195"/>
      <c r="K383" s="195"/>
      <c r="L383" s="195"/>
      <c r="M383" s="195"/>
      <c r="N383" s="196"/>
      <c r="P383" s="196"/>
      <c r="R383" s="101" t="s">
        <v>785</v>
      </c>
      <c r="S383" s="197" t="e">
        <f>#REF!+#REF!+#REF!+#REF!+#REF!+#REF!+#REF!+#REF!+#REF!+#REF!+#REF!+#REF!+#REF!+#REF!+#REF!+#REF!+#REF!+#REF!+#REF!+#REF!+#REF!+#REF!+#REF!</f>
        <v>#REF!</v>
      </c>
      <c r="T383" s="195"/>
      <c r="U383" s="195"/>
      <c r="V383" s="195"/>
      <c r="W383" s="195"/>
      <c r="X383" s="195"/>
      <c r="Y383" s="195"/>
      <c r="Z383" s="195"/>
      <c r="AA383" s="195"/>
      <c r="AB383" s="195"/>
      <c r="AC383" s="195"/>
      <c r="AD383" s="195"/>
      <c r="AE383" s="195"/>
      <c r="AF383" s="195"/>
      <c r="AG383" s="198"/>
      <c r="AH383" s="198"/>
      <c r="AI383" s="199"/>
      <c r="AJ383" s="199"/>
      <c r="AK383" s="199"/>
      <c r="AL383" s="199"/>
      <c r="AM383" s="199"/>
      <c r="AN383" s="199"/>
      <c r="AO383" s="199"/>
      <c r="AP383" s="199"/>
      <c r="AQ383" s="199"/>
      <c r="AR383" s="199"/>
      <c r="AS383" s="199"/>
      <c r="AT383" s="199"/>
      <c r="AU383" s="199"/>
      <c r="AV383" s="199"/>
      <c r="AW383" s="199"/>
      <c r="AX383" s="199"/>
      <c r="AY383" s="199"/>
      <c r="AZ383" s="199"/>
      <c r="BA383" s="199"/>
      <c r="BH383" s="146"/>
    </row>
    <row r="384" spans="1:60" s="101" customFormat="1" ht="23.25" customHeight="1" x14ac:dyDescent="0.2">
      <c r="A384" s="200" t="s">
        <v>786</v>
      </c>
      <c r="B384" s="200"/>
      <c r="C384" s="200"/>
      <c r="D384" s="194"/>
      <c r="E384" s="195"/>
      <c r="F384" s="195"/>
      <c r="G384" s="195"/>
      <c r="H384" s="195"/>
      <c r="I384" s="195"/>
      <c r="J384" s="195"/>
      <c r="K384" s="195"/>
      <c r="L384" s="195"/>
      <c r="M384" s="195"/>
      <c r="N384" s="196"/>
      <c r="P384" s="196"/>
      <c r="S384" s="197"/>
      <c r="T384" s="195"/>
      <c r="U384" s="195"/>
      <c r="V384" s="195"/>
      <c r="W384" s="195"/>
      <c r="X384" s="195"/>
      <c r="Y384" s="195"/>
      <c r="Z384" s="195"/>
      <c r="AA384" s="195"/>
      <c r="AB384" s="195"/>
      <c r="AC384" s="195"/>
      <c r="AD384" s="195"/>
      <c r="AE384" s="195"/>
      <c r="AF384" s="195"/>
      <c r="AG384" s="198"/>
      <c r="AH384" s="198"/>
      <c r="AI384" s="199"/>
      <c r="AJ384" s="199"/>
      <c r="AK384" s="199"/>
      <c r="AL384" s="199"/>
      <c r="AM384" s="199"/>
      <c r="AN384" s="199"/>
      <c r="AO384" s="199"/>
      <c r="AP384" s="199"/>
      <c r="AQ384" s="199"/>
      <c r="AR384" s="199"/>
      <c r="AS384" s="199"/>
      <c r="AT384" s="199"/>
      <c r="AU384" s="199"/>
      <c r="AV384" s="199"/>
      <c r="AW384" s="199"/>
      <c r="AX384" s="199"/>
      <c r="AY384" s="199"/>
      <c r="AZ384" s="199"/>
      <c r="BA384" s="199"/>
      <c r="BH384" s="146"/>
    </row>
    <row r="385" spans="1:60" s="101" customFormat="1" ht="23.25" customHeight="1" x14ac:dyDescent="0.2">
      <c r="A385" s="200" t="s">
        <v>787</v>
      </c>
      <c r="B385" s="200"/>
      <c r="C385" s="200"/>
      <c r="D385" s="194"/>
      <c r="E385" s="195"/>
      <c r="F385" s="195"/>
      <c r="G385" s="195"/>
      <c r="H385" s="195"/>
      <c r="I385" s="195"/>
      <c r="J385" s="195"/>
      <c r="K385" s="195"/>
      <c r="L385" s="195"/>
      <c r="M385" s="195"/>
      <c r="N385" s="196"/>
      <c r="P385" s="196"/>
      <c r="S385" s="197"/>
      <c r="T385" s="195"/>
      <c r="U385" s="195"/>
      <c r="V385" s="195"/>
      <c r="W385" s="195"/>
      <c r="X385" s="195"/>
      <c r="Y385" s="195"/>
      <c r="Z385" s="195"/>
      <c r="AA385" s="195"/>
      <c r="AB385" s="195"/>
      <c r="AC385" s="195"/>
      <c r="AD385" s="195"/>
      <c r="AE385" s="195"/>
      <c r="AF385" s="195"/>
      <c r="AG385" s="198"/>
      <c r="AH385" s="198"/>
      <c r="AI385" s="199"/>
      <c r="AJ385" s="199"/>
      <c r="AK385" s="199"/>
      <c r="AL385" s="199"/>
      <c r="AM385" s="199"/>
      <c r="AN385" s="199"/>
      <c r="AO385" s="199"/>
      <c r="AP385" s="199"/>
      <c r="AQ385" s="199"/>
      <c r="AR385" s="199"/>
      <c r="AS385" s="199"/>
      <c r="AT385" s="199"/>
      <c r="AU385" s="199"/>
      <c r="AV385" s="199"/>
      <c r="AW385" s="199"/>
      <c r="AX385" s="199"/>
      <c r="AY385" s="199"/>
      <c r="AZ385" s="199"/>
      <c r="BA385" s="199"/>
      <c r="BH385" s="146"/>
    </row>
    <row r="386" spans="1:60" s="101" customFormat="1" ht="23.25" customHeight="1" x14ac:dyDescent="0.2">
      <c r="A386" s="200" t="s">
        <v>788</v>
      </c>
      <c r="B386" s="200"/>
      <c r="C386" s="200"/>
      <c r="D386" s="194"/>
      <c r="E386" s="195"/>
      <c r="F386" s="195"/>
      <c r="G386" s="195"/>
      <c r="H386" s="195"/>
      <c r="I386" s="195"/>
      <c r="J386" s="195"/>
      <c r="K386" s="195"/>
      <c r="L386" s="195"/>
      <c r="M386" s="195"/>
      <c r="N386" s="196"/>
      <c r="P386" s="196"/>
      <c r="S386" s="197"/>
      <c r="T386" s="195"/>
      <c r="U386" s="195"/>
      <c r="V386" s="195"/>
      <c r="W386" s="195"/>
      <c r="X386" s="195"/>
      <c r="Y386" s="195"/>
      <c r="Z386" s="195"/>
      <c r="AA386" s="195"/>
      <c r="AB386" s="195"/>
      <c r="AC386" s="195"/>
      <c r="AD386" s="195"/>
      <c r="AE386" s="195"/>
      <c r="AF386" s="195"/>
      <c r="AG386" s="198"/>
      <c r="AH386" s="198"/>
      <c r="AI386" s="199"/>
      <c r="AJ386" s="199"/>
      <c r="AK386" s="199"/>
      <c r="AL386" s="199"/>
      <c r="AM386" s="199"/>
      <c r="AN386" s="199"/>
      <c r="AO386" s="199"/>
      <c r="AP386" s="199"/>
      <c r="AQ386" s="199"/>
      <c r="AR386" s="199"/>
      <c r="AS386" s="199"/>
      <c r="AT386" s="199"/>
      <c r="AU386" s="199"/>
      <c r="AV386" s="199"/>
      <c r="AW386" s="199"/>
      <c r="AX386" s="199"/>
      <c r="AY386" s="199"/>
      <c r="AZ386" s="199"/>
      <c r="BA386" s="199"/>
      <c r="BH386" s="146"/>
    </row>
    <row r="387" spans="1:60" s="101" customFormat="1" ht="23.25" customHeight="1" x14ac:dyDescent="0.2">
      <c r="A387" s="200" t="s">
        <v>789</v>
      </c>
      <c r="B387" s="200"/>
      <c r="C387" s="200"/>
      <c r="D387" s="194"/>
      <c r="E387" s="195"/>
      <c r="F387" s="195"/>
      <c r="G387" s="195"/>
      <c r="H387" s="195"/>
      <c r="I387" s="195"/>
      <c r="J387" s="195"/>
      <c r="K387" s="195"/>
      <c r="L387" s="195"/>
      <c r="M387" s="195"/>
      <c r="N387" s="196"/>
      <c r="P387" s="196"/>
      <c r="S387" s="197"/>
      <c r="T387" s="195"/>
      <c r="U387" s="195"/>
      <c r="V387" s="195"/>
      <c r="W387" s="195"/>
      <c r="X387" s="195"/>
      <c r="Y387" s="195"/>
      <c r="Z387" s="195"/>
      <c r="AA387" s="195"/>
      <c r="AB387" s="195"/>
      <c r="AC387" s="195"/>
      <c r="AD387" s="195"/>
      <c r="AE387" s="195"/>
      <c r="AF387" s="195"/>
      <c r="AG387" s="198"/>
      <c r="AH387" s="198"/>
      <c r="AI387" s="199"/>
      <c r="AJ387" s="199"/>
      <c r="AK387" s="199"/>
      <c r="AL387" s="199"/>
      <c r="AM387" s="199"/>
      <c r="AN387" s="199"/>
      <c r="AO387" s="199"/>
      <c r="AP387" s="199"/>
      <c r="AQ387" s="199"/>
      <c r="AR387" s="199"/>
      <c r="AS387" s="199"/>
      <c r="AT387" s="199"/>
      <c r="AU387" s="199"/>
      <c r="AV387" s="199"/>
      <c r="AW387" s="199"/>
      <c r="AX387" s="199"/>
      <c r="AY387" s="199"/>
      <c r="AZ387" s="199"/>
      <c r="BA387" s="199"/>
      <c r="BH387" s="146"/>
    </row>
    <row r="388" spans="1:60" s="101" customFormat="1" ht="23.25" customHeight="1" x14ac:dyDescent="0.2">
      <c r="A388" s="200" t="s">
        <v>790</v>
      </c>
      <c r="B388" s="200"/>
      <c r="C388" s="200"/>
      <c r="D388" s="194"/>
      <c r="E388" s="195"/>
      <c r="F388" s="195"/>
      <c r="G388" s="195"/>
      <c r="H388" s="195"/>
      <c r="I388" s="195"/>
      <c r="J388" s="195"/>
      <c r="K388" s="195"/>
      <c r="L388" s="195"/>
      <c r="M388" s="195"/>
      <c r="N388" s="196"/>
      <c r="P388" s="196"/>
      <c r="S388" s="197"/>
      <c r="T388" s="195"/>
      <c r="U388" s="195"/>
      <c r="V388" s="195"/>
      <c r="W388" s="195"/>
      <c r="X388" s="195"/>
      <c r="Y388" s="195"/>
      <c r="Z388" s="195"/>
      <c r="AA388" s="195"/>
      <c r="AB388" s="195"/>
      <c r="AC388" s="195"/>
      <c r="AD388" s="195"/>
      <c r="AE388" s="195"/>
      <c r="AF388" s="195"/>
      <c r="AG388" s="198"/>
      <c r="AH388" s="198"/>
      <c r="AI388" s="199"/>
      <c r="AJ388" s="199"/>
      <c r="AK388" s="199"/>
      <c r="AL388" s="199"/>
      <c r="AM388" s="199"/>
      <c r="AN388" s="199"/>
      <c r="AO388" s="199"/>
      <c r="AP388" s="199"/>
      <c r="AQ388" s="199"/>
      <c r="AR388" s="199"/>
      <c r="AS388" s="199"/>
      <c r="AT388" s="199"/>
      <c r="AU388" s="199"/>
      <c r="AV388" s="199"/>
      <c r="AW388" s="199"/>
      <c r="AX388" s="199"/>
      <c r="AY388" s="199"/>
      <c r="AZ388" s="199"/>
      <c r="BA388" s="199"/>
      <c r="BH388" s="146"/>
    </row>
    <row r="389" spans="1:60" x14ac:dyDescent="0.2">
      <c r="A389" s="648"/>
      <c r="B389" s="648"/>
      <c r="C389" s="648"/>
      <c r="D389" s="648"/>
      <c r="E389" s="400"/>
      <c r="F389" s="400"/>
      <c r="G389" s="400"/>
      <c r="X389" s="201"/>
      <c r="Y389" s="201"/>
      <c r="Z389" s="201"/>
      <c r="AA389" s="202"/>
      <c r="AB389" s="202"/>
      <c r="AC389" s="202"/>
      <c r="AD389" s="201"/>
      <c r="AE389" s="201"/>
      <c r="AF389" s="201"/>
      <c r="AG389" s="203"/>
      <c r="AH389" s="192"/>
    </row>
    <row r="390" spans="1:60" ht="45.75" customHeight="1" x14ac:dyDescent="0.2">
      <c r="A390" s="648"/>
      <c r="B390" s="648"/>
      <c r="C390" s="648"/>
      <c r="D390" s="648"/>
      <c r="E390" s="648"/>
      <c r="F390" s="648"/>
      <c r="G390" s="648"/>
      <c r="N390" s="204"/>
      <c r="O390" s="204"/>
      <c r="P390" s="204"/>
      <c r="Q390" s="204"/>
      <c r="R390" s="204"/>
      <c r="S390" s="204"/>
      <c r="T390" s="147"/>
      <c r="X390" s="201"/>
      <c r="Y390" s="201"/>
      <c r="Z390" s="201"/>
      <c r="AA390" s="202"/>
      <c r="AB390" s="202"/>
      <c r="AC390" s="202"/>
      <c r="AD390" s="201"/>
      <c r="AE390" s="201"/>
      <c r="AF390" s="201"/>
      <c r="AG390" s="205"/>
    </row>
    <row r="391" spans="1:60" x14ac:dyDescent="0.2">
      <c r="X391" s="201"/>
      <c r="Y391" s="201"/>
      <c r="Z391" s="201"/>
      <c r="AA391" s="201"/>
      <c r="AB391" s="201"/>
      <c r="AC391" s="201"/>
      <c r="AD391" s="201"/>
      <c r="AE391" s="201"/>
      <c r="AF391" s="201"/>
      <c r="AG391" s="205"/>
    </row>
    <row r="392" spans="1:60" x14ac:dyDescent="0.2">
      <c r="S392" s="204"/>
      <c r="X392" s="201"/>
      <c r="Y392" s="201"/>
      <c r="Z392" s="201"/>
      <c r="AA392" s="201"/>
      <c r="AB392" s="201"/>
      <c r="AC392" s="201"/>
      <c r="AD392" s="201"/>
      <c r="AE392" s="201"/>
      <c r="AF392" s="201"/>
      <c r="AG392" s="205"/>
    </row>
    <row r="393" spans="1:60" x14ac:dyDescent="0.2">
      <c r="X393" s="201"/>
      <c r="Y393" s="201"/>
      <c r="Z393" s="201"/>
      <c r="AA393" s="201"/>
      <c r="AB393" s="201"/>
      <c r="AC393" s="201"/>
      <c r="AD393" s="201"/>
      <c r="AE393" s="201"/>
      <c r="AF393" s="201"/>
      <c r="AG393" s="205"/>
    </row>
    <row r="394" spans="1:60" x14ac:dyDescent="0.2">
      <c r="X394" s="201"/>
      <c r="Y394" s="201"/>
      <c r="Z394" s="206"/>
      <c r="AA394" s="206"/>
      <c r="AB394" s="206"/>
      <c r="AC394" s="206"/>
      <c r="AD394" s="206"/>
      <c r="AE394" s="201"/>
      <c r="AF394" s="201"/>
      <c r="AG394" s="205"/>
    </row>
    <row r="395" spans="1:60" x14ac:dyDescent="0.2">
      <c r="X395" s="201"/>
      <c r="Y395" s="201"/>
      <c r="Z395" s="201"/>
      <c r="AA395" s="201"/>
      <c r="AB395" s="201"/>
      <c r="AC395" s="201"/>
      <c r="AD395" s="201"/>
      <c r="AE395" s="201"/>
      <c r="AF395" s="201"/>
      <c r="AG395" s="205"/>
    </row>
    <row r="396" spans="1:60" x14ac:dyDescent="0.2">
      <c r="X396" s="201"/>
      <c r="Y396" s="201"/>
      <c r="Z396" s="201"/>
      <c r="AA396" s="201"/>
      <c r="AB396" s="201"/>
      <c r="AC396" s="201"/>
      <c r="AD396" s="201"/>
      <c r="AE396" s="201"/>
      <c r="AF396" s="201"/>
      <c r="AG396" s="205"/>
    </row>
    <row r="397" spans="1:60" x14ac:dyDescent="0.2">
      <c r="A397" s="207"/>
      <c r="B397" s="207"/>
      <c r="C397" s="207"/>
      <c r="X397" s="201"/>
      <c r="Y397" s="201"/>
      <c r="Z397" s="201"/>
      <c r="AA397" s="206"/>
      <c r="AB397" s="206"/>
      <c r="AC397" s="206"/>
      <c r="AD397" s="206"/>
      <c r="AE397" s="206"/>
      <c r="AF397" s="206"/>
      <c r="AG397" s="208"/>
    </row>
    <row r="398" spans="1:60" x14ac:dyDescent="0.2">
      <c r="A398" s="207"/>
      <c r="B398" s="207"/>
      <c r="C398" s="207"/>
      <c r="X398" s="201"/>
      <c r="Y398" s="201"/>
      <c r="Z398" s="201"/>
      <c r="AA398" s="201"/>
      <c r="AB398" s="201"/>
      <c r="AC398" s="201"/>
      <c r="AD398" s="201"/>
      <c r="AE398" s="201"/>
      <c r="AF398" s="201"/>
      <c r="AG398" s="205"/>
    </row>
    <row r="399" spans="1:60" x14ac:dyDescent="0.2">
      <c r="A399" s="209"/>
      <c r="B399" s="209"/>
      <c r="C399" s="209"/>
      <c r="X399" s="201"/>
      <c r="Y399" s="201"/>
      <c r="Z399" s="201"/>
      <c r="AA399" s="201"/>
      <c r="AB399" s="201"/>
      <c r="AC399" s="201"/>
      <c r="AD399" s="201"/>
      <c r="AE399" s="201"/>
      <c r="AF399" s="201"/>
      <c r="AG399" s="205"/>
    </row>
    <row r="400" spans="1:60" x14ac:dyDescent="0.2">
      <c r="A400" s="207"/>
      <c r="B400" s="207"/>
      <c r="C400" s="207"/>
    </row>
    <row r="401" spans="1:3" x14ac:dyDescent="0.2">
      <c r="A401" s="207"/>
      <c r="B401" s="207"/>
      <c r="C401" s="207"/>
    </row>
    <row r="402" spans="1:3" x14ac:dyDescent="0.2">
      <c r="A402" s="207"/>
      <c r="B402" s="207"/>
      <c r="C402" s="207"/>
    </row>
  </sheetData>
  <autoFilter ref="A4:BI144">
    <filterColumn colId="0">
      <filters>
        <filter val="3.1.2.1"/>
        <filter val="3.1.2.1.1"/>
        <filter val="3.2.1.1"/>
        <filter val="3.2.1.1.1"/>
        <filter val="3.2.1.1.2"/>
        <filter val="3.2.1.1.3"/>
        <filter val="3.2.1.1.4"/>
        <filter val="3.2.1.1.5"/>
        <filter val="3.2.1.1.6"/>
        <filter val="3.2.1.1.7"/>
        <filter val="3.2.1.1.8"/>
        <filter val="3.2.1.1.9"/>
        <filter val="Planas IŠ VISO (be rezervinių):"/>
      </filters>
    </filterColumn>
  </autoFilter>
  <mergeCells count="9">
    <mergeCell ref="AF3:AO3"/>
    <mergeCell ref="AP3:BG3"/>
    <mergeCell ref="Q382:R382"/>
    <mergeCell ref="A389:D389"/>
    <mergeCell ref="A390:G390"/>
    <mergeCell ref="A3:M3"/>
    <mergeCell ref="N3:S3"/>
    <mergeCell ref="T3:W3"/>
    <mergeCell ref="X3:AE3"/>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pageSetUpPr fitToPage="1"/>
  </sheetPr>
  <dimension ref="A2:ET151"/>
  <sheetViews>
    <sheetView topLeftCell="A4" workbookViewId="0">
      <pane xSplit="4" ySplit="1" topLeftCell="E5" activePane="bottomRight" state="frozen"/>
      <selection activeCell="A4" sqref="A4"/>
      <selection pane="topRight" activeCell="E4" sqref="E4"/>
      <selection pane="bottomLeft" activeCell="A5" sqref="A5"/>
      <selection pane="bottomRight" activeCell="C49" sqref="C49"/>
    </sheetView>
  </sheetViews>
  <sheetFormatPr defaultRowHeight="12.75" x14ac:dyDescent="0.2"/>
  <cols>
    <col min="1" max="1" width="8.42578125" style="98" customWidth="1"/>
    <col min="2" max="2" width="17.42578125" style="98" customWidth="1"/>
    <col min="3" max="3" width="21.85546875" style="98" customWidth="1"/>
    <col min="4" max="4" width="47.5703125" style="99" customWidth="1"/>
    <col min="5" max="5" width="7" style="99" customWidth="1"/>
    <col min="6" max="6" width="6.42578125" style="99" customWidth="1"/>
    <col min="7" max="7" width="8.7109375" style="99" customWidth="1"/>
    <col min="8" max="8" width="6.5703125" style="99" customWidth="1"/>
    <col min="9" max="9" width="3.7109375" style="99" customWidth="1"/>
    <col min="10" max="12" width="4.85546875" style="99" customWidth="1"/>
    <col min="13" max="13" width="4.140625" style="99" customWidth="1"/>
    <col min="14" max="14" width="15" style="99" customWidth="1"/>
    <col min="15" max="15" width="13.42578125" style="99" customWidth="1"/>
    <col min="16" max="16" width="14.140625" style="99" customWidth="1"/>
    <col min="17" max="18" width="12.85546875" style="99" customWidth="1"/>
    <col min="19" max="19" width="13.7109375" style="99" customWidth="1"/>
    <col min="20" max="20" width="8" style="99" customWidth="1"/>
    <col min="21" max="21" width="8.7109375" style="99" customWidth="1"/>
    <col min="22" max="22" width="8.28515625" style="99" customWidth="1"/>
    <col min="23" max="23" width="9.5703125" style="99" customWidth="1"/>
    <col min="24" max="31" width="12.28515625" style="99" hidden="1" customWidth="1"/>
    <col min="32" max="32" width="12.28515625" style="99" customWidth="1"/>
    <col min="33" max="33" width="9.140625" style="100" customWidth="1"/>
    <col min="34" max="41" width="9.140625" style="100" hidden="1" customWidth="1"/>
    <col min="42" max="42" width="9.140625" style="100"/>
    <col min="43" max="43" width="16.28515625" style="100" customWidth="1"/>
    <col min="44" max="53" width="9.140625" style="100"/>
    <col min="54" max="59" width="9.140625" style="101"/>
    <col min="60" max="60" width="17.7109375" style="146" customWidth="1"/>
    <col min="61" max="61" width="18.85546875" style="101" customWidth="1"/>
    <col min="62" max="150" width="9.140625" style="101"/>
    <col min="151" max="16384" width="9.140625" style="99"/>
  </cols>
  <sheetData>
    <row r="2" spans="1:150" ht="13.5" thickBot="1" x14ac:dyDescent="0.25"/>
    <row r="3" spans="1:150" ht="42" customHeight="1" thickBot="1" x14ac:dyDescent="0.25">
      <c r="A3" s="649" t="s">
        <v>99</v>
      </c>
      <c r="B3" s="650"/>
      <c r="C3" s="650"/>
      <c r="D3" s="650"/>
      <c r="E3" s="650"/>
      <c r="F3" s="650"/>
      <c r="G3" s="650"/>
      <c r="H3" s="650"/>
      <c r="I3" s="650"/>
      <c r="J3" s="650"/>
      <c r="K3" s="650"/>
      <c r="L3" s="650"/>
      <c r="M3" s="651"/>
      <c r="N3" s="649" t="s">
        <v>100</v>
      </c>
      <c r="O3" s="650"/>
      <c r="P3" s="650"/>
      <c r="Q3" s="650"/>
      <c r="R3" s="650"/>
      <c r="S3" s="651"/>
      <c r="T3" s="652" t="s">
        <v>101</v>
      </c>
      <c r="U3" s="652"/>
      <c r="V3" s="652"/>
      <c r="W3" s="652"/>
      <c r="X3" s="649" t="s">
        <v>716</v>
      </c>
      <c r="Y3" s="650"/>
      <c r="Z3" s="650"/>
      <c r="AA3" s="650"/>
      <c r="AB3" s="650"/>
      <c r="AC3" s="650"/>
      <c r="AD3" s="650"/>
      <c r="AE3" s="651"/>
      <c r="AF3" s="642" t="s">
        <v>717</v>
      </c>
      <c r="AG3" s="643"/>
      <c r="AH3" s="643"/>
      <c r="AI3" s="643"/>
      <c r="AJ3" s="643"/>
      <c r="AK3" s="643"/>
      <c r="AL3" s="643"/>
      <c r="AM3" s="643"/>
      <c r="AN3" s="643"/>
      <c r="AO3" s="644"/>
      <c r="AP3" s="645" t="s">
        <v>718</v>
      </c>
      <c r="AQ3" s="646"/>
      <c r="AR3" s="646"/>
      <c r="AS3" s="646"/>
      <c r="AT3" s="646"/>
      <c r="AU3" s="646"/>
      <c r="AV3" s="646"/>
      <c r="AW3" s="646"/>
      <c r="AX3" s="646"/>
      <c r="AY3" s="646"/>
      <c r="AZ3" s="646"/>
      <c r="BA3" s="646"/>
      <c r="BB3" s="646"/>
      <c r="BC3" s="646"/>
      <c r="BD3" s="646"/>
      <c r="BE3" s="646"/>
      <c r="BF3" s="646"/>
      <c r="BG3" s="646"/>
    </row>
    <row r="4" spans="1:150" ht="123.75" customHeight="1" thickBot="1" x14ac:dyDescent="0.25">
      <c r="A4" s="102" t="s">
        <v>79</v>
      </c>
      <c r="B4" s="409" t="s">
        <v>17</v>
      </c>
      <c r="C4" s="409" t="s">
        <v>259</v>
      </c>
      <c r="D4" s="409" t="s">
        <v>102</v>
      </c>
      <c r="E4" s="103" t="s">
        <v>103</v>
      </c>
      <c r="F4" s="103" t="s">
        <v>719</v>
      </c>
      <c r="G4" s="103" t="s">
        <v>2</v>
      </c>
      <c r="H4" s="103" t="s">
        <v>720</v>
      </c>
      <c r="I4" s="103" t="s">
        <v>721</v>
      </c>
      <c r="J4" s="103" t="s">
        <v>722</v>
      </c>
      <c r="K4" s="103" t="s">
        <v>36</v>
      </c>
      <c r="L4" s="103" t="s">
        <v>37</v>
      </c>
      <c r="M4" s="103" t="s">
        <v>723</v>
      </c>
      <c r="N4" s="103" t="s">
        <v>104</v>
      </c>
      <c r="O4" s="103" t="s">
        <v>105</v>
      </c>
      <c r="P4" s="103" t="s">
        <v>106</v>
      </c>
      <c r="Q4" s="103" t="s">
        <v>107</v>
      </c>
      <c r="R4" s="103" t="s">
        <v>108</v>
      </c>
      <c r="S4" s="103" t="s">
        <v>81</v>
      </c>
      <c r="T4" s="104" t="s">
        <v>724</v>
      </c>
      <c r="U4" s="104" t="s">
        <v>725</v>
      </c>
      <c r="V4" s="105" t="s">
        <v>726</v>
      </c>
      <c r="W4" s="104" t="s">
        <v>109</v>
      </c>
      <c r="X4" s="104" t="s">
        <v>74</v>
      </c>
      <c r="Y4" s="104" t="s">
        <v>75</v>
      </c>
      <c r="Z4" s="104" t="s">
        <v>76</v>
      </c>
      <c r="AA4" s="104" t="s">
        <v>77</v>
      </c>
      <c r="AB4" s="104" t="s">
        <v>78</v>
      </c>
      <c r="AC4" s="104" t="s">
        <v>727</v>
      </c>
      <c r="AD4" s="104" t="s">
        <v>728</v>
      </c>
      <c r="AE4" s="104" t="s">
        <v>729</v>
      </c>
      <c r="AF4" s="104" t="s">
        <v>225</v>
      </c>
      <c r="AG4" s="104" t="s">
        <v>730</v>
      </c>
      <c r="AH4" s="104" t="s">
        <v>731</v>
      </c>
      <c r="AI4" s="104" t="s">
        <v>732</v>
      </c>
      <c r="AJ4" s="104" t="s">
        <v>69</v>
      </c>
      <c r="AK4" s="104" t="s">
        <v>733</v>
      </c>
      <c r="AL4" s="104" t="s">
        <v>70</v>
      </c>
      <c r="AM4" s="104" t="s">
        <v>734</v>
      </c>
      <c r="AN4" s="104" t="s">
        <v>71</v>
      </c>
      <c r="AO4" s="104" t="s">
        <v>735</v>
      </c>
      <c r="AP4" s="106" t="s">
        <v>736</v>
      </c>
      <c r="AQ4" s="106" t="s">
        <v>166</v>
      </c>
      <c r="AR4" s="106" t="s">
        <v>48</v>
      </c>
      <c r="AS4" s="106" t="s">
        <v>69</v>
      </c>
      <c r="AT4" s="104" t="s">
        <v>167</v>
      </c>
      <c r="AU4" s="106" t="s">
        <v>49</v>
      </c>
      <c r="AV4" s="106" t="s">
        <v>70</v>
      </c>
      <c r="AW4" s="104" t="s">
        <v>168</v>
      </c>
      <c r="AX4" s="106" t="s">
        <v>50</v>
      </c>
      <c r="AY4" s="106" t="s">
        <v>71</v>
      </c>
      <c r="AZ4" s="104" t="s">
        <v>169</v>
      </c>
      <c r="BA4" s="106" t="s">
        <v>51</v>
      </c>
      <c r="BB4" s="106" t="s">
        <v>72</v>
      </c>
      <c r="BC4" s="104" t="s">
        <v>170</v>
      </c>
      <c r="BD4" s="106" t="s">
        <v>52</v>
      </c>
      <c r="BE4" s="106" t="s">
        <v>73</v>
      </c>
      <c r="BF4" s="104" t="s">
        <v>796</v>
      </c>
      <c r="BG4" s="106" t="s">
        <v>53</v>
      </c>
      <c r="BH4" s="257" t="s">
        <v>797</v>
      </c>
      <c r="BI4" s="146" t="s">
        <v>1013</v>
      </c>
    </row>
    <row r="5" spans="1:150" ht="24.75" hidden="1" customHeight="1" thickBot="1" x14ac:dyDescent="0.25">
      <c r="A5" s="212" t="s">
        <v>791</v>
      </c>
      <c r="B5" s="210"/>
      <c r="C5" s="210"/>
      <c r="D5" s="211" t="s">
        <v>792</v>
      </c>
      <c r="E5" s="17"/>
      <c r="F5" s="17"/>
      <c r="G5" s="17"/>
      <c r="H5" s="17"/>
      <c r="I5" s="17"/>
      <c r="J5" s="17"/>
      <c r="K5" s="17"/>
      <c r="L5" s="17"/>
      <c r="M5" s="17"/>
      <c r="N5" s="17"/>
      <c r="O5" s="17"/>
      <c r="P5" s="17"/>
      <c r="Q5" s="17"/>
      <c r="R5" s="17"/>
      <c r="S5" s="17"/>
      <c r="T5" s="17"/>
      <c r="U5" s="17"/>
      <c r="V5" s="107"/>
      <c r="W5" s="17"/>
      <c r="X5" s="17"/>
      <c r="Y5" s="17"/>
      <c r="Z5" s="17"/>
      <c r="AA5" s="17"/>
      <c r="AB5" s="17"/>
      <c r="AC5" s="17"/>
      <c r="AD5" s="17"/>
      <c r="AE5" s="17"/>
      <c r="AF5" s="17"/>
      <c r="AG5" s="17"/>
      <c r="AH5" s="17"/>
      <c r="AI5" s="17"/>
      <c r="AJ5" s="17"/>
      <c r="AK5" s="17"/>
      <c r="AL5" s="17"/>
      <c r="AM5" s="17"/>
      <c r="AN5" s="17"/>
      <c r="AO5" s="17"/>
      <c r="AP5" s="107"/>
      <c r="AQ5" s="107"/>
      <c r="AR5" s="107"/>
      <c r="AS5" s="107"/>
      <c r="AT5" s="17"/>
      <c r="AU5" s="107"/>
      <c r="AV5" s="107"/>
      <c r="AW5" s="17"/>
      <c r="AX5" s="107"/>
      <c r="AY5" s="107"/>
      <c r="AZ5" s="17"/>
      <c r="BA5" s="107"/>
      <c r="BH5" s="57"/>
      <c r="BI5" s="131"/>
    </row>
    <row r="6" spans="1:150" ht="24.75" hidden="1" customHeight="1" thickBot="1" x14ac:dyDescent="0.25">
      <c r="A6" s="15" t="s">
        <v>82</v>
      </c>
      <c r="B6" s="16" t="s">
        <v>83</v>
      </c>
      <c r="C6" s="16"/>
      <c r="D6" s="16" t="s">
        <v>260</v>
      </c>
      <c r="E6" s="17"/>
      <c r="F6" s="17"/>
      <c r="G6" s="17"/>
      <c r="H6" s="17"/>
      <c r="I6" s="17"/>
      <c r="J6" s="17"/>
      <c r="K6" s="17"/>
      <c r="L6" s="17"/>
      <c r="M6" s="17"/>
      <c r="N6" s="17"/>
      <c r="O6" s="17"/>
      <c r="P6" s="17"/>
      <c r="Q6" s="17"/>
      <c r="R6" s="17"/>
      <c r="S6" s="17"/>
      <c r="T6" s="17"/>
      <c r="U6" s="17"/>
      <c r="V6" s="18"/>
      <c r="W6" s="19"/>
      <c r="X6" s="17"/>
      <c r="Y6" s="17"/>
      <c r="Z6" s="17"/>
      <c r="AA6" s="17"/>
      <c r="AB6" s="17"/>
      <c r="AC6" s="17"/>
      <c r="AD6" s="17"/>
      <c r="AE6" s="17"/>
      <c r="AF6" s="17"/>
      <c r="AG6" s="17"/>
      <c r="AH6" s="17"/>
      <c r="AI6" s="17"/>
      <c r="AK6" s="17"/>
      <c r="AL6" s="17"/>
      <c r="AM6" s="17"/>
      <c r="AN6" s="17"/>
      <c r="AO6" s="17"/>
      <c r="AP6" s="107"/>
      <c r="AQ6" s="107"/>
      <c r="AR6" s="107"/>
      <c r="AS6" s="107"/>
      <c r="AT6" s="17"/>
      <c r="AU6" s="107"/>
      <c r="AV6" s="107"/>
      <c r="AW6" s="17"/>
      <c r="AX6" s="107"/>
      <c r="AY6" s="107"/>
      <c r="AZ6" s="17"/>
      <c r="BA6" s="107"/>
      <c r="BH6" s="57"/>
      <c r="BI6" s="131"/>
    </row>
    <row r="7" spans="1:150" ht="24.75" hidden="1" customHeight="1" thickBot="1" x14ac:dyDescent="0.25">
      <c r="A7" s="15" t="s">
        <v>84</v>
      </c>
      <c r="B7" s="16" t="s">
        <v>83</v>
      </c>
      <c r="C7" s="16"/>
      <c r="D7" s="16" t="s">
        <v>261</v>
      </c>
      <c r="E7" s="17"/>
      <c r="F7" s="17"/>
      <c r="G7" s="17"/>
      <c r="H7" s="17"/>
      <c r="I7" s="17"/>
      <c r="J7" s="17"/>
      <c r="K7" s="17"/>
      <c r="L7" s="17"/>
      <c r="M7" s="17"/>
      <c r="N7" s="17"/>
      <c r="O7" s="17"/>
      <c r="P7" s="17"/>
      <c r="Q7" s="17"/>
      <c r="R7" s="17"/>
      <c r="S7" s="17"/>
      <c r="T7" s="17"/>
      <c r="U7" s="17"/>
      <c r="V7" s="18"/>
      <c r="W7" s="19"/>
      <c r="X7" s="17"/>
      <c r="Y7" s="17"/>
      <c r="Z7" s="17"/>
      <c r="AA7" s="17"/>
      <c r="AB7" s="17"/>
      <c r="AC7" s="17"/>
      <c r="AD7" s="17"/>
      <c r="AE7" s="17"/>
      <c r="AF7" s="17"/>
      <c r="AG7" s="17"/>
      <c r="AH7" s="17"/>
      <c r="AI7" s="17"/>
      <c r="AK7" s="17"/>
      <c r="AL7" s="17"/>
      <c r="AM7" s="17"/>
      <c r="AN7" s="17"/>
      <c r="AO7" s="17"/>
      <c r="AP7" s="107"/>
      <c r="AQ7" s="107"/>
      <c r="AR7" s="107"/>
      <c r="AS7" s="107"/>
      <c r="AT7" s="17"/>
      <c r="AU7" s="107"/>
      <c r="AV7" s="107"/>
      <c r="AW7" s="17"/>
      <c r="AX7" s="107"/>
      <c r="AY7" s="107"/>
      <c r="AZ7" s="17"/>
      <c r="BA7" s="107"/>
      <c r="BH7" s="57"/>
      <c r="BI7" s="131"/>
    </row>
    <row r="8" spans="1:150" s="113" customFormat="1" ht="25.5" hidden="1" customHeight="1" x14ac:dyDescent="0.2">
      <c r="A8" s="20" t="s">
        <v>85</v>
      </c>
      <c r="B8" s="21" t="s">
        <v>83</v>
      </c>
      <c r="C8" s="21"/>
      <c r="D8" s="22" t="s">
        <v>262</v>
      </c>
      <c r="E8" s="23"/>
      <c r="F8" s="23"/>
      <c r="G8" s="23"/>
      <c r="H8" s="23"/>
      <c r="I8" s="23"/>
      <c r="J8" s="23"/>
      <c r="K8" s="23"/>
      <c r="L8" s="23"/>
      <c r="M8" s="23"/>
      <c r="N8" s="23"/>
      <c r="O8" s="23"/>
      <c r="P8" s="23"/>
      <c r="Q8" s="23"/>
      <c r="R8" s="23"/>
      <c r="S8" s="24"/>
      <c r="T8" s="25"/>
      <c r="U8" s="26"/>
      <c r="V8" s="27"/>
      <c r="W8" s="28"/>
      <c r="X8" s="108"/>
      <c r="Y8" s="108"/>
      <c r="Z8" s="108"/>
      <c r="AA8" s="108"/>
      <c r="AB8" s="108"/>
      <c r="AC8" s="108"/>
      <c r="AD8" s="108"/>
      <c r="AE8" s="109"/>
      <c r="AF8" s="110"/>
      <c r="AG8" s="110"/>
      <c r="AH8" s="110"/>
      <c r="AI8" s="111"/>
      <c r="AJ8" s="109"/>
      <c r="AK8" s="112"/>
      <c r="AL8" s="110"/>
      <c r="AM8" s="110"/>
      <c r="AN8" s="110"/>
      <c r="AO8" s="110"/>
      <c r="AP8" s="110"/>
      <c r="AQ8" s="110"/>
      <c r="AR8" s="110"/>
      <c r="AS8" s="110"/>
      <c r="AT8" s="110"/>
      <c r="AU8" s="110"/>
      <c r="AV8" s="110"/>
      <c r="AW8" s="110"/>
      <c r="AX8" s="110"/>
      <c r="AY8" s="110"/>
      <c r="AZ8" s="110"/>
      <c r="BA8" s="110"/>
      <c r="BB8" s="110"/>
      <c r="BC8" s="110"/>
      <c r="BD8" s="110"/>
      <c r="BE8" s="110"/>
      <c r="BF8" s="110"/>
      <c r="BG8" s="111"/>
      <c r="BH8" s="371"/>
      <c r="BI8" s="13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1"/>
      <c r="DQ8" s="101"/>
      <c r="DR8" s="101"/>
      <c r="DS8" s="101"/>
      <c r="DT8" s="101"/>
      <c r="DU8" s="101"/>
      <c r="DV8" s="101"/>
      <c r="DW8" s="101"/>
      <c r="DX8" s="101"/>
      <c r="DY8" s="101"/>
      <c r="DZ8" s="101"/>
      <c r="EA8" s="101"/>
      <c r="EB8" s="101"/>
      <c r="EC8" s="101"/>
      <c r="ED8" s="101"/>
      <c r="EE8" s="101"/>
      <c r="EF8" s="101"/>
      <c r="EG8" s="101"/>
      <c r="EH8" s="101"/>
      <c r="EI8" s="101"/>
      <c r="EJ8" s="101"/>
      <c r="EK8" s="101"/>
      <c r="EL8" s="101"/>
      <c r="EM8" s="101"/>
      <c r="EN8" s="101"/>
      <c r="EO8" s="101"/>
      <c r="EP8" s="101"/>
      <c r="EQ8" s="101"/>
      <c r="ER8" s="101"/>
      <c r="ES8" s="101"/>
      <c r="ET8" s="101"/>
    </row>
    <row r="9" spans="1:150" ht="25.5" hidden="1" customHeight="1" x14ac:dyDescent="0.25">
      <c r="A9" s="29" t="s">
        <v>110</v>
      </c>
      <c r="B9" s="29" t="s">
        <v>263</v>
      </c>
      <c r="C9" s="29" t="s">
        <v>264</v>
      </c>
      <c r="D9" s="30" t="s">
        <v>265</v>
      </c>
      <c r="E9" s="31" t="s">
        <v>266</v>
      </c>
      <c r="F9" s="32" t="str">
        <f>'Lyginamasis 20200512'!J5&amp;" "</f>
        <v xml:space="preserve"> </v>
      </c>
      <c r="G9" s="32" t="s">
        <v>267</v>
      </c>
      <c r="H9" s="32" t="s">
        <v>119</v>
      </c>
      <c r="I9" s="32" t="s">
        <v>115</v>
      </c>
      <c r="J9" s="32"/>
      <c r="K9" s="32"/>
      <c r="L9" s="32"/>
      <c r="M9" s="32"/>
      <c r="N9" s="33">
        <v>996471.76</v>
      </c>
      <c r="O9" s="33">
        <v>74735.38</v>
      </c>
      <c r="P9" s="33">
        <v>74735.38</v>
      </c>
      <c r="Q9" s="33"/>
      <c r="R9" s="33"/>
      <c r="S9" s="33">
        <v>847001</v>
      </c>
      <c r="T9" s="34">
        <v>42705</v>
      </c>
      <c r="U9" s="35">
        <v>42767</v>
      </c>
      <c r="V9" s="35">
        <v>42883</v>
      </c>
      <c r="W9" s="36">
        <v>43616</v>
      </c>
      <c r="Y9" s="114">
        <v>169400.2</v>
      </c>
      <c r="Z9" s="114">
        <v>338800.4</v>
      </c>
      <c r="AA9" s="114">
        <v>338800.4</v>
      </c>
      <c r="AB9" s="114"/>
      <c r="AC9" s="114"/>
      <c r="AD9" s="114"/>
      <c r="AE9" s="115"/>
      <c r="AF9" s="116">
        <v>29</v>
      </c>
      <c r="AG9" s="116" t="s">
        <v>249</v>
      </c>
      <c r="AH9" s="117">
        <v>30</v>
      </c>
      <c r="AI9" s="116" t="s">
        <v>250</v>
      </c>
      <c r="AJ9" s="118">
        <v>34</v>
      </c>
      <c r="AK9" s="118" t="s">
        <v>252</v>
      </c>
      <c r="AL9" s="119"/>
      <c r="AM9" s="120"/>
      <c r="AN9" s="120"/>
      <c r="AO9" s="120"/>
      <c r="AP9" s="117" t="s">
        <v>174</v>
      </c>
      <c r="AQ9" s="116" t="s">
        <v>737</v>
      </c>
      <c r="AR9" s="117">
        <v>36000</v>
      </c>
      <c r="AS9" s="116" t="s">
        <v>175</v>
      </c>
      <c r="AT9" s="121" t="s">
        <v>738</v>
      </c>
      <c r="AU9" s="117">
        <v>700</v>
      </c>
      <c r="AV9" s="120"/>
      <c r="AW9" s="120"/>
      <c r="AX9" s="120"/>
      <c r="AY9" s="120"/>
      <c r="AZ9" s="120"/>
      <c r="BA9" s="120"/>
      <c r="BB9" s="120"/>
      <c r="BC9" s="120"/>
      <c r="BD9" s="120"/>
      <c r="BE9" s="120"/>
      <c r="BF9" s="120"/>
      <c r="BG9" s="135"/>
      <c r="BH9" s="57" t="s">
        <v>857</v>
      </c>
      <c r="BI9" s="364" t="s">
        <v>941</v>
      </c>
      <c r="BJ9" s="122"/>
      <c r="BK9" s="122"/>
      <c r="BL9" s="122"/>
      <c r="BM9" s="122"/>
      <c r="BN9" s="122"/>
    </row>
    <row r="10" spans="1:150" ht="25.5" hidden="1" customHeight="1" x14ac:dyDescent="0.25">
      <c r="A10" s="29" t="s">
        <v>268</v>
      </c>
      <c r="B10" s="29" t="s">
        <v>269</v>
      </c>
      <c r="C10" s="29" t="s">
        <v>270</v>
      </c>
      <c r="D10" s="30" t="s">
        <v>271</v>
      </c>
      <c r="E10" s="31" t="s">
        <v>272</v>
      </c>
      <c r="F10" s="32" t="s">
        <v>114</v>
      </c>
      <c r="G10" s="32" t="s">
        <v>273</v>
      </c>
      <c r="H10" s="32" t="s">
        <v>119</v>
      </c>
      <c r="I10" s="32" t="s">
        <v>115</v>
      </c>
      <c r="J10" s="32"/>
      <c r="K10" s="32"/>
      <c r="L10" s="32"/>
      <c r="M10" s="32"/>
      <c r="N10" s="33">
        <v>870553</v>
      </c>
      <c r="O10" s="33">
        <v>65292</v>
      </c>
      <c r="P10" s="33">
        <v>65291</v>
      </c>
      <c r="Q10" s="33">
        <v>0</v>
      </c>
      <c r="R10" s="33">
        <v>0</v>
      </c>
      <c r="S10" s="33">
        <v>739970</v>
      </c>
      <c r="T10" s="34">
        <v>42583</v>
      </c>
      <c r="U10" s="35">
        <v>42614</v>
      </c>
      <c r="V10" s="35">
        <v>42704</v>
      </c>
      <c r="W10" s="36">
        <v>43465</v>
      </c>
      <c r="X10" s="114">
        <v>147994</v>
      </c>
      <c r="Y10" s="114">
        <v>295988</v>
      </c>
      <c r="Z10" s="114">
        <v>295988</v>
      </c>
      <c r="AA10" s="114">
        <v>0</v>
      </c>
      <c r="AB10" s="114">
        <v>0</v>
      </c>
      <c r="AC10" s="123"/>
      <c r="AD10" s="123"/>
      <c r="AE10" s="115"/>
      <c r="AF10" s="124">
        <v>29</v>
      </c>
      <c r="AG10" s="124" t="s">
        <v>249</v>
      </c>
      <c r="AH10" s="125">
        <v>30</v>
      </c>
      <c r="AI10" s="126" t="s">
        <v>250</v>
      </c>
      <c r="AJ10" s="127"/>
      <c r="AK10" s="128"/>
      <c r="AL10" s="120"/>
      <c r="AM10" s="120"/>
      <c r="AN10" s="120"/>
      <c r="AO10" s="120"/>
      <c r="AP10" s="120" t="s">
        <v>174</v>
      </c>
      <c r="AQ10" s="129" t="s">
        <v>737</v>
      </c>
      <c r="AR10" s="129">
        <v>34600</v>
      </c>
      <c r="AS10" s="129"/>
      <c r="AT10" s="129"/>
      <c r="AU10" s="120"/>
      <c r="AV10" s="120"/>
      <c r="AW10" s="120"/>
      <c r="AX10" s="120"/>
      <c r="AY10" s="120"/>
      <c r="AZ10" s="120"/>
      <c r="BA10" s="120"/>
      <c r="BB10" s="120"/>
      <c r="BC10" s="120"/>
      <c r="BD10" s="120"/>
      <c r="BE10" s="120"/>
      <c r="BF10" s="120"/>
      <c r="BG10" s="135"/>
      <c r="BH10" s="57" t="s">
        <v>856</v>
      </c>
      <c r="BI10" s="364" t="s">
        <v>941</v>
      </c>
    </row>
    <row r="11" spans="1:150" s="113" customFormat="1" ht="25.5" hidden="1" customHeight="1" x14ac:dyDescent="0.25">
      <c r="A11" s="20" t="s">
        <v>86</v>
      </c>
      <c r="B11" s="21" t="s">
        <v>83</v>
      </c>
      <c r="C11" s="21"/>
      <c r="D11" s="37" t="s">
        <v>274</v>
      </c>
      <c r="E11" s="23"/>
      <c r="F11" s="23"/>
      <c r="G11" s="23"/>
      <c r="H11" s="23"/>
      <c r="I11" s="23"/>
      <c r="J11" s="23"/>
      <c r="K11" s="23"/>
      <c r="L11" s="23"/>
      <c r="M11" s="23"/>
      <c r="N11" s="23"/>
      <c r="O11" s="23"/>
      <c r="P11" s="23"/>
      <c r="Q11" s="23"/>
      <c r="R11" s="23"/>
      <c r="S11" s="24"/>
      <c r="T11" s="25"/>
      <c r="U11" s="38"/>
      <c r="V11" s="38"/>
      <c r="W11" s="28" t="s">
        <v>275</v>
      </c>
      <c r="X11" s="108"/>
      <c r="Y11" s="108"/>
      <c r="Z11" s="108"/>
      <c r="AA11" s="108"/>
      <c r="AB11" s="108"/>
      <c r="AC11" s="108"/>
      <c r="AD11" s="108"/>
      <c r="AE11" s="109"/>
      <c r="AF11" s="110"/>
      <c r="AG11" s="110"/>
      <c r="AH11" s="110"/>
      <c r="AI11" s="111"/>
      <c r="AJ11" s="109"/>
      <c r="AK11" s="112"/>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1"/>
      <c r="BH11" s="57"/>
      <c r="BI11" s="364" t="s">
        <v>275</v>
      </c>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1"/>
      <c r="DV11" s="101"/>
      <c r="DW11" s="101"/>
      <c r="DX11" s="101"/>
      <c r="DY11" s="101"/>
      <c r="DZ11" s="101"/>
      <c r="EA11" s="101"/>
      <c r="EB11" s="101"/>
      <c r="EC11" s="101"/>
      <c r="ED11" s="101"/>
      <c r="EE11" s="101"/>
      <c r="EF11" s="101"/>
      <c r="EG11" s="101"/>
      <c r="EH11" s="101"/>
      <c r="EI11" s="101"/>
      <c r="EJ11" s="101"/>
      <c r="EK11" s="101"/>
      <c r="EL11" s="101"/>
      <c r="EM11" s="101"/>
      <c r="EN11" s="101"/>
      <c r="EO11" s="101"/>
      <c r="EP11" s="101"/>
      <c r="EQ11" s="101"/>
      <c r="ER11" s="101"/>
      <c r="ES11" s="101"/>
      <c r="ET11" s="101"/>
    </row>
    <row r="12" spans="1:150" s="101" customFormat="1" ht="25.5" hidden="1" customHeight="1" x14ac:dyDescent="0.25">
      <c r="A12" s="39" t="s">
        <v>276</v>
      </c>
      <c r="B12" s="39" t="s">
        <v>277</v>
      </c>
      <c r="C12" s="29" t="s">
        <v>278</v>
      </c>
      <c r="D12" s="40" t="s">
        <v>279</v>
      </c>
      <c r="E12" s="41" t="s">
        <v>280</v>
      </c>
      <c r="F12" s="41" t="s">
        <v>114</v>
      </c>
      <c r="G12" s="41" t="s">
        <v>281</v>
      </c>
      <c r="H12" s="41" t="s">
        <v>282</v>
      </c>
      <c r="I12" s="41" t="s">
        <v>115</v>
      </c>
      <c r="J12" s="41" t="s">
        <v>112</v>
      </c>
      <c r="K12" s="41"/>
      <c r="L12" s="41"/>
      <c r="M12" s="41"/>
      <c r="N12" s="42">
        <v>613921.55000000005</v>
      </c>
      <c r="O12" s="42">
        <v>128382.2</v>
      </c>
      <c r="P12" s="42">
        <v>51109.41</v>
      </c>
      <c r="Q12" s="42"/>
      <c r="R12" s="42"/>
      <c r="S12" s="42">
        <v>434429.94</v>
      </c>
      <c r="T12" s="43">
        <v>42675</v>
      </c>
      <c r="U12" s="44">
        <v>42705</v>
      </c>
      <c r="V12" s="44">
        <v>42824</v>
      </c>
      <c r="W12" s="45">
        <v>43496</v>
      </c>
      <c r="X12" s="91">
        <v>0</v>
      </c>
      <c r="Y12" s="91">
        <v>227566.4</v>
      </c>
      <c r="Z12" s="130">
        <v>135621.20000000001</v>
      </c>
      <c r="AA12" s="130">
        <v>71242.399999999994</v>
      </c>
      <c r="AB12" s="130">
        <v>0</v>
      </c>
      <c r="AC12" s="130"/>
      <c r="AD12" s="130"/>
      <c r="AE12" s="131"/>
      <c r="AF12" s="117">
        <v>29</v>
      </c>
      <c r="AG12" s="116" t="s">
        <v>249</v>
      </c>
      <c r="AH12" s="117"/>
      <c r="AI12" s="132"/>
      <c r="AJ12" s="131"/>
      <c r="AK12" s="133"/>
      <c r="AL12" s="117"/>
      <c r="AM12" s="117"/>
      <c r="AN12" s="117"/>
      <c r="AO12" s="117"/>
      <c r="AP12" s="117" t="s">
        <v>171</v>
      </c>
      <c r="AQ12" s="116" t="s">
        <v>739</v>
      </c>
      <c r="AR12" s="116">
        <v>8583.42</v>
      </c>
      <c r="AS12" s="117" t="s">
        <v>172</v>
      </c>
      <c r="AT12" s="116" t="s">
        <v>740</v>
      </c>
      <c r="AU12" s="116">
        <v>423.58</v>
      </c>
      <c r="AV12" s="117"/>
      <c r="AW12" s="117"/>
      <c r="AX12" s="117"/>
      <c r="AY12" s="117"/>
      <c r="AZ12" s="117"/>
      <c r="BA12" s="117"/>
      <c r="BB12" s="117"/>
      <c r="BC12" s="117"/>
      <c r="BD12" s="117"/>
      <c r="BE12" s="117"/>
      <c r="BF12" s="117"/>
      <c r="BG12" s="132"/>
      <c r="BH12" s="57" t="s">
        <v>827</v>
      </c>
      <c r="BI12" s="364" t="s">
        <v>939</v>
      </c>
    </row>
    <row r="13" spans="1:150" s="101" customFormat="1" ht="25.5" hidden="1" customHeight="1" x14ac:dyDescent="0.25">
      <c r="A13" s="39" t="s">
        <v>113</v>
      </c>
      <c r="B13" s="39" t="s">
        <v>283</v>
      </c>
      <c r="C13" s="39" t="s">
        <v>284</v>
      </c>
      <c r="D13" s="40" t="s">
        <v>285</v>
      </c>
      <c r="E13" s="41" t="s">
        <v>280</v>
      </c>
      <c r="F13" s="41" t="str">
        <f>'Lyginamasis 20200512'!J9&amp;" "</f>
        <v xml:space="preserve"> </v>
      </c>
      <c r="G13" s="41" t="s">
        <v>281</v>
      </c>
      <c r="H13" s="41" t="s">
        <v>282</v>
      </c>
      <c r="I13" s="41" t="s">
        <v>115</v>
      </c>
      <c r="J13" s="41" t="s">
        <v>112</v>
      </c>
      <c r="K13" s="41"/>
      <c r="L13" s="41"/>
      <c r="M13" s="41"/>
      <c r="N13" s="42">
        <v>351133</v>
      </c>
      <c r="O13" s="42">
        <v>17556.650000000001</v>
      </c>
      <c r="P13" s="42">
        <v>35113.300000000003</v>
      </c>
      <c r="Q13" s="42"/>
      <c r="R13" s="42"/>
      <c r="S13" s="42">
        <v>298463.05</v>
      </c>
      <c r="T13" s="43">
        <v>42675</v>
      </c>
      <c r="U13" s="44">
        <v>42705</v>
      </c>
      <c r="V13" s="44">
        <v>42824</v>
      </c>
      <c r="W13" s="45">
        <v>43524</v>
      </c>
      <c r="X13" s="91">
        <v>0</v>
      </c>
      <c r="Y13" s="130">
        <v>118377.60000000001</v>
      </c>
      <c r="Z13" s="130">
        <v>121184.9</v>
      </c>
      <c r="AA13" s="130">
        <v>105926.5</v>
      </c>
      <c r="AB13" s="130">
        <v>0</v>
      </c>
      <c r="AC13" s="130"/>
      <c r="AD13" s="130"/>
      <c r="AE13" s="131"/>
      <c r="AF13" s="117">
        <v>28</v>
      </c>
      <c r="AG13" s="116" t="s">
        <v>248</v>
      </c>
      <c r="AH13" s="117"/>
      <c r="AI13" s="134"/>
      <c r="AJ13" s="131"/>
      <c r="AK13" s="133"/>
      <c r="AL13" s="117"/>
      <c r="AM13" s="117"/>
      <c r="AN13" s="117"/>
      <c r="AO13" s="117"/>
      <c r="AP13" s="117" t="s">
        <v>171</v>
      </c>
      <c r="AQ13" s="116" t="s">
        <v>739</v>
      </c>
      <c r="AR13" s="116">
        <v>33516</v>
      </c>
      <c r="AS13" s="116"/>
      <c r="AT13" s="116"/>
      <c r="AU13" s="117"/>
      <c r="AV13" s="117"/>
      <c r="AW13" s="117"/>
      <c r="AX13" s="117"/>
      <c r="AY13" s="117"/>
      <c r="AZ13" s="117"/>
      <c r="BA13" s="117"/>
      <c r="BB13" s="117"/>
      <c r="BC13" s="117"/>
      <c r="BD13" s="117"/>
      <c r="BE13" s="117"/>
      <c r="BF13" s="117"/>
      <c r="BG13" s="132"/>
      <c r="BH13" s="57" t="s">
        <v>826</v>
      </c>
      <c r="BI13" s="364" t="s">
        <v>939</v>
      </c>
    </row>
    <row r="14" spans="1:150" s="113" customFormat="1" ht="25.5" hidden="1" customHeight="1" x14ac:dyDescent="0.25">
      <c r="A14" s="20" t="s">
        <v>87</v>
      </c>
      <c r="B14" s="21" t="s">
        <v>83</v>
      </c>
      <c r="C14" s="21"/>
      <c r="D14" s="22" t="s">
        <v>286</v>
      </c>
      <c r="E14" s="23"/>
      <c r="F14" s="23"/>
      <c r="G14" s="23"/>
      <c r="H14" s="23"/>
      <c r="I14" s="23"/>
      <c r="J14" s="23"/>
      <c r="K14" s="23"/>
      <c r="L14" s="23"/>
      <c r="M14" s="23"/>
      <c r="N14" s="23"/>
      <c r="O14" s="23"/>
      <c r="P14" s="23"/>
      <c r="Q14" s="23"/>
      <c r="R14" s="23"/>
      <c r="S14" s="24"/>
      <c r="T14" s="25"/>
      <c r="U14" s="38"/>
      <c r="V14" s="38"/>
      <c r="W14" s="28" t="s">
        <v>275</v>
      </c>
      <c r="X14" s="108"/>
      <c r="Y14" s="108"/>
      <c r="Z14" s="108"/>
      <c r="AA14" s="108"/>
      <c r="AB14" s="108"/>
      <c r="AC14" s="108"/>
      <c r="AD14" s="108"/>
      <c r="AE14" s="109"/>
      <c r="AF14" s="110"/>
      <c r="AG14" s="110"/>
      <c r="AH14" s="110"/>
      <c r="AI14" s="111"/>
      <c r="AJ14" s="109"/>
      <c r="AK14" s="112"/>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1"/>
      <c r="BH14" s="57"/>
      <c r="BI14" s="364" t="s">
        <v>275</v>
      </c>
      <c r="BJ14" s="101"/>
      <c r="BK14" s="101"/>
      <c r="BL14" s="101"/>
      <c r="BM14" s="101"/>
      <c r="BN14" s="101"/>
      <c r="BO14" s="101"/>
      <c r="BP14" s="101"/>
      <c r="BQ14" s="101"/>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row>
    <row r="15" spans="1:150" ht="47.25" hidden="1" customHeight="1" x14ac:dyDescent="0.25">
      <c r="A15" s="29" t="s">
        <v>116</v>
      </c>
      <c r="B15" s="29" t="s">
        <v>287</v>
      </c>
      <c r="C15" s="29" t="s">
        <v>288</v>
      </c>
      <c r="D15" s="30" t="s">
        <v>289</v>
      </c>
      <c r="E15" s="31" t="s">
        <v>272</v>
      </c>
      <c r="F15" s="32" t="s">
        <v>114</v>
      </c>
      <c r="G15" s="32" t="s">
        <v>290</v>
      </c>
      <c r="H15" s="32" t="s">
        <v>291</v>
      </c>
      <c r="I15" s="32" t="s">
        <v>111</v>
      </c>
      <c r="J15" s="32" t="s">
        <v>112</v>
      </c>
      <c r="K15" s="32"/>
      <c r="L15" s="32"/>
      <c r="M15" s="32"/>
      <c r="N15" s="33">
        <v>1436769.54</v>
      </c>
      <c r="O15" s="33">
        <v>76668</v>
      </c>
      <c r="P15" s="33">
        <v>491201.54</v>
      </c>
      <c r="Q15" s="33">
        <v>0</v>
      </c>
      <c r="R15" s="33">
        <v>0</v>
      </c>
      <c r="S15" s="33">
        <v>868900</v>
      </c>
      <c r="T15" s="34">
        <v>42309</v>
      </c>
      <c r="U15" s="35">
        <v>42491</v>
      </c>
      <c r="V15" s="35">
        <v>42673</v>
      </c>
      <c r="W15" s="36">
        <v>43339</v>
      </c>
      <c r="X15" s="114">
        <v>600000</v>
      </c>
      <c r="Y15" s="114">
        <v>268900</v>
      </c>
      <c r="Z15" s="114">
        <v>0</v>
      </c>
      <c r="AA15" s="114">
        <v>0</v>
      </c>
      <c r="AB15" s="114">
        <v>0</v>
      </c>
      <c r="AC15" s="114"/>
      <c r="AD15" s="114"/>
      <c r="AE15" s="115"/>
      <c r="AF15" s="120">
        <v>34</v>
      </c>
      <c r="AG15" s="129" t="s">
        <v>741</v>
      </c>
      <c r="AH15" s="120"/>
      <c r="AI15" s="135"/>
      <c r="AJ15" s="136"/>
      <c r="AK15" s="119"/>
      <c r="AL15" s="120"/>
      <c r="AM15" s="120"/>
      <c r="AN15" s="120"/>
      <c r="AO15" s="120"/>
      <c r="AP15" s="120" t="s">
        <v>171</v>
      </c>
      <c r="AQ15" s="129" t="s">
        <v>739</v>
      </c>
      <c r="AR15" s="129">
        <v>4719.5</v>
      </c>
      <c r="AS15" s="129" t="s">
        <v>172</v>
      </c>
      <c r="AT15" s="129" t="s">
        <v>740</v>
      </c>
      <c r="AU15" s="120">
        <v>1757.57</v>
      </c>
      <c r="AV15" s="120"/>
      <c r="AW15" s="120"/>
      <c r="AX15" s="120"/>
      <c r="AY15" s="120"/>
      <c r="AZ15" s="120"/>
      <c r="BA15" s="120"/>
      <c r="BB15" s="120"/>
      <c r="BC15" s="120"/>
      <c r="BD15" s="120"/>
      <c r="BE15" s="120"/>
      <c r="BF15" s="120"/>
      <c r="BG15" s="135"/>
      <c r="BH15" s="57" t="s">
        <v>878</v>
      </c>
      <c r="BI15" s="364" t="s">
        <v>939</v>
      </c>
    </row>
    <row r="16" spans="1:150" ht="47.25" hidden="1" customHeight="1" x14ac:dyDescent="0.25">
      <c r="A16" s="29" t="s">
        <v>1075</v>
      </c>
      <c r="B16" s="29" t="s">
        <v>1077</v>
      </c>
      <c r="C16" s="29"/>
      <c r="D16" s="30" t="s">
        <v>1079</v>
      </c>
      <c r="E16" s="31" t="s">
        <v>1080</v>
      </c>
      <c r="F16" s="32"/>
      <c r="G16" s="32" t="s">
        <v>1081</v>
      </c>
      <c r="H16" s="32"/>
      <c r="I16" s="32"/>
      <c r="J16" s="32"/>
      <c r="K16" s="32" t="s">
        <v>36</v>
      </c>
      <c r="L16" s="32"/>
      <c r="M16" s="32"/>
      <c r="N16" s="33">
        <v>40000000</v>
      </c>
      <c r="O16" s="33"/>
      <c r="P16" s="33"/>
      <c r="Q16" s="33">
        <v>40000000</v>
      </c>
      <c r="R16" s="33"/>
      <c r="S16" s="33"/>
      <c r="T16" s="35"/>
      <c r="U16" s="35"/>
      <c r="V16" s="35">
        <v>43724</v>
      </c>
      <c r="W16" s="36">
        <v>45291</v>
      </c>
      <c r="X16" s="114"/>
      <c r="Y16" s="114"/>
      <c r="Z16" s="114"/>
      <c r="AA16" s="114"/>
      <c r="AB16" s="114"/>
      <c r="AC16" s="114"/>
      <c r="AD16" s="114"/>
      <c r="AE16" s="115"/>
      <c r="AF16" s="120">
        <v>51</v>
      </c>
      <c r="AG16" s="129" t="s">
        <v>1082</v>
      </c>
      <c r="AH16" s="120"/>
      <c r="AI16" s="120"/>
      <c r="AJ16" s="136"/>
      <c r="AK16" s="120"/>
      <c r="AL16" s="120"/>
      <c r="AM16" s="120"/>
      <c r="AN16" s="120"/>
      <c r="AO16" s="120"/>
      <c r="AP16" s="120"/>
      <c r="AQ16" s="129" t="s">
        <v>1083</v>
      </c>
      <c r="AR16" s="129">
        <v>50</v>
      </c>
      <c r="AS16" s="129"/>
      <c r="AT16" s="129" t="s">
        <v>1084</v>
      </c>
      <c r="AU16" s="120">
        <v>90</v>
      </c>
      <c r="AV16" s="120"/>
      <c r="AW16" s="120"/>
      <c r="AX16" s="120"/>
      <c r="AY16" s="120"/>
      <c r="AZ16" s="120"/>
      <c r="BA16" s="120"/>
      <c r="BB16" s="120"/>
      <c r="BC16" s="120"/>
      <c r="BD16" s="120"/>
      <c r="BE16" s="120"/>
      <c r="BF16" s="120"/>
      <c r="BG16" s="135"/>
      <c r="BH16" s="57" t="s">
        <v>1085</v>
      </c>
      <c r="BI16" s="364"/>
    </row>
    <row r="17" spans="1:150" s="113" customFormat="1" ht="25.5" hidden="1" customHeight="1" x14ac:dyDescent="0.25">
      <c r="A17" s="20" t="s">
        <v>88</v>
      </c>
      <c r="B17" s="21" t="s">
        <v>83</v>
      </c>
      <c r="C17" s="21"/>
      <c r="D17" s="22" t="s">
        <v>292</v>
      </c>
      <c r="E17" s="23"/>
      <c r="F17" s="23"/>
      <c r="G17" s="23"/>
      <c r="H17" s="23"/>
      <c r="I17" s="23"/>
      <c r="J17" s="23"/>
      <c r="K17" s="23"/>
      <c r="L17" s="23"/>
      <c r="M17" s="23"/>
      <c r="N17" s="23"/>
      <c r="O17" s="23"/>
      <c r="P17" s="23"/>
      <c r="Q17" s="23"/>
      <c r="R17" s="23"/>
      <c r="S17" s="24"/>
      <c r="T17" s="25"/>
      <c r="U17" s="38"/>
      <c r="V17" s="38"/>
      <c r="W17" s="28" t="s">
        <v>275</v>
      </c>
      <c r="X17" s="108"/>
      <c r="Y17" s="108"/>
      <c r="Z17" s="108"/>
      <c r="AA17" s="108"/>
      <c r="AB17" s="108"/>
      <c r="AC17" s="108"/>
      <c r="AD17" s="108"/>
      <c r="AE17" s="109"/>
      <c r="AF17" s="110"/>
      <c r="AG17" s="110"/>
      <c r="AH17" s="110"/>
      <c r="AI17" s="111"/>
      <c r="AJ17" s="109"/>
      <c r="AK17" s="112"/>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1"/>
      <c r="BH17" s="57"/>
      <c r="BI17" s="364" t="s">
        <v>275</v>
      </c>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row>
    <row r="18" spans="1:150" ht="25.5" hidden="1" customHeight="1" x14ac:dyDescent="0.25">
      <c r="A18" s="349" t="s">
        <v>293</v>
      </c>
      <c r="B18" s="349" t="s">
        <v>294</v>
      </c>
      <c r="C18" s="349" t="s">
        <v>295</v>
      </c>
      <c r="D18" s="350" t="s">
        <v>296</v>
      </c>
      <c r="E18" s="351" t="s">
        <v>297</v>
      </c>
      <c r="F18" s="352" t="s">
        <v>114</v>
      </c>
      <c r="G18" s="352" t="s">
        <v>298</v>
      </c>
      <c r="H18" s="352" t="s">
        <v>299</v>
      </c>
      <c r="I18" s="352" t="s">
        <v>115</v>
      </c>
      <c r="J18" s="352" t="s">
        <v>112</v>
      </c>
      <c r="K18" s="352"/>
      <c r="L18" s="352"/>
      <c r="M18" s="352"/>
      <c r="N18" s="353">
        <v>364031.13</v>
      </c>
      <c r="O18" s="353">
        <v>27302.34</v>
      </c>
      <c r="P18" s="353">
        <v>27302.33</v>
      </c>
      <c r="Q18" s="353"/>
      <c r="R18" s="353"/>
      <c r="S18" s="353">
        <v>309426.46000000002</v>
      </c>
      <c r="T18" s="354">
        <v>42491</v>
      </c>
      <c r="U18" s="355">
        <v>42644</v>
      </c>
      <c r="V18" s="355">
        <v>42735</v>
      </c>
      <c r="W18" s="356">
        <v>43524</v>
      </c>
      <c r="X18" s="357"/>
      <c r="Y18" s="357">
        <v>196253.5</v>
      </c>
      <c r="Z18" s="357">
        <v>117752.09999999999</v>
      </c>
      <c r="AA18" s="357">
        <v>78501.400000000009</v>
      </c>
      <c r="AB18" s="357"/>
      <c r="AC18" s="357"/>
      <c r="AD18" s="357"/>
      <c r="AE18" s="358"/>
      <c r="AF18" s="359">
        <v>30</v>
      </c>
      <c r="AG18" s="360" t="s">
        <v>250</v>
      </c>
      <c r="AH18" s="359"/>
      <c r="AI18" s="361"/>
      <c r="AJ18" s="362"/>
      <c r="AK18" s="363"/>
      <c r="AL18" s="359"/>
      <c r="AM18" s="359"/>
      <c r="AN18" s="359"/>
      <c r="AO18" s="359"/>
      <c r="AP18" s="359" t="s">
        <v>171</v>
      </c>
      <c r="AQ18" s="360" t="s">
        <v>739</v>
      </c>
      <c r="AR18" s="360">
        <v>8001</v>
      </c>
      <c r="AS18" s="360"/>
      <c r="AT18" s="360"/>
      <c r="AU18" s="359"/>
      <c r="AV18" s="359"/>
      <c r="AW18" s="359"/>
      <c r="AX18" s="359"/>
      <c r="AY18" s="359"/>
      <c r="AZ18" s="359"/>
      <c r="BA18" s="359"/>
      <c r="BB18" s="359"/>
      <c r="BC18" s="359"/>
      <c r="BD18" s="359"/>
      <c r="BE18" s="359"/>
      <c r="BF18" s="359"/>
      <c r="BG18" s="361"/>
      <c r="BH18" s="57" t="s">
        <v>828</v>
      </c>
      <c r="BI18" s="364" t="s">
        <v>939</v>
      </c>
    </row>
    <row r="19" spans="1:150" ht="25.5" hidden="1" customHeight="1" x14ac:dyDescent="0.25">
      <c r="A19" s="29" t="s">
        <v>1076</v>
      </c>
      <c r="B19" s="396" t="s">
        <v>1078</v>
      </c>
      <c r="C19" s="29"/>
      <c r="D19" s="30" t="s">
        <v>1086</v>
      </c>
      <c r="E19" s="31" t="s">
        <v>1087</v>
      </c>
      <c r="F19" s="32"/>
      <c r="G19" s="32" t="s">
        <v>1088</v>
      </c>
      <c r="H19" s="32"/>
      <c r="I19" s="32"/>
      <c r="J19" s="32"/>
      <c r="K19" s="32" t="s">
        <v>36</v>
      </c>
      <c r="L19" s="32"/>
      <c r="M19" s="32"/>
      <c r="N19" s="33">
        <v>500000</v>
      </c>
      <c r="O19" s="33"/>
      <c r="P19" s="33"/>
      <c r="Q19" s="33">
        <v>500000</v>
      </c>
      <c r="R19" s="33"/>
      <c r="S19" s="33"/>
      <c r="T19" s="35"/>
      <c r="U19" s="35"/>
      <c r="V19" s="35">
        <v>43560</v>
      </c>
      <c r="W19" s="36">
        <v>45291</v>
      </c>
      <c r="X19" s="114"/>
      <c r="Y19" s="114"/>
      <c r="Z19" s="114"/>
      <c r="AA19" s="114"/>
      <c r="AB19" s="114"/>
      <c r="AC19" s="114"/>
      <c r="AD19" s="114"/>
      <c r="AE19" s="115"/>
      <c r="AF19" s="120">
        <v>51</v>
      </c>
      <c r="AG19" s="129" t="s">
        <v>1082</v>
      </c>
      <c r="AH19" s="120"/>
      <c r="AI19" s="120"/>
      <c r="AJ19" s="136"/>
      <c r="AK19" s="120"/>
      <c r="AL19" s="120"/>
      <c r="AM19" s="120"/>
      <c r="AN19" s="120"/>
      <c r="AO19" s="120"/>
      <c r="AP19" s="120"/>
      <c r="AQ19" s="129" t="s">
        <v>1083</v>
      </c>
      <c r="AR19" s="129">
        <v>22</v>
      </c>
      <c r="AS19" s="129"/>
      <c r="AT19" s="129" t="s">
        <v>1084</v>
      </c>
      <c r="AU19" s="120">
        <v>33</v>
      </c>
      <c r="AV19" s="120"/>
      <c r="AW19" s="120"/>
      <c r="AX19" s="120"/>
      <c r="AY19" s="120"/>
      <c r="AZ19" s="120"/>
      <c r="BA19" s="120"/>
      <c r="BB19" s="120"/>
      <c r="BC19" s="120"/>
      <c r="BD19" s="120"/>
      <c r="BE19" s="120"/>
      <c r="BF19" s="120"/>
      <c r="BG19" s="135"/>
      <c r="BH19" s="57" t="s">
        <v>1089</v>
      </c>
      <c r="BI19" s="364"/>
    </row>
    <row r="20" spans="1:150" ht="24.75" hidden="1" customHeight="1" thickBot="1" x14ac:dyDescent="0.3">
      <c r="A20" s="15" t="s">
        <v>300</v>
      </c>
      <c r="B20" s="16" t="s">
        <v>83</v>
      </c>
      <c r="C20" s="16"/>
      <c r="D20" s="16" t="s">
        <v>301</v>
      </c>
      <c r="E20" s="17"/>
      <c r="F20" s="17"/>
      <c r="G20" s="17"/>
      <c r="H20" s="17"/>
      <c r="I20" s="17"/>
      <c r="J20" s="17"/>
      <c r="K20" s="17"/>
      <c r="L20" s="17"/>
      <c r="M20" s="17"/>
      <c r="N20" s="17"/>
      <c r="O20" s="17"/>
      <c r="P20" s="17"/>
      <c r="Q20" s="17"/>
      <c r="R20" s="17"/>
      <c r="S20" s="17"/>
      <c r="T20" s="46"/>
      <c r="U20" s="213"/>
      <c r="V20" s="213"/>
      <c r="W20" s="214" t="s">
        <v>275</v>
      </c>
      <c r="X20" s="17"/>
      <c r="Y20" s="17"/>
      <c r="Z20" s="17"/>
      <c r="AA20" s="17"/>
      <c r="AB20" s="17"/>
      <c r="AC20" s="17"/>
      <c r="AD20" s="17"/>
      <c r="AF20" s="17"/>
      <c r="AG20" s="17"/>
      <c r="AH20" s="17"/>
      <c r="AI20" s="17"/>
      <c r="AJ20" s="127"/>
      <c r="AK20" s="17"/>
      <c r="AL20" s="17"/>
      <c r="AM20" s="17"/>
      <c r="AN20" s="17"/>
      <c r="AO20" s="17"/>
      <c r="AP20" s="107"/>
      <c r="AQ20" s="107"/>
      <c r="AR20" s="107"/>
      <c r="AS20" s="107"/>
      <c r="AT20" s="17"/>
      <c r="AU20" s="107"/>
      <c r="AV20" s="107"/>
      <c r="AW20" s="17"/>
      <c r="AX20" s="107"/>
      <c r="AY20" s="107"/>
      <c r="AZ20" s="17"/>
      <c r="BA20" s="107"/>
      <c r="BB20" s="107"/>
      <c r="BC20" s="107"/>
      <c r="BD20" s="107"/>
      <c r="BE20" s="107"/>
      <c r="BF20" s="107"/>
      <c r="BG20" s="107"/>
      <c r="BH20" s="57"/>
      <c r="BI20" s="364" t="s">
        <v>275</v>
      </c>
    </row>
    <row r="21" spans="1:150" s="113" customFormat="1" ht="25.5" hidden="1" customHeight="1" x14ac:dyDescent="0.25">
      <c r="A21" s="20" t="s">
        <v>89</v>
      </c>
      <c r="B21" s="21" t="s">
        <v>83</v>
      </c>
      <c r="C21" s="21"/>
      <c r="D21" s="22" t="s">
        <v>302</v>
      </c>
      <c r="E21" s="23" t="s">
        <v>303</v>
      </c>
      <c r="F21" s="23" t="s">
        <v>122</v>
      </c>
      <c r="G21" s="23" t="s">
        <v>304</v>
      </c>
      <c r="H21" s="23" t="s">
        <v>305</v>
      </c>
      <c r="I21" s="23" t="s">
        <v>115</v>
      </c>
      <c r="J21" s="23"/>
      <c r="K21" s="23"/>
      <c r="L21" s="23"/>
      <c r="M21" s="23"/>
      <c r="N21" s="49"/>
      <c r="O21" s="49"/>
      <c r="P21" s="23"/>
      <c r="Q21" s="23"/>
      <c r="R21" s="23"/>
      <c r="S21" s="50">
        <v>3321362</v>
      </c>
      <c r="T21" s="25">
        <v>42826</v>
      </c>
      <c r="U21" s="38"/>
      <c r="V21" s="38">
        <v>42917</v>
      </c>
      <c r="W21" s="28">
        <v>45291</v>
      </c>
      <c r="X21" s="108"/>
      <c r="Y21" s="108"/>
      <c r="Z21" s="108"/>
      <c r="AA21" s="108"/>
      <c r="AB21" s="108"/>
      <c r="AC21" s="108"/>
      <c r="AD21" s="108"/>
      <c r="AE21" s="109"/>
      <c r="AF21" s="110">
        <v>50</v>
      </c>
      <c r="AG21" s="137" t="s">
        <v>258</v>
      </c>
      <c r="AH21" s="110"/>
      <c r="AI21" s="111"/>
      <c r="AJ21" s="109"/>
      <c r="AK21" s="112"/>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1"/>
      <c r="BH21" s="57"/>
      <c r="BI21" s="364" t="s">
        <v>275</v>
      </c>
      <c r="BJ21" s="101"/>
      <c r="BK21" s="101"/>
      <c r="BL21" s="101"/>
      <c r="BM21" s="101"/>
      <c r="BN21" s="101"/>
      <c r="BO21" s="101"/>
      <c r="BP21" s="101"/>
      <c r="BQ21" s="101"/>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1"/>
      <c r="DQ21" s="101"/>
      <c r="DR21" s="101"/>
      <c r="DS21" s="101"/>
      <c r="DT21" s="101"/>
      <c r="DU21" s="101"/>
      <c r="DV21" s="101"/>
      <c r="DW21" s="101"/>
      <c r="DX21" s="101"/>
      <c r="DY21" s="101"/>
      <c r="DZ21" s="101"/>
      <c r="EA21" s="101"/>
      <c r="EB21" s="101"/>
      <c r="EC21" s="101"/>
      <c r="ED21" s="101"/>
      <c r="EE21" s="101"/>
      <c r="EF21" s="101"/>
      <c r="EG21" s="101"/>
      <c r="EH21" s="101"/>
      <c r="EI21" s="101"/>
      <c r="EJ21" s="101"/>
      <c r="EK21" s="101"/>
      <c r="EL21" s="101"/>
      <c r="EM21" s="101"/>
      <c r="EN21" s="101"/>
      <c r="EO21" s="101"/>
      <c r="EP21" s="101"/>
      <c r="EQ21" s="101"/>
      <c r="ER21" s="101"/>
      <c r="ES21" s="101"/>
      <c r="ET21" s="101"/>
    </row>
    <row r="22" spans="1:150" ht="24.75" hidden="1" customHeight="1" thickBot="1" x14ac:dyDescent="0.3">
      <c r="A22" s="15" t="s">
        <v>306</v>
      </c>
      <c r="B22" s="16" t="s">
        <v>83</v>
      </c>
      <c r="C22" s="16"/>
      <c r="D22" s="16" t="s">
        <v>307</v>
      </c>
      <c r="E22" s="17"/>
      <c r="F22" s="17"/>
      <c r="G22" s="17"/>
      <c r="H22" s="17"/>
      <c r="I22" s="17"/>
      <c r="J22" s="17"/>
      <c r="K22" s="17"/>
      <c r="L22" s="17"/>
      <c r="M22" s="17"/>
      <c r="N22" s="17"/>
      <c r="O22" s="17"/>
      <c r="P22" s="17"/>
      <c r="Q22" s="17"/>
      <c r="R22" s="17"/>
      <c r="S22" s="17"/>
      <c r="T22" s="46"/>
      <c r="U22" s="47"/>
      <c r="V22" s="47"/>
      <c r="W22" s="48" t="s">
        <v>275</v>
      </c>
      <c r="X22" s="17"/>
      <c r="Y22" s="17"/>
      <c r="Z22" s="17"/>
      <c r="AA22" s="17"/>
      <c r="AB22" s="17"/>
      <c r="AC22" s="17"/>
      <c r="AD22" s="17"/>
      <c r="AF22" s="17"/>
      <c r="AG22" s="17"/>
      <c r="AH22" s="17"/>
      <c r="AI22" s="17"/>
      <c r="AJ22" s="136"/>
      <c r="AK22" s="17"/>
      <c r="AL22" s="17"/>
      <c r="AM22" s="17"/>
      <c r="AN22" s="17"/>
      <c r="AO22" s="17"/>
      <c r="AP22" s="107"/>
      <c r="AQ22" s="107"/>
      <c r="AR22" s="107"/>
      <c r="AS22" s="107"/>
      <c r="AT22" s="17"/>
      <c r="AU22" s="107"/>
      <c r="AV22" s="107"/>
      <c r="AW22" s="17"/>
      <c r="AX22" s="107"/>
      <c r="AY22" s="107"/>
      <c r="AZ22" s="17"/>
      <c r="BA22" s="107"/>
      <c r="BB22" s="107"/>
      <c r="BC22" s="107"/>
      <c r="BD22" s="107"/>
      <c r="BE22" s="107"/>
      <c r="BF22" s="107"/>
      <c r="BG22" s="107"/>
      <c r="BH22" s="57"/>
      <c r="BI22" s="364" t="s">
        <v>275</v>
      </c>
    </row>
    <row r="23" spans="1:150" ht="24.75" hidden="1" customHeight="1" thickBot="1" x14ac:dyDescent="0.3">
      <c r="A23" s="15" t="s">
        <v>308</v>
      </c>
      <c r="B23" s="16" t="s">
        <v>83</v>
      </c>
      <c r="C23" s="16"/>
      <c r="D23" s="16" t="s">
        <v>309</v>
      </c>
      <c r="E23" s="17"/>
      <c r="F23" s="17"/>
      <c r="G23" s="17"/>
      <c r="H23" s="17"/>
      <c r="I23" s="17"/>
      <c r="J23" s="17"/>
      <c r="K23" s="17"/>
      <c r="L23" s="17"/>
      <c r="M23" s="17"/>
      <c r="N23" s="17"/>
      <c r="O23" s="17"/>
      <c r="P23" s="17"/>
      <c r="Q23" s="17"/>
      <c r="R23" s="17"/>
      <c r="S23" s="17"/>
      <c r="T23" s="46"/>
      <c r="U23" s="47"/>
      <c r="V23" s="47"/>
      <c r="W23" s="48" t="s">
        <v>275</v>
      </c>
      <c r="X23" s="17"/>
      <c r="Y23" s="17"/>
      <c r="Z23" s="17"/>
      <c r="AA23" s="17"/>
      <c r="AB23" s="17"/>
      <c r="AC23" s="17"/>
      <c r="AD23" s="17"/>
      <c r="AF23" s="17"/>
      <c r="AG23" s="17"/>
      <c r="AH23" s="17"/>
      <c r="AI23" s="17"/>
      <c r="AJ23" s="136"/>
      <c r="AK23" s="17"/>
      <c r="AL23" s="17"/>
      <c r="AM23" s="17"/>
      <c r="AN23" s="17"/>
      <c r="AO23" s="17"/>
      <c r="AP23" s="107"/>
      <c r="AQ23" s="107"/>
      <c r="AR23" s="107"/>
      <c r="AS23" s="107"/>
      <c r="AT23" s="17"/>
      <c r="AU23" s="107"/>
      <c r="AV23" s="107"/>
      <c r="AW23" s="17"/>
      <c r="AX23" s="107"/>
      <c r="AY23" s="107"/>
      <c r="AZ23" s="17"/>
      <c r="BA23" s="107"/>
      <c r="BB23" s="107"/>
      <c r="BC23" s="107"/>
      <c r="BD23" s="107"/>
      <c r="BE23" s="107"/>
      <c r="BF23" s="107"/>
      <c r="BG23" s="107"/>
      <c r="BH23" s="57"/>
      <c r="BI23" s="364" t="s">
        <v>275</v>
      </c>
    </row>
    <row r="24" spans="1:150" s="113" customFormat="1" ht="25.5" hidden="1" customHeight="1" x14ac:dyDescent="0.25">
      <c r="A24" s="20" t="s">
        <v>310</v>
      </c>
      <c r="B24" s="21" t="s">
        <v>83</v>
      </c>
      <c r="C24" s="21"/>
      <c r="D24" s="22" t="s">
        <v>311</v>
      </c>
      <c r="E24" s="23"/>
      <c r="F24" s="23"/>
      <c r="G24" s="23"/>
      <c r="H24" s="23"/>
      <c r="I24" s="23"/>
      <c r="J24" s="23"/>
      <c r="K24" s="23"/>
      <c r="L24" s="23"/>
      <c r="M24" s="23"/>
      <c r="N24" s="23"/>
      <c r="O24" s="23"/>
      <c r="P24" s="23"/>
      <c r="Q24" s="23"/>
      <c r="R24" s="23"/>
      <c r="S24" s="24"/>
      <c r="T24" s="25"/>
      <c r="U24" s="38"/>
      <c r="V24" s="38"/>
      <c r="W24" s="28"/>
      <c r="X24" s="108"/>
      <c r="Y24" s="108"/>
      <c r="Z24" s="108"/>
      <c r="AA24" s="108"/>
      <c r="AB24" s="108"/>
      <c r="AC24" s="108"/>
      <c r="AD24" s="138"/>
      <c r="AE24" s="109"/>
      <c r="AF24" s="112"/>
      <c r="AG24" s="110"/>
      <c r="AH24" s="110"/>
      <c r="AI24" s="111"/>
      <c r="AJ24" s="109"/>
      <c r="AK24" s="112"/>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1"/>
      <c r="BH24" s="57"/>
      <c r="BI24" s="364" t="s">
        <v>275</v>
      </c>
      <c r="BJ24" s="101"/>
      <c r="BK24" s="101"/>
      <c r="BL24" s="101"/>
      <c r="BM24" s="101"/>
      <c r="BN24" s="101"/>
      <c r="BO24" s="101"/>
      <c r="BP24" s="101"/>
      <c r="BQ24" s="101"/>
      <c r="BR24" s="101"/>
      <c r="BS24" s="101"/>
      <c r="BT24" s="101"/>
      <c r="BU24" s="101"/>
      <c r="BV24" s="101"/>
      <c r="BW24" s="101"/>
      <c r="BX24" s="101"/>
      <c r="BY24" s="101"/>
      <c r="BZ24" s="101"/>
      <c r="CA24" s="101"/>
      <c r="CB24" s="101"/>
      <c r="CC24" s="101"/>
      <c r="CD24" s="101"/>
      <c r="CE24" s="101"/>
      <c r="CF24" s="101"/>
      <c r="CG24" s="101"/>
      <c r="CH24" s="101"/>
      <c r="CI24" s="101"/>
      <c r="CJ24" s="101"/>
      <c r="CK24" s="101"/>
      <c r="CL24" s="101"/>
      <c r="CM24" s="101"/>
      <c r="CN24" s="101"/>
      <c r="CO24" s="101"/>
      <c r="CP24" s="101"/>
      <c r="CQ24" s="101"/>
      <c r="CR24" s="101"/>
      <c r="CS24" s="101"/>
      <c r="CT24" s="101"/>
      <c r="CU24" s="101"/>
      <c r="CV24" s="101"/>
      <c r="CW24" s="101"/>
      <c r="CX24" s="101"/>
      <c r="CY24" s="101"/>
      <c r="CZ24" s="101"/>
      <c r="DA24" s="101"/>
      <c r="DB24" s="101"/>
      <c r="DC24" s="101"/>
      <c r="DD24" s="101"/>
      <c r="DE24" s="101"/>
      <c r="DF24" s="101"/>
      <c r="DG24" s="101"/>
      <c r="DH24" s="101"/>
      <c r="DI24" s="101"/>
      <c r="DJ24" s="101"/>
      <c r="DK24" s="101"/>
      <c r="DL24" s="101"/>
      <c r="DM24" s="101"/>
      <c r="DN24" s="101"/>
      <c r="DO24" s="101"/>
      <c r="DP24" s="101"/>
      <c r="DQ24" s="101"/>
      <c r="DR24" s="101"/>
      <c r="DS24" s="101"/>
      <c r="DT24" s="101"/>
      <c r="DU24" s="101"/>
      <c r="DV24" s="101"/>
      <c r="DW24" s="101"/>
      <c r="DX24" s="101"/>
      <c r="DY24" s="101"/>
      <c r="DZ24" s="101"/>
      <c r="EA24" s="101"/>
      <c r="EB24" s="101"/>
      <c r="EC24" s="101"/>
      <c r="ED24" s="101"/>
      <c r="EE24" s="101"/>
      <c r="EF24" s="101"/>
      <c r="EG24" s="101"/>
      <c r="EH24" s="101"/>
      <c r="EI24" s="101"/>
      <c r="EJ24" s="101"/>
      <c r="EK24" s="101"/>
      <c r="EL24" s="101"/>
      <c r="EM24" s="101"/>
      <c r="EN24" s="101"/>
      <c r="EO24" s="101"/>
      <c r="EP24" s="101"/>
      <c r="EQ24" s="101"/>
      <c r="ER24" s="101"/>
      <c r="ES24" s="101"/>
      <c r="ET24" s="101"/>
    </row>
    <row r="25" spans="1:150" ht="25.5" hidden="1" customHeight="1" x14ac:dyDescent="0.25">
      <c r="A25" s="29" t="s">
        <v>312</v>
      </c>
      <c r="B25" s="29" t="s">
        <v>313</v>
      </c>
      <c r="C25" s="29" t="s">
        <v>314</v>
      </c>
      <c r="D25" s="30" t="s">
        <v>315</v>
      </c>
      <c r="E25" s="31" t="s">
        <v>266</v>
      </c>
      <c r="F25" s="32" t="s">
        <v>130</v>
      </c>
      <c r="G25" s="32" t="s">
        <v>316</v>
      </c>
      <c r="H25" s="32" t="s">
        <v>131</v>
      </c>
      <c r="I25" s="32" t="s">
        <v>115</v>
      </c>
      <c r="J25" s="32"/>
      <c r="K25" s="32"/>
      <c r="L25" s="32"/>
      <c r="M25" s="32"/>
      <c r="N25" s="33">
        <v>799037.74</v>
      </c>
      <c r="O25" s="33">
        <v>119855.67</v>
      </c>
      <c r="P25" s="33"/>
      <c r="Q25" s="33"/>
      <c r="R25" s="33"/>
      <c r="S25" s="33">
        <v>679182.07</v>
      </c>
      <c r="T25" s="34">
        <v>42675</v>
      </c>
      <c r="U25" s="35">
        <v>42826</v>
      </c>
      <c r="V25" s="35">
        <v>42947</v>
      </c>
      <c r="W25" s="36">
        <v>44227</v>
      </c>
      <c r="X25" s="114"/>
      <c r="Y25" s="114">
        <v>150000</v>
      </c>
      <c r="Z25" s="114">
        <v>300000</v>
      </c>
      <c r="AA25" s="114">
        <v>248749</v>
      </c>
      <c r="AB25" s="114"/>
      <c r="AC25" s="114"/>
      <c r="AD25" s="139"/>
      <c r="AE25" s="115"/>
      <c r="AF25" s="119">
        <v>19</v>
      </c>
      <c r="AG25" s="129" t="s">
        <v>742</v>
      </c>
      <c r="AH25" s="120"/>
      <c r="AI25" s="135"/>
      <c r="AJ25" s="136"/>
      <c r="AK25" s="119"/>
      <c r="AL25" s="120"/>
      <c r="AM25" s="120"/>
      <c r="AN25" s="120"/>
      <c r="AO25" s="120"/>
      <c r="AP25" s="140" t="s">
        <v>185</v>
      </c>
      <c r="AQ25" s="140" t="s">
        <v>186</v>
      </c>
      <c r="AR25" s="120">
        <v>5</v>
      </c>
      <c r="AS25" s="120"/>
      <c r="AT25" s="120"/>
      <c r="AU25" s="120"/>
      <c r="AV25" s="120"/>
      <c r="AW25" s="120"/>
      <c r="AX25" s="120"/>
      <c r="AY25" s="120"/>
      <c r="AZ25" s="120"/>
      <c r="BA25" s="120"/>
      <c r="BB25" s="120"/>
      <c r="BC25" s="120"/>
      <c r="BD25" s="120"/>
      <c r="BE25" s="120"/>
      <c r="BF25" s="120"/>
      <c r="BG25" s="135"/>
      <c r="BH25" s="57" t="s">
        <v>823</v>
      </c>
      <c r="BI25" s="364" t="s">
        <v>941</v>
      </c>
      <c r="BJ25" s="122"/>
      <c r="BK25" s="122"/>
      <c r="BL25" s="122"/>
      <c r="BM25" s="122"/>
      <c r="BN25" s="122"/>
    </row>
    <row r="26" spans="1:150" ht="25.5" hidden="1" customHeight="1" x14ac:dyDescent="0.25">
      <c r="A26" s="29" t="s">
        <v>317</v>
      </c>
      <c r="B26" s="29" t="s">
        <v>318</v>
      </c>
      <c r="C26" s="29" t="s">
        <v>319</v>
      </c>
      <c r="D26" s="30" t="s">
        <v>320</v>
      </c>
      <c r="E26" s="31" t="s">
        <v>280</v>
      </c>
      <c r="F26" s="32" t="s">
        <v>130</v>
      </c>
      <c r="G26" s="32" t="s">
        <v>321</v>
      </c>
      <c r="H26" s="32" t="s">
        <v>131</v>
      </c>
      <c r="I26" s="32" t="s">
        <v>115</v>
      </c>
      <c r="J26" s="32" t="s">
        <v>112</v>
      </c>
      <c r="K26" s="32"/>
      <c r="L26" s="32"/>
      <c r="M26" s="32"/>
      <c r="N26" s="33">
        <v>275093.36</v>
      </c>
      <c r="O26" s="33">
        <v>22605.119999999999</v>
      </c>
      <c r="P26" s="33"/>
      <c r="Q26" s="33"/>
      <c r="R26" s="33">
        <v>18658.89</v>
      </c>
      <c r="S26" s="33">
        <v>233829.35</v>
      </c>
      <c r="T26" s="34">
        <v>42675</v>
      </c>
      <c r="U26" s="35">
        <v>42736</v>
      </c>
      <c r="V26" s="35">
        <v>42855</v>
      </c>
      <c r="W26" s="36">
        <v>43496</v>
      </c>
      <c r="X26" s="114"/>
      <c r="Y26" s="114">
        <v>200000</v>
      </c>
      <c r="Z26" s="114">
        <v>68617</v>
      </c>
      <c r="AA26" s="114"/>
      <c r="AB26" s="114"/>
      <c r="AC26" s="114"/>
      <c r="AD26" s="139"/>
      <c r="AE26" s="115"/>
      <c r="AF26" s="119">
        <v>12</v>
      </c>
      <c r="AG26" s="129" t="s">
        <v>241</v>
      </c>
      <c r="AH26" s="120"/>
      <c r="AI26" s="135"/>
      <c r="AJ26" s="136"/>
      <c r="AK26" s="119"/>
      <c r="AL26" s="120"/>
      <c r="AM26" s="120"/>
      <c r="AN26" s="120"/>
      <c r="AO26" s="120"/>
      <c r="AP26" s="120" t="s">
        <v>184</v>
      </c>
      <c r="AQ26" s="129" t="s">
        <v>232</v>
      </c>
      <c r="AR26" s="120">
        <v>0.21</v>
      </c>
      <c r="AS26" s="120" t="s">
        <v>187</v>
      </c>
      <c r="AT26" s="129" t="s">
        <v>233</v>
      </c>
      <c r="AU26" s="120">
        <v>0.51</v>
      </c>
      <c r="AV26" s="120"/>
      <c r="AW26" s="120"/>
      <c r="AX26" s="120"/>
      <c r="AY26" s="120"/>
      <c r="AZ26" s="120"/>
      <c r="BA26" s="120"/>
      <c r="BB26" s="120"/>
      <c r="BC26" s="120"/>
      <c r="BD26" s="120"/>
      <c r="BE26" s="120"/>
      <c r="BF26" s="120"/>
      <c r="BG26" s="135"/>
      <c r="BH26" s="57" t="s">
        <v>825</v>
      </c>
      <c r="BI26" s="364" t="s">
        <v>939</v>
      </c>
    </row>
    <row r="27" spans="1:150" ht="25.5" hidden="1" customHeight="1" x14ac:dyDescent="0.25">
      <c r="A27" s="29" t="s">
        <v>322</v>
      </c>
      <c r="B27" s="29" t="s">
        <v>323</v>
      </c>
      <c r="C27" s="29" t="s">
        <v>324</v>
      </c>
      <c r="D27" s="30" t="s">
        <v>325</v>
      </c>
      <c r="E27" s="31" t="s">
        <v>297</v>
      </c>
      <c r="F27" s="32" t="s">
        <v>130</v>
      </c>
      <c r="G27" s="32" t="s">
        <v>326</v>
      </c>
      <c r="H27" s="32" t="s">
        <v>131</v>
      </c>
      <c r="I27" s="32" t="s">
        <v>115</v>
      </c>
      <c r="J27" s="32" t="s">
        <v>112</v>
      </c>
      <c r="K27" s="32"/>
      <c r="L27" s="32"/>
      <c r="M27" s="32"/>
      <c r="N27" s="33">
        <v>794019</v>
      </c>
      <c r="O27" s="33">
        <v>59552</v>
      </c>
      <c r="P27" s="33"/>
      <c r="Q27" s="33"/>
      <c r="R27" s="33">
        <v>59551</v>
      </c>
      <c r="S27" s="33">
        <v>674916</v>
      </c>
      <c r="T27" s="34">
        <v>42675</v>
      </c>
      <c r="U27" s="35">
        <v>42917</v>
      </c>
      <c r="V27" s="35">
        <v>43008</v>
      </c>
      <c r="W27" s="36">
        <v>44012</v>
      </c>
      <c r="X27" s="114"/>
      <c r="Y27" s="114">
        <v>134983</v>
      </c>
      <c r="Z27" s="114">
        <v>404950</v>
      </c>
      <c r="AA27" s="114">
        <v>134983</v>
      </c>
      <c r="AB27" s="114"/>
      <c r="AC27" s="114"/>
      <c r="AD27" s="139"/>
      <c r="AE27" s="115"/>
      <c r="AF27" s="119">
        <v>12</v>
      </c>
      <c r="AG27" s="129" t="s">
        <v>241</v>
      </c>
      <c r="AH27" s="120"/>
      <c r="AI27" s="135"/>
      <c r="AJ27" s="136"/>
      <c r="AK27" s="119"/>
      <c r="AL27" s="120"/>
      <c r="AM27" s="120"/>
      <c r="AN27" s="120"/>
      <c r="AO27" s="120"/>
      <c r="AP27" s="120" t="s">
        <v>184</v>
      </c>
      <c r="AQ27" s="129" t="s">
        <v>232</v>
      </c>
      <c r="AR27" s="129">
        <v>2.09</v>
      </c>
      <c r="AS27" s="120"/>
      <c r="AT27" s="120"/>
      <c r="AU27" s="120"/>
      <c r="AV27" s="120"/>
      <c r="AW27" s="120"/>
      <c r="AX27" s="120"/>
      <c r="AY27" s="120"/>
      <c r="AZ27" s="120"/>
      <c r="BA27" s="120"/>
      <c r="BB27" s="120"/>
      <c r="BC27" s="120"/>
      <c r="BD27" s="120"/>
      <c r="BE27" s="120"/>
      <c r="BF27" s="120"/>
      <c r="BG27" s="135"/>
      <c r="BH27" s="57" t="s">
        <v>824</v>
      </c>
      <c r="BI27" s="364" t="s">
        <v>941</v>
      </c>
    </row>
    <row r="28" spans="1:150" ht="40.5" hidden="1" customHeight="1" x14ac:dyDescent="0.25">
      <c r="A28" s="29" t="s">
        <v>327</v>
      </c>
      <c r="B28" s="29" t="s">
        <v>328</v>
      </c>
      <c r="C28" s="29" t="s">
        <v>1092</v>
      </c>
      <c r="D28" s="30" t="s">
        <v>329</v>
      </c>
      <c r="E28" s="31" t="s">
        <v>297</v>
      </c>
      <c r="F28" s="32" t="s">
        <v>130</v>
      </c>
      <c r="G28" s="32" t="s">
        <v>326</v>
      </c>
      <c r="H28" s="32" t="s">
        <v>131</v>
      </c>
      <c r="I28" s="32" t="s">
        <v>115</v>
      </c>
      <c r="J28" s="32" t="s">
        <v>112</v>
      </c>
      <c r="K28" s="32"/>
      <c r="L28" s="32"/>
      <c r="M28" s="32"/>
      <c r="N28" s="33">
        <v>194118</v>
      </c>
      <c r="O28" s="33">
        <f>N28-S28</f>
        <v>79418</v>
      </c>
      <c r="P28" s="33"/>
      <c r="Q28" s="33"/>
      <c r="R28" s="33"/>
      <c r="S28" s="33">
        <v>114700</v>
      </c>
      <c r="T28" s="34">
        <v>42675</v>
      </c>
      <c r="U28" s="35">
        <v>43768</v>
      </c>
      <c r="V28" s="35">
        <v>43829</v>
      </c>
      <c r="W28" s="36">
        <v>44377</v>
      </c>
      <c r="X28" s="114"/>
      <c r="Y28" s="114"/>
      <c r="AA28" s="114">
        <v>0</v>
      </c>
      <c r="AB28" s="114">
        <v>60290</v>
      </c>
      <c r="AC28" s="114">
        <v>54410</v>
      </c>
      <c r="AD28" s="139"/>
      <c r="AE28" s="115"/>
      <c r="AF28" s="119">
        <v>19</v>
      </c>
      <c r="AG28" s="129" t="s">
        <v>742</v>
      </c>
      <c r="AH28" s="120"/>
      <c r="AI28" s="135"/>
      <c r="AJ28" s="136"/>
      <c r="AK28" s="119"/>
      <c r="AL28" s="120"/>
      <c r="AM28" s="120"/>
      <c r="AN28" s="120"/>
      <c r="AO28" s="120"/>
      <c r="AP28" s="140" t="s">
        <v>185</v>
      </c>
      <c r="AQ28" s="140" t="s">
        <v>186</v>
      </c>
      <c r="AR28" s="120">
        <v>1</v>
      </c>
      <c r="AS28" s="120"/>
      <c r="AT28" s="120"/>
      <c r="AU28" s="120"/>
      <c r="AV28" s="120"/>
      <c r="AW28" s="120"/>
      <c r="AX28" s="120"/>
      <c r="AY28" s="120"/>
      <c r="AZ28" s="120"/>
      <c r="BA28" s="120"/>
      <c r="BB28" s="120"/>
      <c r="BC28" s="120"/>
      <c r="BD28" s="120"/>
      <c r="BE28" s="120"/>
      <c r="BF28" s="120"/>
      <c r="BG28" s="135"/>
      <c r="BH28" s="41" t="s">
        <v>1012</v>
      </c>
      <c r="BI28" s="364" t="s">
        <v>1014</v>
      </c>
    </row>
    <row r="29" spans="1:150" ht="25.5" hidden="1" customHeight="1" x14ac:dyDescent="0.25">
      <c r="A29" s="29" t="s">
        <v>330</v>
      </c>
      <c r="B29" s="29" t="s">
        <v>331</v>
      </c>
      <c r="C29" s="29" t="s">
        <v>332</v>
      </c>
      <c r="D29" s="30" t="s">
        <v>333</v>
      </c>
      <c r="E29" s="31" t="s">
        <v>272</v>
      </c>
      <c r="F29" s="32" t="s">
        <v>130</v>
      </c>
      <c r="G29" s="32" t="s">
        <v>290</v>
      </c>
      <c r="H29" s="32" t="s">
        <v>131</v>
      </c>
      <c r="I29" s="32" t="s">
        <v>115</v>
      </c>
      <c r="J29" s="32" t="s">
        <v>112</v>
      </c>
      <c r="K29" s="32"/>
      <c r="L29" s="32"/>
      <c r="M29" s="32"/>
      <c r="N29" s="33">
        <v>1183328.81</v>
      </c>
      <c r="O29" s="33">
        <v>177499.33</v>
      </c>
      <c r="P29" s="33"/>
      <c r="Q29" s="33"/>
      <c r="R29" s="51"/>
      <c r="S29" s="33">
        <v>1005829.48</v>
      </c>
      <c r="T29" s="34">
        <v>42675</v>
      </c>
      <c r="U29" s="35">
        <v>42795</v>
      </c>
      <c r="V29" s="35">
        <v>42916</v>
      </c>
      <c r="W29" s="36">
        <v>44196</v>
      </c>
      <c r="X29" s="114"/>
      <c r="Y29" s="114">
        <v>127500</v>
      </c>
      <c r="Z29" s="114">
        <v>545780</v>
      </c>
      <c r="AA29" s="114">
        <v>218280</v>
      </c>
      <c r="AB29" s="114">
        <v>200000</v>
      </c>
      <c r="AC29" s="114"/>
      <c r="AD29" s="139"/>
      <c r="AE29" s="115"/>
      <c r="AF29" s="119">
        <v>12</v>
      </c>
      <c r="AG29" s="129" t="s">
        <v>241</v>
      </c>
      <c r="AH29" s="120"/>
      <c r="AI29" s="135"/>
      <c r="AJ29" s="136"/>
      <c r="AK29" s="119"/>
      <c r="AL29" s="120"/>
      <c r="AM29" s="120"/>
      <c r="AN29" s="120"/>
      <c r="AO29" s="120"/>
      <c r="AP29" s="120" t="s">
        <v>184</v>
      </c>
      <c r="AQ29" s="129" t="s">
        <v>232</v>
      </c>
      <c r="AR29" s="129">
        <v>1.65</v>
      </c>
      <c r="AS29" s="140" t="s">
        <v>185</v>
      </c>
      <c r="AT29" s="140" t="s">
        <v>186</v>
      </c>
      <c r="AU29" s="120">
        <v>2</v>
      </c>
      <c r="AV29" s="120"/>
      <c r="AW29" s="120"/>
      <c r="AX29" s="120"/>
      <c r="AY29" s="120"/>
      <c r="AZ29" s="120"/>
      <c r="BA29" s="120"/>
      <c r="BB29" s="120"/>
      <c r="BC29" s="120"/>
      <c r="BD29" s="120"/>
      <c r="BE29" s="120"/>
      <c r="BF29" s="120"/>
      <c r="BG29" s="135"/>
      <c r="BH29" s="57" t="s">
        <v>822</v>
      </c>
      <c r="BI29" s="364" t="s">
        <v>941</v>
      </c>
    </row>
    <row r="30" spans="1:150" ht="25.5" hidden="1" customHeight="1" x14ac:dyDescent="0.25">
      <c r="A30" s="29" t="s">
        <v>1090</v>
      </c>
      <c r="B30" s="29" t="s">
        <v>1093</v>
      </c>
      <c r="C30" s="396"/>
      <c r="D30" s="30" t="s">
        <v>1095</v>
      </c>
      <c r="E30" s="31" t="s">
        <v>280</v>
      </c>
      <c r="F30" s="32" t="s">
        <v>130</v>
      </c>
      <c r="G30" s="32" t="s">
        <v>321</v>
      </c>
      <c r="H30" s="32" t="s">
        <v>131</v>
      </c>
      <c r="I30" s="32" t="s">
        <v>115</v>
      </c>
      <c r="J30" s="32" t="s">
        <v>112</v>
      </c>
      <c r="K30" s="32"/>
      <c r="L30" s="32"/>
      <c r="M30" s="32"/>
      <c r="N30" s="33">
        <f>SUM(O30:S30)</f>
        <v>164147</v>
      </c>
      <c r="O30" s="33">
        <v>12681.5</v>
      </c>
      <c r="P30" s="33"/>
      <c r="Q30" s="33"/>
      <c r="R30" s="33">
        <v>12681.5</v>
      </c>
      <c r="S30" s="33">
        <v>138784</v>
      </c>
      <c r="T30" s="35">
        <v>43830</v>
      </c>
      <c r="U30" s="35">
        <v>44104</v>
      </c>
      <c r="V30" s="35">
        <v>44196</v>
      </c>
      <c r="W30" s="36">
        <v>44742</v>
      </c>
      <c r="X30" s="114"/>
      <c r="Y30" s="114"/>
      <c r="Z30" s="114"/>
      <c r="AA30" s="114"/>
      <c r="AB30" s="114"/>
      <c r="AC30" s="114"/>
      <c r="AD30" s="139"/>
      <c r="AE30" s="115"/>
      <c r="AF30" s="119">
        <v>12</v>
      </c>
      <c r="AG30" s="129" t="s">
        <v>241</v>
      </c>
      <c r="AH30" s="120"/>
      <c r="AI30" s="135"/>
      <c r="AJ30" s="136"/>
      <c r="AK30" s="119"/>
      <c r="AL30" s="120"/>
      <c r="AM30" s="120"/>
      <c r="AN30" s="120"/>
      <c r="AO30" s="120"/>
      <c r="AP30" s="120" t="s">
        <v>187</v>
      </c>
      <c r="AQ30" s="129" t="s">
        <v>233</v>
      </c>
      <c r="AR30" s="129">
        <v>0.21</v>
      </c>
      <c r="AS30" s="140"/>
      <c r="AT30" s="140"/>
      <c r="AU30" s="120"/>
      <c r="AV30" s="120"/>
      <c r="AW30" s="120"/>
      <c r="AX30" s="120"/>
      <c r="AY30" s="120"/>
      <c r="AZ30" s="120"/>
      <c r="BA30" s="120"/>
      <c r="BB30" s="120"/>
      <c r="BC30" s="120"/>
      <c r="BD30" s="120"/>
      <c r="BE30" s="120"/>
      <c r="BF30" s="120"/>
      <c r="BG30" s="135"/>
      <c r="BH30" s="57" t="s">
        <v>1124</v>
      </c>
      <c r="BI30" s="364"/>
    </row>
    <row r="31" spans="1:150" ht="25.5" hidden="1" customHeight="1" x14ac:dyDescent="0.25">
      <c r="A31" s="29" t="s">
        <v>1091</v>
      </c>
      <c r="B31" s="29" t="s">
        <v>1094</v>
      </c>
      <c r="C31" s="396"/>
      <c r="D31" s="397" t="s">
        <v>1096</v>
      </c>
      <c r="E31" s="398" t="s">
        <v>272</v>
      </c>
      <c r="F31" s="32" t="s">
        <v>130</v>
      </c>
      <c r="G31" s="32" t="s">
        <v>290</v>
      </c>
      <c r="H31" s="32" t="s">
        <v>131</v>
      </c>
      <c r="I31" s="32" t="s">
        <v>115</v>
      </c>
      <c r="J31" s="32" t="s">
        <v>112</v>
      </c>
      <c r="K31" s="32"/>
      <c r="L31" s="32"/>
      <c r="M31" s="32"/>
      <c r="N31" s="33">
        <f>SUM(O31:S31)</f>
        <v>215438.95</v>
      </c>
      <c r="O31" s="33">
        <v>32315.85</v>
      </c>
      <c r="P31" s="33"/>
      <c r="Q31" s="33"/>
      <c r="R31" s="51"/>
      <c r="S31" s="33">
        <v>183123.1</v>
      </c>
      <c r="T31" s="35">
        <v>43830</v>
      </c>
      <c r="U31" s="35">
        <v>44012</v>
      </c>
      <c r="V31" s="35">
        <v>44074</v>
      </c>
      <c r="W31" s="36">
        <v>44620</v>
      </c>
      <c r="X31" s="114"/>
      <c r="Y31" s="114"/>
      <c r="Z31" s="114"/>
      <c r="AA31" s="114"/>
      <c r="AB31" s="114"/>
      <c r="AC31" s="114"/>
      <c r="AD31" s="139"/>
      <c r="AE31" s="115"/>
      <c r="AF31" s="119">
        <v>12</v>
      </c>
      <c r="AG31" s="129" t="s">
        <v>241</v>
      </c>
      <c r="AH31" s="120"/>
      <c r="AI31" s="135"/>
      <c r="AJ31" s="136"/>
      <c r="AK31" s="119"/>
      <c r="AL31" s="120"/>
      <c r="AM31" s="120"/>
      <c r="AN31" s="120"/>
      <c r="AO31" s="120"/>
      <c r="AP31" s="120" t="s">
        <v>184</v>
      </c>
      <c r="AQ31" s="129" t="s">
        <v>232</v>
      </c>
      <c r="AR31" s="129">
        <v>0.2</v>
      </c>
      <c r="AS31" s="140"/>
      <c r="AT31" s="140"/>
      <c r="AU31" s="120"/>
      <c r="AV31" s="120"/>
      <c r="AW31" s="120"/>
      <c r="AX31" s="120"/>
      <c r="AY31" s="120"/>
      <c r="AZ31" s="120"/>
      <c r="BA31" s="120"/>
      <c r="BB31" s="120"/>
      <c r="BC31" s="120"/>
      <c r="BD31" s="120"/>
      <c r="BE31" s="120"/>
      <c r="BF31" s="120"/>
      <c r="BG31" s="135"/>
      <c r="BH31" s="57" t="s">
        <v>1125</v>
      </c>
      <c r="BI31" s="364"/>
    </row>
    <row r="32" spans="1:150" s="113" customFormat="1" ht="25.5" hidden="1" customHeight="1" x14ac:dyDescent="0.25">
      <c r="A32" s="20" t="s">
        <v>334</v>
      </c>
      <c r="B32" s="21" t="s">
        <v>83</v>
      </c>
      <c r="C32" s="21"/>
      <c r="D32" s="37" t="s">
        <v>335</v>
      </c>
      <c r="E32" s="23"/>
      <c r="F32" s="23"/>
      <c r="G32" s="23"/>
      <c r="H32" s="23"/>
      <c r="I32" s="23"/>
      <c r="J32" s="23"/>
      <c r="K32" s="23"/>
      <c r="L32" s="23"/>
      <c r="M32" s="23"/>
      <c r="N32" s="23"/>
      <c r="O32" s="23"/>
      <c r="P32" s="23"/>
      <c r="Q32" s="23"/>
      <c r="R32" s="23"/>
      <c r="S32" s="24"/>
      <c r="T32" s="25"/>
      <c r="U32" s="38"/>
      <c r="V32" s="38"/>
      <c r="W32" s="28" t="s">
        <v>275</v>
      </c>
      <c r="X32" s="108"/>
      <c r="Y32" s="108"/>
      <c r="Z32" s="108"/>
      <c r="AA32" s="108"/>
      <c r="AB32" s="108"/>
      <c r="AC32" s="108"/>
      <c r="AD32" s="138"/>
      <c r="AE32" s="109"/>
      <c r="AF32" s="112"/>
      <c r="AG32" s="110"/>
      <c r="AH32" s="110"/>
      <c r="AI32" s="111"/>
      <c r="AJ32" s="109"/>
      <c r="AK32" s="112"/>
      <c r="AL32" s="110"/>
      <c r="AM32" s="110"/>
      <c r="AN32" s="110"/>
      <c r="AO32" s="110"/>
      <c r="AP32" s="110"/>
      <c r="AQ32" s="110"/>
      <c r="AR32" s="110"/>
      <c r="AS32" s="110"/>
      <c r="AT32" s="110"/>
      <c r="AU32" s="110"/>
      <c r="AV32" s="110"/>
      <c r="AW32" s="110"/>
      <c r="AX32" s="110"/>
      <c r="AY32" s="110"/>
      <c r="AZ32" s="110"/>
      <c r="BA32" s="110"/>
      <c r="BB32" s="110"/>
      <c r="BC32" s="110"/>
      <c r="BD32" s="110"/>
      <c r="BE32" s="110"/>
      <c r="BF32" s="110"/>
      <c r="BG32" s="111"/>
      <c r="BH32" s="57"/>
      <c r="BI32" s="364" t="s">
        <v>275</v>
      </c>
      <c r="BJ32" s="101"/>
      <c r="BK32" s="101"/>
      <c r="BL32" s="101"/>
      <c r="BM32" s="101"/>
      <c r="BN32" s="101"/>
      <c r="BO32" s="101"/>
      <c r="BP32" s="101"/>
      <c r="BQ32" s="101"/>
      <c r="BR32" s="101"/>
      <c r="BS32" s="101"/>
      <c r="BT32" s="101"/>
      <c r="BU32" s="101"/>
      <c r="BV32" s="101"/>
      <c r="BW32" s="101"/>
      <c r="BX32" s="101"/>
      <c r="BY32" s="101"/>
      <c r="BZ32" s="101"/>
      <c r="CA32" s="101"/>
      <c r="CB32" s="101"/>
      <c r="CC32" s="101"/>
      <c r="CD32" s="101"/>
      <c r="CE32" s="101"/>
      <c r="CF32" s="101"/>
      <c r="CG32" s="10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1"/>
      <c r="DQ32" s="101"/>
      <c r="DR32" s="101"/>
      <c r="DS32" s="101"/>
      <c r="DT32" s="101"/>
      <c r="DU32" s="101"/>
      <c r="DV32" s="101"/>
      <c r="DW32" s="101"/>
      <c r="DX32" s="101"/>
      <c r="DY32" s="101"/>
      <c r="DZ32" s="101"/>
      <c r="EA32" s="101"/>
      <c r="EB32" s="101"/>
      <c r="EC32" s="101"/>
      <c r="ED32" s="101"/>
      <c r="EE32" s="101"/>
      <c r="EF32" s="101"/>
      <c r="EG32" s="101"/>
      <c r="EH32" s="101"/>
      <c r="EI32" s="101"/>
      <c r="EJ32" s="101"/>
      <c r="EK32" s="101"/>
      <c r="EL32" s="101"/>
      <c r="EM32" s="101"/>
      <c r="EN32" s="101"/>
      <c r="EO32" s="101"/>
      <c r="EP32" s="101"/>
      <c r="EQ32" s="101"/>
      <c r="ER32" s="101"/>
      <c r="ES32" s="101"/>
      <c r="ET32" s="101"/>
    </row>
    <row r="33" spans="1:150" ht="25.5" hidden="1" customHeight="1" x14ac:dyDescent="0.25">
      <c r="A33" s="29" t="s">
        <v>336</v>
      </c>
      <c r="B33" s="29" t="s">
        <v>337</v>
      </c>
      <c r="C33" s="29" t="s">
        <v>1008</v>
      </c>
      <c r="D33" s="30" t="s">
        <v>338</v>
      </c>
      <c r="E33" s="31" t="s">
        <v>272</v>
      </c>
      <c r="F33" s="32" t="s">
        <v>130</v>
      </c>
      <c r="G33" s="32" t="s">
        <v>290</v>
      </c>
      <c r="H33" s="32" t="s">
        <v>134</v>
      </c>
      <c r="I33" s="32" t="s">
        <v>115</v>
      </c>
      <c r="J33" s="32" t="s">
        <v>112</v>
      </c>
      <c r="K33" s="32"/>
      <c r="L33" s="32"/>
      <c r="M33" s="32"/>
      <c r="N33" s="33">
        <v>1046211.79</v>
      </c>
      <c r="O33" s="33">
        <v>340007.79</v>
      </c>
      <c r="P33" s="33"/>
      <c r="Q33" s="33">
        <v>0</v>
      </c>
      <c r="R33" s="33">
        <v>0</v>
      </c>
      <c r="S33" s="33">
        <v>706204</v>
      </c>
      <c r="T33" s="34">
        <v>43344</v>
      </c>
      <c r="U33" s="35">
        <v>43584</v>
      </c>
      <c r="V33" s="35">
        <v>43738</v>
      </c>
      <c r="W33" s="36">
        <v>44773</v>
      </c>
      <c r="X33" s="114">
        <v>0</v>
      </c>
      <c r="Y33" s="114">
        <v>0</v>
      </c>
      <c r="Z33" s="114">
        <v>0</v>
      </c>
      <c r="AA33" s="91">
        <f>196920+32821</f>
        <v>229741</v>
      </c>
      <c r="AB33" s="91">
        <f>196920+131280</f>
        <v>328200</v>
      </c>
      <c r="AC33" s="91">
        <f>S33-AA33-AB33</f>
        <v>148263</v>
      </c>
      <c r="AD33" s="139">
        <v>0</v>
      </c>
      <c r="AE33" s="115"/>
      <c r="AF33" s="119">
        <v>19</v>
      </c>
      <c r="AG33" s="129" t="s">
        <v>743</v>
      </c>
      <c r="AH33" s="120">
        <v>18</v>
      </c>
      <c r="AI33" s="141" t="s">
        <v>242</v>
      </c>
      <c r="AJ33" s="136"/>
      <c r="AK33" s="119"/>
      <c r="AL33" s="120"/>
      <c r="AM33" s="120"/>
      <c r="AN33" s="120"/>
      <c r="AO33" s="120"/>
      <c r="AP33" s="120" t="s">
        <v>192</v>
      </c>
      <c r="AQ33" s="129" t="s">
        <v>744</v>
      </c>
      <c r="AR33" s="120">
        <v>1</v>
      </c>
      <c r="AS33" s="120" t="s">
        <v>193</v>
      </c>
      <c r="AT33" s="129" t="s">
        <v>194</v>
      </c>
      <c r="AU33" s="117">
        <v>1</v>
      </c>
      <c r="AV33" s="120"/>
      <c r="AW33" s="120"/>
      <c r="AX33" s="120"/>
      <c r="AY33" s="120"/>
      <c r="AZ33" s="120"/>
      <c r="BA33" s="120"/>
      <c r="BB33" s="120"/>
      <c r="BC33" s="120"/>
      <c r="BD33" s="120"/>
      <c r="BE33" s="120"/>
      <c r="BF33" s="120"/>
      <c r="BG33" s="135"/>
      <c r="BH33" s="57" t="s">
        <v>879</v>
      </c>
      <c r="BI33" s="364" t="s">
        <v>947</v>
      </c>
    </row>
    <row r="34" spans="1:150" ht="25.5" hidden="1" customHeight="1" x14ac:dyDescent="0.25">
      <c r="A34" s="29" t="s">
        <v>339</v>
      </c>
      <c r="B34" s="29" t="s">
        <v>340</v>
      </c>
      <c r="C34" s="29" t="s">
        <v>341</v>
      </c>
      <c r="D34" s="30" t="s">
        <v>342</v>
      </c>
      <c r="E34" s="31" t="s">
        <v>272</v>
      </c>
      <c r="F34" s="32" t="s">
        <v>130</v>
      </c>
      <c r="G34" s="32" t="s">
        <v>290</v>
      </c>
      <c r="H34" s="32" t="s">
        <v>133</v>
      </c>
      <c r="I34" s="32" t="s">
        <v>111</v>
      </c>
      <c r="J34" s="32" t="s">
        <v>112</v>
      </c>
      <c r="K34" s="32"/>
      <c r="L34" s="32"/>
      <c r="M34" s="32"/>
      <c r="N34" s="33">
        <v>11900</v>
      </c>
      <c r="O34" s="33">
        <v>1785</v>
      </c>
      <c r="P34" s="33"/>
      <c r="Q34" s="33"/>
      <c r="R34" s="33"/>
      <c r="S34" s="33">
        <v>10115</v>
      </c>
      <c r="T34" s="34">
        <v>42644</v>
      </c>
      <c r="U34" s="35">
        <v>42705</v>
      </c>
      <c r="V34" s="35">
        <v>42735</v>
      </c>
      <c r="W34" s="36">
        <v>42766</v>
      </c>
      <c r="X34" s="114"/>
      <c r="Y34" s="114">
        <v>10115</v>
      </c>
      <c r="Z34" s="114"/>
      <c r="AA34" s="114"/>
      <c r="AB34" s="114"/>
      <c r="AC34" s="114"/>
      <c r="AD34" s="139"/>
      <c r="AE34" s="115"/>
      <c r="AF34" s="119">
        <v>50</v>
      </c>
      <c r="AG34" s="129" t="s">
        <v>258</v>
      </c>
      <c r="AH34" s="120"/>
      <c r="AI34" s="135"/>
      <c r="AJ34" s="136"/>
      <c r="AK34" s="119"/>
      <c r="AL34" s="120"/>
      <c r="AM34" s="120"/>
      <c r="AN34" s="120"/>
      <c r="AO34" s="120"/>
      <c r="AP34" s="120" t="s">
        <v>195</v>
      </c>
      <c r="AQ34" s="129" t="s">
        <v>196</v>
      </c>
      <c r="AR34" s="120">
        <v>1</v>
      </c>
      <c r="AS34" s="120"/>
      <c r="AT34" s="120"/>
      <c r="AU34" s="120"/>
      <c r="AV34" s="120"/>
      <c r="AW34" s="120"/>
      <c r="AX34" s="120"/>
      <c r="AY34" s="120"/>
      <c r="AZ34" s="120"/>
      <c r="BA34" s="120"/>
      <c r="BB34" s="120"/>
      <c r="BC34" s="120"/>
      <c r="BD34" s="120"/>
      <c r="BE34" s="120"/>
      <c r="BF34" s="120"/>
      <c r="BG34" s="135"/>
      <c r="BH34" s="57" t="s">
        <v>880</v>
      </c>
      <c r="BI34" s="364" t="s">
        <v>939</v>
      </c>
    </row>
    <row r="35" spans="1:150" s="113" customFormat="1" ht="25.5" hidden="1" customHeight="1" x14ac:dyDescent="0.25">
      <c r="A35" s="20" t="s">
        <v>343</v>
      </c>
      <c r="B35" s="21" t="s">
        <v>83</v>
      </c>
      <c r="C35" s="21"/>
      <c r="D35" s="22" t="s">
        <v>344</v>
      </c>
      <c r="E35" s="23"/>
      <c r="F35" s="23"/>
      <c r="G35" s="23"/>
      <c r="H35" s="23"/>
      <c r="I35" s="23"/>
      <c r="J35" s="23"/>
      <c r="K35" s="23"/>
      <c r="L35" s="23"/>
      <c r="M35" s="23"/>
      <c r="N35" s="23"/>
      <c r="O35" s="23"/>
      <c r="P35" s="23"/>
      <c r="Q35" s="23"/>
      <c r="R35" s="23"/>
      <c r="S35" s="52"/>
      <c r="T35" s="25"/>
      <c r="U35" s="38"/>
      <c r="V35" s="38"/>
      <c r="W35" s="28" t="s">
        <v>275</v>
      </c>
      <c r="X35" s="108"/>
      <c r="Y35" s="108"/>
      <c r="Z35" s="108"/>
      <c r="AA35" s="108"/>
      <c r="AB35" s="108"/>
      <c r="AC35" s="108"/>
      <c r="AD35" s="138"/>
      <c r="AE35" s="109"/>
      <c r="AF35" s="112"/>
      <c r="AG35" s="110"/>
      <c r="AH35" s="110"/>
      <c r="AI35" s="111"/>
      <c r="AJ35" s="109"/>
      <c r="AK35" s="112"/>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1"/>
      <c r="BH35" s="57"/>
      <c r="BI35" s="364" t="s">
        <v>275</v>
      </c>
      <c r="BJ35" s="101"/>
      <c r="BK35" s="101"/>
      <c r="BL35" s="101"/>
      <c r="BM35" s="101"/>
      <c r="BN35" s="101"/>
      <c r="BO35" s="101"/>
      <c r="BP35" s="101"/>
      <c r="BQ35" s="101"/>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1"/>
      <c r="DQ35" s="101"/>
      <c r="DR35" s="101"/>
      <c r="DS35" s="101"/>
      <c r="DT35" s="101"/>
      <c r="DU35" s="101"/>
      <c r="DV35" s="101"/>
      <c r="DW35" s="101"/>
      <c r="DX35" s="101"/>
      <c r="DY35" s="101"/>
      <c r="DZ35" s="101"/>
      <c r="EA35" s="101"/>
      <c r="EB35" s="101"/>
      <c r="EC35" s="101"/>
      <c r="ED35" s="101"/>
      <c r="EE35" s="101"/>
      <c r="EF35" s="101"/>
      <c r="EG35" s="101"/>
      <c r="EH35" s="101"/>
      <c r="EI35" s="101"/>
      <c r="EJ35" s="101"/>
      <c r="EK35" s="101"/>
      <c r="EL35" s="101"/>
      <c r="EM35" s="101"/>
      <c r="EN35" s="101"/>
      <c r="EO35" s="101"/>
      <c r="EP35" s="101"/>
      <c r="EQ35" s="101"/>
      <c r="ER35" s="101"/>
      <c r="ES35" s="101"/>
      <c r="ET35" s="101"/>
    </row>
    <row r="36" spans="1:150" ht="25.5" hidden="1" customHeight="1" x14ac:dyDescent="0.25">
      <c r="A36" s="29" t="s">
        <v>345</v>
      </c>
      <c r="B36" s="29" t="s">
        <v>346</v>
      </c>
      <c r="C36" s="29" t="s">
        <v>347</v>
      </c>
      <c r="D36" s="30" t="s">
        <v>348</v>
      </c>
      <c r="E36" s="31" t="s">
        <v>266</v>
      </c>
      <c r="F36" s="32" t="s">
        <v>130</v>
      </c>
      <c r="G36" s="32" t="s">
        <v>349</v>
      </c>
      <c r="H36" s="32" t="s">
        <v>190</v>
      </c>
      <c r="I36" s="32" t="s">
        <v>115</v>
      </c>
      <c r="J36" s="32"/>
      <c r="K36" s="32"/>
      <c r="L36" s="32"/>
      <c r="M36" s="32"/>
      <c r="N36" s="33">
        <v>83796.47</v>
      </c>
      <c r="O36" s="33">
        <v>12569.47</v>
      </c>
      <c r="P36" s="33"/>
      <c r="Q36" s="33"/>
      <c r="R36" s="33"/>
      <c r="S36" s="33">
        <v>71227</v>
      </c>
      <c r="T36" s="34">
        <v>42795</v>
      </c>
      <c r="U36" s="35">
        <v>42948</v>
      </c>
      <c r="V36" s="35">
        <v>43069</v>
      </c>
      <c r="W36" s="36">
        <v>43404</v>
      </c>
      <c r="X36" s="114"/>
      <c r="Y36" s="114">
        <v>10000</v>
      </c>
      <c r="Z36" s="114">
        <v>61227</v>
      </c>
      <c r="AA36" s="114"/>
      <c r="AB36" s="114"/>
      <c r="AC36" s="114"/>
      <c r="AD36" s="139"/>
      <c r="AE36" s="115"/>
      <c r="AF36" s="119">
        <v>19</v>
      </c>
      <c r="AG36" s="129" t="s">
        <v>742</v>
      </c>
      <c r="AH36" s="120"/>
      <c r="AI36" s="142"/>
      <c r="AJ36" s="136"/>
      <c r="AK36" s="119"/>
      <c r="AL36" s="120"/>
      <c r="AM36" s="120"/>
      <c r="AN36" s="120"/>
      <c r="AO36" s="120"/>
      <c r="AP36" s="116" t="s">
        <v>189</v>
      </c>
      <c r="AQ36" s="116" t="s">
        <v>745</v>
      </c>
      <c r="AR36" s="143">
        <v>1</v>
      </c>
      <c r="AS36" s="120"/>
      <c r="AT36" s="120"/>
      <c r="AU36" s="120"/>
      <c r="AV36" s="120"/>
      <c r="AW36" s="120"/>
      <c r="AX36" s="120"/>
      <c r="AY36" s="120"/>
      <c r="AZ36" s="120"/>
      <c r="BA36" s="120"/>
      <c r="BB36" s="120"/>
      <c r="BC36" s="120"/>
      <c r="BD36" s="120"/>
      <c r="BE36" s="120"/>
      <c r="BF36" s="120"/>
      <c r="BG36" s="135"/>
      <c r="BH36" s="57" t="s">
        <v>801</v>
      </c>
      <c r="BI36" s="364" t="s">
        <v>939</v>
      </c>
      <c r="BJ36" s="122"/>
      <c r="BK36" s="122"/>
      <c r="BL36" s="122"/>
      <c r="BM36" s="122"/>
      <c r="BN36" s="122"/>
    </row>
    <row r="37" spans="1:150" ht="25.5" hidden="1" customHeight="1" x14ac:dyDescent="0.25">
      <c r="A37" s="29" t="s">
        <v>350</v>
      </c>
      <c r="B37" s="29" t="s">
        <v>351</v>
      </c>
      <c r="C37" s="29" t="s">
        <v>352</v>
      </c>
      <c r="D37" s="30" t="s">
        <v>353</v>
      </c>
      <c r="E37" s="31" t="s">
        <v>280</v>
      </c>
      <c r="F37" s="32" t="s">
        <v>130</v>
      </c>
      <c r="G37" s="32" t="s">
        <v>321</v>
      </c>
      <c r="H37" s="32" t="s">
        <v>190</v>
      </c>
      <c r="I37" s="32" t="s">
        <v>115</v>
      </c>
      <c r="J37" s="32" t="s">
        <v>112</v>
      </c>
      <c r="K37" s="32"/>
      <c r="L37" s="32"/>
      <c r="M37" s="32"/>
      <c r="N37" s="33">
        <v>69389.47</v>
      </c>
      <c r="O37" s="33">
        <v>42007.47</v>
      </c>
      <c r="P37" s="33"/>
      <c r="Q37" s="33"/>
      <c r="R37" s="33"/>
      <c r="S37" s="33">
        <v>27382</v>
      </c>
      <c r="T37" s="34">
        <v>42675</v>
      </c>
      <c r="U37" s="35">
        <v>42886</v>
      </c>
      <c r="V37" s="35">
        <v>42947</v>
      </c>
      <c r="W37" s="36">
        <v>43524</v>
      </c>
      <c r="X37" s="114"/>
      <c r="Y37" s="114">
        <v>27382</v>
      </c>
      <c r="Z37" s="114">
        <v>0</v>
      </c>
      <c r="AA37" s="114"/>
      <c r="AB37" s="114"/>
      <c r="AC37" s="114"/>
      <c r="AD37" s="139"/>
      <c r="AE37" s="115"/>
      <c r="AF37" s="119">
        <v>19</v>
      </c>
      <c r="AG37" s="129" t="s">
        <v>742</v>
      </c>
      <c r="AH37" s="120"/>
      <c r="AI37" s="142"/>
      <c r="AJ37" s="136"/>
      <c r="AK37" s="119"/>
      <c r="AL37" s="120"/>
      <c r="AM37" s="120"/>
      <c r="AN37" s="120"/>
      <c r="AO37" s="120"/>
      <c r="AP37" s="117" t="s">
        <v>188</v>
      </c>
      <c r="AQ37" s="116" t="s">
        <v>231</v>
      </c>
      <c r="AR37" s="117">
        <v>0.51</v>
      </c>
      <c r="AS37" s="120"/>
      <c r="AT37" s="120"/>
      <c r="AU37" s="120"/>
      <c r="AV37" s="120"/>
      <c r="AW37" s="120"/>
      <c r="AX37" s="120"/>
      <c r="AY37" s="120"/>
      <c r="AZ37" s="120"/>
      <c r="BA37" s="120"/>
      <c r="BB37" s="120"/>
      <c r="BC37" s="120"/>
      <c r="BD37" s="120"/>
      <c r="BE37" s="120"/>
      <c r="BF37" s="120"/>
      <c r="BG37" s="135"/>
      <c r="BH37" s="57" t="s">
        <v>800</v>
      </c>
      <c r="BI37" s="364" t="s">
        <v>941</v>
      </c>
    </row>
    <row r="38" spans="1:150" ht="25.5" hidden="1" customHeight="1" x14ac:dyDescent="0.25">
      <c r="A38" s="29" t="s">
        <v>354</v>
      </c>
      <c r="B38" s="29" t="s">
        <v>355</v>
      </c>
      <c r="C38" s="29" t="s">
        <v>881</v>
      </c>
      <c r="D38" s="30" t="s">
        <v>356</v>
      </c>
      <c r="E38" s="31" t="s">
        <v>297</v>
      </c>
      <c r="F38" s="32" t="s">
        <v>130</v>
      </c>
      <c r="G38" s="32" t="s">
        <v>326</v>
      </c>
      <c r="H38" s="32" t="s">
        <v>190</v>
      </c>
      <c r="I38" s="32" t="s">
        <v>115</v>
      </c>
      <c r="J38" s="32" t="s">
        <v>112</v>
      </c>
      <c r="K38" s="32"/>
      <c r="L38" s="32"/>
      <c r="M38" s="32"/>
      <c r="N38" s="33">
        <v>187680.87</v>
      </c>
      <c r="O38" s="33">
        <v>34364.86</v>
      </c>
      <c r="P38" s="33"/>
      <c r="Q38" s="33"/>
      <c r="R38" s="33"/>
      <c r="S38" s="33">
        <v>153316.01</v>
      </c>
      <c r="T38" s="34">
        <v>42979</v>
      </c>
      <c r="U38" s="35">
        <v>43554</v>
      </c>
      <c r="V38" s="35">
        <v>43616</v>
      </c>
      <c r="W38" s="36">
        <v>44196</v>
      </c>
      <c r="X38" s="114"/>
      <c r="Y38" s="114"/>
      <c r="Z38" s="114">
        <v>0</v>
      </c>
      <c r="AA38" s="114">
        <v>40245</v>
      </c>
      <c r="AB38" s="114">
        <v>40245</v>
      </c>
      <c r="AC38" s="114"/>
      <c r="AD38" s="139"/>
      <c r="AE38" s="115"/>
      <c r="AF38" s="119">
        <v>19</v>
      </c>
      <c r="AG38" s="129" t="s">
        <v>742</v>
      </c>
      <c r="AH38" s="120"/>
      <c r="AI38" s="142"/>
      <c r="AJ38" s="136"/>
      <c r="AK38" s="119"/>
      <c r="AL38" s="120"/>
      <c r="AM38" s="120"/>
      <c r="AN38" s="120"/>
      <c r="AO38" s="120"/>
      <c r="AP38" s="117" t="s">
        <v>188</v>
      </c>
      <c r="AQ38" s="116" t="s">
        <v>231</v>
      </c>
      <c r="AR38" s="117">
        <v>0.6</v>
      </c>
      <c r="AS38" s="120"/>
      <c r="AT38" s="120"/>
      <c r="AU38" s="120"/>
      <c r="AV38" s="120"/>
      <c r="AW38" s="120"/>
      <c r="AX38" s="120"/>
      <c r="AY38" s="120"/>
      <c r="AZ38" s="120"/>
      <c r="BA38" s="120"/>
      <c r="BB38" s="120"/>
      <c r="BC38" s="120"/>
      <c r="BD38" s="120"/>
      <c r="BE38" s="120"/>
      <c r="BF38" s="120"/>
      <c r="BG38" s="135"/>
      <c r="BH38" s="57" t="s">
        <v>882</v>
      </c>
      <c r="BI38" s="364" t="s">
        <v>947</v>
      </c>
    </row>
    <row r="39" spans="1:150" ht="25.5" hidden="1" customHeight="1" x14ac:dyDescent="0.25">
      <c r="A39" s="29" t="s">
        <v>357</v>
      </c>
      <c r="B39" s="29" t="s">
        <v>358</v>
      </c>
      <c r="C39" s="29" t="s">
        <v>359</v>
      </c>
      <c r="D39" s="30" t="s">
        <v>360</v>
      </c>
      <c r="E39" s="31" t="s">
        <v>272</v>
      </c>
      <c r="F39" s="32" t="s">
        <v>130</v>
      </c>
      <c r="G39" s="32" t="s">
        <v>361</v>
      </c>
      <c r="H39" s="32" t="s">
        <v>190</v>
      </c>
      <c r="I39" s="32" t="s">
        <v>115</v>
      </c>
      <c r="J39" s="32"/>
      <c r="K39" s="32"/>
      <c r="L39" s="32"/>
      <c r="M39" s="32"/>
      <c r="N39" s="33">
        <v>142676.6</v>
      </c>
      <c r="O39" s="33">
        <v>31407.61</v>
      </c>
      <c r="P39" s="33"/>
      <c r="Q39" s="33"/>
      <c r="R39" s="33"/>
      <c r="S39" s="33">
        <v>111268.99</v>
      </c>
      <c r="T39" s="34">
        <v>42705</v>
      </c>
      <c r="U39" s="35">
        <v>42886</v>
      </c>
      <c r="V39" s="35">
        <v>42978</v>
      </c>
      <c r="W39" s="36">
        <v>43830</v>
      </c>
      <c r="X39" s="114"/>
      <c r="Y39" s="114">
        <v>40223.72</v>
      </c>
      <c r="Z39" s="114">
        <v>51045.279999999999</v>
      </c>
      <c r="AA39" s="114">
        <v>20000</v>
      </c>
      <c r="AB39" s="114"/>
      <c r="AC39" s="114"/>
      <c r="AD39" s="139"/>
      <c r="AE39" s="115"/>
      <c r="AF39" s="119">
        <v>19</v>
      </c>
      <c r="AG39" s="129" t="s">
        <v>742</v>
      </c>
      <c r="AH39" s="120"/>
      <c r="AI39" s="142"/>
      <c r="AJ39" s="136"/>
      <c r="AK39" s="119"/>
      <c r="AL39" s="120"/>
      <c r="AM39" s="120"/>
      <c r="AN39" s="120"/>
      <c r="AO39" s="120"/>
      <c r="AP39" s="117" t="s">
        <v>188</v>
      </c>
      <c r="AQ39" s="116" t="s">
        <v>231</v>
      </c>
      <c r="AR39" s="117">
        <v>1</v>
      </c>
      <c r="AS39" s="120"/>
      <c r="AT39" s="120"/>
      <c r="AU39" s="120"/>
      <c r="AV39" s="120"/>
      <c r="AW39" s="120"/>
      <c r="AX39" s="120"/>
      <c r="AY39" s="120"/>
      <c r="AZ39" s="120"/>
      <c r="BA39" s="120"/>
      <c r="BB39" s="120"/>
      <c r="BC39" s="120"/>
      <c r="BD39" s="120"/>
      <c r="BE39" s="120"/>
      <c r="BF39" s="120"/>
      <c r="BG39" s="135"/>
      <c r="BH39" s="57" t="s">
        <v>799</v>
      </c>
      <c r="BI39" s="364" t="s">
        <v>939</v>
      </c>
    </row>
    <row r="40" spans="1:150" s="113" customFormat="1" ht="25.5" hidden="1" customHeight="1" x14ac:dyDescent="0.25">
      <c r="A40" s="20" t="s">
        <v>362</v>
      </c>
      <c r="B40" s="21" t="s">
        <v>83</v>
      </c>
      <c r="C40" s="21"/>
      <c r="D40" s="22" t="s">
        <v>363</v>
      </c>
      <c r="E40" s="23"/>
      <c r="F40" s="23"/>
      <c r="G40" s="23"/>
      <c r="H40" s="23"/>
      <c r="I40" s="23"/>
      <c r="J40" s="23"/>
      <c r="K40" s="23"/>
      <c r="L40" s="23"/>
      <c r="M40" s="23"/>
      <c r="N40" s="23"/>
      <c r="O40" s="23"/>
      <c r="P40" s="23"/>
      <c r="Q40" s="23"/>
      <c r="R40" s="23"/>
      <c r="S40" s="24"/>
      <c r="T40" s="25"/>
      <c r="U40" s="38"/>
      <c r="V40" s="38"/>
      <c r="W40" s="28" t="s">
        <v>275</v>
      </c>
      <c r="X40" s="108"/>
      <c r="Y40" s="108"/>
      <c r="Z40" s="108"/>
      <c r="AA40" s="108"/>
      <c r="AB40" s="108"/>
      <c r="AC40" s="108"/>
      <c r="AD40" s="138"/>
      <c r="AE40" s="109"/>
      <c r="AF40" s="112"/>
      <c r="AG40" s="110"/>
      <c r="AH40" s="110"/>
      <c r="AI40" s="111"/>
      <c r="AJ40" s="109"/>
      <c r="AK40" s="112"/>
      <c r="AL40" s="110"/>
      <c r="AM40" s="110"/>
      <c r="AN40" s="110"/>
      <c r="AO40" s="110"/>
      <c r="AP40" s="110"/>
      <c r="AQ40" s="110"/>
      <c r="AR40" s="110"/>
      <c r="AS40" s="110"/>
      <c r="AT40" s="110"/>
      <c r="AU40" s="110"/>
      <c r="AV40" s="110"/>
      <c r="AW40" s="110"/>
      <c r="AX40" s="110"/>
      <c r="AY40" s="110"/>
      <c r="AZ40" s="110"/>
      <c r="BA40" s="110"/>
      <c r="BB40" s="110"/>
      <c r="BC40" s="110"/>
      <c r="BD40" s="110"/>
      <c r="BE40" s="110"/>
      <c r="BF40" s="110"/>
      <c r="BG40" s="111"/>
      <c r="BH40" s="57"/>
      <c r="BI40" s="364" t="s">
        <v>275</v>
      </c>
      <c r="BJ40" s="101"/>
      <c r="BK40" s="101"/>
      <c r="BL40" s="101"/>
      <c r="BM40" s="101"/>
      <c r="BN40" s="101"/>
      <c r="BO40" s="101"/>
      <c r="BP40" s="101"/>
      <c r="BQ40" s="101"/>
      <c r="BR40" s="101"/>
      <c r="BS40" s="101"/>
      <c r="BT40" s="101"/>
      <c r="BU40" s="101"/>
      <c r="BV40" s="101"/>
      <c r="BW40" s="101"/>
      <c r="BX40" s="101"/>
      <c r="BY40" s="101"/>
      <c r="BZ40" s="101"/>
      <c r="CA40" s="101"/>
      <c r="CB40" s="101"/>
      <c r="CC40" s="101"/>
      <c r="CD40" s="101"/>
      <c r="CE40" s="101"/>
      <c r="CF40" s="101"/>
      <c r="CG40" s="101"/>
      <c r="CH40" s="101"/>
      <c r="CI40" s="101"/>
      <c r="CJ40" s="101"/>
      <c r="CK40" s="101"/>
      <c r="CL40" s="101"/>
      <c r="CM40" s="101"/>
      <c r="CN40" s="101"/>
      <c r="CO40" s="101"/>
      <c r="CP40" s="101"/>
      <c r="CQ40" s="101"/>
      <c r="CR40" s="101"/>
      <c r="CS40" s="101"/>
      <c r="CT40" s="101"/>
      <c r="CU40" s="101"/>
      <c r="CV40" s="101"/>
      <c r="CW40" s="101"/>
      <c r="CX40" s="101"/>
      <c r="CY40" s="101"/>
      <c r="CZ40" s="101"/>
      <c r="DA40" s="101"/>
      <c r="DB40" s="101"/>
      <c r="DC40" s="101"/>
      <c r="DD40" s="101"/>
      <c r="DE40" s="101"/>
      <c r="DF40" s="101"/>
      <c r="DG40" s="101"/>
      <c r="DH40" s="101"/>
      <c r="DI40" s="101"/>
      <c r="DJ40" s="101"/>
      <c r="DK40" s="101"/>
      <c r="DL40" s="101"/>
      <c r="DM40" s="101"/>
      <c r="DN40" s="101"/>
      <c r="DO40" s="101"/>
      <c r="DP40" s="101"/>
      <c r="DQ40" s="101"/>
      <c r="DR40" s="101"/>
      <c r="DS40" s="101"/>
      <c r="DT40" s="101"/>
      <c r="DU40" s="101"/>
      <c r="DV40" s="101"/>
      <c r="DW40" s="101"/>
      <c r="DX40" s="101"/>
      <c r="DY40" s="101"/>
      <c r="DZ40" s="101"/>
      <c r="EA40" s="101"/>
      <c r="EB40" s="101"/>
      <c r="EC40" s="101"/>
      <c r="ED40" s="101"/>
      <c r="EE40" s="101"/>
      <c r="EF40" s="101"/>
      <c r="EG40" s="101"/>
      <c r="EH40" s="101"/>
      <c r="EI40" s="101"/>
      <c r="EJ40" s="101"/>
      <c r="EK40" s="101"/>
      <c r="EL40" s="101"/>
      <c r="EM40" s="101"/>
      <c r="EN40" s="101"/>
      <c r="EO40" s="101"/>
      <c r="EP40" s="101"/>
      <c r="EQ40" s="101"/>
      <c r="ER40" s="101"/>
      <c r="ES40" s="101"/>
      <c r="ET40" s="101"/>
    </row>
    <row r="41" spans="1:150" ht="25.5" hidden="1" customHeight="1" x14ac:dyDescent="0.25">
      <c r="A41" s="29" t="s">
        <v>364</v>
      </c>
      <c r="B41" s="29" t="s">
        <v>365</v>
      </c>
      <c r="C41" s="29" t="s">
        <v>366</v>
      </c>
      <c r="D41" s="30" t="s">
        <v>367</v>
      </c>
      <c r="E41" s="31" t="s">
        <v>272</v>
      </c>
      <c r="F41" s="32" t="s">
        <v>130</v>
      </c>
      <c r="G41" s="32" t="s">
        <v>290</v>
      </c>
      <c r="H41" s="32" t="s">
        <v>132</v>
      </c>
      <c r="I41" s="32" t="s">
        <v>115</v>
      </c>
      <c r="J41" s="32" t="s">
        <v>112</v>
      </c>
      <c r="K41" s="32"/>
      <c r="L41" s="32"/>
      <c r="M41" s="32"/>
      <c r="N41" s="33">
        <v>1681316</v>
      </c>
      <c r="O41" s="33">
        <v>252197</v>
      </c>
      <c r="P41" s="33"/>
      <c r="Q41" s="33">
        <v>0</v>
      </c>
      <c r="R41" s="33">
        <v>0</v>
      </c>
      <c r="S41" s="33">
        <v>1429119</v>
      </c>
      <c r="T41" s="34">
        <v>42887</v>
      </c>
      <c r="U41" s="35">
        <v>42979</v>
      </c>
      <c r="V41" s="35">
        <v>43100</v>
      </c>
      <c r="W41" s="36">
        <v>44348</v>
      </c>
      <c r="X41" s="114">
        <v>0</v>
      </c>
      <c r="Y41" s="114">
        <v>0</v>
      </c>
      <c r="Z41" s="114">
        <f>S41</f>
        <v>1429119</v>
      </c>
      <c r="AA41" s="114">
        <v>0</v>
      </c>
      <c r="AB41" s="114">
        <v>0</v>
      </c>
      <c r="AC41" s="114"/>
      <c r="AD41" s="139"/>
      <c r="AE41" s="115"/>
      <c r="AF41" s="119">
        <v>10</v>
      </c>
      <c r="AG41" s="129" t="s">
        <v>240</v>
      </c>
      <c r="AH41" s="120"/>
      <c r="AI41" s="135"/>
      <c r="AJ41" s="136"/>
      <c r="AK41" s="119"/>
      <c r="AL41" s="120"/>
      <c r="AM41" s="120"/>
      <c r="AN41" s="120"/>
      <c r="AO41" s="120"/>
      <c r="AP41" s="120" t="s">
        <v>746</v>
      </c>
      <c r="AQ41" s="129" t="s">
        <v>191</v>
      </c>
      <c r="AR41" s="129">
        <v>5</v>
      </c>
      <c r="AS41" s="120"/>
      <c r="AT41" s="120"/>
      <c r="AU41" s="120"/>
      <c r="AV41" s="120"/>
      <c r="AW41" s="120"/>
      <c r="AX41" s="120"/>
      <c r="AY41" s="120"/>
      <c r="AZ41" s="120"/>
      <c r="BA41" s="120"/>
      <c r="BB41" s="120"/>
      <c r="BC41" s="120"/>
      <c r="BD41" s="120"/>
      <c r="BE41" s="120"/>
      <c r="BF41" s="120"/>
      <c r="BG41" s="135"/>
      <c r="BH41" s="57" t="s">
        <v>802</v>
      </c>
      <c r="BI41" s="364" t="s">
        <v>941</v>
      </c>
    </row>
    <row r="42" spans="1:150" ht="24.75" hidden="1" customHeight="1" thickBot="1" x14ac:dyDescent="0.3">
      <c r="A42" s="15" t="s">
        <v>368</v>
      </c>
      <c r="B42" s="16" t="s">
        <v>83</v>
      </c>
      <c r="C42" s="16"/>
      <c r="D42" s="16" t="s">
        <v>369</v>
      </c>
      <c r="E42" s="17"/>
      <c r="F42" s="17"/>
      <c r="G42" s="17"/>
      <c r="H42" s="17"/>
      <c r="I42" s="17"/>
      <c r="J42" s="17"/>
      <c r="K42" s="17"/>
      <c r="L42" s="17"/>
      <c r="M42" s="17"/>
      <c r="N42" s="17"/>
      <c r="O42" s="17"/>
      <c r="P42" s="17"/>
      <c r="Q42" s="17"/>
      <c r="R42" s="17"/>
      <c r="S42" s="17"/>
      <c r="T42" s="46"/>
      <c r="U42" s="47"/>
      <c r="V42" s="47"/>
      <c r="W42" s="48" t="s">
        <v>275</v>
      </c>
      <c r="X42" s="17"/>
      <c r="Y42" s="17"/>
      <c r="Z42" s="17"/>
      <c r="AA42" s="17"/>
      <c r="AB42" s="17"/>
      <c r="AC42" s="17"/>
      <c r="AD42" s="17"/>
      <c r="AE42" s="115"/>
      <c r="AF42" s="17"/>
      <c r="AG42" s="17"/>
      <c r="AH42" s="17"/>
      <c r="AI42" s="17"/>
      <c r="AJ42" s="136"/>
      <c r="AK42" s="17"/>
      <c r="AL42" s="17"/>
      <c r="AM42" s="17"/>
      <c r="AN42" s="17"/>
      <c r="AO42" s="17"/>
      <c r="AP42" s="107"/>
      <c r="AQ42" s="107"/>
      <c r="AR42" s="107"/>
      <c r="AS42" s="107"/>
      <c r="AT42" s="17"/>
      <c r="AU42" s="107"/>
      <c r="AV42" s="107"/>
      <c r="AW42" s="17"/>
      <c r="AX42" s="107"/>
      <c r="AY42" s="107"/>
      <c r="AZ42" s="17"/>
      <c r="BA42" s="107"/>
      <c r="BB42" s="107"/>
      <c r="BC42" s="107"/>
      <c r="BD42" s="107"/>
      <c r="BE42" s="107"/>
      <c r="BF42" s="107"/>
      <c r="BG42" s="107"/>
      <c r="BH42" s="57"/>
      <c r="BI42" s="364" t="s">
        <v>275</v>
      </c>
    </row>
    <row r="43" spans="1:150" s="113" customFormat="1" ht="25.5" hidden="1" customHeight="1" x14ac:dyDescent="0.25">
      <c r="A43" s="20" t="s">
        <v>370</v>
      </c>
      <c r="B43" s="21" t="s">
        <v>83</v>
      </c>
      <c r="C43" s="21"/>
      <c r="D43" s="22" t="s">
        <v>371</v>
      </c>
      <c r="E43" s="23"/>
      <c r="F43" s="23"/>
      <c r="G43" s="23"/>
      <c r="H43" s="23"/>
      <c r="I43" s="23"/>
      <c r="J43" s="23"/>
      <c r="K43" s="23"/>
      <c r="L43" s="23"/>
      <c r="M43" s="23"/>
      <c r="N43" s="23"/>
      <c r="O43" s="23"/>
      <c r="P43" s="23"/>
      <c r="Q43" s="23"/>
      <c r="R43" s="23"/>
      <c r="S43" s="24"/>
      <c r="T43" s="25"/>
      <c r="U43" s="38"/>
      <c r="V43" s="38"/>
      <c r="W43" s="28" t="s">
        <v>275</v>
      </c>
      <c r="X43" s="108"/>
      <c r="Y43" s="108"/>
      <c r="Z43" s="108"/>
      <c r="AA43" s="108"/>
      <c r="AB43" s="108"/>
      <c r="AC43" s="108"/>
      <c r="AD43" s="138"/>
      <c r="AE43" s="109"/>
      <c r="AF43" s="112"/>
      <c r="AG43" s="110"/>
      <c r="AH43" s="110"/>
      <c r="AI43" s="111"/>
      <c r="AJ43" s="109"/>
      <c r="AK43" s="112"/>
      <c r="AL43" s="110"/>
      <c r="AM43" s="110"/>
      <c r="AN43" s="110"/>
      <c r="AO43" s="110"/>
      <c r="AP43" s="110"/>
      <c r="AQ43" s="110"/>
      <c r="AR43" s="110"/>
      <c r="AS43" s="110"/>
      <c r="AT43" s="110"/>
      <c r="AU43" s="110"/>
      <c r="AV43" s="110"/>
      <c r="AW43" s="110"/>
      <c r="AX43" s="110"/>
      <c r="AY43" s="110"/>
      <c r="AZ43" s="110"/>
      <c r="BA43" s="110"/>
      <c r="BB43" s="110"/>
      <c r="BC43" s="110"/>
      <c r="BD43" s="110"/>
      <c r="BE43" s="110"/>
      <c r="BF43" s="110"/>
      <c r="BG43" s="111"/>
      <c r="BH43" s="57"/>
      <c r="BI43" s="364" t="s">
        <v>275</v>
      </c>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row>
    <row r="44" spans="1:150" s="147" customFormat="1" ht="25.5" hidden="1" customHeight="1" x14ac:dyDescent="0.25">
      <c r="A44" s="53" t="s">
        <v>372</v>
      </c>
      <c r="B44" s="53" t="s">
        <v>373</v>
      </c>
      <c r="C44" s="53" t="s">
        <v>374</v>
      </c>
      <c r="D44" s="53" t="s">
        <v>375</v>
      </c>
      <c r="E44" s="32" t="s">
        <v>272</v>
      </c>
      <c r="F44" s="32" t="s">
        <v>118</v>
      </c>
      <c r="G44" s="32" t="s">
        <v>290</v>
      </c>
      <c r="H44" s="54" t="s">
        <v>123</v>
      </c>
      <c r="I44" s="32" t="s">
        <v>115</v>
      </c>
      <c r="J44" s="32" t="s">
        <v>112</v>
      </c>
      <c r="K44" s="32"/>
      <c r="L44" s="32"/>
      <c r="M44" s="32"/>
      <c r="N44" s="33">
        <v>728508.61</v>
      </c>
      <c r="O44" s="33">
        <v>228404.45</v>
      </c>
      <c r="P44" s="33">
        <v>0</v>
      </c>
      <c r="Q44" s="33">
        <v>0</v>
      </c>
      <c r="R44" s="33">
        <v>0</v>
      </c>
      <c r="S44" s="33">
        <v>500104.16</v>
      </c>
      <c r="T44" s="34">
        <v>42644</v>
      </c>
      <c r="U44" s="55">
        <v>42705</v>
      </c>
      <c r="V44" s="35">
        <v>42825</v>
      </c>
      <c r="W44" s="36">
        <v>43677</v>
      </c>
      <c r="X44" s="114">
        <v>0</v>
      </c>
      <c r="Y44" s="114">
        <v>200000</v>
      </c>
      <c r="Z44" s="114">
        <v>200104.15999999997</v>
      </c>
      <c r="AA44" s="114">
        <v>100000</v>
      </c>
      <c r="AB44" s="114">
        <v>0</v>
      </c>
      <c r="AC44" s="114"/>
      <c r="AD44" s="139"/>
      <c r="AE44" s="144"/>
      <c r="AF44" s="145">
        <v>33</v>
      </c>
      <c r="AG44" s="129" t="s">
        <v>251</v>
      </c>
      <c r="AH44" s="129"/>
      <c r="AI44" s="141"/>
      <c r="AJ44" s="144"/>
      <c r="AK44" s="145"/>
      <c r="AL44" s="129"/>
      <c r="AM44" s="129"/>
      <c r="AN44" s="129"/>
      <c r="AO44" s="129"/>
      <c r="AP44" s="129" t="s">
        <v>173</v>
      </c>
      <c r="AQ44" s="129" t="s">
        <v>230</v>
      </c>
      <c r="AR44" s="129">
        <v>1</v>
      </c>
      <c r="AS44" s="129"/>
      <c r="AT44" s="129"/>
      <c r="AU44" s="129"/>
      <c r="AV44" s="129"/>
      <c r="AW44" s="129"/>
      <c r="AX44" s="129"/>
      <c r="AY44" s="129"/>
      <c r="AZ44" s="129"/>
      <c r="BA44" s="129"/>
      <c r="BB44" s="129"/>
      <c r="BC44" s="129"/>
      <c r="BD44" s="129"/>
      <c r="BE44" s="129"/>
      <c r="BF44" s="129"/>
      <c r="BG44" s="141"/>
      <c r="BH44" s="57" t="s">
        <v>830</v>
      </c>
      <c r="BI44" s="364" t="s">
        <v>941</v>
      </c>
      <c r="BJ44" s="146"/>
      <c r="BK44" s="146"/>
      <c r="BL44" s="146"/>
      <c r="BM44" s="146"/>
      <c r="BN44" s="146"/>
      <c r="BO44" s="146"/>
      <c r="BP44" s="146"/>
      <c r="BQ44" s="146"/>
      <c r="BR44" s="146"/>
      <c r="BS44" s="146"/>
      <c r="BT44" s="146"/>
      <c r="BU44" s="146"/>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146"/>
      <c r="CX44" s="146"/>
      <c r="CY44" s="146"/>
      <c r="CZ44" s="146"/>
      <c r="DA44" s="146"/>
      <c r="DB44" s="146"/>
      <c r="DC44" s="146"/>
      <c r="DD44" s="146"/>
      <c r="DE44" s="146"/>
      <c r="DF44" s="146"/>
      <c r="DG44" s="146"/>
      <c r="DH44" s="146"/>
      <c r="DI44" s="146"/>
      <c r="DJ44" s="146"/>
      <c r="DK44" s="146"/>
      <c r="DL44" s="146"/>
      <c r="DM44" s="146"/>
      <c r="DN44" s="146"/>
      <c r="DO44" s="146"/>
      <c r="DP44" s="146"/>
      <c r="DQ44" s="146"/>
      <c r="DR44" s="146"/>
      <c r="DS44" s="146"/>
      <c r="DT44" s="146"/>
      <c r="DU44" s="146"/>
      <c r="DV44" s="146"/>
      <c r="DW44" s="146"/>
      <c r="DX44" s="146"/>
      <c r="DY44" s="146"/>
      <c r="DZ44" s="146"/>
      <c r="EA44" s="146"/>
      <c r="EB44" s="146"/>
      <c r="EC44" s="146"/>
      <c r="ED44" s="146"/>
      <c r="EE44" s="146"/>
      <c r="EF44" s="146"/>
      <c r="EG44" s="146"/>
      <c r="EH44" s="146"/>
      <c r="EI44" s="146"/>
      <c r="EJ44" s="146"/>
      <c r="EK44" s="146"/>
      <c r="EL44" s="146"/>
      <c r="EM44" s="146"/>
      <c r="EN44" s="146"/>
      <c r="EO44" s="146"/>
      <c r="EP44" s="146"/>
      <c r="EQ44" s="146"/>
      <c r="ER44" s="146"/>
      <c r="ES44" s="146"/>
      <c r="ET44" s="146"/>
    </row>
    <row r="45" spans="1:150" s="146" customFormat="1" ht="25.5" hidden="1" customHeight="1" x14ac:dyDescent="0.25">
      <c r="A45" s="56" t="s">
        <v>376</v>
      </c>
      <c r="B45" s="56" t="s">
        <v>377</v>
      </c>
      <c r="C45" s="56" t="s">
        <v>378</v>
      </c>
      <c r="D45" s="41" t="s">
        <v>379</v>
      </c>
      <c r="E45" s="41" t="s">
        <v>297</v>
      </c>
      <c r="F45" s="41" t="s">
        <v>118</v>
      </c>
      <c r="G45" s="41" t="s">
        <v>326</v>
      </c>
      <c r="H45" s="57" t="s">
        <v>123</v>
      </c>
      <c r="I45" s="41" t="s">
        <v>115</v>
      </c>
      <c r="J45" s="41" t="s">
        <v>112</v>
      </c>
      <c r="K45" s="41"/>
      <c r="L45" s="41"/>
      <c r="M45" s="41"/>
      <c r="N45" s="42">
        <f>SUM(O45:S45)</f>
        <v>515526.52</v>
      </c>
      <c r="O45" s="42">
        <v>97732.29</v>
      </c>
      <c r="P45" s="42">
        <v>0</v>
      </c>
      <c r="Q45" s="42">
        <v>0</v>
      </c>
      <c r="R45" s="42">
        <v>226000</v>
      </c>
      <c r="S45" s="42">
        <v>191794.23</v>
      </c>
      <c r="T45" s="43">
        <v>42675</v>
      </c>
      <c r="U45" s="58">
        <v>42705</v>
      </c>
      <c r="V45" s="44">
        <v>42825</v>
      </c>
      <c r="W45" s="45">
        <v>43524</v>
      </c>
      <c r="X45" s="148"/>
      <c r="Y45" s="91">
        <v>150094.23000000001</v>
      </c>
      <c r="Z45" s="91">
        <f>S45-Y45</f>
        <v>41700</v>
      </c>
      <c r="AA45" s="91"/>
      <c r="AB45" s="91"/>
      <c r="AC45" s="91"/>
      <c r="AD45" s="149"/>
      <c r="AE45" s="57"/>
      <c r="AF45" s="150">
        <v>33</v>
      </c>
      <c r="AG45" s="116" t="s">
        <v>251</v>
      </c>
      <c r="AH45" s="116"/>
      <c r="AI45" s="134"/>
      <c r="AJ45" s="57"/>
      <c r="AK45" s="150"/>
      <c r="AL45" s="116"/>
      <c r="AM45" s="116"/>
      <c r="AN45" s="116"/>
      <c r="AO45" s="116"/>
      <c r="AP45" s="116" t="s">
        <v>173</v>
      </c>
      <c r="AQ45" s="116" t="s">
        <v>230</v>
      </c>
      <c r="AR45" s="116">
        <v>1</v>
      </c>
      <c r="AS45" s="116"/>
      <c r="AT45" s="116"/>
      <c r="AU45" s="116"/>
      <c r="AV45" s="116"/>
      <c r="AW45" s="116"/>
      <c r="AX45" s="116"/>
      <c r="AY45" s="116"/>
      <c r="AZ45" s="116"/>
      <c r="BA45" s="116"/>
      <c r="BB45" s="116"/>
      <c r="BC45" s="116"/>
      <c r="BD45" s="116"/>
      <c r="BE45" s="116"/>
      <c r="BF45" s="116"/>
      <c r="BG45" s="134"/>
      <c r="BH45" s="57" t="s">
        <v>829</v>
      </c>
      <c r="BI45" s="364" t="s">
        <v>941</v>
      </c>
    </row>
    <row r="46" spans="1:150" s="113" customFormat="1" ht="25.5" customHeight="1" x14ac:dyDescent="0.25">
      <c r="A46" s="20" t="s">
        <v>380</v>
      </c>
      <c r="B46" s="21" t="s">
        <v>83</v>
      </c>
      <c r="C46" s="21"/>
      <c r="D46" s="22" t="s">
        <v>381</v>
      </c>
      <c r="E46" s="23"/>
      <c r="F46" s="23"/>
      <c r="G46" s="23"/>
      <c r="H46" s="23"/>
      <c r="I46" s="23"/>
      <c r="J46" s="23"/>
      <c r="K46" s="23"/>
      <c r="L46" s="23"/>
      <c r="M46" s="23"/>
      <c r="N46" s="59"/>
      <c r="O46" s="23"/>
      <c r="P46" s="59"/>
      <c r="Q46" s="23"/>
      <c r="R46" s="23"/>
      <c r="S46" s="24"/>
      <c r="T46" s="25"/>
      <c r="U46" s="38"/>
      <c r="V46" s="38"/>
      <c r="W46" s="28" t="s">
        <v>275</v>
      </c>
      <c r="X46" s="108"/>
      <c r="Y46" s="108"/>
      <c r="Z46" s="108"/>
      <c r="AA46" s="108"/>
      <c r="AB46" s="108"/>
      <c r="AC46" s="108"/>
      <c r="AD46" s="138"/>
      <c r="AE46" s="109"/>
      <c r="AF46" s="112"/>
      <c r="AG46" s="110"/>
      <c r="AH46" s="110"/>
      <c r="AI46" s="111"/>
      <c r="AJ46" s="109"/>
      <c r="AK46" s="112"/>
      <c r="AL46" s="110"/>
      <c r="AM46" s="110"/>
      <c r="AN46" s="110"/>
      <c r="AO46" s="110"/>
      <c r="AP46" s="110"/>
      <c r="AQ46" s="110"/>
      <c r="AR46" s="110"/>
      <c r="AS46" s="110"/>
      <c r="AT46" s="110"/>
      <c r="AU46" s="110"/>
      <c r="AV46" s="110"/>
      <c r="AW46" s="110"/>
      <c r="AX46" s="110"/>
      <c r="AY46" s="110"/>
      <c r="AZ46" s="110"/>
      <c r="BA46" s="110"/>
      <c r="BB46" s="110"/>
      <c r="BC46" s="110"/>
      <c r="BD46" s="110"/>
      <c r="BE46" s="110"/>
      <c r="BF46" s="110"/>
      <c r="BG46" s="111"/>
      <c r="BH46" s="57"/>
      <c r="BI46" s="364" t="s">
        <v>275</v>
      </c>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row>
    <row r="47" spans="1:150" s="154" customFormat="1" ht="43.5" customHeight="1" x14ac:dyDescent="0.25">
      <c r="A47" s="60" t="s">
        <v>382</v>
      </c>
      <c r="B47" s="60" t="s">
        <v>383</v>
      </c>
      <c r="C47" s="60" t="s">
        <v>384</v>
      </c>
      <c r="D47" s="31" t="s">
        <v>385</v>
      </c>
      <c r="E47" s="31" t="s">
        <v>272</v>
      </c>
      <c r="F47" s="31" t="s">
        <v>118</v>
      </c>
      <c r="G47" s="31" t="s">
        <v>290</v>
      </c>
      <c r="H47" s="32" t="s">
        <v>120</v>
      </c>
      <c r="I47" s="31" t="s">
        <v>115</v>
      </c>
      <c r="J47" s="31" t="s">
        <v>112</v>
      </c>
      <c r="K47" s="31"/>
      <c r="L47" s="31"/>
      <c r="M47" s="31"/>
      <c r="N47" s="61">
        <v>427519.54</v>
      </c>
      <c r="O47" s="61">
        <v>101743.85</v>
      </c>
      <c r="P47" s="61">
        <v>0</v>
      </c>
      <c r="Q47" s="61">
        <v>0</v>
      </c>
      <c r="R47" s="61">
        <v>0</v>
      </c>
      <c r="S47" s="61">
        <v>325775.69</v>
      </c>
      <c r="T47" s="62">
        <v>42644</v>
      </c>
      <c r="U47" s="63">
        <v>42767</v>
      </c>
      <c r="V47" s="63">
        <v>42885</v>
      </c>
      <c r="W47" s="64">
        <v>43646</v>
      </c>
      <c r="X47" s="151"/>
      <c r="Y47" s="151">
        <v>100000</v>
      </c>
      <c r="Z47" s="151">
        <v>194804</v>
      </c>
      <c r="AA47" s="151">
        <v>100000</v>
      </c>
      <c r="AB47" s="151"/>
      <c r="AC47" s="151"/>
      <c r="AD47" s="152"/>
      <c r="AE47" s="54"/>
      <c r="AF47" s="145">
        <v>44</v>
      </c>
      <c r="AG47" s="129" t="s">
        <v>255</v>
      </c>
      <c r="AH47" s="129"/>
      <c r="AI47" s="141"/>
      <c r="AJ47" s="54"/>
      <c r="AK47" s="145"/>
      <c r="AL47" s="129"/>
      <c r="AM47" s="129"/>
      <c r="AN47" s="129"/>
      <c r="AO47" s="129"/>
      <c r="AP47" s="129" t="s">
        <v>176</v>
      </c>
      <c r="AQ47" s="129" t="s">
        <v>747</v>
      </c>
      <c r="AR47" s="129">
        <v>1</v>
      </c>
      <c r="AS47" s="129" t="s">
        <v>177</v>
      </c>
      <c r="AT47" s="129" t="s">
        <v>748</v>
      </c>
      <c r="AU47" s="153">
        <v>7600</v>
      </c>
      <c r="AV47" s="129"/>
      <c r="AW47" s="129"/>
      <c r="AX47" s="129"/>
      <c r="AY47" s="129"/>
      <c r="AZ47" s="129"/>
      <c r="BA47" s="129"/>
      <c r="BB47" s="129"/>
      <c r="BC47" s="129"/>
      <c r="BD47" s="129"/>
      <c r="BE47" s="129"/>
      <c r="BF47" s="129"/>
      <c r="BG47" s="141"/>
      <c r="BH47" s="57" t="s">
        <v>814</v>
      </c>
      <c r="BI47" s="364" t="s">
        <v>939</v>
      </c>
      <c r="BJ47" s="146"/>
      <c r="BK47" s="146"/>
      <c r="BL47" s="146"/>
      <c r="BM47" s="146"/>
      <c r="BN47" s="146"/>
      <c r="BO47" s="146"/>
      <c r="BP47" s="146"/>
      <c r="BQ47" s="146"/>
      <c r="BR47" s="146"/>
      <c r="BS47" s="146"/>
      <c r="BT47" s="146"/>
      <c r="BU47" s="146"/>
      <c r="BV47" s="146"/>
      <c r="BW47" s="146"/>
      <c r="BX47" s="146"/>
      <c r="BY47" s="146"/>
      <c r="BZ47" s="146"/>
      <c r="CA47" s="146"/>
      <c r="CB47" s="146"/>
      <c r="CC47" s="146"/>
      <c r="CD47" s="146"/>
      <c r="CE47" s="146"/>
      <c r="CF47" s="146"/>
      <c r="CG47" s="146"/>
      <c r="CH47" s="146"/>
      <c r="CI47" s="146"/>
      <c r="CJ47" s="146"/>
      <c r="CK47" s="146"/>
      <c r="CL47" s="146"/>
      <c r="CM47" s="146"/>
      <c r="CN47" s="146"/>
      <c r="CO47" s="146"/>
      <c r="CP47" s="146"/>
      <c r="CQ47" s="146"/>
      <c r="CR47" s="146"/>
      <c r="CS47" s="146"/>
      <c r="CT47" s="146"/>
      <c r="CU47" s="146"/>
      <c r="CV47" s="146"/>
      <c r="CW47" s="146"/>
      <c r="CX47" s="146"/>
      <c r="CY47" s="146"/>
      <c r="CZ47" s="146"/>
      <c r="DA47" s="146"/>
      <c r="DB47" s="146"/>
      <c r="DC47" s="146"/>
      <c r="DD47" s="146"/>
      <c r="DE47" s="146"/>
      <c r="DF47" s="146"/>
      <c r="DG47" s="146"/>
      <c r="DH47" s="146"/>
      <c r="DI47" s="146"/>
      <c r="DJ47" s="146"/>
      <c r="DK47" s="146"/>
      <c r="DL47" s="146"/>
      <c r="DM47" s="146"/>
      <c r="DN47" s="146"/>
      <c r="DO47" s="146"/>
      <c r="DP47" s="146"/>
      <c r="DQ47" s="146"/>
      <c r="DR47" s="146"/>
      <c r="DS47" s="146"/>
      <c r="DT47" s="146"/>
      <c r="DU47" s="146"/>
      <c r="DV47" s="146"/>
      <c r="DW47" s="146"/>
      <c r="DX47" s="146"/>
      <c r="DY47" s="146"/>
      <c r="DZ47" s="146"/>
      <c r="EA47" s="146"/>
      <c r="EB47" s="146"/>
      <c r="EC47" s="146"/>
      <c r="ED47" s="146"/>
      <c r="EE47" s="146"/>
      <c r="EF47" s="146"/>
      <c r="EG47" s="146"/>
      <c r="EH47" s="146"/>
      <c r="EI47" s="146"/>
      <c r="EJ47" s="146"/>
      <c r="EK47" s="146"/>
      <c r="EL47" s="146"/>
      <c r="EM47" s="146"/>
      <c r="EN47" s="146"/>
      <c r="EO47" s="146"/>
      <c r="EP47" s="146"/>
      <c r="EQ47" s="146"/>
      <c r="ER47" s="146"/>
      <c r="ES47" s="146"/>
      <c r="ET47" s="146"/>
    </row>
    <row r="48" spans="1:150" s="147" customFormat="1" ht="25.5" customHeight="1" x14ac:dyDescent="0.25">
      <c r="A48" s="60" t="s">
        <v>386</v>
      </c>
      <c r="B48" s="60" t="s">
        <v>387</v>
      </c>
      <c r="C48" s="60" t="s">
        <v>388</v>
      </c>
      <c r="D48" s="32" t="s">
        <v>389</v>
      </c>
      <c r="E48" s="32" t="s">
        <v>266</v>
      </c>
      <c r="F48" s="32" t="s">
        <v>118</v>
      </c>
      <c r="G48" s="32" t="s">
        <v>390</v>
      </c>
      <c r="H48" s="32" t="s">
        <v>120</v>
      </c>
      <c r="I48" s="32" t="s">
        <v>115</v>
      </c>
      <c r="J48" s="32"/>
      <c r="K48" s="32"/>
      <c r="L48" s="32"/>
      <c r="M48" s="32"/>
      <c r="N48" s="33">
        <v>192777.09</v>
      </c>
      <c r="O48" s="33">
        <v>28916.560000000001</v>
      </c>
      <c r="P48" s="33">
        <v>0</v>
      </c>
      <c r="Q48" s="33">
        <v>0</v>
      </c>
      <c r="R48" s="33">
        <v>0</v>
      </c>
      <c r="S48" s="33">
        <v>163860.53</v>
      </c>
      <c r="T48" s="34">
        <v>42705</v>
      </c>
      <c r="U48" s="35">
        <v>42795</v>
      </c>
      <c r="V48" s="35">
        <v>42916</v>
      </c>
      <c r="W48" s="36">
        <v>43496</v>
      </c>
      <c r="X48" s="114"/>
      <c r="Y48" s="114">
        <v>30000</v>
      </c>
      <c r="Z48" s="114">
        <v>180000</v>
      </c>
      <c r="AA48" s="114">
        <v>42728.06</v>
      </c>
      <c r="AB48" s="114"/>
      <c r="AC48" s="114"/>
      <c r="AD48" s="139"/>
      <c r="AE48" s="144"/>
      <c r="AF48" s="145">
        <v>44</v>
      </c>
      <c r="AG48" s="129" t="s">
        <v>255</v>
      </c>
      <c r="AH48" s="129"/>
      <c r="AI48" s="141"/>
      <c r="AJ48" s="144"/>
      <c r="AK48" s="145"/>
      <c r="AL48" s="129"/>
      <c r="AM48" s="129"/>
      <c r="AN48" s="129"/>
      <c r="AO48" s="129"/>
      <c r="AP48" s="129" t="s">
        <v>176</v>
      </c>
      <c r="AQ48" s="129" t="s">
        <v>747</v>
      </c>
      <c r="AR48" s="129">
        <v>1</v>
      </c>
      <c r="AS48" s="129" t="s">
        <v>177</v>
      </c>
      <c r="AT48" s="129" t="s">
        <v>748</v>
      </c>
      <c r="AU48" s="129">
        <v>150</v>
      </c>
      <c r="AV48" s="129"/>
      <c r="AW48" s="129"/>
      <c r="AX48" s="129"/>
      <c r="AY48" s="129"/>
      <c r="AZ48" s="129"/>
      <c r="BA48" s="129"/>
      <c r="BB48" s="129"/>
      <c r="BC48" s="129"/>
      <c r="BD48" s="129"/>
      <c r="BE48" s="129"/>
      <c r="BF48" s="129"/>
      <c r="BG48" s="141"/>
      <c r="BH48" s="57" t="s">
        <v>816</v>
      </c>
      <c r="BI48" s="364" t="s">
        <v>939</v>
      </c>
      <c r="BJ48" s="146"/>
      <c r="BK48" s="146"/>
      <c r="BL48" s="146"/>
      <c r="BM48" s="146"/>
      <c r="BN48" s="146"/>
      <c r="BO48" s="146"/>
      <c r="BP48" s="146"/>
      <c r="BQ48" s="146"/>
      <c r="BR48" s="146"/>
      <c r="BS48" s="146"/>
      <c r="BT48" s="146"/>
      <c r="BU48" s="146"/>
      <c r="BV48" s="146"/>
      <c r="BW48" s="146"/>
      <c r="BX48" s="146"/>
      <c r="BY48" s="146"/>
      <c r="BZ48" s="146"/>
      <c r="CA48" s="146"/>
      <c r="CB48" s="146"/>
      <c r="CC48" s="146"/>
      <c r="CD48" s="146"/>
      <c r="CE48" s="146"/>
      <c r="CF48" s="146"/>
      <c r="CG48" s="146"/>
      <c r="CH48" s="146"/>
      <c r="CI48" s="146"/>
      <c r="CJ48" s="146"/>
      <c r="CK48" s="146"/>
      <c r="CL48" s="146"/>
      <c r="CM48" s="146"/>
      <c r="CN48" s="146"/>
      <c r="CO48" s="146"/>
      <c r="CP48" s="146"/>
      <c r="CQ48" s="146"/>
      <c r="CR48" s="146"/>
      <c r="CS48" s="146"/>
      <c r="CT48" s="146"/>
      <c r="CU48" s="146"/>
      <c r="CV48" s="146"/>
      <c r="CW48" s="146"/>
      <c r="CX48" s="146"/>
      <c r="CY48" s="146"/>
      <c r="CZ48" s="146"/>
      <c r="DA48" s="146"/>
      <c r="DB48" s="146"/>
      <c r="DC48" s="146"/>
      <c r="DD48" s="146"/>
      <c r="DE48" s="146"/>
      <c r="DF48" s="146"/>
      <c r="DG48" s="146"/>
      <c r="DH48" s="146"/>
      <c r="DI48" s="146"/>
      <c r="DJ48" s="146"/>
      <c r="DK48" s="146"/>
      <c r="DL48" s="146"/>
      <c r="DM48" s="146"/>
      <c r="DN48" s="146"/>
      <c r="DO48" s="146"/>
      <c r="DP48" s="146"/>
      <c r="DQ48" s="146"/>
      <c r="DR48" s="146"/>
      <c r="DS48" s="146"/>
      <c r="DT48" s="146"/>
      <c r="DU48" s="146"/>
      <c r="DV48" s="146"/>
      <c r="DW48" s="146"/>
      <c r="DX48" s="146"/>
      <c r="DY48" s="146"/>
      <c r="DZ48" s="146"/>
      <c r="EA48" s="146"/>
      <c r="EB48" s="146"/>
      <c r="EC48" s="146"/>
      <c r="ED48" s="146"/>
      <c r="EE48" s="146"/>
      <c r="EF48" s="146"/>
      <c r="EG48" s="146"/>
      <c r="EH48" s="146"/>
      <c r="EI48" s="146"/>
      <c r="EJ48" s="146"/>
      <c r="EK48" s="146"/>
      <c r="EL48" s="146"/>
      <c r="EM48" s="146"/>
      <c r="EN48" s="146"/>
      <c r="EO48" s="146"/>
      <c r="EP48" s="146"/>
      <c r="EQ48" s="146"/>
      <c r="ER48" s="146"/>
      <c r="ES48" s="146"/>
      <c r="ET48" s="146"/>
    </row>
    <row r="49" spans="1:150" s="147" customFormat="1" ht="25.5" customHeight="1" x14ac:dyDescent="0.25">
      <c r="A49" s="60" t="s">
        <v>391</v>
      </c>
      <c r="B49" s="60" t="s">
        <v>392</v>
      </c>
      <c r="C49" s="60" t="s">
        <v>393</v>
      </c>
      <c r="D49" s="32" t="s">
        <v>394</v>
      </c>
      <c r="E49" s="32" t="s">
        <v>280</v>
      </c>
      <c r="F49" s="32" t="s">
        <v>118</v>
      </c>
      <c r="G49" s="32" t="s">
        <v>281</v>
      </c>
      <c r="H49" s="32" t="s">
        <v>120</v>
      </c>
      <c r="I49" s="32" t="s">
        <v>115</v>
      </c>
      <c r="J49" s="32" t="s">
        <v>112</v>
      </c>
      <c r="K49" s="32"/>
      <c r="L49" s="32"/>
      <c r="M49" s="32"/>
      <c r="N49" s="33">
        <v>129468.93</v>
      </c>
      <c r="O49" s="33">
        <v>32313.93</v>
      </c>
      <c r="P49" s="33">
        <v>0</v>
      </c>
      <c r="Q49" s="33">
        <v>0</v>
      </c>
      <c r="R49" s="33">
        <v>0</v>
      </c>
      <c r="S49" s="33">
        <v>97155</v>
      </c>
      <c r="T49" s="34">
        <v>42644</v>
      </c>
      <c r="U49" s="55">
        <v>42767</v>
      </c>
      <c r="V49" s="35">
        <v>42855</v>
      </c>
      <c r="W49" s="36">
        <v>43616</v>
      </c>
      <c r="Y49" s="155">
        <v>54435.8</v>
      </c>
      <c r="Z49" s="114">
        <v>42719.199999999997</v>
      </c>
      <c r="AA49" s="114"/>
      <c r="AB49" s="114"/>
      <c r="AC49" s="114"/>
      <c r="AD49" s="139"/>
      <c r="AE49" s="144"/>
      <c r="AF49" s="145">
        <v>44</v>
      </c>
      <c r="AG49" s="129" t="s">
        <v>749</v>
      </c>
      <c r="AH49" s="129"/>
      <c r="AI49" s="141"/>
      <c r="AJ49" s="144"/>
      <c r="AK49" s="145"/>
      <c r="AL49" s="129"/>
      <c r="AM49" s="129"/>
      <c r="AN49" s="129"/>
      <c r="AO49" s="129"/>
      <c r="AP49" s="129" t="s">
        <v>176</v>
      </c>
      <c r="AQ49" s="129" t="s">
        <v>747</v>
      </c>
      <c r="AR49" s="129">
        <v>1</v>
      </c>
      <c r="AS49" s="129" t="s">
        <v>177</v>
      </c>
      <c r="AT49" s="129" t="s">
        <v>748</v>
      </c>
      <c r="AU49" s="116">
        <v>100</v>
      </c>
      <c r="AV49" s="129"/>
      <c r="AW49" s="129"/>
      <c r="AX49" s="129"/>
      <c r="AY49" s="129"/>
      <c r="AZ49" s="129"/>
      <c r="BA49" s="129"/>
      <c r="BB49" s="129"/>
      <c r="BC49" s="129"/>
      <c r="BD49" s="129"/>
      <c r="BE49" s="129"/>
      <c r="BF49" s="129"/>
      <c r="BG49" s="141"/>
      <c r="BH49" s="57" t="s">
        <v>815</v>
      </c>
      <c r="BI49" s="364" t="s">
        <v>941</v>
      </c>
      <c r="BJ49" s="146"/>
      <c r="BK49" s="146"/>
      <c r="BL49" s="146"/>
      <c r="BM49" s="146"/>
      <c r="BN49" s="146"/>
      <c r="BO49" s="146"/>
      <c r="BP49" s="146"/>
      <c r="BQ49" s="146"/>
      <c r="BR49" s="146"/>
      <c r="BS49" s="146"/>
      <c r="BT49" s="146"/>
      <c r="BU49" s="146"/>
      <c r="BV49" s="146"/>
      <c r="BW49" s="146"/>
      <c r="BX49" s="146"/>
      <c r="BY49" s="146"/>
      <c r="BZ49" s="146"/>
      <c r="CA49" s="146"/>
      <c r="CB49" s="146"/>
      <c r="CC49" s="146"/>
      <c r="CD49" s="146"/>
      <c r="CE49" s="146"/>
      <c r="CF49" s="146"/>
      <c r="CG49" s="146"/>
      <c r="CH49" s="146"/>
      <c r="CI49" s="146"/>
      <c r="CJ49" s="146"/>
      <c r="CK49" s="146"/>
      <c r="CL49" s="146"/>
      <c r="CM49" s="146"/>
      <c r="CN49" s="146"/>
      <c r="CO49" s="146"/>
      <c r="CP49" s="146"/>
      <c r="CQ49" s="146"/>
      <c r="CR49" s="146"/>
      <c r="CS49" s="146"/>
      <c r="CT49" s="146"/>
      <c r="CU49" s="146"/>
      <c r="CV49" s="146"/>
      <c r="CW49" s="146"/>
      <c r="CX49" s="146"/>
      <c r="CY49" s="146"/>
      <c r="CZ49" s="146"/>
      <c r="DA49" s="146"/>
      <c r="DB49" s="146"/>
      <c r="DC49" s="146"/>
      <c r="DD49" s="146"/>
      <c r="DE49" s="146"/>
      <c r="DF49" s="146"/>
      <c r="DG49" s="146"/>
      <c r="DH49" s="146"/>
      <c r="DI49" s="146"/>
      <c r="DJ49" s="146"/>
      <c r="DK49" s="146"/>
      <c r="DL49" s="146"/>
      <c r="DM49" s="146"/>
      <c r="DN49" s="146"/>
      <c r="DO49" s="146"/>
      <c r="DP49" s="146"/>
      <c r="DQ49" s="146"/>
      <c r="DR49" s="146"/>
      <c r="DS49" s="146"/>
      <c r="DT49" s="146"/>
      <c r="DU49" s="146"/>
      <c r="DV49" s="146"/>
      <c r="DW49" s="146"/>
      <c r="DX49" s="146"/>
      <c r="DY49" s="146"/>
      <c r="DZ49" s="146"/>
      <c r="EA49" s="146"/>
      <c r="EB49" s="146"/>
      <c r="EC49" s="146"/>
      <c r="ED49" s="146"/>
      <c r="EE49" s="146"/>
      <c r="EF49" s="146"/>
      <c r="EG49" s="146"/>
      <c r="EH49" s="146"/>
      <c r="EI49" s="146"/>
      <c r="EJ49" s="146"/>
      <c r="EK49" s="146"/>
      <c r="EL49" s="146"/>
      <c r="EM49" s="146"/>
      <c r="EN49" s="146"/>
      <c r="EO49" s="146"/>
      <c r="EP49" s="146"/>
      <c r="EQ49" s="146"/>
      <c r="ER49" s="146"/>
      <c r="ES49" s="146"/>
      <c r="ET49" s="146"/>
    </row>
    <row r="50" spans="1:150" s="147" customFormat="1" ht="25.5" customHeight="1" x14ac:dyDescent="0.25">
      <c r="A50" s="60" t="s">
        <v>395</v>
      </c>
      <c r="B50" s="60" t="s">
        <v>396</v>
      </c>
      <c r="C50" s="60" t="s">
        <v>397</v>
      </c>
      <c r="D50" s="53" t="s">
        <v>398</v>
      </c>
      <c r="E50" s="32" t="s">
        <v>297</v>
      </c>
      <c r="F50" s="32" t="s">
        <v>118</v>
      </c>
      <c r="G50" s="32" t="s">
        <v>399</v>
      </c>
      <c r="H50" s="32" t="s">
        <v>120</v>
      </c>
      <c r="I50" s="32" t="s">
        <v>115</v>
      </c>
      <c r="J50" s="32"/>
      <c r="K50" s="32"/>
      <c r="L50" s="32"/>
      <c r="M50" s="32"/>
      <c r="N50" s="33" t="s">
        <v>1196</v>
      </c>
      <c r="O50" s="33" t="s">
        <v>1195</v>
      </c>
      <c r="P50" s="33">
        <v>0</v>
      </c>
      <c r="Q50" s="33">
        <v>0</v>
      </c>
      <c r="R50" s="33">
        <v>0</v>
      </c>
      <c r="S50" s="42">
        <v>443490.39</v>
      </c>
      <c r="T50" s="34">
        <v>42675</v>
      </c>
      <c r="U50" s="55">
        <v>43189</v>
      </c>
      <c r="V50" s="35">
        <v>43281</v>
      </c>
      <c r="W50" s="36">
        <v>44561</v>
      </c>
      <c r="X50" s="114"/>
      <c r="Y50" s="114">
        <v>0</v>
      </c>
      <c r="Z50" s="114">
        <v>114237.62</v>
      </c>
      <c r="AA50" s="114">
        <f>S50-Z50</f>
        <v>329252.77</v>
      </c>
      <c r="AB50" s="114"/>
      <c r="AC50" s="114"/>
      <c r="AD50" s="139"/>
      <c r="AE50" s="144"/>
      <c r="AF50" s="145">
        <v>44</v>
      </c>
      <c r="AG50" s="129" t="s">
        <v>255</v>
      </c>
      <c r="AH50" s="129"/>
      <c r="AI50" s="141"/>
      <c r="AJ50" s="144"/>
      <c r="AK50" s="145"/>
      <c r="AL50" s="129"/>
      <c r="AM50" s="129"/>
      <c r="AN50" s="129"/>
      <c r="AO50" s="129"/>
      <c r="AP50" s="129" t="s">
        <v>176</v>
      </c>
      <c r="AQ50" s="129" t="s">
        <v>747</v>
      </c>
      <c r="AR50" s="129">
        <v>1</v>
      </c>
      <c r="AS50" s="129" t="s">
        <v>177</v>
      </c>
      <c r="AT50" s="129" t="s">
        <v>748</v>
      </c>
      <c r="AU50" s="116">
        <v>1500</v>
      </c>
      <c r="AV50" s="129"/>
      <c r="AW50" s="129"/>
      <c r="AX50" s="129"/>
      <c r="AY50" s="129"/>
      <c r="AZ50" s="129"/>
      <c r="BA50" s="129"/>
      <c r="BB50" s="129"/>
      <c r="BC50" s="129"/>
      <c r="BD50" s="129"/>
      <c r="BE50" s="129"/>
      <c r="BF50" s="129"/>
      <c r="BG50" s="141"/>
      <c r="BH50" s="57" t="s">
        <v>817</v>
      </c>
      <c r="BI50" s="364" t="s">
        <v>941</v>
      </c>
      <c r="BJ50" s="146"/>
      <c r="BK50" s="146"/>
      <c r="BL50" s="146"/>
      <c r="BM50" s="146"/>
      <c r="BN50" s="146"/>
      <c r="BO50" s="146"/>
      <c r="BP50" s="146"/>
      <c r="BQ50" s="146"/>
      <c r="BR50" s="146"/>
      <c r="BS50" s="146"/>
      <c r="BT50" s="146"/>
      <c r="BU50" s="146"/>
      <c r="BV50" s="146"/>
      <c r="BW50" s="146"/>
      <c r="BX50" s="146"/>
      <c r="BY50" s="146"/>
      <c r="BZ50" s="146"/>
      <c r="CA50" s="146"/>
      <c r="CB50" s="146"/>
      <c r="CC50" s="146"/>
      <c r="CD50" s="146"/>
      <c r="CE50" s="146"/>
      <c r="CF50" s="146"/>
      <c r="CG50" s="146"/>
      <c r="CH50" s="146"/>
      <c r="CI50" s="146"/>
      <c r="CJ50" s="146"/>
      <c r="CK50" s="146"/>
      <c r="CL50" s="146"/>
      <c r="CM50" s="146"/>
      <c r="CN50" s="146"/>
      <c r="CO50" s="146"/>
      <c r="CP50" s="146"/>
      <c r="CQ50" s="146"/>
      <c r="CR50" s="146"/>
      <c r="CS50" s="146"/>
      <c r="CT50" s="146"/>
      <c r="CU50" s="146"/>
      <c r="CV50" s="146"/>
      <c r="CW50" s="146"/>
      <c r="CX50" s="146"/>
      <c r="CY50" s="146"/>
      <c r="CZ50" s="146"/>
      <c r="DA50" s="146"/>
      <c r="DB50" s="146"/>
      <c r="DC50" s="146"/>
      <c r="DD50" s="146"/>
      <c r="DE50" s="146"/>
      <c r="DF50" s="146"/>
      <c r="DG50" s="146"/>
      <c r="DH50" s="146"/>
      <c r="DI50" s="146"/>
      <c r="DJ50" s="146"/>
      <c r="DK50" s="146"/>
      <c r="DL50" s="146"/>
      <c r="DM50" s="146"/>
      <c r="DN50" s="146"/>
      <c r="DO50" s="146"/>
      <c r="DP50" s="146"/>
      <c r="DQ50" s="146"/>
      <c r="DR50" s="146"/>
      <c r="DS50" s="146"/>
      <c r="DT50" s="146"/>
      <c r="DU50" s="146"/>
      <c r="DV50" s="146"/>
      <c r="DW50" s="146"/>
      <c r="DX50" s="146"/>
      <c r="DY50" s="146"/>
      <c r="DZ50" s="146"/>
      <c r="EA50" s="146"/>
      <c r="EB50" s="146"/>
      <c r="EC50" s="146"/>
      <c r="ED50" s="146"/>
      <c r="EE50" s="146"/>
      <c r="EF50" s="146"/>
      <c r="EG50" s="146"/>
      <c r="EH50" s="146"/>
      <c r="EI50" s="146"/>
      <c r="EJ50" s="146"/>
      <c r="EK50" s="146"/>
      <c r="EL50" s="146"/>
      <c r="EM50" s="146"/>
      <c r="EN50" s="146"/>
      <c r="EO50" s="146"/>
      <c r="EP50" s="146"/>
      <c r="EQ50" s="146"/>
      <c r="ER50" s="146"/>
      <c r="ES50" s="146"/>
      <c r="ET50" s="146"/>
    </row>
    <row r="51" spans="1:150" ht="24.75" hidden="1" customHeight="1" thickBot="1" x14ac:dyDescent="0.3">
      <c r="A51" s="15" t="s">
        <v>400</v>
      </c>
      <c r="B51" s="16" t="s">
        <v>83</v>
      </c>
      <c r="C51" s="16"/>
      <c r="D51" s="16" t="s">
        <v>401</v>
      </c>
      <c r="E51" s="17"/>
      <c r="F51" s="17"/>
      <c r="G51" s="17"/>
      <c r="H51" s="17"/>
      <c r="I51" s="17"/>
      <c r="J51" s="17"/>
      <c r="K51" s="17"/>
      <c r="L51" s="17"/>
      <c r="M51" s="17"/>
      <c r="N51" s="17"/>
      <c r="O51" s="17"/>
      <c r="P51" s="17"/>
      <c r="Q51" s="17"/>
      <c r="R51" s="17"/>
      <c r="S51" s="17"/>
      <c r="T51" s="46"/>
      <c r="U51" s="47"/>
      <c r="V51" s="47"/>
      <c r="W51" s="48" t="s">
        <v>275</v>
      </c>
      <c r="X51" s="17"/>
      <c r="Y51" s="17"/>
      <c r="Z51" s="17"/>
      <c r="AA51" s="17"/>
      <c r="AB51" s="17"/>
      <c r="AC51" s="17"/>
      <c r="AD51" s="17"/>
      <c r="AE51" s="115"/>
      <c r="AF51" s="17"/>
      <c r="AG51" s="17"/>
      <c r="AH51" s="17"/>
      <c r="AI51" s="17"/>
      <c r="AJ51" s="115"/>
      <c r="AK51" s="17"/>
      <c r="AL51" s="17"/>
      <c r="AM51" s="17"/>
      <c r="AN51" s="17"/>
      <c r="AO51" s="17"/>
      <c r="AP51" s="107"/>
      <c r="AQ51" s="107"/>
      <c r="AR51" s="107"/>
      <c r="AS51" s="107"/>
      <c r="AT51" s="17"/>
      <c r="AU51" s="107"/>
      <c r="AV51" s="107"/>
      <c r="AW51" s="17"/>
      <c r="AX51" s="107"/>
      <c r="AY51" s="107"/>
      <c r="AZ51" s="17"/>
      <c r="BA51" s="107"/>
      <c r="BB51" s="107"/>
      <c r="BC51" s="107"/>
      <c r="BD51" s="107"/>
      <c r="BE51" s="107"/>
      <c r="BF51" s="107"/>
      <c r="BG51" s="107"/>
      <c r="BH51" s="57"/>
      <c r="BI51" s="364" t="s">
        <v>275</v>
      </c>
    </row>
    <row r="52" spans="1:150" s="113" customFormat="1" ht="25.5" hidden="1" customHeight="1" x14ac:dyDescent="0.25">
      <c r="A52" s="65" t="s">
        <v>402</v>
      </c>
      <c r="B52" s="65" t="s">
        <v>83</v>
      </c>
      <c r="C52" s="65"/>
      <c r="D52" s="66" t="s">
        <v>403</v>
      </c>
      <c r="E52" s="67"/>
      <c r="F52" s="67"/>
      <c r="G52" s="67"/>
      <c r="H52" s="67"/>
      <c r="I52" s="67"/>
      <c r="J52" s="67"/>
      <c r="K52" s="67"/>
      <c r="L52" s="67"/>
      <c r="M52" s="67"/>
      <c r="N52" s="67"/>
      <c r="O52" s="67"/>
      <c r="P52" s="67"/>
      <c r="Q52" s="67"/>
      <c r="R52" s="67"/>
      <c r="S52" s="67"/>
      <c r="T52" s="68"/>
      <c r="U52" s="69"/>
      <c r="V52" s="69"/>
      <c r="W52" s="70" t="s">
        <v>275</v>
      </c>
      <c r="X52" s="156"/>
      <c r="Y52" s="156"/>
      <c r="Z52" s="156"/>
      <c r="AA52" s="156"/>
      <c r="AB52" s="156"/>
      <c r="AC52" s="156"/>
      <c r="AD52" s="157"/>
      <c r="AE52" s="109"/>
      <c r="AF52" s="158"/>
      <c r="AG52" s="159"/>
      <c r="AH52" s="159"/>
      <c r="AI52" s="160"/>
      <c r="AJ52" s="109"/>
      <c r="AK52" s="158"/>
      <c r="AL52" s="159"/>
      <c r="AM52" s="159"/>
      <c r="AN52" s="159"/>
      <c r="AO52" s="159"/>
      <c r="AP52" s="159"/>
      <c r="AQ52" s="159"/>
      <c r="AR52" s="159"/>
      <c r="AS52" s="159"/>
      <c r="AT52" s="159"/>
      <c r="AU52" s="159"/>
      <c r="AV52" s="159"/>
      <c r="AW52" s="159"/>
      <c r="AX52" s="159"/>
      <c r="AY52" s="159"/>
      <c r="AZ52" s="159"/>
      <c r="BA52" s="159"/>
      <c r="BB52" s="159"/>
      <c r="BC52" s="159"/>
      <c r="BD52" s="159"/>
      <c r="BE52" s="159"/>
      <c r="BF52" s="159"/>
      <c r="BG52" s="160"/>
      <c r="BH52" s="57"/>
      <c r="BI52" s="364" t="s">
        <v>275</v>
      </c>
      <c r="BJ52" s="101"/>
      <c r="BK52" s="101"/>
      <c r="BL52" s="101"/>
      <c r="BM52" s="101"/>
      <c r="BN52" s="101"/>
      <c r="BO52" s="101"/>
      <c r="BP52" s="101"/>
      <c r="BQ52" s="101"/>
      <c r="BR52" s="101"/>
      <c r="BS52" s="101"/>
      <c r="BT52" s="101"/>
      <c r="BU52" s="101"/>
      <c r="BV52" s="101"/>
      <c r="BW52" s="101"/>
      <c r="BX52" s="101"/>
      <c r="BY52" s="101"/>
      <c r="BZ52" s="101"/>
      <c r="CA52" s="101"/>
      <c r="CB52" s="101"/>
      <c r="CC52" s="101"/>
      <c r="CD52" s="101"/>
      <c r="CE52" s="101"/>
      <c r="CF52" s="101"/>
      <c r="CG52" s="101"/>
      <c r="CH52" s="101"/>
      <c r="CI52" s="101"/>
      <c r="CJ52" s="101"/>
      <c r="CK52" s="101"/>
      <c r="CL52" s="101"/>
      <c r="CM52" s="101"/>
      <c r="CN52" s="101"/>
      <c r="CO52" s="101"/>
      <c r="CP52" s="101"/>
      <c r="CQ52" s="101"/>
      <c r="CR52" s="101"/>
      <c r="CS52" s="101"/>
      <c r="CT52" s="101"/>
      <c r="CU52" s="101"/>
      <c r="CV52" s="101"/>
      <c r="CW52" s="101"/>
      <c r="CX52" s="101"/>
      <c r="CY52" s="101"/>
      <c r="CZ52" s="101"/>
      <c r="DA52" s="101"/>
      <c r="DB52" s="101"/>
      <c r="DC52" s="101"/>
      <c r="DD52" s="101"/>
      <c r="DE52" s="101"/>
      <c r="DF52" s="101"/>
      <c r="DG52" s="101"/>
      <c r="DH52" s="101"/>
      <c r="DI52" s="101"/>
      <c r="DJ52" s="101"/>
      <c r="DK52" s="101"/>
      <c r="DL52" s="101"/>
      <c r="DM52" s="101"/>
      <c r="DN52" s="101"/>
      <c r="DO52" s="101"/>
      <c r="DP52" s="101"/>
      <c r="DQ52" s="101"/>
      <c r="DR52" s="101"/>
      <c r="DS52" s="101"/>
      <c r="DT52" s="101"/>
      <c r="DU52" s="101"/>
      <c r="DV52" s="101"/>
      <c r="DW52" s="101"/>
      <c r="DX52" s="101"/>
      <c r="DY52" s="101"/>
      <c r="DZ52" s="101"/>
      <c r="EA52" s="101"/>
      <c r="EB52" s="101"/>
      <c r="EC52" s="101"/>
      <c r="ED52" s="101"/>
      <c r="EE52" s="101"/>
      <c r="EF52" s="101"/>
      <c r="EG52" s="101"/>
      <c r="EH52" s="101"/>
      <c r="EI52" s="101"/>
      <c r="EJ52" s="101"/>
      <c r="EK52" s="101"/>
      <c r="EL52" s="101"/>
      <c r="EM52" s="101"/>
      <c r="EN52" s="101"/>
      <c r="EO52" s="101"/>
      <c r="EP52" s="101"/>
      <c r="EQ52" s="101"/>
      <c r="ER52" s="101"/>
      <c r="ES52" s="101"/>
      <c r="ET52" s="101"/>
    </row>
    <row r="53" spans="1:150" ht="25.5" hidden="1" customHeight="1" x14ac:dyDescent="0.25">
      <c r="A53" s="60" t="s">
        <v>404</v>
      </c>
      <c r="B53" s="60" t="s">
        <v>405</v>
      </c>
      <c r="C53" s="60" t="s">
        <v>406</v>
      </c>
      <c r="D53" s="71" t="s">
        <v>407</v>
      </c>
      <c r="E53" s="31" t="s">
        <v>297</v>
      </c>
      <c r="F53" s="31" t="s">
        <v>124</v>
      </c>
      <c r="G53" s="31" t="s">
        <v>408</v>
      </c>
      <c r="H53" s="31" t="s">
        <v>125</v>
      </c>
      <c r="I53" s="31" t="s">
        <v>115</v>
      </c>
      <c r="J53" s="31"/>
      <c r="K53" s="31"/>
      <c r="L53" s="31"/>
      <c r="M53" s="31"/>
      <c r="N53" s="61">
        <v>466925.52</v>
      </c>
      <c r="O53" s="61">
        <v>70038.83</v>
      </c>
      <c r="P53" s="33">
        <v>0</v>
      </c>
      <c r="Q53" s="33">
        <v>0</v>
      </c>
      <c r="R53" s="33">
        <v>0</v>
      </c>
      <c r="S53" s="61">
        <v>396886.69</v>
      </c>
      <c r="T53" s="43">
        <v>42675</v>
      </c>
      <c r="U53" s="44">
        <v>42826</v>
      </c>
      <c r="V53" s="44">
        <v>42946</v>
      </c>
      <c r="W53" s="45">
        <v>43659</v>
      </c>
      <c r="X53" s="151"/>
      <c r="Y53" s="151">
        <v>79766</v>
      </c>
      <c r="Z53" s="151">
        <v>159531</v>
      </c>
      <c r="AA53" s="151">
        <v>157589.69</v>
      </c>
      <c r="AB53" s="151"/>
      <c r="AC53" s="151"/>
      <c r="AD53" s="152"/>
      <c r="AE53" s="115"/>
      <c r="AF53" s="119">
        <v>42</v>
      </c>
      <c r="AG53" s="129" t="s">
        <v>254</v>
      </c>
      <c r="AH53" s="120"/>
      <c r="AI53" s="135"/>
      <c r="AJ53" s="136"/>
      <c r="AK53" s="119"/>
      <c r="AL53" s="120"/>
      <c r="AM53" s="120"/>
      <c r="AN53" s="120"/>
      <c r="AO53" s="120"/>
      <c r="AP53" s="120" t="s">
        <v>229</v>
      </c>
      <c r="AQ53" s="129" t="s">
        <v>183</v>
      </c>
      <c r="AR53" s="120">
        <v>80</v>
      </c>
      <c r="AS53" s="120"/>
      <c r="AT53" s="120"/>
      <c r="AU53" s="120"/>
      <c r="AV53" s="120"/>
      <c r="AW53" s="120"/>
      <c r="AX53" s="120"/>
      <c r="AY53" s="120"/>
      <c r="AZ53" s="120"/>
      <c r="BA53" s="120"/>
      <c r="BB53" s="120"/>
      <c r="BC53" s="120"/>
      <c r="BD53" s="120"/>
      <c r="BE53" s="120"/>
      <c r="BF53" s="120"/>
      <c r="BG53" s="135"/>
      <c r="BH53" s="57" t="s">
        <v>813</v>
      </c>
      <c r="BI53" s="364" t="s">
        <v>941</v>
      </c>
    </row>
    <row r="54" spans="1:150" ht="25.5" hidden="1" customHeight="1" x14ac:dyDescent="0.25">
      <c r="A54" s="216" t="s">
        <v>90</v>
      </c>
      <c r="B54" s="60"/>
      <c r="C54" s="60"/>
      <c r="D54" s="217" t="s">
        <v>793</v>
      </c>
      <c r="E54" s="31"/>
      <c r="F54" s="31"/>
      <c r="G54" s="31"/>
      <c r="H54" s="31"/>
      <c r="I54" s="31"/>
      <c r="J54" s="31"/>
      <c r="K54" s="31"/>
      <c r="L54" s="31"/>
      <c r="M54" s="31"/>
      <c r="N54" s="61"/>
      <c r="O54" s="61"/>
      <c r="P54" s="33"/>
      <c r="Q54" s="33"/>
      <c r="R54" s="33"/>
      <c r="S54" s="61"/>
      <c r="T54" s="44"/>
      <c r="U54" s="44"/>
      <c r="V54" s="44"/>
      <c r="W54" s="45"/>
      <c r="X54" s="151"/>
      <c r="Y54" s="151"/>
      <c r="Z54" s="151"/>
      <c r="AA54" s="151"/>
      <c r="AB54" s="151"/>
      <c r="AC54" s="151"/>
      <c r="AD54" s="151"/>
      <c r="AE54" s="115"/>
      <c r="AF54" s="120"/>
      <c r="AG54" s="129"/>
      <c r="AH54" s="120"/>
      <c r="AI54" s="120"/>
      <c r="AJ54" s="136"/>
      <c r="AK54" s="120"/>
      <c r="AL54" s="120"/>
      <c r="AM54" s="120"/>
      <c r="AN54" s="120"/>
      <c r="AO54" s="120"/>
      <c r="AP54" s="120"/>
      <c r="AQ54" s="129"/>
      <c r="AR54" s="120"/>
      <c r="AS54" s="120"/>
      <c r="AT54" s="120"/>
      <c r="AU54" s="120"/>
      <c r="AV54" s="120"/>
      <c r="AW54" s="120"/>
      <c r="AX54" s="120"/>
      <c r="AY54" s="120"/>
      <c r="AZ54" s="120"/>
      <c r="BA54" s="120"/>
      <c r="BB54" s="120"/>
      <c r="BC54" s="120"/>
      <c r="BD54" s="120"/>
      <c r="BE54" s="120"/>
      <c r="BF54" s="120"/>
      <c r="BG54" s="135"/>
      <c r="BH54" s="57"/>
      <c r="BI54" s="364" t="s">
        <v>275</v>
      </c>
    </row>
    <row r="55" spans="1:150" ht="24.75" hidden="1" customHeight="1" thickBot="1" x14ac:dyDescent="0.3">
      <c r="A55" s="15" t="s">
        <v>409</v>
      </c>
      <c r="B55" s="16" t="s">
        <v>83</v>
      </c>
      <c r="C55" s="16"/>
      <c r="D55" s="16" t="s">
        <v>410</v>
      </c>
      <c r="E55" s="17"/>
      <c r="F55" s="17"/>
      <c r="G55" s="17"/>
      <c r="H55" s="17"/>
      <c r="I55" s="17"/>
      <c r="J55" s="17"/>
      <c r="K55" s="17"/>
      <c r="L55" s="17"/>
      <c r="M55" s="17"/>
      <c r="N55" s="17"/>
      <c r="O55" s="17"/>
      <c r="P55" s="17"/>
      <c r="Q55" s="17"/>
      <c r="R55" s="17"/>
      <c r="S55" s="17"/>
      <c r="T55" s="46"/>
      <c r="U55" s="213"/>
      <c r="V55" s="213"/>
      <c r="W55" s="214" t="s">
        <v>275</v>
      </c>
      <c r="X55" s="17"/>
      <c r="Y55" s="17"/>
      <c r="Z55" s="17"/>
      <c r="AA55" s="17"/>
      <c r="AB55" s="17"/>
      <c r="AC55" s="17"/>
      <c r="AD55" s="17"/>
      <c r="AE55" s="215"/>
      <c r="AF55" s="17"/>
      <c r="AG55" s="17"/>
      <c r="AH55" s="17"/>
      <c r="AI55" s="17"/>
      <c r="AJ55" s="215"/>
      <c r="AK55" s="17"/>
      <c r="AL55" s="17"/>
      <c r="AM55" s="17"/>
      <c r="AN55" s="17"/>
      <c r="AO55" s="17"/>
      <c r="AP55" s="107"/>
      <c r="AQ55" s="107"/>
      <c r="AR55" s="107"/>
      <c r="AS55" s="107"/>
      <c r="AT55" s="17"/>
      <c r="AU55" s="107"/>
      <c r="AV55" s="107"/>
      <c r="AW55" s="17"/>
      <c r="AX55" s="107"/>
      <c r="AY55" s="107"/>
      <c r="AZ55" s="17"/>
      <c r="BA55" s="107"/>
      <c r="BB55" s="107"/>
      <c r="BC55" s="107"/>
      <c r="BD55" s="107"/>
      <c r="BE55" s="107"/>
      <c r="BF55" s="107"/>
      <c r="BG55" s="107"/>
      <c r="BH55" s="57"/>
      <c r="BI55" s="364" t="s">
        <v>275</v>
      </c>
    </row>
    <row r="56" spans="1:150" ht="24.75" hidden="1" customHeight="1" thickBot="1" x14ac:dyDescent="0.3">
      <c r="A56" s="15" t="s">
        <v>411</v>
      </c>
      <c r="B56" s="16" t="s">
        <v>83</v>
      </c>
      <c r="C56" s="16"/>
      <c r="D56" s="16" t="s">
        <v>412</v>
      </c>
      <c r="E56" s="17"/>
      <c r="F56" s="17"/>
      <c r="G56" s="17"/>
      <c r="H56" s="17"/>
      <c r="I56" s="17"/>
      <c r="J56" s="17"/>
      <c r="K56" s="17"/>
      <c r="L56" s="17"/>
      <c r="M56" s="17"/>
      <c r="N56" s="17"/>
      <c r="O56" s="17"/>
      <c r="P56" s="17"/>
      <c r="Q56" s="17"/>
      <c r="R56" s="17"/>
      <c r="S56" s="17"/>
      <c r="T56" s="46"/>
      <c r="U56" s="47"/>
      <c r="V56" s="47"/>
      <c r="W56" s="48" t="s">
        <v>275</v>
      </c>
      <c r="X56" s="17"/>
      <c r="Y56" s="17"/>
      <c r="Z56" s="17"/>
      <c r="AA56" s="17"/>
      <c r="AB56" s="17"/>
      <c r="AC56" s="17"/>
      <c r="AD56" s="17"/>
      <c r="AE56" s="115"/>
      <c r="AF56" s="17"/>
      <c r="AG56" s="17"/>
      <c r="AH56" s="17"/>
      <c r="AI56" s="17"/>
      <c r="AJ56" s="115"/>
      <c r="AK56" s="17"/>
      <c r="AL56" s="17"/>
      <c r="AM56" s="17"/>
      <c r="AN56" s="17"/>
      <c r="AO56" s="17"/>
      <c r="AP56" s="107"/>
      <c r="AQ56" s="107"/>
      <c r="AR56" s="107"/>
      <c r="AS56" s="107"/>
      <c r="AT56" s="17"/>
      <c r="AU56" s="107"/>
      <c r="AV56" s="107"/>
      <c r="AW56" s="17"/>
      <c r="AX56" s="107"/>
      <c r="AY56" s="107"/>
      <c r="AZ56" s="17"/>
      <c r="BA56" s="107"/>
      <c r="BB56" s="107"/>
      <c r="BC56" s="107"/>
      <c r="BD56" s="107"/>
      <c r="BE56" s="107"/>
      <c r="BF56" s="107"/>
      <c r="BG56" s="107"/>
      <c r="BH56" s="57"/>
      <c r="BI56" s="364" t="s">
        <v>275</v>
      </c>
    </row>
    <row r="57" spans="1:150" s="113" customFormat="1" ht="25.5" hidden="1" customHeight="1" x14ac:dyDescent="0.25">
      <c r="A57" s="72" t="s">
        <v>91</v>
      </c>
      <c r="B57" s="73" t="s">
        <v>83</v>
      </c>
      <c r="C57" s="73"/>
      <c r="D57" s="22" t="s">
        <v>413</v>
      </c>
      <c r="E57" s="23"/>
      <c r="F57" s="23"/>
      <c r="G57" s="23"/>
      <c r="H57" s="23"/>
      <c r="I57" s="23"/>
      <c r="J57" s="23"/>
      <c r="K57" s="23"/>
      <c r="L57" s="23"/>
      <c r="M57" s="23"/>
      <c r="N57" s="23"/>
      <c r="O57" s="23"/>
      <c r="P57" s="23"/>
      <c r="Q57" s="23"/>
      <c r="R57" s="23"/>
      <c r="S57" s="24"/>
      <c r="T57" s="25"/>
      <c r="U57" s="38"/>
      <c r="V57" s="38"/>
      <c r="W57" s="28" t="s">
        <v>275</v>
      </c>
      <c r="X57" s="108"/>
      <c r="Y57" s="108"/>
      <c r="Z57" s="108"/>
      <c r="AA57" s="108"/>
      <c r="AB57" s="108"/>
      <c r="AC57" s="108"/>
      <c r="AD57" s="138"/>
      <c r="AE57" s="109"/>
      <c r="AF57" s="112"/>
      <c r="AG57" s="110"/>
      <c r="AH57" s="110"/>
      <c r="AI57" s="111"/>
      <c r="AJ57" s="109"/>
      <c r="AK57" s="112"/>
      <c r="AL57" s="110"/>
      <c r="AM57" s="110"/>
      <c r="AN57" s="110"/>
      <c r="AO57" s="110"/>
      <c r="AP57" s="110"/>
      <c r="AQ57" s="110"/>
      <c r="AR57" s="110"/>
      <c r="AS57" s="110"/>
      <c r="AT57" s="110"/>
      <c r="AU57" s="110"/>
      <c r="AV57" s="110"/>
      <c r="AW57" s="110"/>
      <c r="AX57" s="110"/>
      <c r="AY57" s="110"/>
      <c r="AZ57" s="110"/>
      <c r="BA57" s="110"/>
      <c r="BB57" s="110"/>
      <c r="BC57" s="110"/>
      <c r="BD57" s="110"/>
      <c r="BE57" s="110"/>
      <c r="BF57" s="110"/>
      <c r="BG57" s="111"/>
      <c r="BH57" s="57"/>
      <c r="BI57" s="364" t="s">
        <v>275</v>
      </c>
      <c r="BJ57" s="101"/>
      <c r="BK57" s="101"/>
      <c r="BL57" s="101"/>
      <c r="BM57" s="101"/>
      <c r="BN57" s="101"/>
      <c r="BO57" s="101"/>
      <c r="BP57" s="101"/>
      <c r="BQ57" s="101"/>
      <c r="BR57" s="101"/>
      <c r="BS57" s="101"/>
      <c r="BT57" s="101"/>
      <c r="BU57" s="101"/>
      <c r="BV57" s="101"/>
      <c r="BW57" s="101"/>
      <c r="BX57" s="101"/>
      <c r="BY57" s="101"/>
      <c r="BZ57" s="101"/>
      <c r="CA57" s="101"/>
      <c r="CB57" s="101"/>
      <c r="CC57" s="101"/>
      <c r="CD57" s="101"/>
      <c r="CE57" s="101"/>
      <c r="CF57" s="101"/>
      <c r="CG57" s="101"/>
      <c r="CH57" s="101"/>
      <c r="CI57" s="101"/>
      <c r="CJ57" s="101"/>
      <c r="CK57" s="101"/>
      <c r="CL57" s="101"/>
      <c r="CM57" s="101"/>
      <c r="CN57" s="101"/>
      <c r="CO57" s="101"/>
      <c r="CP57" s="101"/>
      <c r="CQ57" s="101"/>
      <c r="CR57" s="101"/>
      <c r="CS57" s="101"/>
      <c r="CT57" s="101"/>
      <c r="CU57" s="101"/>
      <c r="CV57" s="101"/>
      <c r="CW57" s="101"/>
      <c r="CX57" s="101"/>
      <c r="CY57" s="101"/>
      <c r="CZ57" s="101"/>
      <c r="DA57" s="101"/>
      <c r="DB57" s="101"/>
      <c r="DC57" s="101"/>
      <c r="DD57" s="101"/>
      <c r="DE57" s="101"/>
      <c r="DF57" s="101"/>
      <c r="DG57" s="101"/>
      <c r="DH57" s="101"/>
      <c r="DI57" s="101"/>
      <c r="DJ57" s="101"/>
      <c r="DK57" s="101"/>
      <c r="DL57" s="101"/>
      <c r="DM57" s="101"/>
      <c r="DN57" s="101"/>
      <c r="DO57" s="101"/>
      <c r="DP57" s="101"/>
      <c r="DQ57" s="101"/>
      <c r="DR57" s="101"/>
      <c r="DS57" s="101"/>
      <c r="DT57" s="101"/>
      <c r="DU57" s="101"/>
      <c r="DV57" s="101"/>
      <c r="DW57" s="101"/>
      <c r="DX57" s="101"/>
      <c r="DY57" s="101"/>
      <c r="DZ57" s="101"/>
      <c r="EA57" s="101"/>
      <c r="EB57" s="101"/>
      <c r="EC57" s="101"/>
      <c r="ED57" s="101"/>
      <c r="EE57" s="101"/>
      <c r="EF57" s="101"/>
      <c r="EG57" s="101"/>
      <c r="EH57" s="101"/>
      <c r="EI57" s="101"/>
      <c r="EJ57" s="101"/>
      <c r="EK57" s="101"/>
      <c r="EL57" s="101"/>
      <c r="EM57" s="101"/>
      <c r="EN57" s="101"/>
      <c r="EO57" s="101"/>
      <c r="EP57" s="101"/>
      <c r="EQ57" s="101"/>
      <c r="ER57" s="101"/>
      <c r="ES57" s="101"/>
      <c r="ET57" s="101"/>
    </row>
    <row r="58" spans="1:150" s="147" customFormat="1" ht="25.5" hidden="1" customHeight="1" x14ac:dyDescent="0.25">
      <c r="A58" s="53" t="s">
        <v>126</v>
      </c>
      <c r="B58" s="53" t="s">
        <v>414</v>
      </c>
      <c r="C58" s="53" t="s">
        <v>415</v>
      </c>
      <c r="D58" s="41" t="s">
        <v>416</v>
      </c>
      <c r="E58" s="32" t="s">
        <v>266</v>
      </c>
      <c r="F58" s="32" t="s">
        <v>148</v>
      </c>
      <c r="G58" s="32" t="s">
        <v>417</v>
      </c>
      <c r="H58" s="31" t="s">
        <v>161</v>
      </c>
      <c r="I58" s="32" t="s">
        <v>115</v>
      </c>
      <c r="J58" s="32"/>
      <c r="K58" s="32"/>
      <c r="L58" s="32"/>
      <c r="M58" s="32"/>
      <c r="N58" s="402">
        <v>342134.69</v>
      </c>
      <c r="O58" s="402">
        <v>25660.12</v>
      </c>
      <c r="P58" s="402">
        <v>25660.1</v>
      </c>
      <c r="Q58" s="385">
        <v>0</v>
      </c>
      <c r="R58" s="385">
        <v>0</v>
      </c>
      <c r="S58" s="385">
        <v>290814.46999999997</v>
      </c>
      <c r="T58" s="34">
        <v>42916</v>
      </c>
      <c r="U58" s="35">
        <v>43008</v>
      </c>
      <c r="V58" s="35">
        <v>43100</v>
      </c>
      <c r="W58" s="36">
        <v>43646</v>
      </c>
      <c r="X58" s="114">
        <v>0</v>
      </c>
      <c r="Y58" s="114">
        <v>0</v>
      </c>
      <c r="Z58" s="114">
        <v>150000</v>
      </c>
      <c r="AA58" s="114">
        <f>S58-Z58</f>
        <v>140814.46999999997</v>
      </c>
      <c r="AB58" s="114">
        <v>0</v>
      </c>
      <c r="AC58" s="114"/>
      <c r="AD58" s="139"/>
      <c r="AE58" s="144"/>
      <c r="AF58" s="145">
        <v>22</v>
      </c>
      <c r="AG58" s="129" t="s">
        <v>243</v>
      </c>
      <c r="AH58" s="129"/>
      <c r="AI58" s="141"/>
      <c r="AJ58" s="144"/>
      <c r="AK58" s="145"/>
      <c r="AL58" s="129"/>
      <c r="AM58" s="129"/>
      <c r="AN58" s="129"/>
      <c r="AO58" s="129"/>
      <c r="AP58" s="129" t="s">
        <v>216</v>
      </c>
      <c r="AQ58" s="129" t="s">
        <v>750</v>
      </c>
      <c r="AR58" s="129">
        <v>480</v>
      </c>
      <c r="AS58" s="129" t="s">
        <v>218</v>
      </c>
      <c r="AT58" s="129" t="s">
        <v>751</v>
      </c>
      <c r="AU58" s="129">
        <v>1</v>
      </c>
      <c r="AV58" s="144"/>
      <c r="AW58" s="144"/>
      <c r="AX58" s="144"/>
      <c r="AY58" s="129"/>
      <c r="AZ58" s="129"/>
      <c r="BA58" s="129"/>
      <c r="BB58" s="129"/>
      <c r="BC58" s="129"/>
      <c r="BD58" s="129"/>
      <c r="BE58" s="129"/>
      <c r="BF58" s="129"/>
      <c r="BG58" s="141"/>
      <c r="BH58" s="57" t="s">
        <v>871</v>
      </c>
      <c r="BI58" s="364" t="s">
        <v>941</v>
      </c>
      <c r="BJ58" s="146"/>
      <c r="BK58" s="146"/>
      <c r="BL58" s="146"/>
      <c r="BM58" s="146"/>
      <c r="BN58" s="146"/>
      <c r="BO58" s="146"/>
      <c r="BP58" s="146"/>
      <c r="BQ58" s="146"/>
      <c r="BR58" s="146"/>
      <c r="BS58" s="146"/>
      <c r="BT58" s="146"/>
      <c r="BU58" s="146"/>
      <c r="BV58" s="146"/>
      <c r="BW58" s="146"/>
      <c r="BX58" s="146"/>
      <c r="BY58" s="146"/>
      <c r="BZ58" s="146"/>
      <c r="CA58" s="146"/>
      <c r="CB58" s="146"/>
      <c r="CC58" s="146"/>
      <c r="CD58" s="146"/>
      <c r="CE58" s="146"/>
      <c r="CF58" s="146"/>
      <c r="CG58" s="146"/>
      <c r="CH58" s="146"/>
      <c r="CI58" s="146"/>
      <c r="CJ58" s="146"/>
      <c r="CK58" s="146"/>
      <c r="CL58" s="146"/>
      <c r="CM58" s="146"/>
      <c r="CN58" s="146"/>
      <c r="CO58" s="146"/>
      <c r="CP58" s="146"/>
      <c r="CQ58" s="146"/>
      <c r="CR58" s="146"/>
      <c r="CS58" s="146"/>
      <c r="CT58" s="146"/>
      <c r="CU58" s="146"/>
      <c r="CV58" s="146"/>
      <c r="CW58" s="146"/>
      <c r="CX58" s="146"/>
      <c r="CY58" s="146"/>
      <c r="CZ58" s="146"/>
      <c r="DA58" s="146"/>
      <c r="DB58" s="146"/>
      <c r="DC58" s="146"/>
      <c r="DD58" s="146"/>
      <c r="DE58" s="146"/>
      <c r="DF58" s="146"/>
      <c r="DG58" s="146"/>
      <c r="DH58" s="146"/>
      <c r="DI58" s="146"/>
      <c r="DJ58" s="146"/>
      <c r="DK58" s="146"/>
      <c r="DL58" s="146"/>
      <c r="DM58" s="146"/>
      <c r="DN58" s="146"/>
      <c r="DO58" s="146"/>
      <c r="DP58" s="146"/>
      <c r="DQ58" s="146"/>
      <c r="DR58" s="146"/>
      <c r="DS58" s="146"/>
      <c r="DT58" s="146"/>
      <c r="DU58" s="146"/>
      <c r="DV58" s="146"/>
      <c r="DW58" s="146"/>
      <c r="DX58" s="146"/>
      <c r="DY58" s="146"/>
      <c r="DZ58" s="146"/>
      <c r="EA58" s="146"/>
      <c r="EB58" s="146"/>
      <c r="EC58" s="146"/>
      <c r="ED58" s="146"/>
      <c r="EE58" s="146"/>
      <c r="EF58" s="146"/>
      <c r="EG58" s="146"/>
      <c r="EH58" s="146"/>
      <c r="EI58" s="146"/>
      <c r="EJ58" s="146"/>
      <c r="EK58" s="146"/>
      <c r="EL58" s="146"/>
      <c r="EM58" s="146"/>
      <c r="EN58" s="146"/>
      <c r="EO58" s="146"/>
      <c r="EP58" s="146"/>
      <c r="EQ58" s="146"/>
      <c r="ER58" s="146"/>
      <c r="ES58" s="146"/>
      <c r="ET58" s="146"/>
    </row>
    <row r="59" spans="1:150" s="147" customFormat="1" ht="24.75" hidden="1" customHeight="1" x14ac:dyDescent="0.25">
      <c r="A59" s="53" t="s">
        <v>127</v>
      </c>
      <c r="B59" s="53" t="s">
        <v>418</v>
      </c>
      <c r="C59" s="53" t="s">
        <v>419</v>
      </c>
      <c r="D59" s="41" t="s">
        <v>420</v>
      </c>
      <c r="E59" s="32" t="s">
        <v>280</v>
      </c>
      <c r="F59" s="32" t="s">
        <v>148</v>
      </c>
      <c r="G59" s="32" t="s">
        <v>321</v>
      </c>
      <c r="H59" s="31" t="s">
        <v>161</v>
      </c>
      <c r="I59" s="32" t="s">
        <v>115</v>
      </c>
      <c r="J59" s="32"/>
      <c r="K59" s="32"/>
      <c r="L59" s="32"/>
      <c r="M59" s="32"/>
      <c r="N59" s="402">
        <v>134057.62</v>
      </c>
      <c r="O59" s="42">
        <v>10054.32</v>
      </c>
      <c r="P59" s="42">
        <v>10054.32</v>
      </c>
      <c r="Q59" s="33">
        <v>0</v>
      </c>
      <c r="R59" s="33">
        <v>0</v>
      </c>
      <c r="S59" s="385">
        <v>113948.98</v>
      </c>
      <c r="T59" s="34">
        <v>42887</v>
      </c>
      <c r="U59" s="35">
        <v>42979</v>
      </c>
      <c r="V59" s="35">
        <v>43100</v>
      </c>
      <c r="W59" s="36">
        <v>43646</v>
      </c>
      <c r="X59" s="114">
        <v>0</v>
      </c>
      <c r="Y59" s="114">
        <v>0</v>
      </c>
      <c r="Z59" s="114">
        <v>100000</v>
      </c>
      <c r="AA59" s="114">
        <f>S59-Z59</f>
        <v>13948.979999999996</v>
      </c>
      <c r="AB59" s="114">
        <v>0</v>
      </c>
      <c r="AC59" s="114"/>
      <c r="AD59" s="139"/>
      <c r="AE59" s="144"/>
      <c r="AF59" s="145">
        <v>22</v>
      </c>
      <c r="AG59" s="129" t="s">
        <v>243</v>
      </c>
      <c r="AH59" s="129"/>
      <c r="AI59" s="141"/>
      <c r="AJ59" s="144"/>
      <c r="AK59" s="145"/>
      <c r="AL59" s="129"/>
      <c r="AM59" s="129"/>
      <c r="AN59" s="129"/>
      <c r="AO59" s="129"/>
      <c r="AP59" s="129" t="s">
        <v>216</v>
      </c>
      <c r="AQ59" s="129" t="s">
        <v>750</v>
      </c>
      <c r="AR59" s="129">
        <v>344</v>
      </c>
      <c r="AS59" s="129" t="s">
        <v>218</v>
      </c>
      <c r="AT59" s="129" t="s">
        <v>751</v>
      </c>
      <c r="AU59" s="129">
        <v>1</v>
      </c>
      <c r="AV59" s="144"/>
      <c r="AW59" s="144"/>
      <c r="AX59" s="144"/>
      <c r="AY59" s="129"/>
      <c r="AZ59" s="129"/>
      <c r="BA59" s="129"/>
      <c r="BB59" s="129"/>
      <c r="BC59" s="129"/>
      <c r="BD59" s="129"/>
      <c r="BE59" s="129"/>
      <c r="BF59" s="129"/>
      <c r="BG59" s="141"/>
      <c r="BH59" s="57" t="s">
        <v>869</v>
      </c>
      <c r="BI59" s="364" t="s">
        <v>941</v>
      </c>
      <c r="BJ59" s="146"/>
      <c r="BK59" s="146"/>
      <c r="BL59" s="146"/>
      <c r="BM59" s="146"/>
      <c r="BN59" s="146"/>
      <c r="BO59" s="146"/>
      <c r="BP59" s="146"/>
      <c r="BQ59" s="146"/>
      <c r="BR59" s="146"/>
      <c r="BS59" s="146"/>
      <c r="BT59" s="146"/>
      <c r="BU59" s="146"/>
      <c r="BV59" s="146"/>
      <c r="BW59" s="146"/>
      <c r="BX59" s="146"/>
      <c r="BY59" s="146"/>
      <c r="BZ59" s="146"/>
      <c r="CA59" s="146"/>
      <c r="CB59" s="146"/>
      <c r="CC59" s="146"/>
      <c r="CD59" s="146"/>
      <c r="CE59" s="146"/>
      <c r="CF59" s="146"/>
      <c r="CG59" s="146"/>
      <c r="CH59" s="146"/>
      <c r="CI59" s="146"/>
      <c r="CJ59" s="146"/>
      <c r="CK59" s="146"/>
      <c r="CL59" s="146"/>
      <c r="CM59" s="146"/>
      <c r="CN59" s="146"/>
      <c r="CO59" s="146"/>
      <c r="CP59" s="146"/>
      <c r="CQ59" s="146"/>
      <c r="CR59" s="146"/>
      <c r="CS59" s="146"/>
      <c r="CT59" s="146"/>
      <c r="CU59" s="146"/>
      <c r="CV59" s="146"/>
      <c r="CW59" s="146"/>
      <c r="CX59" s="146"/>
      <c r="CY59" s="146"/>
      <c r="CZ59" s="146"/>
      <c r="DA59" s="146"/>
      <c r="DB59" s="146"/>
      <c r="DC59" s="146"/>
      <c r="DD59" s="146"/>
      <c r="DE59" s="146"/>
      <c r="DF59" s="146"/>
      <c r="DG59" s="146"/>
      <c r="DH59" s="146"/>
      <c r="DI59" s="146"/>
      <c r="DJ59" s="146"/>
      <c r="DK59" s="146"/>
      <c r="DL59" s="146"/>
      <c r="DM59" s="146"/>
      <c r="DN59" s="146"/>
      <c r="DO59" s="146"/>
      <c r="DP59" s="146"/>
      <c r="DQ59" s="146"/>
      <c r="DR59" s="146"/>
      <c r="DS59" s="146"/>
      <c r="DT59" s="146"/>
      <c r="DU59" s="146"/>
      <c r="DV59" s="146"/>
      <c r="DW59" s="146"/>
      <c r="DX59" s="146"/>
      <c r="DY59" s="146"/>
      <c r="DZ59" s="146"/>
      <c r="EA59" s="146"/>
      <c r="EB59" s="146"/>
      <c r="EC59" s="146"/>
      <c r="ED59" s="146"/>
      <c r="EE59" s="146"/>
      <c r="EF59" s="146"/>
      <c r="EG59" s="146"/>
      <c r="EH59" s="146"/>
      <c r="EI59" s="146"/>
      <c r="EJ59" s="146"/>
      <c r="EK59" s="146"/>
      <c r="EL59" s="146"/>
      <c r="EM59" s="146"/>
      <c r="EN59" s="146"/>
      <c r="EO59" s="146"/>
      <c r="EP59" s="146"/>
      <c r="EQ59" s="146"/>
      <c r="ER59" s="146"/>
      <c r="ES59" s="146"/>
      <c r="ET59" s="146"/>
    </row>
    <row r="60" spans="1:150" s="147" customFormat="1" ht="26.25" hidden="1" customHeight="1" x14ac:dyDescent="0.25">
      <c r="A60" s="53" t="s">
        <v>128</v>
      </c>
      <c r="B60" s="53" t="s">
        <v>421</v>
      </c>
      <c r="C60" s="53" t="s">
        <v>422</v>
      </c>
      <c r="D60" s="41" t="s">
        <v>423</v>
      </c>
      <c r="E60" s="32" t="s">
        <v>297</v>
      </c>
      <c r="F60" s="32" t="s">
        <v>148</v>
      </c>
      <c r="G60" s="32" t="s">
        <v>326</v>
      </c>
      <c r="H60" s="31" t="s">
        <v>161</v>
      </c>
      <c r="I60" s="32" t="s">
        <v>115</v>
      </c>
      <c r="J60" s="32"/>
      <c r="K60" s="32"/>
      <c r="L60" s="32"/>
      <c r="M60" s="32"/>
      <c r="N60" s="402">
        <v>349590.09</v>
      </c>
      <c r="O60" s="402">
        <v>26219.26</v>
      </c>
      <c r="P60" s="402">
        <v>26219.26</v>
      </c>
      <c r="Q60" s="385">
        <v>0</v>
      </c>
      <c r="R60" s="385">
        <v>0</v>
      </c>
      <c r="S60" s="385">
        <v>297151.57</v>
      </c>
      <c r="T60" s="34">
        <v>42917</v>
      </c>
      <c r="U60" s="35">
        <v>42979</v>
      </c>
      <c r="V60" s="35">
        <v>43100</v>
      </c>
      <c r="W60" s="36">
        <v>43890</v>
      </c>
      <c r="X60" s="114">
        <v>0</v>
      </c>
      <c r="Y60" s="114">
        <v>0</v>
      </c>
      <c r="Z60" s="114">
        <v>100000</v>
      </c>
      <c r="AA60" s="114">
        <f>S60-Z60</f>
        <v>197151.57</v>
      </c>
      <c r="AB60" s="114">
        <v>0</v>
      </c>
      <c r="AC60" s="114"/>
      <c r="AD60" s="139"/>
      <c r="AE60" s="144"/>
      <c r="AF60" s="145">
        <v>22</v>
      </c>
      <c r="AG60" s="129" t="s">
        <v>243</v>
      </c>
      <c r="AH60" s="129"/>
      <c r="AI60" s="141"/>
      <c r="AJ60" s="144"/>
      <c r="AK60" s="145"/>
      <c r="AL60" s="129"/>
      <c r="AM60" s="129"/>
      <c r="AN60" s="129"/>
      <c r="AO60" s="129"/>
      <c r="AP60" s="129" t="s">
        <v>216</v>
      </c>
      <c r="AQ60" s="161" t="s">
        <v>750</v>
      </c>
      <c r="AR60" s="118">
        <v>250</v>
      </c>
      <c r="AS60" s="129" t="s">
        <v>218</v>
      </c>
      <c r="AT60" s="161" t="s">
        <v>751</v>
      </c>
      <c r="AU60" s="129">
        <v>1</v>
      </c>
      <c r="AV60" s="129" t="s">
        <v>206</v>
      </c>
      <c r="AW60" s="161" t="s">
        <v>207</v>
      </c>
      <c r="AX60" s="129">
        <v>20</v>
      </c>
      <c r="AY60" s="144"/>
      <c r="AZ60" s="144"/>
      <c r="BA60" s="144"/>
      <c r="BB60" s="144"/>
      <c r="BC60" s="144"/>
      <c r="BD60" s="144"/>
      <c r="BE60" s="144"/>
      <c r="BF60" s="144"/>
      <c r="BG60" s="365"/>
      <c r="BH60" s="57" t="s">
        <v>872</v>
      </c>
      <c r="BI60" s="364" t="s">
        <v>941</v>
      </c>
      <c r="BJ60" s="146"/>
      <c r="BK60" s="146"/>
      <c r="BL60" s="146"/>
      <c r="BM60" s="146"/>
      <c r="BN60" s="146"/>
      <c r="BO60" s="146"/>
      <c r="BP60" s="146"/>
      <c r="BQ60" s="146"/>
      <c r="BR60" s="146"/>
      <c r="BS60" s="146"/>
      <c r="BT60" s="146"/>
      <c r="BU60" s="146"/>
      <c r="BV60" s="146"/>
      <c r="BW60" s="146"/>
      <c r="BX60" s="146"/>
      <c r="BY60" s="146"/>
      <c r="BZ60" s="146"/>
      <c r="CA60" s="146"/>
      <c r="CB60" s="146"/>
      <c r="CC60" s="146"/>
      <c r="CD60" s="146"/>
      <c r="CE60" s="146"/>
      <c r="CF60" s="146"/>
      <c r="CG60" s="146"/>
      <c r="CH60" s="146"/>
      <c r="CI60" s="146"/>
      <c r="CJ60" s="146"/>
      <c r="CK60" s="146"/>
      <c r="CL60" s="146"/>
      <c r="CM60" s="146"/>
      <c r="CN60" s="146"/>
      <c r="CO60" s="146"/>
      <c r="CP60" s="146"/>
      <c r="CQ60" s="146"/>
      <c r="CR60" s="146"/>
      <c r="CS60" s="146"/>
      <c r="CT60" s="146"/>
      <c r="CU60" s="146"/>
      <c r="CV60" s="146"/>
      <c r="CW60" s="146"/>
      <c r="CX60" s="146"/>
      <c r="CY60" s="146"/>
      <c r="CZ60" s="146"/>
      <c r="DA60" s="146"/>
      <c r="DB60" s="146"/>
      <c r="DC60" s="146"/>
      <c r="DD60" s="146"/>
      <c r="DE60" s="146"/>
      <c r="DF60" s="146"/>
      <c r="DG60" s="146"/>
      <c r="DH60" s="146"/>
      <c r="DI60" s="146"/>
      <c r="DJ60" s="146"/>
      <c r="DK60" s="146"/>
      <c r="DL60" s="146"/>
      <c r="DM60" s="146"/>
      <c r="DN60" s="146"/>
      <c r="DO60" s="146"/>
      <c r="DP60" s="146"/>
      <c r="DQ60" s="146"/>
      <c r="DR60" s="146"/>
      <c r="DS60" s="146"/>
      <c r="DT60" s="146"/>
      <c r="DU60" s="146"/>
      <c r="DV60" s="146"/>
      <c r="DW60" s="146"/>
      <c r="DX60" s="146"/>
      <c r="DY60" s="146"/>
      <c r="DZ60" s="146"/>
      <c r="EA60" s="146"/>
      <c r="EB60" s="146"/>
      <c r="EC60" s="146"/>
      <c r="ED60" s="146"/>
      <c r="EE60" s="146"/>
      <c r="EF60" s="146"/>
      <c r="EG60" s="146"/>
      <c r="EH60" s="146"/>
      <c r="EI60" s="146"/>
      <c r="EJ60" s="146"/>
      <c r="EK60" s="146"/>
      <c r="EL60" s="146"/>
      <c r="EM60" s="146"/>
      <c r="EN60" s="146"/>
      <c r="EO60" s="146"/>
      <c r="EP60" s="146"/>
      <c r="EQ60" s="146"/>
      <c r="ER60" s="146"/>
      <c r="ES60" s="146"/>
      <c r="ET60" s="146"/>
    </row>
    <row r="61" spans="1:150" s="147" customFormat="1" ht="25.5" hidden="1" customHeight="1" x14ac:dyDescent="0.25">
      <c r="A61" s="53" t="s">
        <v>129</v>
      </c>
      <c r="B61" s="53" t="s">
        <v>424</v>
      </c>
      <c r="C61" s="53" t="s">
        <v>425</v>
      </c>
      <c r="D61" s="41" t="s">
        <v>426</v>
      </c>
      <c r="E61" s="32" t="s">
        <v>272</v>
      </c>
      <c r="F61" s="32" t="s">
        <v>148</v>
      </c>
      <c r="G61" s="32" t="s">
        <v>290</v>
      </c>
      <c r="H61" s="31" t="s">
        <v>161</v>
      </c>
      <c r="I61" s="32" t="s">
        <v>115</v>
      </c>
      <c r="J61" s="32"/>
      <c r="K61" s="32"/>
      <c r="L61" s="32"/>
      <c r="M61" s="32"/>
      <c r="N61" s="402">
        <v>739105.85</v>
      </c>
      <c r="O61" s="402">
        <v>55432.94</v>
      </c>
      <c r="P61" s="402">
        <v>55432.93</v>
      </c>
      <c r="Q61" s="403">
        <v>0</v>
      </c>
      <c r="R61" s="385">
        <v>0</v>
      </c>
      <c r="S61" s="385">
        <v>628239.98</v>
      </c>
      <c r="T61" s="34">
        <v>42947</v>
      </c>
      <c r="U61" s="35">
        <v>43008</v>
      </c>
      <c r="V61" s="35">
        <v>43100</v>
      </c>
      <c r="W61" s="36">
        <v>44255</v>
      </c>
      <c r="X61" s="114">
        <v>0</v>
      </c>
      <c r="Y61" s="114">
        <v>0</v>
      </c>
      <c r="Z61" s="114">
        <v>150000</v>
      </c>
      <c r="AA61" s="114">
        <v>250000</v>
      </c>
      <c r="AB61" s="114">
        <f>S61-Z61-AA61</f>
        <v>228239.97999999998</v>
      </c>
      <c r="AC61" s="114"/>
      <c r="AD61" s="139"/>
      <c r="AE61" s="144"/>
      <c r="AF61" s="145">
        <v>22</v>
      </c>
      <c r="AG61" s="129" t="s">
        <v>243</v>
      </c>
      <c r="AH61" s="129"/>
      <c r="AI61" s="141"/>
      <c r="AJ61" s="144"/>
      <c r="AK61" s="145"/>
      <c r="AL61" s="129"/>
      <c r="AM61" s="129"/>
      <c r="AN61" s="129"/>
      <c r="AO61" s="129"/>
      <c r="AP61" s="129" t="s">
        <v>216</v>
      </c>
      <c r="AQ61" s="129" t="s">
        <v>750</v>
      </c>
      <c r="AR61" s="404">
        <v>594</v>
      </c>
      <c r="AS61" s="129" t="s">
        <v>218</v>
      </c>
      <c r="AT61" s="129" t="s">
        <v>751</v>
      </c>
      <c r="AU61" s="129">
        <v>1</v>
      </c>
      <c r="AV61" s="144"/>
      <c r="AW61" s="144"/>
      <c r="AX61" s="144"/>
      <c r="AY61" s="129"/>
      <c r="AZ61" s="129"/>
      <c r="BA61" s="129"/>
      <c r="BB61" s="129"/>
      <c r="BC61" s="129"/>
      <c r="BD61" s="129"/>
      <c r="BE61" s="129"/>
      <c r="BF61" s="129"/>
      <c r="BG61" s="141"/>
      <c r="BH61" s="57" t="s">
        <v>870</v>
      </c>
      <c r="BI61" s="364" t="s">
        <v>941</v>
      </c>
      <c r="BJ61" s="146"/>
      <c r="BK61" s="146"/>
      <c r="BL61" s="146"/>
      <c r="BM61" s="146"/>
      <c r="BN61" s="146"/>
      <c r="BO61" s="146"/>
      <c r="BP61" s="146"/>
      <c r="BQ61" s="146"/>
      <c r="BR61" s="146"/>
      <c r="BS61" s="146"/>
      <c r="BT61" s="146"/>
      <c r="BU61" s="146"/>
      <c r="BV61" s="146"/>
      <c r="BW61" s="146"/>
      <c r="BX61" s="146"/>
      <c r="BY61" s="146"/>
      <c r="BZ61" s="146"/>
      <c r="CA61" s="146"/>
      <c r="CB61" s="146"/>
      <c r="CC61" s="146"/>
      <c r="CD61" s="146"/>
      <c r="CE61" s="146"/>
      <c r="CF61" s="146"/>
      <c r="CG61" s="146"/>
      <c r="CH61" s="146"/>
      <c r="CI61" s="146"/>
      <c r="CJ61" s="146"/>
      <c r="CK61" s="146"/>
      <c r="CL61" s="146"/>
      <c r="CM61" s="146"/>
      <c r="CN61" s="146"/>
      <c r="CO61" s="146"/>
      <c r="CP61" s="146"/>
      <c r="CQ61" s="146"/>
      <c r="CR61" s="146"/>
      <c r="CS61" s="146"/>
      <c r="CT61" s="146"/>
      <c r="CU61" s="146"/>
      <c r="CV61" s="146"/>
      <c r="CW61" s="146"/>
      <c r="CX61" s="146"/>
      <c r="CY61" s="146"/>
      <c r="CZ61" s="146"/>
      <c r="DA61" s="146"/>
      <c r="DB61" s="146"/>
      <c r="DC61" s="146"/>
      <c r="DD61" s="146"/>
      <c r="DE61" s="146"/>
      <c r="DF61" s="146"/>
      <c r="DG61" s="146"/>
      <c r="DH61" s="146"/>
      <c r="DI61" s="146"/>
      <c r="DJ61" s="146"/>
      <c r="DK61" s="146"/>
      <c r="DL61" s="146"/>
      <c r="DM61" s="146"/>
      <c r="DN61" s="146"/>
      <c r="DO61" s="146"/>
      <c r="DP61" s="146"/>
      <c r="DQ61" s="146"/>
      <c r="DR61" s="146"/>
      <c r="DS61" s="146"/>
      <c r="DT61" s="146"/>
      <c r="DU61" s="146"/>
      <c r="DV61" s="146"/>
      <c r="DW61" s="146"/>
      <c r="DX61" s="146"/>
      <c r="DY61" s="146"/>
      <c r="DZ61" s="146"/>
      <c r="EA61" s="146"/>
      <c r="EB61" s="146"/>
      <c r="EC61" s="146"/>
      <c r="ED61" s="146"/>
      <c r="EE61" s="146"/>
      <c r="EF61" s="146"/>
      <c r="EG61" s="146"/>
      <c r="EH61" s="146"/>
      <c r="EI61" s="146"/>
      <c r="EJ61" s="146"/>
      <c r="EK61" s="146"/>
      <c r="EL61" s="146"/>
      <c r="EM61" s="146"/>
      <c r="EN61" s="146"/>
      <c r="EO61" s="146"/>
      <c r="EP61" s="146"/>
      <c r="EQ61" s="146"/>
      <c r="ER61" s="146"/>
      <c r="ES61" s="146"/>
      <c r="ET61" s="146"/>
    </row>
    <row r="62" spans="1:150" s="113" customFormat="1" ht="25.5" hidden="1" customHeight="1" x14ac:dyDescent="0.25">
      <c r="A62" s="72" t="s">
        <v>92</v>
      </c>
      <c r="B62" s="73" t="s">
        <v>83</v>
      </c>
      <c r="C62" s="73"/>
      <c r="D62" s="22" t="s">
        <v>427</v>
      </c>
      <c r="E62" s="23"/>
      <c r="F62" s="23"/>
      <c r="G62" s="23"/>
      <c r="H62" s="23"/>
      <c r="I62" s="23"/>
      <c r="J62" s="23"/>
      <c r="K62" s="23"/>
      <c r="L62" s="23"/>
      <c r="M62" s="23"/>
      <c r="N62" s="23"/>
      <c r="O62" s="23"/>
      <c r="P62" s="23"/>
      <c r="Q62" s="23"/>
      <c r="R62" s="23"/>
      <c r="S62" s="24"/>
      <c r="T62" s="25"/>
      <c r="U62" s="38"/>
      <c r="V62" s="38"/>
      <c r="W62" s="28" t="s">
        <v>275</v>
      </c>
      <c r="X62" s="108"/>
      <c r="Y62" s="108"/>
      <c r="Z62" s="108"/>
      <c r="AA62" s="108"/>
      <c r="AB62" s="108"/>
      <c r="AC62" s="108"/>
      <c r="AD62" s="138"/>
      <c r="AE62" s="109"/>
      <c r="AF62" s="112"/>
      <c r="AG62" s="110"/>
      <c r="AH62" s="110"/>
      <c r="AI62" s="111"/>
      <c r="AJ62" s="109"/>
      <c r="AK62" s="112"/>
      <c r="AL62" s="110"/>
      <c r="AM62" s="110"/>
      <c r="AN62" s="110"/>
      <c r="AO62" s="110"/>
      <c r="AP62" s="110"/>
      <c r="AQ62" s="110"/>
      <c r="AR62" s="110"/>
      <c r="AS62" s="110"/>
      <c r="AT62" s="110"/>
      <c r="AU62" s="110"/>
      <c r="AV62" s="110"/>
      <c r="AW62" s="110"/>
      <c r="AX62" s="110"/>
      <c r="AY62" s="110"/>
      <c r="AZ62" s="110"/>
      <c r="BA62" s="110"/>
      <c r="BB62" s="110"/>
      <c r="BC62" s="110"/>
      <c r="BD62" s="110"/>
      <c r="BE62" s="110"/>
      <c r="BF62" s="110"/>
      <c r="BG62" s="111"/>
      <c r="BH62" s="57"/>
      <c r="BI62" s="364" t="s">
        <v>275</v>
      </c>
      <c r="BJ62" s="101"/>
      <c r="BK62" s="101"/>
      <c r="BL62" s="101"/>
      <c r="BM62" s="101"/>
      <c r="BN62" s="101"/>
      <c r="BO62" s="101"/>
      <c r="BP62" s="101"/>
      <c r="BQ62" s="101"/>
      <c r="BR62" s="101"/>
      <c r="BS62" s="101"/>
      <c r="BT62" s="101"/>
      <c r="BU62" s="101"/>
      <c r="BV62" s="101"/>
      <c r="BW62" s="101"/>
      <c r="BX62" s="101"/>
      <c r="BY62" s="101"/>
      <c r="BZ62" s="101"/>
      <c r="CA62" s="101"/>
      <c r="CB62" s="101"/>
      <c r="CC62" s="101"/>
      <c r="CD62" s="101"/>
      <c r="CE62" s="101"/>
      <c r="CF62" s="101"/>
      <c r="CG62" s="101"/>
      <c r="CH62" s="101"/>
      <c r="CI62" s="101"/>
      <c r="CJ62" s="101"/>
      <c r="CK62" s="101"/>
      <c r="CL62" s="101"/>
      <c r="CM62" s="101"/>
      <c r="CN62" s="101"/>
      <c r="CO62" s="101"/>
      <c r="CP62" s="101"/>
      <c r="CQ62" s="101"/>
      <c r="CR62" s="101"/>
      <c r="CS62" s="101"/>
      <c r="CT62" s="101"/>
      <c r="CU62" s="101"/>
      <c r="CV62" s="101"/>
      <c r="CW62" s="101"/>
      <c r="CX62" s="101"/>
      <c r="CY62" s="101"/>
      <c r="CZ62" s="101"/>
      <c r="DA62" s="101"/>
      <c r="DB62" s="101"/>
      <c r="DC62" s="101"/>
      <c r="DD62" s="101"/>
      <c r="DE62" s="101"/>
      <c r="DF62" s="101"/>
      <c r="DG62" s="101"/>
      <c r="DH62" s="101"/>
      <c r="DI62" s="101"/>
      <c r="DJ62" s="101"/>
      <c r="DK62" s="101"/>
      <c r="DL62" s="101"/>
      <c r="DM62" s="101"/>
      <c r="DN62" s="101"/>
      <c r="DO62" s="101"/>
      <c r="DP62" s="101"/>
      <c r="DQ62" s="101"/>
      <c r="DR62" s="101"/>
      <c r="DS62" s="101"/>
      <c r="DT62" s="101"/>
      <c r="DU62" s="101"/>
      <c r="DV62" s="101"/>
      <c r="DW62" s="101"/>
      <c r="DX62" s="101"/>
      <c r="DY62" s="101"/>
      <c r="DZ62" s="101"/>
      <c r="EA62" s="101"/>
      <c r="EB62" s="101"/>
      <c r="EC62" s="101"/>
      <c r="ED62" s="101"/>
      <c r="EE62" s="101"/>
      <c r="EF62" s="101"/>
      <c r="EG62" s="101"/>
      <c r="EH62" s="101"/>
      <c r="EI62" s="101"/>
      <c r="EJ62" s="101"/>
      <c r="EK62" s="101"/>
      <c r="EL62" s="101"/>
      <c r="EM62" s="101"/>
      <c r="EN62" s="101"/>
      <c r="EO62" s="101"/>
      <c r="EP62" s="101"/>
      <c r="EQ62" s="101"/>
      <c r="ER62" s="101"/>
      <c r="ES62" s="101"/>
      <c r="ET62" s="101"/>
    </row>
    <row r="63" spans="1:150" s="147" customFormat="1" ht="25.5" hidden="1" customHeight="1" x14ac:dyDescent="0.25">
      <c r="A63" s="53" t="s">
        <v>135</v>
      </c>
      <c r="B63" s="53" t="s">
        <v>428</v>
      </c>
      <c r="C63" s="53" t="s">
        <v>429</v>
      </c>
      <c r="D63" s="32" t="s">
        <v>430</v>
      </c>
      <c r="E63" s="32" t="s">
        <v>280</v>
      </c>
      <c r="F63" s="32" t="s">
        <v>148</v>
      </c>
      <c r="G63" s="76" t="s">
        <v>321</v>
      </c>
      <c r="H63" s="32" t="s">
        <v>160</v>
      </c>
      <c r="I63" s="32" t="s">
        <v>115</v>
      </c>
      <c r="J63" s="32"/>
      <c r="K63" s="32"/>
      <c r="L63" s="32"/>
      <c r="M63" s="32"/>
      <c r="N63" s="385">
        <v>143989.53</v>
      </c>
      <c r="O63" s="385">
        <v>23654.2</v>
      </c>
      <c r="P63" s="33">
        <v>0</v>
      </c>
      <c r="Q63" s="33">
        <v>0</v>
      </c>
      <c r="R63" s="33">
        <v>0</v>
      </c>
      <c r="S63" s="385">
        <v>120335.33</v>
      </c>
      <c r="T63" s="34">
        <v>42887</v>
      </c>
      <c r="U63" s="35">
        <v>42979</v>
      </c>
      <c r="V63" s="35">
        <v>43100</v>
      </c>
      <c r="W63" s="36">
        <v>43585</v>
      </c>
      <c r="X63" s="114">
        <v>0</v>
      </c>
      <c r="Y63" s="114">
        <v>0</v>
      </c>
      <c r="Z63" s="114">
        <v>100000</v>
      </c>
      <c r="AA63" s="114">
        <f>S63-Z63</f>
        <v>20335.330000000002</v>
      </c>
      <c r="AB63" s="114">
        <v>0</v>
      </c>
      <c r="AC63" s="114"/>
      <c r="AD63" s="139"/>
      <c r="AE63" s="144"/>
      <c r="AF63" s="145">
        <v>24</v>
      </c>
      <c r="AG63" s="129" t="s">
        <v>244</v>
      </c>
      <c r="AH63" s="129"/>
      <c r="AI63" s="141"/>
      <c r="AJ63" s="144"/>
      <c r="AK63" s="145"/>
      <c r="AL63" s="129"/>
      <c r="AM63" s="129"/>
      <c r="AN63" s="129"/>
      <c r="AO63" s="129"/>
      <c r="AP63" s="129" t="s">
        <v>217</v>
      </c>
      <c r="AQ63" s="129" t="s">
        <v>752</v>
      </c>
      <c r="AR63" s="116">
        <v>1</v>
      </c>
      <c r="AS63" s="129" t="s">
        <v>216</v>
      </c>
      <c r="AT63" s="129" t="s">
        <v>750</v>
      </c>
      <c r="AU63" s="118">
        <v>342</v>
      </c>
      <c r="AV63" s="129"/>
      <c r="AW63" s="129"/>
      <c r="AX63" s="118"/>
      <c r="AY63" s="129"/>
      <c r="AZ63" s="129"/>
      <c r="BA63" s="129"/>
      <c r="BB63" s="129"/>
      <c r="BC63" s="129"/>
      <c r="BD63" s="129"/>
      <c r="BE63" s="129"/>
      <c r="BF63" s="129"/>
      <c r="BG63" s="141"/>
      <c r="BH63" s="57" t="s">
        <v>874</v>
      </c>
      <c r="BI63" s="364" t="s">
        <v>941</v>
      </c>
      <c r="BJ63" s="146"/>
      <c r="BK63" s="146"/>
      <c r="BL63" s="146"/>
      <c r="BM63" s="146"/>
      <c r="BN63" s="146"/>
      <c r="BO63" s="146"/>
      <c r="BP63" s="146"/>
      <c r="BQ63" s="146"/>
      <c r="BR63" s="146"/>
      <c r="BS63" s="146"/>
      <c r="BT63" s="146"/>
      <c r="BU63" s="146"/>
      <c r="BV63" s="146"/>
      <c r="BW63" s="146"/>
      <c r="BX63" s="146"/>
      <c r="BY63" s="146"/>
      <c r="BZ63" s="146"/>
      <c r="CA63" s="146"/>
      <c r="CB63" s="146"/>
      <c r="CC63" s="146"/>
      <c r="CD63" s="146"/>
      <c r="CE63" s="146"/>
      <c r="CF63" s="146"/>
      <c r="CG63" s="146"/>
      <c r="CH63" s="146"/>
      <c r="CI63" s="146"/>
      <c r="CJ63" s="146"/>
      <c r="CK63" s="146"/>
      <c r="CL63" s="146"/>
      <c r="CM63" s="146"/>
      <c r="CN63" s="146"/>
      <c r="CO63" s="146"/>
      <c r="CP63" s="146"/>
      <c r="CQ63" s="146"/>
      <c r="CR63" s="146"/>
      <c r="CS63" s="146"/>
      <c r="CT63" s="146"/>
      <c r="CU63" s="146"/>
      <c r="CV63" s="146"/>
      <c r="CW63" s="146"/>
      <c r="CX63" s="146"/>
      <c r="CY63" s="146"/>
      <c r="CZ63" s="146"/>
      <c r="DA63" s="146"/>
      <c r="DB63" s="146"/>
      <c r="DC63" s="146"/>
      <c r="DD63" s="146"/>
      <c r="DE63" s="146"/>
      <c r="DF63" s="146"/>
      <c r="DG63" s="146"/>
      <c r="DH63" s="146"/>
      <c r="DI63" s="146"/>
      <c r="DJ63" s="146"/>
      <c r="DK63" s="146"/>
      <c r="DL63" s="146"/>
      <c r="DM63" s="146"/>
      <c r="DN63" s="146"/>
      <c r="DO63" s="146"/>
      <c r="DP63" s="146"/>
      <c r="DQ63" s="146"/>
      <c r="DR63" s="146"/>
      <c r="DS63" s="146"/>
      <c r="DT63" s="146"/>
      <c r="DU63" s="146"/>
      <c r="DV63" s="146"/>
      <c r="DW63" s="146"/>
      <c r="DX63" s="146"/>
      <c r="DY63" s="146"/>
      <c r="DZ63" s="146"/>
      <c r="EA63" s="146"/>
      <c r="EB63" s="146"/>
      <c r="EC63" s="146"/>
      <c r="ED63" s="146"/>
      <c r="EE63" s="146"/>
      <c r="EF63" s="146"/>
      <c r="EG63" s="146"/>
      <c r="EH63" s="146"/>
      <c r="EI63" s="146"/>
      <c r="EJ63" s="146"/>
      <c r="EK63" s="146"/>
      <c r="EL63" s="146"/>
      <c r="EM63" s="146"/>
      <c r="EN63" s="146"/>
      <c r="EO63" s="146"/>
      <c r="EP63" s="146"/>
      <c r="EQ63" s="146"/>
      <c r="ER63" s="146"/>
      <c r="ES63" s="146"/>
      <c r="ET63" s="146"/>
    </row>
    <row r="64" spans="1:150" s="147" customFormat="1" ht="25.5" hidden="1" customHeight="1" x14ac:dyDescent="0.25">
      <c r="A64" s="53" t="s">
        <v>137</v>
      </c>
      <c r="B64" s="53" t="s">
        <v>431</v>
      </c>
      <c r="C64" s="53" t="s">
        <v>432</v>
      </c>
      <c r="D64" s="32" t="s">
        <v>433</v>
      </c>
      <c r="E64" s="32" t="s">
        <v>297</v>
      </c>
      <c r="F64" s="32" t="s">
        <v>148</v>
      </c>
      <c r="G64" s="32" t="s">
        <v>326</v>
      </c>
      <c r="H64" s="32" t="s">
        <v>160</v>
      </c>
      <c r="I64" s="32" t="s">
        <v>115</v>
      </c>
      <c r="J64" s="32"/>
      <c r="K64" s="32"/>
      <c r="L64" s="32"/>
      <c r="M64" s="32"/>
      <c r="N64" s="385">
        <v>179893.5</v>
      </c>
      <c r="O64" s="385">
        <v>26984.04</v>
      </c>
      <c r="P64" s="33">
        <v>0</v>
      </c>
      <c r="Q64" s="33">
        <v>0</v>
      </c>
      <c r="R64" s="33">
        <v>0</v>
      </c>
      <c r="S64" s="385">
        <v>152909.46</v>
      </c>
      <c r="T64" s="34">
        <v>42887</v>
      </c>
      <c r="U64" s="35">
        <v>43009</v>
      </c>
      <c r="V64" s="35">
        <v>43100</v>
      </c>
      <c r="W64" s="36">
        <v>43585</v>
      </c>
      <c r="X64" s="114">
        <v>0</v>
      </c>
      <c r="Y64" s="114">
        <v>0</v>
      </c>
      <c r="Z64" s="114">
        <v>100000</v>
      </c>
      <c r="AA64" s="114">
        <v>53887</v>
      </c>
      <c r="AB64" s="114">
        <v>0</v>
      </c>
      <c r="AC64" s="114"/>
      <c r="AD64" s="139"/>
      <c r="AE64" s="144"/>
      <c r="AF64" s="145">
        <v>24</v>
      </c>
      <c r="AG64" s="129" t="s">
        <v>244</v>
      </c>
      <c r="AH64" s="129"/>
      <c r="AI64" s="141"/>
      <c r="AJ64" s="144"/>
      <c r="AK64" s="145"/>
      <c r="AL64" s="129"/>
      <c r="AM64" s="129"/>
      <c r="AN64" s="129"/>
      <c r="AO64" s="129"/>
      <c r="AP64" s="129" t="s">
        <v>217</v>
      </c>
      <c r="AQ64" s="129" t="s">
        <v>752</v>
      </c>
      <c r="AR64" s="129">
        <v>1</v>
      </c>
      <c r="AS64" s="129" t="s">
        <v>216</v>
      </c>
      <c r="AT64" s="129" t="s">
        <v>750</v>
      </c>
      <c r="AU64" s="118">
        <v>269</v>
      </c>
      <c r="AV64" s="129"/>
      <c r="AW64" s="129"/>
      <c r="AX64" s="118"/>
      <c r="AY64" s="129"/>
      <c r="AZ64" s="129"/>
      <c r="BA64" s="129"/>
      <c r="BB64" s="129"/>
      <c r="BC64" s="129"/>
      <c r="BD64" s="129"/>
      <c r="BE64" s="129"/>
      <c r="BF64" s="129"/>
      <c r="BG64" s="141"/>
      <c r="BH64" s="57" t="s">
        <v>875</v>
      </c>
      <c r="BI64" s="364" t="s">
        <v>941</v>
      </c>
      <c r="BJ64" s="146"/>
      <c r="BK64" s="146"/>
      <c r="BL64" s="146"/>
      <c r="BM64" s="146"/>
      <c r="BN64" s="146"/>
      <c r="BO64" s="146"/>
      <c r="BP64" s="146"/>
      <c r="BQ64" s="146"/>
      <c r="BR64" s="146"/>
      <c r="BS64" s="146"/>
      <c r="BT64" s="146"/>
      <c r="BU64" s="146"/>
      <c r="BV64" s="146"/>
      <c r="BW64" s="146"/>
      <c r="BX64" s="146"/>
      <c r="BY64" s="146"/>
      <c r="BZ64" s="146"/>
      <c r="CA64" s="146"/>
      <c r="CB64" s="146"/>
      <c r="CC64" s="146"/>
      <c r="CD64" s="146"/>
      <c r="CE64" s="146"/>
      <c r="CF64" s="146"/>
      <c r="CG64" s="146"/>
      <c r="CH64" s="146"/>
      <c r="CI64" s="146"/>
      <c r="CJ64" s="146"/>
      <c r="CK64" s="146"/>
      <c r="CL64" s="146"/>
      <c r="CM64" s="146"/>
      <c r="CN64" s="146"/>
      <c r="CO64" s="146"/>
      <c r="CP64" s="146"/>
      <c r="CQ64" s="146"/>
      <c r="CR64" s="146"/>
      <c r="CS64" s="146"/>
      <c r="CT64" s="146"/>
      <c r="CU64" s="146"/>
      <c r="CV64" s="146"/>
      <c r="CW64" s="146"/>
      <c r="CX64" s="146"/>
      <c r="CY64" s="146"/>
      <c r="CZ64" s="146"/>
      <c r="DA64" s="146"/>
      <c r="DB64" s="146"/>
      <c r="DC64" s="146"/>
      <c r="DD64" s="146"/>
      <c r="DE64" s="146"/>
      <c r="DF64" s="146"/>
      <c r="DG64" s="146"/>
      <c r="DH64" s="146"/>
      <c r="DI64" s="146"/>
      <c r="DJ64" s="146"/>
      <c r="DK64" s="146"/>
      <c r="DL64" s="146"/>
      <c r="DM64" s="146"/>
      <c r="DN64" s="146"/>
      <c r="DO64" s="146"/>
      <c r="DP64" s="146"/>
      <c r="DQ64" s="146"/>
      <c r="DR64" s="146"/>
      <c r="DS64" s="146"/>
      <c r="DT64" s="146"/>
      <c r="DU64" s="146"/>
      <c r="DV64" s="146"/>
      <c r="DW64" s="146"/>
      <c r="DX64" s="146"/>
      <c r="DY64" s="146"/>
      <c r="DZ64" s="146"/>
      <c r="EA64" s="146"/>
      <c r="EB64" s="146"/>
      <c r="EC64" s="146"/>
      <c r="ED64" s="146"/>
      <c r="EE64" s="146"/>
      <c r="EF64" s="146"/>
      <c r="EG64" s="146"/>
      <c r="EH64" s="146"/>
      <c r="EI64" s="146"/>
      <c r="EJ64" s="146"/>
      <c r="EK64" s="146"/>
      <c r="EL64" s="146"/>
      <c r="EM64" s="146"/>
      <c r="EN64" s="146"/>
      <c r="EO64" s="146"/>
      <c r="EP64" s="146"/>
      <c r="EQ64" s="146"/>
      <c r="ER64" s="146"/>
      <c r="ES64" s="146"/>
      <c r="ET64" s="146"/>
    </row>
    <row r="65" spans="1:150" s="147" customFormat="1" ht="25.5" hidden="1" customHeight="1" x14ac:dyDescent="0.25">
      <c r="A65" s="53" t="s">
        <v>138</v>
      </c>
      <c r="B65" s="53" t="s">
        <v>434</v>
      </c>
      <c r="C65" s="53" t="s">
        <v>435</v>
      </c>
      <c r="D65" s="32" t="s">
        <v>436</v>
      </c>
      <c r="E65" s="32" t="s">
        <v>272</v>
      </c>
      <c r="F65" s="32" t="s">
        <v>148</v>
      </c>
      <c r="G65" s="32" t="s">
        <v>290</v>
      </c>
      <c r="H65" s="32" t="s">
        <v>160</v>
      </c>
      <c r="I65" s="32" t="s">
        <v>115</v>
      </c>
      <c r="J65" s="32"/>
      <c r="K65" s="32"/>
      <c r="L65" s="32"/>
      <c r="M65" s="32"/>
      <c r="N65" s="385">
        <v>324610.48</v>
      </c>
      <c r="O65" s="385">
        <v>107117.26</v>
      </c>
      <c r="P65" s="33">
        <v>0</v>
      </c>
      <c r="Q65" s="33">
        <v>0</v>
      </c>
      <c r="R65" s="33">
        <v>0</v>
      </c>
      <c r="S65" s="385">
        <v>217493.22</v>
      </c>
      <c r="T65" s="34">
        <v>42887</v>
      </c>
      <c r="U65" s="35">
        <v>43098</v>
      </c>
      <c r="V65" s="35">
        <v>43190</v>
      </c>
      <c r="W65" s="36">
        <v>43889</v>
      </c>
      <c r="X65" s="114">
        <v>0</v>
      </c>
      <c r="Y65" s="114">
        <v>0</v>
      </c>
      <c r="Z65" s="114">
        <v>88000</v>
      </c>
      <c r="AA65" s="114">
        <v>100000</v>
      </c>
      <c r="AB65" s="114">
        <v>24733</v>
      </c>
      <c r="AC65" s="114"/>
      <c r="AD65" s="139"/>
      <c r="AE65" s="144"/>
      <c r="AF65" s="145">
        <v>24</v>
      </c>
      <c r="AG65" s="129" t="s">
        <v>244</v>
      </c>
      <c r="AH65" s="129"/>
      <c r="AI65" s="141"/>
      <c r="AJ65" s="144"/>
      <c r="AK65" s="145"/>
      <c r="AL65" s="129"/>
      <c r="AM65" s="129"/>
      <c r="AN65" s="129"/>
      <c r="AO65" s="129"/>
      <c r="AP65" s="129" t="s">
        <v>217</v>
      </c>
      <c r="AQ65" s="129" t="s">
        <v>752</v>
      </c>
      <c r="AR65" s="129">
        <v>1</v>
      </c>
      <c r="AS65" s="129" t="s">
        <v>216</v>
      </c>
      <c r="AT65" s="129" t="s">
        <v>750</v>
      </c>
      <c r="AU65" s="404">
        <v>650</v>
      </c>
      <c r="AV65" s="129"/>
      <c r="AW65" s="129"/>
      <c r="AX65" s="118"/>
      <c r="AY65" s="129"/>
      <c r="AZ65" s="129"/>
      <c r="BA65" s="129"/>
      <c r="BB65" s="129"/>
      <c r="BC65" s="129"/>
      <c r="BD65" s="129"/>
      <c r="BE65" s="129"/>
      <c r="BF65" s="129"/>
      <c r="BG65" s="141"/>
      <c r="BH65" s="57" t="s">
        <v>876</v>
      </c>
      <c r="BI65" s="364" t="s">
        <v>941</v>
      </c>
      <c r="BJ65" s="146"/>
      <c r="BK65" s="146"/>
      <c r="BL65" s="146"/>
      <c r="BM65" s="146"/>
      <c r="BN65" s="146"/>
      <c r="BO65" s="146"/>
      <c r="BP65" s="146"/>
      <c r="BQ65" s="146"/>
      <c r="BR65" s="146"/>
      <c r="BS65" s="146"/>
      <c r="BT65" s="146"/>
      <c r="BU65" s="146"/>
      <c r="BV65" s="146"/>
      <c r="BW65" s="146"/>
      <c r="BX65" s="146"/>
      <c r="BY65" s="146"/>
      <c r="BZ65" s="146"/>
      <c r="CA65" s="146"/>
      <c r="CB65" s="146"/>
      <c r="CC65" s="146"/>
      <c r="CD65" s="146"/>
      <c r="CE65" s="146"/>
      <c r="CF65" s="146"/>
      <c r="CG65" s="146"/>
      <c r="CH65" s="146"/>
      <c r="CI65" s="146"/>
      <c r="CJ65" s="146"/>
      <c r="CK65" s="146"/>
      <c r="CL65" s="146"/>
      <c r="CM65" s="146"/>
      <c r="CN65" s="146"/>
      <c r="CO65" s="146"/>
      <c r="CP65" s="146"/>
      <c r="CQ65" s="146"/>
      <c r="CR65" s="146"/>
      <c r="CS65" s="146"/>
      <c r="CT65" s="146"/>
      <c r="CU65" s="146"/>
      <c r="CV65" s="146"/>
      <c r="CW65" s="146"/>
      <c r="CX65" s="146"/>
      <c r="CY65" s="146"/>
      <c r="CZ65" s="146"/>
      <c r="DA65" s="146"/>
      <c r="DB65" s="146"/>
      <c r="DC65" s="146"/>
      <c r="DD65" s="146"/>
      <c r="DE65" s="146"/>
      <c r="DF65" s="146"/>
      <c r="DG65" s="146"/>
      <c r="DH65" s="146"/>
      <c r="DI65" s="146"/>
      <c r="DJ65" s="146"/>
      <c r="DK65" s="146"/>
      <c r="DL65" s="146"/>
      <c r="DM65" s="146"/>
      <c r="DN65" s="146"/>
      <c r="DO65" s="146"/>
      <c r="DP65" s="146"/>
      <c r="DQ65" s="146"/>
      <c r="DR65" s="146"/>
      <c r="DS65" s="146"/>
      <c r="DT65" s="146"/>
      <c r="DU65" s="146"/>
      <c r="DV65" s="146"/>
      <c r="DW65" s="146"/>
      <c r="DX65" s="146"/>
      <c r="DY65" s="146"/>
      <c r="DZ65" s="146"/>
      <c r="EA65" s="146"/>
      <c r="EB65" s="146"/>
      <c r="EC65" s="146"/>
      <c r="ED65" s="146"/>
      <c r="EE65" s="146"/>
      <c r="EF65" s="146"/>
      <c r="EG65" s="146"/>
      <c r="EH65" s="146"/>
      <c r="EI65" s="146"/>
      <c r="EJ65" s="146"/>
      <c r="EK65" s="146"/>
      <c r="EL65" s="146"/>
      <c r="EM65" s="146"/>
      <c r="EN65" s="146"/>
      <c r="EO65" s="146"/>
      <c r="EP65" s="146"/>
      <c r="EQ65" s="146"/>
      <c r="ER65" s="146"/>
      <c r="ES65" s="146"/>
      <c r="ET65" s="146"/>
    </row>
    <row r="66" spans="1:150" s="147" customFormat="1" ht="25.5" hidden="1" customHeight="1" x14ac:dyDescent="0.25">
      <c r="A66" s="53" t="s">
        <v>139</v>
      </c>
      <c r="B66" s="53" t="s">
        <v>437</v>
      </c>
      <c r="C66" s="53" t="s">
        <v>438</v>
      </c>
      <c r="D66" s="32" t="s">
        <v>439</v>
      </c>
      <c r="E66" s="32" t="s">
        <v>440</v>
      </c>
      <c r="F66" s="32" t="s">
        <v>148</v>
      </c>
      <c r="G66" s="32" t="s">
        <v>417</v>
      </c>
      <c r="H66" s="32" t="s">
        <v>160</v>
      </c>
      <c r="I66" s="32" t="s">
        <v>115</v>
      </c>
      <c r="J66" s="32"/>
      <c r="K66" s="32"/>
      <c r="L66" s="32"/>
      <c r="M66" s="32"/>
      <c r="N66" s="33">
        <v>92842.82</v>
      </c>
      <c r="O66" s="385">
        <v>28431.83</v>
      </c>
      <c r="P66" s="33">
        <v>0</v>
      </c>
      <c r="Q66" s="33">
        <v>0</v>
      </c>
      <c r="R66" s="33">
        <v>0</v>
      </c>
      <c r="S66" s="385">
        <v>64410.99</v>
      </c>
      <c r="T66" s="34">
        <v>42887</v>
      </c>
      <c r="U66" s="35">
        <v>42948</v>
      </c>
      <c r="V66" s="35">
        <v>43100</v>
      </c>
      <c r="W66" s="36">
        <v>43585</v>
      </c>
      <c r="X66" s="114">
        <v>0</v>
      </c>
      <c r="Y66" s="114">
        <v>0</v>
      </c>
      <c r="Z66" s="114">
        <v>42000</v>
      </c>
      <c r="AA66" s="114">
        <v>22411</v>
      </c>
      <c r="AB66" s="114">
        <v>0</v>
      </c>
      <c r="AC66" s="114"/>
      <c r="AD66" s="139"/>
      <c r="AE66" s="144"/>
      <c r="AF66" s="145">
        <v>24</v>
      </c>
      <c r="AG66" s="129" t="s">
        <v>244</v>
      </c>
      <c r="AH66" s="129"/>
      <c r="AI66" s="141"/>
      <c r="AJ66" s="144"/>
      <c r="AK66" s="145"/>
      <c r="AL66" s="129"/>
      <c r="AM66" s="129"/>
      <c r="AN66" s="129"/>
      <c r="AO66" s="129"/>
      <c r="AP66" s="129" t="s">
        <v>217</v>
      </c>
      <c r="AQ66" s="129" t="s">
        <v>752</v>
      </c>
      <c r="AR66" s="129">
        <v>1</v>
      </c>
      <c r="AS66" s="129" t="s">
        <v>216</v>
      </c>
      <c r="AT66" s="129" t="s">
        <v>750</v>
      </c>
      <c r="AU66" s="118">
        <v>60</v>
      </c>
      <c r="AV66" s="129"/>
      <c r="AW66" s="129"/>
      <c r="AX66" s="118"/>
      <c r="AY66" s="129"/>
      <c r="AZ66" s="129"/>
      <c r="BA66" s="129"/>
      <c r="BB66" s="129"/>
      <c r="BC66" s="129"/>
      <c r="BD66" s="129"/>
      <c r="BE66" s="129"/>
      <c r="BF66" s="129"/>
      <c r="BG66" s="141"/>
      <c r="BH66" s="57" t="s">
        <v>873</v>
      </c>
      <c r="BI66" s="364" t="s">
        <v>941</v>
      </c>
      <c r="BJ66" s="146"/>
      <c r="BK66" s="146"/>
      <c r="BL66" s="146"/>
      <c r="BM66" s="146"/>
      <c r="BN66" s="146"/>
      <c r="BO66" s="146"/>
      <c r="BP66" s="146"/>
      <c r="BQ66" s="146"/>
      <c r="BR66" s="146"/>
      <c r="BS66" s="146"/>
      <c r="BT66" s="146"/>
      <c r="BU66" s="146"/>
      <c r="BV66" s="146"/>
      <c r="BW66" s="146"/>
      <c r="BX66" s="146"/>
      <c r="BY66" s="146"/>
      <c r="BZ66" s="146"/>
      <c r="CA66" s="146"/>
      <c r="CB66" s="146"/>
      <c r="CC66" s="146"/>
      <c r="CD66" s="146"/>
      <c r="CE66" s="146"/>
      <c r="CF66" s="146"/>
      <c r="CG66" s="146"/>
      <c r="CH66" s="146"/>
      <c r="CI66" s="146"/>
      <c r="CJ66" s="146"/>
      <c r="CK66" s="146"/>
      <c r="CL66" s="146"/>
      <c r="CM66" s="146"/>
      <c r="CN66" s="146"/>
      <c r="CO66" s="146"/>
      <c r="CP66" s="146"/>
      <c r="CQ66" s="146"/>
      <c r="CR66" s="146"/>
      <c r="CS66" s="146"/>
      <c r="CT66" s="146"/>
      <c r="CU66" s="146"/>
      <c r="CV66" s="146"/>
      <c r="CW66" s="146"/>
      <c r="CX66" s="146"/>
      <c r="CY66" s="146"/>
      <c r="CZ66" s="146"/>
      <c r="DA66" s="146"/>
      <c r="DB66" s="146"/>
      <c r="DC66" s="146"/>
      <c r="DD66" s="146"/>
      <c r="DE66" s="146"/>
      <c r="DF66" s="146"/>
      <c r="DG66" s="146"/>
      <c r="DH66" s="146"/>
      <c r="DI66" s="146"/>
      <c r="DJ66" s="146"/>
      <c r="DK66" s="146"/>
      <c r="DL66" s="146"/>
      <c r="DM66" s="146"/>
      <c r="DN66" s="146"/>
      <c r="DO66" s="146"/>
      <c r="DP66" s="146"/>
      <c r="DQ66" s="146"/>
      <c r="DR66" s="146"/>
      <c r="DS66" s="146"/>
      <c r="DT66" s="146"/>
      <c r="DU66" s="146"/>
      <c r="DV66" s="146"/>
      <c r="DW66" s="146"/>
      <c r="DX66" s="146"/>
      <c r="DY66" s="146"/>
      <c r="DZ66" s="146"/>
      <c r="EA66" s="146"/>
      <c r="EB66" s="146"/>
      <c r="EC66" s="146"/>
      <c r="ED66" s="146"/>
      <c r="EE66" s="146"/>
      <c r="EF66" s="146"/>
      <c r="EG66" s="146"/>
      <c r="EH66" s="146"/>
      <c r="EI66" s="146"/>
      <c r="EJ66" s="146"/>
      <c r="EK66" s="146"/>
      <c r="EL66" s="146"/>
      <c r="EM66" s="146"/>
      <c r="EN66" s="146"/>
      <c r="EO66" s="146"/>
      <c r="EP66" s="146"/>
      <c r="EQ66" s="146"/>
      <c r="ER66" s="146"/>
      <c r="ES66" s="146"/>
      <c r="ET66" s="146"/>
    </row>
    <row r="67" spans="1:150" s="113" customFormat="1" ht="25.5" hidden="1" customHeight="1" x14ac:dyDescent="0.25">
      <c r="A67" s="20" t="s">
        <v>93</v>
      </c>
      <c r="B67" s="21" t="s">
        <v>83</v>
      </c>
      <c r="C67" s="21"/>
      <c r="D67" s="22" t="s">
        <v>441</v>
      </c>
      <c r="E67" s="23"/>
      <c r="F67" s="23"/>
      <c r="G67" s="23"/>
      <c r="H67" s="23"/>
      <c r="I67" s="23"/>
      <c r="J67" s="23"/>
      <c r="K67" s="23"/>
      <c r="L67" s="23"/>
      <c r="M67" s="23"/>
      <c r="N67" s="23"/>
      <c r="O67" s="23"/>
      <c r="P67" s="23"/>
      <c r="Q67" s="23"/>
      <c r="R67" s="23"/>
      <c r="S67" s="24"/>
      <c r="T67" s="25"/>
      <c r="U67" s="38"/>
      <c r="V67" s="38"/>
      <c r="W67" s="28" t="s">
        <v>275</v>
      </c>
      <c r="X67" s="108"/>
      <c r="Y67" s="108"/>
      <c r="Z67" s="108"/>
      <c r="AA67" s="108"/>
      <c r="AB67" s="108"/>
      <c r="AC67" s="108"/>
      <c r="AD67" s="138"/>
      <c r="AE67" s="109"/>
      <c r="AF67" s="112"/>
      <c r="AG67" s="110"/>
      <c r="AH67" s="110"/>
      <c r="AI67" s="111"/>
      <c r="AJ67" s="109"/>
      <c r="AK67" s="112"/>
      <c r="AL67" s="110"/>
      <c r="AM67" s="110"/>
      <c r="AN67" s="110"/>
      <c r="AO67" s="110"/>
      <c r="AP67" s="110"/>
      <c r="AQ67" s="110"/>
      <c r="AR67" s="110"/>
      <c r="AS67" s="110"/>
      <c r="AT67" s="110"/>
      <c r="AU67" s="110"/>
      <c r="AV67" s="110"/>
      <c r="AW67" s="110"/>
      <c r="AX67" s="110"/>
      <c r="AY67" s="110"/>
      <c r="AZ67" s="110"/>
      <c r="BA67" s="110"/>
      <c r="BB67" s="110"/>
      <c r="BC67" s="110"/>
      <c r="BD67" s="110"/>
      <c r="BE67" s="110"/>
      <c r="BF67" s="110"/>
      <c r="BG67" s="111"/>
      <c r="BH67" s="57"/>
      <c r="BI67" s="364" t="s">
        <v>275</v>
      </c>
      <c r="BJ67" s="101"/>
      <c r="BK67" s="101"/>
      <c r="BL67" s="101"/>
      <c r="BM67" s="101"/>
      <c r="BN67" s="101"/>
      <c r="BO67" s="101"/>
      <c r="BP67" s="101"/>
      <c r="BQ67" s="101"/>
      <c r="BR67" s="101"/>
      <c r="BS67" s="101"/>
      <c r="BT67" s="101"/>
      <c r="BU67" s="101"/>
      <c r="BV67" s="101"/>
      <c r="BW67" s="101"/>
      <c r="BX67" s="101"/>
      <c r="BY67" s="101"/>
      <c r="BZ67" s="101"/>
      <c r="CA67" s="101"/>
      <c r="CB67" s="101"/>
      <c r="CC67" s="101"/>
      <c r="CD67" s="101"/>
      <c r="CE67" s="101"/>
      <c r="CF67" s="101"/>
      <c r="CG67" s="101"/>
      <c r="CH67" s="101"/>
      <c r="CI67" s="101"/>
      <c r="CJ67" s="101"/>
      <c r="CK67" s="101"/>
      <c r="CL67" s="101"/>
      <c r="CM67" s="101"/>
      <c r="CN67" s="101"/>
      <c r="CO67" s="101"/>
      <c r="CP67" s="101"/>
      <c r="CQ67" s="101"/>
      <c r="CR67" s="101"/>
      <c r="CS67" s="101"/>
      <c r="CT67" s="101"/>
      <c r="CU67" s="101"/>
      <c r="CV67" s="101"/>
      <c r="CW67" s="101"/>
      <c r="CX67" s="101"/>
      <c r="CY67" s="101"/>
      <c r="CZ67" s="101"/>
      <c r="DA67" s="101"/>
      <c r="DB67" s="101"/>
      <c r="DC67" s="101"/>
      <c r="DD67" s="101"/>
      <c r="DE67" s="101"/>
      <c r="DF67" s="101"/>
      <c r="DG67" s="101"/>
      <c r="DH67" s="101"/>
      <c r="DI67" s="101"/>
      <c r="DJ67" s="101"/>
      <c r="DK67" s="101"/>
      <c r="DL67" s="101"/>
      <c r="DM67" s="101"/>
      <c r="DN67" s="101"/>
      <c r="DO67" s="101"/>
      <c r="DP67" s="101"/>
      <c r="DQ67" s="101"/>
      <c r="DR67" s="101"/>
      <c r="DS67" s="101"/>
      <c r="DT67" s="101"/>
      <c r="DU67" s="101"/>
      <c r="DV67" s="101"/>
      <c r="DW67" s="101"/>
      <c r="DX67" s="101"/>
      <c r="DY67" s="101"/>
      <c r="DZ67" s="101"/>
      <c r="EA67" s="101"/>
      <c r="EB67" s="101"/>
      <c r="EC67" s="101"/>
      <c r="ED67" s="101"/>
      <c r="EE67" s="101"/>
      <c r="EF67" s="101"/>
      <c r="EG67" s="101"/>
      <c r="EH67" s="101"/>
      <c r="EI67" s="101"/>
      <c r="EJ67" s="101"/>
      <c r="EK67" s="101"/>
      <c r="EL67" s="101"/>
      <c r="EM67" s="101"/>
      <c r="EN67" s="101"/>
      <c r="EO67" s="101"/>
      <c r="EP67" s="101"/>
      <c r="EQ67" s="101"/>
      <c r="ER67" s="101"/>
      <c r="ES67" s="101"/>
      <c r="ET67" s="101"/>
    </row>
    <row r="68" spans="1:150" ht="25.5" hidden="1" customHeight="1" x14ac:dyDescent="0.25">
      <c r="A68" s="53" t="s">
        <v>141</v>
      </c>
      <c r="B68" s="53" t="s">
        <v>442</v>
      </c>
      <c r="C68" s="53" t="s">
        <v>443</v>
      </c>
      <c r="D68" s="77" t="s">
        <v>444</v>
      </c>
      <c r="E68" s="31" t="s">
        <v>266</v>
      </c>
      <c r="F68" s="32" t="s">
        <v>148</v>
      </c>
      <c r="G68" s="32" t="s">
        <v>417</v>
      </c>
      <c r="H68" s="32" t="s">
        <v>149</v>
      </c>
      <c r="I68" s="32" t="s">
        <v>115</v>
      </c>
      <c r="J68" s="32"/>
      <c r="K68" s="32"/>
      <c r="L68" s="32"/>
      <c r="M68" s="32"/>
      <c r="N68" s="385">
        <v>725656.21</v>
      </c>
      <c r="O68" s="385">
        <v>328808.36</v>
      </c>
      <c r="P68" s="385">
        <v>32176.85</v>
      </c>
      <c r="Q68" s="385"/>
      <c r="R68" s="385"/>
      <c r="S68" s="385">
        <v>364671</v>
      </c>
      <c r="T68" s="34">
        <v>43009</v>
      </c>
      <c r="U68" s="35">
        <v>43070</v>
      </c>
      <c r="V68" s="35">
        <v>43190</v>
      </c>
      <c r="W68" s="36">
        <v>43799</v>
      </c>
      <c r="X68" s="114">
        <v>0</v>
      </c>
      <c r="Y68" s="114">
        <v>0</v>
      </c>
      <c r="Z68" s="114">
        <v>135427</v>
      </c>
      <c r="AA68" s="114">
        <f>S68-Z68</f>
        <v>229244</v>
      </c>
      <c r="AB68" s="114">
        <v>0</v>
      </c>
      <c r="AC68" s="114"/>
      <c r="AD68" s="139"/>
      <c r="AE68" s="115"/>
      <c r="AF68" s="119">
        <v>23</v>
      </c>
      <c r="AG68" s="129" t="s">
        <v>753</v>
      </c>
      <c r="AH68" s="120"/>
      <c r="AI68" s="135"/>
      <c r="AJ68" s="136"/>
      <c r="AK68" s="119"/>
      <c r="AL68" s="120"/>
      <c r="AM68" s="120"/>
      <c r="AN68" s="120"/>
      <c r="AO68" s="120"/>
      <c r="AP68" s="120" t="s">
        <v>216</v>
      </c>
      <c r="AQ68" s="162" t="s">
        <v>750</v>
      </c>
      <c r="AR68" s="120">
        <v>261</v>
      </c>
      <c r="AS68" s="120" t="s">
        <v>206</v>
      </c>
      <c r="AT68" s="140" t="s">
        <v>207</v>
      </c>
      <c r="AU68" s="120">
        <v>100</v>
      </c>
      <c r="AV68" s="120" t="s">
        <v>208</v>
      </c>
      <c r="AW68" s="129" t="s">
        <v>209</v>
      </c>
      <c r="AX68" s="120">
        <v>1</v>
      </c>
      <c r="AY68" s="115"/>
      <c r="AZ68" s="115"/>
      <c r="BA68" s="115"/>
      <c r="BB68" s="115"/>
      <c r="BC68" s="115"/>
      <c r="BD68" s="115"/>
      <c r="BE68" s="115"/>
      <c r="BF68" s="115"/>
      <c r="BG68" s="366"/>
      <c r="BH68" s="57" t="s">
        <v>867</v>
      </c>
      <c r="BI68" s="364" t="s">
        <v>941</v>
      </c>
      <c r="BJ68" s="122"/>
      <c r="BK68" s="122"/>
      <c r="BL68" s="122"/>
      <c r="BM68" s="122"/>
      <c r="BN68" s="122"/>
    </row>
    <row r="69" spans="1:150" ht="41.25" hidden="1" customHeight="1" x14ac:dyDescent="0.25">
      <c r="A69" s="53" t="s">
        <v>142</v>
      </c>
      <c r="B69" s="53" t="s">
        <v>445</v>
      </c>
      <c r="C69" s="53" t="s">
        <v>446</v>
      </c>
      <c r="D69" s="77" t="s">
        <v>447</v>
      </c>
      <c r="E69" s="31" t="s">
        <v>297</v>
      </c>
      <c r="F69" s="32" t="s">
        <v>148</v>
      </c>
      <c r="G69" s="32" t="s">
        <v>399</v>
      </c>
      <c r="H69" s="32" t="s">
        <v>149</v>
      </c>
      <c r="I69" s="32" t="s">
        <v>115</v>
      </c>
      <c r="J69" s="32"/>
      <c r="K69" s="32"/>
      <c r="L69" s="32"/>
      <c r="M69" s="32"/>
      <c r="N69" s="33">
        <f>SUM(O69:S69)</f>
        <v>226080</v>
      </c>
      <c r="O69" s="33">
        <v>16956</v>
      </c>
      <c r="P69" s="33">
        <v>16956</v>
      </c>
      <c r="Q69" s="33">
        <v>0</v>
      </c>
      <c r="R69" s="33">
        <v>0</v>
      </c>
      <c r="S69" s="33">
        <v>192168</v>
      </c>
      <c r="T69" s="34">
        <v>43009</v>
      </c>
      <c r="U69" s="35">
        <v>43070</v>
      </c>
      <c r="V69" s="35">
        <v>43159</v>
      </c>
      <c r="W69" s="36">
        <v>43861</v>
      </c>
      <c r="X69" s="114"/>
      <c r="Y69" s="114">
        <v>0</v>
      </c>
      <c r="Z69" s="114">
        <v>60000</v>
      </c>
      <c r="AA69" s="114">
        <v>117168</v>
      </c>
      <c r="AB69" s="114">
        <v>15000</v>
      </c>
      <c r="AC69" s="114"/>
      <c r="AD69" s="139"/>
      <c r="AE69" s="115"/>
      <c r="AF69" s="119">
        <v>23</v>
      </c>
      <c r="AG69" s="129" t="s">
        <v>753</v>
      </c>
      <c r="AH69" s="120"/>
      <c r="AI69" s="135"/>
      <c r="AJ69" s="136"/>
      <c r="AK69" s="119"/>
      <c r="AL69" s="120"/>
      <c r="AM69" s="120"/>
      <c r="AN69" s="120"/>
      <c r="AO69" s="120"/>
      <c r="AP69" s="120" t="s">
        <v>216</v>
      </c>
      <c r="AQ69" s="162" t="s">
        <v>750</v>
      </c>
      <c r="AR69" s="120">
        <v>34</v>
      </c>
      <c r="AS69" s="120" t="s">
        <v>208</v>
      </c>
      <c r="AT69" s="129" t="s">
        <v>209</v>
      </c>
      <c r="AU69" s="120">
        <v>1</v>
      </c>
      <c r="AV69" s="118" t="s">
        <v>210</v>
      </c>
      <c r="AW69" s="118" t="s">
        <v>211</v>
      </c>
      <c r="AX69" s="118">
        <v>2</v>
      </c>
      <c r="AY69" s="118"/>
      <c r="AZ69" s="118"/>
      <c r="BA69" s="118"/>
      <c r="BB69" s="118"/>
      <c r="BC69" s="118"/>
      <c r="BD69" s="118"/>
      <c r="BE69" s="118"/>
      <c r="BF69" s="118"/>
      <c r="BG69" s="367"/>
      <c r="BH69" s="57" t="s">
        <v>868</v>
      </c>
      <c r="BI69" s="364" t="s">
        <v>941</v>
      </c>
      <c r="BJ69" s="122"/>
      <c r="BK69" s="122"/>
      <c r="BL69" s="122"/>
      <c r="BM69" s="122"/>
      <c r="BN69" s="122"/>
    </row>
    <row r="70" spans="1:150" ht="44.25" hidden="1" customHeight="1" x14ac:dyDescent="0.25">
      <c r="A70" s="53" t="s">
        <v>448</v>
      </c>
      <c r="B70" s="53" t="s">
        <v>449</v>
      </c>
      <c r="C70" s="53" t="s">
        <v>450</v>
      </c>
      <c r="D70" s="77" t="s">
        <v>451</v>
      </c>
      <c r="E70" s="31" t="s">
        <v>272</v>
      </c>
      <c r="F70" s="32" t="s">
        <v>148</v>
      </c>
      <c r="G70" s="32" t="s">
        <v>290</v>
      </c>
      <c r="H70" s="32" t="s">
        <v>149</v>
      </c>
      <c r="I70" s="32" t="s">
        <v>115</v>
      </c>
      <c r="J70" s="32"/>
      <c r="K70" s="32"/>
      <c r="L70" s="32"/>
      <c r="M70" s="32"/>
      <c r="N70" s="33">
        <f>O70+P70+S70</f>
        <v>312531.76470588235</v>
      </c>
      <c r="O70" s="33">
        <f>S70*15/85/2</f>
        <v>23439.882352941175</v>
      </c>
      <c r="P70" s="33">
        <f>O70</f>
        <v>23439.882352941175</v>
      </c>
      <c r="Q70" s="33">
        <v>0</v>
      </c>
      <c r="R70" s="33">
        <v>0</v>
      </c>
      <c r="S70" s="33">
        <v>265652</v>
      </c>
      <c r="T70" s="34">
        <v>43009</v>
      </c>
      <c r="U70" s="35">
        <v>43070</v>
      </c>
      <c r="V70" s="35">
        <v>43159</v>
      </c>
      <c r="W70" s="36">
        <v>43921</v>
      </c>
      <c r="X70" s="114">
        <v>0</v>
      </c>
      <c r="Y70" s="114">
        <v>0</v>
      </c>
      <c r="Z70" s="114">
        <v>125000</v>
      </c>
      <c r="AA70" s="114">
        <v>125000</v>
      </c>
      <c r="AB70" s="114">
        <f>S70-Z70-AA70</f>
        <v>15652</v>
      </c>
      <c r="AC70" s="114"/>
      <c r="AD70" s="139"/>
      <c r="AE70" s="115"/>
      <c r="AF70" s="119">
        <v>23</v>
      </c>
      <c r="AG70" s="129" t="s">
        <v>753</v>
      </c>
      <c r="AH70" s="120"/>
      <c r="AI70" s="135"/>
      <c r="AJ70" s="136"/>
      <c r="AK70" s="119"/>
      <c r="AL70" s="120"/>
      <c r="AM70" s="120"/>
      <c r="AN70" s="120"/>
      <c r="AO70" s="120"/>
      <c r="AP70" s="120" t="s">
        <v>216</v>
      </c>
      <c r="AQ70" s="162" t="s">
        <v>750</v>
      </c>
      <c r="AR70" s="120">
        <v>245</v>
      </c>
      <c r="AS70" s="120" t="s">
        <v>208</v>
      </c>
      <c r="AT70" s="129" t="s">
        <v>209</v>
      </c>
      <c r="AU70" s="120">
        <v>1</v>
      </c>
      <c r="AV70" s="118" t="s">
        <v>210</v>
      </c>
      <c r="AW70" s="118" t="s">
        <v>211</v>
      </c>
      <c r="AX70" s="118">
        <v>6</v>
      </c>
      <c r="AY70" s="118"/>
      <c r="AZ70" s="118"/>
      <c r="BA70" s="118"/>
      <c r="BB70" s="118"/>
      <c r="BC70" s="118"/>
      <c r="BD70" s="118"/>
      <c r="BE70" s="118"/>
      <c r="BF70" s="118"/>
      <c r="BG70" s="367"/>
      <c r="BH70" s="57" t="s">
        <v>866</v>
      </c>
      <c r="BI70" s="364" t="s">
        <v>941</v>
      </c>
      <c r="BJ70" s="122"/>
      <c r="BK70" s="122"/>
      <c r="BL70" s="122"/>
      <c r="BM70" s="122"/>
      <c r="BN70" s="122"/>
    </row>
    <row r="71" spans="1:150" s="165" customFormat="1" ht="24.75" hidden="1" customHeight="1" thickBot="1" x14ac:dyDescent="0.3">
      <c r="A71" s="78" t="s">
        <v>452</v>
      </c>
      <c r="B71" s="79" t="s">
        <v>83</v>
      </c>
      <c r="C71" s="79"/>
      <c r="D71" s="79" t="s">
        <v>453</v>
      </c>
      <c r="E71" s="80"/>
      <c r="F71" s="80"/>
      <c r="G71" s="80"/>
      <c r="H71" s="80"/>
      <c r="I71" s="80"/>
      <c r="J71" s="80"/>
      <c r="K71" s="80"/>
      <c r="L71" s="80"/>
      <c r="M71" s="80"/>
      <c r="N71" s="80"/>
      <c r="O71" s="80"/>
      <c r="P71" s="80"/>
      <c r="Q71" s="80"/>
      <c r="R71" s="80"/>
      <c r="S71" s="80"/>
      <c r="T71" s="81"/>
      <c r="U71" s="82"/>
      <c r="V71" s="82"/>
      <c r="W71" s="83" t="s">
        <v>275</v>
      </c>
      <c r="X71" s="80"/>
      <c r="Y71" s="80"/>
      <c r="Z71" s="80"/>
      <c r="AA71" s="80"/>
      <c r="AB71" s="80"/>
      <c r="AC71" s="80"/>
      <c r="AD71" s="80"/>
      <c r="AE71" s="163"/>
      <c r="AF71" s="80"/>
      <c r="AG71" s="80"/>
      <c r="AH71" s="80"/>
      <c r="AI71" s="80"/>
      <c r="AJ71" s="163"/>
      <c r="AK71" s="80"/>
      <c r="AL71" s="80"/>
      <c r="AM71" s="80"/>
      <c r="AN71" s="80"/>
      <c r="AO71" s="80"/>
      <c r="AP71" s="164"/>
      <c r="AQ71" s="164"/>
      <c r="AR71" s="164"/>
      <c r="AS71" s="164"/>
      <c r="AT71" s="80"/>
      <c r="AU71" s="164"/>
      <c r="AV71" s="164"/>
      <c r="AW71" s="80"/>
      <c r="AX71" s="164"/>
      <c r="AY71" s="164"/>
      <c r="AZ71" s="80"/>
      <c r="BA71" s="164"/>
      <c r="BB71" s="164"/>
      <c r="BC71" s="164"/>
      <c r="BD71" s="164"/>
      <c r="BE71" s="164"/>
      <c r="BF71" s="164"/>
      <c r="BG71" s="164"/>
      <c r="BH71" s="57"/>
      <c r="BI71" s="364" t="s">
        <v>275</v>
      </c>
      <c r="BJ71" s="101"/>
      <c r="BK71" s="101"/>
      <c r="BL71" s="101"/>
      <c r="BM71" s="101"/>
      <c r="BN71" s="101"/>
      <c r="BO71" s="101"/>
      <c r="BP71" s="101"/>
      <c r="BQ71" s="101"/>
      <c r="BR71" s="101"/>
      <c r="BS71" s="101"/>
      <c r="BT71" s="101"/>
      <c r="BU71" s="101"/>
      <c r="BV71" s="101"/>
      <c r="BW71" s="101"/>
      <c r="BX71" s="101"/>
      <c r="BY71" s="101"/>
      <c r="BZ71" s="101"/>
      <c r="CA71" s="101"/>
      <c r="CB71" s="101"/>
      <c r="CC71" s="101"/>
      <c r="CD71" s="101"/>
      <c r="CE71" s="101"/>
      <c r="CF71" s="101"/>
      <c r="CG71" s="101"/>
      <c r="CH71" s="101"/>
      <c r="CI71" s="101"/>
      <c r="CJ71" s="101"/>
      <c r="CK71" s="101"/>
      <c r="CL71" s="101"/>
      <c r="CM71" s="101"/>
      <c r="CN71" s="101"/>
      <c r="CO71" s="101"/>
      <c r="CP71" s="101"/>
      <c r="CQ71" s="101"/>
      <c r="CR71" s="101"/>
      <c r="CS71" s="101"/>
      <c r="CT71" s="101"/>
      <c r="CU71" s="101"/>
      <c r="CV71" s="101"/>
      <c r="CW71" s="101"/>
      <c r="CX71" s="101"/>
      <c r="CY71" s="101"/>
      <c r="CZ71" s="101"/>
      <c r="DA71" s="101"/>
      <c r="DB71" s="101"/>
      <c r="DC71" s="101"/>
      <c r="DD71" s="101"/>
      <c r="DE71" s="101"/>
      <c r="DF71" s="101"/>
      <c r="DG71" s="101"/>
      <c r="DH71" s="101"/>
      <c r="DI71" s="101"/>
      <c r="DJ71" s="101"/>
      <c r="DK71" s="101"/>
      <c r="DL71" s="101"/>
      <c r="DM71" s="101"/>
      <c r="DN71" s="101"/>
      <c r="DO71" s="101"/>
      <c r="DP71" s="101"/>
      <c r="DQ71" s="101"/>
      <c r="DR71" s="101"/>
      <c r="DS71" s="101"/>
      <c r="DT71" s="101"/>
      <c r="DU71" s="101"/>
      <c r="DV71" s="101"/>
      <c r="DW71" s="101"/>
      <c r="DX71" s="101"/>
      <c r="DY71" s="101"/>
      <c r="DZ71" s="101"/>
      <c r="EA71" s="101"/>
      <c r="EB71" s="101"/>
      <c r="EC71" s="101"/>
      <c r="ED71" s="101"/>
      <c r="EE71" s="101"/>
      <c r="EF71" s="101"/>
      <c r="EG71" s="101"/>
      <c r="EH71" s="101"/>
      <c r="EI71" s="101"/>
      <c r="EJ71" s="101"/>
      <c r="EK71" s="101"/>
      <c r="EL71" s="101"/>
      <c r="EM71" s="101"/>
      <c r="EN71" s="101"/>
      <c r="EO71" s="101"/>
      <c r="EP71" s="101"/>
      <c r="EQ71" s="101"/>
      <c r="ER71" s="101"/>
      <c r="ES71" s="101"/>
      <c r="ET71" s="101"/>
    </row>
    <row r="72" spans="1:150" s="113" customFormat="1" ht="25.5" hidden="1" customHeight="1" x14ac:dyDescent="0.25">
      <c r="A72" s="20" t="s">
        <v>94</v>
      </c>
      <c r="B72" s="21" t="s">
        <v>83</v>
      </c>
      <c r="C72" s="21"/>
      <c r="D72" s="22" t="s">
        <v>454</v>
      </c>
      <c r="E72" s="23"/>
      <c r="F72" s="23"/>
      <c r="G72" s="23"/>
      <c r="H72" s="23"/>
      <c r="I72" s="23"/>
      <c r="J72" s="23"/>
      <c r="K72" s="23"/>
      <c r="L72" s="23"/>
      <c r="M72" s="23"/>
      <c r="N72" s="23"/>
      <c r="O72" s="23"/>
      <c r="P72" s="23"/>
      <c r="Q72" s="23"/>
      <c r="R72" s="23"/>
      <c r="S72" s="24"/>
      <c r="T72" s="25"/>
      <c r="U72" s="38"/>
      <c r="V72" s="38"/>
      <c r="W72" s="28" t="s">
        <v>275</v>
      </c>
      <c r="X72" s="108"/>
      <c r="Y72" s="108"/>
      <c r="Z72" s="108"/>
      <c r="AA72" s="108"/>
      <c r="AB72" s="108"/>
      <c r="AC72" s="108"/>
      <c r="AD72" s="138"/>
      <c r="AE72" s="109"/>
      <c r="AF72" s="112"/>
      <c r="AG72" s="110"/>
      <c r="AH72" s="110"/>
      <c r="AI72" s="111"/>
      <c r="AJ72" s="109"/>
      <c r="AK72" s="112"/>
      <c r="AL72" s="110"/>
      <c r="AM72" s="110"/>
      <c r="AN72" s="110"/>
      <c r="AO72" s="110"/>
      <c r="AP72" s="110"/>
      <c r="AQ72" s="110"/>
      <c r="AR72" s="110"/>
      <c r="AS72" s="110"/>
      <c r="AT72" s="110"/>
      <c r="AU72" s="110"/>
      <c r="AV72" s="110"/>
      <c r="AW72" s="110"/>
      <c r="AX72" s="110"/>
      <c r="AY72" s="110"/>
      <c r="AZ72" s="110"/>
      <c r="BA72" s="110"/>
      <c r="BB72" s="110"/>
      <c r="BC72" s="110"/>
      <c r="BD72" s="110"/>
      <c r="BE72" s="110"/>
      <c r="BF72" s="110"/>
      <c r="BG72" s="111"/>
      <c r="BH72" s="57"/>
      <c r="BI72" s="364" t="s">
        <v>275</v>
      </c>
      <c r="BJ72" s="101"/>
      <c r="BK72" s="101"/>
      <c r="BL72" s="101"/>
      <c r="BM72" s="101"/>
      <c r="BN72" s="101"/>
      <c r="BO72" s="101"/>
      <c r="BP72" s="101"/>
      <c r="BQ72" s="101"/>
      <c r="BR72" s="101"/>
      <c r="BS72" s="101"/>
      <c r="BT72" s="101"/>
      <c r="BU72" s="101"/>
      <c r="BV72" s="101"/>
      <c r="BW72" s="101"/>
      <c r="BX72" s="101"/>
      <c r="BY72" s="101"/>
      <c r="BZ72" s="101"/>
      <c r="CA72" s="101"/>
      <c r="CB72" s="101"/>
      <c r="CC72" s="101"/>
      <c r="CD72" s="101"/>
      <c r="CE72" s="101"/>
      <c r="CF72" s="101"/>
      <c r="CG72" s="101"/>
      <c r="CH72" s="101"/>
      <c r="CI72" s="101"/>
      <c r="CJ72" s="101"/>
      <c r="CK72" s="101"/>
      <c r="CL72" s="101"/>
      <c r="CM72" s="101"/>
      <c r="CN72" s="101"/>
      <c r="CO72" s="101"/>
      <c r="CP72" s="101"/>
      <c r="CQ72" s="101"/>
      <c r="CR72" s="101"/>
      <c r="CS72" s="101"/>
      <c r="CT72" s="101"/>
      <c r="CU72" s="101"/>
      <c r="CV72" s="101"/>
      <c r="CW72" s="101"/>
      <c r="CX72" s="101"/>
      <c r="CY72" s="101"/>
      <c r="CZ72" s="101"/>
      <c r="DA72" s="101"/>
      <c r="DB72" s="101"/>
      <c r="DC72" s="101"/>
      <c r="DD72" s="101"/>
      <c r="DE72" s="101"/>
      <c r="DF72" s="101"/>
      <c r="DG72" s="101"/>
      <c r="DH72" s="101"/>
      <c r="DI72" s="101"/>
      <c r="DJ72" s="101"/>
      <c r="DK72" s="101"/>
      <c r="DL72" s="101"/>
      <c r="DM72" s="101"/>
      <c r="DN72" s="101"/>
      <c r="DO72" s="101"/>
      <c r="DP72" s="101"/>
      <c r="DQ72" s="101"/>
      <c r="DR72" s="101"/>
      <c r="DS72" s="101"/>
      <c r="DT72" s="101"/>
      <c r="DU72" s="101"/>
      <c r="DV72" s="101"/>
      <c r="DW72" s="101"/>
      <c r="DX72" s="101"/>
      <c r="DY72" s="101"/>
      <c r="DZ72" s="101"/>
      <c r="EA72" s="101"/>
      <c r="EB72" s="101"/>
      <c r="EC72" s="101"/>
      <c r="ED72" s="101"/>
      <c r="EE72" s="101"/>
      <c r="EF72" s="101"/>
      <c r="EG72" s="101"/>
      <c r="EH72" s="101"/>
      <c r="EI72" s="101"/>
      <c r="EJ72" s="101"/>
      <c r="EK72" s="101"/>
      <c r="EL72" s="101"/>
      <c r="EM72" s="101"/>
      <c r="EN72" s="101"/>
      <c r="EO72" s="101"/>
      <c r="EP72" s="101"/>
      <c r="EQ72" s="101"/>
      <c r="ER72" s="101"/>
      <c r="ES72" s="101"/>
      <c r="ET72" s="101"/>
    </row>
    <row r="73" spans="1:150" ht="25.5" hidden="1" customHeight="1" x14ac:dyDescent="0.25">
      <c r="A73" s="29" t="s">
        <v>144</v>
      </c>
      <c r="B73" s="29" t="s">
        <v>455</v>
      </c>
      <c r="C73" s="29" t="s">
        <v>456</v>
      </c>
      <c r="D73" s="30" t="s">
        <v>457</v>
      </c>
      <c r="E73" s="31" t="s">
        <v>280</v>
      </c>
      <c r="F73" s="32" t="s">
        <v>162</v>
      </c>
      <c r="G73" s="32" t="s">
        <v>458</v>
      </c>
      <c r="H73" s="84" t="s">
        <v>163</v>
      </c>
      <c r="I73" s="32" t="s">
        <v>115</v>
      </c>
      <c r="J73" s="32"/>
      <c r="K73" s="32"/>
      <c r="L73" s="32"/>
      <c r="M73" s="32"/>
      <c r="N73" s="33">
        <f>O73+P73+S73</f>
        <v>46877.647058823532</v>
      </c>
      <c r="O73" s="33">
        <f>P73</f>
        <v>3515.8235294117649</v>
      </c>
      <c r="P73" s="33">
        <f>7.5*S73/85</f>
        <v>3515.8235294117649</v>
      </c>
      <c r="Q73" s="33"/>
      <c r="R73" s="33"/>
      <c r="S73" s="33">
        <v>39846</v>
      </c>
      <c r="T73" s="34">
        <v>43159</v>
      </c>
      <c r="U73" s="35">
        <v>43205</v>
      </c>
      <c r="V73" s="35">
        <v>43281</v>
      </c>
      <c r="W73" s="36">
        <v>44230</v>
      </c>
      <c r="X73" s="114"/>
      <c r="Y73" s="114"/>
      <c r="Z73" s="114">
        <v>8396.0025000000005</v>
      </c>
      <c r="AA73" s="114">
        <v>10200</v>
      </c>
      <c r="AB73" s="114">
        <v>12750</v>
      </c>
      <c r="AC73" s="114">
        <v>8500</v>
      </c>
      <c r="AD73" s="139"/>
      <c r="AE73" s="115"/>
      <c r="AF73" s="145">
        <v>47</v>
      </c>
      <c r="AG73" s="129" t="s">
        <v>256</v>
      </c>
      <c r="AH73" s="120"/>
      <c r="AI73" s="135"/>
      <c r="AJ73" s="136"/>
      <c r="AK73" s="119"/>
      <c r="AL73" s="120"/>
      <c r="AM73" s="120"/>
      <c r="AN73" s="120"/>
      <c r="AO73" s="120"/>
      <c r="AP73" s="120" t="s">
        <v>219</v>
      </c>
      <c r="AQ73" s="129" t="s">
        <v>754</v>
      </c>
      <c r="AR73" s="117">
        <v>431</v>
      </c>
      <c r="AS73" s="129"/>
      <c r="AT73" s="129"/>
      <c r="AU73" s="120"/>
      <c r="AV73" s="120"/>
      <c r="AW73" s="129"/>
      <c r="AX73" s="120"/>
      <c r="AY73" s="120"/>
      <c r="AZ73" s="120"/>
      <c r="BA73" s="120"/>
      <c r="BB73" s="120"/>
      <c r="BC73" s="120"/>
      <c r="BD73" s="120"/>
      <c r="BE73" s="120"/>
      <c r="BF73" s="120"/>
      <c r="BG73" s="135"/>
      <c r="BH73" s="57" t="s">
        <v>861</v>
      </c>
      <c r="BI73" s="364" t="s">
        <v>941</v>
      </c>
    </row>
    <row r="74" spans="1:150" ht="25.5" hidden="1" customHeight="1" x14ac:dyDescent="0.25">
      <c r="A74" s="29" t="s">
        <v>459</v>
      </c>
      <c r="B74" s="29" t="s">
        <v>460</v>
      </c>
      <c r="C74" s="29" t="s">
        <v>461</v>
      </c>
      <c r="D74" s="30" t="s">
        <v>462</v>
      </c>
      <c r="E74" s="31" t="s">
        <v>463</v>
      </c>
      <c r="F74" s="32" t="s">
        <v>162</v>
      </c>
      <c r="G74" s="32" t="s">
        <v>399</v>
      </c>
      <c r="H74" s="84" t="s">
        <v>163</v>
      </c>
      <c r="I74" s="32" t="s">
        <v>115</v>
      </c>
      <c r="J74" s="32"/>
      <c r="K74" s="32"/>
      <c r="L74" s="32"/>
      <c r="M74" s="32"/>
      <c r="N74" s="33">
        <f>O74+P74+S74</f>
        <v>137798.82352941178</v>
      </c>
      <c r="O74" s="33">
        <f>P74</f>
        <v>10334.911764705883</v>
      </c>
      <c r="P74" s="33">
        <f>7.5*S74/85</f>
        <v>10334.911764705883</v>
      </c>
      <c r="Q74" s="33"/>
      <c r="R74" s="33"/>
      <c r="S74" s="33">
        <v>117129</v>
      </c>
      <c r="T74" s="34">
        <v>43159</v>
      </c>
      <c r="U74" s="35">
        <v>43205</v>
      </c>
      <c r="V74" s="35">
        <v>43281</v>
      </c>
      <c r="W74" s="36">
        <v>44355</v>
      </c>
      <c r="X74" s="114"/>
      <c r="Y74" s="114"/>
      <c r="Z74" s="114">
        <v>39000</v>
      </c>
      <c r="AA74" s="114">
        <v>26000</v>
      </c>
      <c r="AB74" s="114">
        <v>26000</v>
      </c>
      <c r="AC74" s="114">
        <v>26129</v>
      </c>
      <c r="AD74" s="139"/>
      <c r="AE74" s="115"/>
      <c r="AF74" s="145">
        <v>47</v>
      </c>
      <c r="AG74" s="129" t="s">
        <v>256</v>
      </c>
      <c r="AH74" s="120"/>
      <c r="AI74" s="135"/>
      <c r="AJ74" s="136"/>
      <c r="AK74" s="119"/>
      <c r="AL74" s="120"/>
      <c r="AM74" s="120"/>
      <c r="AN74" s="120"/>
      <c r="AP74" s="120" t="s">
        <v>219</v>
      </c>
      <c r="AQ74" s="129" t="s">
        <v>754</v>
      </c>
      <c r="AR74" s="129">
        <v>1177</v>
      </c>
      <c r="AS74" s="129" t="s">
        <v>221</v>
      </c>
      <c r="AT74" s="129" t="s">
        <v>222</v>
      </c>
      <c r="AU74" s="129">
        <v>1</v>
      </c>
      <c r="AV74" s="120"/>
      <c r="AW74" s="129"/>
      <c r="AX74" s="120"/>
      <c r="AY74" s="120"/>
      <c r="AZ74" s="120"/>
      <c r="BA74" s="120"/>
      <c r="BB74" s="120"/>
      <c r="BC74" s="120"/>
      <c r="BD74" s="120"/>
      <c r="BE74" s="120"/>
      <c r="BF74" s="120"/>
      <c r="BG74" s="135"/>
      <c r="BH74" s="57" t="s">
        <v>859</v>
      </c>
      <c r="BI74" s="364" t="s">
        <v>941</v>
      </c>
    </row>
    <row r="75" spans="1:150" ht="25.5" hidden="1" customHeight="1" x14ac:dyDescent="0.25">
      <c r="A75" s="29" t="s">
        <v>464</v>
      </c>
      <c r="B75" s="29" t="s">
        <v>465</v>
      </c>
      <c r="C75" s="29" t="s">
        <v>466</v>
      </c>
      <c r="D75" s="30" t="s">
        <v>467</v>
      </c>
      <c r="E75" s="31" t="s">
        <v>468</v>
      </c>
      <c r="F75" s="32" t="s">
        <v>162</v>
      </c>
      <c r="G75" s="32" t="s">
        <v>469</v>
      </c>
      <c r="H75" s="84" t="s">
        <v>163</v>
      </c>
      <c r="I75" s="32" t="s">
        <v>115</v>
      </c>
      <c r="J75" s="32"/>
      <c r="K75" s="32"/>
      <c r="L75" s="32"/>
      <c r="M75" s="32"/>
      <c r="N75" s="33">
        <f>O75+P75+S75</f>
        <v>190492.9411764706</v>
      </c>
      <c r="O75" s="33">
        <f>P75</f>
        <v>14286.970588235294</v>
      </c>
      <c r="P75" s="33">
        <f>7.5*S75/85</f>
        <v>14286.970588235294</v>
      </c>
      <c r="Q75" s="33"/>
      <c r="R75" s="33"/>
      <c r="S75" s="33">
        <v>161919</v>
      </c>
      <c r="T75" s="34">
        <v>43159</v>
      </c>
      <c r="U75" s="35">
        <v>43205</v>
      </c>
      <c r="V75" s="35">
        <v>43281</v>
      </c>
      <c r="W75" s="36">
        <v>44382</v>
      </c>
      <c r="X75" s="114"/>
      <c r="Y75" s="114"/>
      <c r="Z75" s="114">
        <v>25000</v>
      </c>
      <c r="AA75" s="114">
        <v>60000</v>
      </c>
      <c r="AB75" s="114">
        <v>60000</v>
      </c>
      <c r="AC75" s="114">
        <v>16919</v>
      </c>
      <c r="AD75" s="139"/>
      <c r="AE75" s="115"/>
      <c r="AF75" s="145">
        <v>47</v>
      </c>
      <c r="AG75" s="129" t="s">
        <v>256</v>
      </c>
      <c r="AH75" s="120"/>
      <c r="AI75" s="135"/>
      <c r="AJ75" s="136"/>
      <c r="AK75" s="119"/>
      <c r="AL75" s="120"/>
      <c r="AM75" s="120"/>
      <c r="AN75" s="120"/>
      <c r="AO75" s="120"/>
      <c r="AP75" s="120" t="s">
        <v>219</v>
      </c>
      <c r="AQ75" s="129" t="s">
        <v>220</v>
      </c>
      <c r="AR75" s="120">
        <v>1615</v>
      </c>
      <c r="AS75" s="120"/>
      <c r="AT75" s="129"/>
      <c r="AU75" s="120"/>
      <c r="AV75" s="120"/>
      <c r="AW75" s="129"/>
      <c r="AX75" s="120"/>
      <c r="AY75" s="120"/>
      <c r="AZ75" s="120"/>
      <c r="BA75" s="120"/>
      <c r="BB75" s="120"/>
      <c r="BC75" s="120"/>
      <c r="BD75" s="120"/>
      <c r="BE75" s="120"/>
      <c r="BF75" s="120"/>
      <c r="BG75" s="135"/>
      <c r="BH75" s="57" t="s">
        <v>858</v>
      </c>
      <c r="BI75" s="364" t="s">
        <v>941</v>
      </c>
    </row>
    <row r="76" spans="1:150" ht="25.5" hidden="1" customHeight="1" x14ac:dyDescent="0.25">
      <c r="A76" s="29" t="s">
        <v>470</v>
      </c>
      <c r="B76" s="29" t="s">
        <v>471</v>
      </c>
      <c r="C76" s="29" t="s">
        <v>472</v>
      </c>
      <c r="D76" s="30" t="s">
        <v>473</v>
      </c>
      <c r="E76" s="31" t="s">
        <v>474</v>
      </c>
      <c r="F76" s="32" t="s">
        <v>162</v>
      </c>
      <c r="G76" s="32" t="s">
        <v>475</v>
      </c>
      <c r="H76" s="84" t="s">
        <v>163</v>
      </c>
      <c r="I76" s="32" t="s">
        <v>115</v>
      </c>
      <c r="J76" s="32"/>
      <c r="K76" s="32"/>
      <c r="L76" s="32"/>
      <c r="M76" s="32"/>
      <c r="N76" s="33">
        <f>O76+P76+S76</f>
        <v>121941.17647058824</v>
      </c>
      <c r="O76" s="33">
        <f>P76</f>
        <v>9145.5882352941171</v>
      </c>
      <c r="P76" s="33">
        <f>7.5*S76/85</f>
        <v>9145.5882352941171</v>
      </c>
      <c r="Q76" s="33"/>
      <c r="R76" s="33"/>
      <c r="S76" s="33">
        <v>103650</v>
      </c>
      <c r="T76" s="34">
        <v>43159</v>
      </c>
      <c r="U76" s="35">
        <v>43205</v>
      </c>
      <c r="V76" s="35">
        <v>43281</v>
      </c>
      <c r="W76" s="36">
        <v>44624</v>
      </c>
      <c r="X76" s="114"/>
      <c r="Y76" s="114"/>
      <c r="Z76" s="114">
        <v>10000</v>
      </c>
      <c r="AA76" s="114">
        <v>40000</v>
      </c>
      <c r="AB76" s="114">
        <v>23650</v>
      </c>
      <c r="AC76" s="114">
        <v>20000</v>
      </c>
      <c r="AD76" s="139">
        <v>10000</v>
      </c>
      <c r="AE76" s="115"/>
      <c r="AF76" s="145">
        <v>47</v>
      </c>
      <c r="AG76" s="129" t="s">
        <v>256</v>
      </c>
      <c r="AI76" s="135"/>
      <c r="AJ76" s="136"/>
      <c r="AK76" s="119"/>
      <c r="AL76" s="120"/>
      <c r="AM76" s="120"/>
      <c r="AN76" s="120"/>
      <c r="AO76" s="120"/>
      <c r="AP76" s="129" t="s">
        <v>219</v>
      </c>
      <c r="AQ76" s="129" t="s">
        <v>755</v>
      </c>
      <c r="AR76" s="120">
        <v>1024</v>
      </c>
      <c r="AS76" s="136"/>
      <c r="AT76" s="129"/>
      <c r="AU76" s="120"/>
      <c r="AV76" s="120"/>
      <c r="AW76" s="129"/>
      <c r="AX76" s="120"/>
      <c r="AY76" s="120"/>
      <c r="AZ76" s="120"/>
      <c r="BA76" s="120"/>
      <c r="BB76" s="120"/>
      <c r="BC76" s="120"/>
      <c r="BD76" s="120"/>
      <c r="BE76" s="120"/>
      <c r="BF76" s="120"/>
      <c r="BG76" s="135"/>
      <c r="BH76" s="57" t="s">
        <v>860</v>
      </c>
      <c r="BI76" s="364" t="s">
        <v>941</v>
      </c>
    </row>
    <row r="77" spans="1:150" s="113" customFormat="1" ht="25.5" hidden="1" customHeight="1" x14ac:dyDescent="0.25">
      <c r="A77" s="20" t="s">
        <v>95</v>
      </c>
      <c r="B77" s="21" t="s">
        <v>83</v>
      </c>
      <c r="C77" s="21"/>
      <c r="D77" s="22" t="s">
        <v>476</v>
      </c>
      <c r="E77" s="23"/>
      <c r="F77" s="23"/>
      <c r="G77" s="23"/>
      <c r="H77" s="23"/>
      <c r="I77" s="23"/>
      <c r="J77" s="23"/>
      <c r="K77" s="23"/>
      <c r="L77" s="23"/>
      <c r="M77" s="23"/>
      <c r="N77" s="23"/>
      <c r="O77" s="23"/>
      <c r="P77" s="23"/>
      <c r="Q77" s="23"/>
      <c r="R77" s="23"/>
      <c r="S77" s="24"/>
      <c r="T77" s="25"/>
      <c r="U77" s="38"/>
      <c r="V77" s="38"/>
      <c r="W77" s="28" t="s">
        <v>275</v>
      </c>
      <c r="X77" s="108"/>
      <c r="Y77" s="108"/>
      <c r="Z77" s="108"/>
      <c r="AA77" s="108"/>
      <c r="AB77" s="108"/>
      <c r="AC77" s="108"/>
      <c r="AD77" s="138"/>
      <c r="AE77" s="109"/>
      <c r="AF77" s="112"/>
      <c r="AG77" s="110"/>
      <c r="AH77" s="110"/>
      <c r="AI77" s="111"/>
      <c r="AJ77" s="109"/>
      <c r="AK77" s="112"/>
      <c r="AL77" s="110"/>
      <c r="AM77" s="110"/>
      <c r="AN77" s="110"/>
      <c r="AO77" s="110"/>
      <c r="AP77" s="110"/>
      <c r="AQ77" s="110"/>
      <c r="AR77" s="110"/>
      <c r="AS77" s="110"/>
      <c r="AT77" s="110"/>
      <c r="AU77" s="110"/>
      <c r="AV77" s="110"/>
      <c r="AW77" s="110"/>
      <c r="AX77" s="110"/>
      <c r="AY77" s="110"/>
      <c r="AZ77" s="110"/>
      <c r="BA77" s="110"/>
      <c r="BB77" s="110"/>
      <c r="BC77" s="110"/>
      <c r="BD77" s="110"/>
      <c r="BE77" s="110"/>
      <c r="BF77" s="110"/>
      <c r="BG77" s="111"/>
      <c r="BH77" s="57"/>
      <c r="BI77" s="364" t="s">
        <v>275</v>
      </c>
      <c r="BJ77" s="101"/>
      <c r="BK77" s="101"/>
      <c r="BL77" s="101"/>
      <c r="BM77" s="101"/>
      <c r="BN77" s="101"/>
      <c r="BO77" s="101"/>
      <c r="BP77" s="101"/>
      <c r="BQ77" s="101"/>
      <c r="BR77" s="101"/>
      <c r="BS77" s="101"/>
      <c r="BT77" s="101"/>
      <c r="BU77" s="101"/>
      <c r="BV77" s="101"/>
      <c r="BW77" s="101"/>
      <c r="BX77" s="101"/>
      <c r="BY77" s="101"/>
      <c r="BZ77" s="101"/>
      <c r="CA77" s="101"/>
      <c r="CB77" s="101"/>
      <c r="CC77" s="101"/>
      <c r="CD77" s="101"/>
      <c r="CE77" s="101"/>
      <c r="CF77" s="101"/>
      <c r="CG77" s="101"/>
      <c r="CH77" s="101"/>
      <c r="CI77" s="101"/>
      <c r="CJ77" s="101"/>
      <c r="CK77" s="101"/>
      <c r="CL77" s="101"/>
      <c r="CM77" s="101"/>
      <c r="CN77" s="101"/>
      <c r="CO77" s="101"/>
      <c r="CP77" s="101"/>
      <c r="CQ77" s="101"/>
      <c r="CR77" s="101"/>
      <c r="CS77" s="101"/>
      <c r="CT77" s="101"/>
      <c r="CU77" s="101"/>
      <c r="CV77" s="101"/>
      <c r="CW77" s="101"/>
      <c r="CX77" s="101"/>
      <c r="CY77" s="101"/>
      <c r="CZ77" s="101"/>
      <c r="DA77" s="101"/>
      <c r="DB77" s="101"/>
      <c r="DC77" s="101"/>
      <c r="DD77" s="101"/>
      <c r="DE77" s="101"/>
      <c r="DF77" s="101"/>
      <c r="DG77" s="101"/>
      <c r="DH77" s="101"/>
      <c r="DI77" s="101"/>
      <c r="DJ77" s="101"/>
      <c r="DK77" s="101"/>
      <c r="DL77" s="101"/>
      <c r="DM77" s="101"/>
      <c r="DN77" s="101"/>
      <c r="DO77" s="101"/>
      <c r="DP77" s="101"/>
      <c r="DQ77" s="101"/>
      <c r="DR77" s="101"/>
      <c r="DS77" s="101"/>
      <c r="DT77" s="101"/>
      <c r="DU77" s="101"/>
      <c r="DV77" s="101"/>
      <c r="DW77" s="101"/>
      <c r="DX77" s="101"/>
      <c r="DY77" s="101"/>
      <c r="DZ77" s="101"/>
      <c r="EA77" s="101"/>
      <c r="EB77" s="101"/>
      <c r="EC77" s="101"/>
      <c r="ED77" s="101"/>
      <c r="EE77" s="101"/>
      <c r="EF77" s="101"/>
      <c r="EG77" s="101"/>
      <c r="EH77" s="101"/>
      <c r="EI77" s="101"/>
      <c r="EJ77" s="101"/>
      <c r="EK77" s="101"/>
      <c r="EL77" s="101"/>
      <c r="EM77" s="101"/>
      <c r="EN77" s="101"/>
      <c r="EO77" s="101"/>
      <c r="EP77" s="101"/>
      <c r="EQ77" s="101"/>
      <c r="ER77" s="101"/>
      <c r="ES77" s="101"/>
      <c r="ET77" s="101"/>
    </row>
    <row r="78" spans="1:150" ht="25.5" hidden="1" customHeight="1" x14ac:dyDescent="0.25">
      <c r="A78" s="29" t="s">
        <v>477</v>
      </c>
      <c r="B78" s="29" t="s">
        <v>478</v>
      </c>
      <c r="C78" s="29" t="s">
        <v>479</v>
      </c>
      <c r="D78" s="30" t="s">
        <v>480</v>
      </c>
      <c r="E78" s="31" t="s">
        <v>481</v>
      </c>
      <c r="F78" s="32" t="s">
        <v>162</v>
      </c>
      <c r="G78" s="32" t="s">
        <v>399</v>
      </c>
      <c r="H78" s="84" t="s">
        <v>482</v>
      </c>
      <c r="I78" s="32" t="s">
        <v>115</v>
      </c>
      <c r="J78" s="32"/>
      <c r="K78" s="32"/>
      <c r="L78" s="32"/>
      <c r="M78" s="32"/>
      <c r="N78" s="33">
        <v>12312.235294117647</v>
      </c>
      <c r="O78" s="33">
        <v>923.4176470588236</v>
      </c>
      <c r="P78" s="33">
        <v>923.4176470588236</v>
      </c>
      <c r="Q78" s="33">
        <v>0</v>
      </c>
      <c r="R78" s="33">
        <v>0</v>
      </c>
      <c r="S78" s="33">
        <v>10465.4</v>
      </c>
      <c r="T78" s="34">
        <v>43190</v>
      </c>
      <c r="U78" s="35">
        <v>43221</v>
      </c>
      <c r="V78" s="35">
        <v>43312</v>
      </c>
      <c r="W78" s="36">
        <v>44408</v>
      </c>
      <c r="X78" s="114"/>
      <c r="Y78" s="114"/>
      <c r="Z78" s="114">
        <v>1500</v>
      </c>
      <c r="AA78" s="114">
        <v>2500</v>
      </c>
      <c r="AB78" s="114">
        <v>2500</v>
      </c>
      <c r="AC78" s="114">
        <v>1032.33</v>
      </c>
      <c r="AD78" s="139">
        <v>0</v>
      </c>
      <c r="AE78" s="115"/>
      <c r="AF78" s="145">
        <v>47</v>
      </c>
      <c r="AG78" s="129" t="s">
        <v>256</v>
      </c>
      <c r="AH78" s="136"/>
      <c r="AI78" s="120"/>
      <c r="AJ78" s="136"/>
      <c r="AK78" s="120"/>
      <c r="AL78" s="120"/>
      <c r="AM78" s="120"/>
      <c r="AN78" s="120"/>
      <c r="AO78" s="120"/>
      <c r="AP78" s="129" t="s">
        <v>236</v>
      </c>
      <c r="AQ78" s="129" t="s">
        <v>756</v>
      </c>
      <c r="AR78" s="120">
        <v>28</v>
      </c>
      <c r="AS78" s="136"/>
      <c r="AT78" s="129"/>
      <c r="AU78" s="120"/>
      <c r="AV78" s="120"/>
      <c r="AW78" s="129"/>
      <c r="AX78" s="120"/>
      <c r="AY78" s="120"/>
      <c r="AZ78" s="120"/>
      <c r="BA78" s="120"/>
      <c r="BB78" s="120"/>
      <c r="BC78" s="120"/>
      <c r="BD78" s="120"/>
      <c r="BE78" s="120"/>
      <c r="BF78" s="120"/>
      <c r="BG78" s="135"/>
      <c r="BH78" s="57" t="s">
        <v>864</v>
      </c>
      <c r="BI78" s="364" t="s">
        <v>941</v>
      </c>
    </row>
    <row r="79" spans="1:150" ht="25.5" hidden="1" customHeight="1" x14ac:dyDescent="0.25">
      <c r="A79" s="29" t="s">
        <v>483</v>
      </c>
      <c r="B79" s="29" t="s">
        <v>484</v>
      </c>
      <c r="C79" s="29" t="s">
        <v>485</v>
      </c>
      <c r="D79" s="30" t="s">
        <v>486</v>
      </c>
      <c r="E79" s="31" t="s">
        <v>280</v>
      </c>
      <c r="F79" s="32" t="s">
        <v>162</v>
      </c>
      <c r="G79" s="32" t="s">
        <v>487</v>
      </c>
      <c r="H79" s="84" t="s">
        <v>482</v>
      </c>
      <c r="I79" s="32" t="s">
        <v>115</v>
      </c>
      <c r="J79" s="32"/>
      <c r="K79" s="32"/>
      <c r="L79" s="32"/>
      <c r="M79" s="32"/>
      <c r="N79" s="33">
        <v>4317</v>
      </c>
      <c r="O79" s="33">
        <v>323.7</v>
      </c>
      <c r="P79" s="33">
        <v>323.7</v>
      </c>
      <c r="Q79" s="33">
        <v>0</v>
      </c>
      <c r="R79" s="33">
        <v>0</v>
      </c>
      <c r="S79" s="33">
        <v>3669.6</v>
      </c>
      <c r="T79" s="34">
        <v>43190</v>
      </c>
      <c r="U79" s="35">
        <v>43252</v>
      </c>
      <c r="V79" s="35">
        <v>43373</v>
      </c>
      <c r="W79" s="36">
        <v>44381</v>
      </c>
      <c r="X79" s="114"/>
      <c r="Y79" s="114"/>
      <c r="Z79" s="114">
        <v>641</v>
      </c>
      <c r="AA79" s="114">
        <v>1225</v>
      </c>
      <c r="AB79" s="114">
        <v>1700</v>
      </c>
      <c r="AC79" s="114">
        <v>751</v>
      </c>
      <c r="AD79" s="139">
        <v>0</v>
      </c>
      <c r="AE79" s="115"/>
      <c r="AF79" s="145">
        <v>47</v>
      </c>
      <c r="AG79" s="129" t="s">
        <v>256</v>
      </c>
      <c r="AH79" s="136"/>
      <c r="AI79" s="120"/>
      <c r="AJ79" s="136"/>
      <c r="AK79" s="120"/>
      <c r="AL79" s="120"/>
      <c r="AM79" s="120"/>
      <c r="AN79" s="120"/>
      <c r="AO79" s="120"/>
      <c r="AP79" s="129" t="s">
        <v>236</v>
      </c>
      <c r="AQ79" s="129" t="s">
        <v>756</v>
      </c>
      <c r="AR79" s="120">
        <v>9</v>
      </c>
      <c r="AS79" s="136"/>
      <c r="AT79" s="129"/>
      <c r="AU79" s="120"/>
      <c r="AV79" s="120"/>
      <c r="AW79" s="129"/>
      <c r="AX79" s="120"/>
      <c r="AY79" s="120"/>
      <c r="AZ79" s="120"/>
      <c r="BA79" s="120"/>
      <c r="BB79" s="120"/>
      <c r="BC79" s="120"/>
      <c r="BD79" s="120"/>
      <c r="BE79" s="120"/>
      <c r="BF79" s="120"/>
      <c r="BG79" s="135"/>
      <c r="BH79" s="57" t="s">
        <v>863</v>
      </c>
      <c r="BI79" s="364" t="s">
        <v>941</v>
      </c>
    </row>
    <row r="80" spans="1:150" ht="25.5" hidden="1" customHeight="1" x14ac:dyDescent="0.25">
      <c r="A80" s="29" t="s">
        <v>488</v>
      </c>
      <c r="B80" s="29" t="s">
        <v>489</v>
      </c>
      <c r="C80" s="29" t="s">
        <v>490</v>
      </c>
      <c r="D80" s="30" t="s">
        <v>491</v>
      </c>
      <c r="E80" s="31" t="s">
        <v>492</v>
      </c>
      <c r="F80" s="32" t="s">
        <v>162</v>
      </c>
      <c r="G80" s="32" t="s">
        <v>493</v>
      </c>
      <c r="H80" s="84" t="s">
        <v>482</v>
      </c>
      <c r="I80" s="32" t="s">
        <v>115</v>
      </c>
      <c r="J80" s="32"/>
      <c r="K80" s="32"/>
      <c r="L80" s="32"/>
      <c r="M80" s="32"/>
      <c r="N80" s="33">
        <v>10980</v>
      </c>
      <c r="O80" s="33">
        <v>823.5</v>
      </c>
      <c r="P80" s="33">
        <v>823.5</v>
      </c>
      <c r="Q80" s="33">
        <v>0</v>
      </c>
      <c r="R80" s="33">
        <v>0</v>
      </c>
      <c r="S80" s="33">
        <v>9333</v>
      </c>
      <c r="T80" s="34">
        <v>43190</v>
      </c>
      <c r="U80" s="35">
        <v>43252</v>
      </c>
      <c r="V80" s="35">
        <v>43373</v>
      </c>
      <c r="W80" s="36">
        <v>44381</v>
      </c>
      <c r="X80" s="114"/>
      <c r="Y80" s="114"/>
      <c r="Z80" s="114">
        <v>3000</v>
      </c>
      <c r="AA80" s="114">
        <v>6333</v>
      </c>
      <c r="AB80" s="114"/>
      <c r="AC80" s="114"/>
      <c r="AD80" s="139"/>
      <c r="AE80" s="115"/>
      <c r="AF80" s="145">
        <v>47</v>
      </c>
      <c r="AG80" s="129" t="s">
        <v>256</v>
      </c>
      <c r="AH80" s="136"/>
      <c r="AI80" s="120"/>
      <c r="AJ80" s="136"/>
      <c r="AK80" s="120"/>
      <c r="AL80" s="120"/>
      <c r="AM80" s="120"/>
      <c r="AN80" s="120"/>
      <c r="AO80" s="120"/>
      <c r="AP80" s="129" t="s">
        <v>236</v>
      </c>
      <c r="AQ80" s="129" t="s">
        <v>756</v>
      </c>
      <c r="AR80" s="120">
        <v>25</v>
      </c>
      <c r="AS80" s="136"/>
      <c r="AT80" s="129"/>
      <c r="AU80" s="120"/>
      <c r="AV80" s="120"/>
      <c r="AW80" s="129"/>
      <c r="AX80" s="120"/>
      <c r="AY80" s="120"/>
      <c r="AZ80" s="120"/>
      <c r="BA80" s="120"/>
      <c r="BB80" s="120"/>
      <c r="BC80" s="120"/>
      <c r="BD80" s="120"/>
      <c r="BE80" s="120"/>
      <c r="BF80" s="120"/>
      <c r="BG80" s="135"/>
      <c r="BH80" s="57" t="s">
        <v>862</v>
      </c>
      <c r="BI80" s="364" t="s">
        <v>941</v>
      </c>
    </row>
    <row r="81" spans="1:150" ht="25.5" hidden="1" customHeight="1" x14ac:dyDescent="0.25">
      <c r="A81" s="29" t="s">
        <v>494</v>
      </c>
      <c r="B81" s="29" t="s">
        <v>495</v>
      </c>
      <c r="C81" s="29" t="s">
        <v>496</v>
      </c>
      <c r="D81" s="30" t="s">
        <v>497</v>
      </c>
      <c r="E81" s="31" t="s">
        <v>498</v>
      </c>
      <c r="F81" s="32" t="s">
        <v>162</v>
      </c>
      <c r="G81" s="32" t="s">
        <v>361</v>
      </c>
      <c r="H81" s="84" t="s">
        <v>482</v>
      </c>
      <c r="I81" s="32" t="s">
        <v>115</v>
      </c>
      <c r="J81" s="32"/>
      <c r="K81" s="32"/>
      <c r="L81" s="32"/>
      <c r="M81" s="32"/>
      <c r="N81" s="33">
        <v>17152.939999999999</v>
      </c>
      <c r="O81" s="33">
        <v>1286.47</v>
      </c>
      <c r="P81" s="33">
        <v>1286.47</v>
      </c>
      <c r="Q81" s="33">
        <v>0</v>
      </c>
      <c r="R81" s="33">
        <v>0</v>
      </c>
      <c r="S81" s="33">
        <v>14580</v>
      </c>
      <c r="T81" s="34">
        <v>43190</v>
      </c>
      <c r="U81" s="35">
        <v>43344</v>
      </c>
      <c r="V81" s="35">
        <v>43465</v>
      </c>
      <c r="W81" s="36">
        <v>44615</v>
      </c>
      <c r="X81" s="114"/>
      <c r="Y81" s="114"/>
      <c r="Z81" s="114"/>
      <c r="AA81" s="114">
        <v>4860</v>
      </c>
      <c r="AB81" s="114">
        <v>4860</v>
      </c>
      <c r="AC81" s="114">
        <v>4860</v>
      </c>
      <c r="AD81" s="139"/>
      <c r="AE81" s="115"/>
      <c r="AF81" s="145">
        <v>47</v>
      </c>
      <c r="AG81" s="129" t="s">
        <v>256</v>
      </c>
      <c r="AH81" s="136"/>
      <c r="AI81" s="120"/>
      <c r="AJ81" s="136"/>
      <c r="AK81" s="120"/>
      <c r="AL81" s="120"/>
      <c r="AM81" s="120"/>
      <c r="AN81" s="120"/>
      <c r="AO81" s="120"/>
      <c r="AP81" s="129" t="s">
        <v>236</v>
      </c>
      <c r="AQ81" s="129" t="s">
        <v>756</v>
      </c>
      <c r="AR81" s="120">
        <v>38</v>
      </c>
      <c r="AS81" s="136"/>
      <c r="AT81" s="129"/>
      <c r="AU81" s="120"/>
      <c r="AV81" s="120"/>
      <c r="AW81" s="129"/>
      <c r="AX81" s="120"/>
      <c r="AY81" s="120"/>
      <c r="AZ81" s="120"/>
      <c r="BA81" s="120"/>
      <c r="BB81" s="120"/>
      <c r="BC81" s="120"/>
      <c r="BD81" s="120"/>
      <c r="BE81" s="120"/>
      <c r="BF81" s="120"/>
      <c r="BG81" s="135"/>
      <c r="BH81" s="57" t="s">
        <v>865</v>
      </c>
      <c r="BI81" s="364" t="s">
        <v>941</v>
      </c>
    </row>
    <row r="82" spans="1:150" s="113" customFormat="1" ht="25.5" hidden="1" customHeight="1" x14ac:dyDescent="0.25">
      <c r="A82" s="20" t="s">
        <v>96</v>
      </c>
      <c r="B82" s="20"/>
      <c r="C82" s="20"/>
      <c r="D82" s="85" t="s">
        <v>499</v>
      </c>
      <c r="E82" s="86"/>
      <c r="F82" s="86"/>
      <c r="G82" s="86"/>
      <c r="H82" s="86"/>
      <c r="I82" s="86"/>
      <c r="J82" s="86"/>
      <c r="K82" s="86"/>
      <c r="L82" s="86"/>
      <c r="M82" s="86"/>
      <c r="N82" s="86"/>
      <c r="O82" s="86"/>
      <c r="P82" s="86"/>
      <c r="Q82" s="86"/>
      <c r="R82" s="86"/>
      <c r="S82" s="86"/>
      <c r="T82" s="25"/>
      <c r="U82" s="38"/>
      <c r="V82" s="38"/>
      <c r="W82" s="28" t="s">
        <v>275</v>
      </c>
      <c r="X82" s="108"/>
      <c r="Y82" s="108"/>
      <c r="Z82" s="108"/>
      <c r="AA82" s="108"/>
      <c r="AB82" s="108"/>
      <c r="AC82" s="108"/>
      <c r="AD82" s="138"/>
      <c r="AE82" s="109"/>
      <c r="AF82" s="112"/>
      <c r="AG82" s="110"/>
      <c r="AH82" s="110"/>
      <c r="AI82" s="110"/>
      <c r="AJ82" s="109"/>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1"/>
      <c r="BH82" s="57"/>
      <c r="BI82" s="364" t="s">
        <v>275</v>
      </c>
      <c r="BJ82" s="101"/>
      <c r="BK82" s="101"/>
      <c r="BL82" s="101"/>
      <c r="BM82" s="101"/>
      <c r="BN82" s="101"/>
      <c r="BO82" s="101"/>
      <c r="BP82" s="101"/>
      <c r="BQ82" s="101"/>
      <c r="BR82" s="101"/>
      <c r="BS82" s="101"/>
      <c r="BT82" s="101"/>
      <c r="BU82" s="101"/>
      <c r="BV82" s="101"/>
      <c r="BW82" s="101"/>
      <c r="BX82" s="101"/>
      <c r="BY82" s="101"/>
      <c r="BZ82" s="101"/>
      <c r="CA82" s="101"/>
      <c r="CB82" s="101"/>
      <c r="CC82" s="101"/>
      <c r="CD82" s="101"/>
      <c r="CE82" s="101"/>
      <c r="CF82" s="101"/>
      <c r="CG82" s="101"/>
      <c r="CH82" s="101"/>
      <c r="CI82" s="101"/>
      <c r="CJ82" s="101"/>
      <c r="CK82" s="101"/>
      <c r="CL82" s="101"/>
      <c r="CM82" s="101"/>
      <c r="CN82" s="101"/>
      <c r="CO82" s="101"/>
      <c r="CP82" s="101"/>
      <c r="CQ82" s="101"/>
      <c r="CR82" s="101"/>
      <c r="CS82" s="101"/>
      <c r="CT82" s="101"/>
      <c r="CU82" s="101"/>
      <c r="CV82" s="101"/>
      <c r="CW82" s="101"/>
      <c r="CX82" s="101"/>
      <c r="CY82" s="101"/>
      <c r="CZ82" s="101"/>
      <c r="DA82" s="101"/>
      <c r="DB82" s="101"/>
      <c r="DC82" s="101"/>
      <c r="DD82" s="101"/>
      <c r="DE82" s="101"/>
      <c r="DF82" s="101"/>
      <c r="DG82" s="101"/>
      <c r="DH82" s="101"/>
      <c r="DI82" s="101"/>
      <c r="DJ82" s="101"/>
      <c r="DK82" s="101"/>
      <c r="DL82" s="101"/>
      <c r="DM82" s="101"/>
      <c r="DN82" s="101"/>
      <c r="DO82" s="101"/>
      <c r="DP82" s="101"/>
      <c r="DQ82" s="101"/>
      <c r="DR82" s="101"/>
      <c r="DS82" s="101"/>
      <c r="DT82" s="101"/>
      <c r="DU82" s="101"/>
      <c r="DV82" s="101"/>
      <c r="DW82" s="101"/>
      <c r="DX82" s="101"/>
      <c r="DY82" s="101"/>
      <c r="DZ82" s="101"/>
      <c r="EA82" s="101"/>
      <c r="EB82" s="101"/>
      <c r="EC82" s="101"/>
      <c r="ED82" s="101"/>
      <c r="EE82" s="101"/>
      <c r="EF82" s="101"/>
      <c r="EG82" s="101"/>
      <c r="EH82" s="101"/>
      <c r="EI82" s="101"/>
      <c r="EJ82" s="101"/>
      <c r="EK82" s="101"/>
      <c r="EL82" s="101"/>
      <c r="EM82" s="101"/>
      <c r="EN82" s="101"/>
      <c r="EO82" s="101"/>
      <c r="EP82" s="101"/>
      <c r="EQ82" s="101"/>
      <c r="ER82" s="101"/>
      <c r="ES82" s="101"/>
      <c r="ET82" s="101"/>
    </row>
    <row r="83" spans="1:150" s="101" customFormat="1" ht="25.5" hidden="1" customHeight="1" x14ac:dyDescent="0.25">
      <c r="A83" s="39" t="s">
        <v>145</v>
      </c>
      <c r="B83" s="87" t="s">
        <v>500</v>
      </c>
      <c r="C83" s="88" t="s">
        <v>501</v>
      </c>
      <c r="D83" s="89" t="s">
        <v>502</v>
      </c>
      <c r="E83" s="90" t="s">
        <v>280</v>
      </c>
      <c r="F83" s="90" t="s">
        <v>162</v>
      </c>
      <c r="G83" s="90" t="s">
        <v>487</v>
      </c>
      <c r="H83" s="90" t="s">
        <v>165</v>
      </c>
      <c r="I83" s="90" t="s">
        <v>115</v>
      </c>
      <c r="J83" s="90"/>
      <c r="K83" s="90"/>
      <c r="L83" s="90"/>
      <c r="M83" s="90"/>
      <c r="N83" s="91">
        <f>SUM(O83:S83)</f>
        <v>33913.85</v>
      </c>
      <c r="O83" s="91">
        <v>2543.5300000000002</v>
      </c>
      <c r="P83" s="91">
        <v>2543.5300000000002</v>
      </c>
      <c r="Q83" s="91">
        <v>0</v>
      </c>
      <c r="R83" s="91">
        <v>0</v>
      </c>
      <c r="S83" s="91">
        <v>28826.79</v>
      </c>
      <c r="T83" s="43">
        <v>43312</v>
      </c>
      <c r="U83" s="44">
        <v>43374</v>
      </c>
      <c r="V83" s="44">
        <v>43465</v>
      </c>
      <c r="W83" s="45">
        <v>43889</v>
      </c>
      <c r="X83" s="91"/>
      <c r="Y83" s="91"/>
      <c r="Z83" s="91"/>
      <c r="AA83" s="91">
        <f>S83/17*12</f>
        <v>20348.322352941177</v>
      </c>
      <c r="AB83" s="91">
        <f>S83-AA83</f>
        <v>8478.4676470588238</v>
      </c>
      <c r="AC83" s="91"/>
      <c r="AD83" s="149"/>
      <c r="AE83" s="131"/>
      <c r="AF83" s="133">
        <v>27</v>
      </c>
      <c r="AG83" s="116" t="s">
        <v>757</v>
      </c>
      <c r="AH83" s="117"/>
      <c r="AI83" s="117"/>
      <c r="AJ83" s="131"/>
      <c r="AK83" s="117"/>
      <c r="AL83" s="117"/>
      <c r="AM83" s="117"/>
      <c r="AN83" s="117"/>
      <c r="AO83" s="117"/>
      <c r="AP83" s="117" t="s">
        <v>223</v>
      </c>
      <c r="AQ83" s="116" t="s">
        <v>758</v>
      </c>
      <c r="AR83" s="117">
        <v>2500</v>
      </c>
      <c r="AS83" s="117" t="s">
        <v>224</v>
      </c>
      <c r="AT83" s="116" t="s">
        <v>759</v>
      </c>
      <c r="AU83" s="117">
        <v>1</v>
      </c>
      <c r="AV83" s="117"/>
      <c r="AW83" s="117"/>
      <c r="AX83" s="117"/>
      <c r="AY83" s="117"/>
      <c r="AZ83" s="117"/>
      <c r="BA83" s="117"/>
      <c r="BB83" s="117"/>
      <c r="BC83" s="117"/>
      <c r="BD83" s="117"/>
      <c r="BE83" s="117"/>
      <c r="BF83" s="117"/>
      <c r="BG83" s="132"/>
      <c r="BH83" s="57" t="s">
        <v>852</v>
      </c>
      <c r="BI83" s="364" t="s">
        <v>941</v>
      </c>
    </row>
    <row r="84" spans="1:150" s="101" customFormat="1" ht="25.5" hidden="1" customHeight="1" x14ac:dyDescent="0.25">
      <c r="A84" s="39" t="s">
        <v>146</v>
      </c>
      <c r="B84" s="87" t="s">
        <v>503</v>
      </c>
      <c r="C84" s="92" t="s">
        <v>504</v>
      </c>
      <c r="D84" s="93" t="s">
        <v>505</v>
      </c>
      <c r="E84" s="90" t="s">
        <v>506</v>
      </c>
      <c r="F84" s="90" t="s">
        <v>162</v>
      </c>
      <c r="G84" s="90" t="s">
        <v>487</v>
      </c>
      <c r="H84" s="90" t="s">
        <v>165</v>
      </c>
      <c r="I84" s="90" t="s">
        <v>115</v>
      </c>
      <c r="J84" s="90"/>
      <c r="K84" s="90"/>
      <c r="L84" s="90"/>
      <c r="M84" s="90"/>
      <c r="N84" s="91">
        <f t="shared" ref="N84:N99" si="0">SUM(O84:S84)</f>
        <v>34079.07</v>
      </c>
      <c r="O84" s="91"/>
      <c r="P84" s="91">
        <v>2555.9299999999998</v>
      </c>
      <c r="Q84" s="91">
        <v>2555.9299999999998</v>
      </c>
      <c r="R84" s="91"/>
      <c r="S84" s="91">
        <v>28967.21</v>
      </c>
      <c r="T84" s="43">
        <v>43312</v>
      </c>
      <c r="U84" s="44">
        <v>43344</v>
      </c>
      <c r="V84" s="44">
        <v>43434</v>
      </c>
      <c r="W84" s="45">
        <v>43646</v>
      </c>
      <c r="X84" s="91"/>
      <c r="Y84" s="91"/>
      <c r="Z84" s="91">
        <f>S84/6</f>
        <v>4827.8683333333329</v>
      </c>
      <c r="AA84" s="91">
        <f>S84-Z84</f>
        <v>24139.341666666667</v>
      </c>
      <c r="AB84" s="91"/>
      <c r="AC84" s="91"/>
      <c r="AD84" s="149"/>
      <c r="AE84" s="131"/>
      <c r="AF84" s="133">
        <v>27</v>
      </c>
      <c r="AG84" s="116" t="s">
        <v>757</v>
      </c>
      <c r="AH84" s="117"/>
      <c r="AI84" s="117"/>
      <c r="AJ84" s="131"/>
      <c r="AK84" s="117"/>
      <c r="AL84" s="117"/>
      <c r="AM84" s="117"/>
      <c r="AN84" s="117"/>
      <c r="AO84" s="117"/>
      <c r="AP84" s="117" t="s">
        <v>223</v>
      </c>
      <c r="AQ84" s="116" t="s">
        <v>758</v>
      </c>
      <c r="AR84" s="117">
        <v>3700</v>
      </c>
      <c r="AS84" s="117" t="s">
        <v>224</v>
      </c>
      <c r="AT84" s="116" t="s">
        <v>759</v>
      </c>
      <c r="AU84" s="117">
        <v>1</v>
      </c>
      <c r="AV84" s="117"/>
      <c r="AW84" s="117"/>
      <c r="AX84" s="117"/>
      <c r="AY84" s="117"/>
      <c r="AZ84" s="117"/>
      <c r="BA84" s="117"/>
      <c r="BB84" s="117"/>
      <c r="BC84" s="117"/>
      <c r="BD84" s="117"/>
      <c r="BE84" s="117"/>
      <c r="BF84" s="117"/>
      <c r="BG84" s="132"/>
      <c r="BH84" s="57" t="s">
        <v>841</v>
      </c>
      <c r="BI84" s="364" t="s">
        <v>941</v>
      </c>
    </row>
    <row r="85" spans="1:150" s="101" customFormat="1" ht="25.5" hidden="1" customHeight="1" x14ac:dyDescent="0.25">
      <c r="A85" s="39" t="s">
        <v>507</v>
      </c>
      <c r="B85" s="87" t="s">
        <v>508</v>
      </c>
      <c r="C85" s="92" t="s">
        <v>509</v>
      </c>
      <c r="D85" s="93" t="s">
        <v>510</v>
      </c>
      <c r="E85" s="90" t="s">
        <v>511</v>
      </c>
      <c r="F85" s="90" t="s">
        <v>162</v>
      </c>
      <c r="G85" s="90" t="s">
        <v>512</v>
      </c>
      <c r="H85" s="90" t="s">
        <v>165</v>
      </c>
      <c r="I85" s="90" t="s">
        <v>115</v>
      </c>
      <c r="J85" s="90"/>
      <c r="K85" s="90"/>
      <c r="L85" s="90"/>
      <c r="M85" s="90"/>
      <c r="N85" s="91">
        <f t="shared" si="0"/>
        <v>178381.68000000002</v>
      </c>
      <c r="O85" s="91">
        <v>13378.64</v>
      </c>
      <c r="P85" s="91">
        <v>13378.62</v>
      </c>
      <c r="Q85" s="91"/>
      <c r="R85" s="91"/>
      <c r="S85" s="91">
        <v>151624.42000000001</v>
      </c>
      <c r="T85" s="43">
        <v>43312</v>
      </c>
      <c r="U85" s="44">
        <v>43371</v>
      </c>
      <c r="V85" s="44">
        <v>43434</v>
      </c>
      <c r="W85" s="45">
        <v>43889</v>
      </c>
      <c r="X85" s="91"/>
      <c r="Y85" s="91"/>
      <c r="Z85" s="91">
        <f>S85/24</f>
        <v>6317.6841666666669</v>
      </c>
      <c r="AA85" s="91">
        <f>Z85*12</f>
        <v>75812.210000000006</v>
      </c>
      <c r="AB85" s="91">
        <f>S85-Z85-AA85</f>
        <v>69494.525833333333</v>
      </c>
      <c r="AC85" s="91"/>
      <c r="AD85" s="149"/>
      <c r="AE85" s="131"/>
      <c r="AF85" s="133">
        <v>27</v>
      </c>
      <c r="AG85" s="116" t="s">
        <v>757</v>
      </c>
      <c r="AH85" s="117"/>
      <c r="AI85" s="117"/>
      <c r="AJ85" s="131"/>
      <c r="AK85" s="117"/>
      <c r="AL85" s="117"/>
      <c r="AM85" s="117"/>
      <c r="AN85" s="117"/>
      <c r="AO85" s="117"/>
      <c r="AP85" s="117" t="s">
        <v>223</v>
      </c>
      <c r="AQ85" s="116" t="s">
        <v>758</v>
      </c>
      <c r="AR85" s="117">
        <v>16488</v>
      </c>
      <c r="AS85" s="117" t="s">
        <v>224</v>
      </c>
      <c r="AT85" s="116" t="s">
        <v>759</v>
      </c>
      <c r="AU85" s="117">
        <v>5</v>
      </c>
      <c r="AV85" s="117"/>
      <c r="AW85" s="117"/>
      <c r="AX85" s="117"/>
      <c r="AY85" s="117"/>
      <c r="AZ85" s="117"/>
      <c r="BA85" s="117"/>
      <c r="BB85" s="117"/>
      <c r="BC85" s="117"/>
      <c r="BD85" s="117"/>
      <c r="BE85" s="117"/>
      <c r="BF85" s="117"/>
      <c r="BG85" s="132"/>
      <c r="BH85" s="57" t="s">
        <v>851</v>
      </c>
      <c r="BI85" s="364" t="s">
        <v>941</v>
      </c>
    </row>
    <row r="86" spans="1:150" s="101" customFormat="1" ht="25.5" hidden="1" customHeight="1" x14ac:dyDescent="0.25">
      <c r="A86" s="39" t="s">
        <v>513</v>
      </c>
      <c r="B86" s="87" t="s">
        <v>514</v>
      </c>
      <c r="C86" s="92" t="s">
        <v>515</v>
      </c>
      <c r="D86" s="93" t="s">
        <v>516</v>
      </c>
      <c r="E86" s="90" t="s">
        <v>517</v>
      </c>
      <c r="F86" s="90" t="s">
        <v>162</v>
      </c>
      <c r="G86" s="90" t="s">
        <v>512</v>
      </c>
      <c r="H86" s="90" t="s">
        <v>165</v>
      </c>
      <c r="I86" s="90" t="s">
        <v>115</v>
      </c>
      <c r="J86" s="90"/>
      <c r="K86" s="90"/>
      <c r="L86" s="90"/>
      <c r="M86" s="90"/>
      <c r="N86" s="91">
        <f t="shared" si="0"/>
        <v>24189.1</v>
      </c>
      <c r="O86" s="91"/>
      <c r="P86" s="91">
        <v>1814.18</v>
      </c>
      <c r="Q86" s="91">
        <v>1814.19</v>
      </c>
      <c r="R86" s="91"/>
      <c r="S86" s="91">
        <v>20560.73</v>
      </c>
      <c r="T86" s="43">
        <v>43312</v>
      </c>
      <c r="U86" s="44">
        <v>43371</v>
      </c>
      <c r="V86" s="44">
        <v>43434</v>
      </c>
      <c r="W86" s="45">
        <v>43829</v>
      </c>
      <c r="X86" s="91"/>
      <c r="Y86" s="91"/>
      <c r="Z86" s="91">
        <f>S86/12</f>
        <v>1713.3941666666667</v>
      </c>
      <c r="AA86" s="91">
        <f>S86-Z86</f>
        <v>18847.335833333334</v>
      </c>
      <c r="AB86" s="91"/>
      <c r="AC86" s="91"/>
      <c r="AD86" s="149"/>
      <c r="AE86" s="131"/>
      <c r="AF86" s="133">
        <v>27</v>
      </c>
      <c r="AG86" s="116" t="s">
        <v>757</v>
      </c>
      <c r="AH86" s="117"/>
      <c r="AI86" s="117"/>
      <c r="AJ86" s="131"/>
      <c r="AK86" s="117"/>
      <c r="AL86" s="117"/>
      <c r="AM86" s="117"/>
      <c r="AN86" s="117"/>
      <c r="AO86" s="117"/>
      <c r="AP86" s="117" t="s">
        <v>223</v>
      </c>
      <c r="AQ86" s="116" t="s">
        <v>758</v>
      </c>
      <c r="AR86" s="117">
        <v>2513</v>
      </c>
      <c r="AS86" s="117" t="s">
        <v>224</v>
      </c>
      <c r="AT86" s="116" t="s">
        <v>759</v>
      </c>
      <c r="AU86" s="117">
        <v>1</v>
      </c>
      <c r="AV86" s="117"/>
      <c r="AW86" s="117"/>
      <c r="AX86" s="117"/>
      <c r="AY86" s="117"/>
      <c r="AZ86" s="117"/>
      <c r="BA86" s="117"/>
      <c r="BB86" s="117"/>
      <c r="BC86" s="117"/>
      <c r="BD86" s="117"/>
      <c r="BE86" s="117"/>
      <c r="BF86" s="117"/>
      <c r="BG86" s="132"/>
      <c r="BH86" s="57" t="s">
        <v>849</v>
      </c>
      <c r="BI86" s="364" t="s">
        <v>941</v>
      </c>
    </row>
    <row r="87" spans="1:150" s="101" customFormat="1" ht="25.5" hidden="1" customHeight="1" x14ac:dyDescent="0.25">
      <c r="A87" s="39" t="s">
        <v>518</v>
      </c>
      <c r="B87" s="87" t="s">
        <v>519</v>
      </c>
      <c r="C87" s="92" t="s">
        <v>520</v>
      </c>
      <c r="D87" s="93" t="s">
        <v>521</v>
      </c>
      <c r="E87" s="90" t="s">
        <v>522</v>
      </c>
      <c r="F87" s="90" t="s">
        <v>162</v>
      </c>
      <c r="G87" s="90" t="s">
        <v>512</v>
      </c>
      <c r="H87" s="90" t="s">
        <v>165</v>
      </c>
      <c r="I87" s="90" t="s">
        <v>115</v>
      </c>
      <c r="J87" s="90"/>
      <c r="K87" s="90"/>
      <c r="L87" s="90"/>
      <c r="M87" s="90"/>
      <c r="N87" s="91">
        <f t="shared" si="0"/>
        <v>23626.350000000002</v>
      </c>
      <c r="O87" s="91"/>
      <c r="P87" s="91">
        <v>1771.97</v>
      </c>
      <c r="Q87" s="91">
        <v>1771.98</v>
      </c>
      <c r="R87" s="91"/>
      <c r="S87" s="91">
        <v>20082.400000000001</v>
      </c>
      <c r="T87" s="43">
        <v>43312</v>
      </c>
      <c r="U87" s="44">
        <v>43371</v>
      </c>
      <c r="V87" s="44">
        <v>43434</v>
      </c>
      <c r="W87" s="45">
        <v>43830</v>
      </c>
      <c r="X87" s="91"/>
      <c r="Y87" s="91"/>
      <c r="Z87" s="91">
        <f>S87/12</f>
        <v>1673.5333333333335</v>
      </c>
      <c r="AA87" s="91">
        <f>S87-Z87</f>
        <v>18408.866666666669</v>
      </c>
      <c r="AB87" s="91"/>
      <c r="AC87" s="91"/>
      <c r="AD87" s="149"/>
      <c r="AE87" s="131"/>
      <c r="AF87" s="133">
        <v>27</v>
      </c>
      <c r="AG87" s="116" t="s">
        <v>757</v>
      </c>
      <c r="AH87" s="117"/>
      <c r="AI87" s="117"/>
      <c r="AJ87" s="131"/>
      <c r="AK87" s="117"/>
      <c r="AL87" s="117"/>
      <c r="AM87" s="117"/>
      <c r="AN87" s="117"/>
      <c r="AO87" s="117"/>
      <c r="AP87" s="117" t="s">
        <v>223</v>
      </c>
      <c r="AQ87" s="116" t="s">
        <v>758</v>
      </c>
      <c r="AR87" s="117">
        <v>2472</v>
      </c>
      <c r="AS87" s="117" t="s">
        <v>224</v>
      </c>
      <c r="AT87" s="116" t="s">
        <v>759</v>
      </c>
      <c r="AU87" s="117">
        <v>1</v>
      </c>
      <c r="AV87" s="117"/>
      <c r="AW87" s="117"/>
      <c r="AX87" s="117"/>
      <c r="AY87" s="117"/>
      <c r="AZ87" s="117"/>
      <c r="BA87" s="117"/>
      <c r="BB87" s="117"/>
      <c r="BC87" s="117"/>
      <c r="BD87" s="117"/>
      <c r="BE87" s="117"/>
      <c r="BF87" s="117"/>
      <c r="BG87" s="132"/>
      <c r="BH87" s="57" t="s">
        <v>850</v>
      </c>
      <c r="BI87" s="364" t="s">
        <v>941</v>
      </c>
    </row>
    <row r="88" spans="1:150" s="101" customFormat="1" ht="25.5" hidden="1" customHeight="1" x14ac:dyDescent="0.25">
      <c r="A88" s="39" t="s">
        <v>523</v>
      </c>
      <c r="B88" s="87" t="s">
        <v>524</v>
      </c>
      <c r="C88" s="92" t="s">
        <v>525</v>
      </c>
      <c r="D88" s="93" t="s">
        <v>526</v>
      </c>
      <c r="E88" s="90" t="s">
        <v>527</v>
      </c>
      <c r="F88" s="90" t="s">
        <v>162</v>
      </c>
      <c r="G88" s="90" t="s">
        <v>512</v>
      </c>
      <c r="H88" s="90" t="s">
        <v>165</v>
      </c>
      <c r="I88" s="90" t="s">
        <v>115</v>
      </c>
      <c r="J88" s="90"/>
      <c r="K88" s="90"/>
      <c r="L88" s="90"/>
      <c r="M88" s="90"/>
      <c r="N88" s="91">
        <f t="shared" si="0"/>
        <v>14262.54</v>
      </c>
      <c r="O88" s="91"/>
      <c r="P88" s="91">
        <v>1069.69</v>
      </c>
      <c r="Q88" s="91">
        <v>1069.7</v>
      </c>
      <c r="R88" s="91"/>
      <c r="S88" s="91">
        <v>12123.15</v>
      </c>
      <c r="T88" s="43">
        <v>43312</v>
      </c>
      <c r="U88" s="44">
        <v>43371</v>
      </c>
      <c r="V88" s="44">
        <v>43434</v>
      </c>
      <c r="W88" s="45">
        <v>43830</v>
      </c>
      <c r="X88" s="91"/>
      <c r="Y88" s="91"/>
      <c r="Z88" s="91">
        <f>S88/12</f>
        <v>1010.2624999999999</v>
      </c>
      <c r="AA88" s="91">
        <f>S88-Z88</f>
        <v>11112.887499999999</v>
      </c>
      <c r="AB88" s="91"/>
      <c r="AC88" s="91"/>
      <c r="AD88" s="149"/>
      <c r="AE88" s="131"/>
      <c r="AF88" s="133">
        <v>27</v>
      </c>
      <c r="AG88" s="116" t="s">
        <v>757</v>
      </c>
      <c r="AH88" s="117"/>
      <c r="AI88" s="117"/>
      <c r="AJ88" s="131"/>
      <c r="AK88" s="117"/>
      <c r="AL88" s="117"/>
      <c r="AM88" s="117"/>
      <c r="AN88" s="117"/>
      <c r="AO88" s="117"/>
      <c r="AP88" s="117" t="s">
        <v>223</v>
      </c>
      <c r="AQ88" s="116" t="s">
        <v>758</v>
      </c>
      <c r="AR88" s="117">
        <v>1409</v>
      </c>
      <c r="AS88" s="117" t="s">
        <v>224</v>
      </c>
      <c r="AT88" s="116" t="s">
        <v>759</v>
      </c>
      <c r="AU88" s="117">
        <v>1</v>
      </c>
      <c r="AV88" s="117"/>
      <c r="AW88" s="117"/>
      <c r="AX88" s="117"/>
      <c r="AY88" s="117"/>
      <c r="AZ88" s="117"/>
      <c r="BA88" s="117"/>
      <c r="BB88" s="117"/>
      <c r="BC88" s="117"/>
      <c r="BD88" s="117"/>
      <c r="BE88" s="117"/>
      <c r="BF88" s="117"/>
      <c r="BG88" s="132"/>
      <c r="BH88" s="57" t="s">
        <v>854</v>
      </c>
      <c r="BI88" s="364" t="s">
        <v>941</v>
      </c>
    </row>
    <row r="89" spans="1:150" s="101" customFormat="1" ht="25.5" hidden="1" customHeight="1" x14ac:dyDescent="0.25">
      <c r="A89" s="39" t="s">
        <v>528</v>
      </c>
      <c r="B89" s="87" t="s">
        <v>529</v>
      </c>
      <c r="C89" s="92" t="s">
        <v>530</v>
      </c>
      <c r="D89" s="93" t="s">
        <v>531</v>
      </c>
      <c r="E89" s="90" t="s">
        <v>532</v>
      </c>
      <c r="F89" s="90" t="s">
        <v>162</v>
      </c>
      <c r="G89" s="90" t="s">
        <v>512</v>
      </c>
      <c r="H89" s="90" t="s">
        <v>165</v>
      </c>
      <c r="I89" s="90" t="s">
        <v>115</v>
      </c>
      <c r="J89" s="90"/>
      <c r="K89" s="90"/>
      <c r="L89" s="90"/>
      <c r="M89" s="90"/>
      <c r="N89" s="91">
        <f t="shared" si="0"/>
        <v>21476.829999999998</v>
      </c>
      <c r="O89" s="91"/>
      <c r="P89" s="91">
        <v>1610.76</v>
      </c>
      <c r="Q89" s="91">
        <v>1610.77</v>
      </c>
      <c r="R89" s="91"/>
      <c r="S89" s="91">
        <v>18255.3</v>
      </c>
      <c r="T89" s="43">
        <v>43312</v>
      </c>
      <c r="U89" s="44">
        <v>43371</v>
      </c>
      <c r="V89" s="44">
        <v>43434</v>
      </c>
      <c r="W89" s="45">
        <v>43830</v>
      </c>
      <c r="X89" s="91"/>
      <c r="Y89" s="91"/>
      <c r="Z89" s="91">
        <f>S89/12</f>
        <v>1521.2749999999999</v>
      </c>
      <c r="AA89" s="91">
        <f>S89-Z89</f>
        <v>16734.024999999998</v>
      </c>
      <c r="AB89" s="91"/>
      <c r="AC89" s="91"/>
      <c r="AD89" s="149"/>
      <c r="AE89" s="131"/>
      <c r="AF89" s="133">
        <v>27</v>
      </c>
      <c r="AG89" s="116" t="s">
        <v>757</v>
      </c>
      <c r="AH89" s="117"/>
      <c r="AI89" s="117"/>
      <c r="AJ89" s="131"/>
      <c r="AK89" s="117"/>
      <c r="AL89" s="117"/>
      <c r="AM89" s="117"/>
      <c r="AN89" s="117"/>
      <c r="AO89" s="117"/>
      <c r="AP89" s="117" t="s">
        <v>223</v>
      </c>
      <c r="AQ89" s="116" t="s">
        <v>758</v>
      </c>
      <c r="AR89" s="117">
        <v>2354</v>
      </c>
      <c r="AS89" s="117" t="s">
        <v>224</v>
      </c>
      <c r="AT89" s="116" t="s">
        <v>759</v>
      </c>
      <c r="AU89" s="117">
        <v>1</v>
      </c>
      <c r="AV89" s="117"/>
      <c r="AW89" s="117"/>
      <c r="AX89" s="117"/>
      <c r="AY89" s="117"/>
      <c r="AZ89" s="117"/>
      <c r="BA89" s="117"/>
      <c r="BB89" s="117"/>
      <c r="BC89" s="117"/>
      <c r="BD89" s="117"/>
      <c r="BE89" s="117"/>
      <c r="BF89" s="117"/>
      <c r="BG89" s="132"/>
      <c r="BH89" s="57" t="s">
        <v>853</v>
      </c>
      <c r="BI89" s="364" t="s">
        <v>941</v>
      </c>
    </row>
    <row r="90" spans="1:150" s="101" customFormat="1" ht="25.5" hidden="1" customHeight="1" x14ac:dyDescent="0.25">
      <c r="A90" s="39" t="s">
        <v>533</v>
      </c>
      <c r="B90" s="87" t="s">
        <v>534</v>
      </c>
      <c r="C90" s="92" t="s">
        <v>535</v>
      </c>
      <c r="D90" s="93" t="s">
        <v>536</v>
      </c>
      <c r="E90" s="90" t="s">
        <v>537</v>
      </c>
      <c r="F90" s="90" t="s">
        <v>162</v>
      </c>
      <c r="G90" s="90" t="s">
        <v>316</v>
      </c>
      <c r="H90" s="90" t="s">
        <v>165</v>
      </c>
      <c r="I90" s="90" t="s">
        <v>115</v>
      </c>
      <c r="J90" s="90"/>
      <c r="K90" s="90"/>
      <c r="L90" s="90"/>
      <c r="M90" s="90"/>
      <c r="N90" s="91">
        <f t="shared" si="0"/>
        <v>100228.23</v>
      </c>
      <c r="O90" s="91">
        <v>7517.12</v>
      </c>
      <c r="P90" s="91">
        <v>7517.11</v>
      </c>
      <c r="Q90" s="91"/>
      <c r="R90" s="91"/>
      <c r="S90" s="91">
        <v>85194</v>
      </c>
      <c r="T90" s="43">
        <v>43312</v>
      </c>
      <c r="U90" s="44">
        <v>43358</v>
      </c>
      <c r="V90" s="44">
        <v>43465</v>
      </c>
      <c r="W90" s="45">
        <v>43920</v>
      </c>
      <c r="X90" s="91"/>
      <c r="Y90" s="91"/>
      <c r="Z90" s="91"/>
      <c r="AA90" s="91">
        <f>S90/21*12</f>
        <v>48682.28571428571</v>
      </c>
      <c r="AB90" s="91">
        <f>S90-AA90</f>
        <v>36511.71428571429</v>
      </c>
      <c r="AC90" s="91"/>
      <c r="AD90" s="149"/>
      <c r="AE90" s="131"/>
      <c r="AF90" s="133">
        <v>27</v>
      </c>
      <c r="AG90" s="116" t="s">
        <v>757</v>
      </c>
      <c r="AH90" s="117"/>
      <c r="AI90" s="117"/>
      <c r="AJ90" s="131"/>
      <c r="AK90" s="117"/>
      <c r="AL90" s="117"/>
      <c r="AM90" s="117"/>
      <c r="AN90" s="117"/>
      <c r="AO90" s="117"/>
      <c r="AP90" s="117" t="s">
        <v>223</v>
      </c>
      <c r="AQ90" s="116" t="s">
        <v>758</v>
      </c>
      <c r="AR90" s="117">
        <v>6018</v>
      </c>
      <c r="AS90" s="117" t="s">
        <v>224</v>
      </c>
      <c r="AT90" s="116" t="s">
        <v>759</v>
      </c>
      <c r="AU90" s="117">
        <v>1</v>
      </c>
      <c r="AV90" s="117"/>
      <c r="AW90" s="117"/>
      <c r="AX90" s="117"/>
      <c r="AY90" s="117"/>
      <c r="AZ90" s="117"/>
      <c r="BA90" s="117"/>
      <c r="BB90" s="117"/>
      <c r="BC90" s="117"/>
      <c r="BD90" s="117"/>
      <c r="BE90" s="117"/>
      <c r="BF90" s="117"/>
      <c r="BG90" s="132"/>
      <c r="BH90" s="57" t="s">
        <v>844</v>
      </c>
      <c r="BI90" s="364" t="s">
        <v>941</v>
      </c>
    </row>
    <row r="91" spans="1:150" s="101" customFormat="1" ht="25.5" hidden="1" customHeight="1" x14ac:dyDescent="0.25">
      <c r="A91" s="39" t="s">
        <v>538</v>
      </c>
      <c r="B91" s="87" t="s">
        <v>539</v>
      </c>
      <c r="C91" s="92" t="s">
        <v>540</v>
      </c>
      <c r="D91" s="93" t="s">
        <v>541</v>
      </c>
      <c r="E91" s="90" t="s">
        <v>542</v>
      </c>
      <c r="F91" s="90" t="s">
        <v>162</v>
      </c>
      <c r="G91" s="90" t="s">
        <v>316</v>
      </c>
      <c r="H91" s="90" t="s">
        <v>165</v>
      </c>
      <c r="I91" s="90" t="s">
        <v>115</v>
      </c>
      <c r="J91" s="90"/>
      <c r="K91" s="90"/>
      <c r="L91" s="90"/>
      <c r="M91" s="90"/>
      <c r="N91" s="91">
        <f t="shared" si="0"/>
        <v>52792.94</v>
      </c>
      <c r="O91" s="91"/>
      <c r="P91" s="91">
        <v>3959.47</v>
      </c>
      <c r="Q91" s="91">
        <v>3959.47</v>
      </c>
      <c r="R91" s="91"/>
      <c r="S91" s="91">
        <v>44874</v>
      </c>
      <c r="T91" s="43">
        <v>43312</v>
      </c>
      <c r="U91" s="44">
        <v>43358</v>
      </c>
      <c r="V91" s="44">
        <v>43465</v>
      </c>
      <c r="W91" s="45">
        <v>43889</v>
      </c>
      <c r="X91" s="91"/>
      <c r="Y91" s="91"/>
      <c r="Z91" s="91">
        <f>S91/16.5*0.5</f>
        <v>1359.8181818181818</v>
      </c>
      <c r="AA91" s="91">
        <f>S91/16.5*12</f>
        <v>32635.63636363636</v>
      </c>
      <c r="AB91" s="91">
        <f>S91-AA91-Z91</f>
        <v>10878.545454545458</v>
      </c>
      <c r="AC91" s="91"/>
      <c r="AD91" s="149"/>
      <c r="AE91" s="131"/>
      <c r="AF91" s="133">
        <v>27</v>
      </c>
      <c r="AG91" s="116" t="s">
        <v>757</v>
      </c>
      <c r="AH91" s="117"/>
      <c r="AI91" s="117"/>
      <c r="AJ91" s="131"/>
      <c r="AK91" s="117"/>
      <c r="AL91" s="117"/>
      <c r="AM91" s="117"/>
      <c r="AN91" s="117"/>
      <c r="AO91" s="117"/>
      <c r="AP91" s="117" t="s">
        <v>223</v>
      </c>
      <c r="AQ91" s="116" t="s">
        <v>758</v>
      </c>
      <c r="AR91" s="117">
        <v>2231</v>
      </c>
      <c r="AS91" s="117" t="s">
        <v>224</v>
      </c>
      <c r="AT91" s="116" t="s">
        <v>759</v>
      </c>
      <c r="AU91" s="117">
        <v>3</v>
      </c>
      <c r="AV91" s="117"/>
      <c r="AW91" s="117"/>
      <c r="AX91" s="117"/>
      <c r="AY91" s="117"/>
      <c r="AZ91" s="117"/>
      <c r="BA91" s="117"/>
      <c r="BB91" s="117"/>
      <c r="BC91" s="117"/>
      <c r="BD91" s="117"/>
      <c r="BE91" s="117"/>
      <c r="BF91" s="117"/>
      <c r="BG91" s="132"/>
      <c r="BH91" s="57" t="s">
        <v>845</v>
      </c>
      <c r="BI91" s="364" t="s">
        <v>941</v>
      </c>
    </row>
    <row r="92" spans="1:150" s="101" customFormat="1" ht="25.5" hidden="1" customHeight="1" x14ac:dyDescent="0.25">
      <c r="A92" s="39" t="s">
        <v>543</v>
      </c>
      <c r="B92" s="87" t="s">
        <v>544</v>
      </c>
      <c r="C92" s="92" t="s">
        <v>545</v>
      </c>
      <c r="D92" s="93" t="s">
        <v>546</v>
      </c>
      <c r="E92" s="90" t="s">
        <v>547</v>
      </c>
      <c r="F92" s="90" t="s">
        <v>162</v>
      </c>
      <c r="G92" s="90" t="s">
        <v>316</v>
      </c>
      <c r="H92" s="90" t="s">
        <v>165</v>
      </c>
      <c r="I92" s="90" t="s">
        <v>115</v>
      </c>
      <c r="J92" s="90"/>
      <c r="K92" s="90"/>
      <c r="L92" s="90"/>
      <c r="M92" s="90"/>
      <c r="N92" s="91">
        <f t="shared" si="0"/>
        <v>21270.58</v>
      </c>
      <c r="O92" s="91">
        <v>1595.29</v>
      </c>
      <c r="P92" s="91">
        <v>1595.29</v>
      </c>
      <c r="Q92" s="91"/>
      <c r="R92" s="91"/>
      <c r="S92" s="91">
        <v>18080</v>
      </c>
      <c r="T92" s="43">
        <v>43312</v>
      </c>
      <c r="U92" s="44">
        <v>43358</v>
      </c>
      <c r="V92" s="44">
        <v>43465</v>
      </c>
      <c r="W92" s="45">
        <v>43889</v>
      </c>
      <c r="X92" s="91"/>
      <c r="Y92" s="91"/>
      <c r="Z92" s="91">
        <f>S92/17.5*0.5</f>
        <v>516.57142857142856</v>
      </c>
      <c r="AA92" s="91">
        <f>S92/17.5*12</f>
        <v>12397.714285714286</v>
      </c>
      <c r="AB92" s="91">
        <f>S92-AA92-Z92</f>
        <v>5165.7142857142853</v>
      </c>
      <c r="AC92" s="91"/>
      <c r="AD92" s="149"/>
      <c r="AE92" s="131"/>
      <c r="AF92" s="133">
        <v>27</v>
      </c>
      <c r="AG92" s="116" t="s">
        <v>757</v>
      </c>
      <c r="AH92" s="117"/>
      <c r="AI92" s="117"/>
      <c r="AJ92" s="131"/>
      <c r="AK92" s="117"/>
      <c r="AL92" s="117"/>
      <c r="AM92" s="117"/>
      <c r="AN92" s="117"/>
      <c r="AO92" s="117"/>
      <c r="AP92" s="117" t="s">
        <v>223</v>
      </c>
      <c r="AQ92" s="116" t="s">
        <v>758</v>
      </c>
      <c r="AR92" s="117">
        <v>1137</v>
      </c>
      <c r="AS92" s="117" t="s">
        <v>224</v>
      </c>
      <c r="AT92" s="116" t="s">
        <v>759</v>
      </c>
      <c r="AU92" s="117">
        <v>1</v>
      </c>
      <c r="AV92" s="117"/>
      <c r="AW92" s="117"/>
      <c r="AX92" s="117"/>
      <c r="AY92" s="117"/>
      <c r="AZ92" s="117"/>
      <c r="BA92" s="117"/>
      <c r="BB92" s="117"/>
      <c r="BC92" s="117"/>
      <c r="BD92" s="117"/>
      <c r="BE92" s="117"/>
      <c r="BF92" s="117"/>
      <c r="BG92" s="132"/>
      <c r="BH92" s="57" t="s">
        <v>847</v>
      </c>
      <c r="BI92" s="364" t="s">
        <v>941</v>
      </c>
    </row>
    <row r="93" spans="1:150" s="101" customFormat="1" ht="25.5" hidden="1" customHeight="1" x14ac:dyDescent="0.25">
      <c r="A93" s="39" t="s">
        <v>548</v>
      </c>
      <c r="B93" s="87" t="s">
        <v>549</v>
      </c>
      <c r="C93" s="92" t="s">
        <v>550</v>
      </c>
      <c r="D93" s="93" t="s">
        <v>551</v>
      </c>
      <c r="E93" s="90" t="s">
        <v>552</v>
      </c>
      <c r="F93" s="90" t="s">
        <v>162</v>
      </c>
      <c r="G93" s="90" t="s">
        <v>316</v>
      </c>
      <c r="H93" s="90" t="s">
        <v>165</v>
      </c>
      <c r="I93" s="90" t="s">
        <v>115</v>
      </c>
      <c r="J93" s="90"/>
      <c r="K93" s="90"/>
      <c r="L93" s="90"/>
      <c r="M93" s="90"/>
      <c r="N93" s="91">
        <f t="shared" si="0"/>
        <v>18170.59</v>
      </c>
      <c r="O93" s="91">
        <v>1362.8</v>
      </c>
      <c r="P93" s="91">
        <v>1362.79</v>
      </c>
      <c r="Q93" s="91"/>
      <c r="R93" s="91"/>
      <c r="S93" s="91">
        <v>15445</v>
      </c>
      <c r="T93" s="43">
        <v>43312</v>
      </c>
      <c r="U93" s="44">
        <v>43373</v>
      </c>
      <c r="V93" s="44">
        <v>43465</v>
      </c>
      <c r="W93" s="45">
        <v>43889</v>
      </c>
      <c r="X93" s="91"/>
      <c r="Y93" s="91"/>
      <c r="Z93" s="91"/>
      <c r="AA93" s="91">
        <f>S93/16*12</f>
        <v>11583.75</v>
      </c>
      <c r="AB93" s="91">
        <f>S93-AA93</f>
        <v>3861.25</v>
      </c>
      <c r="AC93" s="91"/>
      <c r="AD93" s="149"/>
      <c r="AE93" s="131"/>
      <c r="AF93" s="133">
        <v>27</v>
      </c>
      <c r="AG93" s="116" t="s">
        <v>757</v>
      </c>
      <c r="AH93" s="117"/>
      <c r="AI93" s="117"/>
      <c r="AJ93" s="131"/>
      <c r="AK93" s="117"/>
      <c r="AL93" s="117"/>
      <c r="AM93" s="117"/>
      <c r="AN93" s="117"/>
      <c r="AO93" s="117"/>
      <c r="AP93" s="117" t="s">
        <v>223</v>
      </c>
      <c r="AQ93" s="116" t="s">
        <v>758</v>
      </c>
      <c r="AR93" s="117">
        <v>1141</v>
      </c>
      <c r="AS93" s="117" t="s">
        <v>224</v>
      </c>
      <c r="AT93" s="116" t="s">
        <v>759</v>
      </c>
      <c r="AU93" s="117">
        <v>1</v>
      </c>
      <c r="AV93" s="117"/>
      <c r="AW93" s="117"/>
      <c r="AX93" s="117"/>
      <c r="AY93" s="117"/>
      <c r="AZ93" s="117"/>
      <c r="BA93" s="117"/>
      <c r="BB93" s="117"/>
      <c r="BC93" s="117"/>
      <c r="BD93" s="117"/>
      <c r="BE93" s="117"/>
      <c r="BF93" s="117"/>
      <c r="BG93" s="132"/>
      <c r="BH93" s="57" t="s">
        <v>840</v>
      </c>
      <c r="BI93" s="364" t="s">
        <v>941</v>
      </c>
    </row>
    <row r="94" spans="1:150" s="101" customFormat="1" ht="25.5" hidden="1" customHeight="1" x14ac:dyDescent="0.25">
      <c r="A94" s="39" t="s">
        <v>553</v>
      </c>
      <c r="B94" s="87" t="s">
        <v>554</v>
      </c>
      <c r="C94" s="92" t="s">
        <v>555</v>
      </c>
      <c r="D94" s="93" t="s">
        <v>556</v>
      </c>
      <c r="E94" s="90" t="s">
        <v>557</v>
      </c>
      <c r="F94" s="90" t="s">
        <v>162</v>
      </c>
      <c r="G94" s="90" t="s">
        <v>316</v>
      </c>
      <c r="H94" s="90" t="s">
        <v>165</v>
      </c>
      <c r="I94" s="90" t="s">
        <v>115</v>
      </c>
      <c r="J94" s="90"/>
      <c r="K94" s="90"/>
      <c r="L94" s="90"/>
      <c r="M94" s="90"/>
      <c r="N94" s="91">
        <f t="shared" si="0"/>
        <v>24982.35</v>
      </c>
      <c r="O94" s="91">
        <v>1873.68</v>
      </c>
      <c r="P94" s="91">
        <v>1873.67</v>
      </c>
      <c r="Q94" s="91"/>
      <c r="R94" s="91"/>
      <c r="S94" s="91">
        <v>21235</v>
      </c>
      <c r="T94" s="43">
        <v>43312</v>
      </c>
      <c r="U94" s="44">
        <v>43358</v>
      </c>
      <c r="V94" s="44">
        <v>43465</v>
      </c>
      <c r="W94" s="45">
        <v>43889</v>
      </c>
      <c r="X94" s="91"/>
      <c r="Y94" s="91"/>
      <c r="Z94" s="91">
        <f>S94/17.5*0.5</f>
        <v>606.71428571428567</v>
      </c>
      <c r="AA94" s="91">
        <f>S94/17.5*12</f>
        <v>14561.142857142855</v>
      </c>
      <c r="AB94" s="91">
        <f>S94-AA94-Z94</f>
        <v>6067.1428571428596</v>
      </c>
      <c r="AC94" s="91"/>
      <c r="AD94" s="149"/>
      <c r="AE94" s="131"/>
      <c r="AF94" s="133">
        <v>27</v>
      </c>
      <c r="AG94" s="116" t="s">
        <v>757</v>
      </c>
      <c r="AH94" s="117"/>
      <c r="AI94" s="117"/>
      <c r="AJ94" s="131"/>
      <c r="AK94" s="117"/>
      <c r="AL94" s="117"/>
      <c r="AM94" s="117"/>
      <c r="AN94" s="117"/>
      <c r="AO94" s="117"/>
      <c r="AP94" s="117" t="s">
        <v>223</v>
      </c>
      <c r="AQ94" s="116" t="s">
        <v>758</v>
      </c>
      <c r="AR94" s="117">
        <v>1235</v>
      </c>
      <c r="AS94" s="117" t="s">
        <v>224</v>
      </c>
      <c r="AT94" s="116" t="s">
        <v>759</v>
      </c>
      <c r="AU94" s="117">
        <v>1</v>
      </c>
      <c r="AV94" s="117"/>
      <c r="AW94" s="117"/>
      <c r="AX94" s="117"/>
      <c r="AY94" s="117"/>
      <c r="AZ94" s="117"/>
      <c r="BA94" s="117"/>
      <c r="BB94" s="117"/>
      <c r="BC94" s="117"/>
      <c r="BD94" s="117"/>
      <c r="BE94" s="117"/>
      <c r="BF94" s="117"/>
      <c r="BG94" s="132"/>
      <c r="BH94" s="57" t="s">
        <v>848</v>
      </c>
      <c r="BI94" s="364" t="s">
        <v>941</v>
      </c>
    </row>
    <row r="95" spans="1:150" s="101" customFormat="1" ht="25.5" hidden="1" customHeight="1" x14ac:dyDescent="0.25">
      <c r="A95" s="39" t="s">
        <v>558</v>
      </c>
      <c r="B95" s="87" t="s">
        <v>559</v>
      </c>
      <c r="C95" s="92" t="s">
        <v>560</v>
      </c>
      <c r="D95" s="93" t="s">
        <v>561</v>
      </c>
      <c r="E95" s="90" t="s">
        <v>562</v>
      </c>
      <c r="F95" s="90" t="s">
        <v>162</v>
      </c>
      <c r="G95" s="90" t="s">
        <v>316</v>
      </c>
      <c r="H95" s="90" t="s">
        <v>165</v>
      </c>
      <c r="I95" s="90" t="s">
        <v>115</v>
      </c>
      <c r="J95" s="90"/>
      <c r="K95" s="90"/>
      <c r="L95" s="90"/>
      <c r="M95" s="90"/>
      <c r="N95" s="91">
        <f t="shared" si="0"/>
        <v>17587.04</v>
      </c>
      <c r="O95" s="91">
        <v>1319.02</v>
      </c>
      <c r="P95" s="91">
        <v>1319.02</v>
      </c>
      <c r="Q95" s="91"/>
      <c r="R95" s="91"/>
      <c r="S95" s="91">
        <v>14949</v>
      </c>
      <c r="T95" s="43">
        <v>43312</v>
      </c>
      <c r="U95" s="44">
        <v>43464</v>
      </c>
      <c r="V95" s="44">
        <v>43554</v>
      </c>
      <c r="W95" s="45">
        <v>43830</v>
      </c>
      <c r="X95" s="91"/>
      <c r="Y95" s="91"/>
      <c r="Z95" s="91"/>
      <c r="AA95" s="91">
        <f>S95</f>
        <v>14949</v>
      </c>
      <c r="AB95" s="91"/>
      <c r="AC95" s="91"/>
      <c r="AD95" s="149"/>
      <c r="AE95" s="131"/>
      <c r="AF95" s="133">
        <v>27</v>
      </c>
      <c r="AG95" s="116" t="s">
        <v>757</v>
      </c>
      <c r="AH95" s="117"/>
      <c r="AI95" s="117"/>
      <c r="AJ95" s="131"/>
      <c r="AK95" s="117"/>
      <c r="AL95" s="117"/>
      <c r="AM95" s="117"/>
      <c r="AN95" s="117"/>
      <c r="AO95" s="117"/>
      <c r="AP95" s="117" t="s">
        <v>223</v>
      </c>
      <c r="AQ95" s="116" t="s">
        <v>758</v>
      </c>
      <c r="AR95" s="117">
        <v>960</v>
      </c>
      <c r="AS95" s="117" t="s">
        <v>224</v>
      </c>
      <c r="AT95" s="116" t="s">
        <v>759</v>
      </c>
      <c r="AU95" s="117">
        <v>1</v>
      </c>
      <c r="AV95" s="117"/>
      <c r="AW95" s="117"/>
      <c r="AX95" s="117"/>
      <c r="AY95" s="117"/>
      <c r="AZ95" s="117"/>
      <c r="BA95" s="117"/>
      <c r="BB95" s="117"/>
      <c r="BC95" s="117"/>
      <c r="BD95" s="117"/>
      <c r="BE95" s="117"/>
      <c r="BF95" s="117"/>
      <c r="BG95" s="132"/>
      <c r="BH95" s="57" t="s">
        <v>855</v>
      </c>
      <c r="BI95" s="364" t="s">
        <v>941</v>
      </c>
    </row>
    <row r="96" spans="1:150" s="101" customFormat="1" ht="25.5" hidden="1" customHeight="1" x14ac:dyDescent="0.25">
      <c r="A96" s="39" t="s">
        <v>563</v>
      </c>
      <c r="B96" s="87" t="s">
        <v>564</v>
      </c>
      <c r="C96" s="92" t="s">
        <v>565</v>
      </c>
      <c r="D96" s="93" t="s">
        <v>566</v>
      </c>
      <c r="E96" s="90" t="s">
        <v>567</v>
      </c>
      <c r="F96" s="90" t="s">
        <v>162</v>
      </c>
      <c r="G96" s="90" t="s">
        <v>568</v>
      </c>
      <c r="H96" s="90" t="s">
        <v>165</v>
      </c>
      <c r="I96" s="90" t="s">
        <v>115</v>
      </c>
      <c r="J96" s="90"/>
      <c r="K96" s="90"/>
      <c r="L96" s="90"/>
      <c r="M96" s="90"/>
      <c r="N96" s="91">
        <f t="shared" si="0"/>
        <v>240523</v>
      </c>
      <c r="O96" s="91">
        <v>18039.23</v>
      </c>
      <c r="P96" s="91">
        <v>18039.22</v>
      </c>
      <c r="Q96" s="91"/>
      <c r="R96" s="91"/>
      <c r="S96" s="91">
        <v>204444.55</v>
      </c>
      <c r="T96" s="43">
        <v>43312</v>
      </c>
      <c r="U96" s="44">
        <v>43363</v>
      </c>
      <c r="V96" s="44">
        <v>43434</v>
      </c>
      <c r="W96" s="45">
        <v>43889</v>
      </c>
      <c r="X96" s="91"/>
      <c r="Y96" s="91"/>
      <c r="Z96" s="91">
        <f>S96/17*1</f>
        <v>12026.15</v>
      </c>
      <c r="AA96" s="91">
        <f>S96/17*12</f>
        <v>144313.79999999999</v>
      </c>
      <c r="AB96" s="91">
        <f>S96-Z96-AA96</f>
        <v>48104.600000000006</v>
      </c>
      <c r="AC96" s="91"/>
      <c r="AD96" s="149"/>
      <c r="AE96" s="131"/>
      <c r="AF96" s="133">
        <v>27</v>
      </c>
      <c r="AG96" s="116" t="s">
        <v>757</v>
      </c>
      <c r="AH96" s="117"/>
      <c r="AI96" s="117"/>
      <c r="AJ96" s="131"/>
      <c r="AK96" s="117"/>
      <c r="AL96" s="117"/>
      <c r="AM96" s="117"/>
      <c r="AN96" s="117"/>
      <c r="AO96" s="117"/>
      <c r="AP96" s="117" t="s">
        <v>223</v>
      </c>
      <c r="AQ96" s="116" t="s">
        <v>758</v>
      </c>
      <c r="AR96" s="117">
        <v>12800</v>
      </c>
      <c r="AS96" s="117" t="s">
        <v>224</v>
      </c>
      <c r="AT96" s="116" t="s">
        <v>759</v>
      </c>
      <c r="AU96" s="117">
        <v>1</v>
      </c>
      <c r="AV96" s="117"/>
      <c r="AW96" s="117"/>
      <c r="AX96" s="117"/>
      <c r="AY96" s="117"/>
      <c r="AZ96" s="117"/>
      <c r="BA96" s="117"/>
      <c r="BB96" s="117"/>
      <c r="BC96" s="117"/>
      <c r="BD96" s="117"/>
      <c r="BE96" s="117"/>
      <c r="BF96" s="117"/>
      <c r="BG96" s="132"/>
      <c r="BH96" s="57" t="s">
        <v>846</v>
      </c>
      <c r="BI96" s="364" t="s">
        <v>941</v>
      </c>
    </row>
    <row r="97" spans="1:150" s="101" customFormat="1" ht="25.5" hidden="1" customHeight="1" x14ac:dyDescent="0.25">
      <c r="A97" s="39" t="s">
        <v>569</v>
      </c>
      <c r="B97" s="87" t="s">
        <v>570</v>
      </c>
      <c r="C97" s="92" t="s">
        <v>571</v>
      </c>
      <c r="D97" s="93" t="s">
        <v>572</v>
      </c>
      <c r="E97" s="90" t="s">
        <v>573</v>
      </c>
      <c r="F97" s="90" t="s">
        <v>162</v>
      </c>
      <c r="G97" s="90" t="s">
        <v>568</v>
      </c>
      <c r="H97" s="90" t="s">
        <v>165</v>
      </c>
      <c r="I97" s="90" t="s">
        <v>115</v>
      </c>
      <c r="J97" s="90"/>
      <c r="K97" s="90"/>
      <c r="L97" s="90"/>
      <c r="M97" s="90"/>
      <c r="N97" s="91">
        <f>SUM(O97:S97)</f>
        <v>47242</v>
      </c>
      <c r="O97" s="91"/>
      <c r="P97" s="91">
        <v>3543.15</v>
      </c>
      <c r="Q97" s="91">
        <v>3543.15</v>
      </c>
      <c r="R97" s="91"/>
      <c r="S97" s="91">
        <v>40155.699999999997</v>
      </c>
      <c r="T97" s="43">
        <v>43312</v>
      </c>
      <c r="U97" s="44">
        <v>43332</v>
      </c>
      <c r="V97" s="44">
        <v>43403</v>
      </c>
      <c r="W97" s="45">
        <v>43646</v>
      </c>
      <c r="X97" s="91"/>
      <c r="Y97" s="91"/>
      <c r="Z97" s="91">
        <f>S97/6*2</f>
        <v>13385.233333333332</v>
      </c>
      <c r="AA97" s="91">
        <f>S97-Z97</f>
        <v>26770.466666666667</v>
      </c>
      <c r="AB97" s="91"/>
      <c r="AC97" s="91"/>
      <c r="AD97" s="149"/>
      <c r="AE97" s="131"/>
      <c r="AF97" s="133">
        <v>27</v>
      </c>
      <c r="AG97" s="116" t="s">
        <v>757</v>
      </c>
      <c r="AH97" s="117"/>
      <c r="AI97" s="117"/>
      <c r="AJ97" s="131"/>
      <c r="AK97" s="117"/>
      <c r="AL97" s="117"/>
      <c r="AM97" s="117"/>
      <c r="AN97" s="117"/>
      <c r="AO97" s="117"/>
      <c r="AP97" s="117" t="s">
        <v>223</v>
      </c>
      <c r="AQ97" s="116" t="s">
        <v>758</v>
      </c>
      <c r="AR97" s="117">
        <v>1600</v>
      </c>
      <c r="AS97" s="117" t="s">
        <v>224</v>
      </c>
      <c r="AT97" s="116" t="s">
        <v>759</v>
      </c>
      <c r="AU97" s="117">
        <v>1</v>
      </c>
      <c r="AV97" s="117"/>
      <c r="AW97" s="117"/>
      <c r="AX97" s="117"/>
      <c r="AY97" s="117"/>
      <c r="AZ97" s="117"/>
      <c r="BA97" s="117"/>
      <c r="BB97" s="117"/>
      <c r="BC97" s="117"/>
      <c r="BD97" s="117"/>
      <c r="BE97" s="117"/>
      <c r="BF97" s="117"/>
      <c r="BG97" s="132"/>
      <c r="BH97" s="57" t="s">
        <v>839</v>
      </c>
      <c r="BI97" s="364" t="s">
        <v>941</v>
      </c>
    </row>
    <row r="98" spans="1:150" s="101" customFormat="1" ht="25.5" hidden="1" customHeight="1" x14ac:dyDescent="0.25">
      <c r="A98" s="39" t="s">
        <v>574</v>
      </c>
      <c r="B98" s="87" t="s">
        <v>575</v>
      </c>
      <c r="C98" s="92" t="s">
        <v>576</v>
      </c>
      <c r="D98" s="93" t="s">
        <v>577</v>
      </c>
      <c r="E98" s="90" t="s">
        <v>578</v>
      </c>
      <c r="F98" s="90" t="s">
        <v>162</v>
      </c>
      <c r="G98" s="90" t="s">
        <v>568</v>
      </c>
      <c r="H98" s="90" t="s">
        <v>165</v>
      </c>
      <c r="I98" s="90" t="s">
        <v>115</v>
      </c>
      <c r="J98" s="90"/>
      <c r="K98" s="90"/>
      <c r="L98" s="90"/>
      <c r="M98" s="90"/>
      <c r="N98" s="91">
        <f t="shared" si="0"/>
        <v>23724</v>
      </c>
      <c r="O98" s="91"/>
      <c r="P98" s="91">
        <v>1779.3</v>
      </c>
      <c r="Q98" s="91">
        <v>1779.3</v>
      </c>
      <c r="R98" s="91"/>
      <c r="S98" s="91">
        <v>20165.400000000001</v>
      </c>
      <c r="T98" s="43">
        <v>43312</v>
      </c>
      <c r="U98" s="44">
        <v>43348</v>
      </c>
      <c r="V98" s="44">
        <v>43434</v>
      </c>
      <c r="W98" s="45">
        <v>43646</v>
      </c>
      <c r="X98" s="91"/>
      <c r="Y98" s="91"/>
      <c r="Z98" s="91">
        <f>S98/13</f>
        <v>1551.1846153846154</v>
      </c>
      <c r="AA98" s="91">
        <f>S98-Z98</f>
        <v>18614.215384615385</v>
      </c>
      <c r="AB98" s="91"/>
      <c r="AC98" s="91"/>
      <c r="AD98" s="149"/>
      <c r="AE98" s="131"/>
      <c r="AF98" s="133">
        <v>27</v>
      </c>
      <c r="AG98" s="116" t="s">
        <v>757</v>
      </c>
      <c r="AH98" s="117"/>
      <c r="AI98" s="117"/>
      <c r="AJ98" s="131"/>
      <c r="AK98" s="117"/>
      <c r="AL98" s="117"/>
      <c r="AM98" s="117"/>
      <c r="AN98" s="117"/>
      <c r="AO98" s="117"/>
      <c r="AP98" s="117" t="s">
        <v>223</v>
      </c>
      <c r="AQ98" s="116" t="s">
        <v>758</v>
      </c>
      <c r="AR98" s="117">
        <v>1000</v>
      </c>
      <c r="AS98" s="117" t="s">
        <v>224</v>
      </c>
      <c r="AT98" s="116" t="s">
        <v>759</v>
      </c>
      <c r="AU98" s="117">
        <v>1</v>
      </c>
      <c r="AV98" s="117"/>
      <c r="AW98" s="117"/>
      <c r="AX98" s="117"/>
      <c r="AY98" s="117"/>
      <c r="AZ98" s="117"/>
      <c r="BA98" s="117"/>
      <c r="BB98" s="117"/>
      <c r="BC98" s="117"/>
      <c r="BD98" s="117"/>
      <c r="BE98" s="117"/>
      <c r="BF98" s="117"/>
      <c r="BG98" s="132"/>
      <c r="BH98" s="57" t="s">
        <v>843</v>
      </c>
      <c r="BI98" s="364" t="s">
        <v>939</v>
      </c>
    </row>
    <row r="99" spans="1:150" s="101" customFormat="1" ht="25.5" hidden="1" customHeight="1" x14ac:dyDescent="0.25">
      <c r="A99" s="39" t="s">
        <v>579</v>
      </c>
      <c r="B99" s="87" t="s">
        <v>580</v>
      </c>
      <c r="C99" s="92" t="s">
        <v>581</v>
      </c>
      <c r="D99" s="93" t="s">
        <v>582</v>
      </c>
      <c r="E99" s="90" t="s">
        <v>164</v>
      </c>
      <c r="F99" s="90" t="s">
        <v>162</v>
      </c>
      <c r="G99" s="90" t="s">
        <v>568</v>
      </c>
      <c r="H99" s="90" t="s">
        <v>165</v>
      </c>
      <c r="I99" s="90" t="s">
        <v>115</v>
      </c>
      <c r="J99" s="90"/>
      <c r="K99" s="90"/>
      <c r="L99" s="90"/>
      <c r="M99" s="90"/>
      <c r="N99" s="91">
        <f t="shared" si="0"/>
        <v>107171</v>
      </c>
      <c r="O99" s="91"/>
      <c r="P99" s="91">
        <v>8037.82</v>
      </c>
      <c r="Q99" s="91">
        <v>8037.83</v>
      </c>
      <c r="R99" s="91"/>
      <c r="S99" s="91">
        <v>91095.35</v>
      </c>
      <c r="T99" s="43">
        <v>43312</v>
      </c>
      <c r="U99" s="44">
        <v>43353</v>
      </c>
      <c r="V99" s="44">
        <v>43434</v>
      </c>
      <c r="W99" s="45">
        <v>43677</v>
      </c>
      <c r="X99" s="91"/>
      <c r="Y99" s="91"/>
      <c r="Z99" s="91">
        <f>S99/7</f>
        <v>13013.621428571429</v>
      </c>
      <c r="AA99" s="91">
        <f>S99-Z99</f>
        <v>78081.728571428583</v>
      </c>
      <c r="AB99" s="91"/>
      <c r="AC99" s="91"/>
      <c r="AD99" s="149"/>
      <c r="AE99" s="131"/>
      <c r="AF99" s="133">
        <v>27</v>
      </c>
      <c r="AG99" s="116" t="s">
        <v>757</v>
      </c>
      <c r="AH99" s="117"/>
      <c r="AI99" s="117"/>
      <c r="AJ99" s="131"/>
      <c r="AK99" s="117"/>
      <c r="AL99" s="117"/>
      <c r="AM99" s="117"/>
      <c r="AN99" s="117"/>
      <c r="AO99" s="117"/>
      <c r="AP99" s="117" t="s">
        <v>223</v>
      </c>
      <c r="AQ99" s="116" t="s">
        <v>758</v>
      </c>
      <c r="AR99" s="117">
        <v>5000</v>
      </c>
      <c r="AS99" s="117" t="s">
        <v>224</v>
      </c>
      <c r="AT99" s="116" t="s">
        <v>759</v>
      </c>
      <c r="AU99" s="117">
        <v>1</v>
      </c>
      <c r="AV99" s="117"/>
      <c r="AW99" s="117"/>
      <c r="AX99" s="117"/>
      <c r="AY99" s="117"/>
      <c r="AZ99" s="117"/>
      <c r="BA99" s="117"/>
      <c r="BB99" s="117"/>
      <c r="BC99" s="117"/>
      <c r="BD99" s="117"/>
      <c r="BE99" s="117"/>
      <c r="BF99" s="117"/>
      <c r="BG99" s="132"/>
      <c r="BH99" s="57" t="s">
        <v>842</v>
      </c>
      <c r="BI99" s="364" t="s">
        <v>941</v>
      </c>
    </row>
    <row r="100" spans="1:150" s="165" customFormat="1" ht="24.75" hidden="1" customHeight="1" thickBot="1" x14ac:dyDescent="0.3">
      <c r="A100" s="78" t="s">
        <v>583</v>
      </c>
      <c r="B100" s="79"/>
      <c r="C100" s="79"/>
      <c r="D100" s="79" t="s">
        <v>584</v>
      </c>
      <c r="E100" s="80"/>
      <c r="F100" s="80"/>
      <c r="G100" s="80"/>
      <c r="H100" s="80"/>
      <c r="I100" s="80"/>
      <c r="J100" s="80"/>
      <c r="K100" s="80"/>
      <c r="L100" s="80"/>
      <c r="M100" s="80"/>
      <c r="N100" s="80"/>
      <c r="O100" s="80"/>
      <c r="P100" s="80"/>
      <c r="Q100" s="80"/>
      <c r="R100" s="80"/>
      <c r="S100" s="94"/>
      <c r="T100" s="81"/>
      <c r="U100" s="82"/>
      <c r="V100" s="82"/>
      <c r="W100" s="83" t="s">
        <v>275</v>
      </c>
      <c r="X100" s="166"/>
      <c r="Y100" s="166"/>
      <c r="Z100" s="166"/>
      <c r="AA100" s="166"/>
      <c r="AB100" s="166"/>
      <c r="AC100" s="166"/>
      <c r="AD100" s="167"/>
      <c r="AE100" s="163"/>
      <c r="AF100" s="168"/>
      <c r="AG100" s="166"/>
      <c r="AH100" s="166"/>
      <c r="AI100" s="166"/>
      <c r="AJ100" s="163"/>
      <c r="AK100" s="166"/>
      <c r="AL100" s="166"/>
      <c r="AM100" s="166"/>
      <c r="AN100" s="166"/>
      <c r="AO100" s="166"/>
      <c r="AP100" s="169"/>
      <c r="AQ100" s="169"/>
      <c r="AR100" s="169"/>
      <c r="AS100" s="169"/>
      <c r="AT100" s="166"/>
      <c r="AU100" s="169"/>
      <c r="AV100" s="169"/>
      <c r="AW100" s="166"/>
      <c r="AX100" s="169"/>
      <c r="AY100" s="169"/>
      <c r="AZ100" s="166"/>
      <c r="BA100" s="169"/>
      <c r="BB100" s="169"/>
      <c r="BC100" s="169"/>
      <c r="BD100" s="169"/>
      <c r="BE100" s="169"/>
      <c r="BF100" s="169"/>
      <c r="BG100" s="368"/>
      <c r="BH100" s="57"/>
      <c r="BI100" s="364" t="s">
        <v>275</v>
      </c>
      <c r="BJ100" s="101"/>
      <c r="BK100" s="101"/>
      <c r="BL100" s="101"/>
      <c r="BM100" s="101"/>
      <c r="BN100" s="101"/>
      <c r="BO100" s="101"/>
      <c r="BP100" s="101"/>
      <c r="BQ100" s="101"/>
      <c r="BR100" s="101"/>
      <c r="BS100" s="101"/>
      <c r="BT100" s="101"/>
      <c r="BU100" s="101"/>
      <c r="BV100" s="101"/>
      <c r="BW100" s="101"/>
      <c r="BX100" s="101"/>
      <c r="BY100" s="101"/>
      <c r="BZ100" s="101"/>
      <c r="CA100" s="101"/>
      <c r="CB100" s="101"/>
      <c r="CC100" s="101"/>
      <c r="CD100" s="101"/>
      <c r="CE100" s="101"/>
      <c r="CF100" s="101"/>
      <c r="CG100" s="101"/>
      <c r="CH100" s="101"/>
      <c r="CI100" s="101"/>
      <c r="CJ100" s="101"/>
      <c r="CK100" s="101"/>
      <c r="CL100" s="101"/>
      <c r="CM100" s="101"/>
      <c r="CN100" s="101"/>
      <c r="CO100" s="101"/>
      <c r="CP100" s="101"/>
      <c r="CQ100" s="101"/>
      <c r="CR100" s="101"/>
      <c r="CS100" s="101"/>
      <c r="CT100" s="101"/>
      <c r="CU100" s="101"/>
      <c r="CV100" s="101"/>
      <c r="CW100" s="101"/>
      <c r="CX100" s="101"/>
      <c r="CY100" s="101"/>
      <c r="CZ100" s="101"/>
      <c r="DA100" s="101"/>
      <c r="DB100" s="101"/>
      <c r="DC100" s="101"/>
      <c r="DD100" s="101"/>
      <c r="DE100" s="101"/>
      <c r="DF100" s="101"/>
      <c r="DG100" s="101"/>
      <c r="DH100" s="101"/>
      <c r="DI100" s="101"/>
      <c r="DJ100" s="101"/>
      <c r="DK100" s="101"/>
      <c r="DL100" s="101"/>
      <c r="DM100" s="101"/>
      <c r="DN100" s="101"/>
      <c r="DO100" s="101"/>
      <c r="DP100" s="101"/>
      <c r="DQ100" s="101"/>
      <c r="DR100" s="101"/>
      <c r="DS100" s="101"/>
      <c r="DT100" s="101"/>
      <c r="DU100" s="101"/>
      <c r="DV100" s="101"/>
      <c r="DW100" s="101"/>
      <c r="DX100" s="101"/>
      <c r="DY100" s="101"/>
      <c r="DZ100" s="101"/>
      <c r="EA100" s="101"/>
      <c r="EB100" s="101"/>
      <c r="EC100" s="101"/>
      <c r="ED100" s="101"/>
      <c r="EE100" s="101"/>
      <c r="EF100" s="101"/>
      <c r="EG100" s="101"/>
      <c r="EH100" s="101"/>
      <c r="EI100" s="101"/>
      <c r="EJ100" s="101"/>
      <c r="EK100" s="101"/>
      <c r="EL100" s="101"/>
      <c r="EM100" s="101"/>
      <c r="EN100" s="101"/>
      <c r="EO100" s="101"/>
      <c r="EP100" s="101"/>
      <c r="EQ100" s="101"/>
      <c r="ER100" s="101"/>
      <c r="ES100" s="101"/>
      <c r="ET100" s="101"/>
    </row>
    <row r="101" spans="1:150" s="113" customFormat="1" ht="25.5" hidden="1" customHeight="1" x14ac:dyDescent="0.25">
      <c r="A101" s="20" t="s">
        <v>97</v>
      </c>
      <c r="B101" s="21"/>
      <c r="C101" s="21"/>
      <c r="D101" s="37" t="s">
        <v>585</v>
      </c>
      <c r="E101" s="23"/>
      <c r="F101" s="23"/>
      <c r="G101" s="23"/>
      <c r="H101" s="23"/>
      <c r="I101" s="23"/>
      <c r="J101" s="23"/>
      <c r="K101" s="23"/>
      <c r="L101" s="23"/>
      <c r="M101" s="23"/>
      <c r="N101" s="23"/>
      <c r="O101" s="23"/>
      <c r="P101" s="23"/>
      <c r="Q101" s="23"/>
      <c r="R101" s="23"/>
      <c r="S101" s="24"/>
      <c r="T101" s="25"/>
      <c r="U101" s="38"/>
      <c r="V101" s="38"/>
      <c r="W101" s="28" t="s">
        <v>275</v>
      </c>
      <c r="X101" s="108"/>
      <c r="Y101" s="108"/>
      <c r="Z101" s="108"/>
      <c r="AA101" s="108"/>
      <c r="AB101" s="108"/>
      <c r="AC101" s="108"/>
      <c r="AD101" s="138"/>
      <c r="AE101" s="109"/>
      <c r="AF101" s="112"/>
      <c r="AG101" s="110"/>
      <c r="AH101" s="110"/>
      <c r="AI101" s="111"/>
      <c r="AJ101" s="109"/>
      <c r="AK101" s="112"/>
      <c r="AL101" s="110"/>
      <c r="AM101" s="110"/>
      <c r="AN101" s="110"/>
      <c r="AO101" s="110"/>
      <c r="AP101" s="110"/>
      <c r="AQ101" s="110"/>
      <c r="AR101" s="110"/>
      <c r="AS101" s="110"/>
      <c r="AT101" s="110"/>
      <c r="AU101" s="110"/>
      <c r="AV101" s="110"/>
      <c r="AW101" s="110"/>
      <c r="AX101" s="110"/>
      <c r="AY101" s="110"/>
      <c r="AZ101" s="110"/>
      <c r="BA101" s="110"/>
      <c r="BB101" s="110"/>
      <c r="BC101" s="110"/>
      <c r="BD101" s="110"/>
      <c r="BE101" s="110"/>
      <c r="BF101" s="110"/>
      <c r="BG101" s="111"/>
      <c r="BH101" s="57"/>
      <c r="BI101" s="364" t="s">
        <v>275</v>
      </c>
      <c r="BJ101" s="101"/>
      <c r="BK101" s="101"/>
      <c r="BL101" s="101"/>
      <c r="BM101" s="101"/>
      <c r="BN101" s="101"/>
      <c r="BO101" s="101"/>
      <c r="BP101" s="101"/>
      <c r="BQ101" s="101"/>
      <c r="BR101" s="101"/>
      <c r="BS101" s="101"/>
      <c r="BT101" s="101"/>
      <c r="BU101" s="101"/>
      <c r="BV101" s="101"/>
      <c r="BW101" s="101"/>
      <c r="BX101" s="101"/>
      <c r="BY101" s="101"/>
      <c r="BZ101" s="101"/>
      <c r="CA101" s="101"/>
      <c r="CB101" s="101"/>
      <c r="CC101" s="101"/>
      <c r="CD101" s="101"/>
      <c r="CE101" s="101"/>
      <c r="CF101" s="101"/>
      <c r="CG101" s="101"/>
      <c r="CH101" s="101"/>
      <c r="CI101" s="101"/>
      <c r="CJ101" s="101"/>
      <c r="CK101" s="101"/>
      <c r="CL101" s="101"/>
      <c r="CM101" s="101"/>
      <c r="CN101" s="101"/>
      <c r="CO101" s="101"/>
      <c r="CP101" s="101"/>
      <c r="CQ101" s="101"/>
      <c r="CR101" s="101"/>
      <c r="CS101" s="101"/>
      <c r="CT101" s="101"/>
      <c r="CU101" s="101"/>
      <c r="CV101" s="101"/>
      <c r="CW101" s="101"/>
      <c r="CX101" s="101"/>
      <c r="CY101" s="101"/>
      <c r="CZ101" s="101"/>
      <c r="DA101" s="101"/>
      <c r="DB101" s="101"/>
      <c r="DC101" s="101"/>
      <c r="DD101" s="101"/>
      <c r="DE101" s="101"/>
      <c r="DF101" s="101"/>
      <c r="DG101" s="101"/>
      <c r="DH101" s="101"/>
      <c r="DI101" s="101"/>
      <c r="DJ101" s="101"/>
      <c r="DK101" s="101"/>
      <c r="DL101" s="101"/>
      <c r="DM101" s="101"/>
      <c r="DN101" s="101"/>
      <c r="DO101" s="101"/>
      <c r="DP101" s="101"/>
      <c r="DQ101" s="101"/>
      <c r="DR101" s="101"/>
      <c r="DS101" s="101"/>
      <c r="DT101" s="101"/>
      <c r="DU101" s="101"/>
      <c r="DV101" s="101"/>
      <c r="DW101" s="101"/>
      <c r="DX101" s="101"/>
      <c r="DY101" s="101"/>
      <c r="DZ101" s="101"/>
      <c r="EA101" s="101"/>
      <c r="EB101" s="101"/>
      <c r="EC101" s="101"/>
      <c r="ED101" s="101"/>
      <c r="EE101" s="101"/>
      <c r="EF101" s="101"/>
      <c r="EG101" s="101"/>
      <c r="EH101" s="101"/>
      <c r="EI101" s="101"/>
      <c r="EJ101" s="101"/>
      <c r="EK101" s="101"/>
      <c r="EL101" s="101"/>
      <c r="EM101" s="101"/>
      <c r="EN101" s="101"/>
      <c r="EO101" s="101"/>
      <c r="EP101" s="101"/>
      <c r="EQ101" s="101"/>
      <c r="ER101" s="101"/>
      <c r="ES101" s="101"/>
      <c r="ET101" s="101"/>
    </row>
    <row r="102" spans="1:150" ht="45.75" hidden="1" customHeight="1" x14ac:dyDescent="0.25">
      <c r="A102" s="29" t="s">
        <v>147</v>
      </c>
      <c r="B102" s="29" t="s">
        <v>586</v>
      </c>
      <c r="C102" s="29" t="s">
        <v>587</v>
      </c>
      <c r="D102" s="30" t="s">
        <v>588</v>
      </c>
      <c r="E102" s="31" t="s">
        <v>266</v>
      </c>
      <c r="F102" s="32" t="s">
        <v>154</v>
      </c>
      <c r="G102" s="32" t="s">
        <v>589</v>
      </c>
      <c r="H102" s="32" t="s">
        <v>590</v>
      </c>
      <c r="I102" s="32" t="s">
        <v>115</v>
      </c>
      <c r="J102" s="32"/>
      <c r="K102" s="32"/>
      <c r="L102" s="32"/>
      <c r="M102" s="32"/>
      <c r="N102" s="385">
        <v>163883.85</v>
      </c>
      <c r="O102" s="385">
        <v>24582.58</v>
      </c>
      <c r="P102" s="385"/>
      <c r="Q102" s="385"/>
      <c r="R102" s="385"/>
      <c r="S102" s="385">
        <v>139301.26999999999</v>
      </c>
      <c r="T102" s="34">
        <v>42644</v>
      </c>
      <c r="U102" s="35">
        <v>42736</v>
      </c>
      <c r="V102" s="35">
        <v>42916</v>
      </c>
      <c r="W102" s="36">
        <v>43404</v>
      </c>
      <c r="X102" s="114">
        <v>0</v>
      </c>
      <c r="Y102" s="114">
        <v>54273.440000000002</v>
      </c>
      <c r="Z102" s="114">
        <v>90000</v>
      </c>
      <c r="AA102" s="114">
        <v>0</v>
      </c>
      <c r="AB102" s="114">
        <v>0</v>
      </c>
      <c r="AC102" s="114"/>
      <c r="AD102" s="139"/>
      <c r="AE102" s="115"/>
      <c r="AF102" s="119">
        <v>27</v>
      </c>
      <c r="AG102" s="129" t="s">
        <v>247</v>
      </c>
      <c r="AH102" s="120"/>
      <c r="AI102" s="135"/>
      <c r="AJ102" s="136"/>
      <c r="AK102" s="119"/>
      <c r="AL102" s="120"/>
      <c r="AM102" s="120"/>
      <c r="AN102" s="120"/>
      <c r="AO102" s="120"/>
      <c r="AP102" s="120" t="s">
        <v>212</v>
      </c>
      <c r="AQ102" s="129" t="s">
        <v>760</v>
      </c>
      <c r="AR102" s="120">
        <v>1</v>
      </c>
      <c r="AS102" s="120" t="s">
        <v>213</v>
      </c>
      <c r="AT102" s="129" t="s">
        <v>761</v>
      </c>
      <c r="AU102" s="120">
        <v>12</v>
      </c>
      <c r="AV102" s="120" t="s">
        <v>214</v>
      </c>
      <c r="AW102" s="144" t="s">
        <v>762</v>
      </c>
      <c r="AX102" s="120">
        <v>11</v>
      </c>
      <c r="AY102" s="120"/>
      <c r="AZ102" s="120"/>
      <c r="BA102" s="120"/>
      <c r="BB102" s="120"/>
      <c r="BC102" s="120"/>
      <c r="BD102" s="120"/>
      <c r="BE102" s="120"/>
      <c r="BF102" s="120"/>
      <c r="BG102" s="135"/>
      <c r="BH102" s="57" t="s">
        <v>833</v>
      </c>
      <c r="BI102" s="364" t="s">
        <v>939</v>
      </c>
      <c r="BJ102" s="122"/>
      <c r="BK102" s="122"/>
      <c r="BL102" s="122"/>
      <c r="BM102" s="122"/>
      <c r="BN102" s="122"/>
    </row>
    <row r="103" spans="1:150" ht="25.5" hidden="1" customHeight="1" x14ac:dyDescent="0.25">
      <c r="A103" s="29" t="s">
        <v>150</v>
      </c>
      <c r="B103" s="29" t="s">
        <v>591</v>
      </c>
      <c r="C103" s="29" t="s">
        <v>592</v>
      </c>
      <c r="D103" s="30" t="s">
        <v>593</v>
      </c>
      <c r="E103" s="31" t="s">
        <v>280</v>
      </c>
      <c r="F103" s="32" t="s">
        <v>154</v>
      </c>
      <c r="G103" s="32" t="s">
        <v>321</v>
      </c>
      <c r="H103" s="32" t="s">
        <v>590</v>
      </c>
      <c r="I103" s="32" t="s">
        <v>115</v>
      </c>
      <c r="J103" s="32"/>
      <c r="K103" s="32"/>
      <c r="L103" s="32"/>
      <c r="M103" s="32"/>
      <c r="N103" s="385">
        <v>77491.23</v>
      </c>
      <c r="O103" s="385">
        <v>22331.96</v>
      </c>
      <c r="P103" s="385"/>
      <c r="Q103" s="385"/>
      <c r="R103" s="385"/>
      <c r="S103" s="385">
        <v>55159.27</v>
      </c>
      <c r="T103" s="34">
        <v>42644</v>
      </c>
      <c r="U103" s="35">
        <v>42699</v>
      </c>
      <c r="V103" s="35">
        <v>42794</v>
      </c>
      <c r="W103" s="36">
        <v>43220</v>
      </c>
      <c r="X103" s="114">
        <v>0</v>
      </c>
      <c r="Y103" s="114">
        <v>55462</v>
      </c>
      <c r="Z103" s="114">
        <v>0</v>
      </c>
      <c r="AA103" s="114">
        <v>0</v>
      </c>
      <c r="AB103" s="114">
        <v>0</v>
      </c>
      <c r="AC103" s="114"/>
      <c r="AD103" s="139"/>
      <c r="AE103" s="115"/>
      <c r="AF103" s="119">
        <v>27</v>
      </c>
      <c r="AG103" s="129" t="s">
        <v>247</v>
      </c>
      <c r="AH103" s="120"/>
      <c r="AI103" s="135"/>
      <c r="AJ103" s="136"/>
      <c r="AK103" s="119"/>
      <c r="AL103" s="120"/>
      <c r="AM103" s="120"/>
      <c r="AN103" s="120"/>
      <c r="AO103" s="120"/>
      <c r="AP103" s="120" t="s">
        <v>212</v>
      </c>
      <c r="AQ103" s="129" t="s">
        <v>760</v>
      </c>
      <c r="AR103" s="120">
        <v>1</v>
      </c>
      <c r="AS103" s="120" t="s">
        <v>213</v>
      </c>
      <c r="AT103" s="129" t="s">
        <v>761</v>
      </c>
      <c r="AU103" s="120">
        <v>62</v>
      </c>
      <c r="AV103" s="120" t="s">
        <v>214</v>
      </c>
      <c r="AW103" s="144" t="s">
        <v>762</v>
      </c>
      <c r="AX103" s="120">
        <v>20</v>
      </c>
      <c r="AY103" s="120"/>
      <c r="AZ103" s="120"/>
      <c r="BA103" s="120"/>
      <c r="BB103" s="120"/>
      <c r="BC103" s="120"/>
      <c r="BD103" s="120"/>
      <c r="BE103" s="120"/>
      <c r="BF103" s="120"/>
      <c r="BG103" s="135"/>
      <c r="BH103" s="57" t="s">
        <v>831</v>
      </c>
      <c r="BI103" s="364" t="s">
        <v>939</v>
      </c>
    </row>
    <row r="104" spans="1:150" ht="25.5" hidden="1" customHeight="1" x14ac:dyDescent="0.25">
      <c r="A104" s="29" t="s">
        <v>151</v>
      </c>
      <c r="B104" s="29" t="s">
        <v>594</v>
      </c>
      <c r="C104" s="29" t="s">
        <v>595</v>
      </c>
      <c r="D104" s="30" t="s">
        <v>596</v>
      </c>
      <c r="E104" s="31" t="s">
        <v>297</v>
      </c>
      <c r="F104" s="32" t="s">
        <v>154</v>
      </c>
      <c r="G104" s="32" t="s">
        <v>399</v>
      </c>
      <c r="H104" s="32" t="s">
        <v>590</v>
      </c>
      <c r="I104" s="32" t="s">
        <v>115</v>
      </c>
      <c r="J104" s="32"/>
      <c r="K104" s="32"/>
      <c r="L104" s="32"/>
      <c r="M104" s="32"/>
      <c r="N104" s="385">
        <v>184477.95</v>
      </c>
      <c r="O104" s="385">
        <v>27671.7</v>
      </c>
      <c r="P104" s="385"/>
      <c r="Q104" s="385"/>
      <c r="R104" s="385"/>
      <c r="S104" s="385">
        <v>156806.25</v>
      </c>
      <c r="T104" s="34">
        <v>42644</v>
      </c>
      <c r="U104" s="35">
        <v>42705</v>
      </c>
      <c r="V104" s="35">
        <v>42825</v>
      </c>
      <c r="W104" s="36">
        <v>43585</v>
      </c>
      <c r="X104" s="114"/>
      <c r="Y104" s="114">
        <v>65214.184000000001</v>
      </c>
      <c r="Z104" s="114">
        <v>65214.184000000001</v>
      </c>
      <c r="AA104" s="114">
        <f>S104-Y104-Z104</f>
        <v>26377.881999999991</v>
      </c>
      <c r="AB104" s="114"/>
      <c r="AC104" s="114"/>
      <c r="AD104" s="139"/>
      <c r="AE104" s="115"/>
      <c r="AF104" s="119">
        <v>27</v>
      </c>
      <c r="AG104" s="129" t="s">
        <v>247</v>
      </c>
      <c r="AH104" s="120"/>
      <c r="AI104" s="135"/>
      <c r="AJ104" s="136"/>
      <c r="AK104" s="119"/>
      <c r="AL104" s="120"/>
      <c r="AM104" s="120"/>
      <c r="AN104" s="120"/>
      <c r="AO104" s="120"/>
      <c r="AP104" s="120" t="s">
        <v>212</v>
      </c>
      <c r="AQ104" s="129" t="s">
        <v>760</v>
      </c>
      <c r="AR104" s="120">
        <v>1</v>
      </c>
      <c r="AS104" s="120" t="s">
        <v>213</v>
      </c>
      <c r="AT104" s="129" t="s">
        <v>761</v>
      </c>
      <c r="AU104" s="120">
        <v>35</v>
      </c>
      <c r="AV104" s="120" t="s">
        <v>214</v>
      </c>
      <c r="AW104" s="144" t="s">
        <v>762</v>
      </c>
      <c r="AX104" s="120">
        <v>23</v>
      </c>
      <c r="AY104" s="120"/>
      <c r="AZ104" s="120"/>
      <c r="BA104" s="120"/>
      <c r="BB104" s="120"/>
      <c r="BC104" s="120"/>
      <c r="BD104" s="120"/>
      <c r="BE104" s="120"/>
      <c r="BF104" s="120"/>
      <c r="BG104" s="135"/>
      <c r="BH104" s="57" t="s">
        <v>832</v>
      </c>
      <c r="BI104" s="364" t="s">
        <v>941</v>
      </c>
    </row>
    <row r="105" spans="1:150" ht="25.5" hidden="1" customHeight="1" x14ac:dyDescent="0.25">
      <c r="A105" s="29" t="s">
        <v>152</v>
      </c>
      <c r="B105" s="29" t="s">
        <v>597</v>
      </c>
      <c r="C105" s="29" t="s">
        <v>598</v>
      </c>
      <c r="D105" s="30" t="s">
        <v>599</v>
      </c>
      <c r="E105" s="31" t="s">
        <v>600</v>
      </c>
      <c r="F105" s="32" t="s">
        <v>154</v>
      </c>
      <c r="G105" s="32" t="s">
        <v>361</v>
      </c>
      <c r="H105" s="32" t="s">
        <v>590</v>
      </c>
      <c r="I105" s="32" t="s">
        <v>115</v>
      </c>
      <c r="J105" s="32"/>
      <c r="K105" s="32"/>
      <c r="L105" s="32"/>
      <c r="M105" s="32"/>
      <c r="N105" s="385">
        <v>416817.53</v>
      </c>
      <c r="O105" s="385">
        <v>179933.32</v>
      </c>
      <c r="P105" s="385"/>
      <c r="Q105" s="385"/>
      <c r="R105" s="385"/>
      <c r="S105" s="385">
        <v>236884.21</v>
      </c>
      <c r="T105" s="34">
        <v>42705</v>
      </c>
      <c r="U105" s="35">
        <v>42795</v>
      </c>
      <c r="V105" s="35">
        <v>42916</v>
      </c>
      <c r="W105" s="375">
        <v>43921</v>
      </c>
      <c r="X105" s="114">
        <v>0</v>
      </c>
      <c r="Y105" s="114">
        <v>75000</v>
      </c>
      <c r="Z105" s="114">
        <v>100000</v>
      </c>
      <c r="AA105" s="114">
        <f>S105-Y105-Z105</f>
        <v>61884.209999999992</v>
      </c>
      <c r="AB105" s="114"/>
      <c r="AC105" s="114"/>
      <c r="AD105" s="139"/>
      <c r="AE105" s="115"/>
      <c r="AF105" s="119">
        <v>27</v>
      </c>
      <c r="AG105" s="129" t="s">
        <v>247</v>
      </c>
      <c r="AH105" s="120"/>
      <c r="AI105" s="135"/>
      <c r="AJ105" s="136"/>
      <c r="AK105" s="119"/>
      <c r="AL105" s="120"/>
      <c r="AM105" s="120"/>
      <c r="AN105" s="120"/>
      <c r="AO105" s="120"/>
      <c r="AP105" s="120" t="s">
        <v>212</v>
      </c>
      <c r="AQ105" s="129" t="s">
        <v>760</v>
      </c>
      <c r="AR105" s="120">
        <v>1</v>
      </c>
      <c r="AS105" s="120" t="s">
        <v>213</v>
      </c>
      <c r="AT105" s="129" t="s">
        <v>761</v>
      </c>
      <c r="AU105" s="120">
        <v>40</v>
      </c>
      <c r="AV105" s="120" t="s">
        <v>214</v>
      </c>
      <c r="AW105" s="144" t="s">
        <v>762</v>
      </c>
      <c r="AX105" s="120">
        <v>20</v>
      </c>
      <c r="AY105" s="120"/>
      <c r="AZ105" s="120"/>
      <c r="BA105" s="120"/>
      <c r="BB105" s="120"/>
      <c r="BC105" s="120"/>
      <c r="BD105" s="120"/>
      <c r="BE105" s="120"/>
      <c r="BF105" s="120"/>
      <c r="BG105" s="135"/>
      <c r="BH105" s="57" t="s">
        <v>834</v>
      </c>
      <c r="BI105" s="364" t="s">
        <v>941</v>
      </c>
    </row>
    <row r="106" spans="1:150" s="113" customFormat="1" ht="25.5" hidden="1" customHeight="1" x14ac:dyDescent="0.25">
      <c r="A106" s="20" t="s">
        <v>98</v>
      </c>
      <c r="B106" s="21" t="s">
        <v>83</v>
      </c>
      <c r="C106" s="21"/>
      <c r="D106" s="37" t="s">
        <v>158</v>
      </c>
      <c r="E106" s="23"/>
      <c r="F106" s="23"/>
      <c r="G106" s="23"/>
      <c r="H106" s="23"/>
      <c r="I106" s="23"/>
      <c r="J106" s="23"/>
      <c r="K106" s="23"/>
      <c r="L106" s="23"/>
      <c r="M106" s="23"/>
      <c r="N106" s="23"/>
      <c r="O106" s="23"/>
      <c r="P106" s="23"/>
      <c r="Q106" s="23"/>
      <c r="R106" s="23"/>
      <c r="S106" s="24"/>
      <c r="T106" s="25"/>
      <c r="U106" s="38"/>
      <c r="V106" s="38"/>
      <c r="W106" s="28" t="s">
        <v>275</v>
      </c>
      <c r="X106" s="108"/>
      <c r="Y106" s="108"/>
      <c r="Z106" s="108"/>
      <c r="AA106" s="108"/>
      <c r="AB106" s="108"/>
      <c r="AC106" s="108"/>
      <c r="AD106" s="138"/>
      <c r="AE106" s="109"/>
      <c r="AF106" s="112"/>
      <c r="AG106" s="110"/>
      <c r="AH106" s="110"/>
      <c r="AI106" s="111"/>
      <c r="AJ106" s="109"/>
      <c r="AK106" s="112"/>
      <c r="AL106" s="110"/>
      <c r="AM106" s="110"/>
      <c r="AN106" s="110"/>
      <c r="AO106" s="110"/>
      <c r="AP106" s="110"/>
      <c r="AQ106" s="110"/>
      <c r="AR106" s="110"/>
      <c r="AS106" s="110"/>
      <c r="AT106" s="110"/>
      <c r="AU106" s="110"/>
      <c r="AV106" s="110"/>
      <c r="AW106" s="110"/>
      <c r="AX106" s="110"/>
      <c r="AY106" s="110"/>
      <c r="AZ106" s="110"/>
      <c r="BA106" s="110"/>
      <c r="BB106" s="110"/>
      <c r="BC106" s="110"/>
      <c r="BD106" s="110"/>
      <c r="BE106" s="110"/>
      <c r="BF106" s="110"/>
      <c r="BG106" s="111"/>
      <c r="BH106" s="57"/>
      <c r="BI106" s="364" t="s">
        <v>275</v>
      </c>
      <c r="BJ106" s="101"/>
      <c r="BK106" s="101"/>
      <c r="BL106" s="101"/>
      <c r="BM106" s="101"/>
      <c r="BN106" s="101"/>
      <c r="BO106" s="101"/>
      <c r="BP106" s="101"/>
      <c r="BQ106" s="101"/>
      <c r="BR106" s="101"/>
      <c r="BS106" s="101"/>
      <c r="BT106" s="101"/>
      <c r="BU106" s="101"/>
      <c r="BV106" s="101"/>
      <c r="BW106" s="101"/>
      <c r="BX106" s="101"/>
      <c r="BY106" s="101"/>
      <c r="BZ106" s="101"/>
      <c r="CA106" s="101"/>
      <c r="CB106" s="101"/>
      <c r="CC106" s="101"/>
      <c r="CD106" s="101"/>
      <c r="CE106" s="101"/>
      <c r="CF106" s="101"/>
      <c r="CG106" s="101"/>
      <c r="CH106" s="101"/>
      <c r="CI106" s="101"/>
      <c r="CJ106" s="101"/>
      <c r="CK106" s="101"/>
      <c r="CL106" s="101"/>
      <c r="CM106" s="101"/>
      <c r="CN106" s="101"/>
      <c r="CO106" s="101"/>
      <c r="CP106" s="101"/>
      <c r="CQ106" s="101"/>
      <c r="CR106" s="101"/>
      <c r="CS106" s="101"/>
      <c r="CT106" s="101"/>
      <c r="CU106" s="101"/>
      <c r="CV106" s="101"/>
      <c r="CW106" s="101"/>
      <c r="CX106" s="101"/>
      <c r="CY106" s="101"/>
      <c r="CZ106" s="101"/>
      <c r="DA106" s="101"/>
      <c r="DB106" s="101"/>
      <c r="DC106" s="101"/>
      <c r="DD106" s="101"/>
      <c r="DE106" s="101"/>
      <c r="DF106" s="101"/>
      <c r="DG106" s="101"/>
      <c r="DH106" s="101"/>
      <c r="DI106" s="101"/>
      <c r="DJ106" s="101"/>
      <c r="DK106" s="101"/>
      <c r="DL106" s="101"/>
      <c r="DM106" s="101"/>
      <c r="DN106" s="101"/>
      <c r="DO106" s="101"/>
      <c r="DP106" s="101"/>
      <c r="DQ106" s="101"/>
      <c r="DR106" s="101"/>
      <c r="DS106" s="101"/>
      <c r="DT106" s="101"/>
      <c r="DU106" s="101"/>
      <c r="DV106" s="101"/>
      <c r="DW106" s="101"/>
      <c r="DX106" s="101"/>
      <c r="DY106" s="101"/>
      <c r="DZ106" s="101"/>
      <c r="EA106" s="101"/>
      <c r="EB106" s="101"/>
      <c r="EC106" s="101"/>
      <c r="ED106" s="101"/>
      <c r="EE106" s="101"/>
      <c r="EF106" s="101"/>
      <c r="EG106" s="101"/>
      <c r="EH106" s="101"/>
      <c r="EI106" s="101"/>
      <c r="EJ106" s="101"/>
      <c r="EK106" s="101"/>
      <c r="EL106" s="101"/>
      <c r="EM106" s="101"/>
      <c r="EN106" s="101"/>
      <c r="EO106" s="101"/>
      <c r="EP106" s="101"/>
      <c r="EQ106" s="101"/>
      <c r="ER106" s="101"/>
      <c r="ES106" s="101"/>
      <c r="ET106" s="101"/>
    </row>
    <row r="107" spans="1:150" ht="45" hidden="1" customHeight="1" x14ac:dyDescent="0.25">
      <c r="A107" s="29" t="s">
        <v>153</v>
      </c>
      <c r="B107" s="29" t="s">
        <v>601</v>
      </c>
      <c r="C107" s="29" t="s">
        <v>602</v>
      </c>
      <c r="D107" s="30" t="s">
        <v>603</v>
      </c>
      <c r="E107" s="31" t="s">
        <v>266</v>
      </c>
      <c r="F107" s="32" t="s">
        <v>154</v>
      </c>
      <c r="G107" s="32" t="s">
        <v>604</v>
      </c>
      <c r="H107" s="32" t="s">
        <v>159</v>
      </c>
      <c r="I107" s="32" t="s">
        <v>115</v>
      </c>
      <c r="J107" s="32"/>
      <c r="K107" s="32"/>
      <c r="L107" s="32"/>
      <c r="M107" s="32"/>
      <c r="N107" s="33">
        <v>557789.41</v>
      </c>
      <c r="O107" s="33">
        <v>83668.41</v>
      </c>
      <c r="P107" s="95"/>
      <c r="Q107" s="33"/>
      <c r="R107" s="33"/>
      <c r="S107" s="33">
        <v>474121</v>
      </c>
      <c r="T107" s="34">
        <v>42430</v>
      </c>
      <c r="U107" s="35">
        <v>42522</v>
      </c>
      <c r="V107" s="35">
        <v>42735</v>
      </c>
      <c r="W107" s="36">
        <v>44074</v>
      </c>
      <c r="X107" s="114">
        <v>0</v>
      </c>
      <c r="Y107" s="114">
        <v>0</v>
      </c>
      <c r="Z107" s="114">
        <f>S107*0.45</f>
        <v>213354.45</v>
      </c>
      <c r="AA107" s="114">
        <f>S107*0.45</f>
        <v>213354.45</v>
      </c>
      <c r="AB107" s="114">
        <f>S107*0.1</f>
        <v>47412.100000000006</v>
      </c>
      <c r="AC107" s="114"/>
      <c r="AD107" s="139"/>
      <c r="AE107" s="115"/>
      <c r="AF107" s="119">
        <v>26</v>
      </c>
      <c r="AG107" s="129" t="s">
        <v>246</v>
      </c>
      <c r="AH107" s="120"/>
      <c r="AI107" s="135"/>
      <c r="AJ107" s="136"/>
      <c r="AK107" s="119"/>
      <c r="AL107" s="120"/>
      <c r="AM107" s="120"/>
      <c r="AN107" s="120"/>
      <c r="AO107" s="120"/>
      <c r="AP107" s="120" t="s">
        <v>215</v>
      </c>
      <c r="AQ107" s="129" t="s">
        <v>763</v>
      </c>
      <c r="AR107" s="129">
        <v>25</v>
      </c>
      <c r="AS107" s="120"/>
      <c r="AT107" s="120"/>
      <c r="AU107" s="120"/>
      <c r="AV107" s="120"/>
      <c r="AW107" s="120"/>
      <c r="AX107" s="120"/>
      <c r="AY107" s="120"/>
      <c r="AZ107" s="120"/>
      <c r="BA107" s="120"/>
      <c r="BB107" s="120"/>
      <c r="BC107" s="120"/>
      <c r="BD107" s="120"/>
      <c r="BE107" s="120"/>
      <c r="BF107" s="120"/>
      <c r="BG107" s="135"/>
      <c r="BH107" s="57" t="s">
        <v>836</v>
      </c>
      <c r="BI107" s="364" t="s">
        <v>941</v>
      </c>
      <c r="BJ107" s="122"/>
      <c r="BK107" s="122"/>
      <c r="BL107" s="122"/>
      <c r="BM107" s="122"/>
      <c r="BN107" s="122"/>
    </row>
    <row r="108" spans="1:150" ht="25.5" hidden="1" customHeight="1" x14ac:dyDescent="0.25">
      <c r="A108" s="29" t="s">
        <v>155</v>
      </c>
      <c r="B108" s="29" t="s">
        <v>605</v>
      </c>
      <c r="C108" s="29" t="s">
        <v>606</v>
      </c>
      <c r="D108" s="30" t="s">
        <v>607</v>
      </c>
      <c r="E108" s="31" t="s">
        <v>280</v>
      </c>
      <c r="F108" s="32" t="s">
        <v>154</v>
      </c>
      <c r="G108" s="32" t="s">
        <v>608</v>
      </c>
      <c r="H108" s="32" t="s">
        <v>159</v>
      </c>
      <c r="I108" s="32" t="s">
        <v>115</v>
      </c>
      <c r="J108" s="32"/>
      <c r="K108" s="32"/>
      <c r="L108" s="32"/>
      <c r="M108" s="32"/>
      <c r="N108" s="33">
        <v>203981.18</v>
      </c>
      <c r="O108" s="33">
        <v>30597.18</v>
      </c>
      <c r="P108" s="95"/>
      <c r="Q108" s="33"/>
      <c r="R108" s="33"/>
      <c r="S108" s="33">
        <v>173384</v>
      </c>
      <c r="T108" s="34">
        <v>42430</v>
      </c>
      <c r="U108" s="35">
        <v>42522</v>
      </c>
      <c r="V108" s="35">
        <v>42735</v>
      </c>
      <c r="W108" s="36">
        <v>43404</v>
      </c>
      <c r="X108" s="114">
        <f>S108*0.1</f>
        <v>17338.400000000001</v>
      </c>
      <c r="Y108" s="114">
        <f>S108*0.45</f>
        <v>78022.8</v>
      </c>
      <c r="Z108" s="114">
        <f>S108*0.45</f>
        <v>78022.8</v>
      </c>
      <c r="AA108" s="114">
        <v>0</v>
      </c>
      <c r="AB108" s="114">
        <v>0</v>
      </c>
      <c r="AC108" s="114"/>
      <c r="AD108" s="139"/>
      <c r="AE108" s="115"/>
      <c r="AF108" s="119">
        <v>25</v>
      </c>
      <c r="AG108" s="129" t="s">
        <v>245</v>
      </c>
      <c r="AH108" s="120"/>
      <c r="AI108" s="141"/>
      <c r="AJ108" s="136"/>
      <c r="AK108" s="119"/>
      <c r="AL108" s="120"/>
      <c r="AM108" s="120"/>
      <c r="AN108" s="120"/>
      <c r="AO108" s="120"/>
      <c r="AP108" s="120" t="s">
        <v>215</v>
      </c>
      <c r="AQ108" s="129" t="s">
        <v>763</v>
      </c>
      <c r="AR108" s="120">
        <v>6</v>
      </c>
      <c r="AS108" s="120"/>
      <c r="AT108" s="120"/>
      <c r="AU108" s="120"/>
      <c r="AV108" s="120"/>
      <c r="AW108" s="120"/>
      <c r="AX108" s="120"/>
      <c r="AY108" s="120"/>
      <c r="AZ108" s="120"/>
      <c r="BA108" s="120"/>
      <c r="BB108" s="120"/>
      <c r="BC108" s="120"/>
      <c r="BD108" s="120"/>
      <c r="BE108" s="120"/>
      <c r="BF108" s="120"/>
      <c r="BG108" s="135"/>
      <c r="BH108" s="57" t="s">
        <v>838</v>
      </c>
      <c r="BI108" s="364" t="s">
        <v>941</v>
      </c>
    </row>
    <row r="109" spans="1:150" ht="25.5" hidden="1" customHeight="1" x14ac:dyDescent="0.25">
      <c r="A109" s="29" t="s">
        <v>156</v>
      </c>
      <c r="B109" s="29" t="s">
        <v>609</v>
      </c>
      <c r="C109" s="29" t="s">
        <v>610</v>
      </c>
      <c r="D109" s="30" t="s">
        <v>611</v>
      </c>
      <c r="E109" s="31" t="s">
        <v>297</v>
      </c>
      <c r="F109" s="32" t="s">
        <v>154</v>
      </c>
      <c r="G109" s="32" t="s">
        <v>326</v>
      </c>
      <c r="H109" s="32" t="s">
        <v>159</v>
      </c>
      <c r="I109" s="32" t="s">
        <v>115</v>
      </c>
      <c r="J109" s="32"/>
      <c r="K109" s="32"/>
      <c r="L109" s="32"/>
      <c r="M109" s="32"/>
      <c r="N109" s="33">
        <v>297848.24</v>
      </c>
      <c r="O109" s="33">
        <v>44677.24</v>
      </c>
      <c r="P109" s="95"/>
      <c r="Q109" s="33"/>
      <c r="R109" s="33"/>
      <c r="S109" s="33">
        <v>253171</v>
      </c>
      <c r="T109" s="34">
        <v>42430</v>
      </c>
      <c r="U109" s="35">
        <v>42522</v>
      </c>
      <c r="V109" s="35">
        <v>42613</v>
      </c>
      <c r="W109" s="36">
        <v>43921</v>
      </c>
      <c r="X109" s="114"/>
      <c r="Y109" s="114">
        <v>139244.04999999999</v>
      </c>
      <c r="Z109" s="114">
        <f>S109-Y109</f>
        <v>113926.95000000001</v>
      </c>
      <c r="AA109" s="114">
        <v>0</v>
      </c>
      <c r="AB109" s="114">
        <v>0</v>
      </c>
      <c r="AC109" s="114"/>
      <c r="AD109" s="139"/>
      <c r="AE109" s="115"/>
      <c r="AF109" s="119">
        <v>26</v>
      </c>
      <c r="AG109" s="129" t="s">
        <v>246</v>
      </c>
      <c r="AH109" s="120"/>
      <c r="AI109" s="135"/>
      <c r="AJ109" s="136"/>
      <c r="AK109" s="119"/>
      <c r="AL109" s="120"/>
      <c r="AM109" s="120"/>
      <c r="AN109" s="120"/>
      <c r="AO109" s="120"/>
      <c r="AP109" s="120" t="s">
        <v>215</v>
      </c>
      <c r="AQ109" s="129" t="s">
        <v>764</v>
      </c>
      <c r="AR109" s="120">
        <v>16</v>
      </c>
      <c r="AS109" s="120"/>
      <c r="AT109" s="120"/>
      <c r="AU109" s="120"/>
      <c r="AV109" s="120"/>
      <c r="AW109" s="120"/>
      <c r="AX109" s="120"/>
      <c r="AY109" s="120"/>
      <c r="AZ109" s="120"/>
      <c r="BA109" s="120"/>
      <c r="BB109" s="120"/>
      <c r="BC109" s="120"/>
      <c r="BD109" s="120"/>
      <c r="BE109" s="120"/>
      <c r="BF109" s="120"/>
      <c r="BG109" s="135"/>
      <c r="BH109" s="57" t="s">
        <v>835</v>
      </c>
      <c r="BI109" s="364" t="s">
        <v>941</v>
      </c>
    </row>
    <row r="110" spans="1:150" ht="25.5" hidden="1" customHeight="1" x14ac:dyDescent="0.25">
      <c r="A110" s="29" t="s">
        <v>157</v>
      </c>
      <c r="B110" s="29" t="s">
        <v>612</v>
      </c>
      <c r="C110" s="29" t="s">
        <v>613</v>
      </c>
      <c r="D110" s="30" t="s">
        <v>614</v>
      </c>
      <c r="E110" s="31" t="s">
        <v>272</v>
      </c>
      <c r="F110" s="32" t="s">
        <v>154</v>
      </c>
      <c r="G110" s="32" t="s">
        <v>361</v>
      </c>
      <c r="H110" s="32" t="s">
        <v>159</v>
      </c>
      <c r="I110" s="32" t="s">
        <v>115</v>
      </c>
      <c r="J110" s="32"/>
      <c r="K110" s="32"/>
      <c r="L110" s="32"/>
      <c r="M110" s="32"/>
      <c r="N110" s="33">
        <v>1467581.1764705882</v>
      </c>
      <c r="O110" s="33">
        <v>220137.17647058822</v>
      </c>
      <c r="P110" s="95"/>
      <c r="Q110" s="33"/>
      <c r="R110" s="33"/>
      <c r="S110" s="33">
        <v>1247444</v>
      </c>
      <c r="T110" s="34">
        <v>42430</v>
      </c>
      <c r="U110" s="35">
        <v>42522</v>
      </c>
      <c r="V110" s="35">
        <v>42735</v>
      </c>
      <c r="W110" s="36">
        <v>43738</v>
      </c>
      <c r="X110" s="114">
        <f>S110*0.1</f>
        <v>124744.40000000001</v>
      </c>
      <c r="Y110" s="114">
        <f>S110*0.4</f>
        <v>498977.60000000003</v>
      </c>
      <c r="Z110" s="114">
        <f>S110*0.4</f>
        <v>498977.60000000003</v>
      </c>
      <c r="AA110" s="114">
        <f>S110*0.1</f>
        <v>124744.40000000001</v>
      </c>
      <c r="AB110" s="114">
        <v>0</v>
      </c>
      <c r="AC110" s="114"/>
      <c r="AD110" s="139"/>
      <c r="AE110" s="115"/>
      <c r="AF110" s="119">
        <v>26</v>
      </c>
      <c r="AG110" s="129" t="s">
        <v>246</v>
      </c>
      <c r="AH110" s="120"/>
      <c r="AI110" s="141"/>
      <c r="AJ110" s="136"/>
      <c r="AK110" s="119"/>
      <c r="AL110" s="120"/>
      <c r="AM110" s="120"/>
      <c r="AN110" s="120"/>
      <c r="AO110" s="120"/>
      <c r="AP110" s="120" t="s">
        <v>215</v>
      </c>
      <c r="AQ110" s="129" t="s">
        <v>765</v>
      </c>
      <c r="AR110" s="120">
        <v>42</v>
      </c>
      <c r="AS110" s="120"/>
      <c r="AT110" s="120"/>
      <c r="AU110" s="120"/>
      <c r="AV110" s="120"/>
      <c r="AW110" s="120"/>
      <c r="AX110" s="120"/>
      <c r="AY110" s="120"/>
      <c r="AZ110" s="120"/>
      <c r="BA110" s="120"/>
      <c r="BB110" s="120"/>
      <c r="BC110" s="120"/>
      <c r="BD110" s="120"/>
      <c r="BE110" s="120"/>
      <c r="BF110" s="120"/>
      <c r="BG110" s="135"/>
      <c r="BH110" s="57" t="s">
        <v>837</v>
      </c>
      <c r="BI110" s="364" t="s">
        <v>941</v>
      </c>
    </row>
    <row r="111" spans="1:150" s="165" customFormat="1" ht="24.75" hidden="1" customHeight="1" thickBot="1" x14ac:dyDescent="0.3">
      <c r="A111" s="78" t="s">
        <v>615</v>
      </c>
      <c r="B111" s="79" t="s">
        <v>83</v>
      </c>
      <c r="C111" s="79"/>
      <c r="D111" s="79" t="s">
        <v>616</v>
      </c>
      <c r="E111" s="80"/>
      <c r="F111" s="80"/>
      <c r="G111" s="80"/>
      <c r="H111" s="80"/>
      <c r="I111" s="80"/>
      <c r="J111" s="80"/>
      <c r="K111" s="80"/>
      <c r="L111" s="80"/>
      <c r="M111" s="80"/>
      <c r="N111" s="80"/>
      <c r="O111" s="80"/>
      <c r="P111" s="80"/>
      <c r="Q111" s="80"/>
      <c r="R111" s="80"/>
      <c r="S111" s="80"/>
      <c r="T111" s="81"/>
      <c r="U111" s="82"/>
      <c r="V111" s="82"/>
      <c r="W111" s="83" t="s">
        <v>275</v>
      </c>
      <c r="X111" s="80"/>
      <c r="Y111" s="80"/>
      <c r="Z111" s="80"/>
      <c r="AA111" s="80"/>
      <c r="AB111" s="80"/>
      <c r="AC111" s="80"/>
      <c r="AD111" s="80"/>
      <c r="AE111" s="163"/>
      <c r="AF111" s="80"/>
      <c r="AG111" s="80"/>
      <c r="AH111" s="80"/>
      <c r="AI111" s="80"/>
      <c r="AJ111" s="163"/>
      <c r="AK111" s="80"/>
      <c r="AL111" s="80"/>
      <c r="AM111" s="80"/>
      <c r="AN111" s="80"/>
      <c r="AO111" s="80"/>
      <c r="AP111" s="164"/>
      <c r="AQ111" s="164"/>
      <c r="AR111" s="164"/>
      <c r="AS111" s="164"/>
      <c r="AT111" s="80"/>
      <c r="AU111" s="164"/>
      <c r="AV111" s="164"/>
      <c r="AW111" s="80"/>
      <c r="AX111" s="164"/>
      <c r="AY111" s="164"/>
      <c r="AZ111" s="80"/>
      <c r="BA111" s="164"/>
      <c r="BB111" s="164"/>
      <c r="BC111" s="164"/>
      <c r="BD111" s="164"/>
      <c r="BE111" s="164"/>
      <c r="BF111" s="164"/>
      <c r="BG111" s="164"/>
      <c r="BH111" s="57"/>
      <c r="BI111" s="364" t="s">
        <v>275</v>
      </c>
      <c r="BJ111" s="101"/>
      <c r="BK111" s="101"/>
      <c r="BL111" s="101"/>
      <c r="BM111" s="101"/>
      <c r="BN111" s="101"/>
      <c r="BO111" s="101"/>
      <c r="BP111" s="101"/>
      <c r="BQ111" s="101"/>
      <c r="BR111" s="101"/>
      <c r="BS111" s="101"/>
      <c r="BT111" s="101"/>
      <c r="BU111" s="101"/>
      <c r="BV111" s="101"/>
      <c r="BW111" s="101"/>
      <c r="BX111" s="101"/>
      <c r="BY111" s="101"/>
      <c r="BZ111" s="101"/>
      <c r="CA111" s="101"/>
      <c r="CB111" s="101"/>
      <c r="CC111" s="101"/>
      <c r="CD111" s="101"/>
      <c r="CE111" s="101"/>
      <c r="CF111" s="101"/>
      <c r="CG111" s="101"/>
      <c r="CH111" s="101"/>
      <c r="CI111" s="101"/>
      <c r="CJ111" s="101"/>
      <c r="CK111" s="101"/>
      <c r="CL111" s="101"/>
      <c r="CM111" s="101"/>
      <c r="CN111" s="101"/>
      <c r="CO111" s="101"/>
      <c r="CP111" s="101"/>
      <c r="CQ111" s="101"/>
      <c r="CR111" s="101"/>
      <c r="CS111" s="101"/>
      <c r="CT111" s="101"/>
      <c r="CU111" s="101"/>
      <c r="CV111" s="101"/>
      <c r="CW111" s="101"/>
      <c r="CX111" s="101"/>
      <c r="CY111" s="101"/>
      <c r="CZ111" s="101"/>
      <c r="DA111" s="101"/>
      <c r="DB111" s="101"/>
      <c r="DC111" s="101"/>
      <c r="DD111" s="101"/>
      <c r="DE111" s="101"/>
      <c r="DF111" s="101"/>
      <c r="DG111" s="101"/>
      <c r="DH111" s="101"/>
      <c r="DI111" s="101"/>
      <c r="DJ111" s="101"/>
      <c r="DK111" s="101"/>
      <c r="DL111" s="101"/>
      <c r="DM111" s="101"/>
      <c r="DN111" s="101"/>
      <c r="DO111" s="101"/>
      <c r="DP111" s="101"/>
      <c r="DQ111" s="101"/>
      <c r="DR111" s="101"/>
      <c r="DS111" s="101"/>
      <c r="DT111" s="101"/>
      <c r="DU111" s="101"/>
      <c r="DV111" s="101"/>
      <c r="DW111" s="101"/>
      <c r="DX111" s="101"/>
      <c r="DY111" s="101"/>
      <c r="DZ111" s="101"/>
      <c r="EA111" s="101"/>
      <c r="EB111" s="101"/>
      <c r="EC111" s="101"/>
      <c r="ED111" s="101"/>
      <c r="EE111" s="101"/>
      <c r="EF111" s="101"/>
      <c r="EG111" s="101"/>
      <c r="EH111" s="101"/>
      <c r="EI111" s="101"/>
      <c r="EJ111" s="101"/>
      <c r="EK111" s="101"/>
      <c r="EL111" s="101"/>
      <c r="EM111" s="101"/>
      <c r="EN111" s="101"/>
      <c r="EO111" s="101"/>
      <c r="EP111" s="101"/>
      <c r="EQ111" s="101"/>
      <c r="ER111" s="101"/>
      <c r="ES111" s="101"/>
      <c r="ET111" s="101"/>
    </row>
    <row r="112" spans="1:150" s="165" customFormat="1" ht="24.75" hidden="1" customHeight="1" thickBot="1" x14ac:dyDescent="0.3">
      <c r="A112" s="78" t="s">
        <v>617</v>
      </c>
      <c r="B112" s="79" t="s">
        <v>83</v>
      </c>
      <c r="C112" s="79"/>
      <c r="D112" s="79" t="s">
        <v>618</v>
      </c>
      <c r="E112" s="80"/>
      <c r="F112" s="80"/>
      <c r="G112" s="80"/>
      <c r="H112" s="80"/>
      <c r="I112" s="80"/>
      <c r="J112" s="80"/>
      <c r="K112" s="80"/>
      <c r="L112" s="80"/>
      <c r="M112" s="80"/>
      <c r="N112" s="80"/>
      <c r="O112" s="80"/>
      <c r="P112" s="80"/>
      <c r="Q112" s="80"/>
      <c r="R112" s="80"/>
      <c r="S112" s="80"/>
      <c r="T112" s="81"/>
      <c r="U112" s="82"/>
      <c r="V112" s="82"/>
      <c r="W112" s="83" t="s">
        <v>275</v>
      </c>
      <c r="X112" s="80"/>
      <c r="Y112" s="80"/>
      <c r="Z112" s="80"/>
      <c r="AA112" s="80"/>
      <c r="AB112" s="80"/>
      <c r="AC112" s="80"/>
      <c r="AD112" s="80"/>
      <c r="AE112" s="163"/>
      <c r="AF112" s="80"/>
      <c r="AG112" s="80"/>
      <c r="AH112" s="80"/>
      <c r="AI112" s="80"/>
      <c r="AJ112" s="163"/>
      <c r="AK112" s="80"/>
      <c r="AL112" s="80"/>
      <c r="AM112" s="80"/>
      <c r="AN112" s="80"/>
      <c r="AO112" s="80"/>
      <c r="AP112" s="164"/>
      <c r="AQ112" s="164"/>
      <c r="AR112" s="164"/>
      <c r="AS112" s="164"/>
      <c r="AT112" s="80"/>
      <c r="AU112" s="164"/>
      <c r="AV112" s="164"/>
      <c r="AW112" s="80"/>
      <c r="AX112" s="164"/>
      <c r="AY112" s="164"/>
      <c r="AZ112" s="80"/>
      <c r="BA112" s="164"/>
      <c r="BB112" s="164"/>
      <c r="BC112" s="164"/>
      <c r="BD112" s="164"/>
      <c r="BE112" s="164"/>
      <c r="BF112" s="164"/>
      <c r="BG112" s="164"/>
      <c r="BH112" s="57"/>
      <c r="BI112" s="364" t="s">
        <v>275</v>
      </c>
      <c r="BJ112" s="101"/>
      <c r="BK112" s="101"/>
      <c r="BL112" s="101"/>
      <c r="BM112" s="101"/>
      <c r="BN112" s="101"/>
      <c r="BO112" s="101"/>
      <c r="BP112" s="101"/>
      <c r="BQ112" s="101"/>
      <c r="BR112" s="101"/>
      <c r="BS112" s="101"/>
      <c r="BT112" s="101"/>
      <c r="BU112" s="101"/>
      <c r="BV112" s="101"/>
      <c r="BW112" s="101"/>
      <c r="BX112" s="101"/>
      <c r="BY112" s="101"/>
      <c r="BZ112" s="101"/>
      <c r="CA112" s="101"/>
      <c r="CB112" s="101"/>
      <c r="CC112" s="101"/>
      <c r="CD112" s="101"/>
      <c r="CE112" s="101"/>
      <c r="CF112" s="101"/>
      <c r="CG112" s="101"/>
      <c r="CH112" s="101"/>
      <c r="CI112" s="101"/>
      <c r="CJ112" s="101"/>
      <c r="CK112" s="101"/>
      <c r="CL112" s="101"/>
      <c r="CM112" s="101"/>
      <c r="CN112" s="101"/>
      <c r="CO112" s="101"/>
      <c r="CP112" s="101"/>
      <c r="CQ112" s="101"/>
      <c r="CR112" s="101"/>
      <c r="CS112" s="101"/>
      <c r="CT112" s="101"/>
      <c r="CU112" s="101"/>
      <c r="CV112" s="101"/>
      <c r="CW112" s="101"/>
      <c r="CX112" s="101"/>
      <c r="CY112" s="101"/>
      <c r="CZ112" s="101"/>
      <c r="DA112" s="101"/>
      <c r="DB112" s="101"/>
      <c r="DC112" s="101"/>
      <c r="DD112" s="101"/>
      <c r="DE112" s="101"/>
      <c r="DF112" s="101"/>
      <c r="DG112" s="101"/>
      <c r="DH112" s="101"/>
      <c r="DI112" s="101"/>
      <c r="DJ112" s="101"/>
      <c r="DK112" s="101"/>
      <c r="DL112" s="101"/>
      <c r="DM112" s="101"/>
      <c r="DN112" s="101"/>
      <c r="DO112" s="101"/>
      <c r="DP112" s="101"/>
      <c r="DQ112" s="101"/>
      <c r="DR112" s="101"/>
      <c r="DS112" s="101"/>
      <c r="DT112" s="101"/>
      <c r="DU112" s="101"/>
      <c r="DV112" s="101"/>
      <c r="DW112" s="101"/>
      <c r="DX112" s="101"/>
      <c r="DY112" s="101"/>
      <c r="DZ112" s="101"/>
      <c r="EA112" s="101"/>
      <c r="EB112" s="101"/>
      <c r="EC112" s="101"/>
      <c r="ED112" s="101"/>
      <c r="EE112" s="101"/>
      <c r="EF112" s="101"/>
      <c r="EG112" s="101"/>
      <c r="EH112" s="101"/>
      <c r="EI112" s="101"/>
      <c r="EJ112" s="101"/>
      <c r="EK112" s="101"/>
      <c r="EL112" s="101"/>
      <c r="EM112" s="101"/>
      <c r="EN112" s="101"/>
      <c r="EO112" s="101"/>
      <c r="EP112" s="101"/>
      <c r="EQ112" s="101"/>
      <c r="ER112" s="101"/>
      <c r="ES112" s="101"/>
      <c r="ET112" s="101"/>
    </row>
    <row r="113" spans="1:150" s="113" customFormat="1" ht="25.5" hidden="1" customHeight="1" x14ac:dyDescent="0.25">
      <c r="A113" s="20" t="s">
        <v>619</v>
      </c>
      <c r="B113" s="21" t="s">
        <v>83</v>
      </c>
      <c r="C113" s="21"/>
      <c r="D113" s="22" t="s">
        <v>620</v>
      </c>
      <c r="E113" s="23"/>
      <c r="F113" s="23"/>
      <c r="G113" s="23"/>
      <c r="H113" s="23"/>
      <c r="I113" s="23"/>
      <c r="J113" s="23"/>
      <c r="K113" s="23"/>
      <c r="L113" s="23"/>
      <c r="M113" s="23"/>
      <c r="N113" s="23"/>
      <c r="O113" s="23"/>
      <c r="P113" s="23"/>
      <c r="Q113" s="23"/>
      <c r="R113" s="23"/>
      <c r="S113" s="24"/>
      <c r="T113" s="25"/>
      <c r="U113" s="38"/>
      <c r="V113" s="38"/>
      <c r="W113" s="28" t="s">
        <v>275</v>
      </c>
      <c r="X113" s="108"/>
      <c r="Y113" s="108"/>
      <c r="Z113" s="108"/>
      <c r="AA113" s="108"/>
      <c r="AB113" s="108"/>
      <c r="AC113" s="108"/>
      <c r="AD113" s="138"/>
      <c r="AE113" s="109"/>
      <c r="AF113" s="112"/>
      <c r="AG113" s="110"/>
      <c r="AH113" s="110"/>
      <c r="AI113" s="111"/>
      <c r="AJ113" s="109"/>
      <c r="AK113" s="112"/>
      <c r="AL113" s="110"/>
      <c r="AM113" s="110"/>
      <c r="AN113" s="110"/>
      <c r="AO113" s="110"/>
      <c r="AP113" s="110"/>
      <c r="AQ113" s="110"/>
      <c r="AR113" s="110"/>
      <c r="AS113" s="110"/>
      <c r="AT113" s="110"/>
      <c r="AU113" s="110"/>
      <c r="AV113" s="110"/>
      <c r="AW113" s="110"/>
      <c r="AX113" s="110"/>
      <c r="AY113" s="110"/>
      <c r="AZ113" s="110"/>
      <c r="BA113" s="110"/>
      <c r="BB113" s="110"/>
      <c r="BC113" s="110"/>
      <c r="BD113" s="110"/>
      <c r="BE113" s="110"/>
      <c r="BF113" s="110"/>
      <c r="BG113" s="111"/>
      <c r="BH113" s="57"/>
      <c r="BI113" s="364" t="s">
        <v>275</v>
      </c>
      <c r="BJ113" s="101"/>
      <c r="BK113" s="101"/>
      <c r="BL113" s="101"/>
      <c r="BM113" s="101"/>
      <c r="BN113" s="101"/>
      <c r="BO113" s="101"/>
      <c r="BP113" s="101"/>
      <c r="BQ113" s="101"/>
      <c r="BR113" s="101"/>
      <c r="BS113" s="101"/>
      <c r="BT113" s="101"/>
      <c r="BU113" s="101"/>
      <c r="BV113" s="101"/>
      <c r="BW113" s="101"/>
      <c r="BX113" s="101"/>
      <c r="BY113" s="101"/>
      <c r="BZ113" s="101"/>
      <c r="CA113" s="101"/>
      <c r="CB113" s="101"/>
      <c r="CC113" s="101"/>
      <c r="CD113" s="101"/>
      <c r="CE113" s="101"/>
      <c r="CF113" s="101"/>
      <c r="CG113" s="101"/>
      <c r="CH113" s="101"/>
      <c r="CI113" s="101"/>
      <c r="CJ113" s="101"/>
      <c r="CK113" s="101"/>
      <c r="CL113" s="101"/>
      <c r="CM113" s="101"/>
      <c r="CN113" s="101"/>
      <c r="CO113" s="101"/>
      <c r="CP113" s="101"/>
      <c r="CQ113" s="101"/>
      <c r="CR113" s="101"/>
      <c r="CS113" s="101"/>
      <c r="CT113" s="101"/>
      <c r="CU113" s="101"/>
      <c r="CV113" s="101"/>
      <c r="CW113" s="101"/>
      <c r="CX113" s="101"/>
      <c r="CY113" s="101"/>
      <c r="CZ113" s="101"/>
      <c r="DA113" s="101"/>
      <c r="DB113" s="101"/>
      <c r="DC113" s="101"/>
      <c r="DD113" s="101"/>
      <c r="DE113" s="101"/>
      <c r="DF113" s="101"/>
      <c r="DG113" s="101"/>
      <c r="DH113" s="101"/>
      <c r="DI113" s="101"/>
      <c r="DJ113" s="101"/>
      <c r="DK113" s="101"/>
      <c r="DL113" s="101"/>
      <c r="DM113" s="101"/>
      <c r="DN113" s="101"/>
      <c r="DO113" s="101"/>
      <c r="DP113" s="101"/>
      <c r="DQ113" s="101"/>
      <c r="DR113" s="101"/>
      <c r="DS113" s="101"/>
      <c r="DT113" s="101"/>
      <c r="DU113" s="101"/>
      <c r="DV113" s="101"/>
      <c r="DW113" s="101"/>
      <c r="DX113" s="101"/>
      <c r="DY113" s="101"/>
      <c r="DZ113" s="101"/>
      <c r="EA113" s="101"/>
      <c r="EB113" s="101"/>
      <c r="EC113" s="101"/>
      <c r="ED113" s="101"/>
      <c r="EE113" s="101"/>
      <c r="EF113" s="101"/>
      <c r="EG113" s="101"/>
      <c r="EH113" s="101"/>
      <c r="EI113" s="101"/>
      <c r="EJ113" s="101"/>
      <c r="EK113" s="101"/>
      <c r="EL113" s="101"/>
      <c r="EM113" s="101"/>
      <c r="EN113" s="101"/>
      <c r="EO113" s="101"/>
      <c r="EP113" s="101"/>
      <c r="EQ113" s="101"/>
      <c r="ER113" s="101"/>
      <c r="ES113" s="101"/>
      <c r="ET113" s="101"/>
    </row>
    <row r="114" spans="1:150" ht="25.5" hidden="1" customHeight="1" x14ac:dyDescent="0.25">
      <c r="A114" s="29" t="s">
        <v>621</v>
      </c>
      <c r="B114" s="29" t="s">
        <v>622</v>
      </c>
      <c r="C114" s="29" t="s">
        <v>623</v>
      </c>
      <c r="D114" s="30" t="s">
        <v>1007</v>
      </c>
      <c r="E114" s="31" t="s">
        <v>280</v>
      </c>
      <c r="F114" s="32" t="s">
        <v>114</v>
      </c>
      <c r="G114" s="32" t="s">
        <v>408</v>
      </c>
      <c r="H114" s="32" t="s">
        <v>117</v>
      </c>
      <c r="I114" s="32" t="s">
        <v>115</v>
      </c>
      <c r="J114" s="32"/>
      <c r="K114" s="32"/>
      <c r="L114" s="32"/>
      <c r="M114" s="32"/>
      <c r="N114" s="348">
        <v>931508</v>
      </c>
      <c r="O114" s="348">
        <v>139727</v>
      </c>
      <c r="P114" s="42">
        <v>0</v>
      </c>
      <c r="Q114" s="42">
        <v>0</v>
      </c>
      <c r="R114" s="42">
        <v>0</v>
      </c>
      <c r="S114" s="348">
        <v>791781</v>
      </c>
      <c r="T114" s="96">
        <v>43040</v>
      </c>
      <c r="U114" s="58">
        <v>43070</v>
      </c>
      <c r="V114" s="58">
        <v>43220</v>
      </c>
      <c r="W114" s="97">
        <v>44296</v>
      </c>
      <c r="X114" s="91"/>
      <c r="Y114" s="91">
        <v>0</v>
      </c>
      <c r="Z114" s="91">
        <v>333000</v>
      </c>
      <c r="AA114" s="91">
        <v>100500</v>
      </c>
      <c r="AB114" s="91">
        <v>0</v>
      </c>
      <c r="AC114" s="91"/>
      <c r="AD114" s="149"/>
      <c r="AE114" s="115"/>
      <c r="AF114" s="133">
        <v>49</v>
      </c>
      <c r="AG114" s="116" t="s">
        <v>257</v>
      </c>
      <c r="AH114" s="117"/>
      <c r="AI114" s="132"/>
      <c r="AJ114" s="136"/>
      <c r="AK114" s="133"/>
      <c r="AL114" s="117"/>
      <c r="AM114" s="117"/>
      <c r="AN114" s="117"/>
      <c r="AO114" s="117"/>
      <c r="AP114" s="117" t="s">
        <v>766</v>
      </c>
      <c r="AQ114" s="116" t="s">
        <v>767</v>
      </c>
      <c r="AR114" s="116">
        <v>69</v>
      </c>
      <c r="AS114" s="116" t="s">
        <v>768</v>
      </c>
      <c r="AT114" s="116" t="s">
        <v>234</v>
      </c>
      <c r="AU114" s="117">
        <v>4</v>
      </c>
      <c r="AV114" s="117" t="s">
        <v>769</v>
      </c>
      <c r="AW114" s="116" t="s">
        <v>235</v>
      </c>
      <c r="AX114" s="117">
        <v>2</v>
      </c>
      <c r="AY114" s="117"/>
      <c r="AZ114" s="117"/>
      <c r="BA114" s="117"/>
      <c r="BB114" s="117"/>
      <c r="BC114" s="117"/>
      <c r="BD114" s="117"/>
      <c r="BE114" s="117"/>
      <c r="BF114" s="117"/>
      <c r="BG114" s="132"/>
      <c r="BH114" s="57" t="s">
        <v>1074</v>
      </c>
      <c r="BI114" s="364" t="s">
        <v>941</v>
      </c>
    </row>
    <row r="115" spans="1:150" ht="25.5" hidden="1" customHeight="1" x14ac:dyDescent="0.25">
      <c r="A115" s="230" t="s">
        <v>794</v>
      </c>
      <c r="B115" s="29"/>
      <c r="C115" s="29"/>
      <c r="D115" s="230" t="s">
        <v>795</v>
      </c>
      <c r="E115" s="31"/>
      <c r="F115" s="32"/>
      <c r="G115" s="32"/>
      <c r="H115" s="32"/>
      <c r="I115" s="32"/>
      <c r="J115" s="32"/>
      <c r="K115" s="32"/>
      <c r="L115" s="32"/>
      <c r="M115" s="32"/>
      <c r="N115" s="231"/>
      <c r="O115" s="231"/>
      <c r="P115" s="42"/>
      <c r="Q115" s="42"/>
      <c r="R115" s="42"/>
      <c r="S115" s="231"/>
      <c r="T115" s="58"/>
      <c r="U115" s="58"/>
      <c r="V115" s="58"/>
      <c r="W115" s="97"/>
      <c r="X115" s="91"/>
      <c r="Y115" s="91"/>
      <c r="Z115" s="91"/>
      <c r="AA115" s="91"/>
      <c r="AB115" s="91"/>
      <c r="AC115" s="91"/>
      <c r="AD115" s="91"/>
      <c r="AE115" s="115"/>
      <c r="AF115" s="117"/>
      <c r="AG115" s="116"/>
      <c r="AH115" s="117"/>
      <c r="AI115" s="117"/>
      <c r="AJ115" s="136"/>
      <c r="AK115" s="117"/>
      <c r="AL115" s="117"/>
      <c r="AM115" s="117"/>
      <c r="AN115" s="117"/>
      <c r="AO115" s="117"/>
      <c r="AP115" s="117"/>
      <c r="AQ115" s="116"/>
      <c r="AR115" s="116"/>
      <c r="AS115" s="116"/>
      <c r="AT115" s="116"/>
      <c r="AU115" s="117"/>
      <c r="AV115" s="117"/>
      <c r="AW115" s="116"/>
      <c r="AX115" s="117"/>
      <c r="AY115" s="117"/>
      <c r="AZ115" s="117"/>
      <c r="BA115" s="117"/>
      <c r="BB115" s="117"/>
      <c r="BC115" s="117"/>
      <c r="BD115" s="117"/>
      <c r="BE115" s="117"/>
      <c r="BF115" s="117"/>
      <c r="BG115" s="132"/>
      <c r="BH115" s="57"/>
      <c r="BI115" s="364" t="s">
        <v>275</v>
      </c>
    </row>
    <row r="116" spans="1:150" s="165" customFormat="1" ht="24.75" hidden="1" customHeight="1" x14ac:dyDescent="0.25">
      <c r="A116" s="232" t="s">
        <v>627</v>
      </c>
      <c r="B116" s="232" t="s">
        <v>83</v>
      </c>
      <c r="C116" s="232"/>
      <c r="D116" s="232" t="s">
        <v>628</v>
      </c>
      <c r="E116" s="166"/>
      <c r="F116" s="166"/>
      <c r="G116" s="166"/>
      <c r="H116" s="166"/>
      <c r="I116" s="166"/>
      <c r="J116" s="166"/>
      <c r="K116" s="166"/>
      <c r="L116" s="166"/>
      <c r="M116" s="166"/>
      <c r="N116" s="166"/>
      <c r="O116" s="166"/>
      <c r="P116" s="166"/>
      <c r="Q116" s="166"/>
      <c r="R116" s="166"/>
      <c r="S116" s="166"/>
      <c r="T116" s="82"/>
      <c r="U116" s="82"/>
      <c r="V116" s="82"/>
      <c r="W116" s="83" t="s">
        <v>275</v>
      </c>
      <c r="X116" s="166"/>
      <c r="Y116" s="166"/>
      <c r="Z116" s="166"/>
      <c r="AA116" s="166"/>
      <c r="AB116" s="166"/>
      <c r="AC116" s="166"/>
      <c r="AD116" s="166"/>
      <c r="AE116" s="163"/>
      <c r="AF116" s="166"/>
      <c r="AG116" s="166"/>
      <c r="AH116" s="166"/>
      <c r="AI116" s="166"/>
      <c r="AJ116" s="163"/>
      <c r="AK116" s="166"/>
      <c r="AL116" s="166"/>
      <c r="AM116" s="166"/>
      <c r="AN116" s="166"/>
      <c r="AO116" s="166"/>
      <c r="AP116" s="169"/>
      <c r="AQ116" s="169"/>
      <c r="AR116" s="169"/>
      <c r="AS116" s="169"/>
      <c r="AT116" s="166"/>
      <c r="AU116" s="169"/>
      <c r="AV116" s="169"/>
      <c r="AW116" s="166"/>
      <c r="AX116" s="169"/>
      <c r="AY116" s="169"/>
      <c r="AZ116" s="166"/>
      <c r="BA116" s="169"/>
      <c r="BB116" s="169"/>
      <c r="BC116" s="169"/>
      <c r="BD116" s="169"/>
      <c r="BE116" s="169"/>
      <c r="BF116" s="169"/>
      <c r="BG116" s="368"/>
      <c r="BH116" s="57"/>
      <c r="BI116" s="364" t="s">
        <v>275</v>
      </c>
      <c r="BJ116" s="101"/>
      <c r="BK116" s="101"/>
      <c r="BL116" s="101"/>
      <c r="BM116" s="101"/>
      <c r="BN116" s="101"/>
      <c r="BO116" s="101"/>
      <c r="BP116" s="101"/>
      <c r="BQ116" s="101"/>
      <c r="BR116" s="101"/>
      <c r="BS116" s="101"/>
      <c r="BT116" s="101"/>
      <c r="BU116" s="101"/>
      <c r="BV116" s="101"/>
      <c r="BW116" s="101"/>
      <c r="BX116" s="101"/>
      <c r="BY116" s="101"/>
      <c r="BZ116" s="101"/>
      <c r="CA116" s="101"/>
      <c r="CB116" s="101"/>
      <c r="CC116" s="101"/>
      <c r="CD116" s="101"/>
      <c r="CE116" s="101"/>
      <c r="CF116" s="101"/>
      <c r="CG116" s="101"/>
      <c r="CH116" s="101"/>
      <c r="CI116" s="101"/>
      <c r="CJ116" s="101"/>
      <c r="CK116" s="101"/>
      <c r="CL116" s="101"/>
      <c r="CM116" s="101"/>
      <c r="CN116" s="101"/>
      <c r="CO116" s="101"/>
      <c r="CP116" s="101"/>
      <c r="CQ116" s="101"/>
      <c r="CR116" s="101"/>
      <c r="CS116" s="101"/>
      <c r="CT116" s="101"/>
      <c r="CU116" s="101"/>
      <c r="CV116" s="101"/>
      <c r="CW116" s="101"/>
      <c r="CX116" s="101"/>
      <c r="CY116" s="101"/>
      <c r="CZ116" s="101"/>
      <c r="DA116" s="101"/>
      <c r="DB116" s="101"/>
      <c r="DC116" s="101"/>
      <c r="DD116" s="101"/>
      <c r="DE116" s="101"/>
      <c r="DF116" s="101"/>
      <c r="DG116" s="101"/>
      <c r="DH116" s="101"/>
      <c r="DI116" s="101"/>
      <c r="DJ116" s="101"/>
      <c r="DK116" s="101"/>
      <c r="DL116" s="101"/>
      <c r="DM116" s="101"/>
      <c r="DN116" s="101"/>
      <c r="DO116" s="101"/>
      <c r="DP116" s="101"/>
      <c r="DQ116" s="101"/>
      <c r="DR116" s="101"/>
      <c r="DS116" s="101"/>
      <c r="DT116" s="101"/>
      <c r="DU116" s="101"/>
      <c r="DV116" s="101"/>
      <c r="DW116" s="101"/>
      <c r="DX116" s="101"/>
      <c r="DY116" s="101"/>
      <c r="DZ116" s="101"/>
      <c r="EA116" s="101"/>
      <c r="EB116" s="101"/>
      <c r="EC116" s="101"/>
      <c r="ED116" s="101"/>
      <c r="EE116" s="101"/>
      <c r="EF116" s="101"/>
      <c r="EG116" s="101"/>
      <c r="EH116" s="101"/>
      <c r="EI116" s="101"/>
      <c r="EJ116" s="101"/>
      <c r="EK116" s="101"/>
      <c r="EL116" s="101"/>
      <c r="EM116" s="101"/>
      <c r="EN116" s="101"/>
      <c r="EO116" s="101"/>
      <c r="EP116" s="101"/>
      <c r="EQ116" s="101"/>
      <c r="ER116" s="101"/>
      <c r="ES116" s="101"/>
      <c r="ET116" s="101"/>
    </row>
    <row r="117" spans="1:150" s="165" customFormat="1" ht="24.75" hidden="1" customHeight="1" x14ac:dyDescent="0.25">
      <c r="A117" s="232" t="s">
        <v>629</v>
      </c>
      <c r="B117" s="232" t="s">
        <v>83</v>
      </c>
      <c r="C117" s="232"/>
      <c r="D117" s="232" t="s">
        <v>630</v>
      </c>
      <c r="E117" s="166"/>
      <c r="F117" s="166"/>
      <c r="G117" s="166"/>
      <c r="H117" s="166"/>
      <c r="I117" s="166"/>
      <c r="J117" s="166"/>
      <c r="K117" s="166"/>
      <c r="L117" s="166"/>
      <c r="M117" s="166"/>
      <c r="N117" s="166"/>
      <c r="O117" s="166"/>
      <c r="P117" s="166"/>
      <c r="Q117" s="166"/>
      <c r="R117" s="166"/>
      <c r="S117" s="166"/>
      <c r="T117" s="82"/>
      <c r="U117" s="82"/>
      <c r="V117" s="82"/>
      <c r="W117" s="83" t="s">
        <v>275</v>
      </c>
      <c r="X117" s="166"/>
      <c r="Y117" s="166"/>
      <c r="Z117" s="166"/>
      <c r="AA117" s="166"/>
      <c r="AB117" s="166"/>
      <c r="AC117" s="166"/>
      <c r="AD117" s="166"/>
      <c r="AE117" s="163"/>
      <c r="AF117" s="166"/>
      <c r="AG117" s="166"/>
      <c r="AH117" s="166"/>
      <c r="AI117" s="166"/>
      <c r="AJ117" s="163"/>
      <c r="AK117" s="166"/>
      <c r="AL117" s="166"/>
      <c r="AM117" s="166"/>
      <c r="AN117" s="166"/>
      <c r="AO117" s="166"/>
      <c r="AP117" s="169"/>
      <c r="AQ117" s="169"/>
      <c r="AR117" s="169"/>
      <c r="AS117" s="169"/>
      <c r="AT117" s="166"/>
      <c r="AU117" s="169"/>
      <c r="AV117" s="169"/>
      <c r="AW117" s="166"/>
      <c r="AX117" s="169"/>
      <c r="AY117" s="169"/>
      <c r="AZ117" s="166"/>
      <c r="BA117" s="169"/>
      <c r="BB117" s="169"/>
      <c r="BC117" s="169"/>
      <c r="BD117" s="169"/>
      <c r="BE117" s="169"/>
      <c r="BF117" s="169"/>
      <c r="BG117" s="368"/>
      <c r="BH117" s="57"/>
      <c r="BI117" s="364" t="s">
        <v>275</v>
      </c>
      <c r="BJ117" s="101"/>
      <c r="BK117" s="101"/>
      <c r="BL117" s="101"/>
      <c r="BM117" s="101"/>
      <c r="BN117" s="101"/>
      <c r="BO117" s="101"/>
      <c r="BP117" s="101"/>
      <c r="BQ117" s="101"/>
      <c r="BR117" s="101"/>
      <c r="BS117" s="101"/>
      <c r="BT117" s="101"/>
      <c r="BU117" s="101"/>
      <c r="BV117" s="101"/>
      <c r="BW117" s="101"/>
      <c r="BX117" s="101"/>
      <c r="BY117" s="101"/>
      <c r="BZ117" s="101"/>
      <c r="CA117" s="101"/>
      <c r="CB117" s="101"/>
      <c r="CC117" s="101"/>
      <c r="CD117" s="101"/>
      <c r="CE117" s="101"/>
      <c r="CF117" s="101"/>
      <c r="CG117" s="101"/>
      <c r="CH117" s="101"/>
      <c r="CI117" s="101"/>
      <c r="CJ117" s="101"/>
      <c r="CK117" s="101"/>
      <c r="CL117" s="101"/>
      <c r="CM117" s="101"/>
      <c r="CN117" s="101"/>
      <c r="CO117" s="101"/>
      <c r="CP117" s="101"/>
      <c r="CQ117" s="101"/>
      <c r="CR117" s="101"/>
      <c r="CS117" s="101"/>
      <c r="CT117" s="101"/>
      <c r="CU117" s="101"/>
      <c r="CV117" s="101"/>
      <c r="CW117" s="101"/>
      <c r="CX117" s="101"/>
      <c r="CY117" s="101"/>
      <c r="CZ117" s="101"/>
      <c r="DA117" s="101"/>
      <c r="DB117" s="101"/>
      <c r="DC117" s="101"/>
      <c r="DD117" s="101"/>
      <c r="DE117" s="101"/>
      <c r="DF117" s="101"/>
      <c r="DG117" s="101"/>
      <c r="DH117" s="101"/>
      <c r="DI117" s="101"/>
      <c r="DJ117" s="101"/>
      <c r="DK117" s="101"/>
      <c r="DL117" s="101"/>
      <c r="DM117" s="101"/>
      <c r="DN117" s="101"/>
      <c r="DO117" s="101"/>
      <c r="DP117" s="101"/>
      <c r="DQ117" s="101"/>
      <c r="DR117" s="101"/>
      <c r="DS117" s="101"/>
      <c r="DT117" s="101"/>
      <c r="DU117" s="101"/>
      <c r="DV117" s="101"/>
      <c r="DW117" s="101"/>
      <c r="DX117" s="101"/>
      <c r="DY117" s="101"/>
      <c r="DZ117" s="101"/>
      <c r="EA117" s="101"/>
      <c r="EB117" s="101"/>
      <c r="EC117" s="101"/>
      <c r="ED117" s="101"/>
      <c r="EE117" s="101"/>
      <c r="EF117" s="101"/>
      <c r="EG117" s="101"/>
      <c r="EH117" s="101"/>
      <c r="EI117" s="101"/>
      <c r="EJ117" s="101"/>
      <c r="EK117" s="101"/>
      <c r="EL117" s="101"/>
      <c r="EM117" s="101"/>
      <c r="EN117" s="101"/>
      <c r="EO117" s="101"/>
      <c r="EP117" s="101"/>
      <c r="EQ117" s="101"/>
      <c r="ER117" s="101"/>
      <c r="ES117" s="101"/>
      <c r="ET117" s="101"/>
    </row>
    <row r="118" spans="1:150" s="113" customFormat="1" ht="25.5" hidden="1" customHeight="1" x14ac:dyDescent="0.25">
      <c r="A118" s="65" t="s">
        <v>631</v>
      </c>
      <c r="B118" s="218" t="s">
        <v>83</v>
      </c>
      <c r="C118" s="218"/>
      <c r="D118" s="219" t="s">
        <v>632</v>
      </c>
      <c r="E118" s="220"/>
      <c r="F118" s="220"/>
      <c r="G118" s="220"/>
      <c r="H118" s="220"/>
      <c r="I118" s="220"/>
      <c r="J118" s="220"/>
      <c r="K118" s="220"/>
      <c r="L118" s="220"/>
      <c r="M118" s="220"/>
      <c r="N118" s="220"/>
      <c r="O118" s="220"/>
      <c r="P118" s="220"/>
      <c r="Q118" s="220"/>
      <c r="R118" s="220"/>
      <c r="S118" s="221"/>
      <c r="T118" s="222"/>
      <c r="U118" s="223"/>
      <c r="V118" s="223"/>
      <c r="W118" s="224" t="s">
        <v>275</v>
      </c>
      <c r="X118" s="225"/>
      <c r="Y118" s="225"/>
      <c r="Z118" s="225"/>
      <c r="AA118" s="225"/>
      <c r="AB118" s="225"/>
      <c r="AC118" s="225"/>
      <c r="AD118" s="226"/>
      <c r="AE118" s="159"/>
      <c r="AF118" s="227"/>
      <c r="AG118" s="228"/>
      <c r="AH118" s="228"/>
      <c r="AI118" s="229"/>
      <c r="AJ118" s="159"/>
      <c r="AK118" s="227"/>
      <c r="AL118" s="228"/>
      <c r="AM118" s="228"/>
      <c r="AN118" s="228"/>
      <c r="AO118" s="228"/>
      <c r="AP118" s="228"/>
      <c r="AQ118" s="228"/>
      <c r="AR118" s="228"/>
      <c r="AS118" s="228"/>
      <c r="AT118" s="228"/>
      <c r="AU118" s="228"/>
      <c r="AV118" s="228"/>
      <c r="AW118" s="228"/>
      <c r="AX118" s="228"/>
      <c r="AY118" s="228"/>
      <c r="AZ118" s="228"/>
      <c r="BA118" s="228"/>
      <c r="BB118" s="228"/>
      <c r="BC118" s="228"/>
      <c r="BD118" s="228"/>
      <c r="BE118" s="228"/>
      <c r="BF118" s="228"/>
      <c r="BG118" s="229"/>
      <c r="BH118" s="57"/>
      <c r="BI118" s="364" t="s">
        <v>275</v>
      </c>
      <c r="BJ118" s="101"/>
      <c r="BK118" s="101"/>
      <c r="BL118" s="101"/>
      <c r="BM118" s="101"/>
      <c r="BN118" s="101"/>
      <c r="BO118" s="101"/>
      <c r="BP118" s="101"/>
      <c r="BQ118" s="101"/>
      <c r="BR118" s="101"/>
      <c r="BS118" s="101"/>
      <c r="BT118" s="101"/>
      <c r="BU118" s="101"/>
      <c r="BV118" s="101"/>
      <c r="BW118" s="101"/>
      <c r="BX118" s="101"/>
      <c r="BY118" s="101"/>
      <c r="BZ118" s="101"/>
      <c r="CA118" s="101"/>
      <c r="CB118" s="101"/>
      <c r="CC118" s="101"/>
      <c r="CD118" s="101"/>
      <c r="CE118" s="101"/>
      <c r="CF118" s="101"/>
      <c r="CG118" s="101"/>
      <c r="CH118" s="101"/>
      <c r="CI118" s="101"/>
      <c r="CJ118" s="101"/>
      <c r="CK118" s="101"/>
      <c r="CL118" s="101"/>
      <c r="CM118" s="101"/>
      <c r="CN118" s="101"/>
      <c r="CO118" s="101"/>
      <c r="CP118" s="101"/>
      <c r="CQ118" s="101"/>
      <c r="CR118" s="101"/>
      <c r="CS118" s="101"/>
      <c r="CT118" s="101"/>
      <c r="CU118" s="101"/>
      <c r="CV118" s="101"/>
      <c r="CW118" s="101"/>
      <c r="CX118" s="101"/>
      <c r="CY118" s="101"/>
      <c r="CZ118" s="101"/>
      <c r="DA118" s="101"/>
      <c r="DB118" s="101"/>
      <c r="DC118" s="101"/>
      <c r="DD118" s="101"/>
      <c r="DE118" s="101"/>
      <c r="DF118" s="101"/>
      <c r="DG118" s="101"/>
      <c r="DH118" s="101"/>
      <c r="DI118" s="101"/>
      <c r="DJ118" s="101"/>
      <c r="DK118" s="101"/>
      <c r="DL118" s="101"/>
      <c r="DM118" s="101"/>
      <c r="DN118" s="101"/>
      <c r="DO118" s="101"/>
      <c r="DP118" s="101"/>
      <c r="DQ118" s="101"/>
      <c r="DR118" s="101"/>
      <c r="DS118" s="101"/>
      <c r="DT118" s="101"/>
      <c r="DU118" s="101"/>
      <c r="DV118" s="101"/>
      <c r="DW118" s="101"/>
      <c r="DX118" s="101"/>
      <c r="DY118" s="101"/>
      <c r="DZ118" s="101"/>
      <c r="EA118" s="101"/>
      <c r="EB118" s="101"/>
      <c r="EC118" s="101"/>
      <c r="ED118" s="101"/>
      <c r="EE118" s="101"/>
      <c r="EF118" s="101"/>
      <c r="EG118" s="101"/>
      <c r="EH118" s="101"/>
      <c r="EI118" s="101"/>
      <c r="EJ118" s="101"/>
      <c r="EK118" s="101"/>
      <c r="EL118" s="101"/>
      <c r="EM118" s="101"/>
      <c r="EN118" s="101"/>
      <c r="EO118" s="101"/>
      <c r="EP118" s="101"/>
      <c r="EQ118" s="101"/>
      <c r="ER118" s="101"/>
      <c r="ES118" s="101"/>
      <c r="ET118" s="101"/>
    </row>
    <row r="119" spans="1:150" ht="25.5" hidden="1" customHeight="1" x14ac:dyDescent="0.25">
      <c r="A119" s="29" t="s">
        <v>633</v>
      </c>
      <c r="B119" s="29" t="s">
        <v>634</v>
      </c>
      <c r="C119" s="29" t="s">
        <v>635</v>
      </c>
      <c r="D119" s="30" t="s">
        <v>636</v>
      </c>
      <c r="E119" s="31" t="s">
        <v>637</v>
      </c>
      <c r="F119" s="32" t="s">
        <v>121</v>
      </c>
      <c r="G119" s="32" t="s">
        <v>493</v>
      </c>
      <c r="H119" s="32" t="s">
        <v>136</v>
      </c>
      <c r="I119" s="32" t="s">
        <v>115</v>
      </c>
      <c r="J119" s="32"/>
      <c r="K119" s="32"/>
      <c r="L119" s="32"/>
      <c r="M119" s="32"/>
      <c r="N119" s="33">
        <f>O119+S119</f>
        <v>1538175.43</v>
      </c>
      <c r="O119" s="33">
        <v>350264.18</v>
      </c>
      <c r="P119" s="33"/>
      <c r="Q119" s="33"/>
      <c r="R119" s="33"/>
      <c r="S119" s="33">
        <v>1187911.25</v>
      </c>
      <c r="T119" s="34">
        <v>42522</v>
      </c>
      <c r="U119" s="35">
        <v>42644</v>
      </c>
      <c r="V119" s="35">
        <v>42735</v>
      </c>
      <c r="W119" s="36">
        <v>43889</v>
      </c>
      <c r="X119" s="114">
        <v>0</v>
      </c>
      <c r="Y119" s="114">
        <v>0</v>
      </c>
      <c r="Z119" s="114">
        <v>534560</v>
      </c>
      <c r="AA119" s="114">
        <v>534560</v>
      </c>
      <c r="AB119" s="114">
        <f>S119-Z119-AA119</f>
        <v>118791.25</v>
      </c>
      <c r="AC119" s="114"/>
      <c r="AD119" s="139"/>
      <c r="AE119" s="115"/>
      <c r="AF119" s="170">
        <v>7</v>
      </c>
      <c r="AG119" s="116" t="s">
        <v>238</v>
      </c>
      <c r="AH119" s="171">
        <v>6</v>
      </c>
      <c r="AI119" s="134" t="s">
        <v>237</v>
      </c>
      <c r="AJ119" s="136"/>
      <c r="AK119" s="119"/>
      <c r="AL119" s="120"/>
      <c r="AM119" s="120"/>
      <c r="AN119" s="120"/>
      <c r="AO119" s="120"/>
      <c r="AP119" s="120" t="s">
        <v>200</v>
      </c>
      <c r="AQ119" s="129" t="s">
        <v>770</v>
      </c>
      <c r="AR119" s="120">
        <v>2.84</v>
      </c>
      <c r="AS119" s="120" t="s">
        <v>201</v>
      </c>
      <c r="AT119" s="129" t="s">
        <v>771</v>
      </c>
      <c r="AU119" s="120">
        <v>494</v>
      </c>
      <c r="AV119" s="120" t="s">
        <v>198</v>
      </c>
      <c r="AW119" s="129" t="s">
        <v>772</v>
      </c>
      <c r="AX119" s="120">
        <v>526</v>
      </c>
      <c r="AY119" s="120"/>
      <c r="AZ119" s="129"/>
      <c r="BA119" s="120"/>
      <c r="BB119" s="120"/>
      <c r="BC119" s="120"/>
      <c r="BD119" s="120"/>
      <c r="BE119" s="120"/>
      <c r="BF119" s="120"/>
      <c r="BG119" s="135"/>
      <c r="BH119" s="57" t="s">
        <v>807</v>
      </c>
      <c r="BI119" s="364" t="s">
        <v>941</v>
      </c>
      <c r="BJ119" s="122"/>
      <c r="BK119" s="122"/>
      <c r="BL119" s="122"/>
      <c r="BM119" s="122"/>
      <c r="BN119" s="122"/>
    </row>
    <row r="120" spans="1:150" ht="25.5" hidden="1" customHeight="1" x14ac:dyDescent="0.25">
      <c r="A120" s="29" t="s">
        <v>638</v>
      </c>
      <c r="B120" s="29" t="s">
        <v>639</v>
      </c>
      <c r="C120" s="29" t="s">
        <v>640</v>
      </c>
      <c r="D120" s="40" t="s">
        <v>641</v>
      </c>
      <c r="E120" s="41" t="s">
        <v>642</v>
      </c>
      <c r="F120" s="41" t="s">
        <v>121</v>
      </c>
      <c r="G120" s="41" t="s">
        <v>608</v>
      </c>
      <c r="H120" s="41" t="s">
        <v>136</v>
      </c>
      <c r="I120" s="41" t="s">
        <v>115</v>
      </c>
      <c r="J120" s="41"/>
      <c r="K120" s="41"/>
      <c r="L120" s="41"/>
      <c r="M120" s="41"/>
      <c r="N120" s="42">
        <v>617660.84</v>
      </c>
      <c r="O120" s="42">
        <v>262385.8</v>
      </c>
      <c r="P120" s="33"/>
      <c r="Q120" s="42"/>
      <c r="R120" s="42"/>
      <c r="S120" s="42">
        <v>355275.04</v>
      </c>
      <c r="T120" s="34">
        <v>42522</v>
      </c>
      <c r="U120" s="35">
        <v>42658</v>
      </c>
      <c r="V120" s="35">
        <v>42735</v>
      </c>
      <c r="W120" s="36">
        <v>43676</v>
      </c>
      <c r="X120" s="91">
        <v>0</v>
      </c>
      <c r="Y120" s="114">
        <f>S120*0.45</f>
        <v>159873.76799999998</v>
      </c>
      <c r="Z120" s="114">
        <f>S120*0.45</f>
        <v>159873.76799999998</v>
      </c>
      <c r="AA120" s="114">
        <f>S120*0.1</f>
        <v>35527.504000000001</v>
      </c>
      <c r="AB120" s="91">
        <v>0</v>
      </c>
      <c r="AC120" s="91"/>
      <c r="AD120" s="149"/>
      <c r="AE120" s="115"/>
      <c r="AF120" s="170">
        <v>6</v>
      </c>
      <c r="AG120" s="116" t="s">
        <v>237</v>
      </c>
      <c r="AH120" s="171">
        <v>7</v>
      </c>
      <c r="AI120" s="134" t="s">
        <v>238</v>
      </c>
      <c r="AJ120" s="136"/>
      <c r="AK120" s="133"/>
      <c r="AL120" s="117"/>
      <c r="AM120" s="117"/>
      <c r="AN120" s="117"/>
      <c r="AO120" s="117"/>
      <c r="AP120" s="120" t="s">
        <v>200</v>
      </c>
      <c r="AQ120" s="129" t="s">
        <v>770</v>
      </c>
      <c r="AR120" s="117">
        <v>3</v>
      </c>
      <c r="AS120" s="117" t="s">
        <v>201</v>
      </c>
      <c r="AT120" s="129" t="s">
        <v>771</v>
      </c>
      <c r="AU120" s="117">
        <v>92</v>
      </c>
      <c r="AV120" s="120" t="s">
        <v>198</v>
      </c>
      <c r="AW120" s="129" t="s">
        <v>772</v>
      </c>
      <c r="AX120" s="117">
        <v>60</v>
      </c>
      <c r="AY120" s="117" t="s">
        <v>199</v>
      </c>
      <c r="AZ120" s="116" t="s">
        <v>226</v>
      </c>
      <c r="BA120" s="117">
        <v>406</v>
      </c>
      <c r="BB120" s="117"/>
      <c r="BC120" s="117"/>
      <c r="BD120" s="117"/>
      <c r="BE120" s="117"/>
      <c r="BF120" s="117"/>
      <c r="BG120" s="132"/>
      <c r="BH120" s="57" t="s">
        <v>806</v>
      </c>
      <c r="BI120" s="364" t="s">
        <v>941</v>
      </c>
    </row>
    <row r="121" spans="1:150" ht="25.5" hidden="1" customHeight="1" x14ac:dyDescent="0.25">
      <c r="A121" s="29" t="s">
        <v>643</v>
      </c>
      <c r="B121" s="29" t="s">
        <v>644</v>
      </c>
      <c r="C121" s="29" t="s">
        <v>645</v>
      </c>
      <c r="D121" s="40" t="s">
        <v>646</v>
      </c>
      <c r="E121" s="41" t="s">
        <v>647</v>
      </c>
      <c r="F121" s="41" t="s">
        <v>121</v>
      </c>
      <c r="G121" s="41" t="s">
        <v>399</v>
      </c>
      <c r="H121" s="41" t="s">
        <v>136</v>
      </c>
      <c r="I121" s="41" t="s">
        <v>115</v>
      </c>
      <c r="J121" s="41"/>
      <c r="K121" s="41"/>
      <c r="L121" s="41"/>
      <c r="M121" s="41"/>
      <c r="N121" s="42">
        <v>1902679.07</v>
      </c>
      <c r="O121" s="42">
        <v>743921.52</v>
      </c>
      <c r="P121" s="33"/>
      <c r="Q121" s="42"/>
      <c r="R121" s="42"/>
      <c r="S121" s="42">
        <v>1158757.55</v>
      </c>
      <c r="T121" s="34">
        <v>42522</v>
      </c>
      <c r="U121" s="35">
        <v>42658</v>
      </c>
      <c r="V121" s="35">
        <v>42735</v>
      </c>
      <c r="W121" s="36">
        <v>43585</v>
      </c>
      <c r="X121" s="91">
        <v>0</v>
      </c>
      <c r="Y121" s="114">
        <f>S121*0.4</f>
        <v>463503.02</v>
      </c>
      <c r="Z121" s="114">
        <f>S121*0.4</f>
        <v>463503.02</v>
      </c>
      <c r="AA121" s="114">
        <f>S121*0.2</f>
        <v>231751.51</v>
      </c>
      <c r="AB121" s="91">
        <v>0</v>
      </c>
      <c r="AC121" s="91"/>
      <c r="AD121" s="149"/>
      <c r="AE121" s="115"/>
      <c r="AF121" s="170">
        <v>7</v>
      </c>
      <c r="AG121" s="116" t="s">
        <v>238</v>
      </c>
      <c r="AH121" s="171">
        <v>6</v>
      </c>
      <c r="AI121" s="134" t="s">
        <v>237</v>
      </c>
      <c r="AJ121" s="136"/>
      <c r="AK121" s="133"/>
      <c r="AL121" s="117"/>
      <c r="AM121" s="117"/>
      <c r="AN121" s="117"/>
      <c r="AO121" s="117"/>
      <c r="AP121" s="120" t="s">
        <v>200</v>
      </c>
      <c r="AQ121" s="129" t="s">
        <v>770</v>
      </c>
      <c r="AR121" s="117">
        <v>1</v>
      </c>
      <c r="AS121" s="117" t="s">
        <v>201</v>
      </c>
      <c r="AT121" s="129" t="s">
        <v>771</v>
      </c>
      <c r="AU121" s="117">
        <v>137</v>
      </c>
      <c r="AV121" s="120" t="s">
        <v>198</v>
      </c>
      <c r="AW121" s="129" t="s">
        <v>772</v>
      </c>
      <c r="AX121" s="117">
        <v>110</v>
      </c>
      <c r="AY121" s="117" t="s">
        <v>197</v>
      </c>
      <c r="AZ121" s="116" t="s">
        <v>773</v>
      </c>
      <c r="BA121" s="117">
        <v>11310</v>
      </c>
      <c r="BB121" s="117"/>
      <c r="BC121" s="117"/>
      <c r="BD121" s="117"/>
      <c r="BE121" s="117"/>
      <c r="BF121" s="117"/>
      <c r="BG121" s="132"/>
      <c r="BH121" s="57" t="s">
        <v>805</v>
      </c>
      <c r="BI121" s="364" t="s">
        <v>941</v>
      </c>
    </row>
    <row r="122" spans="1:150" ht="25.5" hidden="1" customHeight="1" x14ac:dyDescent="0.25">
      <c r="A122" s="29" t="s">
        <v>648</v>
      </c>
      <c r="B122" s="29" t="s">
        <v>649</v>
      </c>
      <c r="C122" s="29" t="s">
        <v>650</v>
      </c>
      <c r="D122" s="40" t="s">
        <v>651</v>
      </c>
      <c r="E122" s="41" t="s">
        <v>652</v>
      </c>
      <c r="F122" s="41" t="s">
        <v>121</v>
      </c>
      <c r="G122" s="41" t="s">
        <v>361</v>
      </c>
      <c r="H122" s="41" t="s">
        <v>136</v>
      </c>
      <c r="I122" s="41" t="s">
        <v>115</v>
      </c>
      <c r="J122" s="41"/>
      <c r="K122" s="41"/>
      <c r="L122" s="41"/>
      <c r="M122" s="41"/>
      <c r="N122" s="42">
        <v>2854494.11</v>
      </c>
      <c r="O122" s="42">
        <v>603558.57999999996</v>
      </c>
      <c r="P122" s="33"/>
      <c r="Q122" s="42">
        <v>603558.57999999996</v>
      </c>
      <c r="R122" s="42"/>
      <c r="S122" s="42">
        <v>1647376.95</v>
      </c>
      <c r="T122" s="34">
        <v>42522</v>
      </c>
      <c r="U122" s="35">
        <v>42704</v>
      </c>
      <c r="V122" s="35">
        <v>42735</v>
      </c>
      <c r="W122" s="36">
        <v>43912</v>
      </c>
      <c r="X122" s="91">
        <v>0</v>
      </c>
      <c r="Y122" s="91">
        <f>S122/2</f>
        <v>823688.47499999998</v>
      </c>
      <c r="Z122" s="91">
        <f>S122/2</f>
        <v>823688.47499999998</v>
      </c>
      <c r="AA122" s="91">
        <v>0</v>
      </c>
      <c r="AB122" s="91">
        <v>0</v>
      </c>
      <c r="AC122" s="91"/>
      <c r="AD122" s="149"/>
      <c r="AE122" s="115"/>
      <c r="AF122" s="170">
        <v>6</v>
      </c>
      <c r="AG122" s="116" t="s">
        <v>774</v>
      </c>
      <c r="AH122" s="171">
        <v>7</v>
      </c>
      <c r="AI122" s="134" t="s">
        <v>238</v>
      </c>
      <c r="AJ122" s="136"/>
      <c r="AK122" s="133"/>
      <c r="AL122" s="117"/>
      <c r="AM122" s="117"/>
      <c r="AN122" s="117"/>
      <c r="AO122" s="117"/>
      <c r="AP122" s="117" t="s">
        <v>200</v>
      </c>
      <c r="AQ122" s="116" t="s">
        <v>770</v>
      </c>
      <c r="AR122" s="117">
        <v>7.5</v>
      </c>
      <c r="AS122" s="117" t="s">
        <v>201</v>
      </c>
      <c r="AT122" s="116" t="s">
        <v>771</v>
      </c>
      <c r="AU122" s="117">
        <v>29</v>
      </c>
      <c r="AV122" s="117" t="s">
        <v>198</v>
      </c>
      <c r="AW122" s="129" t="s">
        <v>772</v>
      </c>
      <c r="AX122" s="117">
        <v>398</v>
      </c>
      <c r="AY122" s="117" t="s">
        <v>199</v>
      </c>
      <c r="AZ122" s="116" t="s">
        <v>226</v>
      </c>
      <c r="BA122" s="117">
        <v>862</v>
      </c>
      <c r="BB122" s="117"/>
      <c r="BC122" s="117"/>
      <c r="BD122" s="117"/>
      <c r="BE122" s="117"/>
      <c r="BF122" s="117"/>
      <c r="BG122" s="132"/>
      <c r="BH122" s="57" t="s">
        <v>808</v>
      </c>
      <c r="BI122" s="364" t="s">
        <v>941</v>
      </c>
    </row>
    <row r="123" spans="1:150" ht="25.5" hidden="1" customHeight="1" x14ac:dyDescent="0.25">
      <c r="A123" s="29" t="s">
        <v>653</v>
      </c>
      <c r="B123" s="29" t="s">
        <v>654</v>
      </c>
      <c r="C123" s="29" t="s">
        <v>655</v>
      </c>
      <c r="D123" s="40" t="s">
        <v>656</v>
      </c>
      <c r="E123" s="41" t="s">
        <v>637</v>
      </c>
      <c r="F123" s="41" t="s">
        <v>121</v>
      </c>
      <c r="G123" s="41" t="s">
        <v>493</v>
      </c>
      <c r="H123" s="41" t="s">
        <v>136</v>
      </c>
      <c r="I123" s="41" t="s">
        <v>115</v>
      </c>
      <c r="J123" s="41"/>
      <c r="K123" s="41"/>
      <c r="L123" s="41"/>
      <c r="M123" s="41"/>
      <c r="N123" s="42">
        <f>SUM(O123:S123)</f>
        <v>444870</v>
      </c>
      <c r="O123" s="42">
        <v>320131.20000000001</v>
      </c>
      <c r="P123" s="33"/>
      <c r="Q123" s="42"/>
      <c r="R123" s="42"/>
      <c r="S123" s="42">
        <v>124738.8</v>
      </c>
      <c r="T123" s="34">
        <v>43250</v>
      </c>
      <c r="U123" s="35">
        <v>43281</v>
      </c>
      <c r="V123" s="35">
        <v>43373</v>
      </c>
      <c r="W123" s="36">
        <v>44286</v>
      </c>
      <c r="X123" s="91"/>
      <c r="Y123" s="91"/>
      <c r="Z123" s="91">
        <f>S123*0.1</f>
        <v>12473.880000000001</v>
      </c>
      <c r="AA123" s="91">
        <f>S123*0.7</f>
        <v>87317.16</v>
      </c>
      <c r="AB123" s="91">
        <f>S123*0.2</f>
        <v>24947.760000000002</v>
      </c>
      <c r="AC123" s="91"/>
      <c r="AD123" s="149"/>
      <c r="AE123" s="115"/>
      <c r="AF123" s="170">
        <v>6</v>
      </c>
      <c r="AG123" s="116" t="s">
        <v>774</v>
      </c>
      <c r="AH123" s="171">
        <v>7</v>
      </c>
      <c r="AI123" s="134" t="s">
        <v>238</v>
      </c>
      <c r="AJ123" s="136"/>
      <c r="AK123" s="133"/>
      <c r="AL123" s="117"/>
      <c r="AM123" s="117"/>
      <c r="AN123" s="117"/>
      <c r="AO123" s="117"/>
      <c r="AP123" s="117" t="s">
        <v>197</v>
      </c>
      <c r="AQ123" s="129" t="s">
        <v>773</v>
      </c>
      <c r="AR123" s="117">
        <v>221</v>
      </c>
      <c r="AS123" s="117" t="s">
        <v>199</v>
      </c>
      <c r="AT123" s="116" t="s">
        <v>226</v>
      </c>
      <c r="AU123" s="117">
        <v>600</v>
      </c>
      <c r="AV123" s="136"/>
      <c r="AW123" s="136"/>
      <c r="AX123" s="136"/>
      <c r="AY123" s="136"/>
      <c r="AZ123" s="136"/>
      <c r="BA123" s="136"/>
      <c r="BB123" s="117"/>
      <c r="BC123" s="117"/>
      <c r="BD123" s="117"/>
      <c r="BE123" s="117"/>
      <c r="BF123" s="117"/>
      <c r="BG123" s="132"/>
      <c r="BH123" s="57" t="s">
        <v>810</v>
      </c>
      <c r="BI123" s="364" t="s">
        <v>941</v>
      </c>
    </row>
    <row r="124" spans="1:150" ht="25.5" hidden="1" customHeight="1" x14ac:dyDescent="0.25">
      <c r="A124" s="29" t="s">
        <v>657</v>
      </c>
      <c r="B124" s="29" t="s">
        <v>658</v>
      </c>
      <c r="C124" s="29" t="s">
        <v>659</v>
      </c>
      <c r="D124" s="40" t="s">
        <v>660</v>
      </c>
      <c r="E124" s="41" t="s">
        <v>642</v>
      </c>
      <c r="F124" s="41" t="s">
        <v>121</v>
      </c>
      <c r="G124" s="41" t="s">
        <v>608</v>
      </c>
      <c r="H124" s="41" t="s">
        <v>136</v>
      </c>
      <c r="I124" s="41" t="s">
        <v>115</v>
      </c>
      <c r="J124" s="41"/>
      <c r="K124" s="41"/>
      <c r="L124" s="41"/>
      <c r="M124" s="41"/>
      <c r="N124" s="42">
        <v>136161.48000000001</v>
      </c>
      <c r="O124" s="42">
        <v>29723.21</v>
      </c>
      <c r="P124" s="33"/>
      <c r="Q124" s="42"/>
      <c r="R124" s="42"/>
      <c r="S124" s="42">
        <v>106438.27</v>
      </c>
      <c r="T124" s="34">
        <v>43160</v>
      </c>
      <c r="U124" s="35">
        <v>43191</v>
      </c>
      <c r="V124" s="35">
        <v>43281</v>
      </c>
      <c r="W124" s="36">
        <v>44196</v>
      </c>
      <c r="X124" s="91"/>
      <c r="Y124" s="91"/>
      <c r="Z124" s="91"/>
      <c r="AA124" s="91">
        <v>106438.27</v>
      </c>
      <c r="AB124" s="91"/>
      <c r="AC124" s="91"/>
      <c r="AD124" s="149"/>
      <c r="AE124" s="115"/>
      <c r="AF124" s="170">
        <v>7</v>
      </c>
      <c r="AG124" s="116" t="s">
        <v>238</v>
      </c>
      <c r="AH124" s="171"/>
      <c r="AI124" s="134"/>
      <c r="AJ124" s="136"/>
      <c r="AK124" s="133"/>
      <c r="AL124" s="117"/>
      <c r="AM124" s="117"/>
      <c r="AN124" s="117"/>
      <c r="AO124" s="117"/>
      <c r="AP124" s="117" t="s">
        <v>198</v>
      </c>
      <c r="AQ124" s="129" t="s">
        <v>772</v>
      </c>
      <c r="AR124" s="117">
        <v>50</v>
      </c>
      <c r="AS124" s="117"/>
      <c r="AT124" s="116"/>
      <c r="AU124" s="117"/>
      <c r="AV124" s="136"/>
      <c r="AW124" s="136"/>
      <c r="AX124" s="136"/>
      <c r="AY124" s="136"/>
      <c r="AZ124" s="136"/>
      <c r="BA124" s="136"/>
      <c r="BB124" s="117"/>
      <c r="BC124" s="117"/>
      <c r="BD124" s="117"/>
      <c r="BE124" s="117"/>
      <c r="BF124" s="117"/>
      <c r="BG124" s="132"/>
      <c r="BH124" s="57" t="s">
        <v>809</v>
      </c>
      <c r="BI124" s="364" t="s">
        <v>941</v>
      </c>
    </row>
    <row r="125" spans="1:150" ht="25.5" hidden="1" customHeight="1" x14ac:dyDescent="0.25">
      <c r="A125" s="29" t="s">
        <v>661</v>
      </c>
      <c r="B125" s="29" t="s">
        <v>662</v>
      </c>
      <c r="C125" s="29" t="s">
        <v>663</v>
      </c>
      <c r="D125" s="40" t="s">
        <v>664</v>
      </c>
      <c r="E125" s="41" t="s">
        <v>647</v>
      </c>
      <c r="F125" s="41" t="s">
        <v>121</v>
      </c>
      <c r="G125" s="41" t="s">
        <v>399</v>
      </c>
      <c r="H125" s="41" t="s">
        <v>136</v>
      </c>
      <c r="I125" s="41" t="s">
        <v>115</v>
      </c>
      <c r="J125" s="41"/>
      <c r="K125" s="41"/>
      <c r="L125" s="41"/>
      <c r="M125" s="41"/>
      <c r="N125" s="42">
        <v>548947.86</v>
      </c>
      <c r="O125" s="42">
        <v>274473.93</v>
      </c>
      <c r="P125" s="33"/>
      <c r="Q125" s="42"/>
      <c r="R125" s="42"/>
      <c r="S125" s="42">
        <v>274473.93</v>
      </c>
      <c r="T125" s="34">
        <v>43311</v>
      </c>
      <c r="U125" s="35">
        <v>43342</v>
      </c>
      <c r="V125" s="35">
        <v>43434</v>
      </c>
      <c r="W125" s="36">
        <v>44205</v>
      </c>
      <c r="X125" s="91"/>
      <c r="Y125" s="91"/>
      <c r="Z125" s="91">
        <v>40000</v>
      </c>
      <c r="AA125" s="91">
        <v>100000</v>
      </c>
      <c r="AB125" s="91">
        <v>58473.93</v>
      </c>
      <c r="AC125" s="91"/>
      <c r="AD125" s="149"/>
      <c r="AE125" s="115"/>
      <c r="AF125" s="170">
        <v>7</v>
      </c>
      <c r="AG125" s="116" t="s">
        <v>238</v>
      </c>
      <c r="AH125" s="170">
        <v>6</v>
      </c>
      <c r="AI125" s="116" t="s">
        <v>774</v>
      </c>
      <c r="AJ125" s="120">
        <v>50</v>
      </c>
      <c r="AK125" s="150" t="s">
        <v>775</v>
      </c>
      <c r="AL125" s="117"/>
      <c r="AM125" s="117"/>
      <c r="AN125" s="117"/>
      <c r="AO125" s="117"/>
      <c r="AP125" s="117" t="s">
        <v>200</v>
      </c>
      <c r="AQ125" s="116" t="s">
        <v>770</v>
      </c>
      <c r="AR125" s="117">
        <v>0.22700000000000001</v>
      </c>
      <c r="AS125" s="117" t="s">
        <v>201</v>
      </c>
      <c r="AT125" s="116" t="s">
        <v>771</v>
      </c>
      <c r="AU125" s="117">
        <v>27</v>
      </c>
      <c r="AV125" s="117" t="s">
        <v>198</v>
      </c>
      <c r="AW125" s="129" t="s">
        <v>772</v>
      </c>
      <c r="AX125" s="117">
        <v>93</v>
      </c>
      <c r="AY125" s="117"/>
      <c r="AZ125" s="116"/>
      <c r="BA125" s="117"/>
      <c r="BB125" s="117"/>
      <c r="BC125" s="117"/>
      <c r="BD125" s="117"/>
      <c r="BE125" s="117"/>
      <c r="BF125" s="117"/>
      <c r="BG125" s="132"/>
      <c r="BH125" s="57" t="s">
        <v>811</v>
      </c>
      <c r="BI125" s="364" t="s">
        <v>941</v>
      </c>
    </row>
    <row r="126" spans="1:150" ht="38.25" hidden="1" customHeight="1" x14ac:dyDescent="0.25">
      <c r="A126" s="29" t="s">
        <v>665</v>
      </c>
      <c r="B126" s="29" t="s">
        <v>666</v>
      </c>
      <c r="C126" s="29" t="s">
        <v>667</v>
      </c>
      <c r="D126" s="40" t="s">
        <v>668</v>
      </c>
      <c r="E126" s="41" t="s">
        <v>652</v>
      </c>
      <c r="F126" s="41" t="s">
        <v>121</v>
      </c>
      <c r="G126" s="41" t="s">
        <v>361</v>
      </c>
      <c r="H126" s="41" t="s">
        <v>136</v>
      </c>
      <c r="I126" s="41" t="s">
        <v>115</v>
      </c>
      <c r="J126" s="41"/>
      <c r="K126" s="41"/>
      <c r="L126" s="41"/>
      <c r="M126" s="41"/>
      <c r="N126" s="42">
        <f>SUM(O126:S126)</f>
        <v>646255.83000000007</v>
      </c>
      <c r="O126" s="42">
        <v>150423.45000000001</v>
      </c>
      <c r="P126" s="33"/>
      <c r="Q126" s="42">
        <v>150423.45000000001</v>
      </c>
      <c r="R126" s="42"/>
      <c r="S126" s="42">
        <v>345408.93</v>
      </c>
      <c r="T126" s="34">
        <v>43368</v>
      </c>
      <c r="U126" s="35">
        <v>43399</v>
      </c>
      <c r="V126" s="35">
        <v>43462</v>
      </c>
      <c r="W126" s="36">
        <v>44196</v>
      </c>
      <c r="X126" s="91"/>
      <c r="Y126" s="91"/>
      <c r="Z126" s="91">
        <f>S126*0.1</f>
        <v>34540.893000000004</v>
      </c>
      <c r="AA126" s="91">
        <f>S126*0.7</f>
        <v>241786.25099999999</v>
      </c>
      <c r="AB126" s="91">
        <f>S126-Z126-AA126</f>
        <v>69081.786000000022</v>
      </c>
      <c r="AC126" s="91"/>
      <c r="AD126" s="149"/>
      <c r="AE126" s="115"/>
      <c r="AF126" s="170">
        <v>6</v>
      </c>
      <c r="AG126" s="116" t="s">
        <v>774</v>
      </c>
      <c r="AH126" s="171">
        <v>7</v>
      </c>
      <c r="AI126" s="134" t="s">
        <v>238</v>
      </c>
      <c r="AJ126" s="120">
        <v>50</v>
      </c>
      <c r="AK126" s="150" t="s">
        <v>775</v>
      </c>
      <c r="AL126" s="117"/>
      <c r="AM126" s="117"/>
      <c r="AN126" s="117"/>
      <c r="AO126" s="117"/>
      <c r="AP126" s="117" t="s">
        <v>200</v>
      </c>
      <c r="AQ126" s="116" t="s">
        <v>770</v>
      </c>
      <c r="AR126" s="117">
        <v>3.45</v>
      </c>
      <c r="AS126" s="117" t="s">
        <v>201</v>
      </c>
      <c r="AT126" s="116" t="s">
        <v>771</v>
      </c>
      <c r="AU126" s="117">
        <v>17</v>
      </c>
      <c r="AV126" s="117" t="s">
        <v>198</v>
      </c>
      <c r="AW126" s="129" t="s">
        <v>772</v>
      </c>
      <c r="AX126" s="117">
        <v>32</v>
      </c>
      <c r="AY126" s="117"/>
      <c r="AZ126" s="116"/>
      <c r="BA126" s="117"/>
      <c r="BB126" s="117"/>
      <c r="BC126" s="117"/>
      <c r="BD126" s="117"/>
      <c r="BE126" s="117"/>
      <c r="BF126" s="117"/>
      <c r="BG126" s="132"/>
      <c r="BH126" s="57" t="s">
        <v>812</v>
      </c>
      <c r="BI126" s="364" t="s">
        <v>941</v>
      </c>
    </row>
    <row r="127" spans="1:150" s="113" customFormat="1" ht="25.5" hidden="1" customHeight="1" x14ac:dyDescent="0.25">
      <c r="A127" s="20" t="s">
        <v>669</v>
      </c>
      <c r="B127" s="21" t="s">
        <v>83</v>
      </c>
      <c r="C127" s="21"/>
      <c r="D127" s="37" t="s">
        <v>670</v>
      </c>
      <c r="E127" s="23"/>
      <c r="F127" s="23"/>
      <c r="G127" s="23"/>
      <c r="H127" s="23"/>
      <c r="I127" s="23"/>
      <c r="J127" s="23"/>
      <c r="K127" s="23"/>
      <c r="L127" s="23"/>
      <c r="M127" s="23"/>
      <c r="N127" s="23"/>
      <c r="O127" s="23"/>
      <c r="P127" s="23"/>
      <c r="Q127" s="23"/>
      <c r="R127" s="23"/>
      <c r="S127" s="52"/>
      <c r="T127" s="25"/>
      <c r="U127" s="38"/>
      <c r="V127" s="38"/>
      <c r="W127" s="28" t="s">
        <v>275</v>
      </c>
      <c r="X127" s="108"/>
      <c r="Y127" s="108"/>
      <c r="Z127" s="108"/>
      <c r="AA127" s="108"/>
      <c r="AB127" s="108"/>
      <c r="AC127" s="108"/>
      <c r="AD127" s="138"/>
      <c r="AE127" s="109"/>
      <c r="AF127" s="112"/>
      <c r="AG127" s="110"/>
      <c r="AH127" s="110"/>
      <c r="AI127" s="111"/>
      <c r="AJ127" s="109"/>
      <c r="AK127" s="112"/>
      <c r="AL127" s="110"/>
      <c r="AM127" s="110"/>
      <c r="AN127" s="110"/>
      <c r="AO127" s="110"/>
      <c r="AP127" s="110"/>
      <c r="AQ127" s="110"/>
      <c r="AR127" s="110"/>
      <c r="AS127" s="110"/>
      <c r="AT127" s="110"/>
      <c r="AU127" s="110"/>
      <c r="AV127" s="110"/>
      <c r="AW127" s="110"/>
      <c r="AX127" s="110"/>
      <c r="AY127" s="110"/>
      <c r="AZ127" s="110"/>
      <c r="BA127" s="110"/>
      <c r="BB127" s="110"/>
      <c r="BC127" s="110"/>
      <c r="BD127" s="110"/>
      <c r="BE127" s="110"/>
      <c r="BF127" s="110"/>
      <c r="BG127" s="111"/>
      <c r="BH127" s="57"/>
      <c r="BI127" s="364" t="s">
        <v>275</v>
      </c>
      <c r="BJ127" s="101"/>
      <c r="BK127" s="101"/>
      <c r="BL127" s="101"/>
      <c r="BM127" s="101"/>
      <c r="BN127" s="101"/>
      <c r="BO127" s="101"/>
      <c r="BP127" s="101"/>
      <c r="BQ127" s="101"/>
      <c r="BR127" s="101"/>
      <c r="BS127" s="101"/>
      <c r="BT127" s="101"/>
      <c r="BU127" s="101"/>
      <c r="BV127" s="101"/>
      <c r="BW127" s="101"/>
      <c r="BX127" s="101"/>
      <c r="BY127" s="101"/>
      <c r="BZ127" s="101"/>
      <c r="CA127" s="101"/>
      <c r="CB127" s="101"/>
      <c r="CC127" s="101"/>
      <c r="CD127" s="101"/>
      <c r="CE127" s="101"/>
      <c r="CF127" s="101"/>
      <c r="CG127" s="101"/>
      <c r="CH127" s="101"/>
      <c r="CI127" s="101"/>
      <c r="CJ127" s="101"/>
      <c r="CK127" s="101"/>
      <c r="CL127" s="101"/>
      <c r="CM127" s="101"/>
      <c r="CN127" s="101"/>
      <c r="CO127" s="101"/>
      <c r="CP127" s="101"/>
      <c r="CQ127" s="101"/>
      <c r="CR127" s="101"/>
      <c r="CS127" s="101"/>
      <c r="CT127" s="101"/>
      <c r="CU127" s="101"/>
      <c r="CV127" s="101"/>
      <c r="CW127" s="101"/>
      <c r="CX127" s="101"/>
      <c r="CY127" s="101"/>
      <c r="CZ127" s="101"/>
      <c r="DA127" s="101"/>
      <c r="DB127" s="101"/>
      <c r="DC127" s="101"/>
      <c r="DD127" s="101"/>
      <c r="DE127" s="101"/>
      <c r="DF127" s="101"/>
      <c r="DG127" s="101"/>
      <c r="DH127" s="101"/>
      <c r="DI127" s="101"/>
      <c r="DJ127" s="101"/>
      <c r="DK127" s="101"/>
      <c r="DL127" s="101"/>
      <c r="DM127" s="101"/>
      <c r="DN127" s="101"/>
      <c r="DO127" s="101"/>
      <c r="DP127" s="101"/>
      <c r="DQ127" s="101"/>
      <c r="DR127" s="101"/>
      <c r="DS127" s="101"/>
      <c r="DT127" s="101"/>
      <c r="DU127" s="101"/>
      <c r="DV127" s="101"/>
      <c r="DW127" s="101"/>
      <c r="DX127" s="101"/>
      <c r="DY127" s="101"/>
      <c r="DZ127" s="101"/>
      <c r="EA127" s="101"/>
      <c r="EB127" s="101"/>
      <c r="EC127" s="101"/>
      <c r="ED127" s="101"/>
      <c r="EE127" s="101"/>
      <c r="EF127" s="101"/>
      <c r="EG127" s="101"/>
      <c r="EH127" s="101"/>
      <c r="EI127" s="101"/>
      <c r="EJ127" s="101"/>
      <c r="EK127" s="101"/>
      <c r="EL127" s="101"/>
      <c r="EM127" s="101"/>
      <c r="EN127" s="101"/>
      <c r="EO127" s="101"/>
      <c r="EP127" s="101"/>
      <c r="EQ127" s="101"/>
      <c r="ER127" s="101"/>
      <c r="ES127" s="101"/>
      <c r="ET127" s="101"/>
    </row>
    <row r="128" spans="1:150" ht="25.5" hidden="1" customHeight="1" x14ac:dyDescent="0.25">
      <c r="A128" s="29" t="s">
        <v>671</v>
      </c>
      <c r="B128" s="29" t="s">
        <v>672</v>
      </c>
      <c r="C128" s="29" t="s">
        <v>673</v>
      </c>
      <c r="D128" s="30" t="s">
        <v>674</v>
      </c>
      <c r="E128" s="31" t="s">
        <v>652</v>
      </c>
      <c r="F128" s="32" t="s">
        <v>121</v>
      </c>
      <c r="G128" s="32" t="s">
        <v>361</v>
      </c>
      <c r="H128" s="32" t="s">
        <v>140</v>
      </c>
      <c r="I128" s="32" t="s">
        <v>115</v>
      </c>
      <c r="J128" s="32"/>
      <c r="K128" s="32"/>
      <c r="L128" s="32"/>
      <c r="M128" s="32"/>
      <c r="N128" s="385">
        <v>1800833.49</v>
      </c>
      <c r="O128" s="385">
        <v>371892.95</v>
      </c>
      <c r="P128" s="33">
        <v>0</v>
      </c>
      <c r="Q128" s="33">
        <v>0</v>
      </c>
      <c r="R128" s="33">
        <v>0</v>
      </c>
      <c r="S128" s="33">
        <v>1428940.54</v>
      </c>
      <c r="T128" s="34">
        <v>42491</v>
      </c>
      <c r="U128" s="35">
        <v>42705</v>
      </c>
      <c r="V128" s="35">
        <v>42794</v>
      </c>
      <c r="W128" s="375">
        <v>44561</v>
      </c>
      <c r="X128" s="114">
        <v>0</v>
      </c>
      <c r="Y128" s="114">
        <v>250000</v>
      </c>
      <c r="Z128" s="114">
        <v>332000</v>
      </c>
      <c r="AA128" s="114">
        <v>641207.01</v>
      </c>
      <c r="AB128" s="114">
        <f>S128-Y128-Z128-AA128</f>
        <v>205733.53000000003</v>
      </c>
      <c r="AC128" s="114"/>
      <c r="AD128" s="139"/>
      <c r="AE128" s="115"/>
      <c r="AF128" s="172">
        <v>8</v>
      </c>
      <c r="AG128" s="129" t="s">
        <v>239</v>
      </c>
      <c r="AH128" s="120"/>
      <c r="AI128" s="135"/>
      <c r="AJ128" s="136"/>
      <c r="AK128" s="119"/>
      <c r="AL128" s="120"/>
      <c r="AM128" s="120"/>
      <c r="AN128" s="120"/>
      <c r="AO128" s="120"/>
      <c r="AP128" s="120" t="s">
        <v>202</v>
      </c>
      <c r="AQ128" s="129" t="s">
        <v>203</v>
      </c>
      <c r="AR128" s="378">
        <f>125.34+23+0.66</f>
        <v>149</v>
      </c>
      <c r="AS128" s="120" t="s">
        <v>204</v>
      </c>
      <c r="AT128" s="129" t="s">
        <v>227</v>
      </c>
      <c r="AU128" s="120">
        <v>68.709999999999994</v>
      </c>
      <c r="AV128" s="120"/>
      <c r="AW128" s="120"/>
      <c r="AX128" s="120"/>
      <c r="AY128" s="120"/>
      <c r="AZ128" s="120"/>
      <c r="BA128" s="120"/>
      <c r="BB128" s="120"/>
      <c r="BC128" s="120"/>
      <c r="BD128" s="120"/>
      <c r="BE128" s="120"/>
      <c r="BF128" s="120"/>
      <c r="BG128" s="135"/>
      <c r="BH128" s="57" t="s">
        <v>803</v>
      </c>
      <c r="BI128" s="364" t="s">
        <v>941</v>
      </c>
    </row>
    <row r="129" spans="1:150" ht="24.75" hidden="1" customHeight="1" thickBot="1" x14ac:dyDescent="0.3">
      <c r="A129" s="15" t="s">
        <v>675</v>
      </c>
      <c r="B129" s="16" t="s">
        <v>83</v>
      </c>
      <c r="C129" s="16"/>
      <c r="D129" s="16" t="s">
        <v>676</v>
      </c>
      <c r="E129" s="17"/>
      <c r="F129" s="17"/>
      <c r="G129" s="17"/>
      <c r="H129" s="17"/>
      <c r="I129" s="17"/>
      <c r="J129" s="17"/>
      <c r="K129" s="17"/>
      <c r="L129" s="17"/>
      <c r="M129" s="17"/>
      <c r="N129" s="17"/>
      <c r="O129" s="17"/>
      <c r="P129" s="17"/>
      <c r="Q129" s="17"/>
      <c r="R129" s="17"/>
      <c r="S129" s="17"/>
      <c r="T129" s="46"/>
      <c r="U129" s="47"/>
      <c r="V129" s="47"/>
      <c r="W129" s="48" t="s">
        <v>275</v>
      </c>
      <c r="X129" s="17"/>
      <c r="Y129" s="17"/>
      <c r="Z129" s="17"/>
      <c r="AA129" s="17"/>
      <c r="AB129" s="17"/>
      <c r="AC129" s="17"/>
      <c r="AD129" s="17"/>
      <c r="AE129" s="115"/>
      <c r="AF129" s="17"/>
      <c r="AG129" s="17"/>
      <c r="AH129" s="17"/>
      <c r="AI129" s="17"/>
      <c r="AJ129" s="136"/>
      <c r="AK129" s="17"/>
      <c r="AL129" s="17"/>
      <c r="AM129" s="17"/>
      <c r="AN129" s="17"/>
      <c r="AO129" s="17"/>
      <c r="AP129" s="107"/>
      <c r="AQ129" s="107"/>
      <c r="AR129" s="107"/>
      <c r="AS129" s="107"/>
      <c r="AT129" s="17"/>
      <c r="AU129" s="107"/>
      <c r="AV129" s="107"/>
      <c r="AW129" s="17"/>
      <c r="AX129" s="107"/>
      <c r="AY129" s="107"/>
      <c r="AZ129" s="17"/>
      <c r="BA129" s="107"/>
      <c r="BB129" s="107"/>
      <c r="BC129" s="107"/>
      <c r="BD129" s="107"/>
      <c r="BE129" s="107"/>
      <c r="BF129" s="107"/>
      <c r="BG129" s="107"/>
      <c r="BH129" s="57"/>
      <c r="BI129" s="364" t="s">
        <v>275</v>
      </c>
    </row>
    <row r="130" spans="1:150" s="113" customFormat="1" ht="25.5" hidden="1" customHeight="1" x14ac:dyDescent="0.25">
      <c r="A130" s="20" t="s">
        <v>677</v>
      </c>
      <c r="B130" s="21" t="s">
        <v>83</v>
      </c>
      <c r="C130" s="21"/>
      <c r="D130" s="22" t="s">
        <v>678</v>
      </c>
      <c r="E130" s="23"/>
      <c r="F130" s="23"/>
      <c r="G130" s="23"/>
      <c r="H130" s="23"/>
      <c r="I130" s="23"/>
      <c r="J130" s="23"/>
      <c r="K130" s="23"/>
      <c r="L130" s="23"/>
      <c r="M130" s="23"/>
      <c r="N130" s="23"/>
      <c r="O130" s="23"/>
      <c r="P130" s="23"/>
      <c r="Q130" s="23"/>
      <c r="R130" s="23"/>
      <c r="S130" s="24"/>
      <c r="T130" s="25"/>
      <c r="U130" s="38"/>
      <c r="V130" s="38"/>
      <c r="W130" s="28" t="s">
        <v>275</v>
      </c>
      <c r="X130" s="108"/>
      <c r="Y130" s="108"/>
      <c r="Z130" s="108"/>
      <c r="AA130" s="108"/>
      <c r="AB130" s="108"/>
      <c r="AC130" s="108"/>
      <c r="AD130" s="138"/>
      <c r="AE130" s="109"/>
      <c r="AF130" s="112"/>
      <c r="AG130" s="110"/>
      <c r="AH130" s="110"/>
      <c r="AI130" s="111"/>
      <c r="AJ130" s="109"/>
      <c r="AK130" s="112"/>
      <c r="AL130" s="110"/>
      <c r="AM130" s="110"/>
      <c r="AN130" s="110"/>
      <c r="AO130" s="110"/>
      <c r="AP130" s="110"/>
      <c r="AQ130" s="110"/>
      <c r="AR130" s="110"/>
      <c r="AS130" s="110"/>
      <c r="AT130" s="110"/>
      <c r="AU130" s="110"/>
      <c r="AV130" s="110"/>
      <c r="AW130" s="110"/>
      <c r="AX130" s="110"/>
      <c r="AY130" s="110"/>
      <c r="AZ130" s="110"/>
      <c r="BA130" s="110"/>
      <c r="BB130" s="110"/>
      <c r="BC130" s="110"/>
      <c r="BD130" s="110"/>
      <c r="BE130" s="110"/>
      <c r="BF130" s="110"/>
      <c r="BG130" s="111"/>
      <c r="BH130" s="57"/>
      <c r="BI130" s="364" t="s">
        <v>275</v>
      </c>
      <c r="BJ130" s="101"/>
      <c r="BK130" s="101"/>
      <c r="BL130" s="101"/>
      <c r="BM130" s="101"/>
      <c r="BN130" s="101"/>
      <c r="BO130" s="101"/>
      <c r="BP130" s="101"/>
      <c r="BQ130" s="101"/>
      <c r="BR130" s="101"/>
      <c r="BS130" s="101"/>
      <c r="BT130" s="101"/>
      <c r="BU130" s="101"/>
      <c r="BV130" s="101"/>
      <c r="BW130" s="101"/>
      <c r="BX130" s="101"/>
      <c r="BY130" s="101"/>
      <c r="BZ130" s="101"/>
      <c r="CA130" s="101"/>
      <c r="CB130" s="101"/>
      <c r="CC130" s="101"/>
      <c r="CD130" s="101"/>
      <c r="CE130" s="101"/>
      <c r="CF130" s="101"/>
      <c r="CG130" s="101"/>
      <c r="CH130" s="101"/>
      <c r="CI130" s="101"/>
      <c r="CJ130" s="101"/>
      <c r="CK130" s="101"/>
      <c r="CL130" s="101"/>
      <c r="CM130" s="101"/>
      <c r="CN130" s="101"/>
      <c r="CO130" s="101"/>
      <c r="CP130" s="101"/>
      <c r="CQ130" s="101"/>
      <c r="CR130" s="101"/>
      <c r="CS130" s="101"/>
      <c r="CT130" s="101"/>
      <c r="CU130" s="101"/>
      <c r="CV130" s="101"/>
      <c r="CW130" s="101"/>
      <c r="CX130" s="101"/>
      <c r="CY130" s="101"/>
      <c r="CZ130" s="101"/>
      <c r="DA130" s="101"/>
      <c r="DB130" s="101"/>
      <c r="DC130" s="101"/>
      <c r="DD130" s="101"/>
      <c r="DE130" s="101"/>
      <c r="DF130" s="101"/>
      <c r="DG130" s="101"/>
      <c r="DH130" s="101"/>
      <c r="DI130" s="101"/>
      <c r="DJ130" s="101"/>
      <c r="DK130" s="101"/>
      <c r="DL130" s="101"/>
      <c r="DM130" s="101"/>
      <c r="DN130" s="101"/>
      <c r="DO130" s="101"/>
      <c r="DP130" s="101"/>
      <c r="DQ130" s="101"/>
      <c r="DR130" s="101"/>
      <c r="DS130" s="101"/>
      <c r="DT130" s="101"/>
      <c r="DU130" s="101"/>
      <c r="DV130" s="101"/>
      <c r="DW130" s="101"/>
      <c r="DX130" s="101"/>
      <c r="DY130" s="101"/>
      <c r="DZ130" s="101"/>
      <c r="EA130" s="101"/>
      <c r="EB130" s="101"/>
      <c r="EC130" s="101"/>
      <c r="ED130" s="101"/>
      <c r="EE130" s="101"/>
      <c r="EF130" s="101"/>
      <c r="EG130" s="101"/>
      <c r="EH130" s="101"/>
      <c r="EI130" s="101"/>
      <c r="EJ130" s="101"/>
      <c r="EK130" s="101"/>
      <c r="EL130" s="101"/>
      <c r="EM130" s="101"/>
      <c r="EN130" s="101"/>
      <c r="EO130" s="101"/>
      <c r="EP130" s="101"/>
      <c r="EQ130" s="101"/>
      <c r="ER130" s="101"/>
      <c r="ES130" s="101"/>
      <c r="ET130" s="101"/>
    </row>
    <row r="131" spans="1:150" ht="25.5" hidden="1" customHeight="1" x14ac:dyDescent="0.25">
      <c r="A131" s="29" t="s">
        <v>679</v>
      </c>
      <c r="B131" s="29" t="s">
        <v>680</v>
      </c>
      <c r="C131" s="29" t="s">
        <v>681</v>
      </c>
      <c r="D131" s="30" t="s">
        <v>682</v>
      </c>
      <c r="E131" s="31" t="s">
        <v>683</v>
      </c>
      <c r="F131" s="32" t="s">
        <v>121</v>
      </c>
      <c r="G131" s="32" t="s">
        <v>408</v>
      </c>
      <c r="H131" s="32" t="s">
        <v>143</v>
      </c>
      <c r="I131" s="32" t="s">
        <v>115</v>
      </c>
      <c r="J131" s="32"/>
      <c r="K131" s="32"/>
      <c r="L131" s="32"/>
      <c r="M131" s="32"/>
      <c r="N131" s="385">
        <f>R131+S131</f>
        <v>3020256.02</v>
      </c>
      <c r="O131" s="385"/>
      <c r="P131" s="385"/>
      <c r="Q131" s="385"/>
      <c r="R131" s="385">
        <v>453038.4</v>
      </c>
      <c r="S131" s="385">
        <v>2567217.62</v>
      </c>
      <c r="T131" s="34">
        <v>42826</v>
      </c>
      <c r="U131" s="35">
        <v>42856</v>
      </c>
      <c r="V131" s="35">
        <v>42916</v>
      </c>
      <c r="W131" s="375">
        <v>44773</v>
      </c>
      <c r="X131" s="114"/>
      <c r="Y131" s="114">
        <f>S131/2</f>
        <v>1283608.81</v>
      </c>
      <c r="Z131" s="114">
        <f>S131/2</f>
        <v>1283608.81</v>
      </c>
      <c r="AA131" s="114"/>
      <c r="AB131" s="114"/>
      <c r="AC131" s="114"/>
      <c r="AD131" s="139"/>
      <c r="AE131" s="115"/>
      <c r="AF131" s="119">
        <v>5</v>
      </c>
      <c r="AG131" s="173" t="s">
        <v>776</v>
      </c>
      <c r="AH131" s="120"/>
      <c r="AI131" s="174"/>
      <c r="AJ131" s="136"/>
      <c r="AK131" s="175"/>
      <c r="AL131" s="120"/>
      <c r="AM131" s="120"/>
      <c r="AN131" s="120"/>
      <c r="AO131" s="120"/>
      <c r="AP131" s="176" t="s">
        <v>205</v>
      </c>
      <c r="AQ131" s="173" t="s">
        <v>777</v>
      </c>
      <c r="AR131" s="177">
        <v>5100</v>
      </c>
      <c r="AS131" s="120"/>
      <c r="AT131" s="178"/>
      <c r="AU131" s="173"/>
      <c r="AV131" s="120"/>
      <c r="AW131" s="120"/>
      <c r="AX131" s="120"/>
      <c r="AY131" s="120"/>
      <c r="AZ131" s="120"/>
      <c r="BA131" s="120"/>
      <c r="BB131" s="120"/>
      <c r="BC131" s="120"/>
      <c r="BD131" s="120"/>
      <c r="BE131" s="120"/>
      <c r="BF131" s="120"/>
      <c r="BG131" s="135"/>
      <c r="BH131" s="57" t="s">
        <v>804</v>
      </c>
      <c r="BI131" s="364" t="s">
        <v>941</v>
      </c>
    </row>
    <row r="132" spans="1:150" ht="24.75" hidden="1" customHeight="1" thickBot="1" x14ac:dyDescent="0.3">
      <c r="A132" s="15" t="s">
        <v>684</v>
      </c>
      <c r="B132" s="16" t="s">
        <v>83</v>
      </c>
      <c r="C132" s="16"/>
      <c r="D132" s="16" t="s">
        <v>685</v>
      </c>
      <c r="E132" s="17"/>
      <c r="F132" s="17"/>
      <c r="G132" s="17"/>
      <c r="H132" s="17"/>
      <c r="I132" s="17"/>
      <c r="J132" s="17"/>
      <c r="K132" s="17"/>
      <c r="L132" s="17"/>
      <c r="M132" s="17"/>
      <c r="N132" s="17"/>
      <c r="O132" s="17"/>
      <c r="P132" s="17"/>
      <c r="Q132" s="17"/>
      <c r="R132" s="17"/>
      <c r="S132" s="17"/>
      <c r="T132" s="46"/>
      <c r="U132" s="47"/>
      <c r="V132" s="47"/>
      <c r="W132" s="48" t="s">
        <v>275</v>
      </c>
      <c r="X132" s="17"/>
      <c r="Y132" s="17"/>
      <c r="Z132" s="17"/>
      <c r="AA132" s="17"/>
      <c r="AB132" s="17"/>
      <c r="AC132" s="17"/>
      <c r="AD132" s="17"/>
      <c r="AE132" s="115"/>
      <c r="AF132" s="17"/>
      <c r="AG132" s="17"/>
      <c r="AH132" s="17"/>
      <c r="AI132" s="17"/>
      <c r="AJ132" s="17"/>
      <c r="AK132" s="17"/>
      <c r="AL132" s="17"/>
      <c r="AM132" s="17"/>
      <c r="AN132" s="17"/>
      <c r="AO132" s="17"/>
      <c r="AP132" s="107"/>
      <c r="AQ132" s="107"/>
      <c r="AR132" s="107"/>
      <c r="AS132" s="107"/>
      <c r="AT132" s="17"/>
      <c r="AU132" s="107"/>
      <c r="AV132" s="107"/>
      <c r="AW132" s="17"/>
      <c r="AX132" s="107"/>
      <c r="AY132" s="107"/>
      <c r="AZ132" s="17"/>
      <c r="BA132" s="107"/>
      <c r="BB132" s="107"/>
      <c r="BC132" s="107"/>
      <c r="BD132" s="107"/>
      <c r="BE132" s="107"/>
      <c r="BF132" s="107"/>
      <c r="BG132" s="107"/>
      <c r="BH132" s="57"/>
      <c r="BI132" s="364" t="s">
        <v>275</v>
      </c>
    </row>
    <row r="133" spans="1:150" ht="24.75" hidden="1" customHeight="1" thickBot="1" x14ac:dyDescent="0.3">
      <c r="A133" s="15" t="s">
        <v>686</v>
      </c>
      <c r="B133" s="16" t="s">
        <v>83</v>
      </c>
      <c r="C133" s="16"/>
      <c r="D133" s="16" t="s">
        <v>687</v>
      </c>
      <c r="E133" s="17"/>
      <c r="F133" s="17"/>
      <c r="G133" s="17"/>
      <c r="H133" s="17"/>
      <c r="I133" s="17"/>
      <c r="J133" s="17"/>
      <c r="K133" s="17"/>
      <c r="L133" s="17"/>
      <c r="M133" s="17"/>
      <c r="N133" s="17"/>
      <c r="O133" s="17"/>
      <c r="P133" s="17"/>
      <c r="Q133" s="17"/>
      <c r="R133" s="17"/>
      <c r="S133" s="17"/>
      <c r="T133" s="46"/>
      <c r="U133" s="47"/>
      <c r="V133" s="47"/>
      <c r="W133" s="48" t="s">
        <v>275</v>
      </c>
      <c r="X133" s="17"/>
      <c r="Y133" s="17"/>
      <c r="Z133" s="17"/>
      <c r="AA133" s="17"/>
      <c r="AB133" s="17"/>
      <c r="AC133" s="17"/>
      <c r="AD133" s="17"/>
      <c r="AE133" s="115"/>
      <c r="AF133" s="17"/>
      <c r="AG133" s="17"/>
      <c r="AH133" s="17"/>
      <c r="AI133" s="17"/>
      <c r="AJ133" s="17"/>
      <c r="AK133" s="17"/>
      <c r="AL133" s="17"/>
      <c r="AM133" s="17"/>
      <c r="AN133" s="17"/>
      <c r="AO133" s="17"/>
      <c r="AP133" s="107"/>
      <c r="AQ133" s="107"/>
      <c r="AR133" s="107"/>
      <c r="AS133" s="107"/>
      <c r="AT133" s="17"/>
      <c r="AU133" s="107"/>
      <c r="AV133" s="107"/>
      <c r="AW133" s="17"/>
      <c r="AX133" s="107"/>
      <c r="AY133" s="107"/>
      <c r="AZ133" s="17"/>
      <c r="BA133" s="107"/>
      <c r="BB133" s="107"/>
      <c r="BC133" s="107"/>
      <c r="BD133" s="107"/>
      <c r="BE133" s="107"/>
      <c r="BF133" s="107"/>
      <c r="BG133" s="107"/>
      <c r="BH133" s="57"/>
      <c r="BI133" s="364" t="s">
        <v>275</v>
      </c>
    </row>
    <row r="134" spans="1:150" s="113" customFormat="1" ht="25.5" hidden="1" customHeight="1" x14ac:dyDescent="0.25">
      <c r="A134" s="20" t="s">
        <v>688</v>
      </c>
      <c r="B134" s="21" t="s">
        <v>83</v>
      </c>
      <c r="C134" s="21"/>
      <c r="D134" s="37" t="s">
        <v>689</v>
      </c>
      <c r="E134" s="23"/>
      <c r="F134" s="23"/>
      <c r="G134" s="23"/>
      <c r="H134" s="23"/>
      <c r="I134" s="23"/>
      <c r="J134" s="23"/>
      <c r="K134" s="23"/>
      <c r="L134" s="23"/>
      <c r="M134" s="23"/>
      <c r="N134" s="23"/>
      <c r="O134" s="23"/>
      <c r="P134" s="23"/>
      <c r="Q134" s="23"/>
      <c r="R134" s="23"/>
      <c r="S134" s="24"/>
      <c r="T134" s="25"/>
      <c r="U134" s="38"/>
      <c r="V134" s="38"/>
      <c r="W134" s="28"/>
      <c r="X134" s="108"/>
      <c r="Y134" s="108"/>
      <c r="Z134" s="108"/>
      <c r="AA134" s="108"/>
      <c r="AB134" s="108"/>
      <c r="AC134" s="108"/>
      <c r="AD134" s="138"/>
      <c r="AE134" s="109"/>
      <c r="AF134" s="112"/>
      <c r="AG134" s="110"/>
      <c r="AH134" s="110"/>
      <c r="AI134" s="111"/>
      <c r="AJ134" s="109"/>
      <c r="AK134" s="112"/>
      <c r="AL134" s="110"/>
      <c r="AM134" s="110"/>
      <c r="AN134" s="110"/>
      <c r="AO134" s="110"/>
      <c r="AP134" s="110"/>
      <c r="AQ134" s="110"/>
      <c r="AR134" s="110"/>
      <c r="AS134" s="110"/>
      <c r="AT134" s="110"/>
      <c r="AU134" s="110"/>
      <c r="AV134" s="110"/>
      <c r="AW134" s="110"/>
      <c r="AX134" s="110"/>
      <c r="AY134" s="110"/>
      <c r="AZ134" s="110"/>
      <c r="BA134" s="110"/>
      <c r="BB134" s="110"/>
      <c r="BC134" s="110"/>
      <c r="BD134" s="110"/>
      <c r="BE134" s="110"/>
      <c r="BF134" s="110"/>
      <c r="BG134" s="111"/>
      <c r="BH134" s="57"/>
      <c r="BI134" s="364" t="s">
        <v>275</v>
      </c>
      <c r="BJ134" s="101"/>
      <c r="BK134" s="101"/>
      <c r="BL134" s="101"/>
      <c r="BM134" s="101"/>
      <c r="BN134" s="101"/>
      <c r="BO134" s="101"/>
      <c r="BP134" s="101"/>
      <c r="BQ134" s="101"/>
      <c r="BR134" s="101"/>
      <c r="BS134" s="101"/>
      <c r="BT134" s="101"/>
      <c r="BU134" s="101"/>
      <c r="BV134" s="101"/>
      <c r="BW134" s="101"/>
      <c r="BX134" s="101"/>
      <c r="BY134" s="101"/>
      <c r="BZ134" s="101"/>
      <c r="CA134" s="101"/>
      <c r="CB134" s="101"/>
      <c r="CC134" s="101"/>
      <c r="CD134" s="101"/>
      <c r="CE134" s="101"/>
      <c r="CF134" s="101"/>
      <c r="CG134" s="101"/>
      <c r="CH134" s="101"/>
      <c r="CI134" s="101"/>
      <c r="CJ134" s="101"/>
      <c r="CK134" s="101"/>
      <c r="CL134" s="101"/>
      <c r="CM134" s="101"/>
      <c r="CN134" s="101"/>
      <c r="CO134" s="101"/>
      <c r="CP134" s="101"/>
      <c r="CQ134" s="101"/>
      <c r="CR134" s="101"/>
      <c r="CS134" s="101"/>
      <c r="CT134" s="101"/>
      <c r="CU134" s="101"/>
      <c r="CV134" s="101"/>
      <c r="CW134" s="101"/>
      <c r="CX134" s="101"/>
      <c r="CY134" s="101"/>
      <c r="CZ134" s="101"/>
      <c r="DA134" s="101"/>
      <c r="DB134" s="101"/>
      <c r="DC134" s="101"/>
      <c r="DD134" s="101"/>
      <c r="DE134" s="101"/>
      <c r="DF134" s="101"/>
      <c r="DG134" s="101"/>
      <c r="DH134" s="101"/>
      <c r="DI134" s="101"/>
      <c r="DJ134" s="101"/>
      <c r="DK134" s="101"/>
      <c r="DL134" s="101"/>
      <c r="DM134" s="101"/>
      <c r="DN134" s="101"/>
      <c r="DO134" s="101"/>
      <c r="DP134" s="101"/>
      <c r="DQ134" s="101"/>
      <c r="DR134" s="101"/>
      <c r="DS134" s="101"/>
      <c r="DT134" s="101"/>
      <c r="DU134" s="101"/>
      <c r="DV134" s="101"/>
      <c r="DW134" s="101"/>
      <c r="DX134" s="101"/>
      <c r="DY134" s="101"/>
      <c r="DZ134" s="101"/>
      <c r="EA134" s="101"/>
      <c r="EB134" s="101"/>
      <c r="EC134" s="101"/>
      <c r="ED134" s="101"/>
      <c r="EE134" s="101"/>
      <c r="EF134" s="101"/>
      <c r="EG134" s="101"/>
      <c r="EH134" s="101"/>
      <c r="EI134" s="101"/>
      <c r="EJ134" s="101"/>
      <c r="EK134" s="101"/>
      <c r="EL134" s="101"/>
      <c r="EM134" s="101"/>
      <c r="EN134" s="101"/>
      <c r="EO134" s="101"/>
      <c r="EP134" s="101"/>
      <c r="EQ134" s="101"/>
      <c r="ER134" s="101"/>
      <c r="ES134" s="101"/>
      <c r="ET134" s="101"/>
    </row>
    <row r="135" spans="1:150" s="101" customFormat="1" ht="25.5" hidden="1" customHeight="1" x14ac:dyDescent="0.25">
      <c r="A135" s="39" t="s">
        <v>690</v>
      </c>
      <c r="B135" s="39" t="s">
        <v>691</v>
      </c>
      <c r="C135" s="39" t="s">
        <v>692</v>
      </c>
      <c r="D135" s="40" t="s">
        <v>693</v>
      </c>
      <c r="E135" s="41" t="s">
        <v>280</v>
      </c>
      <c r="F135" s="41" t="s">
        <v>121</v>
      </c>
      <c r="G135" s="41" t="s">
        <v>608</v>
      </c>
      <c r="H135" s="41" t="s">
        <v>694</v>
      </c>
      <c r="I135" s="41" t="s">
        <v>115</v>
      </c>
      <c r="J135" s="41"/>
      <c r="K135" s="41"/>
      <c r="L135" s="41"/>
      <c r="M135" s="41"/>
      <c r="N135" s="42">
        <v>363047.26</v>
      </c>
      <c r="O135" s="42">
        <v>54457.09</v>
      </c>
      <c r="P135" s="42"/>
      <c r="Q135" s="42"/>
      <c r="R135" s="42"/>
      <c r="S135" s="42">
        <v>308590.17</v>
      </c>
      <c r="T135" s="43">
        <v>42644</v>
      </c>
      <c r="U135" s="44">
        <v>42795</v>
      </c>
      <c r="V135" s="44">
        <v>42916</v>
      </c>
      <c r="W135" s="45">
        <v>43951</v>
      </c>
      <c r="X135" s="91">
        <v>0</v>
      </c>
      <c r="Y135" s="91">
        <v>138865.57999999999</v>
      </c>
      <c r="Z135" s="91">
        <f>S135-Y135</f>
        <v>169724.59</v>
      </c>
      <c r="AA135" s="91">
        <v>0</v>
      </c>
      <c r="AB135" s="91">
        <v>0</v>
      </c>
      <c r="AC135" s="91"/>
      <c r="AD135" s="149"/>
      <c r="AE135" s="131"/>
      <c r="AF135" s="133">
        <v>38</v>
      </c>
      <c r="AG135" s="116" t="s">
        <v>253</v>
      </c>
      <c r="AH135" s="117"/>
      <c r="AI135" s="132"/>
      <c r="AJ135" s="131"/>
      <c r="AK135" s="133"/>
      <c r="AL135" s="117"/>
      <c r="AM135" s="117"/>
      <c r="AN135" s="117"/>
      <c r="AO135" s="117"/>
      <c r="AP135" s="117" t="s">
        <v>178</v>
      </c>
      <c r="AQ135" s="116" t="s">
        <v>778</v>
      </c>
      <c r="AR135" s="117">
        <v>5.5</v>
      </c>
      <c r="AS135" s="117" t="s">
        <v>228</v>
      </c>
      <c r="AT135" s="116" t="s">
        <v>779</v>
      </c>
      <c r="AU135" s="117">
        <v>1</v>
      </c>
      <c r="AV135" s="117" t="s">
        <v>181</v>
      </c>
      <c r="AW135" s="57" t="s">
        <v>780</v>
      </c>
      <c r="AX135" s="117">
        <v>2</v>
      </c>
      <c r="AY135" s="117" t="s">
        <v>179</v>
      </c>
      <c r="AZ135" s="116" t="s">
        <v>180</v>
      </c>
      <c r="BA135" s="117">
        <v>2</v>
      </c>
      <c r="BB135" s="117"/>
      <c r="BC135" s="117"/>
      <c r="BD135" s="117"/>
      <c r="BE135" s="117"/>
      <c r="BF135" s="117"/>
      <c r="BG135" s="132"/>
      <c r="BH135" s="57" t="s">
        <v>821</v>
      </c>
      <c r="BI135" s="364" t="s">
        <v>941</v>
      </c>
    </row>
    <row r="136" spans="1:150" s="101" customFormat="1" ht="25.5" hidden="1" customHeight="1" x14ac:dyDescent="0.25">
      <c r="A136" s="39" t="s">
        <v>695</v>
      </c>
      <c r="B136" s="39" t="s">
        <v>696</v>
      </c>
      <c r="C136" s="39" t="s">
        <v>697</v>
      </c>
      <c r="D136" s="40" t="s">
        <v>698</v>
      </c>
      <c r="E136" s="41" t="s">
        <v>297</v>
      </c>
      <c r="F136" s="41" t="s">
        <v>121</v>
      </c>
      <c r="G136" s="41" t="s">
        <v>399</v>
      </c>
      <c r="H136" s="41" t="s">
        <v>694</v>
      </c>
      <c r="I136" s="41" t="s">
        <v>115</v>
      </c>
      <c r="J136" s="41"/>
      <c r="K136" s="41"/>
      <c r="L136" s="41"/>
      <c r="M136" s="41"/>
      <c r="N136" s="42">
        <v>51582.96</v>
      </c>
      <c r="O136" s="42">
        <v>7737.45</v>
      </c>
      <c r="P136" s="42"/>
      <c r="Q136" s="42"/>
      <c r="R136" s="42"/>
      <c r="S136" s="42">
        <v>43845.51</v>
      </c>
      <c r="T136" s="43">
        <v>42644</v>
      </c>
      <c r="U136" s="44">
        <v>42705</v>
      </c>
      <c r="V136" s="44">
        <v>42825</v>
      </c>
      <c r="W136" s="45">
        <v>43373</v>
      </c>
      <c r="X136" s="91"/>
      <c r="Y136" s="91">
        <v>191237.94</v>
      </c>
      <c r="Z136" s="91">
        <v>50000</v>
      </c>
      <c r="AA136" s="91"/>
      <c r="AB136" s="91"/>
      <c r="AC136" s="91"/>
      <c r="AD136" s="149"/>
      <c r="AE136" s="131"/>
      <c r="AF136" s="133">
        <v>38</v>
      </c>
      <c r="AG136" s="116" t="s">
        <v>253</v>
      </c>
      <c r="AH136" s="117"/>
      <c r="AI136" s="132"/>
      <c r="AJ136" s="131"/>
      <c r="AK136" s="133"/>
      <c r="AL136" s="117"/>
      <c r="AM136" s="117"/>
      <c r="AN136" s="117"/>
      <c r="AO136" s="117"/>
      <c r="AP136" s="117" t="s">
        <v>178</v>
      </c>
      <c r="AQ136" s="116" t="s">
        <v>778</v>
      </c>
      <c r="AR136" s="116">
        <f>0.7-0.18</f>
        <v>0.52</v>
      </c>
      <c r="AS136" s="117" t="s">
        <v>181</v>
      </c>
      <c r="AT136" s="116" t="s">
        <v>780</v>
      </c>
      <c r="AU136" s="117">
        <v>3</v>
      </c>
      <c r="AV136" s="131"/>
      <c r="AW136" s="131"/>
      <c r="AX136" s="131"/>
      <c r="AY136" s="116"/>
      <c r="AZ136" s="116"/>
      <c r="BA136" s="117"/>
      <c r="BB136" s="117"/>
      <c r="BC136" s="117"/>
      <c r="BD136" s="117"/>
      <c r="BE136" s="117"/>
      <c r="BF136" s="117"/>
      <c r="BG136" s="132"/>
      <c r="BH136" s="57" t="s">
        <v>819</v>
      </c>
      <c r="BI136" s="364" t="s">
        <v>939</v>
      </c>
    </row>
    <row r="137" spans="1:150" s="101" customFormat="1" ht="25.5" hidden="1" customHeight="1" x14ac:dyDescent="0.25">
      <c r="A137" s="39" t="s">
        <v>699</v>
      </c>
      <c r="B137" s="39" t="s">
        <v>700</v>
      </c>
      <c r="C137" s="39" t="s">
        <v>1010</v>
      </c>
      <c r="D137" s="40" t="s">
        <v>701</v>
      </c>
      <c r="E137" s="41" t="s">
        <v>297</v>
      </c>
      <c r="F137" s="41" t="s">
        <v>121</v>
      </c>
      <c r="G137" s="41" t="s">
        <v>399</v>
      </c>
      <c r="H137" s="41" t="s">
        <v>694</v>
      </c>
      <c r="I137" s="41" t="s">
        <v>115</v>
      </c>
      <c r="J137" s="41"/>
      <c r="K137" s="41"/>
      <c r="L137" s="41"/>
      <c r="M137" s="41"/>
      <c r="N137" s="42">
        <v>917723.65</v>
      </c>
      <c r="O137" s="42">
        <v>137658.54999999999</v>
      </c>
      <c r="P137" s="42"/>
      <c r="Q137" s="42"/>
      <c r="R137" s="42"/>
      <c r="S137" s="42">
        <v>780065.1</v>
      </c>
      <c r="T137" s="43">
        <v>43373</v>
      </c>
      <c r="U137" s="44">
        <v>43585</v>
      </c>
      <c r="V137" s="44">
        <v>43676</v>
      </c>
      <c r="W137" s="45">
        <v>44407</v>
      </c>
      <c r="X137" s="91"/>
      <c r="Y137" s="91"/>
      <c r="Z137" s="91"/>
      <c r="AA137" s="91">
        <f>S137*0.4</f>
        <v>312026.03999999998</v>
      </c>
      <c r="AB137" s="91">
        <f>S137*0.4</f>
        <v>312026.03999999998</v>
      </c>
      <c r="AC137" s="91">
        <f>S137*0.2</f>
        <v>156013.01999999999</v>
      </c>
      <c r="AD137" s="149"/>
      <c r="AE137" s="131"/>
      <c r="AF137" s="133">
        <v>38</v>
      </c>
      <c r="AG137" s="116" t="s">
        <v>253</v>
      </c>
      <c r="AH137" s="117"/>
      <c r="AI137" s="132"/>
      <c r="AJ137" s="131"/>
      <c r="AK137" s="133"/>
      <c r="AL137" s="117"/>
      <c r="AM137" s="117"/>
      <c r="AN137" s="117"/>
      <c r="AO137" s="117"/>
      <c r="AP137" s="117" t="s">
        <v>178</v>
      </c>
      <c r="AQ137" s="116" t="s">
        <v>778</v>
      </c>
      <c r="AR137" s="116">
        <f>7.3+0.18</f>
        <v>7.4799999999999995</v>
      </c>
      <c r="AS137" s="117" t="s">
        <v>182</v>
      </c>
      <c r="AT137" s="116" t="s">
        <v>781</v>
      </c>
      <c r="AU137" s="117">
        <v>2</v>
      </c>
      <c r="AV137" s="116" t="s">
        <v>179</v>
      </c>
      <c r="AW137" s="116" t="s">
        <v>180</v>
      </c>
      <c r="AX137" s="117">
        <v>1</v>
      </c>
      <c r="AY137" s="131"/>
      <c r="AZ137" s="131"/>
      <c r="BA137" s="131"/>
      <c r="BB137" s="131"/>
      <c r="BC137" s="131"/>
      <c r="BD137" s="131"/>
      <c r="BE137" s="131"/>
      <c r="BF137" s="131"/>
      <c r="BG137" s="369"/>
      <c r="BH137" s="57" t="s">
        <v>884</v>
      </c>
      <c r="BI137" s="364" t="s">
        <v>947</v>
      </c>
    </row>
    <row r="138" spans="1:150" s="101" customFormat="1" ht="25.5" hidden="1" customHeight="1" x14ac:dyDescent="0.25">
      <c r="A138" s="39" t="s">
        <v>702</v>
      </c>
      <c r="B138" s="39" t="s">
        <v>703</v>
      </c>
      <c r="C138" s="39"/>
      <c r="D138" s="40" t="s">
        <v>704</v>
      </c>
      <c r="E138" s="41" t="s">
        <v>297</v>
      </c>
      <c r="F138" s="41" t="s">
        <v>121</v>
      </c>
      <c r="G138" s="41" t="s">
        <v>399</v>
      </c>
      <c r="H138" s="41" t="s">
        <v>694</v>
      </c>
      <c r="I138" s="41" t="s">
        <v>115</v>
      </c>
      <c r="J138" s="41"/>
      <c r="K138" s="41"/>
      <c r="L138" s="41"/>
      <c r="M138" s="41" t="s">
        <v>38</v>
      </c>
      <c r="N138" s="42">
        <v>296511.84999999998</v>
      </c>
      <c r="O138" s="42">
        <v>44476.78</v>
      </c>
      <c r="P138" s="42"/>
      <c r="Q138" s="42"/>
      <c r="R138" s="42"/>
      <c r="S138" s="42">
        <v>252035.07</v>
      </c>
      <c r="T138" s="43"/>
      <c r="U138" s="44"/>
      <c r="V138" s="44"/>
      <c r="W138" s="45" t="s">
        <v>275</v>
      </c>
      <c r="X138" s="91"/>
      <c r="Y138" s="91"/>
      <c r="Z138" s="91"/>
      <c r="AA138" s="91"/>
      <c r="AB138" s="91"/>
      <c r="AC138" s="91"/>
      <c r="AD138" s="149"/>
      <c r="AE138" s="131"/>
      <c r="AF138" s="133">
        <v>39</v>
      </c>
      <c r="AG138" s="116" t="s">
        <v>253</v>
      </c>
      <c r="AH138" s="117"/>
      <c r="AI138" s="132"/>
      <c r="AJ138" s="131"/>
      <c r="AK138" s="133"/>
      <c r="AL138" s="117"/>
      <c r="AM138" s="117"/>
      <c r="AN138" s="117"/>
      <c r="AO138" s="117"/>
      <c r="AP138" s="117"/>
      <c r="AQ138" s="116"/>
      <c r="AR138" s="117"/>
      <c r="AS138" s="117"/>
      <c r="AT138" s="117"/>
      <c r="AU138" s="117"/>
      <c r="AV138" s="117"/>
      <c r="AW138" s="117"/>
      <c r="AX138" s="117"/>
      <c r="AY138" s="117"/>
      <c r="AZ138" s="117"/>
      <c r="BA138" s="117"/>
      <c r="BB138" s="117"/>
      <c r="BC138" s="117"/>
      <c r="BD138" s="117"/>
      <c r="BE138" s="117"/>
      <c r="BF138" s="117"/>
      <c r="BG138" s="132"/>
      <c r="BH138" s="57"/>
      <c r="BI138" s="364" t="s">
        <v>275</v>
      </c>
    </row>
    <row r="139" spans="1:150" s="101" customFormat="1" ht="25.5" hidden="1" customHeight="1" x14ac:dyDescent="0.25">
      <c r="A139" s="39" t="s">
        <v>705</v>
      </c>
      <c r="B139" s="39" t="s">
        <v>706</v>
      </c>
      <c r="C139" s="39" t="s">
        <v>707</v>
      </c>
      <c r="D139" s="40" t="s">
        <v>708</v>
      </c>
      <c r="E139" s="41" t="s">
        <v>272</v>
      </c>
      <c r="F139" s="41" t="s">
        <v>121</v>
      </c>
      <c r="G139" s="41" t="s">
        <v>361</v>
      </c>
      <c r="H139" s="41" t="s">
        <v>694</v>
      </c>
      <c r="I139" s="41" t="s">
        <v>115</v>
      </c>
      <c r="J139" s="41"/>
      <c r="K139" s="41"/>
      <c r="L139" s="41"/>
      <c r="M139" s="41"/>
      <c r="N139" s="42">
        <v>280477.84999999998</v>
      </c>
      <c r="O139" s="42">
        <v>42071.68</v>
      </c>
      <c r="P139" s="42"/>
      <c r="Q139" s="42"/>
      <c r="R139" s="42"/>
      <c r="S139" s="42">
        <v>238406.17</v>
      </c>
      <c r="T139" s="43">
        <v>42644</v>
      </c>
      <c r="U139" s="44">
        <v>42705</v>
      </c>
      <c r="V139" s="44">
        <v>42825</v>
      </c>
      <c r="W139" s="45">
        <v>43524</v>
      </c>
      <c r="X139" s="91">
        <v>0</v>
      </c>
      <c r="Y139" s="91">
        <v>140000</v>
      </c>
      <c r="Z139" s="91">
        <v>140000</v>
      </c>
      <c r="AA139" s="91">
        <v>18352.16</v>
      </c>
      <c r="AB139" s="91">
        <v>0</v>
      </c>
      <c r="AC139" s="91"/>
      <c r="AD139" s="149"/>
      <c r="AE139" s="131"/>
      <c r="AF139" s="133">
        <v>38</v>
      </c>
      <c r="AG139" s="116" t="s">
        <v>253</v>
      </c>
      <c r="AH139" s="117"/>
      <c r="AI139" s="132"/>
      <c r="AJ139" s="131"/>
      <c r="AK139" s="133"/>
      <c r="AL139" s="117"/>
      <c r="AM139" s="117"/>
      <c r="AN139" s="117"/>
      <c r="AO139" s="117"/>
      <c r="AP139" s="117" t="s">
        <v>178</v>
      </c>
      <c r="AQ139" s="116" t="s">
        <v>782</v>
      </c>
      <c r="AR139" s="117">
        <v>4</v>
      </c>
      <c r="AS139" s="116" t="s">
        <v>179</v>
      </c>
      <c r="AT139" s="116" t="s">
        <v>180</v>
      </c>
      <c r="AU139" s="117">
        <v>1</v>
      </c>
      <c r="AV139" s="117"/>
      <c r="AW139" s="117"/>
      <c r="AX139" s="117"/>
      <c r="AY139" s="131"/>
      <c r="AZ139" s="131"/>
      <c r="BA139" s="131"/>
      <c r="BB139" s="131"/>
      <c r="BC139" s="131"/>
      <c r="BD139" s="131"/>
      <c r="BE139" s="131"/>
      <c r="BF139" s="131"/>
      <c r="BG139" s="369"/>
      <c r="BH139" s="57" t="s">
        <v>820</v>
      </c>
      <c r="BI139" s="364" t="s">
        <v>939</v>
      </c>
    </row>
    <row r="140" spans="1:150" s="101" customFormat="1" ht="25.5" hidden="1" customHeight="1" x14ac:dyDescent="0.25">
      <c r="A140" s="39" t="s">
        <v>709</v>
      </c>
      <c r="B140" s="39" t="s">
        <v>710</v>
      </c>
      <c r="C140" s="39" t="s">
        <v>711</v>
      </c>
      <c r="D140" s="40" t="s">
        <v>712</v>
      </c>
      <c r="E140" s="41" t="s">
        <v>266</v>
      </c>
      <c r="F140" s="41" t="s">
        <v>121</v>
      </c>
      <c r="G140" s="41" t="s">
        <v>493</v>
      </c>
      <c r="H140" s="41" t="s">
        <v>694</v>
      </c>
      <c r="I140" s="41" t="s">
        <v>115</v>
      </c>
      <c r="J140" s="41"/>
      <c r="K140" s="41"/>
      <c r="L140" s="41"/>
      <c r="M140" s="41"/>
      <c r="N140" s="42">
        <v>372156.12</v>
      </c>
      <c r="O140" s="42">
        <v>55823.42</v>
      </c>
      <c r="P140" s="42"/>
      <c r="Q140" s="42"/>
      <c r="R140" s="42"/>
      <c r="S140" s="42">
        <v>316332.7</v>
      </c>
      <c r="T140" s="43">
        <v>42644</v>
      </c>
      <c r="U140" s="44">
        <v>42705</v>
      </c>
      <c r="V140" s="44">
        <v>42825</v>
      </c>
      <c r="W140" s="45">
        <v>43496</v>
      </c>
      <c r="X140" s="91"/>
      <c r="Y140" s="91">
        <v>117700</v>
      </c>
      <c r="Z140" s="91">
        <v>147700</v>
      </c>
      <c r="AA140" s="91">
        <v>91045.8</v>
      </c>
      <c r="AB140" s="91"/>
      <c r="AC140" s="91"/>
      <c r="AD140" s="149"/>
      <c r="AE140" s="131"/>
      <c r="AF140" s="133">
        <v>38</v>
      </c>
      <c r="AG140" s="116" t="s">
        <v>253</v>
      </c>
      <c r="AH140" s="117"/>
      <c r="AI140" s="132"/>
      <c r="AJ140" s="131"/>
      <c r="AK140" s="133"/>
      <c r="AL140" s="117"/>
      <c r="AM140" s="117"/>
      <c r="AN140" s="117"/>
      <c r="AO140" s="117"/>
      <c r="AP140" s="117" t="s">
        <v>178</v>
      </c>
      <c r="AQ140" s="116" t="s">
        <v>782</v>
      </c>
      <c r="AR140" s="116">
        <v>3.47</v>
      </c>
      <c r="AS140" s="116" t="s">
        <v>179</v>
      </c>
      <c r="AT140" s="116" t="s">
        <v>180</v>
      </c>
      <c r="AU140" s="117">
        <v>1</v>
      </c>
      <c r="AV140" s="117"/>
      <c r="AW140" s="117"/>
      <c r="AX140" s="117"/>
      <c r="AY140" s="116"/>
      <c r="AZ140" s="116"/>
      <c r="BA140" s="117"/>
      <c r="BB140" s="117"/>
      <c r="BC140" s="117"/>
      <c r="BD140" s="117"/>
      <c r="BE140" s="117"/>
      <c r="BF140" s="117"/>
      <c r="BG140" s="132"/>
      <c r="BH140" s="57" t="s">
        <v>818</v>
      </c>
      <c r="BI140" s="364" t="s">
        <v>939</v>
      </c>
    </row>
    <row r="141" spans="1:150" ht="27.75" hidden="1" customHeight="1" x14ac:dyDescent="0.25">
      <c r="A141" s="29" t="s">
        <v>713</v>
      </c>
      <c r="B141" s="29" t="s">
        <v>714</v>
      </c>
      <c r="C141" s="39" t="s">
        <v>1055</v>
      </c>
      <c r="D141" s="30" t="s">
        <v>715</v>
      </c>
      <c r="E141" s="31" t="s">
        <v>266</v>
      </c>
      <c r="F141" s="32" t="s">
        <v>121</v>
      </c>
      <c r="G141" s="32" t="s">
        <v>493</v>
      </c>
      <c r="H141" s="32" t="s">
        <v>694</v>
      </c>
      <c r="I141" s="32" t="s">
        <v>115</v>
      </c>
      <c r="J141" s="32"/>
      <c r="K141" s="32"/>
      <c r="L141" s="32"/>
      <c r="M141" s="32"/>
      <c r="N141" s="42">
        <v>31576.66</v>
      </c>
      <c r="O141" s="33">
        <v>4736.66</v>
      </c>
      <c r="P141" s="33"/>
      <c r="Q141" s="33"/>
      <c r="R141" s="33"/>
      <c r="S141" s="42">
        <v>26840</v>
      </c>
      <c r="T141" s="43">
        <v>43373</v>
      </c>
      <c r="U141" s="44">
        <v>43646</v>
      </c>
      <c r="V141" s="44">
        <v>43707</v>
      </c>
      <c r="W141" s="45">
        <v>44377</v>
      </c>
      <c r="X141" s="114"/>
      <c r="Y141" s="115"/>
      <c r="Z141" s="114">
        <v>0</v>
      </c>
      <c r="AA141" s="114">
        <v>25000</v>
      </c>
      <c r="AB141" s="114">
        <v>55000</v>
      </c>
      <c r="AC141" s="114">
        <v>30000</v>
      </c>
      <c r="AD141" s="139"/>
      <c r="AE141" s="115"/>
      <c r="AF141" s="119">
        <v>38</v>
      </c>
      <c r="AG141" s="129" t="s">
        <v>253</v>
      </c>
      <c r="AH141" s="120"/>
      <c r="AI141" s="135"/>
      <c r="AJ141" s="136"/>
      <c r="AK141" s="119"/>
      <c r="AL141" s="120"/>
      <c r="AM141" s="120"/>
      <c r="AN141" s="120"/>
      <c r="AO141" s="120"/>
      <c r="AP141" s="117" t="s">
        <v>178</v>
      </c>
      <c r="AQ141" s="116" t="s">
        <v>778</v>
      </c>
      <c r="AR141" s="116">
        <v>0.22</v>
      </c>
      <c r="AS141" s="117" t="s">
        <v>228</v>
      </c>
      <c r="AT141" s="116" t="s">
        <v>779</v>
      </c>
      <c r="AU141" s="117">
        <v>1</v>
      </c>
      <c r="AV141" s="116" t="s">
        <v>181</v>
      </c>
      <c r="AW141" s="116" t="s">
        <v>780</v>
      </c>
      <c r="AX141" s="116">
        <v>3</v>
      </c>
      <c r="AY141" s="136"/>
      <c r="AZ141" s="136"/>
      <c r="BA141" s="136"/>
      <c r="BB141" s="136"/>
      <c r="BC141" s="136"/>
      <c r="BD141" s="136"/>
      <c r="BE141" s="136"/>
      <c r="BF141" s="136"/>
      <c r="BG141" s="370"/>
      <c r="BH141" s="57" t="s">
        <v>885</v>
      </c>
      <c r="BI141" s="364" t="s">
        <v>1014</v>
      </c>
    </row>
    <row r="142" spans="1:150" ht="27.75" hidden="1" customHeight="1" x14ac:dyDescent="0.25">
      <c r="A142" s="29" t="s">
        <v>1175</v>
      </c>
      <c r="B142" s="29" t="s">
        <v>1181</v>
      </c>
      <c r="C142" s="39"/>
      <c r="D142" s="30" t="s">
        <v>1177</v>
      </c>
      <c r="E142" s="31" t="s">
        <v>266</v>
      </c>
      <c r="F142" s="32" t="s">
        <v>121</v>
      </c>
      <c r="G142" s="32" t="s">
        <v>493</v>
      </c>
      <c r="H142" s="32" t="s">
        <v>694</v>
      </c>
      <c r="I142" s="32" t="s">
        <v>115</v>
      </c>
      <c r="J142" s="384"/>
      <c r="K142" s="384"/>
      <c r="L142" s="384"/>
      <c r="M142" s="384"/>
      <c r="N142" s="402">
        <v>200009.7</v>
      </c>
      <c r="O142" s="385">
        <v>76736.600000000006</v>
      </c>
      <c r="P142" s="33"/>
      <c r="Q142" s="33"/>
      <c r="R142" s="33"/>
      <c r="S142" s="42">
        <v>123273.1</v>
      </c>
      <c r="T142" s="44">
        <v>43983</v>
      </c>
      <c r="U142" s="44">
        <v>44136</v>
      </c>
      <c r="V142" s="44">
        <v>44196</v>
      </c>
      <c r="W142" s="45">
        <v>44561</v>
      </c>
      <c r="X142" s="345"/>
      <c r="Y142" s="201"/>
      <c r="Z142" s="345"/>
      <c r="AA142" s="345"/>
      <c r="AB142" s="345"/>
      <c r="AC142" s="345"/>
      <c r="AD142" s="345"/>
      <c r="AE142" s="201"/>
      <c r="AF142" s="119">
        <v>38</v>
      </c>
      <c r="AG142" s="129" t="s">
        <v>253</v>
      </c>
      <c r="AH142" s="405"/>
      <c r="AI142" s="405"/>
      <c r="AJ142" s="205"/>
      <c r="AK142" s="405"/>
      <c r="AL142" s="405"/>
      <c r="AM142" s="405"/>
      <c r="AN142" s="405"/>
      <c r="AO142" s="405"/>
      <c r="AP142" s="117" t="s">
        <v>178</v>
      </c>
      <c r="AQ142" s="116" t="s">
        <v>778</v>
      </c>
      <c r="AR142" s="116">
        <v>4.5999999999999996</v>
      </c>
      <c r="AS142" s="116" t="s">
        <v>179</v>
      </c>
      <c r="AT142" s="116" t="s">
        <v>180</v>
      </c>
      <c r="AU142" s="117">
        <v>1</v>
      </c>
      <c r="AV142" s="116"/>
      <c r="AW142" s="116"/>
      <c r="AX142" s="116"/>
      <c r="AY142" s="136"/>
      <c r="AZ142" s="136"/>
      <c r="BA142" s="136"/>
      <c r="BB142" s="136"/>
      <c r="BC142" s="136"/>
      <c r="BD142" s="136"/>
      <c r="BE142" s="136"/>
      <c r="BF142" s="136"/>
      <c r="BG142" s="136"/>
      <c r="BH142" s="386" t="s">
        <v>1178</v>
      </c>
      <c r="BI142" s="387" t="s">
        <v>1014</v>
      </c>
    </row>
    <row r="143" spans="1:150" ht="27.75" hidden="1" customHeight="1" x14ac:dyDescent="0.25">
      <c r="A143" s="29" t="s">
        <v>1176</v>
      </c>
      <c r="B143" s="29" t="s">
        <v>1182</v>
      </c>
      <c r="C143" s="39"/>
      <c r="D143" s="30" t="s">
        <v>1179</v>
      </c>
      <c r="E143" s="41" t="s">
        <v>272</v>
      </c>
      <c r="F143" s="41" t="s">
        <v>121</v>
      </c>
      <c r="G143" s="41" t="s">
        <v>361</v>
      </c>
      <c r="H143" s="41" t="s">
        <v>694</v>
      </c>
      <c r="I143" s="41" t="s">
        <v>115</v>
      </c>
      <c r="J143" s="32"/>
      <c r="K143" s="32"/>
      <c r="L143" s="32"/>
      <c r="M143" s="32"/>
      <c r="N143" s="42">
        <v>75505</v>
      </c>
      <c r="O143" s="33">
        <v>11325.75</v>
      </c>
      <c r="P143" s="33"/>
      <c r="Q143" s="33"/>
      <c r="R143" s="33"/>
      <c r="S143" s="42">
        <v>64179.25</v>
      </c>
      <c r="T143" s="44">
        <v>43980</v>
      </c>
      <c r="U143" s="44">
        <v>44134</v>
      </c>
      <c r="V143" s="44">
        <v>44196</v>
      </c>
      <c r="W143" s="45">
        <v>44561</v>
      </c>
      <c r="X143" s="345"/>
      <c r="Y143" s="201"/>
      <c r="Z143" s="345"/>
      <c r="AA143" s="345"/>
      <c r="AB143" s="345"/>
      <c r="AC143" s="345"/>
      <c r="AD143" s="345"/>
      <c r="AE143" s="201"/>
      <c r="AF143" s="119">
        <v>38</v>
      </c>
      <c r="AG143" s="129" t="s">
        <v>253</v>
      </c>
      <c r="AH143" s="405"/>
      <c r="AI143" s="405"/>
      <c r="AJ143" s="205"/>
      <c r="AK143" s="405"/>
      <c r="AL143" s="405"/>
      <c r="AM143" s="405"/>
      <c r="AN143" s="405"/>
      <c r="AO143" s="405"/>
      <c r="AP143" s="117" t="s">
        <v>178</v>
      </c>
      <c r="AQ143" s="116" t="s">
        <v>778</v>
      </c>
      <c r="AR143" s="116">
        <v>2</v>
      </c>
      <c r="AS143" s="116" t="s">
        <v>179</v>
      </c>
      <c r="AT143" s="116" t="s">
        <v>180</v>
      </c>
      <c r="AU143" s="117">
        <v>1</v>
      </c>
      <c r="AV143" s="116"/>
      <c r="AW143" s="116"/>
      <c r="AX143" s="116"/>
      <c r="AY143" s="136"/>
      <c r="AZ143" s="136"/>
      <c r="BA143" s="136"/>
      <c r="BB143" s="136"/>
      <c r="BC143" s="136"/>
      <c r="BD143" s="136"/>
      <c r="BE143" s="136"/>
      <c r="BF143" s="136"/>
      <c r="BG143" s="136"/>
      <c r="BH143" s="386" t="s">
        <v>1180</v>
      </c>
      <c r="BI143" s="387" t="s">
        <v>1014</v>
      </c>
    </row>
    <row r="144" spans="1:150" ht="21.75" hidden="1" customHeight="1" x14ac:dyDescent="0.2">
      <c r="A144" s="179" t="s">
        <v>783</v>
      </c>
      <c r="B144" s="179"/>
      <c r="C144" s="179"/>
      <c r="D144" s="180"/>
      <c r="E144" s="181"/>
      <c r="F144" s="181"/>
      <c r="G144" s="181"/>
      <c r="H144" s="181"/>
      <c r="I144" s="181"/>
      <c r="J144" s="181"/>
      <c r="K144" s="181"/>
      <c r="L144" s="181"/>
      <c r="M144" s="181"/>
      <c r="N144" s="182">
        <f t="shared" ref="N144:S144" si="1">SUM(N6:N141)-N138</f>
        <v>79366023.914705887</v>
      </c>
      <c r="O144" s="182">
        <f t="shared" si="1"/>
        <v>7110967.2905882355</v>
      </c>
      <c r="P144" s="182">
        <f t="shared" si="1"/>
        <v>1049104.2041176471</v>
      </c>
      <c r="Q144" s="182">
        <f t="shared" si="1"/>
        <v>41280124.349999994</v>
      </c>
      <c r="R144" s="182">
        <f t="shared" si="1"/>
        <v>769929.79</v>
      </c>
      <c r="S144" s="182">
        <f t="shared" si="1"/>
        <v>32920750.670000006</v>
      </c>
      <c r="T144" s="182"/>
      <c r="U144" s="182"/>
      <c r="V144" s="182"/>
      <c r="W144" s="183"/>
      <c r="X144" s="182">
        <f>SUM(Z6:Z7)-X138</f>
        <v>0</v>
      </c>
      <c r="Y144" s="182">
        <f>SUM(AA6:AA7)-Y138</f>
        <v>0</v>
      </c>
      <c r="Z144" s="182">
        <f>SUM(AB6:AB7)-Z138</f>
        <v>0</v>
      </c>
      <c r="AA144" s="182">
        <f>SUM(AC6:AC7)-AA138</f>
        <v>0</v>
      </c>
      <c r="AB144" s="182">
        <f>SUM(AD6:AD141)-AB138</f>
        <v>10000</v>
      </c>
      <c r="AC144" s="182">
        <f>SUM(AE6:AE141)-AC138</f>
        <v>0</v>
      </c>
      <c r="AD144" s="182">
        <f>SUM(AF6:AF141)-AD138</f>
        <v>2548</v>
      </c>
      <c r="AE144" s="182">
        <f>SUM(AG6:AG141)-AE138</f>
        <v>0</v>
      </c>
      <c r="AF144" s="182"/>
      <c r="AG144" s="181"/>
      <c r="AH144" s="181"/>
      <c r="AI144" s="181"/>
      <c r="AJ144" s="181"/>
      <c r="AK144" s="181"/>
      <c r="AL144" s="181"/>
      <c r="AM144" s="181"/>
      <c r="AN144" s="181"/>
      <c r="AO144" s="181"/>
      <c r="AP144" s="184"/>
      <c r="AQ144" s="184"/>
      <c r="AR144" s="184"/>
      <c r="AS144" s="184"/>
      <c r="AT144" s="181"/>
      <c r="AU144" s="184"/>
      <c r="AV144" s="184"/>
      <c r="AW144" s="181"/>
      <c r="AX144" s="184"/>
      <c r="AY144" s="184"/>
      <c r="AZ144" s="181"/>
      <c r="BA144" s="184"/>
    </row>
    <row r="145" spans="1:60" ht="27.75" customHeight="1" x14ac:dyDescent="0.2">
      <c r="A145" s="185"/>
      <c r="B145" s="185"/>
      <c r="C145" s="185"/>
      <c r="D145" s="185"/>
      <c r="E145" s="17"/>
      <c r="F145" s="17"/>
      <c r="G145" s="17"/>
      <c r="H145" s="17"/>
      <c r="I145" s="17"/>
      <c r="J145" s="17"/>
      <c r="K145" s="17"/>
      <c r="L145" s="17"/>
      <c r="M145" s="17"/>
      <c r="N145" s="17"/>
      <c r="O145" s="17"/>
      <c r="P145" s="17"/>
      <c r="Q145" s="17"/>
      <c r="R145" s="17"/>
      <c r="S145" s="17"/>
      <c r="T145" s="17"/>
      <c r="U145" s="17"/>
      <c r="V145" s="17"/>
      <c r="W145" s="186"/>
      <c r="X145" s="17"/>
      <c r="Y145" s="17"/>
      <c r="Z145" s="17"/>
      <c r="AA145" s="17"/>
      <c r="AB145" s="17"/>
      <c r="AC145" s="17"/>
      <c r="AD145" s="17"/>
      <c r="AE145" s="17"/>
      <c r="AF145" s="17"/>
      <c r="AG145" s="17"/>
      <c r="AH145" s="17"/>
      <c r="AI145" s="17"/>
      <c r="AJ145" s="17"/>
      <c r="AK145" s="17"/>
      <c r="AL145" s="17"/>
      <c r="AM145" s="17"/>
      <c r="AN145" s="17"/>
      <c r="AO145" s="17"/>
      <c r="AP145" s="107"/>
      <c r="AQ145" s="107"/>
      <c r="AR145" s="187"/>
      <c r="AS145" s="107"/>
      <c r="AT145" s="17"/>
      <c r="AU145" s="107"/>
      <c r="AV145" s="107"/>
      <c r="AW145" s="17"/>
      <c r="AX145" s="107"/>
      <c r="AY145" s="107"/>
      <c r="AZ145" s="17"/>
      <c r="BA145" s="107"/>
    </row>
    <row r="146" spans="1:60" s="101" customFormat="1" ht="23.25" customHeight="1" x14ac:dyDescent="0.2">
      <c r="A146" s="200" t="s">
        <v>786</v>
      </c>
      <c r="B146" s="200"/>
      <c r="C146" s="200"/>
      <c r="D146" s="194"/>
      <c r="E146" s="195"/>
      <c r="F146" s="195"/>
      <c r="G146" s="195"/>
      <c r="H146" s="195"/>
      <c r="I146" s="195"/>
      <c r="J146" s="195"/>
      <c r="K146" s="195"/>
      <c r="L146" s="195"/>
      <c r="M146" s="195"/>
      <c r="N146" s="196"/>
      <c r="P146" s="196"/>
      <c r="S146" s="197"/>
      <c r="T146" s="195"/>
      <c r="U146" s="195"/>
      <c r="V146" s="195"/>
      <c r="W146" s="195"/>
      <c r="X146" s="195"/>
      <c r="Y146" s="195"/>
      <c r="Z146" s="195"/>
      <c r="AA146" s="195"/>
      <c r="AB146" s="195"/>
      <c r="AC146" s="195"/>
      <c r="AD146" s="195"/>
      <c r="AE146" s="195"/>
      <c r="AF146" s="195"/>
      <c r="AG146" s="198"/>
      <c r="AH146" s="198"/>
      <c r="AI146" s="199"/>
      <c r="AJ146" s="199"/>
      <c r="AK146" s="199"/>
      <c r="AL146" s="199"/>
      <c r="AM146" s="199"/>
      <c r="AN146" s="199"/>
      <c r="AO146" s="199"/>
      <c r="AP146" s="199"/>
      <c r="AQ146" s="199"/>
      <c r="AR146" s="199"/>
      <c r="AS146" s="199"/>
      <c r="AT146" s="199"/>
      <c r="AU146" s="199"/>
      <c r="AV146" s="199"/>
      <c r="AW146" s="199"/>
      <c r="AX146" s="199"/>
      <c r="AY146" s="199"/>
      <c r="AZ146" s="199"/>
      <c r="BA146" s="199"/>
      <c r="BH146" s="146"/>
    </row>
    <row r="147" spans="1:60" s="101" customFormat="1" ht="23.25" customHeight="1" x14ac:dyDescent="0.2">
      <c r="A147" s="200" t="s">
        <v>787</v>
      </c>
      <c r="B147" s="200"/>
      <c r="C147" s="200"/>
      <c r="D147" s="194"/>
      <c r="E147" s="195"/>
      <c r="F147" s="195"/>
      <c r="G147" s="195"/>
      <c r="H147" s="195"/>
      <c r="I147" s="195"/>
      <c r="J147" s="195"/>
      <c r="K147" s="195"/>
      <c r="L147" s="195"/>
      <c r="M147" s="195"/>
      <c r="N147" s="196"/>
      <c r="P147" s="196"/>
      <c r="S147" s="197"/>
      <c r="T147" s="195"/>
      <c r="U147" s="195"/>
      <c r="V147" s="195"/>
      <c r="W147" s="195"/>
      <c r="X147" s="195"/>
      <c r="Y147" s="195"/>
      <c r="Z147" s="195"/>
      <c r="AA147" s="195"/>
      <c r="AB147" s="195"/>
      <c r="AC147" s="195"/>
      <c r="AD147" s="195"/>
      <c r="AE147" s="195"/>
      <c r="AF147" s="195"/>
      <c r="AG147" s="198"/>
      <c r="AH147" s="198"/>
      <c r="AI147" s="199"/>
      <c r="AJ147" s="199"/>
      <c r="AK147" s="199"/>
      <c r="AL147" s="199"/>
      <c r="AM147" s="199"/>
      <c r="AN147" s="199"/>
      <c r="AO147" s="199"/>
      <c r="AP147" s="199"/>
      <c r="AQ147" s="199"/>
      <c r="AR147" s="199"/>
      <c r="AS147" s="199"/>
      <c r="AT147" s="199"/>
      <c r="AU147" s="199"/>
      <c r="AV147" s="199"/>
      <c r="AW147" s="199"/>
      <c r="AX147" s="199"/>
      <c r="AY147" s="199"/>
      <c r="AZ147" s="199"/>
      <c r="BA147" s="199"/>
      <c r="BH147" s="146"/>
    </row>
    <row r="148" spans="1:60" s="101" customFormat="1" ht="23.25" customHeight="1" x14ac:dyDescent="0.2">
      <c r="A148" s="200" t="s">
        <v>788</v>
      </c>
      <c r="B148" s="200"/>
      <c r="C148" s="200"/>
      <c r="D148" s="194"/>
      <c r="E148" s="195"/>
      <c r="F148" s="195"/>
      <c r="G148" s="195"/>
      <c r="H148" s="195"/>
      <c r="I148" s="195"/>
      <c r="J148" s="195"/>
      <c r="K148" s="195"/>
      <c r="L148" s="195"/>
      <c r="M148" s="195"/>
      <c r="N148" s="196"/>
      <c r="P148" s="196"/>
      <c r="S148" s="197"/>
      <c r="T148" s="195"/>
      <c r="U148" s="195"/>
      <c r="V148" s="195"/>
      <c r="W148" s="195"/>
      <c r="X148" s="195"/>
      <c r="Y148" s="195"/>
      <c r="Z148" s="195"/>
      <c r="AA148" s="195"/>
      <c r="AB148" s="195"/>
      <c r="AC148" s="195"/>
      <c r="AD148" s="195"/>
      <c r="AE148" s="195"/>
      <c r="AF148" s="195"/>
      <c r="AG148" s="198"/>
      <c r="AH148" s="198"/>
      <c r="AI148" s="199"/>
      <c r="AJ148" s="199"/>
      <c r="AK148" s="199"/>
      <c r="AL148" s="199"/>
      <c r="AM148" s="199"/>
      <c r="AN148" s="199"/>
      <c r="AO148" s="199"/>
      <c r="AP148" s="199"/>
      <c r="AQ148" s="199"/>
      <c r="AR148" s="199"/>
      <c r="AS148" s="199"/>
      <c r="AT148" s="199"/>
      <c r="AU148" s="199"/>
      <c r="AV148" s="199"/>
      <c r="AW148" s="199"/>
      <c r="AX148" s="199"/>
      <c r="AY148" s="199"/>
      <c r="AZ148" s="199"/>
      <c r="BA148" s="199"/>
      <c r="BH148" s="146"/>
    </row>
    <row r="149" spans="1:60" s="101" customFormat="1" ht="23.25" customHeight="1" x14ac:dyDescent="0.2">
      <c r="A149" s="200" t="s">
        <v>789</v>
      </c>
      <c r="B149" s="200"/>
      <c r="C149" s="200"/>
      <c r="D149" s="194"/>
      <c r="E149" s="195"/>
      <c r="F149" s="195"/>
      <c r="G149" s="195"/>
      <c r="H149" s="195"/>
      <c r="I149" s="195"/>
      <c r="J149" s="195"/>
      <c r="K149" s="195"/>
      <c r="L149" s="195"/>
      <c r="M149" s="195"/>
      <c r="N149" s="196"/>
      <c r="P149" s="196"/>
      <c r="S149" s="197"/>
      <c r="T149" s="195"/>
      <c r="U149" s="195"/>
      <c r="V149" s="195"/>
      <c r="W149" s="195"/>
      <c r="X149" s="195"/>
      <c r="Y149" s="195"/>
      <c r="Z149" s="195"/>
      <c r="AA149" s="195"/>
      <c r="AB149" s="195"/>
      <c r="AC149" s="195"/>
      <c r="AD149" s="195"/>
      <c r="AE149" s="195"/>
      <c r="AF149" s="195"/>
      <c r="AG149" s="198"/>
      <c r="AH149" s="198"/>
      <c r="AI149" s="199"/>
      <c r="AJ149" s="199"/>
      <c r="AK149" s="199"/>
      <c r="AL149" s="199"/>
      <c r="AM149" s="199"/>
      <c r="AN149" s="199"/>
      <c r="AO149" s="199"/>
      <c r="AP149" s="199"/>
      <c r="AQ149" s="199"/>
      <c r="AR149" s="199"/>
      <c r="AS149" s="199"/>
      <c r="AT149" s="199"/>
      <c r="AU149" s="199"/>
      <c r="AV149" s="199"/>
      <c r="AW149" s="199"/>
      <c r="AX149" s="199"/>
      <c r="AY149" s="199"/>
      <c r="AZ149" s="199"/>
      <c r="BA149" s="199"/>
      <c r="BH149" s="146"/>
    </row>
    <row r="150" spans="1:60" s="101" customFormat="1" ht="23.25" customHeight="1" x14ac:dyDescent="0.2">
      <c r="A150" s="200" t="s">
        <v>790</v>
      </c>
      <c r="B150" s="200"/>
      <c r="C150" s="200"/>
      <c r="D150" s="194"/>
      <c r="E150" s="195"/>
      <c r="F150" s="195"/>
      <c r="G150" s="195"/>
      <c r="H150" s="195"/>
      <c r="I150" s="195"/>
      <c r="J150" s="195"/>
      <c r="K150" s="195"/>
      <c r="L150" s="195"/>
      <c r="M150" s="195"/>
      <c r="N150" s="196"/>
      <c r="P150" s="196"/>
      <c r="S150" s="197"/>
      <c r="T150" s="195"/>
      <c r="U150" s="195"/>
      <c r="V150" s="195"/>
      <c r="W150" s="195"/>
      <c r="X150" s="195"/>
      <c r="Y150" s="195"/>
      <c r="Z150" s="195"/>
      <c r="AA150" s="195"/>
      <c r="AB150" s="195"/>
      <c r="AC150" s="195"/>
      <c r="AD150" s="195"/>
      <c r="AE150" s="195"/>
      <c r="AF150" s="195"/>
      <c r="AG150" s="198"/>
      <c r="AH150" s="198"/>
      <c r="AI150" s="199"/>
      <c r="AJ150" s="199"/>
      <c r="AK150" s="199"/>
      <c r="AL150" s="199"/>
      <c r="AM150" s="199"/>
      <c r="AN150" s="199"/>
      <c r="AO150" s="199"/>
      <c r="AP150" s="199"/>
      <c r="AQ150" s="199"/>
      <c r="AR150" s="199"/>
      <c r="AS150" s="199"/>
      <c r="AT150" s="199"/>
      <c r="AU150" s="199"/>
      <c r="AV150" s="199"/>
      <c r="AW150" s="199"/>
      <c r="AX150" s="199"/>
      <c r="AY150" s="199"/>
      <c r="AZ150" s="199"/>
      <c r="BA150" s="199"/>
      <c r="BH150" s="146"/>
    </row>
    <row r="151" spans="1:60" x14ac:dyDescent="0.2">
      <c r="A151" s="648"/>
      <c r="B151" s="648"/>
      <c r="C151" s="648"/>
      <c r="D151" s="648"/>
      <c r="E151" s="408"/>
      <c r="F151" s="408"/>
      <c r="G151" s="408"/>
      <c r="X151" s="201"/>
      <c r="Y151" s="201"/>
      <c r="Z151" s="201"/>
      <c r="AA151" s="202"/>
      <c r="AB151" s="202"/>
      <c r="AC151" s="202"/>
      <c r="AD151" s="201"/>
      <c r="AE151" s="201"/>
      <c r="AF151" s="201"/>
      <c r="AG151" s="203"/>
      <c r="AH151" s="192"/>
    </row>
  </sheetData>
  <autoFilter ref="A4:BI144">
    <filterColumn colId="0">
      <filters>
        <filter val="1.2.2.2"/>
        <filter val="1.2.2.2.1"/>
        <filter val="1.2.2.2.2"/>
        <filter val="1.2.2.2.3"/>
        <filter val="1.2.2.2.4"/>
      </filters>
    </filterColumn>
  </autoFilter>
  <mergeCells count="7">
    <mergeCell ref="AF3:AO3"/>
    <mergeCell ref="AP3:BG3"/>
    <mergeCell ref="A151:D151"/>
    <mergeCell ref="A3:M3"/>
    <mergeCell ref="N3:S3"/>
    <mergeCell ref="T3:W3"/>
    <mergeCell ref="X3:AE3"/>
  </mergeCells>
  <pageMargins left="0.7" right="0.7" top="0.75" bottom="0.75" header="0.3" footer="0.3"/>
  <pageSetup paperSize="9" scale="26" fitToHeight="0" orientation="landscape"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pageSetUpPr fitToPage="1"/>
  </sheetPr>
  <dimension ref="A2:ET166"/>
  <sheetViews>
    <sheetView topLeftCell="A4" workbookViewId="0">
      <pane xSplit="4" ySplit="1" topLeftCell="E5" activePane="bottomRight" state="frozen"/>
      <selection activeCell="A4" sqref="A4"/>
      <selection pane="topRight" activeCell="E4" sqref="E4"/>
      <selection pane="bottomLeft" activeCell="A5" sqref="A5"/>
      <selection pane="bottomRight" activeCell="G151" sqref="G151"/>
    </sheetView>
  </sheetViews>
  <sheetFormatPr defaultRowHeight="12.75" x14ac:dyDescent="0.2"/>
  <cols>
    <col min="1" max="1" width="8.42578125" style="98" customWidth="1"/>
    <col min="2" max="2" width="18.85546875" style="98" customWidth="1"/>
    <col min="3" max="3" width="21.85546875" style="98" customWidth="1"/>
    <col min="4" max="4" width="47.5703125" style="99" customWidth="1"/>
    <col min="5" max="5" width="7" style="99" customWidth="1"/>
    <col min="6" max="6" width="6.42578125" style="99" customWidth="1"/>
    <col min="7" max="7" width="8.7109375" style="99" customWidth="1"/>
    <col min="8" max="8" width="16.28515625" style="99" customWidth="1"/>
    <col min="9" max="9" width="3.7109375" style="99" customWidth="1"/>
    <col min="10" max="12" width="4.85546875" style="99" customWidth="1"/>
    <col min="13" max="13" width="4.140625" style="99" customWidth="1"/>
    <col min="14" max="14" width="15" style="99" customWidth="1"/>
    <col min="15" max="15" width="13.42578125" style="99" customWidth="1"/>
    <col min="16" max="16" width="14.140625" style="99" customWidth="1"/>
    <col min="17" max="18" width="12.85546875" style="99" customWidth="1"/>
    <col min="19" max="19" width="13.7109375" style="99" customWidth="1"/>
    <col min="20" max="20" width="8" style="99" customWidth="1"/>
    <col min="21" max="21" width="8.7109375" style="99" customWidth="1"/>
    <col min="22" max="22" width="8.28515625" style="99" customWidth="1"/>
    <col min="23" max="23" width="9.5703125" style="99" customWidth="1"/>
    <col min="24" max="31" width="12.28515625" style="99" hidden="1" customWidth="1"/>
    <col min="32" max="32" width="12.28515625" style="99" customWidth="1"/>
    <col min="33" max="33" width="9.140625" style="100" customWidth="1"/>
    <col min="34" max="41" width="9.140625" style="100" hidden="1" customWidth="1"/>
    <col min="42" max="42" width="9.140625" style="100"/>
    <col min="43" max="43" width="16.28515625" style="100" customWidth="1"/>
    <col min="44" max="53" width="9.140625" style="100"/>
    <col min="54" max="59" width="9.140625" style="101"/>
    <col min="60" max="60" width="55.140625" style="146" customWidth="1"/>
    <col min="61" max="61" width="18.85546875" style="101" customWidth="1"/>
    <col min="62" max="150" width="9.140625" style="101"/>
    <col min="151" max="16384" width="9.140625" style="99"/>
  </cols>
  <sheetData>
    <row r="2" spans="1:150" ht="13.5" thickBot="1" x14ac:dyDescent="0.25"/>
    <row r="3" spans="1:150" ht="42" customHeight="1" thickBot="1" x14ac:dyDescent="0.25">
      <c r="A3" s="649" t="s">
        <v>99</v>
      </c>
      <c r="B3" s="650"/>
      <c r="C3" s="650"/>
      <c r="D3" s="650"/>
      <c r="E3" s="650"/>
      <c r="F3" s="650"/>
      <c r="G3" s="650"/>
      <c r="H3" s="650"/>
      <c r="I3" s="650"/>
      <c r="J3" s="650"/>
      <c r="K3" s="650"/>
      <c r="L3" s="650"/>
      <c r="M3" s="651"/>
      <c r="N3" s="649" t="s">
        <v>100</v>
      </c>
      <c r="O3" s="650"/>
      <c r="P3" s="650"/>
      <c r="Q3" s="650"/>
      <c r="R3" s="650"/>
      <c r="S3" s="651"/>
      <c r="T3" s="652" t="s">
        <v>101</v>
      </c>
      <c r="U3" s="652"/>
      <c r="V3" s="652"/>
      <c r="W3" s="652"/>
      <c r="X3" s="649" t="s">
        <v>716</v>
      </c>
      <c r="Y3" s="650"/>
      <c r="Z3" s="650"/>
      <c r="AA3" s="650"/>
      <c r="AB3" s="650"/>
      <c r="AC3" s="650"/>
      <c r="AD3" s="650"/>
      <c r="AE3" s="651"/>
      <c r="AF3" s="642" t="s">
        <v>717</v>
      </c>
      <c r="AG3" s="643"/>
      <c r="AH3" s="643"/>
      <c r="AI3" s="643"/>
      <c r="AJ3" s="643"/>
      <c r="AK3" s="643"/>
      <c r="AL3" s="643"/>
      <c r="AM3" s="643"/>
      <c r="AN3" s="643"/>
      <c r="AO3" s="644"/>
      <c r="AP3" s="645" t="s">
        <v>718</v>
      </c>
      <c r="AQ3" s="646"/>
      <c r="AR3" s="646"/>
      <c r="AS3" s="646"/>
      <c r="AT3" s="646"/>
      <c r="AU3" s="646"/>
      <c r="AV3" s="646"/>
      <c r="AW3" s="646"/>
      <c r="AX3" s="646"/>
      <c r="AY3" s="646"/>
      <c r="AZ3" s="646"/>
      <c r="BA3" s="646"/>
      <c r="BB3" s="646"/>
      <c r="BC3" s="646"/>
      <c r="BD3" s="646"/>
      <c r="BE3" s="646"/>
      <c r="BF3" s="646"/>
      <c r="BG3" s="646"/>
    </row>
    <row r="4" spans="1:150" ht="123.75" customHeight="1" thickBot="1" x14ac:dyDescent="0.25">
      <c r="A4" s="102" t="s">
        <v>79</v>
      </c>
      <c r="B4" s="411" t="s">
        <v>17</v>
      </c>
      <c r="C4" s="411" t="s">
        <v>259</v>
      </c>
      <c r="D4" s="411" t="s">
        <v>102</v>
      </c>
      <c r="E4" s="103" t="s">
        <v>103</v>
      </c>
      <c r="F4" s="103" t="s">
        <v>719</v>
      </c>
      <c r="G4" s="103" t="s">
        <v>2</v>
      </c>
      <c r="H4" s="103" t="s">
        <v>720</v>
      </c>
      <c r="I4" s="103" t="s">
        <v>721</v>
      </c>
      <c r="J4" s="103" t="s">
        <v>722</v>
      </c>
      <c r="K4" s="103" t="s">
        <v>36</v>
      </c>
      <c r="L4" s="103" t="s">
        <v>37</v>
      </c>
      <c r="M4" s="103" t="s">
        <v>723</v>
      </c>
      <c r="N4" s="103" t="s">
        <v>104</v>
      </c>
      <c r="O4" s="103" t="s">
        <v>105</v>
      </c>
      <c r="P4" s="103" t="s">
        <v>106</v>
      </c>
      <c r="Q4" s="103" t="s">
        <v>107</v>
      </c>
      <c r="R4" s="103" t="s">
        <v>108</v>
      </c>
      <c r="S4" s="103" t="s">
        <v>81</v>
      </c>
      <c r="T4" s="104" t="s">
        <v>724</v>
      </c>
      <c r="U4" s="104" t="s">
        <v>725</v>
      </c>
      <c r="V4" s="105" t="s">
        <v>726</v>
      </c>
      <c r="W4" s="104" t="s">
        <v>109</v>
      </c>
      <c r="X4" s="104" t="s">
        <v>74</v>
      </c>
      <c r="Y4" s="104" t="s">
        <v>75</v>
      </c>
      <c r="Z4" s="104" t="s">
        <v>76</v>
      </c>
      <c r="AA4" s="104" t="s">
        <v>77</v>
      </c>
      <c r="AB4" s="104" t="s">
        <v>78</v>
      </c>
      <c r="AC4" s="104" t="s">
        <v>727</v>
      </c>
      <c r="AD4" s="104" t="s">
        <v>728</v>
      </c>
      <c r="AE4" s="104" t="s">
        <v>729</v>
      </c>
      <c r="AF4" s="104" t="s">
        <v>225</v>
      </c>
      <c r="AG4" s="104" t="s">
        <v>730</v>
      </c>
      <c r="AH4" s="104" t="s">
        <v>731</v>
      </c>
      <c r="AI4" s="104" t="s">
        <v>732</v>
      </c>
      <c r="AJ4" s="104" t="s">
        <v>69</v>
      </c>
      <c r="AK4" s="104" t="s">
        <v>733</v>
      </c>
      <c r="AL4" s="104" t="s">
        <v>70</v>
      </c>
      <c r="AM4" s="104" t="s">
        <v>734</v>
      </c>
      <c r="AN4" s="104" t="s">
        <v>71</v>
      </c>
      <c r="AO4" s="104" t="s">
        <v>735</v>
      </c>
      <c r="AP4" s="106" t="s">
        <v>736</v>
      </c>
      <c r="AQ4" s="106" t="s">
        <v>166</v>
      </c>
      <c r="AR4" s="106" t="s">
        <v>48</v>
      </c>
      <c r="AS4" s="106" t="s">
        <v>69</v>
      </c>
      <c r="AT4" s="104" t="s">
        <v>167</v>
      </c>
      <c r="AU4" s="106" t="s">
        <v>49</v>
      </c>
      <c r="AV4" s="106" t="s">
        <v>70</v>
      </c>
      <c r="AW4" s="104" t="s">
        <v>168</v>
      </c>
      <c r="AX4" s="106" t="s">
        <v>50</v>
      </c>
      <c r="AY4" s="106" t="s">
        <v>71</v>
      </c>
      <c r="AZ4" s="104" t="s">
        <v>169</v>
      </c>
      <c r="BA4" s="106" t="s">
        <v>51</v>
      </c>
      <c r="BB4" s="106" t="s">
        <v>72</v>
      </c>
      <c r="BC4" s="104" t="s">
        <v>170</v>
      </c>
      <c r="BD4" s="106" t="s">
        <v>52</v>
      </c>
      <c r="BE4" s="106" t="s">
        <v>73</v>
      </c>
      <c r="BF4" s="104" t="s">
        <v>796</v>
      </c>
      <c r="BG4" s="106" t="s">
        <v>53</v>
      </c>
      <c r="BH4" s="257" t="s">
        <v>797</v>
      </c>
      <c r="BI4" s="146" t="s">
        <v>1013</v>
      </c>
    </row>
    <row r="5" spans="1:150" ht="24.75" hidden="1" customHeight="1" thickBot="1" x14ac:dyDescent="0.25">
      <c r="A5" s="212" t="s">
        <v>791</v>
      </c>
      <c r="B5" s="210"/>
      <c r="C5" s="210"/>
      <c r="D5" s="211" t="s">
        <v>792</v>
      </c>
      <c r="E5" s="17"/>
      <c r="F5" s="17"/>
      <c r="G5" s="17"/>
      <c r="H5" s="17"/>
      <c r="I5" s="17"/>
      <c r="J5" s="17"/>
      <c r="K5" s="17"/>
      <c r="L5" s="17"/>
      <c r="M5" s="17"/>
      <c r="N5" s="17"/>
      <c r="O5" s="17"/>
      <c r="P5" s="17"/>
      <c r="Q5" s="17"/>
      <c r="R5" s="17"/>
      <c r="S5" s="17"/>
      <c r="T5" s="17"/>
      <c r="U5" s="17"/>
      <c r="V5" s="107"/>
      <c r="W5" s="17"/>
      <c r="X5" s="17"/>
      <c r="Y5" s="17"/>
      <c r="Z5" s="17"/>
      <c r="AA5" s="17"/>
      <c r="AB5" s="17"/>
      <c r="AC5" s="17"/>
      <c r="AD5" s="17"/>
      <c r="AE5" s="17"/>
      <c r="AF5" s="17"/>
      <c r="AG5" s="17"/>
      <c r="AH5" s="17"/>
      <c r="AI5" s="17"/>
      <c r="AJ5" s="17"/>
      <c r="AK5" s="17"/>
      <c r="AL5" s="17"/>
      <c r="AM5" s="17"/>
      <c r="AN5" s="17"/>
      <c r="AO5" s="17"/>
      <c r="AP5" s="107"/>
      <c r="AQ5" s="107"/>
      <c r="AR5" s="107"/>
      <c r="AS5" s="107"/>
      <c r="AT5" s="17"/>
      <c r="AU5" s="107"/>
      <c r="AV5" s="107"/>
      <c r="AW5" s="17"/>
      <c r="AX5" s="107"/>
      <c r="AY5" s="107"/>
      <c r="AZ5" s="17"/>
      <c r="BA5" s="107"/>
      <c r="BH5" s="57"/>
      <c r="BI5" s="131"/>
    </row>
    <row r="6" spans="1:150" ht="24.75" hidden="1" customHeight="1" thickBot="1" x14ac:dyDescent="0.25">
      <c r="A6" s="15" t="s">
        <v>82</v>
      </c>
      <c r="B6" s="16" t="s">
        <v>83</v>
      </c>
      <c r="C6" s="16"/>
      <c r="D6" s="16" t="s">
        <v>260</v>
      </c>
      <c r="E6" s="17"/>
      <c r="F6" s="17"/>
      <c r="G6" s="17"/>
      <c r="H6" s="17"/>
      <c r="I6" s="17"/>
      <c r="J6" s="17"/>
      <c r="K6" s="17"/>
      <c r="L6" s="17"/>
      <c r="M6" s="17"/>
      <c r="N6" s="17"/>
      <c r="O6" s="17"/>
      <c r="P6" s="17"/>
      <c r="Q6" s="17"/>
      <c r="R6" s="17"/>
      <c r="S6" s="17"/>
      <c r="T6" s="17"/>
      <c r="U6" s="17"/>
      <c r="V6" s="18"/>
      <c r="W6" s="19"/>
      <c r="X6" s="17"/>
      <c r="Y6" s="17"/>
      <c r="Z6" s="17"/>
      <c r="AA6" s="17"/>
      <c r="AB6" s="17"/>
      <c r="AC6" s="17"/>
      <c r="AD6" s="17"/>
      <c r="AE6" s="17"/>
      <c r="AF6" s="17"/>
      <c r="AG6" s="17"/>
      <c r="AH6" s="17"/>
      <c r="AI6" s="17"/>
      <c r="AK6" s="17"/>
      <c r="AL6" s="17"/>
      <c r="AM6" s="17"/>
      <c r="AN6" s="17"/>
      <c r="AO6" s="17"/>
      <c r="AP6" s="107"/>
      <c r="AQ6" s="107"/>
      <c r="AR6" s="107"/>
      <c r="AS6" s="107"/>
      <c r="AT6" s="17"/>
      <c r="AU6" s="107"/>
      <c r="AV6" s="107"/>
      <c r="AW6" s="17"/>
      <c r="AX6" s="107"/>
      <c r="AY6" s="107"/>
      <c r="AZ6" s="17"/>
      <c r="BA6" s="107"/>
      <c r="BH6" s="57"/>
      <c r="BI6" s="131"/>
    </row>
    <row r="7" spans="1:150" ht="24.75" customHeight="1" thickBot="1" x14ac:dyDescent="0.25">
      <c r="A7" s="15" t="s">
        <v>84</v>
      </c>
      <c r="B7" s="16" t="s">
        <v>83</v>
      </c>
      <c r="C7" s="16"/>
      <c r="D7" s="16" t="s">
        <v>261</v>
      </c>
      <c r="E7" s="17"/>
      <c r="F7" s="17"/>
      <c r="G7" s="17"/>
      <c r="H7" s="17"/>
      <c r="I7" s="17"/>
      <c r="J7" s="17"/>
      <c r="K7" s="17"/>
      <c r="L7" s="17"/>
      <c r="M7" s="17"/>
      <c r="N7" s="17"/>
      <c r="O7" s="17"/>
      <c r="P7" s="17"/>
      <c r="Q7" s="17"/>
      <c r="R7" s="17"/>
      <c r="S7" s="17"/>
      <c r="T7" s="17"/>
      <c r="U7" s="17"/>
      <c r="V7" s="18"/>
      <c r="W7" s="19"/>
      <c r="X7" s="17"/>
      <c r="Y7" s="17"/>
      <c r="Z7" s="17"/>
      <c r="AA7" s="17"/>
      <c r="AB7" s="17"/>
      <c r="AC7" s="17"/>
      <c r="AD7" s="17"/>
      <c r="AE7" s="17"/>
      <c r="AF7" s="17"/>
      <c r="AG7" s="17"/>
      <c r="AH7" s="17"/>
      <c r="AI7" s="17"/>
      <c r="AK7" s="17"/>
      <c r="AL7" s="17"/>
      <c r="AM7" s="17"/>
      <c r="AN7" s="17"/>
      <c r="AO7" s="17"/>
      <c r="AP7" s="107"/>
      <c r="AQ7" s="107"/>
      <c r="AR7" s="107"/>
      <c r="AS7" s="107"/>
      <c r="AT7" s="17"/>
      <c r="AU7" s="107"/>
      <c r="AV7" s="107"/>
      <c r="AW7" s="17"/>
      <c r="AX7" s="107"/>
      <c r="AY7" s="107"/>
      <c r="AZ7" s="17"/>
      <c r="BA7" s="107"/>
      <c r="BH7" s="57"/>
      <c r="BI7" s="131"/>
    </row>
    <row r="8" spans="1:150" s="113" customFormat="1" ht="25.5" hidden="1" customHeight="1" x14ac:dyDescent="0.2">
      <c r="A8" s="20" t="s">
        <v>85</v>
      </c>
      <c r="B8" s="21" t="s">
        <v>83</v>
      </c>
      <c r="C8" s="21"/>
      <c r="D8" s="22" t="s">
        <v>262</v>
      </c>
      <c r="E8" s="23"/>
      <c r="F8" s="23"/>
      <c r="G8" s="23"/>
      <c r="H8" s="23"/>
      <c r="I8" s="23"/>
      <c r="J8" s="23"/>
      <c r="K8" s="23"/>
      <c r="L8" s="23"/>
      <c r="M8" s="23"/>
      <c r="N8" s="23"/>
      <c r="O8" s="23"/>
      <c r="P8" s="23"/>
      <c r="Q8" s="23"/>
      <c r="R8" s="23"/>
      <c r="S8" s="24"/>
      <c r="T8" s="25"/>
      <c r="U8" s="26"/>
      <c r="V8" s="27"/>
      <c r="W8" s="28"/>
      <c r="X8" s="108"/>
      <c r="Y8" s="108"/>
      <c r="Z8" s="108"/>
      <c r="AA8" s="108"/>
      <c r="AB8" s="108"/>
      <c r="AC8" s="108"/>
      <c r="AD8" s="108"/>
      <c r="AE8" s="109"/>
      <c r="AF8" s="110"/>
      <c r="AG8" s="110"/>
      <c r="AH8" s="110"/>
      <c r="AI8" s="111"/>
      <c r="AJ8" s="109"/>
      <c r="AK8" s="112"/>
      <c r="AL8" s="110"/>
      <c r="AM8" s="110"/>
      <c r="AN8" s="110"/>
      <c r="AO8" s="110"/>
      <c r="AP8" s="110"/>
      <c r="AQ8" s="110"/>
      <c r="AR8" s="110"/>
      <c r="AS8" s="110"/>
      <c r="AT8" s="110"/>
      <c r="AU8" s="110"/>
      <c r="AV8" s="110"/>
      <c r="AW8" s="110"/>
      <c r="AX8" s="110"/>
      <c r="AY8" s="110"/>
      <c r="AZ8" s="110"/>
      <c r="BA8" s="110"/>
      <c r="BB8" s="110"/>
      <c r="BC8" s="110"/>
      <c r="BD8" s="110"/>
      <c r="BE8" s="110"/>
      <c r="BF8" s="110"/>
      <c r="BG8" s="111"/>
      <c r="BH8" s="371"/>
      <c r="BI8" s="13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1"/>
      <c r="DQ8" s="101"/>
      <c r="DR8" s="101"/>
      <c r="DS8" s="101"/>
      <c r="DT8" s="101"/>
      <c r="DU8" s="101"/>
      <c r="DV8" s="101"/>
      <c r="DW8" s="101"/>
      <c r="DX8" s="101"/>
      <c r="DY8" s="101"/>
      <c r="DZ8" s="101"/>
      <c r="EA8" s="101"/>
      <c r="EB8" s="101"/>
      <c r="EC8" s="101"/>
      <c r="ED8" s="101"/>
      <c r="EE8" s="101"/>
      <c r="EF8" s="101"/>
      <c r="EG8" s="101"/>
      <c r="EH8" s="101"/>
      <c r="EI8" s="101"/>
      <c r="EJ8" s="101"/>
      <c r="EK8" s="101"/>
      <c r="EL8" s="101"/>
      <c r="EM8" s="101"/>
      <c r="EN8" s="101"/>
      <c r="EO8" s="101"/>
      <c r="EP8" s="101"/>
      <c r="EQ8" s="101"/>
      <c r="ER8" s="101"/>
      <c r="ES8" s="101"/>
      <c r="ET8" s="101"/>
    </row>
    <row r="9" spans="1:150" ht="25.5" hidden="1" customHeight="1" x14ac:dyDescent="0.25">
      <c r="A9" s="29" t="s">
        <v>110</v>
      </c>
      <c r="B9" s="29" t="s">
        <v>263</v>
      </c>
      <c r="C9" s="29" t="s">
        <v>264</v>
      </c>
      <c r="D9" s="30" t="s">
        <v>265</v>
      </c>
      <c r="E9" s="31" t="s">
        <v>266</v>
      </c>
      <c r="F9" s="32" t="str">
        <f>'Lyginamasis 20200716'!J5&amp;" "</f>
        <v xml:space="preserve"> </v>
      </c>
      <c r="G9" s="32" t="s">
        <v>267</v>
      </c>
      <c r="H9" s="32" t="s">
        <v>119</v>
      </c>
      <c r="I9" s="32" t="s">
        <v>115</v>
      </c>
      <c r="J9" s="32"/>
      <c r="K9" s="32"/>
      <c r="L9" s="32"/>
      <c r="M9" s="32"/>
      <c r="N9" s="33">
        <v>996471.76</v>
      </c>
      <c r="O9" s="33">
        <v>74735.38</v>
      </c>
      <c r="P9" s="33">
        <v>74735.38</v>
      </c>
      <c r="Q9" s="33"/>
      <c r="R9" s="33"/>
      <c r="S9" s="33">
        <v>847001</v>
      </c>
      <c r="T9" s="34">
        <v>42705</v>
      </c>
      <c r="U9" s="35">
        <v>42767</v>
      </c>
      <c r="V9" s="35">
        <v>42883</v>
      </c>
      <c r="W9" s="36">
        <v>43616</v>
      </c>
      <c r="Y9" s="114">
        <v>169400.2</v>
      </c>
      <c r="Z9" s="114">
        <v>338800.4</v>
      </c>
      <c r="AA9" s="114">
        <v>338800.4</v>
      </c>
      <c r="AB9" s="114"/>
      <c r="AC9" s="114"/>
      <c r="AD9" s="114"/>
      <c r="AE9" s="115"/>
      <c r="AF9" s="116">
        <v>29</v>
      </c>
      <c r="AG9" s="116" t="s">
        <v>249</v>
      </c>
      <c r="AH9" s="117">
        <v>30</v>
      </c>
      <c r="AI9" s="116" t="s">
        <v>250</v>
      </c>
      <c r="AJ9" s="118">
        <v>34</v>
      </c>
      <c r="AK9" s="118" t="s">
        <v>252</v>
      </c>
      <c r="AL9" s="119"/>
      <c r="AM9" s="120"/>
      <c r="AN9" s="120"/>
      <c r="AO9" s="120"/>
      <c r="AP9" s="117" t="s">
        <v>174</v>
      </c>
      <c r="AQ9" s="116" t="s">
        <v>737</v>
      </c>
      <c r="AR9" s="117">
        <v>36000</v>
      </c>
      <c r="AS9" s="116" t="s">
        <v>175</v>
      </c>
      <c r="AT9" s="121" t="s">
        <v>738</v>
      </c>
      <c r="AU9" s="117">
        <v>700</v>
      </c>
      <c r="AV9" s="120"/>
      <c r="AW9" s="120"/>
      <c r="AX9" s="120"/>
      <c r="AY9" s="120"/>
      <c r="AZ9" s="120"/>
      <c r="BA9" s="120"/>
      <c r="BB9" s="120"/>
      <c r="BC9" s="120"/>
      <c r="BD9" s="120"/>
      <c r="BE9" s="120"/>
      <c r="BF9" s="120"/>
      <c r="BG9" s="135"/>
      <c r="BH9" s="57" t="s">
        <v>857</v>
      </c>
      <c r="BI9" s="364" t="s">
        <v>941</v>
      </c>
      <c r="BJ9" s="122"/>
      <c r="BK9" s="122"/>
      <c r="BL9" s="122"/>
      <c r="BM9" s="122"/>
      <c r="BN9" s="122"/>
    </row>
    <row r="10" spans="1:150" ht="25.5" hidden="1" customHeight="1" x14ac:dyDescent="0.25">
      <c r="A10" s="29" t="s">
        <v>268</v>
      </c>
      <c r="B10" s="29" t="s">
        <v>269</v>
      </c>
      <c r="C10" s="29" t="s">
        <v>270</v>
      </c>
      <c r="D10" s="30" t="s">
        <v>271</v>
      </c>
      <c r="E10" s="31" t="s">
        <v>272</v>
      </c>
      <c r="F10" s="32" t="s">
        <v>114</v>
      </c>
      <c r="G10" s="32" t="s">
        <v>273</v>
      </c>
      <c r="H10" s="32" t="s">
        <v>119</v>
      </c>
      <c r="I10" s="32" t="s">
        <v>115</v>
      </c>
      <c r="J10" s="32"/>
      <c r="K10" s="32"/>
      <c r="L10" s="32"/>
      <c r="M10" s="32"/>
      <c r="N10" s="33">
        <v>870553</v>
      </c>
      <c r="O10" s="33">
        <v>65292</v>
      </c>
      <c r="P10" s="33">
        <v>65291</v>
      </c>
      <c r="Q10" s="33">
        <v>0</v>
      </c>
      <c r="R10" s="33">
        <v>0</v>
      </c>
      <c r="S10" s="33">
        <v>739970</v>
      </c>
      <c r="T10" s="34">
        <v>42583</v>
      </c>
      <c r="U10" s="35">
        <v>42614</v>
      </c>
      <c r="V10" s="35">
        <v>42704</v>
      </c>
      <c r="W10" s="36">
        <v>43465</v>
      </c>
      <c r="X10" s="114">
        <v>147994</v>
      </c>
      <c r="Y10" s="114">
        <v>295988</v>
      </c>
      <c r="Z10" s="114">
        <v>295988</v>
      </c>
      <c r="AA10" s="114">
        <v>0</v>
      </c>
      <c r="AB10" s="114">
        <v>0</v>
      </c>
      <c r="AC10" s="123"/>
      <c r="AD10" s="123"/>
      <c r="AE10" s="115"/>
      <c r="AF10" s="124">
        <v>29</v>
      </c>
      <c r="AG10" s="124" t="s">
        <v>249</v>
      </c>
      <c r="AH10" s="125">
        <v>30</v>
      </c>
      <c r="AI10" s="126" t="s">
        <v>250</v>
      </c>
      <c r="AJ10" s="127"/>
      <c r="AK10" s="128"/>
      <c r="AL10" s="120"/>
      <c r="AM10" s="120"/>
      <c r="AN10" s="120"/>
      <c r="AO10" s="120"/>
      <c r="AP10" s="120" t="s">
        <v>174</v>
      </c>
      <c r="AQ10" s="129" t="s">
        <v>737</v>
      </c>
      <c r="AR10" s="129">
        <v>34600</v>
      </c>
      <c r="AS10" s="129"/>
      <c r="AT10" s="129"/>
      <c r="AU10" s="120"/>
      <c r="AV10" s="120"/>
      <c r="AW10" s="120"/>
      <c r="AX10" s="120"/>
      <c r="AY10" s="120"/>
      <c r="AZ10" s="120"/>
      <c r="BA10" s="120"/>
      <c r="BB10" s="120"/>
      <c r="BC10" s="120"/>
      <c r="BD10" s="120"/>
      <c r="BE10" s="120"/>
      <c r="BF10" s="120"/>
      <c r="BG10" s="135"/>
      <c r="BH10" s="57" t="s">
        <v>856</v>
      </c>
      <c r="BI10" s="364" t="s">
        <v>941</v>
      </c>
    </row>
    <row r="11" spans="1:150" s="113" customFormat="1" ht="25.5" hidden="1" customHeight="1" x14ac:dyDescent="0.25">
      <c r="A11" s="20" t="s">
        <v>86</v>
      </c>
      <c r="B11" s="21" t="s">
        <v>83</v>
      </c>
      <c r="C11" s="21"/>
      <c r="D11" s="37" t="s">
        <v>274</v>
      </c>
      <c r="E11" s="23"/>
      <c r="F11" s="23"/>
      <c r="G11" s="23"/>
      <c r="H11" s="23"/>
      <c r="I11" s="23"/>
      <c r="J11" s="23"/>
      <c r="K11" s="23"/>
      <c r="L11" s="23"/>
      <c r="M11" s="23"/>
      <c r="N11" s="23"/>
      <c r="O11" s="23"/>
      <c r="P11" s="23"/>
      <c r="Q11" s="23"/>
      <c r="R11" s="23"/>
      <c r="S11" s="24"/>
      <c r="T11" s="25"/>
      <c r="U11" s="38"/>
      <c r="V11" s="38"/>
      <c r="W11" s="28" t="s">
        <v>275</v>
      </c>
      <c r="X11" s="108"/>
      <c r="Y11" s="108"/>
      <c r="Z11" s="108"/>
      <c r="AA11" s="108"/>
      <c r="AB11" s="108"/>
      <c r="AC11" s="108"/>
      <c r="AD11" s="108"/>
      <c r="AE11" s="109"/>
      <c r="AF11" s="110"/>
      <c r="AG11" s="110"/>
      <c r="AH11" s="110"/>
      <c r="AI11" s="111"/>
      <c r="AJ11" s="109"/>
      <c r="AK11" s="112"/>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1"/>
      <c r="BH11" s="57"/>
      <c r="BI11" s="364" t="s">
        <v>275</v>
      </c>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1"/>
      <c r="DV11" s="101"/>
      <c r="DW11" s="101"/>
      <c r="DX11" s="101"/>
      <c r="DY11" s="101"/>
      <c r="DZ11" s="101"/>
      <c r="EA11" s="101"/>
      <c r="EB11" s="101"/>
      <c r="EC11" s="101"/>
      <c r="ED11" s="101"/>
      <c r="EE11" s="101"/>
      <c r="EF11" s="101"/>
      <c r="EG11" s="101"/>
      <c r="EH11" s="101"/>
      <c r="EI11" s="101"/>
      <c r="EJ11" s="101"/>
      <c r="EK11" s="101"/>
      <c r="EL11" s="101"/>
      <c r="EM11" s="101"/>
      <c r="EN11" s="101"/>
      <c r="EO11" s="101"/>
      <c r="EP11" s="101"/>
      <c r="EQ11" s="101"/>
      <c r="ER11" s="101"/>
      <c r="ES11" s="101"/>
      <c r="ET11" s="101"/>
    </row>
    <row r="12" spans="1:150" s="101" customFormat="1" ht="25.5" hidden="1" customHeight="1" x14ac:dyDescent="0.25">
      <c r="A12" s="39" t="s">
        <v>276</v>
      </c>
      <c r="B12" s="39" t="s">
        <v>277</v>
      </c>
      <c r="C12" s="29" t="s">
        <v>278</v>
      </c>
      <c r="D12" s="40" t="s">
        <v>279</v>
      </c>
      <c r="E12" s="41" t="s">
        <v>280</v>
      </c>
      <c r="F12" s="41" t="s">
        <v>114</v>
      </c>
      <c r="G12" s="41" t="s">
        <v>281</v>
      </c>
      <c r="H12" s="41" t="s">
        <v>282</v>
      </c>
      <c r="I12" s="41" t="s">
        <v>115</v>
      </c>
      <c r="J12" s="41" t="s">
        <v>112</v>
      </c>
      <c r="K12" s="41"/>
      <c r="L12" s="41"/>
      <c r="M12" s="41"/>
      <c r="N12" s="42">
        <v>613921.55000000005</v>
      </c>
      <c r="O12" s="42">
        <v>128382.2</v>
      </c>
      <c r="P12" s="42">
        <v>51109.41</v>
      </c>
      <c r="Q12" s="42"/>
      <c r="R12" s="42"/>
      <c r="S12" s="42">
        <v>434429.94</v>
      </c>
      <c r="T12" s="43">
        <v>42675</v>
      </c>
      <c r="U12" s="44">
        <v>42705</v>
      </c>
      <c r="V12" s="44">
        <v>42824</v>
      </c>
      <c r="W12" s="45">
        <v>43496</v>
      </c>
      <c r="X12" s="91">
        <v>0</v>
      </c>
      <c r="Y12" s="91">
        <v>227566.4</v>
      </c>
      <c r="Z12" s="130">
        <v>135621.20000000001</v>
      </c>
      <c r="AA12" s="130">
        <v>71242.399999999994</v>
      </c>
      <c r="AB12" s="130">
        <v>0</v>
      </c>
      <c r="AC12" s="130"/>
      <c r="AD12" s="130"/>
      <c r="AE12" s="131"/>
      <c r="AF12" s="117">
        <v>29</v>
      </c>
      <c r="AG12" s="116" t="s">
        <v>249</v>
      </c>
      <c r="AH12" s="117"/>
      <c r="AI12" s="132"/>
      <c r="AJ12" s="131"/>
      <c r="AK12" s="133"/>
      <c r="AL12" s="117"/>
      <c r="AM12" s="117"/>
      <c r="AN12" s="117"/>
      <c r="AO12" s="117"/>
      <c r="AP12" s="117" t="s">
        <v>171</v>
      </c>
      <c r="AQ12" s="116" t="s">
        <v>739</v>
      </c>
      <c r="AR12" s="116">
        <v>8583.42</v>
      </c>
      <c r="AS12" s="117" t="s">
        <v>172</v>
      </c>
      <c r="AT12" s="116" t="s">
        <v>740</v>
      </c>
      <c r="AU12" s="116">
        <v>423.58</v>
      </c>
      <c r="AV12" s="117"/>
      <c r="AW12" s="117"/>
      <c r="AX12" s="117"/>
      <c r="AY12" s="117"/>
      <c r="AZ12" s="117"/>
      <c r="BA12" s="117"/>
      <c r="BB12" s="117"/>
      <c r="BC12" s="117"/>
      <c r="BD12" s="117"/>
      <c r="BE12" s="117"/>
      <c r="BF12" s="117"/>
      <c r="BG12" s="132"/>
      <c r="BH12" s="57" t="s">
        <v>827</v>
      </c>
      <c r="BI12" s="364" t="s">
        <v>939</v>
      </c>
    </row>
    <row r="13" spans="1:150" s="101" customFormat="1" ht="25.5" hidden="1" customHeight="1" x14ac:dyDescent="0.25">
      <c r="A13" s="39" t="s">
        <v>113</v>
      </c>
      <c r="B13" s="39" t="s">
        <v>283</v>
      </c>
      <c r="C13" s="39" t="s">
        <v>284</v>
      </c>
      <c r="D13" s="40" t="s">
        <v>285</v>
      </c>
      <c r="E13" s="41" t="s">
        <v>280</v>
      </c>
      <c r="F13" s="41" t="str">
        <f>'Lyginamasis 20200716'!J9&amp;" "</f>
        <v xml:space="preserve"> </v>
      </c>
      <c r="G13" s="41" t="s">
        <v>281</v>
      </c>
      <c r="H13" s="41" t="s">
        <v>282</v>
      </c>
      <c r="I13" s="41" t="s">
        <v>115</v>
      </c>
      <c r="J13" s="41" t="s">
        <v>112</v>
      </c>
      <c r="K13" s="41"/>
      <c r="L13" s="41"/>
      <c r="M13" s="41"/>
      <c r="N13" s="42">
        <v>351133</v>
      </c>
      <c r="O13" s="42">
        <v>17556.650000000001</v>
      </c>
      <c r="P13" s="42">
        <v>35113.300000000003</v>
      </c>
      <c r="Q13" s="42"/>
      <c r="R13" s="42"/>
      <c r="S13" s="42">
        <v>298463.05</v>
      </c>
      <c r="T13" s="43">
        <v>42675</v>
      </c>
      <c r="U13" s="44">
        <v>42705</v>
      </c>
      <c r="V13" s="44">
        <v>42824</v>
      </c>
      <c r="W13" s="45">
        <v>43524</v>
      </c>
      <c r="X13" s="91">
        <v>0</v>
      </c>
      <c r="Y13" s="130">
        <v>118377.60000000001</v>
      </c>
      <c r="Z13" s="130">
        <v>121184.9</v>
      </c>
      <c r="AA13" s="130">
        <v>105926.5</v>
      </c>
      <c r="AB13" s="130">
        <v>0</v>
      </c>
      <c r="AC13" s="130"/>
      <c r="AD13" s="130"/>
      <c r="AE13" s="131"/>
      <c r="AF13" s="117">
        <v>28</v>
      </c>
      <c r="AG13" s="116" t="s">
        <v>248</v>
      </c>
      <c r="AH13" s="117"/>
      <c r="AI13" s="134"/>
      <c r="AJ13" s="131"/>
      <c r="AK13" s="133"/>
      <c r="AL13" s="117"/>
      <c r="AM13" s="117"/>
      <c r="AN13" s="117"/>
      <c r="AO13" s="117"/>
      <c r="AP13" s="117" t="s">
        <v>171</v>
      </c>
      <c r="AQ13" s="116" t="s">
        <v>739</v>
      </c>
      <c r="AR13" s="116">
        <v>33516</v>
      </c>
      <c r="AS13" s="116"/>
      <c r="AT13" s="116"/>
      <c r="AU13" s="117"/>
      <c r="AV13" s="117"/>
      <c r="AW13" s="117"/>
      <c r="AX13" s="117"/>
      <c r="AY13" s="117"/>
      <c r="AZ13" s="117"/>
      <c r="BA13" s="117"/>
      <c r="BB13" s="117"/>
      <c r="BC13" s="117"/>
      <c r="BD13" s="117"/>
      <c r="BE13" s="117"/>
      <c r="BF13" s="117"/>
      <c r="BG13" s="132"/>
      <c r="BH13" s="57" t="s">
        <v>826</v>
      </c>
      <c r="BI13" s="364" t="s">
        <v>939</v>
      </c>
    </row>
    <row r="14" spans="1:150" s="113" customFormat="1" ht="25.5" hidden="1" customHeight="1" x14ac:dyDescent="0.25">
      <c r="A14" s="20" t="s">
        <v>87</v>
      </c>
      <c r="B14" s="21" t="s">
        <v>83</v>
      </c>
      <c r="C14" s="21"/>
      <c r="D14" s="22" t="s">
        <v>286</v>
      </c>
      <c r="E14" s="23"/>
      <c r="F14" s="23"/>
      <c r="G14" s="23"/>
      <c r="H14" s="23"/>
      <c r="I14" s="23"/>
      <c r="J14" s="23"/>
      <c r="K14" s="23"/>
      <c r="L14" s="23"/>
      <c r="M14" s="23"/>
      <c r="N14" s="23"/>
      <c r="O14" s="23"/>
      <c r="P14" s="23"/>
      <c r="Q14" s="23"/>
      <c r="R14" s="23"/>
      <c r="S14" s="24"/>
      <c r="T14" s="25"/>
      <c r="U14" s="38"/>
      <c r="V14" s="38"/>
      <c r="W14" s="28" t="s">
        <v>275</v>
      </c>
      <c r="X14" s="108"/>
      <c r="Y14" s="108"/>
      <c r="Z14" s="108"/>
      <c r="AA14" s="108"/>
      <c r="AB14" s="108"/>
      <c r="AC14" s="108"/>
      <c r="AD14" s="108"/>
      <c r="AE14" s="109"/>
      <c r="AF14" s="110"/>
      <c r="AG14" s="110"/>
      <c r="AH14" s="110"/>
      <c r="AI14" s="111"/>
      <c r="AJ14" s="109"/>
      <c r="AK14" s="112"/>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1"/>
      <c r="BH14" s="57"/>
      <c r="BI14" s="364" t="s">
        <v>275</v>
      </c>
      <c r="BJ14" s="101"/>
      <c r="BK14" s="101"/>
      <c r="BL14" s="101"/>
      <c r="BM14" s="101"/>
      <c r="BN14" s="101"/>
      <c r="BO14" s="101"/>
      <c r="BP14" s="101"/>
      <c r="BQ14" s="101"/>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row>
    <row r="15" spans="1:150" ht="47.25" hidden="1" customHeight="1" x14ac:dyDescent="0.25">
      <c r="A15" s="29" t="s">
        <v>116</v>
      </c>
      <c r="B15" s="29" t="s">
        <v>287</v>
      </c>
      <c r="C15" s="29" t="s">
        <v>288</v>
      </c>
      <c r="D15" s="30" t="s">
        <v>289</v>
      </c>
      <c r="E15" s="31" t="s">
        <v>272</v>
      </c>
      <c r="F15" s="32" t="s">
        <v>114</v>
      </c>
      <c r="G15" s="32" t="s">
        <v>290</v>
      </c>
      <c r="H15" s="32" t="s">
        <v>291</v>
      </c>
      <c r="I15" s="32" t="s">
        <v>111</v>
      </c>
      <c r="J15" s="32" t="s">
        <v>112</v>
      </c>
      <c r="K15" s="32"/>
      <c r="L15" s="32"/>
      <c r="M15" s="32"/>
      <c r="N15" s="33">
        <v>1436769.54</v>
      </c>
      <c r="O15" s="33">
        <v>76668</v>
      </c>
      <c r="P15" s="33">
        <v>491201.54</v>
      </c>
      <c r="Q15" s="33">
        <v>0</v>
      </c>
      <c r="R15" s="33">
        <v>0</v>
      </c>
      <c r="S15" s="33">
        <v>868900</v>
      </c>
      <c r="T15" s="34">
        <v>42309</v>
      </c>
      <c r="U15" s="35">
        <v>42491</v>
      </c>
      <c r="V15" s="35">
        <v>42673</v>
      </c>
      <c r="W15" s="36">
        <v>43339</v>
      </c>
      <c r="X15" s="114">
        <v>600000</v>
      </c>
      <c r="Y15" s="114">
        <v>268900</v>
      </c>
      <c r="Z15" s="114">
        <v>0</v>
      </c>
      <c r="AA15" s="114">
        <v>0</v>
      </c>
      <c r="AB15" s="114">
        <v>0</v>
      </c>
      <c r="AC15" s="114"/>
      <c r="AD15" s="114"/>
      <c r="AE15" s="115"/>
      <c r="AF15" s="120">
        <v>34</v>
      </c>
      <c r="AG15" s="129" t="s">
        <v>741</v>
      </c>
      <c r="AH15" s="120"/>
      <c r="AI15" s="135"/>
      <c r="AJ15" s="136"/>
      <c r="AK15" s="119"/>
      <c r="AL15" s="120"/>
      <c r="AM15" s="120"/>
      <c r="AN15" s="120"/>
      <c r="AO15" s="120"/>
      <c r="AP15" s="120" t="s">
        <v>171</v>
      </c>
      <c r="AQ15" s="129" t="s">
        <v>739</v>
      </c>
      <c r="AR15" s="129">
        <v>4719.5</v>
      </c>
      <c r="AS15" s="129" t="s">
        <v>172</v>
      </c>
      <c r="AT15" s="129" t="s">
        <v>740</v>
      </c>
      <c r="AU15" s="120">
        <v>1757.57</v>
      </c>
      <c r="AV15" s="120"/>
      <c r="AW15" s="120"/>
      <c r="AX15" s="120"/>
      <c r="AY15" s="120"/>
      <c r="AZ15" s="120"/>
      <c r="BA15" s="120"/>
      <c r="BB15" s="120"/>
      <c r="BC15" s="120"/>
      <c r="BD15" s="120"/>
      <c r="BE15" s="120"/>
      <c r="BF15" s="120"/>
      <c r="BG15" s="135"/>
      <c r="BH15" s="57" t="s">
        <v>878</v>
      </c>
      <c r="BI15" s="364" t="s">
        <v>939</v>
      </c>
    </row>
    <row r="16" spans="1:150" ht="47.25" hidden="1" customHeight="1" x14ac:dyDescent="0.25">
      <c r="A16" s="29" t="s">
        <v>1075</v>
      </c>
      <c r="B16" s="29" t="s">
        <v>1207</v>
      </c>
      <c r="C16" s="29"/>
      <c r="D16" s="30" t="s">
        <v>1079</v>
      </c>
      <c r="E16" s="31" t="s">
        <v>1080</v>
      </c>
      <c r="F16" s="32"/>
      <c r="G16" s="32" t="s">
        <v>1081</v>
      </c>
      <c r="H16" s="32"/>
      <c r="I16" s="32"/>
      <c r="J16" s="32"/>
      <c r="K16" s="32" t="s">
        <v>36</v>
      </c>
      <c r="L16" s="32"/>
      <c r="M16" s="32"/>
      <c r="N16" s="33">
        <v>40000000</v>
      </c>
      <c r="O16" s="33"/>
      <c r="P16" s="33"/>
      <c r="Q16" s="33">
        <v>40000000</v>
      </c>
      <c r="R16" s="33"/>
      <c r="S16" s="33"/>
      <c r="T16" s="35"/>
      <c r="U16" s="35"/>
      <c r="V16" s="35">
        <v>43724</v>
      </c>
      <c r="W16" s="36">
        <v>45291</v>
      </c>
      <c r="X16" s="114"/>
      <c r="Y16" s="114"/>
      <c r="Z16" s="114"/>
      <c r="AA16" s="114"/>
      <c r="AB16" s="114"/>
      <c r="AC16" s="114"/>
      <c r="AD16" s="114"/>
      <c r="AE16" s="115"/>
      <c r="AF16" s="120">
        <v>51</v>
      </c>
      <c r="AG16" s="129" t="s">
        <v>1082</v>
      </c>
      <c r="AH16" s="120"/>
      <c r="AI16" s="120"/>
      <c r="AJ16" s="136"/>
      <c r="AK16" s="120"/>
      <c r="AL16" s="120"/>
      <c r="AM16" s="120"/>
      <c r="AN16" s="120"/>
      <c r="AO16" s="120"/>
      <c r="AP16" s="120"/>
      <c r="AQ16" s="129" t="s">
        <v>1083</v>
      </c>
      <c r="AR16" s="129">
        <v>50</v>
      </c>
      <c r="AS16" s="129"/>
      <c r="AT16" s="129" t="s">
        <v>1084</v>
      </c>
      <c r="AU16" s="120">
        <v>90</v>
      </c>
      <c r="AV16" s="120"/>
      <c r="AW16" s="120"/>
      <c r="AX16" s="120"/>
      <c r="AY16" s="120"/>
      <c r="AZ16" s="120"/>
      <c r="BA16" s="120"/>
      <c r="BB16" s="120"/>
      <c r="BC16" s="120"/>
      <c r="BD16" s="120"/>
      <c r="BE16" s="120"/>
      <c r="BF16" s="120"/>
      <c r="BG16" s="135"/>
      <c r="BH16" s="57" t="s">
        <v>1085</v>
      </c>
      <c r="BI16" s="364"/>
    </row>
    <row r="17" spans="1:150" s="113" customFormat="1" ht="25.5" hidden="1" customHeight="1" x14ac:dyDescent="0.25">
      <c r="A17" s="20" t="s">
        <v>88</v>
      </c>
      <c r="B17" s="21" t="s">
        <v>83</v>
      </c>
      <c r="C17" s="21"/>
      <c r="D17" s="22" t="s">
        <v>292</v>
      </c>
      <c r="E17" s="23"/>
      <c r="F17" s="23"/>
      <c r="G17" s="23"/>
      <c r="H17" s="23"/>
      <c r="I17" s="23"/>
      <c r="J17" s="23"/>
      <c r="K17" s="23"/>
      <c r="L17" s="23"/>
      <c r="M17" s="23"/>
      <c r="N17" s="23"/>
      <c r="O17" s="23"/>
      <c r="P17" s="23"/>
      <c r="Q17" s="23"/>
      <c r="R17" s="23"/>
      <c r="S17" s="24"/>
      <c r="T17" s="25"/>
      <c r="U17" s="38"/>
      <c r="V17" s="38"/>
      <c r="W17" s="28" t="s">
        <v>275</v>
      </c>
      <c r="X17" s="108"/>
      <c r="Y17" s="108"/>
      <c r="Z17" s="108"/>
      <c r="AA17" s="108"/>
      <c r="AB17" s="108"/>
      <c r="AC17" s="108"/>
      <c r="AD17" s="108"/>
      <c r="AE17" s="109"/>
      <c r="AF17" s="110"/>
      <c r="AG17" s="110"/>
      <c r="AH17" s="110"/>
      <c r="AI17" s="111"/>
      <c r="AJ17" s="109"/>
      <c r="AK17" s="112"/>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1"/>
      <c r="BH17" s="57"/>
      <c r="BI17" s="364" t="s">
        <v>275</v>
      </c>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row>
    <row r="18" spans="1:150" ht="25.5" hidden="1" customHeight="1" x14ac:dyDescent="0.25">
      <c r="A18" s="349" t="s">
        <v>293</v>
      </c>
      <c r="B18" s="349" t="s">
        <v>294</v>
      </c>
      <c r="C18" s="349" t="s">
        <v>295</v>
      </c>
      <c r="D18" s="350" t="s">
        <v>296</v>
      </c>
      <c r="E18" s="351" t="s">
        <v>297</v>
      </c>
      <c r="F18" s="352" t="s">
        <v>114</v>
      </c>
      <c r="G18" s="352" t="s">
        <v>298</v>
      </c>
      <c r="H18" s="352" t="s">
        <v>299</v>
      </c>
      <c r="I18" s="352" t="s">
        <v>115</v>
      </c>
      <c r="J18" s="352" t="s">
        <v>112</v>
      </c>
      <c r="K18" s="352"/>
      <c r="L18" s="352"/>
      <c r="M18" s="352"/>
      <c r="N18" s="353">
        <v>364031.13</v>
      </c>
      <c r="O18" s="353">
        <v>27302.34</v>
      </c>
      <c r="P18" s="353">
        <v>27302.33</v>
      </c>
      <c r="Q18" s="353"/>
      <c r="R18" s="353"/>
      <c r="S18" s="353">
        <v>309426.46000000002</v>
      </c>
      <c r="T18" s="354">
        <v>42491</v>
      </c>
      <c r="U18" s="355">
        <v>42644</v>
      </c>
      <c r="V18" s="355">
        <v>42735</v>
      </c>
      <c r="W18" s="356">
        <v>43524</v>
      </c>
      <c r="X18" s="357"/>
      <c r="Y18" s="357">
        <v>196253.5</v>
      </c>
      <c r="Z18" s="357">
        <v>117752.09999999999</v>
      </c>
      <c r="AA18" s="357">
        <v>78501.400000000009</v>
      </c>
      <c r="AB18" s="357"/>
      <c r="AC18" s="357"/>
      <c r="AD18" s="357"/>
      <c r="AE18" s="358"/>
      <c r="AF18" s="359">
        <v>30</v>
      </c>
      <c r="AG18" s="360" t="s">
        <v>250</v>
      </c>
      <c r="AH18" s="359"/>
      <c r="AI18" s="361"/>
      <c r="AJ18" s="362"/>
      <c r="AK18" s="363"/>
      <c r="AL18" s="359"/>
      <c r="AM18" s="359"/>
      <c r="AN18" s="359"/>
      <c r="AO18" s="359"/>
      <c r="AP18" s="359" t="s">
        <v>171</v>
      </c>
      <c r="AQ18" s="360" t="s">
        <v>739</v>
      </c>
      <c r="AR18" s="360">
        <v>8001</v>
      </c>
      <c r="AS18" s="360"/>
      <c r="AT18" s="360"/>
      <c r="AU18" s="359"/>
      <c r="AV18" s="359"/>
      <c r="AW18" s="359"/>
      <c r="AX18" s="359"/>
      <c r="AY18" s="359"/>
      <c r="AZ18" s="359"/>
      <c r="BA18" s="359"/>
      <c r="BB18" s="359"/>
      <c r="BC18" s="359"/>
      <c r="BD18" s="359"/>
      <c r="BE18" s="359"/>
      <c r="BF18" s="359"/>
      <c r="BG18" s="361"/>
      <c r="BH18" s="57" t="s">
        <v>828</v>
      </c>
      <c r="BI18" s="364" t="s">
        <v>939</v>
      </c>
    </row>
    <row r="19" spans="1:150" ht="25.5" hidden="1" customHeight="1" x14ac:dyDescent="0.25">
      <c r="A19" s="29" t="s">
        <v>1076</v>
      </c>
      <c r="B19" s="396" t="s">
        <v>1208</v>
      </c>
      <c r="C19" s="29"/>
      <c r="D19" s="30" t="s">
        <v>1086</v>
      </c>
      <c r="E19" s="31" t="s">
        <v>1087</v>
      </c>
      <c r="F19" s="32"/>
      <c r="G19" s="32" t="s">
        <v>1088</v>
      </c>
      <c r="H19" s="32"/>
      <c r="I19" s="32"/>
      <c r="J19" s="32"/>
      <c r="K19" s="32" t="s">
        <v>36</v>
      </c>
      <c r="L19" s="32"/>
      <c r="M19" s="32"/>
      <c r="N19" s="33">
        <v>500000</v>
      </c>
      <c r="O19" s="33"/>
      <c r="P19" s="33"/>
      <c r="Q19" s="33">
        <v>500000</v>
      </c>
      <c r="R19" s="33"/>
      <c r="S19" s="33"/>
      <c r="T19" s="35"/>
      <c r="U19" s="35"/>
      <c r="V19" s="35">
        <v>43560</v>
      </c>
      <c r="W19" s="36">
        <v>45291</v>
      </c>
      <c r="X19" s="114"/>
      <c r="Y19" s="114"/>
      <c r="Z19" s="114"/>
      <c r="AA19" s="114"/>
      <c r="AB19" s="114"/>
      <c r="AC19" s="114"/>
      <c r="AD19" s="114"/>
      <c r="AE19" s="115"/>
      <c r="AF19" s="120">
        <v>51</v>
      </c>
      <c r="AG19" s="129" t="s">
        <v>1082</v>
      </c>
      <c r="AH19" s="120"/>
      <c r="AI19" s="120"/>
      <c r="AJ19" s="136"/>
      <c r="AK19" s="120"/>
      <c r="AL19" s="120"/>
      <c r="AM19" s="120"/>
      <c r="AN19" s="120"/>
      <c r="AO19" s="120"/>
      <c r="AP19" s="120"/>
      <c r="AQ19" s="129" t="s">
        <v>1083</v>
      </c>
      <c r="AR19" s="129">
        <v>22</v>
      </c>
      <c r="AS19" s="129"/>
      <c r="AT19" s="129" t="s">
        <v>1084</v>
      </c>
      <c r="AU19" s="120">
        <v>33</v>
      </c>
      <c r="AV19" s="120"/>
      <c r="AW19" s="120"/>
      <c r="AX19" s="120"/>
      <c r="AY19" s="120"/>
      <c r="AZ19" s="120"/>
      <c r="BA19" s="120"/>
      <c r="BB19" s="120"/>
      <c r="BC19" s="120"/>
      <c r="BD19" s="120"/>
      <c r="BE19" s="120"/>
      <c r="BF19" s="120"/>
      <c r="BG19" s="135"/>
      <c r="BH19" s="57" t="s">
        <v>1089</v>
      </c>
      <c r="BI19" s="364"/>
    </row>
    <row r="20" spans="1:150" s="435" customFormat="1" ht="25.5" customHeight="1" x14ac:dyDescent="0.25">
      <c r="A20" s="436" t="s">
        <v>1197</v>
      </c>
      <c r="B20" s="423" t="s">
        <v>83</v>
      </c>
      <c r="C20" s="423"/>
      <c r="D20" s="424" t="s">
        <v>1199</v>
      </c>
      <c r="E20" s="425"/>
      <c r="F20" s="425"/>
      <c r="G20" s="425"/>
      <c r="H20" s="425"/>
      <c r="I20" s="425"/>
      <c r="J20" s="425"/>
      <c r="K20" s="425"/>
      <c r="L20" s="425"/>
      <c r="M20" s="425"/>
      <c r="N20" s="425"/>
      <c r="O20" s="425"/>
      <c r="P20" s="425"/>
      <c r="Q20" s="425"/>
      <c r="R20" s="425"/>
      <c r="S20" s="426"/>
      <c r="T20" s="427"/>
      <c r="U20" s="428"/>
      <c r="V20" s="428"/>
      <c r="W20" s="429" t="s">
        <v>275</v>
      </c>
      <c r="X20" s="430"/>
      <c r="Y20" s="430"/>
      <c r="Z20" s="430"/>
      <c r="AA20" s="430"/>
      <c r="AB20" s="430"/>
      <c r="AC20" s="430"/>
      <c r="AD20" s="430"/>
      <c r="AE20" s="431"/>
      <c r="AF20" s="432"/>
      <c r="AG20" s="432"/>
      <c r="AH20" s="432"/>
      <c r="AI20" s="433"/>
      <c r="AJ20" s="431"/>
      <c r="AK20" s="434"/>
      <c r="AL20" s="432"/>
      <c r="AM20" s="432"/>
      <c r="AN20" s="432"/>
      <c r="AO20" s="432"/>
      <c r="AP20" s="432"/>
      <c r="AQ20" s="432"/>
      <c r="AR20" s="432"/>
      <c r="AS20" s="432"/>
      <c r="AT20" s="432"/>
      <c r="AU20" s="432"/>
      <c r="AV20" s="432"/>
      <c r="AW20" s="432"/>
      <c r="AX20" s="432"/>
      <c r="AY20" s="432"/>
      <c r="AZ20" s="432"/>
      <c r="BA20" s="432"/>
      <c r="BB20" s="432"/>
      <c r="BC20" s="432"/>
      <c r="BD20" s="432"/>
      <c r="BE20" s="432"/>
      <c r="BF20" s="432"/>
      <c r="BG20" s="433"/>
      <c r="BH20" s="386"/>
      <c r="BI20" s="387" t="s">
        <v>275</v>
      </c>
      <c r="BJ20" s="422"/>
      <c r="BK20" s="422"/>
      <c r="BL20" s="422"/>
      <c r="BM20" s="422"/>
      <c r="BN20" s="422"/>
      <c r="BO20" s="422"/>
      <c r="BP20" s="422"/>
      <c r="BQ20" s="422"/>
      <c r="BR20" s="422"/>
      <c r="BS20" s="422"/>
      <c r="BT20" s="422"/>
      <c r="BU20" s="422"/>
      <c r="BV20" s="422"/>
      <c r="BW20" s="422"/>
      <c r="BX20" s="422"/>
      <c r="BY20" s="422"/>
      <c r="BZ20" s="422"/>
      <c r="CA20" s="422"/>
      <c r="CB20" s="422"/>
      <c r="CC20" s="422"/>
      <c r="CD20" s="422"/>
      <c r="CE20" s="422"/>
      <c r="CF20" s="422"/>
      <c r="CG20" s="422"/>
      <c r="CH20" s="422"/>
      <c r="CI20" s="422"/>
      <c r="CJ20" s="422"/>
      <c r="CK20" s="422"/>
      <c r="CL20" s="422"/>
      <c r="CM20" s="422"/>
      <c r="CN20" s="422"/>
      <c r="CO20" s="422"/>
      <c r="CP20" s="422"/>
      <c r="CQ20" s="422"/>
      <c r="CR20" s="422"/>
      <c r="CS20" s="422"/>
      <c r="CT20" s="422"/>
      <c r="CU20" s="422"/>
      <c r="CV20" s="422"/>
      <c r="CW20" s="422"/>
      <c r="CX20" s="422"/>
      <c r="CY20" s="422"/>
      <c r="CZ20" s="422"/>
      <c r="DA20" s="422"/>
      <c r="DB20" s="422"/>
      <c r="DC20" s="422"/>
      <c r="DD20" s="422"/>
      <c r="DE20" s="422"/>
      <c r="DF20" s="422"/>
      <c r="DG20" s="422"/>
      <c r="DH20" s="422"/>
      <c r="DI20" s="422"/>
      <c r="DJ20" s="422"/>
      <c r="DK20" s="422"/>
      <c r="DL20" s="422"/>
      <c r="DM20" s="422"/>
      <c r="DN20" s="422"/>
      <c r="DO20" s="422"/>
      <c r="DP20" s="422"/>
      <c r="DQ20" s="422"/>
      <c r="DR20" s="422"/>
      <c r="DS20" s="422"/>
      <c r="DT20" s="422"/>
      <c r="DU20" s="422"/>
      <c r="DV20" s="422"/>
      <c r="DW20" s="422"/>
      <c r="DX20" s="422"/>
      <c r="DY20" s="422"/>
      <c r="DZ20" s="422"/>
      <c r="EA20" s="422"/>
      <c r="EB20" s="422"/>
      <c r="EC20" s="422"/>
      <c r="ED20" s="422"/>
      <c r="EE20" s="422"/>
      <c r="EF20" s="422"/>
      <c r="EG20" s="422"/>
      <c r="EH20" s="422"/>
      <c r="EI20" s="422"/>
      <c r="EJ20" s="422"/>
      <c r="EK20" s="422"/>
      <c r="EL20" s="422"/>
      <c r="EM20" s="422"/>
      <c r="EN20" s="422"/>
      <c r="EO20" s="422"/>
      <c r="EP20" s="422"/>
      <c r="EQ20" s="422"/>
      <c r="ER20" s="422"/>
      <c r="ES20" s="422"/>
      <c r="ET20" s="422"/>
    </row>
    <row r="21" spans="1:150" s="422" customFormat="1" ht="132" customHeight="1" x14ac:dyDescent="0.25">
      <c r="A21" s="412" t="s">
        <v>1198</v>
      </c>
      <c r="B21" s="412" t="s">
        <v>1209</v>
      </c>
      <c r="C21" s="372"/>
      <c r="D21" s="413" t="s">
        <v>1200</v>
      </c>
      <c r="E21" s="437" t="s">
        <v>303</v>
      </c>
      <c r="F21" s="437" t="s">
        <v>114</v>
      </c>
      <c r="G21" s="437" t="s">
        <v>304</v>
      </c>
      <c r="H21" s="437" t="s">
        <v>1206</v>
      </c>
      <c r="I21" s="437" t="s">
        <v>111</v>
      </c>
      <c r="J21" s="437" t="s">
        <v>112</v>
      </c>
      <c r="K21" s="414"/>
      <c r="L21" s="414"/>
      <c r="M21" s="414"/>
      <c r="N21" s="402">
        <f>O21+P21+Q21+R21+S21</f>
        <v>14033900</v>
      </c>
      <c r="O21" s="402">
        <v>2832152.18</v>
      </c>
      <c r="P21" s="402">
        <v>908249.82</v>
      </c>
      <c r="Q21" s="402"/>
      <c r="R21" s="402"/>
      <c r="S21" s="402">
        <v>10293498</v>
      </c>
      <c r="T21" s="415">
        <v>44074</v>
      </c>
      <c r="U21" s="416">
        <v>44104</v>
      </c>
      <c r="V21" s="416">
        <v>44165</v>
      </c>
      <c r="W21" s="344">
        <v>45199</v>
      </c>
      <c r="X21" s="417">
        <v>0</v>
      </c>
      <c r="Y21" s="417">
        <v>227566.4</v>
      </c>
      <c r="Z21" s="418">
        <v>135621.20000000001</v>
      </c>
      <c r="AA21" s="418">
        <v>71242.399999999994</v>
      </c>
      <c r="AB21" s="418">
        <v>0</v>
      </c>
      <c r="AC21" s="418"/>
      <c r="AD21" s="418"/>
      <c r="AE21" s="419"/>
      <c r="AF21" s="329">
        <v>50</v>
      </c>
      <c r="AG21" s="330" t="s">
        <v>775</v>
      </c>
      <c r="AH21" s="329"/>
      <c r="AI21" s="420"/>
      <c r="AJ21" s="419"/>
      <c r="AK21" s="421"/>
      <c r="AL21" s="329"/>
      <c r="AM21" s="329"/>
      <c r="AN21" s="329"/>
      <c r="AO21" s="329"/>
      <c r="AP21" s="329" t="s">
        <v>1202</v>
      </c>
      <c r="AQ21" s="330" t="s">
        <v>1203</v>
      </c>
      <c r="AR21" s="330">
        <v>4</v>
      </c>
      <c r="AS21" s="329" t="s">
        <v>1204</v>
      </c>
      <c r="AT21" s="330" t="s">
        <v>1205</v>
      </c>
      <c r="AU21" s="330">
        <v>17</v>
      </c>
      <c r="AV21" s="329"/>
      <c r="AW21" s="329"/>
      <c r="AX21" s="329"/>
      <c r="AY21" s="329"/>
      <c r="AZ21" s="329"/>
      <c r="BA21" s="329"/>
      <c r="BB21" s="329"/>
      <c r="BC21" s="329"/>
      <c r="BD21" s="329"/>
      <c r="BE21" s="329"/>
      <c r="BF21" s="329"/>
      <c r="BG21" s="420"/>
      <c r="BH21" s="386" t="s">
        <v>1201</v>
      </c>
      <c r="BI21" s="387"/>
    </row>
    <row r="22" spans="1:150" ht="24.75" hidden="1" customHeight="1" thickBot="1" x14ac:dyDescent="0.3">
      <c r="A22" s="15" t="s">
        <v>300</v>
      </c>
      <c r="B22" s="16" t="s">
        <v>83</v>
      </c>
      <c r="C22" s="16"/>
      <c r="D22" s="16" t="s">
        <v>301</v>
      </c>
      <c r="E22" s="17"/>
      <c r="F22" s="17"/>
      <c r="G22" s="17"/>
      <c r="H22" s="17"/>
      <c r="I22" s="17"/>
      <c r="J22" s="17"/>
      <c r="K22" s="17"/>
      <c r="L22" s="17"/>
      <c r="M22" s="17"/>
      <c r="N22" s="17"/>
      <c r="O22" s="17"/>
      <c r="P22" s="17"/>
      <c r="Q22" s="17"/>
      <c r="R22" s="17"/>
      <c r="S22" s="17"/>
      <c r="T22" s="46"/>
      <c r="U22" s="213"/>
      <c r="V22" s="213"/>
      <c r="W22" s="214" t="s">
        <v>275</v>
      </c>
      <c r="X22" s="17"/>
      <c r="Y22" s="17"/>
      <c r="Z22" s="17"/>
      <c r="AA22" s="17"/>
      <c r="AB22" s="17"/>
      <c r="AC22" s="17"/>
      <c r="AD22" s="17"/>
      <c r="AF22" s="17"/>
      <c r="AG22" s="17"/>
      <c r="AH22" s="17"/>
      <c r="AI22" s="17"/>
      <c r="AJ22" s="127"/>
      <c r="AK22" s="17"/>
      <c r="AL22" s="17"/>
      <c r="AM22" s="17"/>
      <c r="AN22" s="17"/>
      <c r="AO22" s="17"/>
      <c r="AP22" s="107"/>
      <c r="AQ22" s="107"/>
      <c r="AR22" s="107"/>
      <c r="AS22" s="107"/>
      <c r="AT22" s="17"/>
      <c r="AU22" s="107"/>
      <c r="AV22" s="107"/>
      <c r="AW22" s="17"/>
      <c r="AX22" s="107"/>
      <c r="AY22" s="107"/>
      <c r="AZ22" s="17"/>
      <c r="BA22" s="107"/>
      <c r="BB22" s="107"/>
      <c r="BC22" s="107"/>
      <c r="BD22" s="107"/>
      <c r="BE22" s="107"/>
      <c r="BF22" s="107"/>
      <c r="BG22" s="107"/>
      <c r="BH22" s="57"/>
      <c r="BI22" s="364" t="s">
        <v>275</v>
      </c>
    </row>
    <row r="23" spans="1:150" s="113" customFormat="1" ht="25.5" hidden="1" customHeight="1" x14ac:dyDescent="0.25">
      <c r="A23" s="20" t="s">
        <v>89</v>
      </c>
      <c r="B23" s="21" t="s">
        <v>83</v>
      </c>
      <c r="C23" s="21"/>
      <c r="D23" s="22" t="s">
        <v>302</v>
      </c>
      <c r="E23" s="23" t="s">
        <v>303</v>
      </c>
      <c r="F23" s="23" t="s">
        <v>122</v>
      </c>
      <c r="G23" s="23" t="s">
        <v>304</v>
      </c>
      <c r="H23" s="23" t="s">
        <v>305</v>
      </c>
      <c r="I23" s="23" t="s">
        <v>115</v>
      </c>
      <c r="J23" s="23"/>
      <c r="K23" s="23"/>
      <c r="L23" s="23"/>
      <c r="M23" s="23"/>
      <c r="N23" s="49"/>
      <c r="O23" s="49"/>
      <c r="P23" s="23"/>
      <c r="Q23" s="23"/>
      <c r="R23" s="23"/>
      <c r="S23" s="50">
        <v>3321362</v>
      </c>
      <c r="T23" s="25">
        <v>42826</v>
      </c>
      <c r="U23" s="38"/>
      <c r="V23" s="38">
        <v>42917</v>
      </c>
      <c r="W23" s="28">
        <v>45291</v>
      </c>
      <c r="X23" s="108"/>
      <c r="Y23" s="108"/>
      <c r="Z23" s="108"/>
      <c r="AA23" s="108"/>
      <c r="AB23" s="108"/>
      <c r="AC23" s="108"/>
      <c r="AD23" s="108"/>
      <c r="AE23" s="109"/>
      <c r="AF23" s="110">
        <v>50</v>
      </c>
      <c r="AG23" s="137" t="s">
        <v>258</v>
      </c>
      <c r="AH23" s="110"/>
      <c r="AI23" s="111"/>
      <c r="AJ23" s="109"/>
      <c r="AK23" s="112"/>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1"/>
      <c r="BH23" s="57"/>
      <c r="BI23" s="364" t="s">
        <v>275</v>
      </c>
      <c r="BJ23" s="101"/>
      <c r="BK23" s="101"/>
      <c r="BL23" s="101"/>
      <c r="BM23" s="101"/>
      <c r="BN23" s="101"/>
      <c r="BO23" s="101"/>
      <c r="BP23" s="101"/>
      <c r="BQ23" s="101"/>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1"/>
      <c r="DQ23" s="101"/>
      <c r="DR23" s="101"/>
      <c r="DS23" s="101"/>
      <c r="DT23" s="101"/>
      <c r="DU23" s="101"/>
      <c r="DV23" s="101"/>
      <c r="DW23" s="101"/>
      <c r="DX23" s="101"/>
      <c r="DY23" s="101"/>
      <c r="DZ23" s="101"/>
      <c r="EA23" s="101"/>
      <c r="EB23" s="101"/>
      <c r="EC23" s="101"/>
      <c r="ED23" s="101"/>
      <c r="EE23" s="101"/>
      <c r="EF23" s="101"/>
      <c r="EG23" s="101"/>
      <c r="EH23" s="101"/>
      <c r="EI23" s="101"/>
      <c r="EJ23" s="101"/>
      <c r="EK23" s="101"/>
      <c r="EL23" s="101"/>
      <c r="EM23" s="101"/>
      <c r="EN23" s="101"/>
      <c r="EO23" s="101"/>
      <c r="EP23" s="101"/>
      <c r="EQ23" s="101"/>
      <c r="ER23" s="101"/>
      <c r="ES23" s="101"/>
      <c r="ET23" s="101"/>
    </row>
    <row r="24" spans="1:150" ht="24.75" hidden="1" customHeight="1" thickBot="1" x14ac:dyDescent="0.3">
      <c r="A24" s="15" t="s">
        <v>306</v>
      </c>
      <c r="B24" s="16" t="s">
        <v>83</v>
      </c>
      <c r="C24" s="16"/>
      <c r="D24" s="16" t="s">
        <v>307</v>
      </c>
      <c r="E24" s="17"/>
      <c r="F24" s="17"/>
      <c r="G24" s="17"/>
      <c r="H24" s="17"/>
      <c r="I24" s="17"/>
      <c r="J24" s="17"/>
      <c r="K24" s="17"/>
      <c r="L24" s="17"/>
      <c r="M24" s="17"/>
      <c r="N24" s="17"/>
      <c r="O24" s="17"/>
      <c r="P24" s="17"/>
      <c r="Q24" s="17"/>
      <c r="R24" s="17"/>
      <c r="S24" s="17"/>
      <c r="T24" s="46"/>
      <c r="U24" s="47"/>
      <c r="V24" s="47"/>
      <c r="W24" s="48" t="s">
        <v>275</v>
      </c>
      <c r="X24" s="17"/>
      <c r="Y24" s="17"/>
      <c r="Z24" s="17"/>
      <c r="AA24" s="17"/>
      <c r="AB24" s="17"/>
      <c r="AC24" s="17"/>
      <c r="AD24" s="17"/>
      <c r="AF24" s="17"/>
      <c r="AG24" s="17"/>
      <c r="AH24" s="17"/>
      <c r="AI24" s="17"/>
      <c r="AJ24" s="136"/>
      <c r="AK24" s="17"/>
      <c r="AL24" s="17"/>
      <c r="AM24" s="17"/>
      <c r="AN24" s="17"/>
      <c r="AO24" s="17"/>
      <c r="AP24" s="107"/>
      <c r="AQ24" s="107"/>
      <c r="AR24" s="107"/>
      <c r="AS24" s="107"/>
      <c r="AT24" s="17"/>
      <c r="AU24" s="107"/>
      <c r="AV24" s="107"/>
      <c r="AW24" s="17"/>
      <c r="AX24" s="107"/>
      <c r="AY24" s="107"/>
      <c r="AZ24" s="17"/>
      <c r="BA24" s="107"/>
      <c r="BB24" s="107"/>
      <c r="BC24" s="107"/>
      <c r="BD24" s="107"/>
      <c r="BE24" s="107"/>
      <c r="BF24" s="107"/>
      <c r="BG24" s="107"/>
      <c r="BH24" s="57"/>
      <c r="BI24" s="364" t="s">
        <v>275</v>
      </c>
    </row>
    <row r="25" spans="1:150" ht="24.75" hidden="1" customHeight="1" thickBot="1" x14ac:dyDescent="0.3">
      <c r="A25" s="15" t="s">
        <v>308</v>
      </c>
      <c r="B25" s="16" t="s">
        <v>83</v>
      </c>
      <c r="C25" s="16"/>
      <c r="D25" s="16" t="s">
        <v>309</v>
      </c>
      <c r="E25" s="17"/>
      <c r="F25" s="17"/>
      <c r="G25" s="17"/>
      <c r="H25" s="17"/>
      <c r="I25" s="17"/>
      <c r="J25" s="17"/>
      <c r="K25" s="17"/>
      <c r="L25" s="17"/>
      <c r="M25" s="17"/>
      <c r="N25" s="17"/>
      <c r="O25" s="17"/>
      <c r="P25" s="17"/>
      <c r="Q25" s="17"/>
      <c r="R25" s="17"/>
      <c r="S25" s="17"/>
      <c r="T25" s="46"/>
      <c r="U25" s="47"/>
      <c r="V25" s="47"/>
      <c r="W25" s="48" t="s">
        <v>275</v>
      </c>
      <c r="X25" s="17"/>
      <c r="Y25" s="17"/>
      <c r="Z25" s="17"/>
      <c r="AA25" s="17"/>
      <c r="AB25" s="17"/>
      <c r="AC25" s="17"/>
      <c r="AD25" s="17"/>
      <c r="AF25" s="17"/>
      <c r="AG25" s="17"/>
      <c r="AH25" s="17"/>
      <c r="AI25" s="17"/>
      <c r="AJ25" s="136"/>
      <c r="AK25" s="17"/>
      <c r="AL25" s="17"/>
      <c r="AM25" s="17"/>
      <c r="AN25" s="17"/>
      <c r="AO25" s="17"/>
      <c r="AP25" s="107"/>
      <c r="AQ25" s="107"/>
      <c r="AR25" s="107"/>
      <c r="AS25" s="107"/>
      <c r="AT25" s="17"/>
      <c r="AU25" s="107"/>
      <c r="AV25" s="107"/>
      <c r="AW25" s="17"/>
      <c r="AX25" s="107"/>
      <c r="AY25" s="107"/>
      <c r="AZ25" s="17"/>
      <c r="BA25" s="107"/>
      <c r="BB25" s="107"/>
      <c r="BC25" s="107"/>
      <c r="BD25" s="107"/>
      <c r="BE25" s="107"/>
      <c r="BF25" s="107"/>
      <c r="BG25" s="107"/>
      <c r="BH25" s="57"/>
      <c r="BI25" s="364" t="s">
        <v>275</v>
      </c>
    </row>
    <row r="26" spans="1:150" s="113" customFormat="1" ht="25.5" hidden="1" customHeight="1" x14ac:dyDescent="0.25">
      <c r="A26" s="20" t="s">
        <v>310</v>
      </c>
      <c r="B26" s="21" t="s">
        <v>83</v>
      </c>
      <c r="C26" s="21"/>
      <c r="D26" s="22" t="s">
        <v>311</v>
      </c>
      <c r="E26" s="23"/>
      <c r="F26" s="23"/>
      <c r="G26" s="23"/>
      <c r="H26" s="23"/>
      <c r="I26" s="23"/>
      <c r="J26" s="23"/>
      <c r="K26" s="23"/>
      <c r="L26" s="23"/>
      <c r="M26" s="23"/>
      <c r="N26" s="23"/>
      <c r="O26" s="23"/>
      <c r="P26" s="23"/>
      <c r="Q26" s="23"/>
      <c r="R26" s="23"/>
      <c r="S26" s="24"/>
      <c r="T26" s="25"/>
      <c r="U26" s="38"/>
      <c r="V26" s="38"/>
      <c r="W26" s="28"/>
      <c r="X26" s="108"/>
      <c r="Y26" s="108"/>
      <c r="Z26" s="108"/>
      <c r="AA26" s="108"/>
      <c r="AB26" s="108"/>
      <c r="AC26" s="108"/>
      <c r="AD26" s="138"/>
      <c r="AE26" s="109"/>
      <c r="AF26" s="112"/>
      <c r="AG26" s="110"/>
      <c r="AH26" s="110"/>
      <c r="AI26" s="111"/>
      <c r="AJ26" s="109"/>
      <c r="AK26" s="112"/>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1"/>
      <c r="BH26" s="57"/>
      <c r="BI26" s="364" t="s">
        <v>275</v>
      </c>
      <c r="BJ26" s="101"/>
      <c r="BK26" s="101"/>
      <c r="BL26" s="101"/>
      <c r="BM26" s="101"/>
      <c r="BN26" s="101"/>
      <c r="BO26" s="101"/>
      <c r="BP26" s="101"/>
      <c r="BQ26" s="101"/>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1"/>
      <c r="DQ26" s="101"/>
      <c r="DR26" s="101"/>
      <c r="DS26" s="101"/>
      <c r="DT26" s="101"/>
      <c r="DU26" s="101"/>
      <c r="DV26" s="101"/>
      <c r="DW26" s="101"/>
      <c r="DX26" s="101"/>
      <c r="DY26" s="101"/>
      <c r="DZ26" s="101"/>
      <c r="EA26" s="101"/>
      <c r="EB26" s="101"/>
      <c r="EC26" s="101"/>
      <c r="ED26" s="101"/>
      <c r="EE26" s="101"/>
      <c r="EF26" s="101"/>
      <c r="EG26" s="101"/>
      <c r="EH26" s="101"/>
      <c r="EI26" s="101"/>
      <c r="EJ26" s="101"/>
      <c r="EK26" s="101"/>
      <c r="EL26" s="101"/>
      <c r="EM26" s="101"/>
      <c r="EN26" s="101"/>
      <c r="EO26" s="101"/>
      <c r="EP26" s="101"/>
      <c r="EQ26" s="101"/>
      <c r="ER26" s="101"/>
      <c r="ES26" s="101"/>
      <c r="ET26" s="101"/>
    </row>
    <row r="27" spans="1:150" ht="25.5" hidden="1" customHeight="1" x14ac:dyDescent="0.25">
      <c r="A27" s="29" t="s">
        <v>312</v>
      </c>
      <c r="B27" s="29" t="s">
        <v>313</v>
      </c>
      <c r="C27" s="29" t="s">
        <v>314</v>
      </c>
      <c r="D27" s="30" t="s">
        <v>315</v>
      </c>
      <c r="E27" s="31" t="s">
        <v>266</v>
      </c>
      <c r="F27" s="32" t="s">
        <v>130</v>
      </c>
      <c r="G27" s="32" t="s">
        <v>316</v>
      </c>
      <c r="H27" s="32" t="s">
        <v>131</v>
      </c>
      <c r="I27" s="32" t="s">
        <v>115</v>
      </c>
      <c r="J27" s="32"/>
      <c r="K27" s="32"/>
      <c r="L27" s="32"/>
      <c r="M27" s="32"/>
      <c r="N27" s="33">
        <v>799037.74</v>
      </c>
      <c r="O27" s="33">
        <v>119855.67</v>
      </c>
      <c r="P27" s="33"/>
      <c r="Q27" s="33"/>
      <c r="R27" s="33"/>
      <c r="S27" s="33">
        <v>679182.07</v>
      </c>
      <c r="T27" s="34">
        <v>42675</v>
      </c>
      <c r="U27" s="35">
        <v>42826</v>
      </c>
      <c r="V27" s="35">
        <v>42947</v>
      </c>
      <c r="W27" s="36">
        <v>44227</v>
      </c>
      <c r="X27" s="114"/>
      <c r="Y27" s="114">
        <v>150000</v>
      </c>
      <c r="Z27" s="114">
        <v>300000</v>
      </c>
      <c r="AA27" s="114">
        <v>248749</v>
      </c>
      <c r="AB27" s="114"/>
      <c r="AC27" s="114"/>
      <c r="AD27" s="139"/>
      <c r="AE27" s="115"/>
      <c r="AF27" s="119">
        <v>19</v>
      </c>
      <c r="AG27" s="129" t="s">
        <v>742</v>
      </c>
      <c r="AH27" s="120"/>
      <c r="AI27" s="135"/>
      <c r="AJ27" s="136"/>
      <c r="AK27" s="119"/>
      <c r="AL27" s="120"/>
      <c r="AM27" s="120"/>
      <c r="AN27" s="120"/>
      <c r="AO27" s="120"/>
      <c r="AP27" s="140"/>
      <c r="AQ27" s="140"/>
      <c r="AR27" s="120"/>
      <c r="AS27" s="140" t="s">
        <v>185</v>
      </c>
      <c r="AT27" s="140" t="s">
        <v>186</v>
      </c>
      <c r="AU27" s="120">
        <v>5</v>
      </c>
      <c r="AV27" s="120"/>
      <c r="AW27" s="120"/>
      <c r="AX27" s="120"/>
      <c r="AY27" s="120"/>
      <c r="AZ27" s="120"/>
      <c r="BA27" s="120"/>
      <c r="BB27" s="120"/>
      <c r="BC27" s="120"/>
      <c r="BD27" s="120"/>
      <c r="BE27" s="120"/>
      <c r="BF27" s="120"/>
      <c r="BG27" s="135"/>
      <c r="BH27" s="57" t="s">
        <v>823</v>
      </c>
      <c r="BI27" s="364" t="s">
        <v>941</v>
      </c>
      <c r="BJ27" s="122"/>
      <c r="BK27" s="122"/>
      <c r="BL27" s="122"/>
      <c r="BM27" s="122"/>
      <c r="BN27" s="122"/>
    </row>
    <row r="28" spans="1:150" ht="25.5" hidden="1" customHeight="1" x14ac:dyDescent="0.25">
      <c r="A28" s="29" t="s">
        <v>317</v>
      </c>
      <c r="B28" s="29" t="s">
        <v>318</v>
      </c>
      <c r="C28" s="29" t="s">
        <v>319</v>
      </c>
      <c r="D28" s="30" t="s">
        <v>320</v>
      </c>
      <c r="E28" s="31" t="s">
        <v>280</v>
      </c>
      <c r="F28" s="32" t="s">
        <v>130</v>
      </c>
      <c r="G28" s="32" t="s">
        <v>321</v>
      </c>
      <c r="H28" s="32" t="s">
        <v>131</v>
      </c>
      <c r="I28" s="32" t="s">
        <v>115</v>
      </c>
      <c r="J28" s="32" t="s">
        <v>112</v>
      </c>
      <c r="K28" s="32"/>
      <c r="L28" s="32"/>
      <c r="M28" s="32"/>
      <c r="N28" s="33">
        <v>275093.36</v>
      </c>
      <c r="O28" s="33">
        <v>22605.119999999999</v>
      </c>
      <c r="P28" s="33"/>
      <c r="Q28" s="33"/>
      <c r="R28" s="33">
        <v>18658.89</v>
      </c>
      <c r="S28" s="33">
        <v>233829.35</v>
      </c>
      <c r="T28" s="34">
        <v>42675</v>
      </c>
      <c r="U28" s="35">
        <v>42736</v>
      </c>
      <c r="V28" s="35">
        <v>42855</v>
      </c>
      <c r="W28" s="36">
        <v>43496</v>
      </c>
      <c r="X28" s="114"/>
      <c r="Y28" s="114">
        <v>200000</v>
      </c>
      <c r="Z28" s="114">
        <v>68617</v>
      </c>
      <c r="AA28" s="114"/>
      <c r="AB28" s="114"/>
      <c r="AC28" s="114"/>
      <c r="AD28" s="139"/>
      <c r="AE28" s="115"/>
      <c r="AF28" s="119">
        <v>12</v>
      </c>
      <c r="AG28" s="129" t="s">
        <v>241</v>
      </c>
      <c r="AH28" s="120"/>
      <c r="AI28" s="135"/>
      <c r="AJ28" s="136"/>
      <c r="AK28" s="119"/>
      <c r="AL28" s="120"/>
      <c r="AM28" s="120"/>
      <c r="AN28" s="120"/>
      <c r="AO28" s="120"/>
      <c r="AP28" s="120" t="s">
        <v>184</v>
      </c>
      <c r="AQ28" s="129" t="s">
        <v>232</v>
      </c>
      <c r="AR28" s="120">
        <v>0.21</v>
      </c>
      <c r="AS28" s="120"/>
      <c r="AT28" s="129"/>
      <c r="AU28" s="120"/>
      <c r="AV28" s="120" t="s">
        <v>187</v>
      </c>
      <c r="AW28" s="129" t="s">
        <v>233</v>
      </c>
      <c r="AX28" s="120">
        <v>0.51</v>
      </c>
      <c r="AY28" s="120"/>
      <c r="AZ28" s="120"/>
      <c r="BA28" s="120"/>
      <c r="BB28" s="120"/>
      <c r="BC28" s="120"/>
      <c r="BD28" s="120"/>
      <c r="BE28" s="120"/>
      <c r="BF28" s="120"/>
      <c r="BG28" s="135"/>
      <c r="BH28" s="57" t="s">
        <v>825</v>
      </c>
      <c r="BI28" s="364" t="s">
        <v>939</v>
      </c>
    </row>
    <row r="29" spans="1:150" ht="25.5" hidden="1" customHeight="1" x14ac:dyDescent="0.25">
      <c r="A29" s="29" t="s">
        <v>322</v>
      </c>
      <c r="B29" s="29" t="s">
        <v>323</v>
      </c>
      <c r="C29" s="29" t="s">
        <v>324</v>
      </c>
      <c r="D29" s="30" t="s">
        <v>325</v>
      </c>
      <c r="E29" s="31" t="s">
        <v>297</v>
      </c>
      <c r="F29" s="32" t="s">
        <v>130</v>
      </c>
      <c r="G29" s="32" t="s">
        <v>326</v>
      </c>
      <c r="H29" s="32" t="s">
        <v>131</v>
      </c>
      <c r="I29" s="32" t="s">
        <v>115</v>
      </c>
      <c r="J29" s="32" t="s">
        <v>112</v>
      </c>
      <c r="K29" s="32"/>
      <c r="L29" s="32"/>
      <c r="M29" s="32"/>
      <c r="N29" s="33">
        <v>794019</v>
      </c>
      <c r="O29" s="33">
        <v>59552</v>
      </c>
      <c r="P29" s="33"/>
      <c r="Q29" s="33"/>
      <c r="R29" s="33">
        <v>59551</v>
      </c>
      <c r="S29" s="33">
        <v>674916</v>
      </c>
      <c r="T29" s="34">
        <v>42675</v>
      </c>
      <c r="U29" s="35">
        <v>42917</v>
      </c>
      <c r="V29" s="35">
        <v>43008</v>
      </c>
      <c r="W29" s="36">
        <v>44012</v>
      </c>
      <c r="X29" s="114"/>
      <c r="Y29" s="114">
        <v>134983</v>
      </c>
      <c r="Z29" s="114">
        <v>404950</v>
      </c>
      <c r="AA29" s="114">
        <v>134983</v>
      </c>
      <c r="AB29" s="114"/>
      <c r="AC29" s="114"/>
      <c r="AD29" s="139"/>
      <c r="AE29" s="115"/>
      <c r="AF29" s="119">
        <v>12</v>
      </c>
      <c r="AG29" s="129" t="s">
        <v>241</v>
      </c>
      <c r="AH29" s="120"/>
      <c r="AI29" s="135"/>
      <c r="AJ29" s="136"/>
      <c r="AK29" s="119"/>
      <c r="AL29" s="120"/>
      <c r="AM29" s="120"/>
      <c r="AN29" s="120"/>
      <c r="AO29" s="120"/>
      <c r="AP29" s="120" t="s">
        <v>184</v>
      </c>
      <c r="AQ29" s="129" t="s">
        <v>232</v>
      </c>
      <c r="AR29" s="129">
        <v>2.09</v>
      </c>
      <c r="AS29" s="120"/>
      <c r="AT29" s="120"/>
      <c r="AU29" s="120"/>
      <c r="AV29" s="120"/>
      <c r="AW29" s="120"/>
      <c r="AX29" s="120"/>
      <c r="AY29" s="120"/>
      <c r="AZ29" s="120"/>
      <c r="BA29" s="120"/>
      <c r="BB29" s="120"/>
      <c r="BC29" s="120"/>
      <c r="BD29" s="120"/>
      <c r="BE29" s="120"/>
      <c r="BF29" s="120"/>
      <c r="BG29" s="135"/>
      <c r="BH29" s="57" t="s">
        <v>824</v>
      </c>
      <c r="BI29" s="364" t="s">
        <v>941</v>
      </c>
    </row>
    <row r="30" spans="1:150" ht="40.5" hidden="1" customHeight="1" x14ac:dyDescent="0.25">
      <c r="A30" s="29" t="s">
        <v>327</v>
      </c>
      <c r="B30" s="29" t="s">
        <v>328</v>
      </c>
      <c r="C30" s="29" t="s">
        <v>1092</v>
      </c>
      <c r="D30" s="30" t="s">
        <v>329</v>
      </c>
      <c r="E30" s="31" t="s">
        <v>297</v>
      </c>
      <c r="F30" s="32" t="s">
        <v>130</v>
      </c>
      <c r="G30" s="32" t="s">
        <v>326</v>
      </c>
      <c r="H30" s="32" t="s">
        <v>131</v>
      </c>
      <c r="I30" s="32" t="s">
        <v>115</v>
      </c>
      <c r="J30" s="32" t="s">
        <v>112</v>
      </c>
      <c r="K30" s="32"/>
      <c r="L30" s="32"/>
      <c r="M30" s="32"/>
      <c r="N30" s="33">
        <v>194118</v>
      </c>
      <c r="O30" s="33">
        <f>N30-S30</f>
        <v>79418</v>
      </c>
      <c r="P30" s="33"/>
      <c r="Q30" s="33"/>
      <c r="R30" s="33"/>
      <c r="S30" s="33">
        <v>114700</v>
      </c>
      <c r="T30" s="34">
        <v>42675</v>
      </c>
      <c r="U30" s="35">
        <v>43768</v>
      </c>
      <c r="V30" s="35">
        <v>43829</v>
      </c>
      <c r="W30" s="36">
        <v>44377</v>
      </c>
      <c r="X30" s="114"/>
      <c r="Y30" s="114"/>
      <c r="AA30" s="114">
        <v>0</v>
      </c>
      <c r="AB30" s="114">
        <v>60290</v>
      </c>
      <c r="AC30" s="114">
        <v>54410</v>
      </c>
      <c r="AD30" s="139"/>
      <c r="AE30" s="115"/>
      <c r="AF30" s="119">
        <v>19</v>
      </c>
      <c r="AG30" s="129" t="s">
        <v>742</v>
      </c>
      <c r="AH30" s="120"/>
      <c r="AI30" s="135"/>
      <c r="AJ30" s="136"/>
      <c r="AK30" s="119"/>
      <c r="AL30" s="120"/>
      <c r="AM30" s="120"/>
      <c r="AN30" s="120"/>
      <c r="AO30" s="120"/>
      <c r="AP30" s="140"/>
      <c r="AQ30" s="140"/>
      <c r="AR30" s="120"/>
      <c r="AS30" s="140" t="s">
        <v>185</v>
      </c>
      <c r="AT30" s="140" t="s">
        <v>186</v>
      </c>
      <c r="AU30" s="120">
        <v>1</v>
      </c>
      <c r="AV30" s="120"/>
      <c r="AW30" s="120"/>
      <c r="AX30" s="120"/>
      <c r="AY30" s="120"/>
      <c r="AZ30" s="120"/>
      <c r="BA30" s="120"/>
      <c r="BB30" s="120"/>
      <c r="BC30" s="120"/>
      <c r="BD30" s="120"/>
      <c r="BE30" s="120"/>
      <c r="BF30" s="120"/>
      <c r="BG30" s="135"/>
      <c r="BH30" s="41" t="s">
        <v>1012</v>
      </c>
      <c r="BI30" s="364" t="s">
        <v>1014</v>
      </c>
    </row>
    <row r="31" spans="1:150" ht="25.5" hidden="1" customHeight="1" x14ac:dyDescent="0.25">
      <c r="A31" s="29" t="s">
        <v>330</v>
      </c>
      <c r="B31" s="29" t="s">
        <v>331</v>
      </c>
      <c r="C31" s="29" t="s">
        <v>332</v>
      </c>
      <c r="D31" s="30" t="s">
        <v>333</v>
      </c>
      <c r="E31" s="31" t="s">
        <v>272</v>
      </c>
      <c r="F31" s="32" t="s">
        <v>130</v>
      </c>
      <c r="G31" s="32" t="s">
        <v>290</v>
      </c>
      <c r="H31" s="32" t="s">
        <v>131</v>
      </c>
      <c r="I31" s="32" t="s">
        <v>115</v>
      </c>
      <c r="J31" s="32" t="s">
        <v>112</v>
      </c>
      <c r="K31" s="32"/>
      <c r="L31" s="32"/>
      <c r="M31" s="32"/>
      <c r="N31" s="33">
        <v>1183328.81</v>
      </c>
      <c r="O31" s="33">
        <v>177499.33</v>
      </c>
      <c r="P31" s="33"/>
      <c r="Q31" s="33"/>
      <c r="R31" s="51"/>
      <c r="S31" s="33">
        <v>1005829.48</v>
      </c>
      <c r="T31" s="34">
        <v>42675</v>
      </c>
      <c r="U31" s="35">
        <v>42795</v>
      </c>
      <c r="V31" s="35">
        <v>42916</v>
      </c>
      <c r="W31" s="36">
        <v>44196</v>
      </c>
      <c r="X31" s="114"/>
      <c r="Y31" s="114">
        <v>127500</v>
      </c>
      <c r="Z31" s="114">
        <v>545780</v>
      </c>
      <c r="AA31" s="114">
        <v>218280</v>
      </c>
      <c r="AB31" s="114">
        <v>200000</v>
      </c>
      <c r="AC31" s="114"/>
      <c r="AD31" s="139"/>
      <c r="AE31" s="115"/>
      <c r="AF31" s="119">
        <v>12</v>
      </c>
      <c r="AG31" s="129" t="s">
        <v>241</v>
      </c>
      <c r="AH31" s="120"/>
      <c r="AI31" s="135"/>
      <c r="AJ31" s="136"/>
      <c r="AK31" s="119"/>
      <c r="AL31" s="120"/>
      <c r="AM31" s="120"/>
      <c r="AN31" s="120"/>
      <c r="AO31" s="120"/>
      <c r="AP31" s="120" t="s">
        <v>184</v>
      </c>
      <c r="AQ31" s="129" t="s">
        <v>232</v>
      </c>
      <c r="AR31" s="129">
        <v>1.65</v>
      </c>
      <c r="AS31" s="140" t="s">
        <v>185</v>
      </c>
      <c r="AT31" s="140" t="s">
        <v>186</v>
      </c>
      <c r="AU31" s="120">
        <v>2</v>
      </c>
      <c r="AV31" s="120"/>
      <c r="AW31" s="120"/>
      <c r="AX31" s="120"/>
      <c r="AY31" s="120"/>
      <c r="AZ31" s="120"/>
      <c r="BA31" s="120"/>
      <c r="BB31" s="120"/>
      <c r="BC31" s="120"/>
      <c r="BD31" s="120"/>
      <c r="BE31" s="120"/>
      <c r="BF31" s="120"/>
      <c r="BG31" s="135"/>
      <c r="BH31" s="57" t="s">
        <v>822</v>
      </c>
      <c r="BI31" s="364" t="s">
        <v>941</v>
      </c>
    </row>
    <row r="32" spans="1:150" ht="25.5" hidden="1" customHeight="1" x14ac:dyDescent="0.25">
      <c r="A32" s="29" t="s">
        <v>1090</v>
      </c>
      <c r="B32" s="29" t="s">
        <v>1093</v>
      </c>
      <c r="C32" s="396"/>
      <c r="D32" s="30" t="s">
        <v>1095</v>
      </c>
      <c r="E32" s="31" t="s">
        <v>280</v>
      </c>
      <c r="F32" s="32" t="s">
        <v>130</v>
      </c>
      <c r="G32" s="32" t="s">
        <v>321</v>
      </c>
      <c r="H32" s="32" t="s">
        <v>131</v>
      </c>
      <c r="I32" s="32" t="s">
        <v>115</v>
      </c>
      <c r="J32" s="32" t="s">
        <v>112</v>
      </c>
      <c r="K32" s="32"/>
      <c r="L32" s="32"/>
      <c r="M32" s="32"/>
      <c r="N32" s="33">
        <f>SUM(O32:S32)</f>
        <v>164147</v>
      </c>
      <c r="O32" s="33">
        <v>12681.5</v>
      </c>
      <c r="P32" s="33"/>
      <c r="Q32" s="33"/>
      <c r="R32" s="33">
        <v>12681.5</v>
      </c>
      <c r="S32" s="33">
        <v>138784</v>
      </c>
      <c r="T32" s="35">
        <v>43830</v>
      </c>
      <c r="U32" s="35">
        <v>44104</v>
      </c>
      <c r="V32" s="35">
        <v>44196</v>
      </c>
      <c r="W32" s="36">
        <v>44742</v>
      </c>
      <c r="X32" s="114"/>
      <c r="Y32" s="114"/>
      <c r="Z32" s="114"/>
      <c r="AA32" s="114"/>
      <c r="AB32" s="114"/>
      <c r="AC32" s="114"/>
      <c r="AD32" s="139"/>
      <c r="AE32" s="115"/>
      <c r="AF32" s="119">
        <v>12</v>
      </c>
      <c r="AG32" s="129" t="s">
        <v>241</v>
      </c>
      <c r="AH32" s="120"/>
      <c r="AI32" s="135"/>
      <c r="AJ32" s="136"/>
      <c r="AK32" s="119"/>
      <c r="AL32" s="120"/>
      <c r="AM32" s="120"/>
      <c r="AN32" s="120"/>
      <c r="AO32" s="120"/>
      <c r="AP32" s="120"/>
      <c r="AQ32" s="129"/>
      <c r="AR32" s="129"/>
      <c r="AS32" s="140"/>
      <c r="AT32" s="140"/>
      <c r="AU32" s="120"/>
      <c r="AV32" s="120" t="s">
        <v>187</v>
      </c>
      <c r="AW32" s="129" t="s">
        <v>233</v>
      </c>
      <c r="AX32" s="129">
        <v>0.21</v>
      </c>
      <c r="AY32" s="120"/>
      <c r="AZ32" s="120"/>
      <c r="BA32" s="120"/>
      <c r="BB32" s="120"/>
      <c r="BC32" s="120"/>
      <c r="BD32" s="120"/>
      <c r="BE32" s="120"/>
      <c r="BF32" s="120"/>
      <c r="BG32" s="135"/>
      <c r="BH32" s="57" t="s">
        <v>1124</v>
      </c>
      <c r="BI32" s="364"/>
    </row>
    <row r="33" spans="1:150" ht="25.5" hidden="1" customHeight="1" x14ac:dyDescent="0.25">
      <c r="A33" s="29" t="s">
        <v>1091</v>
      </c>
      <c r="B33" s="29" t="s">
        <v>1094</v>
      </c>
      <c r="C33" s="396"/>
      <c r="D33" s="397" t="s">
        <v>1096</v>
      </c>
      <c r="E33" s="398" t="s">
        <v>272</v>
      </c>
      <c r="F33" s="32" t="s">
        <v>130</v>
      </c>
      <c r="G33" s="32" t="s">
        <v>290</v>
      </c>
      <c r="H33" s="32" t="s">
        <v>131</v>
      </c>
      <c r="I33" s="32" t="s">
        <v>115</v>
      </c>
      <c r="J33" s="32" t="s">
        <v>112</v>
      </c>
      <c r="K33" s="32"/>
      <c r="L33" s="32"/>
      <c r="M33" s="32"/>
      <c r="N33" s="33">
        <f>SUM(O33:S33)</f>
        <v>215438.95</v>
      </c>
      <c r="O33" s="33">
        <v>32315.85</v>
      </c>
      <c r="P33" s="33"/>
      <c r="Q33" s="33"/>
      <c r="R33" s="51"/>
      <c r="S33" s="33">
        <v>183123.1</v>
      </c>
      <c r="T33" s="35">
        <v>43830</v>
      </c>
      <c r="U33" s="35">
        <v>44012</v>
      </c>
      <c r="V33" s="35">
        <v>44074</v>
      </c>
      <c r="W33" s="36">
        <v>44620</v>
      </c>
      <c r="X33" s="114"/>
      <c r="Y33" s="114"/>
      <c r="Z33" s="114"/>
      <c r="AA33" s="114"/>
      <c r="AB33" s="114"/>
      <c r="AC33" s="114"/>
      <c r="AD33" s="139"/>
      <c r="AE33" s="115"/>
      <c r="AF33" s="119">
        <v>12</v>
      </c>
      <c r="AG33" s="129" t="s">
        <v>241</v>
      </c>
      <c r="AH33" s="120"/>
      <c r="AI33" s="135"/>
      <c r="AJ33" s="136"/>
      <c r="AK33" s="119"/>
      <c r="AL33" s="120"/>
      <c r="AM33" s="120"/>
      <c r="AN33" s="120"/>
      <c r="AO33" s="120"/>
      <c r="AP33" s="120" t="s">
        <v>184</v>
      </c>
      <c r="AQ33" s="129" t="s">
        <v>232</v>
      </c>
      <c r="AR33" s="129">
        <v>0.2</v>
      </c>
      <c r="AS33" s="140"/>
      <c r="AT33" s="140"/>
      <c r="AU33" s="120"/>
      <c r="AV33" s="120"/>
      <c r="AW33" s="120"/>
      <c r="AX33" s="120"/>
      <c r="AY33" s="120"/>
      <c r="AZ33" s="120"/>
      <c r="BA33" s="120"/>
      <c r="BB33" s="120"/>
      <c r="BC33" s="120"/>
      <c r="BD33" s="120"/>
      <c r="BE33" s="120"/>
      <c r="BF33" s="120"/>
      <c r="BG33" s="135"/>
      <c r="BH33" s="57" t="s">
        <v>1125</v>
      </c>
      <c r="BI33" s="364"/>
    </row>
    <row r="34" spans="1:150" s="113" customFormat="1" ht="25.5" hidden="1" customHeight="1" x14ac:dyDescent="0.25">
      <c r="A34" s="20" t="s">
        <v>334</v>
      </c>
      <c r="B34" s="21" t="s">
        <v>83</v>
      </c>
      <c r="C34" s="21"/>
      <c r="D34" s="37" t="s">
        <v>335</v>
      </c>
      <c r="E34" s="23"/>
      <c r="F34" s="23"/>
      <c r="G34" s="23"/>
      <c r="H34" s="23"/>
      <c r="I34" s="23"/>
      <c r="J34" s="23"/>
      <c r="K34" s="23"/>
      <c r="L34" s="23"/>
      <c r="M34" s="23"/>
      <c r="N34" s="23"/>
      <c r="O34" s="23"/>
      <c r="P34" s="23"/>
      <c r="Q34" s="23"/>
      <c r="R34" s="23"/>
      <c r="S34" s="24"/>
      <c r="T34" s="25"/>
      <c r="U34" s="38"/>
      <c r="V34" s="38"/>
      <c r="W34" s="28" t="s">
        <v>275</v>
      </c>
      <c r="X34" s="108"/>
      <c r="Y34" s="108"/>
      <c r="Z34" s="108"/>
      <c r="AA34" s="108"/>
      <c r="AB34" s="108"/>
      <c r="AC34" s="108"/>
      <c r="AD34" s="138"/>
      <c r="AE34" s="109"/>
      <c r="AF34" s="112"/>
      <c r="AG34" s="110"/>
      <c r="AH34" s="110"/>
      <c r="AI34" s="111"/>
      <c r="AJ34" s="109"/>
      <c r="AK34" s="112"/>
      <c r="AL34" s="110"/>
      <c r="AM34" s="110"/>
      <c r="AN34" s="110"/>
      <c r="AO34" s="110"/>
      <c r="AP34" s="110"/>
      <c r="AQ34" s="110"/>
      <c r="AR34" s="110"/>
      <c r="AS34" s="110"/>
      <c r="AT34" s="110"/>
      <c r="AU34" s="110"/>
      <c r="AV34" s="110"/>
      <c r="AW34" s="110"/>
      <c r="AX34" s="110"/>
      <c r="AY34" s="110"/>
      <c r="AZ34" s="110"/>
      <c r="BA34" s="110"/>
      <c r="BB34" s="110"/>
      <c r="BC34" s="110"/>
      <c r="BD34" s="110"/>
      <c r="BE34" s="110"/>
      <c r="BF34" s="110"/>
      <c r="BG34" s="111"/>
      <c r="BH34" s="57"/>
      <c r="BI34" s="364" t="s">
        <v>275</v>
      </c>
      <c r="BJ34" s="101"/>
      <c r="BK34" s="101"/>
      <c r="BL34" s="101"/>
      <c r="BM34" s="101"/>
      <c r="BN34" s="101"/>
      <c r="BO34" s="101"/>
      <c r="BP34" s="101"/>
      <c r="BQ34" s="101"/>
      <c r="BR34" s="101"/>
      <c r="BS34" s="101"/>
      <c r="BT34" s="101"/>
      <c r="BU34" s="101"/>
      <c r="BV34" s="101"/>
      <c r="BW34" s="101"/>
      <c r="BX34" s="101"/>
      <c r="BY34" s="101"/>
      <c r="BZ34" s="101"/>
      <c r="CA34" s="101"/>
      <c r="CB34" s="101"/>
      <c r="CC34" s="101"/>
      <c r="CD34" s="101"/>
      <c r="CE34" s="101"/>
      <c r="CF34" s="101"/>
      <c r="CG34" s="10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1"/>
      <c r="DQ34" s="101"/>
      <c r="DR34" s="101"/>
      <c r="DS34" s="101"/>
      <c r="DT34" s="101"/>
      <c r="DU34" s="101"/>
      <c r="DV34" s="101"/>
      <c r="DW34" s="101"/>
      <c r="DX34" s="101"/>
      <c r="DY34" s="101"/>
      <c r="DZ34" s="101"/>
      <c r="EA34" s="101"/>
      <c r="EB34" s="101"/>
      <c r="EC34" s="101"/>
      <c r="ED34" s="101"/>
      <c r="EE34" s="101"/>
      <c r="EF34" s="101"/>
      <c r="EG34" s="101"/>
      <c r="EH34" s="101"/>
      <c r="EI34" s="101"/>
      <c r="EJ34" s="101"/>
      <c r="EK34" s="101"/>
      <c r="EL34" s="101"/>
      <c r="EM34" s="101"/>
      <c r="EN34" s="101"/>
      <c r="EO34" s="101"/>
      <c r="EP34" s="101"/>
      <c r="EQ34" s="101"/>
      <c r="ER34" s="101"/>
      <c r="ES34" s="101"/>
      <c r="ET34" s="101"/>
    </row>
    <row r="35" spans="1:150" ht="25.5" hidden="1" customHeight="1" x14ac:dyDescent="0.25">
      <c r="A35" s="29" t="s">
        <v>336</v>
      </c>
      <c r="B35" s="29" t="s">
        <v>337</v>
      </c>
      <c r="C35" s="29" t="s">
        <v>1008</v>
      </c>
      <c r="D35" s="30" t="s">
        <v>338</v>
      </c>
      <c r="E35" s="31" t="s">
        <v>272</v>
      </c>
      <c r="F35" s="32" t="s">
        <v>130</v>
      </c>
      <c r="G35" s="32" t="s">
        <v>290</v>
      </c>
      <c r="H35" s="32" t="s">
        <v>134</v>
      </c>
      <c r="I35" s="32" t="s">
        <v>115</v>
      </c>
      <c r="J35" s="32" t="s">
        <v>112</v>
      </c>
      <c r="K35" s="32"/>
      <c r="L35" s="32"/>
      <c r="M35" s="32"/>
      <c r="N35" s="33">
        <v>1046211.79</v>
      </c>
      <c r="O35" s="33">
        <v>340007.79</v>
      </c>
      <c r="P35" s="33"/>
      <c r="Q35" s="33">
        <v>0</v>
      </c>
      <c r="R35" s="33">
        <v>0</v>
      </c>
      <c r="S35" s="33">
        <v>706204</v>
      </c>
      <c r="T35" s="34">
        <v>43344</v>
      </c>
      <c r="U35" s="35">
        <v>43584</v>
      </c>
      <c r="V35" s="35">
        <v>43738</v>
      </c>
      <c r="W35" s="36">
        <v>44773</v>
      </c>
      <c r="X35" s="114">
        <v>0</v>
      </c>
      <c r="Y35" s="114">
        <v>0</v>
      </c>
      <c r="Z35" s="114">
        <v>0</v>
      </c>
      <c r="AA35" s="91">
        <f>196920+32821</f>
        <v>229741</v>
      </c>
      <c r="AB35" s="91">
        <f>196920+131280</f>
        <v>328200</v>
      </c>
      <c r="AC35" s="91">
        <f>S35-AA35-AB35</f>
        <v>148263</v>
      </c>
      <c r="AD35" s="139">
        <v>0</v>
      </c>
      <c r="AE35" s="115"/>
      <c r="AF35" s="119">
        <v>19</v>
      </c>
      <c r="AG35" s="129" t="s">
        <v>743</v>
      </c>
      <c r="AH35" s="120">
        <v>18</v>
      </c>
      <c r="AI35" s="141" t="s">
        <v>242</v>
      </c>
      <c r="AJ35" s="136"/>
      <c r="AK35" s="119"/>
      <c r="AL35" s="120"/>
      <c r="AM35" s="120"/>
      <c r="AN35" s="120"/>
      <c r="AO35" s="120"/>
      <c r="AP35" s="120" t="s">
        <v>192</v>
      </c>
      <c r="AQ35" s="129" t="s">
        <v>744</v>
      </c>
      <c r="AR35" s="120">
        <v>1</v>
      </c>
      <c r="AS35" s="120" t="s">
        <v>193</v>
      </c>
      <c r="AT35" s="129" t="s">
        <v>194</v>
      </c>
      <c r="AU35" s="117">
        <v>1</v>
      </c>
      <c r="AV35" s="120"/>
      <c r="AW35" s="120"/>
      <c r="AX35" s="120"/>
      <c r="AY35" s="120"/>
      <c r="AZ35" s="120"/>
      <c r="BA35" s="120"/>
      <c r="BB35" s="120"/>
      <c r="BC35" s="120"/>
      <c r="BD35" s="120"/>
      <c r="BE35" s="120"/>
      <c r="BF35" s="120"/>
      <c r="BG35" s="135"/>
      <c r="BH35" s="57" t="s">
        <v>879</v>
      </c>
      <c r="BI35" s="364" t="s">
        <v>947</v>
      </c>
    </row>
    <row r="36" spans="1:150" ht="25.5" hidden="1" customHeight="1" x14ac:dyDescent="0.25">
      <c r="A36" s="29" t="s">
        <v>339</v>
      </c>
      <c r="B36" s="29" t="s">
        <v>340</v>
      </c>
      <c r="C36" s="29" t="s">
        <v>341</v>
      </c>
      <c r="D36" s="30" t="s">
        <v>342</v>
      </c>
      <c r="E36" s="31" t="s">
        <v>272</v>
      </c>
      <c r="F36" s="32" t="s">
        <v>130</v>
      </c>
      <c r="G36" s="32" t="s">
        <v>290</v>
      </c>
      <c r="H36" s="32" t="s">
        <v>133</v>
      </c>
      <c r="I36" s="32" t="s">
        <v>111</v>
      </c>
      <c r="J36" s="32" t="s">
        <v>112</v>
      </c>
      <c r="K36" s="32"/>
      <c r="L36" s="32"/>
      <c r="M36" s="32"/>
      <c r="N36" s="33">
        <v>11900</v>
      </c>
      <c r="O36" s="33">
        <v>1785</v>
      </c>
      <c r="P36" s="33"/>
      <c r="Q36" s="33"/>
      <c r="R36" s="33"/>
      <c r="S36" s="33">
        <v>10115</v>
      </c>
      <c r="T36" s="34">
        <v>42644</v>
      </c>
      <c r="U36" s="35">
        <v>42705</v>
      </c>
      <c r="V36" s="35">
        <v>42735</v>
      </c>
      <c r="W36" s="36">
        <v>42766</v>
      </c>
      <c r="X36" s="114"/>
      <c r="Y36" s="114">
        <v>10115</v>
      </c>
      <c r="Z36" s="114"/>
      <c r="AA36" s="114"/>
      <c r="AB36" s="114"/>
      <c r="AC36" s="114"/>
      <c r="AD36" s="139"/>
      <c r="AE36" s="115"/>
      <c r="AF36" s="119">
        <v>50</v>
      </c>
      <c r="AG36" s="129" t="s">
        <v>258</v>
      </c>
      <c r="AH36" s="120"/>
      <c r="AI36" s="135"/>
      <c r="AJ36" s="136"/>
      <c r="AK36" s="119"/>
      <c r="AL36" s="120"/>
      <c r="AM36" s="120"/>
      <c r="AN36" s="120"/>
      <c r="AO36" s="120"/>
      <c r="AP36" s="120"/>
      <c r="AQ36" s="129"/>
      <c r="AR36" s="120"/>
      <c r="AS36" s="120"/>
      <c r="AT36" s="120"/>
      <c r="AU36" s="120"/>
      <c r="AV36" s="120" t="s">
        <v>195</v>
      </c>
      <c r="AW36" s="129" t="s">
        <v>196</v>
      </c>
      <c r="AX36" s="120">
        <v>1</v>
      </c>
      <c r="AY36" s="120"/>
      <c r="AZ36" s="120"/>
      <c r="BA36" s="120"/>
      <c r="BB36" s="120"/>
      <c r="BC36" s="120"/>
      <c r="BD36" s="120"/>
      <c r="BE36" s="120"/>
      <c r="BF36" s="120"/>
      <c r="BG36" s="135"/>
      <c r="BH36" s="57" t="s">
        <v>880</v>
      </c>
      <c r="BI36" s="364" t="s">
        <v>939</v>
      </c>
    </row>
    <row r="37" spans="1:150" s="113" customFormat="1" ht="25.5" hidden="1" customHeight="1" x14ac:dyDescent="0.25">
      <c r="A37" s="20" t="s">
        <v>343</v>
      </c>
      <c r="B37" s="21" t="s">
        <v>83</v>
      </c>
      <c r="C37" s="21"/>
      <c r="D37" s="22" t="s">
        <v>344</v>
      </c>
      <c r="E37" s="23"/>
      <c r="F37" s="23"/>
      <c r="G37" s="23"/>
      <c r="H37" s="23"/>
      <c r="I37" s="23"/>
      <c r="J37" s="23"/>
      <c r="K37" s="23"/>
      <c r="L37" s="23"/>
      <c r="M37" s="23"/>
      <c r="N37" s="23"/>
      <c r="O37" s="23"/>
      <c r="P37" s="23"/>
      <c r="Q37" s="23"/>
      <c r="R37" s="23"/>
      <c r="S37" s="52"/>
      <c r="T37" s="25"/>
      <c r="U37" s="38"/>
      <c r="V37" s="38"/>
      <c r="W37" s="28" t="s">
        <v>275</v>
      </c>
      <c r="X37" s="108"/>
      <c r="Y37" s="108"/>
      <c r="Z37" s="108"/>
      <c r="AA37" s="108"/>
      <c r="AB37" s="108"/>
      <c r="AC37" s="108"/>
      <c r="AD37" s="138"/>
      <c r="AE37" s="109"/>
      <c r="AF37" s="112"/>
      <c r="AG37" s="110"/>
      <c r="AH37" s="110"/>
      <c r="AI37" s="111"/>
      <c r="AJ37" s="109"/>
      <c r="AK37" s="112"/>
      <c r="AL37" s="110"/>
      <c r="AM37" s="110"/>
      <c r="AN37" s="110"/>
      <c r="AO37" s="110"/>
      <c r="AP37" s="110"/>
      <c r="AQ37" s="110"/>
      <c r="AR37" s="110"/>
      <c r="AS37" s="110"/>
      <c r="AT37" s="110"/>
      <c r="AU37" s="110"/>
      <c r="AV37" s="110"/>
      <c r="AW37" s="110"/>
      <c r="AX37" s="110"/>
      <c r="AY37" s="110"/>
      <c r="AZ37" s="110"/>
      <c r="BA37" s="110"/>
      <c r="BB37" s="110"/>
      <c r="BC37" s="110"/>
      <c r="BD37" s="110"/>
      <c r="BE37" s="110"/>
      <c r="BF37" s="110"/>
      <c r="BG37" s="111"/>
      <c r="BH37" s="57"/>
      <c r="BI37" s="364" t="s">
        <v>275</v>
      </c>
      <c r="BJ37" s="101"/>
      <c r="BK37" s="101"/>
      <c r="BL37" s="101"/>
      <c r="BM37" s="101"/>
      <c r="BN37" s="101"/>
      <c r="BO37" s="101"/>
      <c r="BP37" s="101"/>
      <c r="BQ37" s="101"/>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1"/>
      <c r="DQ37" s="101"/>
      <c r="DR37" s="101"/>
      <c r="DS37" s="101"/>
      <c r="DT37" s="101"/>
      <c r="DU37" s="101"/>
      <c r="DV37" s="101"/>
      <c r="DW37" s="101"/>
      <c r="DX37" s="101"/>
      <c r="DY37" s="101"/>
      <c r="DZ37" s="101"/>
      <c r="EA37" s="101"/>
      <c r="EB37" s="101"/>
      <c r="EC37" s="101"/>
      <c r="ED37" s="101"/>
      <c r="EE37" s="101"/>
      <c r="EF37" s="101"/>
      <c r="EG37" s="101"/>
      <c r="EH37" s="101"/>
      <c r="EI37" s="101"/>
      <c r="EJ37" s="101"/>
      <c r="EK37" s="101"/>
      <c r="EL37" s="101"/>
      <c r="EM37" s="101"/>
      <c r="EN37" s="101"/>
      <c r="EO37" s="101"/>
      <c r="EP37" s="101"/>
      <c r="EQ37" s="101"/>
      <c r="ER37" s="101"/>
      <c r="ES37" s="101"/>
      <c r="ET37" s="101"/>
    </row>
    <row r="38" spans="1:150" ht="25.5" hidden="1" customHeight="1" x14ac:dyDescent="0.25">
      <c r="A38" s="29" t="s">
        <v>345</v>
      </c>
      <c r="B38" s="29" t="s">
        <v>346</v>
      </c>
      <c r="C38" s="29" t="s">
        <v>347</v>
      </c>
      <c r="D38" s="30" t="s">
        <v>348</v>
      </c>
      <c r="E38" s="31" t="s">
        <v>266</v>
      </c>
      <c r="F38" s="32" t="s">
        <v>130</v>
      </c>
      <c r="G38" s="32" t="s">
        <v>349</v>
      </c>
      <c r="H38" s="32" t="s">
        <v>190</v>
      </c>
      <c r="I38" s="32" t="s">
        <v>115</v>
      </c>
      <c r="J38" s="32"/>
      <c r="K38" s="32"/>
      <c r="L38" s="32"/>
      <c r="M38" s="32"/>
      <c r="N38" s="33">
        <v>83796.47</v>
      </c>
      <c r="O38" s="33">
        <v>12569.47</v>
      </c>
      <c r="P38" s="33"/>
      <c r="Q38" s="33"/>
      <c r="R38" s="33"/>
      <c r="S38" s="33">
        <v>71227</v>
      </c>
      <c r="T38" s="34">
        <v>42795</v>
      </c>
      <c r="U38" s="35">
        <v>42948</v>
      </c>
      <c r="V38" s="35">
        <v>43069</v>
      </c>
      <c r="W38" s="36">
        <v>43404</v>
      </c>
      <c r="X38" s="114"/>
      <c r="Y38" s="114">
        <v>10000</v>
      </c>
      <c r="Z38" s="114">
        <v>61227</v>
      </c>
      <c r="AA38" s="114"/>
      <c r="AB38" s="114"/>
      <c r="AC38" s="114"/>
      <c r="AD38" s="139"/>
      <c r="AE38" s="115"/>
      <c r="AF38" s="119">
        <v>19</v>
      </c>
      <c r="AG38" s="129" t="s">
        <v>742</v>
      </c>
      <c r="AH38" s="120"/>
      <c r="AI38" s="142"/>
      <c r="AJ38" s="136"/>
      <c r="AK38" s="119"/>
      <c r="AL38" s="120"/>
      <c r="AM38" s="120"/>
      <c r="AN38" s="120"/>
      <c r="AO38" s="120"/>
      <c r="AP38" s="116"/>
      <c r="AQ38" s="116"/>
      <c r="AR38" s="143"/>
      <c r="AS38" s="116" t="s">
        <v>189</v>
      </c>
      <c r="AT38" s="116" t="s">
        <v>745</v>
      </c>
      <c r="AU38" s="143">
        <v>1</v>
      </c>
      <c r="AV38" s="120"/>
      <c r="AW38" s="120"/>
      <c r="AX38" s="120"/>
      <c r="AY38" s="120"/>
      <c r="AZ38" s="120"/>
      <c r="BA38" s="120"/>
      <c r="BB38" s="120"/>
      <c r="BC38" s="120"/>
      <c r="BD38" s="120"/>
      <c r="BE38" s="120"/>
      <c r="BF38" s="120"/>
      <c r="BG38" s="135"/>
      <c r="BH38" s="57" t="s">
        <v>801</v>
      </c>
      <c r="BI38" s="364" t="s">
        <v>939</v>
      </c>
      <c r="BJ38" s="122"/>
      <c r="BK38" s="122"/>
      <c r="BL38" s="122"/>
      <c r="BM38" s="122"/>
      <c r="BN38" s="122"/>
    </row>
    <row r="39" spans="1:150" ht="25.5" hidden="1" customHeight="1" x14ac:dyDescent="0.25">
      <c r="A39" s="29" t="s">
        <v>350</v>
      </c>
      <c r="B39" s="29" t="s">
        <v>351</v>
      </c>
      <c r="C39" s="29" t="s">
        <v>352</v>
      </c>
      <c r="D39" s="30" t="s">
        <v>353</v>
      </c>
      <c r="E39" s="31" t="s">
        <v>280</v>
      </c>
      <c r="F39" s="32" t="s">
        <v>130</v>
      </c>
      <c r="G39" s="32" t="s">
        <v>321</v>
      </c>
      <c r="H39" s="32" t="s">
        <v>190</v>
      </c>
      <c r="I39" s="32" t="s">
        <v>115</v>
      </c>
      <c r="J39" s="32" t="s">
        <v>112</v>
      </c>
      <c r="K39" s="32"/>
      <c r="L39" s="32"/>
      <c r="M39" s="32"/>
      <c r="N39" s="33">
        <v>69389.47</v>
      </c>
      <c r="O39" s="33">
        <v>42007.47</v>
      </c>
      <c r="P39" s="33"/>
      <c r="Q39" s="33"/>
      <c r="R39" s="33"/>
      <c r="S39" s="33">
        <v>27382</v>
      </c>
      <c r="T39" s="34">
        <v>42675</v>
      </c>
      <c r="U39" s="35">
        <v>42886</v>
      </c>
      <c r="V39" s="35">
        <v>42947</v>
      </c>
      <c r="W39" s="36">
        <v>43524</v>
      </c>
      <c r="X39" s="114"/>
      <c r="Y39" s="114">
        <v>27382</v>
      </c>
      <c r="Z39" s="114">
        <v>0</v>
      </c>
      <c r="AA39" s="114"/>
      <c r="AB39" s="114"/>
      <c r="AC39" s="114"/>
      <c r="AD39" s="139"/>
      <c r="AE39" s="115"/>
      <c r="AF39" s="119">
        <v>19</v>
      </c>
      <c r="AG39" s="129" t="s">
        <v>742</v>
      </c>
      <c r="AH39" s="120"/>
      <c r="AI39" s="142"/>
      <c r="AJ39" s="136"/>
      <c r="AK39" s="119"/>
      <c r="AL39" s="120"/>
      <c r="AM39" s="120"/>
      <c r="AN39" s="120"/>
      <c r="AO39" s="120"/>
      <c r="AP39" s="117" t="s">
        <v>188</v>
      </c>
      <c r="AQ39" s="116" t="s">
        <v>231</v>
      </c>
      <c r="AR39" s="117">
        <v>0.51</v>
      </c>
      <c r="AS39" s="120"/>
      <c r="AT39" s="120"/>
      <c r="AU39" s="120"/>
      <c r="AV39" s="120"/>
      <c r="AW39" s="120"/>
      <c r="AX39" s="120"/>
      <c r="AY39" s="120"/>
      <c r="AZ39" s="120"/>
      <c r="BA39" s="120"/>
      <c r="BB39" s="120"/>
      <c r="BC39" s="120"/>
      <c r="BD39" s="120"/>
      <c r="BE39" s="120"/>
      <c r="BF39" s="120"/>
      <c r="BG39" s="135"/>
      <c r="BH39" s="57" t="s">
        <v>800</v>
      </c>
      <c r="BI39" s="364" t="s">
        <v>941</v>
      </c>
    </row>
    <row r="40" spans="1:150" ht="25.5" hidden="1" customHeight="1" x14ac:dyDescent="0.25">
      <c r="A40" s="29" t="s">
        <v>354</v>
      </c>
      <c r="B40" s="29" t="s">
        <v>355</v>
      </c>
      <c r="C40" s="29" t="s">
        <v>881</v>
      </c>
      <c r="D40" s="30" t="s">
        <v>356</v>
      </c>
      <c r="E40" s="31" t="s">
        <v>297</v>
      </c>
      <c r="F40" s="32" t="s">
        <v>130</v>
      </c>
      <c r="G40" s="32" t="s">
        <v>326</v>
      </c>
      <c r="H40" s="32" t="s">
        <v>190</v>
      </c>
      <c r="I40" s="32" t="s">
        <v>115</v>
      </c>
      <c r="J40" s="32" t="s">
        <v>112</v>
      </c>
      <c r="K40" s="32"/>
      <c r="L40" s="32"/>
      <c r="M40" s="32"/>
      <c r="N40" s="33">
        <v>187680.87</v>
      </c>
      <c r="O40" s="33">
        <v>34364.86</v>
      </c>
      <c r="P40" s="33"/>
      <c r="Q40" s="33"/>
      <c r="R40" s="33"/>
      <c r="S40" s="33">
        <v>153316.01</v>
      </c>
      <c r="T40" s="34">
        <v>42979</v>
      </c>
      <c r="U40" s="35">
        <v>43554</v>
      </c>
      <c r="V40" s="35">
        <v>43616</v>
      </c>
      <c r="W40" s="36">
        <v>44196</v>
      </c>
      <c r="X40" s="114"/>
      <c r="Y40" s="114"/>
      <c r="Z40" s="114">
        <v>0</v>
      </c>
      <c r="AA40" s="114">
        <v>40245</v>
      </c>
      <c r="AB40" s="114">
        <v>40245</v>
      </c>
      <c r="AC40" s="114"/>
      <c r="AD40" s="139"/>
      <c r="AE40" s="115"/>
      <c r="AF40" s="119">
        <v>19</v>
      </c>
      <c r="AG40" s="129" t="s">
        <v>742</v>
      </c>
      <c r="AH40" s="120"/>
      <c r="AI40" s="142"/>
      <c r="AJ40" s="136"/>
      <c r="AK40" s="119"/>
      <c r="AL40" s="120"/>
      <c r="AM40" s="120"/>
      <c r="AN40" s="120"/>
      <c r="AO40" s="120"/>
      <c r="AP40" s="117" t="s">
        <v>188</v>
      </c>
      <c r="AQ40" s="116" t="s">
        <v>231</v>
      </c>
      <c r="AR40" s="117">
        <v>0.6</v>
      </c>
      <c r="AS40" s="120"/>
      <c r="AT40" s="120"/>
      <c r="AU40" s="120"/>
      <c r="AV40" s="120"/>
      <c r="AW40" s="120"/>
      <c r="AX40" s="120"/>
      <c r="AY40" s="120"/>
      <c r="AZ40" s="120"/>
      <c r="BA40" s="120"/>
      <c r="BB40" s="120"/>
      <c r="BC40" s="120"/>
      <c r="BD40" s="120"/>
      <c r="BE40" s="120"/>
      <c r="BF40" s="120"/>
      <c r="BG40" s="135"/>
      <c r="BH40" s="57" t="s">
        <v>882</v>
      </c>
      <c r="BI40" s="364" t="s">
        <v>947</v>
      </c>
    </row>
    <row r="41" spans="1:150" ht="25.5" hidden="1" customHeight="1" x14ac:dyDescent="0.25">
      <c r="A41" s="29" t="s">
        <v>357</v>
      </c>
      <c r="B41" s="29" t="s">
        <v>358</v>
      </c>
      <c r="C41" s="29" t="s">
        <v>359</v>
      </c>
      <c r="D41" s="30" t="s">
        <v>360</v>
      </c>
      <c r="E41" s="31" t="s">
        <v>272</v>
      </c>
      <c r="F41" s="32" t="s">
        <v>130</v>
      </c>
      <c r="G41" s="32" t="s">
        <v>361</v>
      </c>
      <c r="H41" s="32" t="s">
        <v>190</v>
      </c>
      <c r="I41" s="32" t="s">
        <v>115</v>
      </c>
      <c r="J41" s="32"/>
      <c r="K41" s="32"/>
      <c r="L41" s="32"/>
      <c r="M41" s="32"/>
      <c r="N41" s="33">
        <v>142676.6</v>
      </c>
      <c r="O41" s="33">
        <v>31407.61</v>
      </c>
      <c r="P41" s="33"/>
      <c r="Q41" s="33"/>
      <c r="R41" s="33"/>
      <c r="S41" s="33">
        <v>111268.99</v>
      </c>
      <c r="T41" s="34">
        <v>42705</v>
      </c>
      <c r="U41" s="35">
        <v>42886</v>
      </c>
      <c r="V41" s="35">
        <v>42978</v>
      </c>
      <c r="W41" s="36">
        <v>43830</v>
      </c>
      <c r="X41" s="114"/>
      <c r="Y41" s="114">
        <v>40223.72</v>
      </c>
      <c r="Z41" s="114">
        <v>51045.279999999999</v>
      </c>
      <c r="AA41" s="114">
        <v>20000</v>
      </c>
      <c r="AB41" s="114"/>
      <c r="AC41" s="114"/>
      <c r="AD41" s="139"/>
      <c r="AE41" s="115"/>
      <c r="AF41" s="119">
        <v>19</v>
      </c>
      <c r="AG41" s="129" t="s">
        <v>742</v>
      </c>
      <c r="AH41" s="120"/>
      <c r="AI41" s="142"/>
      <c r="AJ41" s="136"/>
      <c r="AK41" s="119"/>
      <c r="AL41" s="120"/>
      <c r="AM41" s="120"/>
      <c r="AN41" s="120"/>
      <c r="AO41" s="120"/>
      <c r="AP41" s="117" t="s">
        <v>188</v>
      </c>
      <c r="AQ41" s="116" t="s">
        <v>231</v>
      </c>
      <c r="AR41" s="117">
        <v>1</v>
      </c>
      <c r="AS41" s="120"/>
      <c r="AT41" s="120"/>
      <c r="AU41" s="120"/>
      <c r="AV41" s="120"/>
      <c r="AW41" s="120"/>
      <c r="AX41" s="120"/>
      <c r="AY41" s="120"/>
      <c r="AZ41" s="120"/>
      <c r="BA41" s="120"/>
      <c r="BB41" s="120"/>
      <c r="BC41" s="120"/>
      <c r="BD41" s="120"/>
      <c r="BE41" s="120"/>
      <c r="BF41" s="120"/>
      <c r="BG41" s="135"/>
      <c r="BH41" s="57" t="s">
        <v>799</v>
      </c>
      <c r="BI41" s="364" t="s">
        <v>939</v>
      </c>
    </row>
    <row r="42" spans="1:150" s="113" customFormat="1" ht="25.5" hidden="1" customHeight="1" x14ac:dyDescent="0.25">
      <c r="A42" s="20" t="s">
        <v>362</v>
      </c>
      <c r="B42" s="21" t="s">
        <v>83</v>
      </c>
      <c r="C42" s="21"/>
      <c r="D42" s="22" t="s">
        <v>363</v>
      </c>
      <c r="E42" s="23"/>
      <c r="F42" s="23"/>
      <c r="G42" s="23"/>
      <c r="H42" s="23"/>
      <c r="I42" s="23"/>
      <c r="J42" s="23"/>
      <c r="K42" s="23"/>
      <c r="L42" s="23"/>
      <c r="M42" s="23"/>
      <c r="N42" s="23"/>
      <c r="O42" s="23"/>
      <c r="P42" s="23"/>
      <c r="Q42" s="23"/>
      <c r="R42" s="23"/>
      <c r="S42" s="24"/>
      <c r="T42" s="25"/>
      <c r="U42" s="38"/>
      <c r="V42" s="38"/>
      <c r="W42" s="28" t="s">
        <v>275</v>
      </c>
      <c r="X42" s="108"/>
      <c r="Y42" s="108"/>
      <c r="Z42" s="108"/>
      <c r="AA42" s="108"/>
      <c r="AB42" s="108"/>
      <c r="AC42" s="108"/>
      <c r="AD42" s="138"/>
      <c r="AE42" s="109"/>
      <c r="AF42" s="112"/>
      <c r="AG42" s="110"/>
      <c r="AH42" s="110"/>
      <c r="AI42" s="111"/>
      <c r="AJ42" s="109"/>
      <c r="AK42" s="112"/>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1"/>
      <c r="BH42" s="57"/>
      <c r="BI42" s="364" t="s">
        <v>275</v>
      </c>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row>
    <row r="43" spans="1:150" ht="25.5" hidden="1" customHeight="1" x14ac:dyDescent="0.25">
      <c r="A43" s="29" t="s">
        <v>364</v>
      </c>
      <c r="B43" s="29" t="s">
        <v>365</v>
      </c>
      <c r="C43" s="29" t="s">
        <v>366</v>
      </c>
      <c r="D43" s="30" t="s">
        <v>367</v>
      </c>
      <c r="E43" s="31" t="s">
        <v>272</v>
      </c>
      <c r="F43" s="32" t="s">
        <v>130</v>
      </c>
      <c r="G43" s="32" t="s">
        <v>290</v>
      </c>
      <c r="H43" s="32" t="s">
        <v>132</v>
      </c>
      <c r="I43" s="32" t="s">
        <v>115</v>
      </c>
      <c r="J43" s="32" t="s">
        <v>112</v>
      </c>
      <c r="K43" s="32"/>
      <c r="L43" s="32"/>
      <c r="M43" s="32"/>
      <c r="N43" s="33">
        <v>1681316</v>
      </c>
      <c r="O43" s="33">
        <v>252197</v>
      </c>
      <c r="P43" s="33"/>
      <c r="Q43" s="33">
        <v>0</v>
      </c>
      <c r="R43" s="33">
        <v>0</v>
      </c>
      <c r="S43" s="33">
        <v>1429119</v>
      </c>
      <c r="T43" s="34">
        <v>42887</v>
      </c>
      <c r="U43" s="35">
        <v>42979</v>
      </c>
      <c r="V43" s="35">
        <v>43100</v>
      </c>
      <c r="W43" s="36">
        <v>44348</v>
      </c>
      <c r="X43" s="114">
        <v>0</v>
      </c>
      <c r="Y43" s="114">
        <v>0</v>
      </c>
      <c r="Z43" s="114">
        <f>S43</f>
        <v>1429119</v>
      </c>
      <c r="AA43" s="114">
        <v>0</v>
      </c>
      <c r="AB43" s="114">
        <v>0</v>
      </c>
      <c r="AC43" s="114"/>
      <c r="AD43" s="139"/>
      <c r="AE43" s="115"/>
      <c r="AF43" s="119">
        <v>10</v>
      </c>
      <c r="AG43" s="129" t="s">
        <v>240</v>
      </c>
      <c r="AH43" s="120"/>
      <c r="AI43" s="135"/>
      <c r="AJ43" s="136"/>
      <c r="AK43" s="119"/>
      <c r="AL43" s="120"/>
      <c r="AM43" s="120"/>
      <c r="AN43" s="120"/>
      <c r="AO43" s="120"/>
      <c r="AP43" s="120" t="s">
        <v>746</v>
      </c>
      <c r="AQ43" s="129" t="s">
        <v>191</v>
      </c>
      <c r="AR43" s="129">
        <v>5</v>
      </c>
      <c r="AS43" s="120"/>
      <c r="AT43" s="120"/>
      <c r="AU43" s="120"/>
      <c r="AV43" s="120"/>
      <c r="AW43" s="120"/>
      <c r="AX43" s="120"/>
      <c r="AY43" s="120"/>
      <c r="AZ43" s="120"/>
      <c r="BA43" s="120"/>
      <c r="BB43" s="120"/>
      <c r="BC43" s="120"/>
      <c r="BD43" s="120"/>
      <c r="BE43" s="120"/>
      <c r="BF43" s="120"/>
      <c r="BG43" s="135"/>
      <c r="BH43" s="57" t="s">
        <v>802</v>
      </c>
      <c r="BI43" s="364" t="s">
        <v>941</v>
      </c>
    </row>
    <row r="44" spans="1:150" ht="24.75" hidden="1" customHeight="1" thickBot="1" x14ac:dyDescent="0.3">
      <c r="A44" s="15" t="s">
        <v>368</v>
      </c>
      <c r="B44" s="16" t="s">
        <v>83</v>
      </c>
      <c r="C44" s="16"/>
      <c r="D44" s="16" t="s">
        <v>369</v>
      </c>
      <c r="E44" s="17"/>
      <c r="F44" s="17"/>
      <c r="G44" s="17"/>
      <c r="H44" s="17"/>
      <c r="I44" s="17"/>
      <c r="J44" s="17"/>
      <c r="K44" s="17"/>
      <c r="L44" s="17"/>
      <c r="M44" s="17"/>
      <c r="N44" s="17"/>
      <c r="O44" s="17"/>
      <c r="P44" s="17"/>
      <c r="Q44" s="17"/>
      <c r="R44" s="17"/>
      <c r="S44" s="17"/>
      <c r="T44" s="46"/>
      <c r="U44" s="47"/>
      <c r="V44" s="47"/>
      <c r="W44" s="48" t="s">
        <v>275</v>
      </c>
      <c r="X44" s="17"/>
      <c r="Y44" s="17"/>
      <c r="Z44" s="17"/>
      <c r="AA44" s="17"/>
      <c r="AB44" s="17"/>
      <c r="AC44" s="17"/>
      <c r="AD44" s="17"/>
      <c r="AE44" s="115"/>
      <c r="AF44" s="17"/>
      <c r="AG44" s="17"/>
      <c r="AH44" s="17"/>
      <c r="AI44" s="17"/>
      <c r="AJ44" s="136"/>
      <c r="AK44" s="17"/>
      <c r="AL44" s="17"/>
      <c r="AM44" s="17"/>
      <c r="AN44" s="17"/>
      <c r="AO44" s="17"/>
      <c r="AP44" s="107"/>
      <c r="AQ44" s="107"/>
      <c r="AR44" s="107"/>
      <c r="AS44" s="107"/>
      <c r="AT44" s="17"/>
      <c r="AU44" s="107"/>
      <c r="AV44" s="107"/>
      <c r="AW44" s="17"/>
      <c r="AX44" s="107"/>
      <c r="AY44" s="107"/>
      <c r="AZ44" s="17"/>
      <c r="BA44" s="107"/>
      <c r="BB44" s="107"/>
      <c r="BC44" s="107"/>
      <c r="BD44" s="107"/>
      <c r="BE44" s="107"/>
      <c r="BF44" s="107"/>
      <c r="BG44" s="107"/>
      <c r="BH44" s="57"/>
      <c r="BI44" s="364" t="s">
        <v>275</v>
      </c>
    </row>
    <row r="45" spans="1:150" s="113" customFormat="1" ht="25.5" customHeight="1" x14ac:dyDescent="0.25">
      <c r="A45" s="20" t="s">
        <v>370</v>
      </c>
      <c r="B45" s="21" t="s">
        <v>83</v>
      </c>
      <c r="C45" s="21"/>
      <c r="D45" s="22" t="s">
        <v>371</v>
      </c>
      <c r="E45" s="23"/>
      <c r="F45" s="23"/>
      <c r="G45" s="23"/>
      <c r="H45" s="23"/>
      <c r="I45" s="23"/>
      <c r="J45" s="23"/>
      <c r="K45" s="23"/>
      <c r="L45" s="23"/>
      <c r="M45" s="23"/>
      <c r="N45" s="23"/>
      <c r="O45" s="23"/>
      <c r="P45" s="23"/>
      <c r="Q45" s="23"/>
      <c r="R45" s="23"/>
      <c r="S45" s="24"/>
      <c r="T45" s="25"/>
      <c r="U45" s="38"/>
      <c r="V45" s="38"/>
      <c r="W45" s="28" t="s">
        <v>275</v>
      </c>
      <c r="X45" s="108"/>
      <c r="Y45" s="108"/>
      <c r="Z45" s="108"/>
      <c r="AA45" s="108"/>
      <c r="AB45" s="108"/>
      <c r="AC45" s="108"/>
      <c r="AD45" s="138"/>
      <c r="AE45" s="109"/>
      <c r="AF45" s="112"/>
      <c r="AG45" s="110"/>
      <c r="AH45" s="110"/>
      <c r="AI45" s="111"/>
      <c r="AJ45" s="109"/>
      <c r="AK45" s="112"/>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1"/>
      <c r="BH45" s="57"/>
      <c r="BI45" s="364" t="s">
        <v>275</v>
      </c>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row>
    <row r="46" spans="1:150" s="147" customFormat="1" ht="25.5" customHeight="1" x14ac:dyDescent="0.25">
      <c r="A46" s="53" t="s">
        <v>372</v>
      </c>
      <c r="B46" s="53" t="s">
        <v>373</v>
      </c>
      <c r="C46" s="53" t="s">
        <v>374</v>
      </c>
      <c r="D46" s="53" t="s">
        <v>375</v>
      </c>
      <c r="E46" s="32" t="s">
        <v>272</v>
      </c>
      <c r="F46" s="32" t="s">
        <v>118</v>
      </c>
      <c r="G46" s="32" t="s">
        <v>290</v>
      </c>
      <c r="H46" s="54" t="s">
        <v>123</v>
      </c>
      <c r="I46" s="32" t="s">
        <v>115</v>
      </c>
      <c r="J46" s="32" t="s">
        <v>112</v>
      </c>
      <c r="K46" s="32"/>
      <c r="L46" s="32"/>
      <c r="M46" s="32"/>
      <c r="N46" s="33">
        <v>728508.61</v>
      </c>
      <c r="O46" s="33">
        <v>228404.45</v>
      </c>
      <c r="P46" s="33">
        <v>0</v>
      </c>
      <c r="Q46" s="33">
        <v>0</v>
      </c>
      <c r="R46" s="33">
        <v>0</v>
      </c>
      <c r="S46" s="33">
        <v>500104.16</v>
      </c>
      <c r="T46" s="34">
        <v>42644</v>
      </c>
      <c r="U46" s="55">
        <v>42705</v>
      </c>
      <c r="V46" s="35">
        <v>42825</v>
      </c>
      <c r="W46" s="36">
        <v>43677</v>
      </c>
      <c r="X46" s="114">
        <v>0</v>
      </c>
      <c r="Y46" s="114">
        <v>200000</v>
      </c>
      <c r="Z46" s="114">
        <v>200104.15999999997</v>
      </c>
      <c r="AA46" s="114">
        <v>100000</v>
      </c>
      <c r="AB46" s="114">
        <v>0</v>
      </c>
      <c r="AC46" s="114"/>
      <c r="AD46" s="139"/>
      <c r="AE46" s="144"/>
      <c r="AF46" s="145">
        <v>33</v>
      </c>
      <c r="AG46" s="129" t="s">
        <v>251</v>
      </c>
      <c r="AH46" s="129"/>
      <c r="AI46" s="141"/>
      <c r="AJ46" s="144"/>
      <c r="AK46" s="145"/>
      <c r="AL46" s="129"/>
      <c r="AM46" s="129"/>
      <c r="AN46" s="129"/>
      <c r="AO46" s="129"/>
      <c r="AP46" s="129" t="s">
        <v>173</v>
      </c>
      <c r="AQ46" s="129" t="s">
        <v>230</v>
      </c>
      <c r="AR46" s="129">
        <v>1</v>
      </c>
      <c r="AS46" s="129"/>
      <c r="AT46" s="129"/>
      <c r="AU46" s="129"/>
      <c r="AV46" s="129"/>
      <c r="AW46" s="129"/>
      <c r="AX46" s="129"/>
      <c r="AY46" s="129"/>
      <c r="AZ46" s="129"/>
      <c r="BA46" s="129"/>
      <c r="BB46" s="129"/>
      <c r="BC46" s="129"/>
      <c r="BD46" s="129"/>
      <c r="BE46" s="129"/>
      <c r="BF46" s="129"/>
      <c r="BG46" s="141"/>
      <c r="BH46" s="57" t="s">
        <v>830</v>
      </c>
      <c r="BI46" s="364" t="s">
        <v>941</v>
      </c>
      <c r="BJ46" s="146"/>
      <c r="BK46" s="146"/>
      <c r="BL46" s="146"/>
      <c r="BM46" s="146"/>
      <c r="BN46" s="146"/>
      <c r="BO46" s="146"/>
      <c r="BP46" s="146"/>
      <c r="BQ46" s="146"/>
      <c r="BR46" s="146"/>
      <c r="BS46" s="146"/>
      <c r="BT46" s="146"/>
      <c r="BU46" s="146"/>
      <c r="BV46" s="146"/>
      <c r="BW46" s="146"/>
      <c r="BX46" s="146"/>
      <c r="BY46" s="146"/>
      <c r="BZ46" s="146"/>
      <c r="CA46" s="146"/>
      <c r="CB46" s="146"/>
      <c r="CC46" s="146"/>
      <c r="CD46" s="146"/>
      <c r="CE46" s="146"/>
      <c r="CF46" s="146"/>
      <c r="CG46" s="146"/>
      <c r="CH46" s="146"/>
      <c r="CI46" s="146"/>
      <c r="CJ46" s="146"/>
      <c r="CK46" s="146"/>
      <c r="CL46" s="146"/>
      <c r="CM46" s="146"/>
      <c r="CN46" s="146"/>
      <c r="CO46" s="146"/>
      <c r="CP46" s="146"/>
      <c r="CQ46" s="146"/>
      <c r="CR46" s="146"/>
      <c r="CS46" s="146"/>
      <c r="CT46" s="146"/>
      <c r="CU46" s="146"/>
      <c r="CV46" s="146"/>
      <c r="CW46" s="146"/>
      <c r="CX46" s="146"/>
      <c r="CY46" s="146"/>
      <c r="CZ46" s="146"/>
      <c r="DA46" s="146"/>
      <c r="DB46" s="146"/>
      <c r="DC46" s="146"/>
      <c r="DD46" s="146"/>
      <c r="DE46" s="146"/>
      <c r="DF46" s="146"/>
      <c r="DG46" s="146"/>
      <c r="DH46" s="146"/>
      <c r="DI46" s="146"/>
      <c r="DJ46" s="146"/>
      <c r="DK46" s="146"/>
      <c r="DL46" s="146"/>
      <c r="DM46" s="146"/>
      <c r="DN46" s="146"/>
      <c r="DO46" s="146"/>
      <c r="DP46" s="146"/>
      <c r="DQ46" s="146"/>
      <c r="DR46" s="146"/>
      <c r="DS46" s="146"/>
      <c r="DT46" s="146"/>
      <c r="DU46" s="146"/>
      <c r="DV46" s="146"/>
      <c r="DW46" s="146"/>
      <c r="DX46" s="146"/>
      <c r="DY46" s="146"/>
      <c r="DZ46" s="146"/>
      <c r="EA46" s="146"/>
      <c r="EB46" s="146"/>
      <c r="EC46" s="146"/>
      <c r="ED46" s="146"/>
      <c r="EE46" s="146"/>
      <c r="EF46" s="146"/>
      <c r="EG46" s="146"/>
      <c r="EH46" s="146"/>
      <c r="EI46" s="146"/>
      <c r="EJ46" s="146"/>
      <c r="EK46" s="146"/>
      <c r="EL46" s="146"/>
      <c r="EM46" s="146"/>
      <c r="EN46" s="146"/>
      <c r="EO46" s="146"/>
      <c r="EP46" s="146"/>
      <c r="EQ46" s="146"/>
      <c r="ER46" s="146"/>
      <c r="ES46" s="146"/>
      <c r="ET46" s="146"/>
    </row>
    <row r="47" spans="1:150" s="146" customFormat="1" ht="25.5" customHeight="1" x14ac:dyDescent="0.25">
      <c r="A47" s="56" t="s">
        <v>376</v>
      </c>
      <c r="B47" s="56" t="s">
        <v>377</v>
      </c>
      <c r="C47" s="56" t="s">
        <v>378</v>
      </c>
      <c r="D47" s="41" t="s">
        <v>379</v>
      </c>
      <c r="E47" s="41" t="s">
        <v>297</v>
      </c>
      <c r="F47" s="41" t="s">
        <v>118</v>
      </c>
      <c r="G47" s="41" t="s">
        <v>326</v>
      </c>
      <c r="H47" s="57" t="s">
        <v>123</v>
      </c>
      <c r="I47" s="41" t="s">
        <v>115</v>
      </c>
      <c r="J47" s="41" t="s">
        <v>112</v>
      </c>
      <c r="K47" s="41"/>
      <c r="L47" s="41"/>
      <c r="M47" s="41"/>
      <c r="N47" s="42">
        <f>SUM(O47:S47)</f>
        <v>515526.52</v>
      </c>
      <c r="O47" s="42">
        <v>97732.29</v>
      </c>
      <c r="P47" s="42">
        <v>0</v>
      </c>
      <c r="Q47" s="42">
        <v>0</v>
      </c>
      <c r="R47" s="42">
        <v>226000</v>
      </c>
      <c r="S47" s="42">
        <v>191794.23</v>
      </c>
      <c r="T47" s="43">
        <v>42675</v>
      </c>
      <c r="U47" s="58">
        <v>42705</v>
      </c>
      <c r="V47" s="44">
        <v>42825</v>
      </c>
      <c r="W47" s="344" t="s">
        <v>1210</v>
      </c>
      <c r="X47" s="148"/>
      <c r="Y47" s="91">
        <v>150094.23000000001</v>
      </c>
      <c r="Z47" s="91">
        <f>S47-Y47</f>
        <v>41700</v>
      </c>
      <c r="AA47" s="91"/>
      <c r="AB47" s="91"/>
      <c r="AC47" s="91"/>
      <c r="AD47" s="149"/>
      <c r="AE47" s="57"/>
      <c r="AF47" s="150">
        <v>33</v>
      </c>
      <c r="AG47" s="116" t="s">
        <v>251</v>
      </c>
      <c r="AH47" s="116"/>
      <c r="AI47" s="134"/>
      <c r="AJ47" s="57"/>
      <c r="AK47" s="150"/>
      <c r="AL47" s="116"/>
      <c r="AM47" s="116"/>
      <c r="AN47" s="116"/>
      <c r="AO47" s="116"/>
      <c r="AP47" s="116" t="s">
        <v>173</v>
      </c>
      <c r="AQ47" s="116" t="s">
        <v>230</v>
      </c>
      <c r="AR47" s="116">
        <v>1</v>
      </c>
      <c r="AS47" s="116"/>
      <c r="AT47" s="116"/>
      <c r="AU47" s="116"/>
      <c r="AV47" s="116"/>
      <c r="AW47" s="116"/>
      <c r="AX47" s="116"/>
      <c r="AY47" s="116"/>
      <c r="AZ47" s="116"/>
      <c r="BA47" s="116"/>
      <c r="BB47" s="116"/>
      <c r="BC47" s="116"/>
      <c r="BD47" s="116"/>
      <c r="BE47" s="116"/>
      <c r="BF47" s="116"/>
      <c r="BG47" s="134"/>
      <c r="BH47" s="57" t="s">
        <v>829</v>
      </c>
      <c r="BI47" s="364" t="s">
        <v>941</v>
      </c>
    </row>
    <row r="48" spans="1:150" s="113" customFormat="1" ht="25.5" hidden="1" customHeight="1" x14ac:dyDescent="0.25">
      <c r="A48" s="20" t="s">
        <v>380</v>
      </c>
      <c r="B48" s="21" t="s">
        <v>83</v>
      </c>
      <c r="C48" s="21"/>
      <c r="D48" s="22" t="s">
        <v>381</v>
      </c>
      <c r="E48" s="23"/>
      <c r="F48" s="23"/>
      <c r="G48" s="23"/>
      <c r="H48" s="23"/>
      <c r="I48" s="23"/>
      <c r="J48" s="23"/>
      <c r="K48" s="23"/>
      <c r="L48" s="23"/>
      <c r="M48" s="23"/>
      <c r="N48" s="59"/>
      <c r="O48" s="23"/>
      <c r="P48" s="59"/>
      <c r="Q48" s="23"/>
      <c r="R48" s="23"/>
      <c r="S48" s="24"/>
      <c r="T48" s="25"/>
      <c r="U48" s="38"/>
      <c r="V48" s="38"/>
      <c r="W48" s="28" t="s">
        <v>275</v>
      </c>
      <c r="X48" s="108"/>
      <c r="Y48" s="108"/>
      <c r="Z48" s="108"/>
      <c r="AA48" s="108"/>
      <c r="AB48" s="108"/>
      <c r="AC48" s="108"/>
      <c r="AD48" s="138"/>
      <c r="AE48" s="109"/>
      <c r="AF48" s="112"/>
      <c r="AG48" s="110"/>
      <c r="AH48" s="110"/>
      <c r="AI48" s="111"/>
      <c r="AJ48" s="109"/>
      <c r="AK48" s="112"/>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1"/>
      <c r="BH48" s="57"/>
      <c r="BI48" s="364" t="s">
        <v>275</v>
      </c>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row>
    <row r="49" spans="1:150" s="154" customFormat="1" ht="43.5" hidden="1" customHeight="1" x14ac:dyDescent="0.25">
      <c r="A49" s="60" t="s">
        <v>382</v>
      </c>
      <c r="B49" s="60" t="s">
        <v>383</v>
      </c>
      <c r="C49" s="60" t="s">
        <v>384</v>
      </c>
      <c r="D49" s="31" t="s">
        <v>385</v>
      </c>
      <c r="E49" s="31" t="s">
        <v>272</v>
      </c>
      <c r="F49" s="31" t="s">
        <v>118</v>
      </c>
      <c r="G49" s="31" t="s">
        <v>290</v>
      </c>
      <c r="H49" s="32" t="s">
        <v>120</v>
      </c>
      <c r="I49" s="31" t="s">
        <v>115</v>
      </c>
      <c r="J49" s="31" t="s">
        <v>112</v>
      </c>
      <c r="K49" s="31"/>
      <c r="L49" s="31"/>
      <c r="M49" s="31"/>
      <c r="N49" s="61">
        <v>427519.54</v>
      </c>
      <c r="O49" s="61">
        <v>101743.85</v>
      </c>
      <c r="P49" s="61">
        <v>0</v>
      </c>
      <c r="Q49" s="61">
        <v>0</v>
      </c>
      <c r="R49" s="61">
        <v>0</v>
      </c>
      <c r="S49" s="61">
        <v>325775.69</v>
      </c>
      <c r="T49" s="62">
        <v>42644</v>
      </c>
      <c r="U49" s="63">
        <v>42767</v>
      </c>
      <c r="V49" s="63">
        <v>42885</v>
      </c>
      <c r="W49" s="64">
        <v>43646</v>
      </c>
      <c r="X49" s="151"/>
      <c r="Y49" s="151">
        <v>100000</v>
      </c>
      <c r="Z49" s="151">
        <v>194804</v>
      </c>
      <c r="AA49" s="151">
        <v>100000</v>
      </c>
      <c r="AB49" s="151"/>
      <c r="AC49" s="151"/>
      <c r="AD49" s="152"/>
      <c r="AE49" s="54"/>
      <c r="AF49" s="145">
        <v>44</v>
      </c>
      <c r="AG49" s="129" t="s">
        <v>255</v>
      </c>
      <c r="AH49" s="129"/>
      <c r="AI49" s="141"/>
      <c r="AJ49" s="54"/>
      <c r="AK49" s="145"/>
      <c r="AL49" s="129"/>
      <c r="AM49" s="129"/>
      <c r="AN49" s="129"/>
      <c r="AO49" s="129"/>
      <c r="AP49" s="129" t="s">
        <v>176</v>
      </c>
      <c r="AQ49" s="129" t="s">
        <v>747</v>
      </c>
      <c r="AR49" s="129">
        <v>1</v>
      </c>
      <c r="AS49" s="129" t="s">
        <v>177</v>
      </c>
      <c r="AT49" s="129" t="s">
        <v>748</v>
      </c>
      <c r="AU49" s="153">
        <v>7600</v>
      </c>
      <c r="AV49" s="129"/>
      <c r="AW49" s="129"/>
      <c r="AX49" s="129"/>
      <c r="AY49" s="129"/>
      <c r="AZ49" s="129"/>
      <c r="BA49" s="129"/>
      <c r="BB49" s="129"/>
      <c r="BC49" s="129"/>
      <c r="BD49" s="129"/>
      <c r="BE49" s="129"/>
      <c r="BF49" s="129"/>
      <c r="BG49" s="141"/>
      <c r="BH49" s="57" t="s">
        <v>814</v>
      </c>
      <c r="BI49" s="364" t="s">
        <v>939</v>
      </c>
      <c r="BJ49" s="146"/>
      <c r="BK49" s="146"/>
      <c r="BL49" s="146"/>
      <c r="BM49" s="146"/>
      <c r="BN49" s="146"/>
      <c r="BO49" s="146"/>
      <c r="BP49" s="146"/>
      <c r="BQ49" s="146"/>
      <c r="BR49" s="146"/>
      <c r="BS49" s="146"/>
      <c r="BT49" s="146"/>
      <c r="BU49" s="146"/>
      <c r="BV49" s="146"/>
      <c r="BW49" s="146"/>
      <c r="BX49" s="146"/>
      <c r="BY49" s="146"/>
      <c r="BZ49" s="146"/>
      <c r="CA49" s="146"/>
      <c r="CB49" s="146"/>
      <c r="CC49" s="146"/>
      <c r="CD49" s="146"/>
      <c r="CE49" s="146"/>
      <c r="CF49" s="146"/>
      <c r="CG49" s="146"/>
      <c r="CH49" s="146"/>
      <c r="CI49" s="146"/>
      <c r="CJ49" s="146"/>
      <c r="CK49" s="146"/>
      <c r="CL49" s="146"/>
      <c r="CM49" s="146"/>
      <c r="CN49" s="146"/>
      <c r="CO49" s="146"/>
      <c r="CP49" s="146"/>
      <c r="CQ49" s="146"/>
      <c r="CR49" s="146"/>
      <c r="CS49" s="146"/>
      <c r="CT49" s="146"/>
      <c r="CU49" s="146"/>
      <c r="CV49" s="146"/>
      <c r="CW49" s="146"/>
      <c r="CX49" s="146"/>
      <c r="CY49" s="146"/>
      <c r="CZ49" s="146"/>
      <c r="DA49" s="146"/>
      <c r="DB49" s="146"/>
      <c r="DC49" s="146"/>
      <c r="DD49" s="146"/>
      <c r="DE49" s="146"/>
      <c r="DF49" s="146"/>
      <c r="DG49" s="146"/>
      <c r="DH49" s="146"/>
      <c r="DI49" s="146"/>
      <c r="DJ49" s="146"/>
      <c r="DK49" s="146"/>
      <c r="DL49" s="146"/>
      <c r="DM49" s="146"/>
      <c r="DN49" s="146"/>
      <c r="DO49" s="146"/>
      <c r="DP49" s="146"/>
      <c r="DQ49" s="146"/>
      <c r="DR49" s="146"/>
      <c r="DS49" s="146"/>
      <c r="DT49" s="146"/>
      <c r="DU49" s="146"/>
      <c r="DV49" s="146"/>
      <c r="DW49" s="146"/>
      <c r="DX49" s="146"/>
      <c r="DY49" s="146"/>
      <c r="DZ49" s="146"/>
      <c r="EA49" s="146"/>
      <c r="EB49" s="146"/>
      <c r="EC49" s="146"/>
      <c r="ED49" s="146"/>
      <c r="EE49" s="146"/>
      <c r="EF49" s="146"/>
      <c r="EG49" s="146"/>
      <c r="EH49" s="146"/>
      <c r="EI49" s="146"/>
      <c r="EJ49" s="146"/>
      <c r="EK49" s="146"/>
      <c r="EL49" s="146"/>
      <c r="EM49" s="146"/>
      <c r="EN49" s="146"/>
      <c r="EO49" s="146"/>
      <c r="EP49" s="146"/>
      <c r="EQ49" s="146"/>
      <c r="ER49" s="146"/>
      <c r="ES49" s="146"/>
      <c r="ET49" s="146"/>
    </row>
    <row r="50" spans="1:150" s="147" customFormat="1" ht="25.5" hidden="1" customHeight="1" x14ac:dyDescent="0.25">
      <c r="A50" s="60" t="s">
        <v>386</v>
      </c>
      <c r="B50" s="60" t="s">
        <v>387</v>
      </c>
      <c r="C50" s="60" t="s">
        <v>388</v>
      </c>
      <c r="D50" s="32" t="s">
        <v>389</v>
      </c>
      <c r="E50" s="32" t="s">
        <v>266</v>
      </c>
      <c r="F50" s="32" t="s">
        <v>118</v>
      </c>
      <c r="G50" s="32" t="s">
        <v>390</v>
      </c>
      <c r="H50" s="32" t="s">
        <v>120</v>
      </c>
      <c r="I50" s="32" t="s">
        <v>115</v>
      </c>
      <c r="J50" s="32"/>
      <c r="K50" s="32"/>
      <c r="L50" s="32"/>
      <c r="M50" s="32"/>
      <c r="N50" s="33">
        <v>192777.09</v>
      </c>
      <c r="O50" s="33">
        <v>28916.560000000001</v>
      </c>
      <c r="P50" s="33">
        <v>0</v>
      </c>
      <c r="Q50" s="33">
        <v>0</v>
      </c>
      <c r="R50" s="33">
        <v>0</v>
      </c>
      <c r="S50" s="33">
        <v>163860.53</v>
      </c>
      <c r="T50" s="34">
        <v>42705</v>
      </c>
      <c r="U50" s="35">
        <v>42795</v>
      </c>
      <c r="V50" s="35">
        <v>42916</v>
      </c>
      <c r="W50" s="36">
        <v>43496</v>
      </c>
      <c r="X50" s="114"/>
      <c r="Y50" s="114">
        <v>30000</v>
      </c>
      <c r="Z50" s="114">
        <v>180000</v>
      </c>
      <c r="AA50" s="114">
        <v>42728.06</v>
      </c>
      <c r="AB50" s="114"/>
      <c r="AC50" s="114"/>
      <c r="AD50" s="139"/>
      <c r="AE50" s="144"/>
      <c r="AF50" s="145">
        <v>44</v>
      </c>
      <c r="AG50" s="129" t="s">
        <v>255</v>
      </c>
      <c r="AH50" s="129"/>
      <c r="AI50" s="141"/>
      <c r="AJ50" s="144"/>
      <c r="AK50" s="145"/>
      <c r="AL50" s="129"/>
      <c r="AM50" s="129"/>
      <c r="AN50" s="129"/>
      <c r="AO50" s="129"/>
      <c r="AP50" s="129" t="s">
        <v>176</v>
      </c>
      <c r="AQ50" s="129" t="s">
        <v>747</v>
      </c>
      <c r="AR50" s="129">
        <v>1</v>
      </c>
      <c r="AS50" s="129" t="s">
        <v>177</v>
      </c>
      <c r="AT50" s="129" t="s">
        <v>748</v>
      </c>
      <c r="AU50" s="129">
        <v>150</v>
      </c>
      <c r="AV50" s="129"/>
      <c r="AW50" s="129"/>
      <c r="AX50" s="129"/>
      <c r="AY50" s="129"/>
      <c r="AZ50" s="129"/>
      <c r="BA50" s="129"/>
      <c r="BB50" s="129"/>
      <c r="BC50" s="129"/>
      <c r="BD50" s="129"/>
      <c r="BE50" s="129"/>
      <c r="BF50" s="129"/>
      <c r="BG50" s="141"/>
      <c r="BH50" s="57" t="s">
        <v>816</v>
      </c>
      <c r="BI50" s="364" t="s">
        <v>939</v>
      </c>
      <c r="BJ50" s="146"/>
      <c r="BK50" s="146"/>
      <c r="BL50" s="146"/>
      <c r="BM50" s="146"/>
      <c r="BN50" s="146"/>
      <c r="BO50" s="146"/>
      <c r="BP50" s="146"/>
      <c r="BQ50" s="146"/>
      <c r="BR50" s="146"/>
      <c r="BS50" s="146"/>
      <c r="BT50" s="146"/>
      <c r="BU50" s="146"/>
      <c r="BV50" s="146"/>
      <c r="BW50" s="146"/>
      <c r="BX50" s="146"/>
      <c r="BY50" s="146"/>
      <c r="BZ50" s="146"/>
      <c r="CA50" s="146"/>
      <c r="CB50" s="146"/>
      <c r="CC50" s="146"/>
      <c r="CD50" s="146"/>
      <c r="CE50" s="146"/>
      <c r="CF50" s="146"/>
      <c r="CG50" s="146"/>
      <c r="CH50" s="146"/>
      <c r="CI50" s="146"/>
      <c r="CJ50" s="146"/>
      <c r="CK50" s="146"/>
      <c r="CL50" s="146"/>
      <c r="CM50" s="146"/>
      <c r="CN50" s="146"/>
      <c r="CO50" s="146"/>
      <c r="CP50" s="146"/>
      <c r="CQ50" s="146"/>
      <c r="CR50" s="146"/>
      <c r="CS50" s="146"/>
      <c r="CT50" s="146"/>
      <c r="CU50" s="146"/>
      <c r="CV50" s="146"/>
      <c r="CW50" s="146"/>
      <c r="CX50" s="146"/>
      <c r="CY50" s="146"/>
      <c r="CZ50" s="146"/>
      <c r="DA50" s="146"/>
      <c r="DB50" s="146"/>
      <c r="DC50" s="146"/>
      <c r="DD50" s="146"/>
      <c r="DE50" s="146"/>
      <c r="DF50" s="146"/>
      <c r="DG50" s="146"/>
      <c r="DH50" s="146"/>
      <c r="DI50" s="146"/>
      <c r="DJ50" s="146"/>
      <c r="DK50" s="146"/>
      <c r="DL50" s="146"/>
      <c r="DM50" s="146"/>
      <c r="DN50" s="146"/>
      <c r="DO50" s="146"/>
      <c r="DP50" s="146"/>
      <c r="DQ50" s="146"/>
      <c r="DR50" s="146"/>
      <c r="DS50" s="146"/>
      <c r="DT50" s="146"/>
      <c r="DU50" s="146"/>
      <c r="DV50" s="146"/>
      <c r="DW50" s="146"/>
      <c r="DX50" s="146"/>
      <c r="DY50" s="146"/>
      <c r="DZ50" s="146"/>
      <c r="EA50" s="146"/>
      <c r="EB50" s="146"/>
      <c r="EC50" s="146"/>
      <c r="ED50" s="146"/>
      <c r="EE50" s="146"/>
      <c r="EF50" s="146"/>
      <c r="EG50" s="146"/>
      <c r="EH50" s="146"/>
      <c r="EI50" s="146"/>
      <c r="EJ50" s="146"/>
      <c r="EK50" s="146"/>
      <c r="EL50" s="146"/>
      <c r="EM50" s="146"/>
      <c r="EN50" s="146"/>
      <c r="EO50" s="146"/>
      <c r="EP50" s="146"/>
      <c r="EQ50" s="146"/>
      <c r="ER50" s="146"/>
      <c r="ES50" s="146"/>
      <c r="ET50" s="146"/>
    </row>
    <row r="51" spans="1:150" s="147" customFormat="1" ht="25.5" hidden="1" customHeight="1" x14ac:dyDescent="0.25">
      <c r="A51" s="60" t="s">
        <v>391</v>
      </c>
      <c r="B51" s="60" t="s">
        <v>392</v>
      </c>
      <c r="C51" s="60" t="s">
        <v>393</v>
      </c>
      <c r="D51" s="32" t="s">
        <v>394</v>
      </c>
      <c r="E51" s="32" t="s">
        <v>280</v>
      </c>
      <c r="F51" s="32" t="s">
        <v>118</v>
      </c>
      <c r="G51" s="32" t="s">
        <v>281</v>
      </c>
      <c r="H51" s="32" t="s">
        <v>120</v>
      </c>
      <c r="I51" s="32" t="s">
        <v>115</v>
      </c>
      <c r="J51" s="32" t="s">
        <v>112</v>
      </c>
      <c r="K51" s="32"/>
      <c r="L51" s="32"/>
      <c r="M51" s="32"/>
      <c r="N51" s="33">
        <v>129468.93</v>
      </c>
      <c r="O51" s="33">
        <v>32313.93</v>
      </c>
      <c r="P51" s="33">
        <v>0</v>
      </c>
      <c r="Q51" s="33">
        <v>0</v>
      </c>
      <c r="R51" s="33">
        <v>0</v>
      </c>
      <c r="S51" s="33">
        <v>97155</v>
      </c>
      <c r="T51" s="34">
        <v>42644</v>
      </c>
      <c r="U51" s="55">
        <v>42767</v>
      </c>
      <c r="V51" s="35">
        <v>42855</v>
      </c>
      <c r="W51" s="36">
        <v>43616</v>
      </c>
      <c r="Y51" s="155">
        <v>54435.8</v>
      </c>
      <c r="Z51" s="114">
        <v>42719.199999999997</v>
      </c>
      <c r="AA51" s="114"/>
      <c r="AB51" s="114"/>
      <c r="AC51" s="114"/>
      <c r="AD51" s="139"/>
      <c r="AE51" s="144"/>
      <c r="AF51" s="145">
        <v>44</v>
      </c>
      <c r="AG51" s="129" t="s">
        <v>749</v>
      </c>
      <c r="AH51" s="129"/>
      <c r="AI51" s="141"/>
      <c r="AJ51" s="144"/>
      <c r="AK51" s="145"/>
      <c r="AL51" s="129"/>
      <c r="AM51" s="129"/>
      <c r="AN51" s="129"/>
      <c r="AO51" s="129"/>
      <c r="AP51" s="129" t="s">
        <v>176</v>
      </c>
      <c r="AQ51" s="129" t="s">
        <v>747</v>
      </c>
      <c r="AR51" s="129">
        <v>1</v>
      </c>
      <c r="AS51" s="129" t="s">
        <v>177</v>
      </c>
      <c r="AT51" s="129" t="s">
        <v>748</v>
      </c>
      <c r="AU51" s="116">
        <v>100</v>
      </c>
      <c r="AV51" s="129"/>
      <c r="AW51" s="129"/>
      <c r="AX51" s="129"/>
      <c r="AY51" s="129"/>
      <c r="AZ51" s="129"/>
      <c r="BA51" s="129"/>
      <c r="BB51" s="129"/>
      <c r="BC51" s="129"/>
      <c r="BD51" s="129"/>
      <c r="BE51" s="129"/>
      <c r="BF51" s="129"/>
      <c r="BG51" s="141"/>
      <c r="BH51" s="57" t="s">
        <v>815</v>
      </c>
      <c r="BI51" s="364" t="s">
        <v>941</v>
      </c>
      <c r="BJ51" s="146"/>
      <c r="BK51" s="146"/>
      <c r="BL51" s="146"/>
      <c r="BM51" s="146"/>
      <c r="BN51" s="146"/>
      <c r="BO51" s="146"/>
      <c r="BP51" s="146"/>
      <c r="BQ51" s="146"/>
      <c r="BR51" s="146"/>
      <c r="BS51" s="146"/>
      <c r="BT51" s="146"/>
      <c r="BU51" s="146"/>
      <c r="BV51" s="146"/>
      <c r="BW51" s="146"/>
      <c r="BX51" s="146"/>
      <c r="BY51" s="146"/>
      <c r="BZ51" s="146"/>
      <c r="CA51" s="146"/>
      <c r="CB51" s="146"/>
      <c r="CC51" s="146"/>
      <c r="CD51" s="146"/>
      <c r="CE51" s="146"/>
      <c r="CF51" s="146"/>
      <c r="CG51" s="146"/>
      <c r="CH51" s="146"/>
      <c r="CI51" s="146"/>
      <c r="CJ51" s="146"/>
      <c r="CK51" s="146"/>
      <c r="CL51" s="146"/>
      <c r="CM51" s="146"/>
      <c r="CN51" s="146"/>
      <c r="CO51" s="146"/>
      <c r="CP51" s="146"/>
      <c r="CQ51" s="146"/>
      <c r="CR51" s="146"/>
      <c r="CS51" s="146"/>
      <c r="CT51" s="146"/>
      <c r="CU51" s="146"/>
      <c r="CV51" s="146"/>
      <c r="CW51" s="146"/>
      <c r="CX51" s="146"/>
      <c r="CY51" s="146"/>
      <c r="CZ51" s="146"/>
      <c r="DA51" s="146"/>
      <c r="DB51" s="146"/>
      <c r="DC51" s="146"/>
      <c r="DD51" s="146"/>
      <c r="DE51" s="146"/>
      <c r="DF51" s="146"/>
      <c r="DG51" s="146"/>
      <c r="DH51" s="146"/>
      <c r="DI51" s="146"/>
      <c r="DJ51" s="146"/>
      <c r="DK51" s="146"/>
      <c r="DL51" s="146"/>
      <c r="DM51" s="146"/>
      <c r="DN51" s="146"/>
      <c r="DO51" s="146"/>
      <c r="DP51" s="146"/>
      <c r="DQ51" s="146"/>
      <c r="DR51" s="146"/>
      <c r="DS51" s="146"/>
      <c r="DT51" s="146"/>
      <c r="DU51" s="146"/>
      <c r="DV51" s="146"/>
      <c r="DW51" s="146"/>
      <c r="DX51" s="146"/>
      <c r="DY51" s="146"/>
      <c r="DZ51" s="146"/>
      <c r="EA51" s="146"/>
      <c r="EB51" s="146"/>
      <c r="EC51" s="146"/>
      <c r="ED51" s="146"/>
      <c r="EE51" s="146"/>
      <c r="EF51" s="146"/>
      <c r="EG51" s="146"/>
      <c r="EH51" s="146"/>
      <c r="EI51" s="146"/>
      <c r="EJ51" s="146"/>
      <c r="EK51" s="146"/>
      <c r="EL51" s="146"/>
      <c r="EM51" s="146"/>
      <c r="EN51" s="146"/>
      <c r="EO51" s="146"/>
      <c r="EP51" s="146"/>
      <c r="EQ51" s="146"/>
      <c r="ER51" s="146"/>
      <c r="ES51" s="146"/>
      <c r="ET51" s="146"/>
    </row>
    <row r="52" spans="1:150" s="147" customFormat="1" ht="25.5" hidden="1" customHeight="1" x14ac:dyDescent="0.25">
      <c r="A52" s="60" t="s">
        <v>395</v>
      </c>
      <c r="B52" s="60" t="s">
        <v>396</v>
      </c>
      <c r="C52" s="60" t="s">
        <v>397</v>
      </c>
      <c r="D52" s="53" t="s">
        <v>398</v>
      </c>
      <c r="E52" s="32" t="s">
        <v>297</v>
      </c>
      <c r="F52" s="32" t="s">
        <v>118</v>
      </c>
      <c r="G52" s="32" t="s">
        <v>399</v>
      </c>
      <c r="H52" s="32" t="s">
        <v>120</v>
      </c>
      <c r="I52" s="32" t="s">
        <v>115</v>
      </c>
      <c r="J52" s="32"/>
      <c r="K52" s="32"/>
      <c r="L52" s="32"/>
      <c r="M52" s="32"/>
      <c r="N52" s="33">
        <f>O52+S52</f>
        <v>544665.76</v>
      </c>
      <c r="O52" s="33">
        <v>101175.37</v>
      </c>
      <c r="P52" s="33">
        <v>0</v>
      </c>
      <c r="Q52" s="33">
        <v>0</v>
      </c>
      <c r="R52" s="33">
        <v>0</v>
      </c>
      <c r="S52" s="42">
        <v>443490.39</v>
      </c>
      <c r="T52" s="34">
        <v>42675</v>
      </c>
      <c r="U52" s="55">
        <v>43189</v>
      </c>
      <c r="V52" s="35">
        <v>43281</v>
      </c>
      <c r="W52" s="36">
        <v>44561</v>
      </c>
      <c r="X52" s="114"/>
      <c r="Y52" s="114">
        <v>0</v>
      </c>
      <c r="Z52" s="114">
        <v>114237.62</v>
      </c>
      <c r="AA52" s="114">
        <f>S52-Z52</f>
        <v>329252.77</v>
      </c>
      <c r="AB52" s="114"/>
      <c r="AC52" s="114"/>
      <c r="AD52" s="139"/>
      <c r="AE52" s="144"/>
      <c r="AF52" s="145">
        <v>44</v>
      </c>
      <c r="AG52" s="129" t="s">
        <v>255</v>
      </c>
      <c r="AH52" s="129"/>
      <c r="AI52" s="141"/>
      <c r="AJ52" s="144"/>
      <c r="AK52" s="145"/>
      <c r="AL52" s="129"/>
      <c r="AM52" s="129"/>
      <c r="AN52" s="129"/>
      <c r="AO52" s="129"/>
      <c r="AP52" s="129" t="s">
        <v>176</v>
      </c>
      <c r="AQ52" s="129" t="s">
        <v>747</v>
      </c>
      <c r="AR52" s="129">
        <v>1</v>
      </c>
      <c r="AS52" s="129" t="s">
        <v>177</v>
      </c>
      <c r="AT52" s="129" t="s">
        <v>748</v>
      </c>
      <c r="AU52" s="116">
        <v>1500</v>
      </c>
      <c r="AV52" s="129"/>
      <c r="AW52" s="129"/>
      <c r="AX52" s="129"/>
      <c r="AY52" s="129"/>
      <c r="AZ52" s="129"/>
      <c r="BA52" s="129"/>
      <c r="BB52" s="129"/>
      <c r="BC52" s="129"/>
      <c r="BD52" s="129"/>
      <c r="BE52" s="129"/>
      <c r="BF52" s="129"/>
      <c r="BG52" s="141"/>
      <c r="BH52" s="57" t="s">
        <v>817</v>
      </c>
      <c r="BI52" s="364" t="s">
        <v>941</v>
      </c>
      <c r="BJ52" s="146"/>
      <c r="BK52" s="146"/>
      <c r="BL52" s="146"/>
      <c r="BM52" s="146"/>
      <c r="BN52" s="146"/>
      <c r="BO52" s="146"/>
      <c r="BP52" s="146"/>
      <c r="BQ52" s="146"/>
      <c r="BR52" s="146"/>
      <c r="BS52" s="146"/>
      <c r="BT52" s="146"/>
      <c r="BU52" s="146"/>
      <c r="BV52" s="146"/>
      <c r="BW52" s="146"/>
      <c r="BX52" s="146"/>
      <c r="BY52" s="146"/>
      <c r="BZ52" s="146"/>
      <c r="CA52" s="146"/>
      <c r="CB52" s="146"/>
      <c r="CC52" s="146"/>
      <c r="CD52" s="146"/>
      <c r="CE52" s="146"/>
      <c r="CF52" s="146"/>
      <c r="CG52" s="146"/>
      <c r="CH52" s="146"/>
      <c r="CI52" s="146"/>
      <c r="CJ52" s="146"/>
      <c r="CK52" s="146"/>
      <c r="CL52" s="146"/>
      <c r="CM52" s="146"/>
      <c r="CN52" s="146"/>
      <c r="CO52" s="146"/>
      <c r="CP52" s="146"/>
      <c r="CQ52" s="146"/>
      <c r="CR52" s="146"/>
      <c r="CS52" s="146"/>
      <c r="CT52" s="146"/>
      <c r="CU52" s="146"/>
      <c r="CV52" s="146"/>
      <c r="CW52" s="146"/>
      <c r="CX52" s="146"/>
      <c r="CY52" s="146"/>
      <c r="CZ52" s="146"/>
      <c r="DA52" s="146"/>
      <c r="DB52" s="146"/>
      <c r="DC52" s="146"/>
      <c r="DD52" s="146"/>
      <c r="DE52" s="146"/>
      <c r="DF52" s="146"/>
      <c r="DG52" s="146"/>
      <c r="DH52" s="146"/>
      <c r="DI52" s="146"/>
      <c r="DJ52" s="146"/>
      <c r="DK52" s="146"/>
      <c r="DL52" s="146"/>
      <c r="DM52" s="146"/>
      <c r="DN52" s="146"/>
      <c r="DO52" s="146"/>
      <c r="DP52" s="146"/>
      <c r="DQ52" s="146"/>
      <c r="DR52" s="146"/>
      <c r="DS52" s="146"/>
      <c r="DT52" s="146"/>
      <c r="DU52" s="146"/>
      <c r="DV52" s="146"/>
      <c r="DW52" s="146"/>
      <c r="DX52" s="146"/>
      <c r="DY52" s="146"/>
      <c r="DZ52" s="146"/>
      <c r="EA52" s="146"/>
      <c r="EB52" s="146"/>
      <c r="EC52" s="146"/>
      <c r="ED52" s="146"/>
      <c r="EE52" s="146"/>
      <c r="EF52" s="146"/>
      <c r="EG52" s="146"/>
      <c r="EH52" s="146"/>
      <c r="EI52" s="146"/>
      <c r="EJ52" s="146"/>
      <c r="EK52" s="146"/>
      <c r="EL52" s="146"/>
      <c r="EM52" s="146"/>
      <c r="EN52" s="146"/>
      <c r="EO52" s="146"/>
      <c r="EP52" s="146"/>
      <c r="EQ52" s="146"/>
      <c r="ER52" s="146"/>
      <c r="ES52" s="146"/>
      <c r="ET52" s="146"/>
    </row>
    <row r="53" spans="1:150" ht="24.75" hidden="1" customHeight="1" thickBot="1" x14ac:dyDescent="0.3">
      <c r="A53" s="15" t="s">
        <v>400</v>
      </c>
      <c r="B53" s="16" t="s">
        <v>83</v>
      </c>
      <c r="C53" s="16"/>
      <c r="D53" s="16" t="s">
        <v>401</v>
      </c>
      <c r="E53" s="17"/>
      <c r="F53" s="17"/>
      <c r="G53" s="17"/>
      <c r="H53" s="17"/>
      <c r="I53" s="17"/>
      <c r="J53" s="17"/>
      <c r="K53" s="17"/>
      <c r="L53" s="17"/>
      <c r="M53" s="17"/>
      <c r="N53" s="17"/>
      <c r="O53" s="17"/>
      <c r="P53" s="17"/>
      <c r="Q53" s="17"/>
      <c r="R53" s="17"/>
      <c r="S53" s="17"/>
      <c r="T53" s="46"/>
      <c r="U53" s="47"/>
      <c r="V53" s="47"/>
      <c r="W53" s="48" t="s">
        <v>275</v>
      </c>
      <c r="X53" s="17"/>
      <c r="Y53" s="17"/>
      <c r="Z53" s="17"/>
      <c r="AA53" s="17"/>
      <c r="AB53" s="17"/>
      <c r="AC53" s="17"/>
      <c r="AD53" s="17"/>
      <c r="AE53" s="115"/>
      <c r="AF53" s="17"/>
      <c r="AG53" s="17"/>
      <c r="AH53" s="17"/>
      <c r="AI53" s="17"/>
      <c r="AJ53" s="115"/>
      <c r="AK53" s="17"/>
      <c r="AL53" s="17"/>
      <c r="AM53" s="17"/>
      <c r="AN53" s="17"/>
      <c r="AO53" s="17"/>
      <c r="AP53" s="107"/>
      <c r="AQ53" s="107"/>
      <c r="AR53" s="107"/>
      <c r="AS53" s="107"/>
      <c r="AT53" s="17"/>
      <c r="AU53" s="107"/>
      <c r="AV53" s="107"/>
      <c r="AW53" s="17"/>
      <c r="AX53" s="107"/>
      <c r="AY53" s="107"/>
      <c r="AZ53" s="17"/>
      <c r="BA53" s="107"/>
      <c r="BB53" s="107"/>
      <c r="BC53" s="107"/>
      <c r="BD53" s="107"/>
      <c r="BE53" s="107"/>
      <c r="BF53" s="107"/>
      <c r="BG53" s="107"/>
      <c r="BH53" s="57"/>
      <c r="BI53" s="364" t="s">
        <v>275</v>
      </c>
    </row>
    <row r="54" spans="1:150" s="113" customFormat="1" ht="25.5" hidden="1" customHeight="1" x14ac:dyDescent="0.25">
      <c r="A54" s="65" t="s">
        <v>402</v>
      </c>
      <c r="B54" s="65" t="s">
        <v>83</v>
      </c>
      <c r="C54" s="65"/>
      <c r="D54" s="66" t="s">
        <v>403</v>
      </c>
      <c r="E54" s="67"/>
      <c r="F54" s="67"/>
      <c r="G54" s="67"/>
      <c r="H54" s="67"/>
      <c r="I54" s="67"/>
      <c r="J54" s="67"/>
      <c r="K54" s="67"/>
      <c r="L54" s="67"/>
      <c r="M54" s="67"/>
      <c r="N54" s="67"/>
      <c r="O54" s="67"/>
      <c r="P54" s="67"/>
      <c r="Q54" s="67"/>
      <c r="R54" s="67"/>
      <c r="S54" s="67"/>
      <c r="T54" s="68"/>
      <c r="U54" s="69"/>
      <c r="V54" s="69"/>
      <c r="W54" s="70" t="s">
        <v>275</v>
      </c>
      <c r="X54" s="156"/>
      <c r="Y54" s="156"/>
      <c r="Z54" s="156"/>
      <c r="AA54" s="156"/>
      <c r="AB54" s="156"/>
      <c r="AC54" s="156"/>
      <c r="AD54" s="157"/>
      <c r="AE54" s="109"/>
      <c r="AF54" s="158"/>
      <c r="AG54" s="159"/>
      <c r="AH54" s="159"/>
      <c r="AI54" s="160"/>
      <c r="AJ54" s="109"/>
      <c r="AK54" s="158"/>
      <c r="AL54" s="159"/>
      <c r="AM54" s="159"/>
      <c r="AN54" s="159"/>
      <c r="AO54" s="159"/>
      <c r="AP54" s="159"/>
      <c r="AQ54" s="159"/>
      <c r="AR54" s="159"/>
      <c r="AS54" s="159"/>
      <c r="AT54" s="159"/>
      <c r="AU54" s="159"/>
      <c r="AV54" s="159"/>
      <c r="AW54" s="159"/>
      <c r="AX54" s="159"/>
      <c r="AY54" s="159"/>
      <c r="AZ54" s="159"/>
      <c r="BA54" s="159"/>
      <c r="BB54" s="159"/>
      <c r="BC54" s="159"/>
      <c r="BD54" s="159"/>
      <c r="BE54" s="159"/>
      <c r="BF54" s="159"/>
      <c r="BG54" s="160"/>
      <c r="BH54" s="57"/>
      <c r="BI54" s="364" t="s">
        <v>275</v>
      </c>
      <c r="BJ54" s="101"/>
      <c r="BK54" s="101"/>
      <c r="BL54" s="101"/>
      <c r="BM54" s="101"/>
      <c r="BN54" s="101"/>
      <c r="BO54" s="101"/>
      <c r="BP54" s="101"/>
      <c r="BQ54" s="101"/>
      <c r="BR54" s="101"/>
      <c r="BS54" s="101"/>
      <c r="BT54" s="101"/>
      <c r="BU54" s="101"/>
      <c r="BV54" s="101"/>
      <c r="BW54" s="101"/>
      <c r="BX54" s="101"/>
      <c r="BY54" s="101"/>
      <c r="BZ54" s="101"/>
      <c r="CA54" s="101"/>
      <c r="CB54" s="101"/>
      <c r="CC54" s="101"/>
      <c r="CD54" s="101"/>
      <c r="CE54" s="101"/>
      <c r="CF54" s="101"/>
      <c r="CG54" s="101"/>
      <c r="CH54" s="101"/>
      <c r="CI54" s="101"/>
      <c r="CJ54" s="101"/>
      <c r="CK54" s="101"/>
      <c r="CL54" s="101"/>
      <c r="CM54" s="101"/>
      <c r="CN54" s="101"/>
      <c r="CO54" s="101"/>
      <c r="CP54" s="101"/>
      <c r="CQ54" s="101"/>
      <c r="CR54" s="101"/>
      <c r="CS54" s="101"/>
      <c r="CT54" s="101"/>
      <c r="CU54" s="101"/>
      <c r="CV54" s="101"/>
      <c r="CW54" s="101"/>
      <c r="CX54" s="101"/>
      <c r="CY54" s="101"/>
      <c r="CZ54" s="101"/>
      <c r="DA54" s="101"/>
      <c r="DB54" s="101"/>
      <c r="DC54" s="101"/>
      <c r="DD54" s="101"/>
      <c r="DE54" s="101"/>
      <c r="DF54" s="101"/>
      <c r="DG54" s="101"/>
      <c r="DH54" s="101"/>
      <c r="DI54" s="101"/>
      <c r="DJ54" s="101"/>
      <c r="DK54" s="101"/>
      <c r="DL54" s="101"/>
      <c r="DM54" s="101"/>
      <c r="DN54" s="101"/>
      <c r="DO54" s="101"/>
      <c r="DP54" s="101"/>
      <c r="DQ54" s="101"/>
      <c r="DR54" s="101"/>
      <c r="DS54" s="101"/>
      <c r="DT54" s="101"/>
      <c r="DU54" s="101"/>
      <c r="DV54" s="101"/>
      <c r="DW54" s="101"/>
      <c r="DX54" s="101"/>
      <c r="DY54" s="101"/>
      <c r="DZ54" s="101"/>
      <c r="EA54" s="101"/>
      <c r="EB54" s="101"/>
      <c r="EC54" s="101"/>
      <c r="ED54" s="101"/>
      <c r="EE54" s="101"/>
      <c r="EF54" s="101"/>
      <c r="EG54" s="101"/>
      <c r="EH54" s="101"/>
      <c r="EI54" s="101"/>
      <c r="EJ54" s="101"/>
      <c r="EK54" s="101"/>
      <c r="EL54" s="101"/>
      <c r="EM54" s="101"/>
      <c r="EN54" s="101"/>
      <c r="EO54" s="101"/>
      <c r="EP54" s="101"/>
      <c r="EQ54" s="101"/>
      <c r="ER54" s="101"/>
      <c r="ES54" s="101"/>
      <c r="ET54" s="101"/>
    </row>
    <row r="55" spans="1:150" ht="25.5" hidden="1" customHeight="1" x14ac:dyDescent="0.25">
      <c r="A55" s="60" t="s">
        <v>404</v>
      </c>
      <c r="B55" s="60" t="s">
        <v>405</v>
      </c>
      <c r="C55" s="60" t="s">
        <v>406</v>
      </c>
      <c r="D55" s="71" t="s">
        <v>407</v>
      </c>
      <c r="E55" s="31" t="s">
        <v>297</v>
      </c>
      <c r="F55" s="31" t="s">
        <v>124</v>
      </c>
      <c r="G55" s="31" t="s">
        <v>408</v>
      </c>
      <c r="H55" s="31" t="s">
        <v>125</v>
      </c>
      <c r="I55" s="31" t="s">
        <v>115</v>
      </c>
      <c r="J55" s="31"/>
      <c r="K55" s="31"/>
      <c r="L55" s="31"/>
      <c r="M55" s="31"/>
      <c r="N55" s="61">
        <v>466925.52</v>
      </c>
      <c r="O55" s="61">
        <v>70038.83</v>
      </c>
      <c r="P55" s="33">
        <v>0</v>
      </c>
      <c r="Q55" s="33">
        <v>0</v>
      </c>
      <c r="R55" s="33">
        <v>0</v>
      </c>
      <c r="S55" s="61">
        <v>396886.69</v>
      </c>
      <c r="T55" s="43">
        <v>42675</v>
      </c>
      <c r="U55" s="44">
        <v>42826</v>
      </c>
      <c r="V55" s="44">
        <v>42946</v>
      </c>
      <c r="W55" s="45">
        <v>43659</v>
      </c>
      <c r="X55" s="151"/>
      <c r="Y55" s="151">
        <v>79766</v>
      </c>
      <c r="Z55" s="151">
        <v>159531</v>
      </c>
      <c r="AA55" s="151">
        <v>157589.69</v>
      </c>
      <c r="AB55" s="151"/>
      <c r="AC55" s="151"/>
      <c r="AD55" s="152"/>
      <c r="AE55" s="115"/>
      <c r="AF55" s="119">
        <v>42</v>
      </c>
      <c r="AG55" s="129" t="s">
        <v>254</v>
      </c>
      <c r="AH55" s="120"/>
      <c r="AI55" s="135"/>
      <c r="AJ55" s="136"/>
      <c r="AK55" s="119"/>
      <c r="AL55" s="120"/>
      <c r="AM55" s="120"/>
      <c r="AN55" s="120"/>
      <c r="AO55" s="120"/>
      <c r="AP55" s="120" t="s">
        <v>229</v>
      </c>
      <c r="AQ55" s="129" t="s">
        <v>183</v>
      </c>
      <c r="AR55" s="120">
        <v>80</v>
      </c>
      <c r="AS55" s="120"/>
      <c r="AT55" s="120"/>
      <c r="AU55" s="120"/>
      <c r="AV55" s="120"/>
      <c r="AW55" s="120"/>
      <c r="AX55" s="120"/>
      <c r="AY55" s="120"/>
      <c r="AZ55" s="120"/>
      <c r="BA55" s="120"/>
      <c r="BB55" s="120"/>
      <c r="BC55" s="120"/>
      <c r="BD55" s="120"/>
      <c r="BE55" s="120"/>
      <c r="BF55" s="120"/>
      <c r="BG55" s="135"/>
      <c r="BH55" s="57" t="s">
        <v>813</v>
      </c>
      <c r="BI55" s="364" t="s">
        <v>941</v>
      </c>
    </row>
    <row r="56" spans="1:150" ht="25.5" hidden="1" customHeight="1" x14ac:dyDescent="0.25">
      <c r="A56" s="216" t="s">
        <v>90</v>
      </c>
      <c r="B56" s="60"/>
      <c r="C56" s="60"/>
      <c r="D56" s="217" t="s">
        <v>793</v>
      </c>
      <c r="E56" s="31"/>
      <c r="F56" s="31"/>
      <c r="G56" s="31"/>
      <c r="H56" s="31"/>
      <c r="I56" s="31"/>
      <c r="J56" s="31"/>
      <c r="K56" s="31"/>
      <c r="L56" s="31"/>
      <c r="M56" s="31"/>
      <c r="N56" s="61"/>
      <c r="O56" s="61"/>
      <c r="P56" s="33"/>
      <c r="Q56" s="33"/>
      <c r="R56" s="33"/>
      <c r="S56" s="61"/>
      <c r="T56" s="44"/>
      <c r="U56" s="44"/>
      <c r="V56" s="44"/>
      <c r="W56" s="45"/>
      <c r="X56" s="151"/>
      <c r="Y56" s="151"/>
      <c r="Z56" s="151"/>
      <c r="AA56" s="151"/>
      <c r="AB56" s="151"/>
      <c r="AC56" s="151"/>
      <c r="AD56" s="151"/>
      <c r="AE56" s="115"/>
      <c r="AF56" s="120"/>
      <c r="AG56" s="129"/>
      <c r="AH56" s="120"/>
      <c r="AI56" s="120"/>
      <c r="AJ56" s="136"/>
      <c r="AK56" s="120"/>
      <c r="AL56" s="120"/>
      <c r="AM56" s="120"/>
      <c r="AN56" s="120"/>
      <c r="AO56" s="120"/>
      <c r="AP56" s="120"/>
      <c r="AQ56" s="129"/>
      <c r="AR56" s="120"/>
      <c r="AS56" s="120"/>
      <c r="AT56" s="120"/>
      <c r="AU56" s="120"/>
      <c r="AV56" s="120"/>
      <c r="AW56" s="120"/>
      <c r="AX56" s="120"/>
      <c r="AY56" s="120"/>
      <c r="AZ56" s="120"/>
      <c r="BA56" s="120"/>
      <c r="BB56" s="120"/>
      <c r="BC56" s="120"/>
      <c r="BD56" s="120"/>
      <c r="BE56" s="120"/>
      <c r="BF56" s="120"/>
      <c r="BG56" s="135"/>
      <c r="BH56" s="57"/>
      <c r="BI56" s="364" t="s">
        <v>275</v>
      </c>
    </row>
    <row r="57" spans="1:150" ht="24.75" hidden="1" customHeight="1" thickBot="1" x14ac:dyDescent="0.3">
      <c r="A57" s="15" t="s">
        <v>409</v>
      </c>
      <c r="B57" s="16" t="s">
        <v>83</v>
      </c>
      <c r="C57" s="16"/>
      <c r="D57" s="16" t="s">
        <v>410</v>
      </c>
      <c r="E57" s="17"/>
      <c r="F57" s="17"/>
      <c r="G57" s="17"/>
      <c r="H57" s="17"/>
      <c r="I57" s="17"/>
      <c r="J57" s="17"/>
      <c r="K57" s="17"/>
      <c r="L57" s="17"/>
      <c r="M57" s="17"/>
      <c r="N57" s="17"/>
      <c r="O57" s="17"/>
      <c r="P57" s="17"/>
      <c r="Q57" s="17"/>
      <c r="R57" s="17"/>
      <c r="S57" s="17"/>
      <c r="T57" s="46"/>
      <c r="U57" s="213"/>
      <c r="V57" s="213"/>
      <c r="W57" s="214" t="s">
        <v>275</v>
      </c>
      <c r="X57" s="17"/>
      <c r="Y57" s="17"/>
      <c r="Z57" s="17"/>
      <c r="AA57" s="17"/>
      <c r="AB57" s="17"/>
      <c r="AC57" s="17"/>
      <c r="AD57" s="17"/>
      <c r="AE57" s="215"/>
      <c r="AF57" s="17"/>
      <c r="AG57" s="17"/>
      <c r="AH57" s="17"/>
      <c r="AI57" s="17"/>
      <c r="AJ57" s="215"/>
      <c r="AK57" s="17"/>
      <c r="AL57" s="17"/>
      <c r="AM57" s="17"/>
      <c r="AN57" s="17"/>
      <c r="AO57" s="17"/>
      <c r="AP57" s="107"/>
      <c r="AQ57" s="107"/>
      <c r="AR57" s="107"/>
      <c r="AS57" s="107"/>
      <c r="AT57" s="17"/>
      <c r="AU57" s="107"/>
      <c r="AV57" s="107"/>
      <c r="AW57" s="17"/>
      <c r="AX57" s="107"/>
      <c r="AY57" s="107"/>
      <c r="AZ57" s="17"/>
      <c r="BA57" s="107"/>
      <c r="BB57" s="107"/>
      <c r="BC57" s="107"/>
      <c r="BD57" s="107"/>
      <c r="BE57" s="107"/>
      <c r="BF57" s="107"/>
      <c r="BG57" s="107"/>
      <c r="BH57" s="57"/>
      <c r="BI57" s="364" t="s">
        <v>275</v>
      </c>
    </row>
    <row r="58" spans="1:150" ht="24.75" hidden="1" customHeight="1" thickBot="1" x14ac:dyDescent="0.3">
      <c r="A58" s="15" t="s">
        <v>411</v>
      </c>
      <c r="B58" s="16" t="s">
        <v>83</v>
      </c>
      <c r="C58" s="16"/>
      <c r="D58" s="16" t="s">
        <v>412</v>
      </c>
      <c r="E58" s="17"/>
      <c r="F58" s="17"/>
      <c r="G58" s="17"/>
      <c r="H58" s="17"/>
      <c r="I58" s="17"/>
      <c r="J58" s="17"/>
      <c r="K58" s="17"/>
      <c r="L58" s="17"/>
      <c r="M58" s="17"/>
      <c r="N58" s="17"/>
      <c r="O58" s="17"/>
      <c r="P58" s="17"/>
      <c r="Q58" s="17"/>
      <c r="R58" s="17"/>
      <c r="S58" s="17"/>
      <c r="T58" s="46"/>
      <c r="U58" s="47"/>
      <c r="V58" s="47"/>
      <c r="W58" s="48" t="s">
        <v>275</v>
      </c>
      <c r="X58" s="17"/>
      <c r="Y58" s="17"/>
      <c r="Z58" s="17"/>
      <c r="AA58" s="17"/>
      <c r="AB58" s="17"/>
      <c r="AC58" s="17"/>
      <c r="AD58" s="17"/>
      <c r="AE58" s="115"/>
      <c r="AF58" s="17"/>
      <c r="AG58" s="17"/>
      <c r="AH58" s="17"/>
      <c r="AI58" s="17"/>
      <c r="AJ58" s="115"/>
      <c r="AK58" s="17"/>
      <c r="AL58" s="17"/>
      <c r="AM58" s="17"/>
      <c r="AN58" s="17"/>
      <c r="AO58" s="17"/>
      <c r="AP58" s="107"/>
      <c r="AQ58" s="107"/>
      <c r="AR58" s="107"/>
      <c r="AS58" s="107"/>
      <c r="AT58" s="17"/>
      <c r="AU58" s="107"/>
      <c r="AV58" s="107"/>
      <c r="AW58" s="17"/>
      <c r="AX58" s="107"/>
      <c r="AY58" s="107"/>
      <c r="AZ58" s="17"/>
      <c r="BA58" s="107"/>
      <c r="BB58" s="107"/>
      <c r="BC58" s="107"/>
      <c r="BD58" s="107"/>
      <c r="BE58" s="107"/>
      <c r="BF58" s="107"/>
      <c r="BG58" s="107"/>
      <c r="BH58" s="57"/>
      <c r="BI58" s="364" t="s">
        <v>275</v>
      </c>
    </row>
    <row r="59" spans="1:150" s="113" customFormat="1" ht="25.5" hidden="1" customHeight="1" x14ac:dyDescent="0.25">
      <c r="A59" s="72" t="s">
        <v>91</v>
      </c>
      <c r="B59" s="73" t="s">
        <v>83</v>
      </c>
      <c r="C59" s="73"/>
      <c r="D59" s="22" t="s">
        <v>413</v>
      </c>
      <c r="E59" s="23"/>
      <c r="F59" s="23"/>
      <c r="G59" s="23"/>
      <c r="H59" s="23"/>
      <c r="I59" s="23"/>
      <c r="J59" s="23"/>
      <c r="K59" s="23"/>
      <c r="L59" s="23"/>
      <c r="M59" s="23"/>
      <c r="N59" s="23"/>
      <c r="O59" s="23"/>
      <c r="P59" s="23"/>
      <c r="Q59" s="23"/>
      <c r="R59" s="23"/>
      <c r="S59" s="24"/>
      <c r="T59" s="25"/>
      <c r="U59" s="38"/>
      <c r="V59" s="38"/>
      <c r="W59" s="28" t="s">
        <v>275</v>
      </c>
      <c r="X59" s="108"/>
      <c r="Y59" s="108"/>
      <c r="Z59" s="108"/>
      <c r="AA59" s="108"/>
      <c r="AB59" s="108"/>
      <c r="AC59" s="108"/>
      <c r="AD59" s="138"/>
      <c r="AE59" s="109"/>
      <c r="AF59" s="112"/>
      <c r="AG59" s="110"/>
      <c r="AH59" s="110"/>
      <c r="AI59" s="111"/>
      <c r="AJ59" s="109"/>
      <c r="AK59" s="112"/>
      <c r="AL59" s="110"/>
      <c r="AM59" s="110"/>
      <c r="AN59" s="110"/>
      <c r="AO59" s="110"/>
      <c r="AP59" s="110"/>
      <c r="AQ59" s="110"/>
      <c r="AR59" s="110"/>
      <c r="AS59" s="110"/>
      <c r="AT59" s="110"/>
      <c r="AU59" s="110"/>
      <c r="AV59" s="110"/>
      <c r="AW59" s="110"/>
      <c r="AX59" s="110"/>
      <c r="AY59" s="110"/>
      <c r="AZ59" s="110"/>
      <c r="BA59" s="110"/>
      <c r="BB59" s="110"/>
      <c r="BC59" s="110"/>
      <c r="BD59" s="110"/>
      <c r="BE59" s="110"/>
      <c r="BF59" s="110"/>
      <c r="BG59" s="111"/>
      <c r="BH59" s="57"/>
      <c r="BI59" s="364" t="s">
        <v>275</v>
      </c>
      <c r="BJ59" s="101"/>
      <c r="BK59" s="101"/>
      <c r="BL59" s="101"/>
      <c r="BM59" s="101"/>
      <c r="BN59" s="101"/>
      <c r="BO59" s="101"/>
      <c r="BP59" s="101"/>
      <c r="BQ59" s="101"/>
      <c r="BR59" s="101"/>
      <c r="BS59" s="101"/>
      <c r="BT59" s="101"/>
      <c r="BU59" s="101"/>
      <c r="BV59" s="101"/>
      <c r="BW59" s="101"/>
      <c r="BX59" s="101"/>
      <c r="BY59" s="101"/>
      <c r="BZ59" s="101"/>
      <c r="CA59" s="101"/>
      <c r="CB59" s="101"/>
      <c r="CC59" s="101"/>
      <c r="CD59" s="101"/>
      <c r="CE59" s="101"/>
      <c r="CF59" s="101"/>
      <c r="CG59" s="101"/>
      <c r="CH59" s="101"/>
      <c r="CI59" s="101"/>
      <c r="CJ59" s="101"/>
      <c r="CK59" s="101"/>
      <c r="CL59" s="101"/>
      <c r="CM59" s="101"/>
      <c r="CN59" s="101"/>
      <c r="CO59" s="101"/>
      <c r="CP59" s="101"/>
      <c r="CQ59" s="101"/>
      <c r="CR59" s="101"/>
      <c r="CS59" s="101"/>
      <c r="CT59" s="101"/>
      <c r="CU59" s="101"/>
      <c r="CV59" s="101"/>
      <c r="CW59" s="101"/>
      <c r="CX59" s="101"/>
      <c r="CY59" s="101"/>
      <c r="CZ59" s="101"/>
      <c r="DA59" s="101"/>
      <c r="DB59" s="101"/>
      <c r="DC59" s="101"/>
      <c r="DD59" s="101"/>
      <c r="DE59" s="101"/>
      <c r="DF59" s="101"/>
      <c r="DG59" s="101"/>
      <c r="DH59" s="101"/>
      <c r="DI59" s="101"/>
      <c r="DJ59" s="101"/>
      <c r="DK59" s="101"/>
      <c r="DL59" s="101"/>
      <c r="DM59" s="101"/>
      <c r="DN59" s="101"/>
      <c r="DO59" s="101"/>
      <c r="DP59" s="101"/>
      <c r="DQ59" s="101"/>
      <c r="DR59" s="101"/>
      <c r="DS59" s="101"/>
      <c r="DT59" s="101"/>
      <c r="DU59" s="101"/>
      <c r="DV59" s="101"/>
      <c r="DW59" s="101"/>
      <c r="DX59" s="101"/>
      <c r="DY59" s="101"/>
      <c r="DZ59" s="101"/>
      <c r="EA59" s="101"/>
      <c r="EB59" s="101"/>
      <c r="EC59" s="101"/>
      <c r="ED59" s="101"/>
      <c r="EE59" s="101"/>
      <c r="EF59" s="101"/>
      <c r="EG59" s="101"/>
      <c r="EH59" s="101"/>
      <c r="EI59" s="101"/>
      <c r="EJ59" s="101"/>
      <c r="EK59" s="101"/>
      <c r="EL59" s="101"/>
      <c r="EM59" s="101"/>
      <c r="EN59" s="101"/>
      <c r="EO59" s="101"/>
      <c r="EP59" s="101"/>
      <c r="EQ59" s="101"/>
      <c r="ER59" s="101"/>
      <c r="ES59" s="101"/>
      <c r="ET59" s="101"/>
    </row>
    <row r="60" spans="1:150" s="147" customFormat="1" ht="25.5" hidden="1" customHeight="1" x14ac:dyDescent="0.25">
      <c r="A60" s="53" t="s">
        <v>126</v>
      </c>
      <c r="B60" s="53" t="s">
        <v>414</v>
      </c>
      <c r="C60" s="53" t="s">
        <v>415</v>
      </c>
      <c r="D60" s="41" t="s">
        <v>416</v>
      </c>
      <c r="E60" s="32" t="s">
        <v>266</v>
      </c>
      <c r="F60" s="32" t="s">
        <v>148</v>
      </c>
      <c r="G60" s="32" t="s">
        <v>417</v>
      </c>
      <c r="H60" s="31" t="s">
        <v>161</v>
      </c>
      <c r="I60" s="32" t="s">
        <v>115</v>
      </c>
      <c r="J60" s="32"/>
      <c r="K60" s="32"/>
      <c r="L60" s="32"/>
      <c r="M60" s="32"/>
      <c r="N60" s="42">
        <v>342134.69</v>
      </c>
      <c r="O60" s="42">
        <v>25660.12</v>
      </c>
      <c r="P60" s="42">
        <v>25660.1</v>
      </c>
      <c r="Q60" s="33">
        <v>0</v>
      </c>
      <c r="R60" s="33">
        <v>0</v>
      </c>
      <c r="S60" s="33">
        <v>290814.46999999997</v>
      </c>
      <c r="T60" s="34">
        <v>42916</v>
      </c>
      <c r="U60" s="35">
        <v>43008</v>
      </c>
      <c r="V60" s="35">
        <v>43100</v>
      </c>
      <c r="W60" s="36">
        <v>43646</v>
      </c>
      <c r="X60" s="114">
        <v>0</v>
      </c>
      <c r="Y60" s="114">
        <v>0</v>
      </c>
      <c r="Z60" s="114">
        <v>150000</v>
      </c>
      <c r="AA60" s="114">
        <f>S60-Z60</f>
        <v>140814.46999999997</v>
      </c>
      <c r="AB60" s="114">
        <v>0</v>
      </c>
      <c r="AC60" s="114"/>
      <c r="AD60" s="139"/>
      <c r="AE60" s="144"/>
      <c r="AF60" s="145">
        <v>22</v>
      </c>
      <c r="AG60" s="129" t="s">
        <v>243</v>
      </c>
      <c r="AH60" s="129"/>
      <c r="AI60" s="141"/>
      <c r="AJ60" s="144"/>
      <c r="AK60" s="145"/>
      <c r="AL60" s="129"/>
      <c r="AM60" s="129"/>
      <c r="AN60" s="129"/>
      <c r="AO60" s="129"/>
      <c r="AP60" s="129" t="s">
        <v>216</v>
      </c>
      <c r="AQ60" s="129" t="s">
        <v>750</v>
      </c>
      <c r="AR60" s="129">
        <v>480</v>
      </c>
      <c r="AS60" s="129" t="s">
        <v>218</v>
      </c>
      <c r="AT60" s="129" t="s">
        <v>751</v>
      </c>
      <c r="AU60" s="129">
        <v>1</v>
      </c>
      <c r="AV60" s="144"/>
      <c r="AW60" s="144"/>
      <c r="AX60" s="144"/>
      <c r="AY60" s="129"/>
      <c r="AZ60" s="129"/>
      <c r="BA60" s="129"/>
      <c r="BB60" s="129"/>
      <c r="BC60" s="129"/>
      <c r="BD60" s="129"/>
      <c r="BE60" s="129"/>
      <c r="BF60" s="129"/>
      <c r="BG60" s="141"/>
      <c r="BH60" s="57" t="s">
        <v>871</v>
      </c>
      <c r="BI60" s="364" t="s">
        <v>941</v>
      </c>
      <c r="BJ60" s="146"/>
      <c r="BK60" s="146"/>
      <c r="BL60" s="146"/>
      <c r="BM60" s="146"/>
      <c r="BN60" s="146"/>
      <c r="BO60" s="146"/>
      <c r="BP60" s="146"/>
      <c r="BQ60" s="146"/>
      <c r="BR60" s="146"/>
      <c r="BS60" s="146"/>
      <c r="BT60" s="146"/>
      <c r="BU60" s="146"/>
      <c r="BV60" s="146"/>
      <c r="BW60" s="146"/>
      <c r="BX60" s="146"/>
      <c r="BY60" s="146"/>
      <c r="BZ60" s="146"/>
      <c r="CA60" s="146"/>
      <c r="CB60" s="146"/>
      <c r="CC60" s="146"/>
      <c r="CD60" s="146"/>
      <c r="CE60" s="146"/>
      <c r="CF60" s="146"/>
      <c r="CG60" s="146"/>
      <c r="CH60" s="146"/>
      <c r="CI60" s="146"/>
      <c r="CJ60" s="146"/>
      <c r="CK60" s="146"/>
      <c r="CL60" s="146"/>
      <c r="CM60" s="146"/>
      <c r="CN60" s="146"/>
      <c r="CO60" s="146"/>
      <c r="CP60" s="146"/>
      <c r="CQ60" s="146"/>
      <c r="CR60" s="146"/>
      <c r="CS60" s="146"/>
      <c r="CT60" s="146"/>
      <c r="CU60" s="146"/>
      <c r="CV60" s="146"/>
      <c r="CW60" s="146"/>
      <c r="CX60" s="146"/>
      <c r="CY60" s="146"/>
      <c r="CZ60" s="146"/>
      <c r="DA60" s="146"/>
      <c r="DB60" s="146"/>
      <c r="DC60" s="146"/>
      <c r="DD60" s="146"/>
      <c r="DE60" s="146"/>
      <c r="DF60" s="146"/>
      <c r="DG60" s="146"/>
      <c r="DH60" s="146"/>
      <c r="DI60" s="146"/>
      <c r="DJ60" s="146"/>
      <c r="DK60" s="146"/>
      <c r="DL60" s="146"/>
      <c r="DM60" s="146"/>
      <c r="DN60" s="146"/>
      <c r="DO60" s="146"/>
      <c r="DP60" s="146"/>
      <c r="DQ60" s="146"/>
      <c r="DR60" s="146"/>
      <c r="DS60" s="146"/>
      <c r="DT60" s="146"/>
      <c r="DU60" s="146"/>
      <c r="DV60" s="146"/>
      <c r="DW60" s="146"/>
      <c r="DX60" s="146"/>
      <c r="DY60" s="146"/>
      <c r="DZ60" s="146"/>
      <c r="EA60" s="146"/>
      <c r="EB60" s="146"/>
      <c r="EC60" s="146"/>
      <c r="ED60" s="146"/>
      <c r="EE60" s="146"/>
      <c r="EF60" s="146"/>
      <c r="EG60" s="146"/>
      <c r="EH60" s="146"/>
      <c r="EI60" s="146"/>
      <c r="EJ60" s="146"/>
      <c r="EK60" s="146"/>
      <c r="EL60" s="146"/>
      <c r="EM60" s="146"/>
      <c r="EN60" s="146"/>
      <c r="EO60" s="146"/>
      <c r="EP60" s="146"/>
      <c r="EQ60" s="146"/>
      <c r="ER60" s="146"/>
      <c r="ES60" s="146"/>
      <c r="ET60" s="146"/>
    </row>
    <row r="61" spans="1:150" s="147" customFormat="1" ht="24.75" hidden="1" customHeight="1" x14ac:dyDescent="0.25">
      <c r="A61" s="53" t="s">
        <v>127</v>
      </c>
      <c r="B61" s="53" t="s">
        <v>418</v>
      </c>
      <c r="C61" s="53" t="s">
        <v>419</v>
      </c>
      <c r="D61" s="41" t="s">
        <v>420</v>
      </c>
      <c r="E61" s="32" t="s">
        <v>280</v>
      </c>
      <c r="F61" s="32" t="s">
        <v>148</v>
      </c>
      <c r="G61" s="32" t="s">
        <v>321</v>
      </c>
      <c r="H61" s="31" t="s">
        <v>161</v>
      </c>
      <c r="I61" s="32" t="s">
        <v>115</v>
      </c>
      <c r="J61" s="32"/>
      <c r="K61" s="32"/>
      <c r="L61" s="32"/>
      <c r="M61" s="32"/>
      <c r="N61" s="42">
        <v>134057.62</v>
      </c>
      <c r="O61" s="42">
        <v>10054.32</v>
      </c>
      <c r="P61" s="42">
        <v>10054.32</v>
      </c>
      <c r="Q61" s="33">
        <v>0</v>
      </c>
      <c r="R61" s="33">
        <v>0</v>
      </c>
      <c r="S61" s="33">
        <v>113948.98</v>
      </c>
      <c r="T61" s="34">
        <v>42887</v>
      </c>
      <c r="U61" s="35">
        <v>42979</v>
      </c>
      <c r="V61" s="35">
        <v>43100</v>
      </c>
      <c r="W61" s="36">
        <v>43646</v>
      </c>
      <c r="X61" s="114">
        <v>0</v>
      </c>
      <c r="Y61" s="114">
        <v>0</v>
      </c>
      <c r="Z61" s="114">
        <v>100000</v>
      </c>
      <c r="AA61" s="114">
        <f>S61-Z61</f>
        <v>13948.979999999996</v>
      </c>
      <c r="AB61" s="114">
        <v>0</v>
      </c>
      <c r="AC61" s="114"/>
      <c r="AD61" s="139"/>
      <c r="AE61" s="144"/>
      <c r="AF61" s="145">
        <v>22</v>
      </c>
      <c r="AG61" s="129" t="s">
        <v>243</v>
      </c>
      <c r="AH61" s="129"/>
      <c r="AI61" s="141"/>
      <c r="AJ61" s="144"/>
      <c r="AK61" s="145"/>
      <c r="AL61" s="129"/>
      <c r="AM61" s="129"/>
      <c r="AN61" s="129"/>
      <c r="AO61" s="129"/>
      <c r="AP61" s="129" t="s">
        <v>216</v>
      </c>
      <c r="AQ61" s="129" t="s">
        <v>750</v>
      </c>
      <c r="AR61" s="129">
        <v>344</v>
      </c>
      <c r="AS61" s="129" t="s">
        <v>218</v>
      </c>
      <c r="AT61" s="129" t="s">
        <v>751</v>
      </c>
      <c r="AU61" s="129">
        <v>1</v>
      </c>
      <c r="AV61" s="144"/>
      <c r="AW61" s="144"/>
      <c r="AX61" s="144"/>
      <c r="AY61" s="129"/>
      <c r="AZ61" s="129"/>
      <c r="BA61" s="129"/>
      <c r="BB61" s="129"/>
      <c r="BC61" s="129"/>
      <c r="BD61" s="129"/>
      <c r="BE61" s="129"/>
      <c r="BF61" s="129"/>
      <c r="BG61" s="141"/>
      <c r="BH61" s="57" t="s">
        <v>869</v>
      </c>
      <c r="BI61" s="364" t="s">
        <v>941</v>
      </c>
      <c r="BJ61" s="146"/>
      <c r="BK61" s="146"/>
      <c r="BL61" s="146"/>
      <c r="BM61" s="146"/>
      <c r="BN61" s="146"/>
      <c r="BO61" s="146"/>
      <c r="BP61" s="146"/>
      <c r="BQ61" s="146"/>
      <c r="BR61" s="146"/>
      <c r="BS61" s="146"/>
      <c r="BT61" s="146"/>
      <c r="BU61" s="146"/>
      <c r="BV61" s="146"/>
      <c r="BW61" s="146"/>
      <c r="BX61" s="146"/>
      <c r="BY61" s="146"/>
      <c r="BZ61" s="146"/>
      <c r="CA61" s="146"/>
      <c r="CB61" s="146"/>
      <c r="CC61" s="146"/>
      <c r="CD61" s="146"/>
      <c r="CE61" s="146"/>
      <c r="CF61" s="146"/>
      <c r="CG61" s="146"/>
      <c r="CH61" s="146"/>
      <c r="CI61" s="146"/>
      <c r="CJ61" s="146"/>
      <c r="CK61" s="146"/>
      <c r="CL61" s="146"/>
      <c r="CM61" s="146"/>
      <c r="CN61" s="146"/>
      <c r="CO61" s="146"/>
      <c r="CP61" s="146"/>
      <c r="CQ61" s="146"/>
      <c r="CR61" s="146"/>
      <c r="CS61" s="146"/>
      <c r="CT61" s="146"/>
      <c r="CU61" s="146"/>
      <c r="CV61" s="146"/>
      <c r="CW61" s="146"/>
      <c r="CX61" s="146"/>
      <c r="CY61" s="146"/>
      <c r="CZ61" s="146"/>
      <c r="DA61" s="146"/>
      <c r="DB61" s="146"/>
      <c r="DC61" s="146"/>
      <c r="DD61" s="146"/>
      <c r="DE61" s="146"/>
      <c r="DF61" s="146"/>
      <c r="DG61" s="146"/>
      <c r="DH61" s="146"/>
      <c r="DI61" s="146"/>
      <c r="DJ61" s="146"/>
      <c r="DK61" s="146"/>
      <c r="DL61" s="146"/>
      <c r="DM61" s="146"/>
      <c r="DN61" s="146"/>
      <c r="DO61" s="146"/>
      <c r="DP61" s="146"/>
      <c r="DQ61" s="146"/>
      <c r="DR61" s="146"/>
      <c r="DS61" s="146"/>
      <c r="DT61" s="146"/>
      <c r="DU61" s="146"/>
      <c r="DV61" s="146"/>
      <c r="DW61" s="146"/>
      <c r="DX61" s="146"/>
      <c r="DY61" s="146"/>
      <c r="DZ61" s="146"/>
      <c r="EA61" s="146"/>
      <c r="EB61" s="146"/>
      <c r="EC61" s="146"/>
      <c r="ED61" s="146"/>
      <c r="EE61" s="146"/>
      <c r="EF61" s="146"/>
      <c r="EG61" s="146"/>
      <c r="EH61" s="146"/>
      <c r="EI61" s="146"/>
      <c r="EJ61" s="146"/>
      <c r="EK61" s="146"/>
      <c r="EL61" s="146"/>
      <c r="EM61" s="146"/>
      <c r="EN61" s="146"/>
      <c r="EO61" s="146"/>
      <c r="EP61" s="146"/>
      <c r="EQ61" s="146"/>
      <c r="ER61" s="146"/>
      <c r="ES61" s="146"/>
      <c r="ET61" s="146"/>
    </row>
    <row r="62" spans="1:150" s="147" customFormat="1" ht="26.25" hidden="1" customHeight="1" x14ac:dyDescent="0.25">
      <c r="A62" s="53" t="s">
        <v>128</v>
      </c>
      <c r="B62" s="53" t="s">
        <v>421</v>
      </c>
      <c r="C62" s="53" t="s">
        <v>422</v>
      </c>
      <c r="D62" s="41" t="s">
        <v>423</v>
      </c>
      <c r="E62" s="32" t="s">
        <v>297</v>
      </c>
      <c r="F62" s="32" t="s">
        <v>148</v>
      </c>
      <c r="G62" s="32" t="s">
        <v>326</v>
      </c>
      <c r="H62" s="31" t="s">
        <v>161</v>
      </c>
      <c r="I62" s="32" t="s">
        <v>115</v>
      </c>
      <c r="J62" s="32"/>
      <c r="K62" s="32"/>
      <c r="L62" s="32"/>
      <c r="M62" s="32"/>
      <c r="N62" s="42">
        <v>349590.09</v>
      </c>
      <c r="O62" s="42">
        <v>26219.26</v>
      </c>
      <c r="P62" s="42">
        <v>26219.26</v>
      </c>
      <c r="Q62" s="33">
        <v>0</v>
      </c>
      <c r="R62" s="33">
        <v>0</v>
      </c>
      <c r="S62" s="33">
        <v>297151.57</v>
      </c>
      <c r="T62" s="34">
        <v>42917</v>
      </c>
      <c r="U62" s="35">
        <v>42979</v>
      </c>
      <c r="V62" s="35">
        <v>43100</v>
      </c>
      <c r="W62" s="36">
        <v>43890</v>
      </c>
      <c r="X62" s="114">
        <v>0</v>
      </c>
      <c r="Y62" s="114">
        <v>0</v>
      </c>
      <c r="Z62" s="114">
        <v>100000</v>
      </c>
      <c r="AA62" s="114">
        <f>S62-Z62</f>
        <v>197151.57</v>
      </c>
      <c r="AB62" s="114">
        <v>0</v>
      </c>
      <c r="AC62" s="114"/>
      <c r="AD62" s="139"/>
      <c r="AE62" s="144"/>
      <c r="AF62" s="145">
        <v>22</v>
      </c>
      <c r="AG62" s="129" t="s">
        <v>243</v>
      </c>
      <c r="AH62" s="129"/>
      <c r="AI62" s="141"/>
      <c r="AJ62" s="144"/>
      <c r="AK62" s="145"/>
      <c r="AL62" s="129"/>
      <c r="AM62" s="129"/>
      <c r="AN62" s="129"/>
      <c r="AO62" s="129"/>
      <c r="AP62" s="129" t="s">
        <v>216</v>
      </c>
      <c r="AQ62" s="161" t="s">
        <v>750</v>
      </c>
      <c r="AR62" s="118">
        <v>250</v>
      </c>
      <c r="AS62" s="129" t="s">
        <v>218</v>
      </c>
      <c r="AT62" s="161" t="s">
        <v>751</v>
      </c>
      <c r="AU62" s="129">
        <v>1</v>
      </c>
      <c r="AV62" s="129" t="s">
        <v>206</v>
      </c>
      <c r="AW62" s="161" t="s">
        <v>207</v>
      </c>
      <c r="AX62" s="129">
        <v>20</v>
      </c>
      <c r="AY62" s="144"/>
      <c r="AZ62" s="144"/>
      <c r="BA62" s="144"/>
      <c r="BB62" s="144"/>
      <c r="BC62" s="144"/>
      <c r="BD62" s="144"/>
      <c r="BE62" s="144"/>
      <c r="BF62" s="144"/>
      <c r="BG62" s="365"/>
      <c r="BH62" s="57" t="s">
        <v>872</v>
      </c>
      <c r="BI62" s="364" t="s">
        <v>941</v>
      </c>
      <c r="BJ62" s="146"/>
      <c r="BK62" s="146"/>
      <c r="BL62" s="146"/>
      <c r="BM62" s="146"/>
      <c r="BN62" s="146"/>
      <c r="BO62" s="146"/>
      <c r="BP62" s="146"/>
      <c r="BQ62" s="146"/>
      <c r="BR62" s="146"/>
      <c r="BS62" s="146"/>
      <c r="BT62" s="146"/>
      <c r="BU62" s="146"/>
      <c r="BV62" s="146"/>
      <c r="BW62" s="146"/>
      <c r="BX62" s="146"/>
      <c r="BY62" s="146"/>
      <c r="BZ62" s="146"/>
      <c r="CA62" s="146"/>
      <c r="CB62" s="146"/>
      <c r="CC62" s="146"/>
      <c r="CD62" s="146"/>
      <c r="CE62" s="146"/>
      <c r="CF62" s="146"/>
      <c r="CG62" s="146"/>
      <c r="CH62" s="146"/>
      <c r="CI62" s="146"/>
      <c r="CJ62" s="146"/>
      <c r="CK62" s="146"/>
      <c r="CL62" s="146"/>
      <c r="CM62" s="146"/>
      <c r="CN62" s="146"/>
      <c r="CO62" s="146"/>
      <c r="CP62" s="146"/>
      <c r="CQ62" s="146"/>
      <c r="CR62" s="146"/>
      <c r="CS62" s="146"/>
      <c r="CT62" s="146"/>
      <c r="CU62" s="146"/>
      <c r="CV62" s="146"/>
      <c r="CW62" s="146"/>
      <c r="CX62" s="146"/>
      <c r="CY62" s="146"/>
      <c r="CZ62" s="146"/>
      <c r="DA62" s="146"/>
      <c r="DB62" s="146"/>
      <c r="DC62" s="146"/>
      <c r="DD62" s="146"/>
      <c r="DE62" s="146"/>
      <c r="DF62" s="146"/>
      <c r="DG62" s="146"/>
      <c r="DH62" s="146"/>
      <c r="DI62" s="146"/>
      <c r="DJ62" s="146"/>
      <c r="DK62" s="146"/>
      <c r="DL62" s="146"/>
      <c r="DM62" s="146"/>
      <c r="DN62" s="146"/>
      <c r="DO62" s="146"/>
      <c r="DP62" s="146"/>
      <c r="DQ62" s="146"/>
      <c r="DR62" s="146"/>
      <c r="DS62" s="146"/>
      <c r="DT62" s="146"/>
      <c r="DU62" s="146"/>
      <c r="DV62" s="146"/>
      <c r="DW62" s="146"/>
      <c r="DX62" s="146"/>
      <c r="DY62" s="146"/>
      <c r="DZ62" s="146"/>
      <c r="EA62" s="146"/>
      <c r="EB62" s="146"/>
      <c r="EC62" s="146"/>
      <c r="ED62" s="146"/>
      <c r="EE62" s="146"/>
      <c r="EF62" s="146"/>
      <c r="EG62" s="146"/>
      <c r="EH62" s="146"/>
      <c r="EI62" s="146"/>
      <c r="EJ62" s="146"/>
      <c r="EK62" s="146"/>
      <c r="EL62" s="146"/>
      <c r="EM62" s="146"/>
      <c r="EN62" s="146"/>
      <c r="EO62" s="146"/>
      <c r="EP62" s="146"/>
      <c r="EQ62" s="146"/>
      <c r="ER62" s="146"/>
      <c r="ES62" s="146"/>
      <c r="ET62" s="146"/>
    </row>
    <row r="63" spans="1:150" s="147" customFormat="1" ht="25.5" hidden="1" customHeight="1" x14ac:dyDescent="0.25">
      <c r="A63" s="53" t="s">
        <v>129</v>
      </c>
      <c r="B63" s="53" t="s">
        <v>424</v>
      </c>
      <c r="C63" s="53" t="s">
        <v>425</v>
      </c>
      <c r="D63" s="41" t="s">
        <v>426</v>
      </c>
      <c r="E63" s="32" t="s">
        <v>272</v>
      </c>
      <c r="F63" s="32" t="s">
        <v>148</v>
      </c>
      <c r="G63" s="32" t="s">
        <v>290</v>
      </c>
      <c r="H63" s="31" t="s">
        <v>161</v>
      </c>
      <c r="I63" s="32" t="s">
        <v>115</v>
      </c>
      <c r="J63" s="32"/>
      <c r="K63" s="32"/>
      <c r="L63" s="32"/>
      <c r="M63" s="32"/>
      <c r="N63" s="42">
        <v>739105.85</v>
      </c>
      <c r="O63" s="42">
        <v>55432.94</v>
      </c>
      <c r="P63" s="42">
        <v>55432.93</v>
      </c>
      <c r="Q63" s="75">
        <v>0</v>
      </c>
      <c r="R63" s="33">
        <v>0</v>
      </c>
      <c r="S63" s="33">
        <v>628239.98</v>
      </c>
      <c r="T63" s="34">
        <v>42947</v>
      </c>
      <c r="U63" s="35">
        <v>43008</v>
      </c>
      <c r="V63" s="35">
        <v>43100</v>
      </c>
      <c r="W63" s="36">
        <v>44255</v>
      </c>
      <c r="X63" s="114">
        <v>0</v>
      </c>
      <c r="Y63" s="114">
        <v>0</v>
      </c>
      <c r="Z63" s="114">
        <v>150000</v>
      </c>
      <c r="AA63" s="114">
        <v>250000</v>
      </c>
      <c r="AB63" s="114">
        <f>S63-Z63-AA63</f>
        <v>228239.97999999998</v>
      </c>
      <c r="AC63" s="114"/>
      <c r="AD63" s="139"/>
      <c r="AE63" s="144"/>
      <c r="AF63" s="145">
        <v>22</v>
      </c>
      <c r="AG63" s="129" t="s">
        <v>243</v>
      </c>
      <c r="AH63" s="129"/>
      <c r="AI63" s="141"/>
      <c r="AJ63" s="144"/>
      <c r="AK63" s="145"/>
      <c r="AL63" s="129"/>
      <c r="AM63" s="129"/>
      <c r="AN63" s="129"/>
      <c r="AO63" s="129"/>
      <c r="AP63" s="129" t="s">
        <v>216</v>
      </c>
      <c r="AQ63" s="129" t="s">
        <v>750</v>
      </c>
      <c r="AR63" s="118">
        <v>594</v>
      </c>
      <c r="AS63" s="129" t="s">
        <v>218</v>
      </c>
      <c r="AT63" s="129" t="s">
        <v>751</v>
      </c>
      <c r="AU63" s="129">
        <v>1</v>
      </c>
      <c r="AV63" s="144"/>
      <c r="AW63" s="144"/>
      <c r="AX63" s="144"/>
      <c r="AY63" s="129"/>
      <c r="AZ63" s="129"/>
      <c r="BA63" s="129"/>
      <c r="BB63" s="129"/>
      <c r="BC63" s="129"/>
      <c r="BD63" s="129"/>
      <c r="BE63" s="129"/>
      <c r="BF63" s="129"/>
      <c r="BG63" s="141"/>
      <c r="BH63" s="57" t="s">
        <v>870</v>
      </c>
      <c r="BI63" s="364" t="s">
        <v>941</v>
      </c>
      <c r="BJ63" s="146"/>
      <c r="BK63" s="146"/>
      <c r="BL63" s="146"/>
      <c r="BM63" s="146"/>
      <c r="BN63" s="146"/>
      <c r="BO63" s="146"/>
      <c r="BP63" s="146"/>
      <c r="BQ63" s="146"/>
      <c r="BR63" s="146"/>
      <c r="BS63" s="146"/>
      <c r="BT63" s="146"/>
      <c r="BU63" s="146"/>
      <c r="BV63" s="146"/>
      <c r="BW63" s="146"/>
      <c r="BX63" s="146"/>
      <c r="BY63" s="146"/>
      <c r="BZ63" s="146"/>
      <c r="CA63" s="146"/>
      <c r="CB63" s="146"/>
      <c r="CC63" s="146"/>
      <c r="CD63" s="146"/>
      <c r="CE63" s="146"/>
      <c r="CF63" s="146"/>
      <c r="CG63" s="146"/>
      <c r="CH63" s="146"/>
      <c r="CI63" s="146"/>
      <c r="CJ63" s="146"/>
      <c r="CK63" s="146"/>
      <c r="CL63" s="146"/>
      <c r="CM63" s="146"/>
      <c r="CN63" s="146"/>
      <c r="CO63" s="146"/>
      <c r="CP63" s="146"/>
      <c r="CQ63" s="146"/>
      <c r="CR63" s="146"/>
      <c r="CS63" s="146"/>
      <c r="CT63" s="146"/>
      <c r="CU63" s="146"/>
      <c r="CV63" s="146"/>
      <c r="CW63" s="146"/>
      <c r="CX63" s="146"/>
      <c r="CY63" s="146"/>
      <c r="CZ63" s="146"/>
      <c r="DA63" s="146"/>
      <c r="DB63" s="146"/>
      <c r="DC63" s="146"/>
      <c r="DD63" s="146"/>
      <c r="DE63" s="146"/>
      <c r="DF63" s="146"/>
      <c r="DG63" s="146"/>
      <c r="DH63" s="146"/>
      <c r="DI63" s="146"/>
      <c r="DJ63" s="146"/>
      <c r="DK63" s="146"/>
      <c r="DL63" s="146"/>
      <c r="DM63" s="146"/>
      <c r="DN63" s="146"/>
      <c r="DO63" s="146"/>
      <c r="DP63" s="146"/>
      <c r="DQ63" s="146"/>
      <c r="DR63" s="146"/>
      <c r="DS63" s="146"/>
      <c r="DT63" s="146"/>
      <c r="DU63" s="146"/>
      <c r="DV63" s="146"/>
      <c r="DW63" s="146"/>
      <c r="DX63" s="146"/>
      <c r="DY63" s="146"/>
      <c r="DZ63" s="146"/>
      <c r="EA63" s="146"/>
      <c r="EB63" s="146"/>
      <c r="EC63" s="146"/>
      <c r="ED63" s="146"/>
      <c r="EE63" s="146"/>
      <c r="EF63" s="146"/>
      <c r="EG63" s="146"/>
      <c r="EH63" s="146"/>
      <c r="EI63" s="146"/>
      <c r="EJ63" s="146"/>
      <c r="EK63" s="146"/>
      <c r="EL63" s="146"/>
      <c r="EM63" s="146"/>
      <c r="EN63" s="146"/>
      <c r="EO63" s="146"/>
      <c r="EP63" s="146"/>
      <c r="EQ63" s="146"/>
      <c r="ER63" s="146"/>
      <c r="ES63" s="146"/>
      <c r="ET63" s="146"/>
    </row>
    <row r="64" spans="1:150" s="113" customFormat="1" ht="25.5" hidden="1" customHeight="1" x14ac:dyDescent="0.25">
      <c r="A64" s="72" t="s">
        <v>92</v>
      </c>
      <c r="B64" s="73" t="s">
        <v>83</v>
      </c>
      <c r="C64" s="73"/>
      <c r="D64" s="22" t="s">
        <v>427</v>
      </c>
      <c r="E64" s="23"/>
      <c r="F64" s="23"/>
      <c r="G64" s="23"/>
      <c r="H64" s="23"/>
      <c r="I64" s="23"/>
      <c r="J64" s="23"/>
      <c r="K64" s="23"/>
      <c r="L64" s="23"/>
      <c r="M64" s="23"/>
      <c r="N64" s="23"/>
      <c r="O64" s="23"/>
      <c r="P64" s="23"/>
      <c r="Q64" s="23"/>
      <c r="R64" s="23"/>
      <c r="S64" s="24"/>
      <c r="T64" s="25"/>
      <c r="U64" s="38"/>
      <c r="V64" s="38"/>
      <c r="W64" s="28" t="s">
        <v>275</v>
      </c>
      <c r="X64" s="108"/>
      <c r="Y64" s="108"/>
      <c r="Z64" s="108"/>
      <c r="AA64" s="108"/>
      <c r="AB64" s="108"/>
      <c r="AC64" s="108"/>
      <c r="AD64" s="138"/>
      <c r="AE64" s="109"/>
      <c r="AF64" s="112"/>
      <c r="AG64" s="110"/>
      <c r="AH64" s="110"/>
      <c r="AI64" s="111"/>
      <c r="AJ64" s="109"/>
      <c r="AK64" s="112"/>
      <c r="AL64" s="110"/>
      <c r="AM64" s="110"/>
      <c r="AN64" s="110"/>
      <c r="AO64" s="110"/>
      <c r="AP64" s="110"/>
      <c r="AQ64" s="110"/>
      <c r="AR64" s="110"/>
      <c r="AS64" s="110"/>
      <c r="AT64" s="110"/>
      <c r="AU64" s="110"/>
      <c r="AV64" s="110"/>
      <c r="AW64" s="110"/>
      <c r="AX64" s="110"/>
      <c r="AY64" s="110"/>
      <c r="AZ64" s="110"/>
      <c r="BA64" s="110"/>
      <c r="BB64" s="110"/>
      <c r="BC64" s="110"/>
      <c r="BD64" s="110"/>
      <c r="BE64" s="110"/>
      <c r="BF64" s="110"/>
      <c r="BG64" s="111"/>
      <c r="BH64" s="57"/>
      <c r="BI64" s="364" t="s">
        <v>275</v>
      </c>
      <c r="BJ64" s="101"/>
      <c r="BK64" s="101"/>
      <c r="BL64" s="101"/>
      <c r="BM64" s="101"/>
      <c r="BN64" s="101"/>
      <c r="BO64" s="101"/>
      <c r="BP64" s="101"/>
      <c r="BQ64" s="101"/>
      <c r="BR64" s="101"/>
      <c r="BS64" s="101"/>
      <c r="BT64" s="101"/>
      <c r="BU64" s="101"/>
      <c r="BV64" s="101"/>
      <c r="BW64" s="101"/>
      <c r="BX64" s="101"/>
      <c r="BY64" s="101"/>
      <c r="BZ64" s="101"/>
      <c r="CA64" s="101"/>
      <c r="CB64" s="101"/>
      <c r="CC64" s="101"/>
      <c r="CD64" s="101"/>
      <c r="CE64" s="101"/>
      <c r="CF64" s="101"/>
      <c r="CG64" s="101"/>
      <c r="CH64" s="101"/>
      <c r="CI64" s="101"/>
      <c r="CJ64" s="101"/>
      <c r="CK64" s="101"/>
      <c r="CL64" s="101"/>
      <c r="CM64" s="101"/>
      <c r="CN64" s="101"/>
      <c r="CO64" s="101"/>
      <c r="CP64" s="101"/>
      <c r="CQ64" s="101"/>
      <c r="CR64" s="101"/>
      <c r="CS64" s="101"/>
      <c r="CT64" s="101"/>
      <c r="CU64" s="101"/>
      <c r="CV64" s="101"/>
      <c r="CW64" s="101"/>
      <c r="CX64" s="101"/>
      <c r="CY64" s="101"/>
      <c r="CZ64" s="101"/>
      <c r="DA64" s="101"/>
      <c r="DB64" s="101"/>
      <c r="DC64" s="101"/>
      <c r="DD64" s="101"/>
      <c r="DE64" s="101"/>
      <c r="DF64" s="101"/>
      <c r="DG64" s="101"/>
      <c r="DH64" s="101"/>
      <c r="DI64" s="101"/>
      <c r="DJ64" s="101"/>
      <c r="DK64" s="101"/>
      <c r="DL64" s="101"/>
      <c r="DM64" s="101"/>
      <c r="DN64" s="101"/>
      <c r="DO64" s="101"/>
      <c r="DP64" s="101"/>
      <c r="DQ64" s="101"/>
      <c r="DR64" s="101"/>
      <c r="DS64" s="101"/>
      <c r="DT64" s="101"/>
      <c r="DU64" s="101"/>
      <c r="DV64" s="101"/>
      <c r="DW64" s="101"/>
      <c r="DX64" s="101"/>
      <c r="DY64" s="101"/>
      <c r="DZ64" s="101"/>
      <c r="EA64" s="101"/>
      <c r="EB64" s="101"/>
      <c r="EC64" s="101"/>
      <c r="ED64" s="101"/>
      <c r="EE64" s="101"/>
      <c r="EF64" s="101"/>
      <c r="EG64" s="101"/>
      <c r="EH64" s="101"/>
      <c r="EI64" s="101"/>
      <c r="EJ64" s="101"/>
      <c r="EK64" s="101"/>
      <c r="EL64" s="101"/>
      <c r="EM64" s="101"/>
      <c r="EN64" s="101"/>
      <c r="EO64" s="101"/>
      <c r="EP64" s="101"/>
      <c r="EQ64" s="101"/>
      <c r="ER64" s="101"/>
      <c r="ES64" s="101"/>
      <c r="ET64" s="101"/>
    </row>
    <row r="65" spans="1:150" s="147" customFormat="1" ht="25.5" hidden="1" customHeight="1" x14ac:dyDescent="0.25">
      <c r="A65" s="53" t="s">
        <v>135</v>
      </c>
      <c r="B65" s="53" t="s">
        <v>428</v>
      </c>
      <c r="C65" s="53" t="s">
        <v>429</v>
      </c>
      <c r="D65" s="32" t="s">
        <v>430</v>
      </c>
      <c r="E65" s="32" t="s">
        <v>280</v>
      </c>
      <c r="F65" s="32" t="s">
        <v>148</v>
      </c>
      <c r="G65" s="76" t="s">
        <v>321</v>
      </c>
      <c r="H65" s="32" t="s">
        <v>160</v>
      </c>
      <c r="I65" s="32" t="s">
        <v>115</v>
      </c>
      <c r="J65" s="32"/>
      <c r="K65" s="32"/>
      <c r="L65" s="32"/>
      <c r="M65" s="32"/>
      <c r="N65" s="33">
        <v>143989.53</v>
      </c>
      <c r="O65" s="33">
        <v>23654.2</v>
      </c>
      <c r="P65" s="33">
        <v>0</v>
      </c>
      <c r="Q65" s="33">
        <v>0</v>
      </c>
      <c r="R65" s="33">
        <v>0</v>
      </c>
      <c r="S65" s="33">
        <v>120335.33</v>
      </c>
      <c r="T65" s="34">
        <v>42887</v>
      </c>
      <c r="U65" s="35">
        <v>42979</v>
      </c>
      <c r="V65" s="35">
        <v>43100</v>
      </c>
      <c r="W65" s="36">
        <v>43585</v>
      </c>
      <c r="X65" s="114">
        <v>0</v>
      </c>
      <c r="Y65" s="114">
        <v>0</v>
      </c>
      <c r="Z65" s="114">
        <v>100000</v>
      </c>
      <c r="AA65" s="114">
        <f>S65-Z65</f>
        <v>20335.330000000002</v>
      </c>
      <c r="AB65" s="114">
        <v>0</v>
      </c>
      <c r="AC65" s="114"/>
      <c r="AD65" s="139"/>
      <c r="AE65" s="144"/>
      <c r="AF65" s="145">
        <v>24</v>
      </c>
      <c r="AG65" s="129" t="s">
        <v>244</v>
      </c>
      <c r="AH65" s="129"/>
      <c r="AI65" s="141"/>
      <c r="AJ65" s="144"/>
      <c r="AK65" s="145"/>
      <c r="AL65" s="129"/>
      <c r="AM65" s="129"/>
      <c r="AN65" s="129"/>
      <c r="AO65" s="129"/>
      <c r="AP65" s="129" t="s">
        <v>217</v>
      </c>
      <c r="AQ65" s="129" t="s">
        <v>752</v>
      </c>
      <c r="AR65" s="116">
        <v>1</v>
      </c>
      <c r="AS65" s="129" t="s">
        <v>216</v>
      </c>
      <c r="AT65" s="129" t="s">
        <v>750</v>
      </c>
      <c r="AU65" s="118">
        <v>342</v>
      </c>
      <c r="AV65" s="129"/>
      <c r="AW65" s="129"/>
      <c r="AX65" s="118"/>
      <c r="AY65" s="129"/>
      <c r="AZ65" s="129"/>
      <c r="BA65" s="129"/>
      <c r="BB65" s="129"/>
      <c r="BC65" s="129"/>
      <c r="BD65" s="129"/>
      <c r="BE65" s="129"/>
      <c r="BF65" s="129"/>
      <c r="BG65" s="141"/>
      <c r="BH65" s="57" t="s">
        <v>874</v>
      </c>
      <c r="BI65" s="364" t="s">
        <v>941</v>
      </c>
      <c r="BJ65" s="146"/>
      <c r="BK65" s="146"/>
      <c r="BL65" s="146"/>
      <c r="BM65" s="146"/>
      <c r="BN65" s="146"/>
      <c r="BO65" s="146"/>
      <c r="BP65" s="146"/>
      <c r="BQ65" s="146"/>
      <c r="BR65" s="146"/>
      <c r="BS65" s="146"/>
      <c r="BT65" s="146"/>
      <c r="BU65" s="146"/>
      <c r="BV65" s="146"/>
      <c r="BW65" s="146"/>
      <c r="BX65" s="146"/>
      <c r="BY65" s="146"/>
      <c r="BZ65" s="146"/>
      <c r="CA65" s="146"/>
      <c r="CB65" s="146"/>
      <c r="CC65" s="146"/>
      <c r="CD65" s="146"/>
      <c r="CE65" s="146"/>
      <c r="CF65" s="146"/>
      <c r="CG65" s="146"/>
      <c r="CH65" s="146"/>
      <c r="CI65" s="146"/>
      <c r="CJ65" s="146"/>
      <c r="CK65" s="146"/>
      <c r="CL65" s="146"/>
      <c r="CM65" s="146"/>
      <c r="CN65" s="146"/>
      <c r="CO65" s="146"/>
      <c r="CP65" s="146"/>
      <c r="CQ65" s="146"/>
      <c r="CR65" s="146"/>
      <c r="CS65" s="146"/>
      <c r="CT65" s="146"/>
      <c r="CU65" s="146"/>
      <c r="CV65" s="146"/>
      <c r="CW65" s="146"/>
      <c r="CX65" s="146"/>
      <c r="CY65" s="146"/>
      <c r="CZ65" s="146"/>
      <c r="DA65" s="146"/>
      <c r="DB65" s="146"/>
      <c r="DC65" s="146"/>
      <c r="DD65" s="146"/>
      <c r="DE65" s="146"/>
      <c r="DF65" s="146"/>
      <c r="DG65" s="146"/>
      <c r="DH65" s="146"/>
      <c r="DI65" s="146"/>
      <c r="DJ65" s="146"/>
      <c r="DK65" s="146"/>
      <c r="DL65" s="146"/>
      <c r="DM65" s="146"/>
      <c r="DN65" s="146"/>
      <c r="DO65" s="146"/>
      <c r="DP65" s="146"/>
      <c r="DQ65" s="146"/>
      <c r="DR65" s="146"/>
      <c r="DS65" s="146"/>
      <c r="DT65" s="146"/>
      <c r="DU65" s="146"/>
      <c r="DV65" s="146"/>
      <c r="DW65" s="146"/>
      <c r="DX65" s="146"/>
      <c r="DY65" s="146"/>
      <c r="DZ65" s="146"/>
      <c r="EA65" s="146"/>
      <c r="EB65" s="146"/>
      <c r="EC65" s="146"/>
      <c r="ED65" s="146"/>
      <c r="EE65" s="146"/>
      <c r="EF65" s="146"/>
      <c r="EG65" s="146"/>
      <c r="EH65" s="146"/>
      <c r="EI65" s="146"/>
      <c r="EJ65" s="146"/>
      <c r="EK65" s="146"/>
      <c r="EL65" s="146"/>
      <c r="EM65" s="146"/>
      <c r="EN65" s="146"/>
      <c r="EO65" s="146"/>
      <c r="EP65" s="146"/>
      <c r="EQ65" s="146"/>
      <c r="ER65" s="146"/>
      <c r="ES65" s="146"/>
      <c r="ET65" s="146"/>
    </row>
    <row r="66" spans="1:150" s="147" customFormat="1" ht="25.5" hidden="1" customHeight="1" x14ac:dyDescent="0.25">
      <c r="A66" s="53" t="s">
        <v>137</v>
      </c>
      <c r="B66" s="53" t="s">
        <v>431</v>
      </c>
      <c r="C66" s="53" t="s">
        <v>432</v>
      </c>
      <c r="D66" s="32" t="s">
        <v>433</v>
      </c>
      <c r="E66" s="32" t="s">
        <v>297</v>
      </c>
      <c r="F66" s="32" t="s">
        <v>148</v>
      </c>
      <c r="G66" s="32" t="s">
        <v>326</v>
      </c>
      <c r="H66" s="32" t="s">
        <v>160</v>
      </c>
      <c r="I66" s="32" t="s">
        <v>115</v>
      </c>
      <c r="J66" s="32"/>
      <c r="K66" s="32"/>
      <c r="L66" s="32"/>
      <c r="M66" s="32"/>
      <c r="N66" s="33">
        <v>179893.5</v>
      </c>
      <c r="O66" s="33">
        <v>26984.04</v>
      </c>
      <c r="P66" s="33">
        <v>0</v>
      </c>
      <c r="Q66" s="33">
        <v>0</v>
      </c>
      <c r="R66" s="33">
        <v>0</v>
      </c>
      <c r="S66" s="33">
        <v>152909.46</v>
      </c>
      <c r="T66" s="34">
        <v>42887</v>
      </c>
      <c r="U66" s="35">
        <v>43009</v>
      </c>
      <c r="V66" s="35">
        <v>43100</v>
      </c>
      <c r="W66" s="36">
        <v>43585</v>
      </c>
      <c r="X66" s="114">
        <v>0</v>
      </c>
      <c r="Y66" s="114">
        <v>0</v>
      </c>
      <c r="Z66" s="114">
        <v>100000</v>
      </c>
      <c r="AA66" s="114">
        <v>53887</v>
      </c>
      <c r="AB66" s="114">
        <v>0</v>
      </c>
      <c r="AC66" s="114"/>
      <c r="AD66" s="139"/>
      <c r="AE66" s="144"/>
      <c r="AF66" s="145">
        <v>24</v>
      </c>
      <c r="AG66" s="129" t="s">
        <v>244</v>
      </c>
      <c r="AH66" s="129"/>
      <c r="AI66" s="141"/>
      <c r="AJ66" s="144"/>
      <c r="AK66" s="145"/>
      <c r="AL66" s="129"/>
      <c r="AM66" s="129"/>
      <c r="AN66" s="129"/>
      <c r="AO66" s="129"/>
      <c r="AP66" s="129" t="s">
        <v>217</v>
      </c>
      <c r="AQ66" s="129" t="s">
        <v>752</v>
      </c>
      <c r="AR66" s="129">
        <v>1</v>
      </c>
      <c r="AS66" s="129" t="s">
        <v>216</v>
      </c>
      <c r="AT66" s="129" t="s">
        <v>750</v>
      </c>
      <c r="AU66" s="118">
        <v>269</v>
      </c>
      <c r="AV66" s="129"/>
      <c r="AW66" s="129"/>
      <c r="AX66" s="118"/>
      <c r="AY66" s="129"/>
      <c r="AZ66" s="129"/>
      <c r="BA66" s="129"/>
      <c r="BB66" s="129"/>
      <c r="BC66" s="129"/>
      <c r="BD66" s="129"/>
      <c r="BE66" s="129"/>
      <c r="BF66" s="129"/>
      <c r="BG66" s="141"/>
      <c r="BH66" s="57" t="s">
        <v>875</v>
      </c>
      <c r="BI66" s="364" t="s">
        <v>941</v>
      </c>
      <c r="BJ66" s="146"/>
      <c r="BK66" s="146"/>
      <c r="BL66" s="146"/>
      <c r="BM66" s="146"/>
      <c r="BN66" s="146"/>
      <c r="BO66" s="146"/>
      <c r="BP66" s="146"/>
      <c r="BQ66" s="146"/>
      <c r="BR66" s="146"/>
      <c r="BS66" s="146"/>
      <c r="BT66" s="146"/>
      <c r="BU66" s="146"/>
      <c r="BV66" s="146"/>
      <c r="BW66" s="146"/>
      <c r="BX66" s="146"/>
      <c r="BY66" s="146"/>
      <c r="BZ66" s="146"/>
      <c r="CA66" s="146"/>
      <c r="CB66" s="146"/>
      <c r="CC66" s="146"/>
      <c r="CD66" s="146"/>
      <c r="CE66" s="146"/>
      <c r="CF66" s="146"/>
      <c r="CG66" s="146"/>
      <c r="CH66" s="146"/>
      <c r="CI66" s="146"/>
      <c r="CJ66" s="146"/>
      <c r="CK66" s="146"/>
      <c r="CL66" s="146"/>
      <c r="CM66" s="146"/>
      <c r="CN66" s="146"/>
      <c r="CO66" s="146"/>
      <c r="CP66" s="146"/>
      <c r="CQ66" s="146"/>
      <c r="CR66" s="146"/>
      <c r="CS66" s="146"/>
      <c r="CT66" s="146"/>
      <c r="CU66" s="146"/>
      <c r="CV66" s="146"/>
      <c r="CW66" s="146"/>
      <c r="CX66" s="146"/>
      <c r="CY66" s="146"/>
      <c r="CZ66" s="146"/>
      <c r="DA66" s="146"/>
      <c r="DB66" s="146"/>
      <c r="DC66" s="146"/>
      <c r="DD66" s="146"/>
      <c r="DE66" s="146"/>
      <c r="DF66" s="146"/>
      <c r="DG66" s="146"/>
      <c r="DH66" s="146"/>
      <c r="DI66" s="146"/>
      <c r="DJ66" s="146"/>
      <c r="DK66" s="146"/>
      <c r="DL66" s="146"/>
      <c r="DM66" s="146"/>
      <c r="DN66" s="146"/>
      <c r="DO66" s="146"/>
      <c r="DP66" s="146"/>
      <c r="DQ66" s="146"/>
      <c r="DR66" s="146"/>
      <c r="DS66" s="146"/>
      <c r="DT66" s="146"/>
      <c r="DU66" s="146"/>
      <c r="DV66" s="146"/>
      <c r="DW66" s="146"/>
      <c r="DX66" s="146"/>
      <c r="DY66" s="146"/>
      <c r="DZ66" s="146"/>
      <c r="EA66" s="146"/>
      <c r="EB66" s="146"/>
      <c r="EC66" s="146"/>
      <c r="ED66" s="146"/>
      <c r="EE66" s="146"/>
      <c r="EF66" s="146"/>
      <c r="EG66" s="146"/>
      <c r="EH66" s="146"/>
      <c r="EI66" s="146"/>
      <c r="EJ66" s="146"/>
      <c r="EK66" s="146"/>
      <c r="EL66" s="146"/>
      <c r="EM66" s="146"/>
      <c r="EN66" s="146"/>
      <c r="EO66" s="146"/>
      <c r="EP66" s="146"/>
      <c r="EQ66" s="146"/>
      <c r="ER66" s="146"/>
      <c r="ES66" s="146"/>
      <c r="ET66" s="146"/>
    </row>
    <row r="67" spans="1:150" s="147" customFormat="1" ht="25.5" hidden="1" customHeight="1" x14ac:dyDescent="0.25">
      <c r="A67" s="53" t="s">
        <v>138</v>
      </c>
      <c r="B67" s="53" t="s">
        <v>434</v>
      </c>
      <c r="C67" s="53" t="s">
        <v>435</v>
      </c>
      <c r="D67" s="32" t="s">
        <v>436</v>
      </c>
      <c r="E67" s="32" t="s">
        <v>272</v>
      </c>
      <c r="F67" s="32" t="s">
        <v>148</v>
      </c>
      <c r="G67" s="32" t="s">
        <v>290</v>
      </c>
      <c r="H67" s="32" t="s">
        <v>160</v>
      </c>
      <c r="I67" s="32" t="s">
        <v>115</v>
      </c>
      <c r="J67" s="32"/>
      <c r="K67" s="32"/>
      <c r="L67" s="32"/>
      <c r="M67" s="32"/>
      <c r="N67" s="33">
        <v>324610.48</v>
      </c>
      <c r="O67" s="33">
        <v>107117.26</v>
      </c>
      <c r="P67" s="33">
        <v>0</v>
      </c>
      <c r="Q67" s="33">
        <v>0</v>
      </c>
      <c r="R67" s="33">
        <v>0</v>
      </c>
      <c r="S67" s="33">
        <v>217493.22</v>
      </c>
      <c r="T67" s="34">
        <v>42887</v>
      </c>
      <c r="U67" s="35">
        <v>43098</v>
      </c>
      <c r="V67" s="35">
        <v>43190</v>
      </c>
      <c r="W67" s="36">
        <v>43889</v>
      </c>
      <c r="X67" s="114">
        <v>0</v>
      </c>
      <c r="Y67" s="114">
        <v>0</v>
      </c>
      <c r="Z67" s="114">
        <v>88000</v>
      </c>
      <c r="AA67" s="114">
        <v>100000</v>
      </c>
      <c r="AB67" s="114">
        <v>24733</v>
      </c>
      <c r="AC67" s="114"/>
      <c r="AD67" s="139"/>
      <c r="AE67" s="144"/>
      <c r="AF67" s="145">
        <v>24</v>
      </c>
      <c r="AG67" s="129" t="s">
        <v>244</v>
      </c>
      <c r="AH67" s="129"/>
      <c r="AI67" s="141"/>
      <c r="AJ67" s="144"/>
      <c r="AK67" s="145"/>
      <c r="AL67" s="129"/>
      <c r="AM67" s="129"/>
      <c r="AN67" s="129"/>
      <c r="AO67" s="129"/>
      <c r="AP67" s="129" t="s">
        <v>217</v>
      </c>
      <c r="AQ67" s="129" t="s">
        <v>752</v>
      </c>
      <c r="AR67" s="129">
        <v>1</v>
      </c>
      <c r="AS67" s="129" t="s">
        <v>216</v>
      </c>
      <c r="AT67" s="129" t="s">
        <v>750</v>
      </c>
      <c r="AU67" s="118">
        <v>650</v>
      </c>
      <c r="AV67" s="129"/>
      <c r="AW67" s="129"/>
      <c r="AX67" s="118"/>
      <c r="AY67" s="129"/>
      <c r="AZ67" s="129"/>
      <c r="BA67" s="129"/>
      <c r="BB67" s="129"/>
      <c r="BC67" s="129"/>
      <c r="BD67" s="129"/>
      <c r="BE67" s="129"/>
      <c r="BF67" s="129"/>
      <c r="BG67" s="141"/>
      <c r="BH67" s="57" t="s">
        <v>876</v>
      </c>
      <c r="BI67" s="364" t="s">
        <v>941</v>
      </c>
      <c r="BJ67" s="146"/>
      <c r="BK67" s="146"/>
      <c r="BL67" s="146"/>
      <c r="BM67" s="146"/>
      <c r="BN67" s="146"/>
      <c r="BO67" s="146"/>
      <c r="BP67" s="146"/>
      <c r="BQ67" s="146"/>
      <c r="BR67" s="146"/>
      <c r="BS67" s="146"/>
      <c r="BT67" s="146"/>
      <c r="BU67" s="146"/>
      <c r="BV67" s="146"/>
      <c r="BW67" s="146"/>
      <c r="BX67" s="146"/>
      <c r="BY67" s="146"/>
      <c r="BZ67" s="146"/>
      <c r="CA67" s="146"/>
      <c r="CB67" s="146"/>
      <c r="CC67" s="146"/>
      <c r="CD67" s="146"/>
      <c r="CE67" s="146"/>
      <c r="CF67" s="146"/>
      <c r="CG67" s="146"/>
      <c r="CH67" s="146"/>
      <c r="CI67" s="146"/>
      <c r="CJ67" s="146"/>
      <c r="CK67" s="146"/>
      <c r="CL67" s="146"/>
      <c r="CM67" s="146"/>
      <c r="CN67" s="146"/>
      <c r="CO67" s="146"/>
      <c r="CP67" s="146"/>
      <c r="CQ67" s="146"/>
      <c r="CR67" s="146"/>
      <c r="CS67" s="146"/>
      <c r="CT67" s="146"/>
      <c r="CU67" s="146"/>
      <c r="CV67" s="146"/>
      <c r="CW67" s="146"/>
      <c r="CX67" s="146"/>
      <c r="CY67" s="146"/>
      <c r="CZ67" s="146"/>
      <c r="DA67" s="146"/>
      <c r="DB67" s="146"/>
      <c r="DC67" s="146"/>
      <c r="DD67" s="146"/>
      <c r="DE67" s="146"/>
      <c r="DF67" s="146"/>
      <c r="DG67" s="146"/>
      <c r="DH67" s="146"/>
      <c r="DI67" s="146"/>
      <c r="DJ67" s="146"/>
      <c r="DK67" s="146"/>
      <c r="DL67" s="146"/>
      <c r="DM67" s="146"/>
      <c r="DN67" s="146"/>
      <c r="DO67" s="146"/>
      <c r="DP67" s="146"/>
      <c r="DQ67" s="146"/>
      <c r="DR67" s="146"/>
      <c r="DS67" s="146"/>
      <c r="DT67" s="146"/>
      <c r="DU67" s="146"/>
      <c r="DV67" s="146"/>
      <c r="DW67" s="146"/>
      <c r="DX67" s="146"/>
      <c r="DY67" s="146"/>
      <c r="DZ67" s="146"/>
      <c r="EA67" s="146"/>
      <c r="EB67" s="146"/>
      <c r="EC67" s="146"/>
      <c r="ED67" s="146"/>
      <c r="EE67" s="146"/>
      <c r="EF67" s="146"/>
      <c r="EG67" s="146"/>
      <c r="EH67" s="146"/>
      <c r="EI67" s="146"/>
      <c r="EJ67" s="146"/>
      <c r="EK67" s="146"/>
      <c r="EL67" s="146"/>
      <c r="EM67" s="146"/>
      <c r="EN67" s="146"/>
      <c r="EO67" s="146"/>
      <c r="EP67" s="146"/>
      <c r="EQ67" s="146"/>
      <c r="ER67" s="146"/>
      <c r="ES67" s="146"/>
      <c r="ET67" s="146"/>
    </row>
    <row r="68" spans="1:150" s="147" customFormat="1" ht="25.5" hidden="1" customHeight="1" x14ac:dyDescent="0.25">
      <c r="A68" s="53" t="s">
        <v>139</v>
      </c>
      <c r="B68" s="53" t="s">
        <v>437</v>
      </c>
      <c r="C68" s="53" t="s">
        <v>438</v>
      </c>
      <c r="D68" s="32" t="s">
        <v>439</v>
      </c>
      <c r="E68" s="32" t="s">
        <v>440</v>
      </c>
      <c r="F68" s="32" t="s">
        <v>148</v>
      </c>
      <c r="G68" s="32" t="s">
        <v>417</v>
      </c>
      <c r="H68" s="32" t="s">
        <v>160</v>
      </c>
      <c r="I68" s="32" t="s">
        <v>115</v>
      </c>
      <c r="J68" s="32"/>
      <c r="K68" s="32"/>
      <c r="L68" s="32"/>
      <c r="M68" s="32"/>
      <c r="N68" s="33">
        <v>92842.82</v>
      </c>
      <c r="O68" s="33">
        <v>28431.83</v>
      </c>
      <c r="P68" s="33">
        <v>0</v>
      </c>
      <c r="Q68" s="33">
        <v>0</v>
      </c>
      <c r="R68" s="33">
        <v>0</v>
      </c>
      <c r="S68" s="33">
        <v>64410.99</v>
      </c>
      <c r="T68" s="34">
        <v>42887</v>
      </c>
      <c r="U68" s="35">
        <v>42948</v>
      </c>
      <c r="V68" s="35">
        <v>43100</v>
      </c>
      <c r="W68" s="36">
        <v>43585</v>
      </c>
      <c r="X68" s="114">
        <v>0</v>
      </c>
      <c r="Y68" s="114">
        <v>0</v>
      </c>
      <c r="Z68" s="114">
        <v>42000</v>
      </c>
      <c r="AA68" s="114">
        <v>22411</v>
      </c>
      <c r="AB68" s="114">
        <v>0</v>
      </c>
      <c r="AC68" s="114"/>
      <c r="AD68" s="139"/>
      <c r="AE68" s="144"/>
      <c r="AF68" s="145">
        <v>24</v>
      </c>
      <c r="AG68" s="129" t="s">
        <v>244</v>
      </c>
      <c r="AH68" s="129"/>
      <c r="AI68" s="141"/>
      <c r="AJ68" s="144"/>
      <c r="AK68" s="145"/>
      <c r="AL68" s="129"/>
      <c r="AM68" s="129"/>
      <c r="AN68" s="129"/>
      <c r="AO68" s="129"/>
      <c r="AP68" s="129" t="s">
        <v>217</v>
      </c>
      <c r="AQ68" s="129" t="s">
        <v>752</v>
      </c>
      <c r="AR68" s="129">
        <v>1</v>
      </c>
      <c r="AS68" s="129" t="s">
        <v>216</v>
      </c>
      <c r="AT68" s="129" t="s">
        <v>750</v>
      </c>
      <c r="AU68" s="118">
        <v>60</v>
      </c>
      <c r="AV68" s="129"/>
      <c r="AW68" s="129"/>
      <c r="AX68" s="118"/>
      <c r="AY68" s="129"/>
      <c r="AZ68" s="129"/>
      <c r="BA68" s="129"/>
      <c r="BB68" s="129"/>
      <c r="BC68" s="129"/>
      <c r="BD68" s="129"/>
      <c r="BE68" s="129"/>
      <c r="BF68" s="129"/>
      <c r="BG68" s="141"/>
      <c r="BH68" s="57" t="s">
        <v>873</v>
      </c>
      <c r="BI68" s="364" t="s">
        <v>941</v>
      </c>
      <c r="BJ68" s="146"/>
      <c r="BK68" s="146"/>
      <c r="BL68" s="146"/>
      <c r="BM68" s="146"/>
      <c r="BN68" s="146"/>
      <c r="BO68" s="146"/>
      <c r="BP68" s="146"/>
      <c r="BQ68" s="146"/>
      <c r="BR68" s="146"/>
      <c r="BS68" s="146"/>
      <c r="BT68" s="146"/>
      <c r="BU68" s="146"/>
      <c r="BV68" s="146"/>
      <c r="BW68" s="146"/>
      <c r="BX68" s="146"/>
      <c r="BY68" s="146"/>
      <c r="BZ68" s="146"/>
      <c r="CA68" s="146"/>
      <c r="CB68" s="146"/>
      <c r="CC68" s="146"/>
      <c r="CD68" s="146"/>
      <c r="CE68" s="146"/>
      <c r="CF68" s="146"/>
      <c r="CG68" s="146"/>
      <c r="CH68" s="146"/>
      <c r="CI68" s="146"/>
      <c r="CJ68" s="146"/>
      <c r="CK68" s="146"/>
      <c r="CL68" s="146"/>
      <c r="CM68" s="146"/>
      <c r="CN68" s="146"/>
      <c r="CO68" s="146"/>
      <c r="CP68" s="146"/>
      <c r="CQ68" s="146"/>
      <c r="CR68" s="146"/>
      <c r="CS68" s="146"/>
      <c r="CT68" s="146"/>
      <c r="CU68" s="146"/>
      <c r="CV68" s="146"/>
      <c r="CW68" s="146"/>
      <c r="CX68" s="146"/>
      <c r="CY68" s="146"/>
      <c r="CZ68" s="146"/>
      <c r="DA68" s="146"/>
      <c r="DB68" s="146"/>
      <c r="DC68" s="146"/>
      <c r="DD68" s="146"/>
      <c r="DE68" s="146"/>
      <c r="DF68" s="146"/>
      <c r="DG68" s="146"/>
      <c r="DH68" s="146"/>
      <c r="DI68" s="146"/>
      <c r="DJ68" s="146"/>
      <c r="DK68" s="146"/>
      <c r="DL68" s="146"/>
      <c r="DM68" s="146"/>
      <c r="DN68" s="146"/>
      <c r="DO68" s="146"/>
      <c r="DP68" s="146"/>
      <c r="DQ68" s="146"/>
      <c r="DR68" s="146"/>
      <c r="DS68" s="146"/>
      <c r="DT68" s="146"/>
      <c r="DU68" s="146"/>
      <c r="DV68" s="146"/>
      <c r="DW68" s="146"/>
      <c r="DX68" s="146"/>
      <c r="DY68" s="146"/>
      <c r="DZ68" s="146"/>
      <c r="EA68" s="146"/>
      <c r="EB68" s="146"/>
      <c r="EC68" s="146"/>
      <c r="ED68" s="146"/>
      <c r="EE68" s="146"/>
      <c r="EF68" s="146"/>
      <c r="EG68" s="146"/>
      <c r="EH68" s="146"/>
      <c r="EI68" s="146"/>
      <c r="EJ68" s="146"/>
      <c r="EK68" s="146"/>
      <c r="EL68" s="146"/>
      <c r="EM68" s="146"/>
      <c r="EN68" s="146"/>
      <c r="EO68" s="146"/>
      <c r="EP68" s="146"/>
      <c r="EQ68" s="146"/>
      <c r="ER68" s="146"/>
      <c r="ES68" s="146"/>
      <c r="ET68" s="146"/>
    </row>
    <row r="69" spans="1:150" s="113" customFormat="1" ht="25.5" hidden="1" customHeight="1" x14ac:dyDescent="0.25">
      <c r="A69" s="20" t="s">
        <v>93</v>
      </c>
      <c r="B69" s="21" t="s">
        <v>83</v>
      </c>
      <c r="C69" s="21"/>
      <c r="D69" s="22" t="s">
        <v>441</v>
      </c>
      <c r="E69" s="23"/>
      <c r="F69" s="23"/>
      <c r="G69" s="23"/>
      <c r="H69" s="23"/>
      <c r="I69" s="23"/>
      <c r="J69" s="23"/>
      <c r="K69" s="23"/>
      <c r="L69" s="23"/>
      <c r="M69" s="23"/>
      <c r="N69" s="23"/>
      <c r="O69" s="23"/>
      <c r="P69" s="23"/>
      <c r="Q69" s="23"/>
      <c r="R69" s="23"/>
      <c r="S69" s="24"/>
      <c r="T69" s="25"/>
      <c r="U69" s="38"/>
      <c r="V69" s="38"/>
      <c r="W69" s="28" t="s">
        <v>275</v>
      </c>
      <c r="X69" s="108"/>
      <c r="Y69" s="108"/>
      <c r="Z69" s="108"/>
      <c r="AA69" s="108"/>
      <c r="AB69" s="108"/>
      <c r="AC69" s="108"/>
      <c r="AD69" s="138"/>
      <c r="AE69" s="109"/>
      <c r="AF69" s="112"/>
      <c r="AG69" s="110"/>
      <c r="AH69" s="110"/>
      <c r="AI69" s="111"/>
      <c r="AJ69" s="109"/>
      <c r="AK69" s="112"/>
      <c r="AL69" s="110"/>
      <c r="AM69" s="110"/>
      <c r="AN69" s="110"/>
      <c r="AO69" s="110"/>
      <c r="AP69" s="110"/>
      <c r="AQ69" s="110"/>
      <c r="AR69" s="110"/>
      <c r="AS69" s="110"/>
      <c r="AT69" s="110"/>
      <c r="AU69" s="110"/>
      <c r="AV69" s="110"/>
      <c r="AW69" s="110"/>
      <c r="AX69" s="110"/>
      <c r="AY69" s="110"/>
      <c r="AZ69" s="110"/>
      <c r="BA69" s="110"/>
      <c r="BB69" s="110"/>
      <c r="BC69" s="110"/>
      <c r="BD69" s="110"/>
      <c r="BE69" s="110"/>
      <c r="BF69" s="110"/>
      <c r="BG69" s="111"/>
      <c r="BH69" s="57"/>
      <c r="BI69" s="364" t="s">
        <v>275</v>
      </c>
      <c r="BJ69" s="101"/>
      <c r="BK69" s="101"/>
      <c r="BL69" s="101"/>
      <c r="BM69" s="101"/>
      <c r="BN69" s="101"/>
      <c r="BO69" s="101"/>
      <c r="BP69" s="101"/>
      <c r="BQ69" s="101"/>
      <c r="BR69" s="101"/>
      <c r="BS69" s="101"/>
      <c r="BT69" s="101"/>
      <c r="BU69" s="101"/>
      <c r="BV69" s="101"/>
      <c r="BW69" s="101"/>
      <c r="BX69" s="101"/>
      <c r="BY69" s="101"/>
      <c r="BZ69" s="101"/>
      <c r="CA69" s="101"/>
      <c r="CB69" s="101"/>
      <c r="CC69" s="101"/>
      <c r="CD69" s="101"/>
      <c r="CE69" s="101"/>
      <c r="CF69" s="101"/>
      <c r="CG69" s="101"/>
      <c r="CH69" s="101"/>
      <c r="CI69" s="101"/>
      <c r="CJ69" s="101"/>
      <c r="CK69" s="101"/>
      <c r="CL69" s="101"/>
      <c r="CM69" s="101"/>
      <c r="CN69" s="101"/>
      <c r="CO69" s="101"/>
      <c r="CP69" s="101"/>
      <c r="CQ69" s="101"/>
      <c r="CR69" s="101"/>
      <c r="CS69" s="101"/>
      <c r="CT69" s="101"/>
      <c r="CU69" s="101"/>
      <c r="CV69" s="101"/>
      <c r="CW69" s="101"/>
      <c r="CX69" s="101"/>
      <c r="CY69" s="101"/>
      <c r="CZ69" s="101"/>
      <c r="DA69" s="101"/>
      <c r="DB69" s="101"/>
      <c r="DC69" s="101"/>
      <c r="DD69" s="101"/>
      <c r="DE69" s="101"/>
      <c r="DF69" s="101"/>
      <c r="DG69" s="101"/>
      <c r="DH69" s="101"/>
      <c r="DI69" s="101"/>
      <c r="DJ69" s="101"/>
      <c r="DK69" s="101"/>
      <c r="DL69" s="101"/>
      <c r="DM69" s="101"/>
      <c r="DN69" s="101"/>
      <c r="DO69" s="101"/>
      <c r="DP69" s="101"/>
      <c r="DQ69" s="101"/>
      <c r="DR69" s="101"/>
      <c r="DS69" s="101"/>
      <c r="DT69" s="101"/>
      <c r="DU69" s="101"/>
      <c r="DV69" s="101"/>
      <c r="DW69" s="101"/>
      <c r="DX69" s="101"/>
      <c r="DY69" s="101"/>
      <c r="DZ69" s="101"/>
      <c r="EA69" s="101"/>
      <c r="EB69" s="101"/>
      <c r="EC69" s="101"/>
      <c r="ED69" s="101"/>
      <c r="EE69" s="101"/>
      <c r="EF69" s="101"/>
      <c r="EG69" s="101"/>
      <c r="EH69" s="101"/>
      <c r="EI69" s="101"/>
      <c r="EJ69" s="101"/>
      <c r="EK69" s="101"/>
      <c r="EL69" s="101"/>
      <c r="EM69" s="101"/>
      <c r="EN69" s="101"/>
      <c r="EO69" s="101"/>
      <c r="EP69" s="101"/>
      <c r="EQ69" s="101"/>
      <c r="ER69" s="101"/>
      <c r="ES69" s="101"/>
      <c r="ET69" s="101"/>
    </row>
    <row r="70" spans="1:150" ht="25.5" hidden="1" customHeight="1" x14ac:dyDescent="0.25">
      <c r="A70" s="53" t="s">
        <v>141</v>
      </c>
      <c r="B70" s="53" t="s">
        <v>442</v>
      </c>
      <c r="C70" s="53" t="s">
        <v>443</v>
      </c>
      <c r="D70" s="77" t="s">
        <v>444</v>
      </c>
      <c r="E70" s="31" t="s">
        <v>266</v>
      </c>
      <c r="F70" s="32" t="s">
        <v>148</v>
      </c>
      <c r="G70" s="32" t="s">
        <v>417</v>
      </c>
      <c r="H70" s="32" t="s">
        <v>149</v>
      </c>
      <c r="I70" s="32" t="s">
        <v>115</v>
      </c>
      <c r="J70" s="32"/>
      <c r="K70" s="32"/>
      <c r="L70" s="32"/>
      <c r="M70" s="32"/>
      <c r="N70" s="33">
        <v>725656.21</v>
      </c>
      <c r="O70" s="33">
        <v>328808.36</v>
      </c>
      <c r="P70" s="33">
        <v>32176.85</v>
      </c>
      <c r="Q70" s="33"/>
      <c r="R70" s="33"/>
      <c r="S70" s="33">
        <v>364671</v>
      </c>
      <c r="T70" s="34">
        <v>43009</v>
      </c>
      <c r="U70" s="35">
        <v>43070</v>
      </c>
      <c r="V70" s="35">
        <v>43190</v>
      </c>
      <c r="W70" s="36">
        <v>43799</v>
      </c>
      <c r="X70" s="114">
        <v>0</v>
      </c>
      <c r="Y70" s="114">
        <v>0</v>
      </c>
      <c r="Z70" s="114">
        <v>135427</v>
      </c>
      <c r="AA70" s="114">
        <f>S70-Z70</f>
        <v>229244</v>
      </c>
      <c r="AB70" s="114">
        <v>0</v>
      </c>
      <c r="AC70" s="114"/>
      <c r="AD70" s="139"/>
      <c r="AE70" s="115"/>
      <c r="AF70" s="119">
        <v>23</v>
      </c>
      <c r="AG70" s="129" t="s">
        <v>753</v>
      </c>
      <c r="AH70" s="120"/>
      <c r="AI70" s="135"/>
      <c r="AJ70" s="136"/>
      <c r="AK70" s="119"/>
      <c r="AL70" s="120"/>
      <c r="AM70" s="120"/>
      <c r="AN70" s="120"/>
      <c r="AO70" s="120"/>
      <c r="AP70" s="120" t="s">
        <v>216</v>
      </c>
      <c r="AQ70" s="162" t="s">
        <v>750</v>
      </c>
      <c r="AR70" s="120">
        <v>261</v>
      </c>
      <c r="AS70" s="120" t="s">
        <v>208</v>
      </c>
      <c r="AT70" s="129" t="s">
        <v>209</v>
      </c>
      <c r="AU70" s="120">
        <v>1</v>
      </c>
      <c r="AV70" s="118" t="s">
        <v>210</v>
      </c>
      <c r="AW70" s="118" t="s">
        <v>211</v>
      </c>
      <c r="AX70" s="118">
        <v>5</v>
      </c>
      <c r="AY70" s="120" t="s">
        <v>206</v>
      </c>
      <c r="AZ70" s="140" t="s">
        <v>207</v>
      </c>
      <c r="BA70" s="120">
        <v>100</v>
      </c>
      <c r="BB70" s="115"/>
      <c r="BC70" s="115"/>
      <c r="BD70" s="115"/>
      <c r="BE70" s="115"/>
      <c r="BF70" s="115"/>
      <c r="BG70" s="366"/>
      <c r="BH70" s="57" t="s">
        <v>867</v>
      </c>
      <c r="BI70" s="364" t="s">
        <v>941</v>
      </c>
      <c r="BJ70" s="122"/>
      <c r="BK70" s="122"/>
      <c r="BL70" s="122"/>
      <c r="BM70" s="122"/>
      <c r="BN70" s="122"/>
    </row>
    <row r="71" spans="1:150" ht="41.25" hidden="1" customHeight="1" x14ac:dyDescent="0.25">
      <c r="A71" s="53" t="s">
        <v>142</v>
      </c>
      <c r="B71" s="53" t="s">
        <v>445</v>
      </c>
      <c r="C71" s="53" t="s">
        <v>446</v>
      </c>
      <c r="D71" s="77" t="s">
        <v>447</v>
      </c>
      <c r="E71" s="31" t="s">
        <v>297</v>
      </c>
      <c r="F71" s="32" t="s">
        <v>148</v>
      </c>
      <c r="G71" s="32" t="s">
        <v>399</v>
      </c>
      <c r="H71" s="32" t="s">
        <v>149</v>
      </c>
      <c r="I71" s="32" t="s">
        <v>115</v>
      </c>
      <c r="J71" s="32"/>
      <c r="K71" s="32"/>
      <c r="L71" s="32"/>
      <c r="M71" s="32"/>
      <c r="N71" s="33">
        <f>SUM(O71:S71)</f>
        <v>226080</v>
      </c>
      <c r="O71" s="33">
        <v>16956</v>
      </c>
      <c r="P71" s="33">
        <v>16956</v>
      </c>
      <c r="Q71" s="33">
        <v>0</v>
      </c>
      <c r="R71" s="33">
        <v>0</v>
      </c>
      <c r="S71" s="33">
        <v>192168</v>
      </c>
      <c r="T71" s="34">
        <v>43009</v>
      </c>
      <c r="U71" s="35">
        <v>43070</v>
      </c>
      <c r="V71" s="35">
        <v>43159</v>
      </c>
      <c r="W71" s="36">
        <v>43861</v>
      </c>
      <c r="X71" s="114"/>
      <c r="Y71" s="114">
        <v>0</v>
      </c>
      <c r="Z71" s="114">
        <v>60000</v>
      </c>
      <c r="AA71" s="114">
        <v>117168</v>
      </c>
      <c r="AB71" s="114">
        <v>15000</v>
      </c>
      <c r="AC71" s="114"/>
      <c r="AD71" s="139"/>
      <c r="AE71" s="115"/>
      <c r="AF71" s="119">
        <v>23</v>
      </c>
      <c r="AG71" s="129" t="s">
        <v>753</v>
      </c>
      <c r="AH71" s="120"/>
      <c r="AI71" s="135"/>
      <c r="AJ71" s="136"/>
      <c r="AK71" s="119"/>
      <c r="AL71" s="120"/>
      <c r="AM71" s="120"/>
      <c r="AN71" s="120"/>
      <c r="AO71" s="120"/>
      <c r="AP71" s="120" t="s">
        <v>216</v>
      </c>
      <c r="AQ71" s="162" t="s">
        <v>750</v>
      </c>
      <c r="AR71" s="120">
        <v>34</v>
      </c>
      <c r="AS71" s="120" t="s">
        <v>208</v>
      </c>
      <c r="AT71" s="129" t="s">
        <v>209</v>
      </c>
      <c r="AU71" s="120">
        <v>1</v>
      </c>
      <c r="AV71" s="118" t="s">
        <v>210</v>
      </c>
      <c r="AW71" s="118" t="s">
        <v>211</v>
      </c>
      <c r="AX71" s="118">
        <v>2</v>
      </c>
      <c r="AY71" s="118"/>
      <c r="AZ71" s="118"/>
      <c r="BA71" s="118"/>
      <c r="BB71" s="118"/>
      <c r="BC71" s="118"/>
      <c r="BD71" s="118"/>
      <c r="BE71" s="118"/>
      <c r="BF71" s="118"/>
      <c r="BG71" s="367"/>
      <c r="BH71" s="57" t="s">
        <v>868</v>
      </c>
      <c r="BI71" s="364" t="s">
        <v>941</v>
      </c>
      <c r="BJ71" s="122"/>
      <c r="BK71" s="122"/>
      <c r="BL71" s="122"/>
      <c r="BM71" s="122"/>
      <c r="BN71" s="122"/>
    </row>
    <row r="72" spans="1:150" ht="44.25" hidden="1" customHeight="1" x14ac:dyDescent="0.25">
      <c r="A72" s="53" t="s">
        <v>448</v>
      </c>
      <c r="B72" s="53" t="s">
        <v>449</v>
      </c>
      <c r="C72" s="53" t="s">
        <v>450</v>
      </c>
      <c r="D72" s="77" t="s">
        <v>451</v>
      </c>
      <c r="E72" s="31" t="s">
        <v>272</v>
      </c>
      <c r="F72" s="32" t="s">
        <v>148</v>
      </c>
      <c r="G72" s="32" t="s">
        <v>290</v>
      </c>
      <c r="H72" s="32" t="s">
        <v>149</v>
      </c>
      <c r="I72" s="32" t="s">
        <v>115</v>
      </c>
      <c r="J72" s="32"/>
      <c r="K72" s="32"/>
      <c r="L72" s="32"/>
      <c r="M72" s="32"/>
      <c r="N72" s="33">
        <f>O72+P72+S72</f>
        <v>312531.76470588235</v>
      </c>
      <c r="O72" s="33">
        <f>S72*15/85/2</f>
        <v>23439.882352941175</v>
      </c>
      <c r="P72" s="33">
        <f>O72</f>
        <v>23439.882352941175</v>
      </c>
      <c r="Q72" s="33">
        <v>0</v>
      </c>
      <c r="R72" s="33">
        <v>0</v>
      </c>
      <c r="S72" s="33">
        <v>265652</v>
      </c>
      <c r="T72" s="34">
        <v>43009</v>
      </c>
      <c r="U72" s="35">
        <v>43070</v>
      </c>
      <c r="V72" s="35">
        <v>43159</v>
      </c>
      <c r="W72" s="36">
        <v>43921</v>
      </c>
      <c r="X72" s="114">
        <v>0</v>
      </c>
      <c r="Y72" s="114">
        <v>0</v>
      </c>
      <c r="Z72" s="114">
        <v>125000</v>
      </c>
      <c r="AA72" s="114">
        <v>125000</v>
      </c>
      <c r="AB72" s="114">
        <f>S72-Z72-AA72</f>
        <v>15652</v>
      </c>
      <c r="AC72" s="114"/>
      <c r="AD72" s="139"/>
      <c r="AE72" s="115"/>
      <c r="AF72" s="119">
        <v>23</v>
      </c>
      <c r="AG72" s="129" t="s">
        <v>753</v>
      </c>
      <c r="AH72" s="120"/>
      <c r="AI72" s="135"/>
      <c r="AJ72" s="136"/>
      <c r="AK72" s="119"/>
      <c r="AL72" s="120"/>
      <c r="AM72" s="120"/>
      <c r="AN72" s="120"/>
      <c r="AO72" s="120"/>
      <c r="AP72" s="120" t="s">
        <v>216</v>
      </c>
      <c r="AQ72" s="162" t="s">
        <v>750</v>
      </c>
      <c r="AR72" s="120">
        <v>245</v>
      </c>
      <c r="AS72" s="120" t="s">
        <v>208</v>
      </c>
      <c r="AT72" s="129" t="s">
        <v>209</v>
      </c>
      <c r="AU72" s="120">
        <v>1</v>
      </c>
      <c r="AV72" s="118" t="s">
        <v>210</v>
      </c>
      <c r="AW72" s="118" t="s">
        <v>211</v>
      </c>
      <c r="AX72" s="118">
        <v>6</v>
      </c>
      <c r="AY72" s="118"/>
      <c r="AZ72" s="118"/>
      <c r="BA72" s="118"/>
      <c r="BB72" s="118"/>
      <c r="BC72" s="118"/>
      <c r="BD72" s="118"/>
      <c r="BE72" s="118"/>
      <c r="BF72" s="118"/>
      <c r="BG72" s="367"/>
      <c r="BH72" s="57" t="s">
        <v>866</v>
      </c>
      <c r="BI72" s="364" t="s">
        <v>941</v>
      </c>
      <c r="BJ72" s="122"/>
      <c r="BK72" s="122"/>
      <c r="BL72" s="122"/>
      <c r="BM72" s="122"/>
      <c r="BN72" s="122"/>
    </row>
    <row r="73" spans="1:150" s="165" customFormat="1" ht="24.75" hidden="1" customHeight="1" thickBot="1" x14ac:dyDescent="0.3">
      <c r="A73" s="78" t="s">
        <v>452</v>
      </c>
      <c r="B73" s="79" t="s">
        <v>83</v>
      </c>
      <c r="C73" s="79"/>
      <c r="D73" s="79" t="s">
        <v>453</v>
      </c>
      <c r="E73" s="80"/>
      <c r="F73" s="80"/>
      <c r="G73" s="80"/>
      <c r="H73" s="80"/>
      <c r="I73" s="80"/>
      <c r="J73" s="80"/>
      <c r="K73" s="80"/>
      <c r="L73" s="80"/>
      <c r="M73" s="80"/>
      <c r="N73" s="80"/>
      <c r="O73" s="80"/>
      <c r="P73" s="80"/>
      <c r="Q73" s="80"/>
      <c r="R73" s="80"/>
      <c r="S73" s="80"/>
      <c r="T73" s="81"/>
      <c r="U73" s="82"/>
      <c r="V73" s="82"/>
      <c r="W73" s="83" t="s">
        <v>275</v>
      </c>
      <c r="X73" s="80"/>
      <c r="Y73" s="80"/>
      <c r="Z73" s="80"/>
      <c r="AA73" s="80"/>
      <c r="AB73" s="80"/>
      <c r="AC73" s="80"/>
      <c r="AD73" s="80"/>
      <c r="AE73" s="163"/>
      <c r="AF73" s="80"/>
      <c r="AG73" s="80"/>
      <c r="AH73" s="80"/>
      <c r="AI73" s="80"/>
      <c r="AJ73" s="163"/>
      <c r="AK73" s="80"/>
      <c r="AL73" s="80"/>
      <c r="AM73" s="80"/>
      <c r="AN73" s="80"/>
      <c r="AO73" s="80"/>
      <c r="AP73" s="164"/>
      <c r="AQ73" s="164"/>
      <c r="AR73" s="164"/>
      <c r="AS73" s="164"/>
      <c r="AT73" s="80"/>
      <c r="AU73" s="164"/>
      <c r="AV73" s="164"/>
      <c r="AW73" s="80"/>
      <c r="AX73" s="164"/>
      <c r="AY73" s="164"/>
      <c r="AZ73" s="80"/>
      <c r="BA73" s="164"/>
      <c r="BB73" s="164"/>
      <c r="BC73" s="164"/>
      <c r="BD73" s="164"/>
      <c r="BE73" s="164"/>
      <c r="BF73" s="164"/>
      <c r="BG73" s="164"/>
      <c r="BH73" s="57"/>
      <c r="BI73" s="364" t="s">
        <v>275</v>
      </c>
      <c r="BJ73" s="101"/>
      <c r="BK73" s="101"/>
      <c r="BL73" s="101"/>
      <c r="BM73" s="101"/>
      <c r="BN73" s="101"/>
      <c r="BO73" s="101"/>
      <c r="BP73" s="101"/>
      <c r="BQ73" s="101"/>
      <c r="BR73" s="101"/>
      <c r="BS73" s="101"/>
      <c r="BT73" s="101"/>
      <c r="BU73" s="101"/>
      <c r="BV73" s="101"/>
      <c r="BW73" s="101"/>
      <c r="BX73" s="101"/>
      <c r="BY73" s="101"/>
      <c r="BZ73" s="101"/>
      <c r="CA73" s="101"/>
      <c r="CB73" s="101"/>
      <c r="CC73" s="101"/>
      <c r="CD73" s="101"/>
      <c r="CE73" s="101"/>
      <c r="CF73" s="101"/>
      <c r="CG73" s="101"/>
      <c r="CH73" s="101"/>
      <c r="CI73" s="101"/>
      <c r="CJ73" s="101"/>
      <c r="CK73" s="101"/>
      <c r="CL73" s="101"/>
      <c r="CM73" s="101"/>
      <c r="CN73" s="101"/>
      <c r="CO73" s="101"/>
      <c r="CP73" s="101"/>
      <c r="CQ73" s="101"/>
      <c r="CR73" s="101"/>
      <c r="CS73" s="101"/>
      <c r="CT73" s="101"/>
      <c r="CU73" s="101"/>
      <c r="CV73" s="101"/>
      <c r="CW73" s="101"/>
      <c r="CX73" s="101"/>
      <c r="CY73" s="101"/>
      <c r="CZ73" s="101"/>
      <c r="DA73" s="101"/>
      <c r="DB73" s="101"/>
      <c r="DC73" s="101"/>
      <c r="DD73" s="101"/>
      <c r="DE73" s="101"/>
      <c r="DF73" s="101"/>
      <c r="DG73" s="101"/>
      <c r="DH73" s="101"/>
      <c r="DI73" s="101"/>
      <c r="DJ73" s="101"/>
      <c r="DK73" s="101"/>
      <c r="DL73" s="101"/>
      <c r="DM73" s="101"/>
      <c r="DN73" s="101"/>
      <c r="DO73" s="101"/>
      <c r="DP73" s="101"/>
      <c r="DQ73" s="101"/>
      <c r="DR73" s="101"/>
      <c r="DS73" s="101"/>
      <c r="DT73" s="101"/>
      <c r="DU73" s="101"/>
      <c r="DV73" s="101"/>
      <c r="DW73" s="101"/>
      <c r="DX73" s="101"/>
      <c r="DY73" s="101"/>
      <c r="DZ73" s="101"/>
      <c r="EA73" s="101"/>
      <c r="EB73" s="101"/>
      <c r="EC73" s="101"/>
      <c r="ED73" s="101"/>
      <c r="EE73" s="101"/>
      <c r="EF73" s="101"/>
      <c r="EG73" s="101"/>
      <c r="EH73" s="101"/>
      <c r="EI73" s="101"/>
      <c r="EJ73" s="101"/>
      <c r="EK73" s="101"/>
      <c r="EL73" s="101"/>
      <c r="EM73" s="101"/>
      <c r="EN73" s="101"/>
      <c r="EO73" s="101"/>
      <c r="EP73" s="101"/>
      <c r="EQ73" s="101"/>
      <c r="ER73" s="101"/>
      <c r="ES73" s="101"/>
      <c r="ET73" s="101"/>
    </row>
    <row r="74" spans="1:150" s="113" customFormat="1" ht="25.5" hidden="1" customHeight="1" x14ac:dyDescent="0.25">
      <c r="A74" s="20" t="s">
        <v>94</v>
      </c>
      <c r="B74" s="21" t="s">
        <v>83</v>
      </c>
      <c r="C74" s="21"/>
      <c r="D74" s="22" t="s">
        <v>454</v>
      </c>
      <c r="E74" s="23"/>
      <c r="F74" s="23"/>
      <c r="G74" s="23"/>
      <c r="H74" s="23"/>
      <c r="I74" s="23"/>
      <c r="J74" s="23"/>
      <c r="K74" s="23"/>
      <c r="L74" s="23"/>
      <c r="M74" s="23"/>
      <c r="N74" s="23"/>
      <c r="O74" s="23"/>
      <c r="P74" s="23"/>
      <c r="Q74" s="23"/>
      <c r="R74" s="23"/>
      <c r="S74" s="24"/>
      <c r="T74" s="25"/>
      <c r="U74" s="38"/>
      <c r="V74" s="38"/>
      <c r="W74" s="28" t="s">
        <v>275</v>
      </c>
      <c r="X74" s="108"/>
      <c r="Y74" s="108"/>
      <c r="Z74" s="108"/>
      <c r="AA74" s="108"/>
      <c r="AB74" s="108"/>
      <c r="AC74" s="108"/>
      <c r="AD74" s="138"/>
      <c r="AE74" s="109"/>
      <c r="AF74" s="112"/>
      <c r="AG74" s="110"/>
      <c r="AH74" s="110"/>
      <c r="AI74" s="111"/>
      <c r="AJ74" s="109"/>
      <c r="AK74" s="112"/>
      <c r="AL74" s="110"/>
      <c r="AM74" s="110"/>
      <c r="AN74" s="110"/>
      <c r="AO74" s="110"/>
      <c r="AP74" s="110"/>
      <c r="AQ74" s="110"/>
      <c r="AR74" s="110"/>
      <c r="AS74" s="110"/>
      <c r="AT74" s="110"/>
      <c r="AU74" s="110"/>
      <c r="AV74" s="110"/>
      <c r="AW74" s="110"/>
      <c r="AX74" s="110"/>
      <c r="AY74" s="110"/>
      <c r="AZ74" s="110"/>
      <c r="BA74" s="110"/>
      <c r="BB74" s="110"/>
      <c r="BC74" s="110"/>
      <c r="BD74" s="110"/>
      <c r="BE74" s="110"/>
      <c r="BF74" s="110"/>
      <c r="BG74" s="111"/>
      <c r="BH74" s="57"/>
      <c r="BI74" s="364" t="s">
        <v>275</v>
      </c>
      <c r="BJ74" s="101"/>
      <c r="BK74" s="101"/>
      <c r="BL74" s="101"/>
      <c r="BM74" s="101"/>
      <c r="BN74" s="101"/>
      <c r="BO74" s="101"/>
      <c r="BP74" s="101"/>
      <c r="BQ74" s="101"/>
      <c r="BR74" s="101"/>
      <c r="BS74" s="101"/>
      <c r="BT74" s="101"/>
      <c r="BU74" s="101"/>
      <c r="BV74" s="101"/>
      <c r="BW74" s="101"/>
      <c r="BX74" s="101"/>
      <c r="BY74" s="101"/>
      <c r="BZ74" s="101"/>
      <c r="CA74" s="101"/>
      <c r="CB74" s="101"/>
      <c r="CC74" s="101"/>
      <c r="CD74" s="101"/>
      <c r="CE74" s="101"/>
      <c r="CF74" s="101"/>
      <c r="CG74" s="101"/>
      <c r="CH74" s="101"/>
      <c r="CI74" s="101"/>
      <c r="CJ74" s="101"/>
      <c r="CK74" s="101"/>
      <c r="CL74" s="101"/>
      <c r="CM74" s="101"/>
      <c r="CN74" s="101"/>
      <c r="CO74" s="101"/>
      <c r="CP74" s="101"/>
      <c r="CQ74" s="101"/>
      <c r="CR74" s="101"/>
      <c r="CS74" s="101"/>
      <c r="CT74" s="101"/>
      <c r="CU74" s="101"/>
      <c r="CV74" s="101"/>
      <c r="CW74" s="101"/>
      <c r="CX74" s="101"/>
      <c r="CY74" s="101"/>
      <c r="CZ74" s="101"/>
      <c r="DA74" s="101"/>
      <c r="DB74" s="101"/>
      <c r="DC74" s="101"/>
      <c r="DD74" s="101"/>
      <c r="DE74" s="101"/>
      <c r="DF74" s="101"/>
      <c r="DG74" s="101"/>
      <c r="DH74" s="101"/>
      <c r="DI74" s="101"/>
      <c r="DJ74" s="101"/>
      <c r="DK74" s="101"/>
      <c r="DL74" s="101"/>
      <c r="DM74" s="101"/>
      <c r="DN74" s="101"/>
      <c r="DO74" s="101"/>
      <c r="DP74" s="101"/>
      <c r="DQ74" s="101"/>
      <c r="DR74" s="101"/>
      <c r="DS74" s="101"/>
      <c r="DT74" s="101"/>
      <c r="DU74" s="101"/>
      <c r="DV74" s="101"/>
      <c r="DW74" s="101"/>
      <c r="DX74" s="101"/>
      <c r="DY74" s="101"/>
      <c r="DZ74" s="101"/>
      <c r="EA74" s="101"/>
      <c r="EB74" s="101"/>
      <c r="EC74" s="101"/>
      <c r="ED74" s="101"/>
      <c r="EE74" s="101"/>
      <c r="EF74" s="101"/>
      <c r="EG74" s="101"/>
      <c r="EH74" s="101"/>
      <c r="EI74" s="101"/>
      <c r="EJ74" s="101"/>
      <c r="EK74" s="101"/>
      <c r="EL74" s="101"/>
      <c r="EM74" s="101"/>
      <c r="EN74" s="101"/>
      <c r="EO74" s="101"/>
      <c r="EP74" s="101"/>
      <c r="EQ74" s="101"/>
      <c r="ER74" s="101"/>
      <c r="ES74" s="101"/>
      <c r="ET74" s="101"/>
    </row>
    <row r="75" spans="1:150" ht="25.5" hidden="1" customHeight="1" x14ac:dyDescent="0.25">
      <c r="A75" s="29" t="s">
        <v>144</v>
      </c>
      <c r="B75" s="29" t="s">
        <v>455</v>
      </c>
      <c r="C75" s="29" t="s">
        <v>456</v>
      </c>
      <c r="D75" s="30" t="s">
        <v>457</v>
      </c>
      <c r="E75" s="31" t="s">
        <v>280</v>
      </c>
      <c r="F75" s="32" t="s">
        <v>162</v>
      </c>
      <c r="G75" s="32" t="s">
        <v>458</v>
      </c>
      <c r="H75" s="84" t="s">
        <v>163</v>
      </c>
      <c r="I75" s="32" t="s">
        <v>115</v>
      </c>
      <c r="J75" s="32"/>
      <c r="K75" s="32"/>
      <c r="L75" s="32"/>
      <c r="M75" s="32"/>
      <c r="N75" s="33">
        <f>O75+P75+S75</f>
        <v>46877.647058823532</v>
      </c>
      <c r="O75" s="33">
        <f>P75</f>
        <v>3515.8235294117649</v>
      </c>
      <c r="P75" s="33">
        <f>7.5*S75/85</f>
        <v>3515.8235294117649</v>
      </c>
      <c r="Q75" s="33"/>
      <c r="R75" s="33"/>
      <c r="S75" s="33">
        <v>39846</v>
      </c>
      <c r="T75" s="34">
        <v>43159</v>
      </c>
      <c r="U75" s="35">
        <v>43205</v>
      </c>
      <c r="V75" s="35">
        <v>43281</v>
      </c>
      <c r="W75" s="36">
        <v>44230</v>
      </c>
      <c r="X75" s="114"/>
      <c r="Y75" s="114"/>
      <c r="Z75" s="114">
        <v>8396.0025000000005</v>
      </c>
      <c r="AA75" s="114">
        <v>10200</v>
      </c>
      <c r="AB75" s="114">
        <v>12750</v>
      </c>
      <c r="AC75" s="114">
        <v>8500</v>
      </c>
      <c r="AD75" s="139"/>
      <c r="AE75" s="115"/>
      <c r="AF75" s="145">
        <v>47</v>
      </c>
      <c r="AG75" s="129" t="s">
        <v>256</v>
      </c>
      <c r="AH75" s="120"/>
      <c r="AI75" s="135"/>
      <c r="AJ75" s="136"/>
      <c r="AK75" s="119"/>
      <c r="AL75" s="120"/>
      <c r="AM75" s="120"/>
      <c r="AN75" s="120"/>
      <c r="AO75" s="120"/>
      <c r="AP75" s="120" t="s">
        <v>219</v>
      </c>
      <c r="AQ75" s="129" t="s">
        <v>754</v>
      </c>
      <c r="AR75" s="117">
        <v>431</v>
      </c>
      <c r="AS75" s="129"/>
      <c r="AT75" s="129"/>
      <c r="AU75" s="120"/>
      <c r="AV75" s="120"/>
      <c r="AW75" s="129"/>
      <c r="AX75" s="120"/>
      <c r="AY75" s="120"/>
      <c r="AZ75" s="120"/>
      <c r="BA75" s="120"/>
      <c r="BB75" s="120"/>
      <c r="BC75" s="120"/>
      <c r="BD75" s="120"/>
      <c r="BE75" s="120"/>
      <c r="BF75" s="120"/>
      <c r="BG75" s="135"/>
      <c r="BH75" s="57" t="s">
        <v>861</v>
      </c>
      <c r="BI75" s="364" t="s">
        <v>941</v>
      </c>
    </row>
    <row r="76" spans="1:150" ht="25.5" hidden="1" customHeight="1" x14ac:dyDescent="0.25">
      <c r="A76" s="29" t="s">
        <v>459</v>
      </c>
      <c r="B76" s="29" t="s">
        <v>460</v>
      </c>
      <c r="C76" s="29" t="s">
        <v>461</v>
      </c>
      <c r="D76" s="30" t="s">
        <v>462</v>
      </c>
      <c r="E76" s="31" t="s">
        <v>463</v>
      </c>
      <c r="F76" s="32" t="s">
        <v>162</v>
      </c>
      <c r="G76" s="32" t="s">
        <v>399</v>
      </c>
      <c r="H76" s="84" t="s">
        <v>163</v>
      </c>
      <c r="I76" s="32" t="s">
        <v>115</v>
      </c>
      <c r="J76" s="32"/>
      <c r="K76" s="32"/>
      <c r="L76" s="32"/>
      <c r="M76" s="32"/>
      <c r="N76" s="33">
        <f>O76+P76+S76</f>
        <v>137798.82352941178</v>
      </c>
      <c r="O76" s="33">
        <f>P76</f>
        <v>10334.911764705883</v>
      </c>
      <c r="P76" s="33">
        <f>7.5*S76/85</f>
        <v>10334.911764705883</v>
      </c>
      <c r="Q76" s="33"/>
      <c r="R76" s="33"/>
      <c r="S76" s="33">
        <v>117129</v>
      </c>
      <c r="T76" s="34">
        <v>43159</v>
      </c>
      <c r="U76" s="35">
        <v>43205</v>
      </c>
      <c r="V76" s="35">
        <v>43281</v>
      </c>
      <c r="W76" s="36">
        <v>44355</v>
      </c>
      <c r="X76" s="114"/>
      <c r="Y76" s="114"/>
      <c r="Z76" s="114">
        <v>39000</v>
      </c>
      <c r="AA76" s="114">
        <v>26000</v>
      </c>
      <c r="AB76" s="114">
        <v>26000</v>
      </c>
      <c r="AC76" s="114">
        <v>26129</v>
      </c>
      <c r="AD76" s="139"/>
      <c r="AE76" s="115"/>
      <c r="AF76" s="145">
        <v>47</v>
      </c>
      <c r="AG76" s="129" t="s">
        <v>256</v>
      </c>
      <c r="AH76" s="120"/>
      <c r="AI76" s="135"/>
      <c r="AJ76" s="136"/>
      <c r="AK76" s="119"/>
      <c r="AL76" s="120"/>
      <c r="AM76" s="120"/>
      <c r="AN76" s="120"/>
      <c r="AP76" s="120" t="s">
        <v>219</v>
      </c>
      <c r="AQ76" s="129" t="s">
        <v>754</v>
      </c>
      <c r="AR76" s="129">
        <v>1177</v>
      </c>
      <c r="AS76" s="129" t="s">
        <v>221</v>
      </c>
      <c r="AT76" s="129" t="s">
        <v>222</v>
      </c>
      <c r="AU76" s="129">
        <v>1</v>
      </c>
      <c r="AV76" s="120"/>
      <c r="AW76" s="129"/>
      <c r="AX76" s="120"/>
      <c r="AY76" s="120"/>
      <c r="AZ76" s="120"/>
      <c r="BA76" s="120"/>
      <c r="BB76" s="120"/>
      <c r="BC76" s="120"/>
      <c r="BD76" s="120"/>
      <c r="BE76" s="120"/>
      <c r="BF76" s="120"/>
      <c r="BG76" s="135"/>
      <c r="BH76" s="57" t="s">
        <v>859</v>
      </c>
      <c r="BI76" s="364" t="s">
        <v>941</v>
      </c>
    </row>
    <row r="77" spans="1:150" ht="25.5" hidden="1" customHeight="1" x14ac:dyDescent="0.25">
      <c r="A77" s="29" t="s">
        <v>464</v>
      </c>
      <c r="B77" s="29" t="s">
        <v>465</v>
      </c>
      <c r="C77" s="29" t="s">
        <v>466</v>
      </c>
      <c r="D77" s="30" t="s">
        <v>467</v>
      </c>
      <c r="E77" s="31" t="s">
        <v>468</v>
      </c>
      <c r="F77" s="32" t="s">
        <v>162</v>
      </c>
      <c r="G77" s="32" t="s">
        <v>469</v>
      </c>
      <c r="H77" s="84" t="s">
        <v>163</v>
      </c>
      <c r="I77" s="32" t="s">
        <v>115</v>
      </c>
      <c r="J77" s="32"/>
      <c r="K77" s="32"/>
      <c r="L77" s="32"/>
      <c r="M77" s="32"/>
      <c r="N77" s="33">
        <f>O77+P77+S77</f>
        <v>190492.9411764706</v>
      </c>
      <c r="O77" s="33">
        <f>P77</f>
        <v>14286.970588235294</v>
      </c>
      <c r="P77" s="33">
        <f>7.5*S77/85</f>
        <v>14286.970588235294</v>
      </c>
      <c r="Q77" s="33"/>
      <c r="R77" s="33"/>
      <c r="S77" s="33">
        <v>161919</v>
      </c>
      <c r="T77" s="34">
        <v>43159</v>
      </c>
      <c r="U77" s="35">
        <v>43205</v>
      </c>
      <c r="V77" s="35">
        <v>43281</v>
      </c>
      <c r="W77" s="36">
        <v>44382</v>
      </c>
      <c r="X77" s="114"/>
      <c r="Y77" s="114"/>
      <c r="Z77" s="114">
        <v>25000</v>
      </c>
      <c r="AA77" s="114">
        <v>60000</v>
      </c>
      <c r="AB77" s="114">
        <v>60000</v>
      </c>
      <c r="AC77" s="114">
        <v>16919</v>
      </c>
      <c r="AD77" s="139"/>
      <c r="AE77" s="115"/>
      <c r="AF77" s="145">
        <v>47</v>
      </c>
      <c r="AG77" s="129" t="s">
        <v>256</v>
      </c>
      <c r="AH77" s="120"/>
      <c r="AI77" s="135"/>
      <c r="AJ77" s="136"/>
      <c r="AK77" s="119"/>
      <c r="AL77" s="120"/>
      <c r="AM77" s="120"/>
      <c r="AN77" s="120"/>
      <c r="AO77" s="120"/>
      <c r="AP77" s="120" t="s">
        <v>219</v>
      </c>
      <c r="AQ77" s="129" t="s">
        <v>220</v>
      </c>
      <c r="AR77" s="120">
        <v>1615</v>
      </c>
      <c r="AS77" s="120"/>
      <c r="AT77" s="129"/>
      <c r="AU77" s="120"/>
      <c r="AV77" s="120"/>
      <c r="AW77" s="129"/>
      <c r="AX77" s="120"/>
      <c r="AY77" s="120"/>
      <c r="AZ77" s="120"/>
      <c r="BA77" s="120"/>
      <c r="BB77" s="120"/>
      <c r="BC77" s="120"/>
      <c r="BD77" s="120"/>
      <c r="BE77" s="120"/>
      <c r="BF77" s="120"/>
      <c r="BG77" s="135"/>
      <c r="BH77" s="57" t="s">
        <v>858</v>
      </c>
      <c r="BI77" s="364" t="s">
        <v>941</v>
      </c>
    </row>
    <row r="78" spans="1:150" ht="25.5" hidden="1" customHeight="1" x14ac:dyDescent="0.25">
      <c r="A78" s="29" t="s">
        <v>470</v>
      </c>
      <c r="B78" s="29" t="s">
        <v>471</v>
      </c>
      <c r="C78" s="29" t="s">
        <v>472</v>
      </c>
      <c r="D78" s="30" t="s">
        <v>473</v>
      </c>
      <c r="E78" s="31" t="s">
        <v>474</v>
      </c>
      <c r="F78" s="32" t="s">
        <v>162</v>
      </c>
      <c r="G78" s="32" t="s">
        <v>475</v>
      </c>
      <c r="H78" s="84" t="s">
        <v>163</v>
      </c>
      <c r="I78" s="32" t="s">
        <v>115</v>
      </c>
      <c r="J78" s="32"/>
      <c r="K78" s="32"/>
      <c r="L78" s="32"/>
      <c r="M78" s="32"/>
      <c r="N78" s="33">
        <f>O78+P78+S78</f>
        <v>121941.17647058824</v>
      </c>
      <c r="O78" s="33">
        <f>P78</f>
        <v>9145.5882352941171</v>
      </c>
      <c r="P78" s="33">
        <f>7.5*S78/85</f>
        <v>9145.5882352941171</v>
      </c>
      <c r="Q78" s="33"/>
      <c r="R78" s="33"/>
      <c r="S78" s="33">
        <v>103650</v>
      </c>
      <c r="T78" s="34">
        <v>43159</v>
      </c>
      <c r="U78" s="35">
        <v>43205</v>
      </c>
      <c r="V78" s="35">
        <v>43281</v>
      </c>
      <c r="W78" s="36">
        <v>44624</v>
      </c>
      <c r="X78" s="114"/>
      <c r="Y78" s="114"/>
      <c r="Z78" s="114">
        <v>10000</v>
      </c>
      <c r="AA78" s="114">
        <v>40000</v>
      </c>
      <c r="AB78" s="114">
        <v>23650</v>
      </c>
      <c r="AC78" s="114">
        <v>20000</v>
      </c>
      <c r="AD78" s="139">
        <v>10000</v>
      </c>
      <c r="AE78" s="115"/>
      <c r="AF78" s="145">
        <v>47</v>
      </c>
      <c r="AG78" s="129" t="s">
        <v>256</v>
      </c>
      <c r="AI78" s="135"/>
      <c r="AJ78" s="136"/>
      <c r="AK78" s="119"/>
      <c r="AL78" s="120"/>
      <c r="AM78" s="120"/>
      <c r="AN78" s="120"/>
      <c r="AO78" s="120"/>
      <c r="AP78" s="129" t="s">
        <v>219</v>
      </c>
      <c r="AQ78" s="129" t="s">
        <v>755</v>
      </c>
      <c r="AR78" s="120">
        <v>1024</v>
      </c>
      <c r="AS78" s="136"/>
      <c r="AT78" s="129"/>
      <c r="AU78" s="120"/>
      <c r="AV78" s="120"/>
      <c r="AW78" s="129"/>
      <c r="AX78" s="120"/>
      <c r="AY78" s="120"/>
      <c r="AZ78" s="120"/>
      <c r="BA78" s="120"/>
      <c r="BB78" s="120"/>
      <c r="BC78" s="120"/>
      <c r="BD78" s="120"/>
      <c r="BE78" s="120"/>
      <c r="BF78" s="120"/>
      <c r="BG78" s="135"/>
      <c r="BH78" s="57" t="s">
        <v>860</v>
      </c>
      <c r="BI78" s="364" t="s">
        <v>941</v>
      </c>
    </row>
    <row r="79" spans="1:150" s="113" customFormat="1" ht="25.5" hidden="1" customHeight="1" x14ac:dyDescent="0.25">
      <c r="A79" s="20" t="s">
        <v>95</v>
      </c>
      <c r="B79" s="21" t="s">
        <v>83</v>
      </c>
      <c r="C79" s="21"/>
      <c r="D79" s="22" t="s">
        <v>476</v>
      </c>
      <c r="E79" s="23"/>
      <c r="F79" s="23"/>
      <c r="G79" s="23"/>
      <c r="H79" s="23"/>
      <c r="I79" s="23"/>
      <c r="J79" s="23"/>
      <c r="K79" s="23"/>
      <c r="L79" s="23"/>
      <c r="M79" s="23"/>
      <c r="N79" s="23"/>
      <c r="O79" s="23"/>
      <c r="P79" s="23"/>
      <c r="Q79" s="23"/>
      <c r="R79" s="23"/>
      <c r="S79" s="24"/>
      <c r="T79" s="25"/>
      <c r="U79" s="38"/>
      <c r="V79" s="38"/>
      <c r="W79" s="28" t="s">
        <v>275</v>
      </c>
      <c r="X79" s="108"/>
      <c r="Y79" s="108"/>
      <c r="Z79" s="108"/>
      <c r="AA79" s="108"/>
      <c r="AB79" s="108"/>
      <c r="AC79" s="108"/>
      <c r="AD79" s="138"/>
      <c r="AE79" s="109"/>
      <c r="AF79" s="112"/>
      <c r="AG79" s="110"/>
      <c r="AH79" s="110"/>
      <c r="AI79" s="111"/>
      <c r="AJ79" s="109"/>
      <c r="AK79" s="112"/>
      <c r="AL79" s="110"/>
      <c r="AM79" s="110"/>
      <c r="AN79" s="110"/>
      <c r="AO79" s="110"/>
      <c r="AP79" s="110"/>
      <c r="AQ79" s="110"/>
      <c r="AR79" s="110"/>
      <c r="AS79" s="110"/>
      <c r="AT79" s="110"/>
      <c r="AU79" s="110"/>
      <c r="AV79" s="110"/>
      <c r="AW79" s="110"/>
      <c r="AX79" s="110"/>
      <c r="AY79" s="110"/>
      <c r="AZ79" s="110"/>
      <c r="BA79" s="110"/>
      <c r="BB79" s="110"/>
      <c r="BC79" s="110"/>
      <c r="BD79" s="110"/>
      <c r="BE79" s="110"/>
      <c r="BF79" s="110"/>
      <c r="BG79" s="111"/>
      <c r="BH79" s="57"/>
      <c r="BI79" s="364" t="s">
        <v>275</v>
      </c>
      <c r="BJ79" s="101"/>
      <c r="BK79" s="101"/>
      <c r="BL79" s="101"/>
      <c r="BM79" s="101"/>
      <c r="BN79" s="101"/>
      <c r="BO79" s="101"/>
      <c r="BP79" s="101"/>
      <c r="BQ79" s="101"/>
      <c r="BR79" s="101"/>
      <c r="BS79" s="101"/>
      <c r="BT79" s="101"/>
      <c r="BU79" s="101"/>
      <c r="BV79" s="101"/>
      <c r="BW79" s="101"/>
      <c r="BX79" s="101"/>
      <c r="BY79" s="101"/>
      <c r="BZ79" s="101"/>
      <c r="CA79" s="101"/>
      <c r="CB79" s="101"/>
      <c r="CC79" s="101"/>
      <c r="CD79" s="101"/>
      <c r="CE79" s="101"/>
      <c r="CF79" s="101"/>
      <c r="CG79" s="101"/>
      <c r="CH79" s="101"/>
      <c r="CI79" s="101"/>
      <c r="CJ79" s="101"/>
      <c r="CK79" s="101"/>
      <c r="CL79" s="101"/>
      <c r="CM79" s="101"/>
      <c r="CN79" s="101"/>
      <c r="CO79" s="101"/>
      <c r="CP79" s="101"/>
      <c r="CQ79" s="101"/>
      <c r="CR79" s="101"/>
      <c r="CS79" s="101"/>
      <c r="CT79" s="101"/>
      <c r="CU79" s="101"/>
      <c r="CV79" s="101"/>
      <c r="CW79" s="101"/>
      <c r="CX79" s="101"/>
      <c r="CY79" s="101"/>
      <c r="CZ79" s="101"/>
      <c r="DA79" s="101"/>
      <c r="DB79" s="101"/>
      <c r="DC79" s="101"/>
      <c r="DD79" s="101"/>
      <c r="DE79" s="101"/>
      <c r="DF79" s="101"/>
      <c r="DG79" s="101"/>
      <c r="DH79" s="101"/>
      <c r="DI79" s="101"/>
      <c r="DJ79" s="101"/>
      <c r="DK79" s="101"/>
      <c r="DL79" s="101"/>
      <c r="DM79" s="101"/>
      <c r="DN79" s="101"/>
      <c r="DO79" s="101"/>
      <c r="DP79" s="101"/>
      <c r="DQ79" s="101"/>
      <c r="DR79" s="101"/>
      <c r="DS79" s="101"/>
      <c r="DT79" s="101"/>
      <c r="DU79" s="101"/>
      <c r="DV79" s="101"/>
      <c r="DW79" s="101"/>
      <c r="DX79" s="101"/>
      <c r="DY79" s="101"/>
      <c r="DZ79" s="101"/>
      <c r="EA79" s="101"/>
      <c r="EB79" s="101"/>
      <c r="EC79" s="101"/>
      <c r="ED79" s="101"/>
      <c r="EE79" s="101"/>
      <c r="EF79" s="101"/>
      <c r="EG79" s="101"/>
      <c r="EH79" s="101"/>
      <c r="EI79" s="101"/>
      <c r="EJ79" s="101"/>
      <c r="EK79" s="101"/>
      <c r="EL79" s="101"/>
      <c r="EM79" s="101"/>
      <c r="EN79" s="101"/>
      <c r="EO79" s="101"/>
      <c r="EP79" s="101"/>
      <c r="EQ79" s="101"/>
      <c r="ER79" s="101"/>
      <c r="ES79" s="101"/>
      <c r="ET79" s="101"/>
    </row>
    <row r="80" spans="1:150" ht="25.5" hidden="1" customHeight="1" x14ac:dyDescent="0.25">
      <c r="A80" s="29" t="s">
        <v>477</v>
      </c>
      <c r="B80" s="29" t="s">
        <v>478</v>
      </c>
      <c r="C80" s="29" t="s">
        <v>479</v>
      </c>
      <c r="D80" s="30" t="s">
        <v>480</v>
      </c>
      <c r="E80" s="31" t="s">
        <v>481</v>
      </c>
      <c r="F80" s="32" t="s">
        <v>162</v>
      </c>
      <c r="G80" s="32" t="s">
        <v>399</v>
      </c>
      <c r="H80" s="84" t="s">
        <v>482</v>
      </c>
      <c r="I80" s="32" t="s">
        <v>115</v>
      </c>
      <c r="J80" s="32"/>
      <c r="K80" s="32"/>
      <c r="L80" s="32"/>
      <c r="M80" s="32"/>
      <c r="N80" s="33">
        <v>12312.235294117647</v>
      </c>
      <c r="O80" s="33">
        <v>923.4176470588236</v>
      </c>
      <c r="P80" s="33">
        <v>923.4176470588236</v>
      </c>
      <c r="Q80" s="33">
        <v>0</v>
      </c>
      <c r="R80" s="33">
        <v>0</v>
      </c>
      <c r="S80" s="33">
        <v>10465.4</v>
      </c>
      <c r="T80" s="34">
        <v>43190</v>
      </c>
      <c r="U80" s="35">
        <v>43221</v>
      </c>
      <c r="V80" s="35">
        <v>43312</v>
      </c>
      <c r="W80" s="36">
        <v>44408</v>
      </c>
      <c r="X80" s="114"/>
      <c r="Y80" s="114"/>
      <c r="Z80" s="114">
        <v>1500</v>
      </c>
      <c r="AA80" s="114">
        <v>2500</v>
      </c>
      <c r="AB80" s="114">
        <v>2500</v>
      </c>
      <c r="AC80" s="114">
        <v>1032.33</v>
      </c>
      <c r="AD80" s="139">
        <v>0</v>
      </c>
      <c r="AE80" s="115"/>
      <c r="AF80" s="145">
        <v>47</v>
      </c>
      <c r="AG80" s="129" t="s">
        <v>256</v>
      </c>
      <c r="AH80" s="136"/>
      <c r="AI80" s="120"/>
      <c r="AJ80" s="136"/>
      <c r="AK80" s="120"/>
      <c r="AL80" s="120"/>
      <c r="AM80" s="120"/>
      <c r="AN80" s="120"/>
      <c r="AO80" s="120"/>
      <c r="AP80" s="129" t="s">
        <v>236</v>
      </c>
      <c r="AQ80" s="129" t="s">
        <v>756</v>
      </c>
      <c r="AR80" s="120">
        <v>28</v>
      </c>
      <c r="AS80" s="136"/>
      <c r="AT80" s="129"/>
      <c r="AU80" s="120"/>
      <c r="AV80" s="120"/>
      <c r="AW80" s="129"/>
      <c r="AX80" s="120"/>
      <c r="AY80" s="120"/>
      <c r="AZ80" s="120"/>
      <c r="BA80" s="120"/>
      <c r="BB80" s="120"/>
      <c r="BC80" s="120"/>
      <c r="BD80" s="120"/>
      <c r="BE80" s="120"/>
      <c r="BF80" s="120"/>
      <c r="BG80" s="135"/>
      <c r="BH80" s="57" t="s">
        <v>864</v>
      </c>
      <c r="BI80" s="364" t="s">
        <v>941</v>
      </c>
    </row>
    <row r="81" spans="1:150" ht="25.5" hidden="1" customHeight="1" x14ac:dyDescent="0.25">
      <c r="A81" s="29" t="s">
        <v>483</v>
      </c>
      <c r="B81" s="29" t="s">
        <v>484</v>
      </c>
      <c r="C81" s="29" t="s">
        <v>485</v>
      </c>
      <c r="D81" s="30" t="s">
        <v>486</v>
      </c>
      <c r="E81" s="31" t="s">
        <v>280</v>
      </c>
      <c r="F81" s="32" t="s">
        <v>162</v>
      </c>
      <c r="G81" s="32" t="s">
        <v>487</v>
      </c>
      <c r="H81" s="84" t="s">
        <v>482</v>
      </c>
      <c r="I81" s="32" t="s">
        <v>115</v>
      </c>
      <c r="J81" s="32"/>
      <c r="K81" s="32"/>
      <c r="L81" s="32"/>
      <c r="M81" s="32"/>
      <c r="N81" s="33">
        <v>4317</v>
      </c>
      <c r="O81" s="33">
        <v>323.7</v>
      </c>
      <c r="P81" s="33">
        <v>323.7</v>
      </c>
      <c r="Q81" s="33">
        <v>0</v>
      </c>
      <c r="R81" s="33">
        <v>0</v>
      </c>
      <c r="S81" s="33">
        <v>3669.6</v>
      </c>
      <c r="T81" s="34">
        <v>43190</v>
      </c>
      <c r="U81" s="35">
        <v>43252</v>
      </c>
      <c r="V81" s="35">
        <v>43373</v>
      </c>
      <c r="W81" s="36">
        <v>44381</v>
      </c>
      <c r="X81" s="114"/>
      <c r="Y81" s="114"/>
      <c r="Z81" s="114">
        <v>641</v>
      </c>
      <c r="AA81" s="114">
        <v>1225</v>
      </c>
      <c r="AB81" s="114">
        <v>1700</v>
      </c>
      <c r="AC81" s="114">
        <v>751</v>
      </c>
      <c r="AD81" s="139">
        <v>0</v>
      </c>
      <c r="AE81" s="115"/>
      <c r="AF81" s="145">
        <v>47</v>
      </c>
      <c r="AG81" s="129" t="s">
        <v>256</v>
      </c>
      <c r="AH81" s="136"/>
      <c r="AI81" s="120"/>
      <c r="AJ81" s="136"/>
      <c r="AK81" s="120"/>
      <c r="AL81" s="120"/>
      <c r="AM81" s="120"/>
      <c r="AN81" s="120"/>
      <c r="AO81" s="120"/>
      <c r="AP81" s="129" t="s">
        <v>236</v>
      </c>
      <c r="AQ81" s="129" t="s">
        <v>756</v>
      </c>
      <c r="AR81" s="120">
        <v>9</v>
      </c>
      <c r="AS81" s="136"/>
      <c r="AT81" s="129"/>
      <c r="AU81" s="120"/>
      <c r="AV81" s="120"/>
      <c r="AW81" s="129"/>
      <c r="AX81" s="120"/>
      <c r="AY81" s="120"/>
      <c r="AZ81" s="120"/>
      <c r="BA81" s="120"/>
      <c r="BB81" s="120"/>
      <c r="BC81" s="120"/>
      <c r="BD81" s="120"/>
      <c r="BE81" s="120"/>
      <c r="BF81" s="120"/>
      <c r="BG81" s="135"/>
      <c r="BH81" s="57" t="s">
        <v>863</v>
      </c>
      <c r="BI81" s="364" t="s">
        <v>941</v>
      </c>
    </row>
    <row r="82" spans="1:150" ht="25.5" hidden="1" customHeight="1" x14ac:dyDescent="0.25">
      <c r="A82" s="29" t="s">
        <v>488</v>
      </c>
      <c r="B82" s="29" t="s">
        <v>489</v>
      </c>
      <c r="C82" s="29" t="s">
        <v>490</v>
      </c>
      <c r="D82" s="30" t="s">
        <v>491</v>
      </c>
      <c r="E82" s="31" t="s">
        <v>492</v>
      </c>
      <c r="F82" s="32" t="s">
        <v>162</v>
      </c>
      <c r="G82" s="32" t="s">
        <v>493</v>
      </c>
      <c r="H82" s="84" t="s">
        <v>482</v>
      </c>
      <c r="I82" s="32" t="s">
        <v>115</v>
      </c>
      <c r="J82" s="32"/>
      <c r="K82" s="32"/>
      <c r="L82" s="32"/>
      <c r="M82" s="32"/>
      <c r="N82" s="33">
        <v>10980</v>
      </c>
      <c r="O82" s="33">
        <v>823.5</v>
      </c>
      <c r="P82" s="33">
        <v>823.5</v>
      </c>
      <c r="Q82" s="33">
        <v>0</v>
      </c>
      <c r="R82" s="33">
        <v>0</v>
      </c>
      <c r="S82" s="33">
        <v>9333</v>
      </c>
      <c r="T82" s="34">
        <v>43190</v>
      </c>
      <c r="U82" s="35">
        <v>43252</v>
      </c>
      <c r="V82" s="35">
        <v>43373</v>
      </c>
      <c r="W82" s="36">
        <v>44381</v>
      </c>
      <c r="X82" s="114"/>
      <c r="Y82" s="114"/>
      <c r="Z82" s="114">
        <v>3000</v>
      </c>
      <c r="AA82" s="114">
        <v>6333</v>
      </c>
      <c r="AB82" s="114"/>
      <c r="AC82" s="114"/>
      <c r="AD82" s="139"/>
      <c r="AE82" s="115"/>
      <c r="AF82" s="145">
        <v>47</v>
      </c>
      <c r="AG82" s="129" t="s">
        <v>256</v>
      </c>
      <c r="AH82" s="136"/>
      <c r="AI82" s="120"/>
      <c r="AJ82" s="136"/>
      <c r="AK82" s="120"/>
      <c r="AL82" s="120"/>
      <c r="AM82" s="120"/>
      <c r="AN82" s="120"/>
      <c r="AO82" s="120"/>
      <c r="AP82" s="129" t="s">
        <v>236</v>
      </c>
      <c r="AQ82" s="129" t="s">
        <v>756</v>
      </c>
      <c r="AR82" s="120">
        <v>25</v>
      </c>
      <c r="AS82" s="136"/>
      <c r="AT82" s="129"/>
      <c r="AU82" s="120"/>
      <c r="AV82" s="120"/>
      <c r="AW82" s="129"/>
      <c r="AX82" s="120"/>
      <c r="AY82" s="120"/>
      <c r="AZ82" s="120"/>
      <c r="BA82" s="120"/>
      <c r="BB82" s="120"/>
      <c r="BC82" s="120"/>
      <c r="BD82" s="120"/>
      <c r="BE82" s="120"/>
      <c r="BF82" s="120"/>
      <c r="BG82" s="135"/>
      <c r="BH82" s="57" t="s">
        <v>862</v>
      </c>
      <c r="BI82" s="364" t="s">
        <v>941</v>
      </c>
    </row>
    <row r="83" spans="1:150" ht="25.5" hidden="1" customHeight="1" x14ac:dyDescent="0.25">
      <c r="A83" s="29" t="s">
        <v>494</v>
      </c>
      <c r="B83" s="29" t="s">
        <v>495</v>
      </c>
      <c r="C83" s="29" t="s">
        <v>496</v>
      </c>
      <c r="D83" s="30" t="s">
        <v>497</v>
      </c>
      <c r="E83" s="31" t="s">
        <v>498</v>
      </c>
      <c r="F83" s="32" t="s">
        <v>162</v>
      </c>
      <c r="G83" s="32" t="s">
        <v>361</v>
      </c>
      <c r="H83" s="84" t="s">
        <v>482</v>
      </c>
      <c r="I83" s="32" t="s">
        <v>115</v>
      </c>
      <c r="J83" s="32"/>
      <c r="K83" s="32"/>
      <c r="L83" s="32"/>
      <c r="M83" s="32"/>
      <c r="N83" s="33">
        <v>17152.939999999999</v>
      </c>
      <c r="O83" s="33">
        <v>1286.47</v>
      </c>
      <c r="P83" s="33">
        <v>1286.47</v>
      </c>
      <c r="Q83" s="33">
        <v>0</v>
      </c>
      <c r="R83" s="33">
        <v>0</v>
      </c>
      <c r="S83" s="33">
        <v>14580</v>
      </c>
      <c r="T83" s="34">
        <v>43190</v>
      </c>
      <c r="U83" s="35">
        <v>43344</v>
      </c>
      <c r="V83" s="35">
        <v>43465</v>
      </c>
      <c r="W83" s="36">
        <v>44615</v>
      </c>
      <c r="X83" s="114"/>
      <c r="Y83" s="114"/>
      <c r="Z83" s="114"/>
      <c r="AA83" s="114">
        <v>4860</v>
      </c>
      <c r="AB83" s="114">
        <v>4860</v>
      </c>
      <c r="AC83" s="114">
        <v>4860</v>
      </c>
      <c r="AD83" s="139"/>
      <c r="AE83" s="115"/>
      <c r="AF83" s="145">
        <v>47</v>
      </c>
      <c r="AG83" s="129" t="s">
        <v>256</v>
      </c>
      <c r="AH83" s="136"/>
      <c r="AI83" s="120"/>
      <c r="AJ83" s="136"/>
      <c r="AK83" s="120"/>
      <c r="AL83" s="120"/>
      <c r="AM83" s="120"/>
      <c r="AN83" s="120"/>
      <c r="AO83" s="120"/>
      <c r="AP83" s="129" t="s">
        <v>236</v>
      </c>
      <c r="AQ83" s="129" t="s">
        <v>756</v>
      </c>
      <c r="AR83" s="120">
        <v>38</v>
      </c>
      <c r="AS83" s="136"/>
      <c r="AT83" s="129"/>
      <c r="AU83" s="120"/>
      <c r="AV83" s="120"/>
      <c r="AW83" s="129"/>
      <c r="AX83" s="120"/>
      <c r="AY83" s="120"/>
      <c r="AZ83" s="120"/>
      <c r="BA83" s="120"/>
      <c r="BB83" s="120"/>
      <c r="BC83" s="120"/>
      <c r="BD83" s="120"/>
      <c r="BE83" s="120"/>
      <c r="BF83" s="120"/>
      <c r="BG83" s="135"/>
      <c r="BH83" s="57" t="s">
        <v>865</v>
      </c>
      <c r="BI83" s="364" t="s">
        <v>941</v>
      </c>
    </row>
    <row r="84" spans="1:150" s="113" customFormat="1" ht="25.5" hidden="1" customHeight="1" x14ac:dyDescent="0.25">
      <c r="A84" s="20" t="s">
        <v>96</v>
      </c>
      <c r="B84" s="20"/>
      <c r="C84" s="20"/>
      <c r="D84" s="85" t="s">
        <v>499</v>
      </c>
      <c r="E84" s="86"/>
      <c r="F84" s="86"/>
      <c r="G84" s="86"/>
      <c r="H84" s="86"/>
      <c r="I84" s="86"/>
      <c r="J84" s="86"/>
      <c r="K84" s="86"/>
      <c r="L84" s="86"/>
      <c r="M84" s="86"/>
      <c r="N84" s="86"/>
      <c r="O84" s="86"/>
      <c r="P84" s="86"/>
      <c r="Q84" s="86"/>
      <c r="R84" s="86"/>
      <c r="S84" s="86"/>
      <c r="T84" s="25"/>
      <c r="U84" s="38"/>
      <c r="V84" s="38"/>
      <c r="W84" s="28" t="s">
        <v>275</v>
      </c>
      <c r="X84" s="108"/>
      <c r="Y84" s="108"/>
      <c r="Z84" s="108"/>
      <c r="AA84" s="108"/>
      <c r="AB84" s="108"/>
      <c r="AC84" s="108"/>
      <c r="AD84" s="138"/>
      <c r="AE84" s="109"/>
      <c r="AF84" s="112"/>
      <c r="AG84" s="110"/>
      <c r="AH84" s="110"/>
      <c r="AI84" s="110"/>
      <c r="AJ84" s="109"/>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1"/>
      <c r="BH84" s="57"/>
      <c r="BI84" s="364" t="s">
        <v>275</v>
      </c>
      <c r="BJ84" s="101"/>
      <c r="BK84" s="101"/>
      <c r="BL84" s="101"/>
      <c r="BM84" s="101"/>
      <c r="BN84" s="101"/>
      <c r="BO84" s="101"/>
      <c r="BP84" s="101"/>
      <c r="BQ84" s="101"/>
      <c r="BR84" s="101"/>
      <c r="BS84" s="101"/>
      <c r="BT84" s="101"/>
      <c r="BU84" s="101"/>
      <c r="BV84" s="101"/>
      <c r="BW84" s="101"/>
      <c r="BX84" s="101"/>
      <c r="BY84" s="101"/>
      <c r="BZ84" s="101"/>
      <c r="CA84" s="101"/>
      <c r="CB84" s="101"/>
      <c r="CC84" s="101"/>
      <c r="CD84" s="101"/>
      <c r="CE84" s="101"/>
      <c r="CF84" s="101"/>
      <c r="CG84" s="101"/>
      <c r="CH84" s="101"/>
      <c r="CI84" s="101"/>
      <c r="CJ84" s="101"/>
      <c r="CK84" s="101"/>
      <c r="CL84" s="101"/>
      <c r="CM84" s="101"/>
      <c r="CN84" s="101"/>
      <c r="CO84" s="101"/>
      <c r="CP84" s="101"/>
      <c r="CQ84" s="101"/>
      <c r="CR84" s="101"/>
      <c r="CS84" s="101"/>
      <c r="CT84" s="101"/>
      <c r="CU84" s="101"/>
      <c r="CV84" s="101"/>
      <c r="CW84" s="101"/>
      <c r="CX84" s="101"/>
      <c r="CY84" s="101"/>
      <c r="CZ84" s="101"/>
      <c r="DA84" s="101"/>
      <c r="DB84" s="101"/>
      <c r="DC84" s="101"/>
      <c r="DD84" s="101"/>
      <c r="DE84" s="101"/>
      <c r="DF84" s="101"/>
      <c r="DG84" s="101"/>
      <c r="DH84" s="101"/>
      <c r="DI84" s="101"/>
      <c r="DJ84" s="101"/>
      <c r="DK84" s="101"/>
      <c r="DL84" s="101"/>
      <c r="DM84" s="101"/>
      <c r="DN84" s="101"/>
      <c r="DO84" s="101"/>
      <c r="DP84" s="101"/>
      <c r="DQ84" s="101"/>
      <c r="DR84" s="101"/>
      <c r="DS84" s="101"/>
      <c r="DT84" s="101"/>
      <c r="DU84" s="101"/>
      <c r="DV84" s="101"/>
      <c r="DW84" s="101"/>
      <c r="DX84" s="101"/>
      <c r="DY84" s="101"/>
      <c r="DZ84" s="101"/>
      <c r="EA84" s="101"/>
      <c r="EB84" s="101"/>
      <c r="EC84" s="101"/>
      <c r="ED84" s="101"/>
      <c r="EE84" s="101"/>
      <c r="EF84" s="101"/>
      <c r="EG84" s="101"/>
      <c r="EH84" s="101"/>
      <c r="EI84" s="101"/>
      <c r="EJ84" s="101"/>
      <c r="EK84" s="101"/>
      <c r="EL84" s="101"/>
      <c r="EM84" s="101"/>
      <c r="EN84" s="101"/>
      <c r="EO84" s="101"/>
      <c r="EP84" s="101"/>
      <c r="EQ84" s="101"/>
      <c r="ER84" s="101"/>
      <c r="ES84" s="101"/>
      <c r="ET84" s="101"/>
    </row>
    <row r="85" spans="1:150" s="101" customFormat="1" ht="25.5" hidden="1" customHeight="1" x14ac:dyDescent="0.25">
      <c r="A85" s="39" t="s">
        <v>145</v>
      </c>
      <c r="B85" s="87" t="s">
        <v>500</v>
      </c>
      <c r="C85" s="88" t="s">
        <v>501</v>
      </c>
      <c r="D85" s="89" t="s">
        <v>502</v>
      </c>
      <c r="E85" s="90" t="s">
        <v>280</v>
      </c>
      <c r="F85" s="90" t="s">
        <v>162</v>
      </c>
      <c r="G85" s="90" t="s">
        <v>487</v>
      </c>
      <c r="H85" s="90" t="s">
        <v>165</v>
      </c>
      <c r="I85" s="90" t="s">
        <v>115</v>
      </c>
      <c r="J85" s="90"/>
      <c r="K85" s="90"/>
      <c r="L85" s="90"/>
      <c r="M85" s="90"/>
      <c r="N85" s="91">
        <f>SUM(O85:S85)</f>
        <v>33913.85</v>
      </c>
      <c r="O85" s="91">
        <v>2543.5300000000002</v>
      </c>
      <c r="P85" s="91">
        <v>2543.5300000000002</v>
      </c>
      <c r="Q85" s="91">
        <v>0</v>
      </c>
      <c r="R85" s="91">
        <v>0</v>
      </c>
      <c r="S85" s="91">
        <v>28826.79</v>
      </c>
      <c r="T85" s="43">
        <v>43312</v>
      </c>
      <c r="U85" s="44">
        <v>43374</v>
      </c>
      <c r="V85" s="44">
        <v>43465</v>
      </c>
      <c r="W85" s="45">
        <v>43889</v>
      </c>
      <c r="X85" s="91"/>
      <c r="Y85" s="91"/>
      <c r="Z85" s="91"/>
      <c r="AA85" s="91">
        <f>S85/17*12</f>
        <v>20348.322352941177</v>
      </c>
      <c r="AB85" s="91">
        <f>S85-AA85</f>
        <v>8478.4676470588238</v>
      </c>
      <c r="AC85" s="91"/>
      <c r="AD85" s="149"/>
      <c r="AE85" s="131"/>
      <c r="AF85" s="133">
        <v>27</v>
      </c>
      <c r="AG85" s="116" t="s">
        <v>757</v>
      </c>
      <c r="AH85" s="117"/>
      <c r="AI85" s="117"/>
      <c r="AJ85" s="131"/>
      <c r="AK85" s="117"/>
      <c r="AL85" s="117"/>
      <c r="AM85" s="117"/>
      <c r="AN85" s="117"/>
      <c r="AO85" s="117"/>
      <c r="AP85" s="117" t="s">
        <v>223</v>
      </c>
      <c r="AQ85" s="116" t="s">
        <v>758</v>
      </c>
      <c r="AR85" s="117">
        <v>2500</v>
      </c>
      <c r="AS85" s="117" t="s">
        <v>224</v>
      </c>
      <c r="AT85" s="116" t="s">
        <v>759</v>
      </c>
      <c r="AU85" s="117">
        <v>1</v>
      </c>
      <c r="AV85" s="117"/>
      <c r="AW85" s="117"/>
      <c r="AX85" s="117"/>
      <c r="AY85" s="117"/>
      <c r="AZ85" s="117"/>
      <c r="BA85" s="117"/>
      <c r="BB85" s="117"/>
      <c r="BC85" s="117"/>
      <c r="BD85" s="117"/>
      <c r="BE85" s="117"/>
      <c r="BF85" s="117"/>
      <c r="BG85" s="132"/>
      <c r="BH85" s="57" t="s">
        <v>852</v>
      </c>
      <c r="BI85" s="364" t="s">
        <v>941</v>
      </c>
    </row>
    <row r="86" spans="1:150" s="101" customFormat="1" ht="25.5" hidden="1" customHeight="1" x14ac:dyDescent="0.25">
      <c r="A86" s="39" t="s">
        <v>146</v>
      </c>
      <c r="B86" s="87" t="s">
        <v>503</v>
      </c>
      <c r="C86" s="92" t="s">
        <v>504</v>
      </c>
      <c r="D86" s="93" t="s">
        <v>505</v>
      </c>
      <c r="E86" s="90" t="s">
        <v>506</v>
      </c>
      <c r="F86" s="90" t="s">
        <v>162</v>
      </c>
      <c r="G86" s="90" t="s">
        <v>487</v>
      </c>
      <c r="H86" s="90" t="s">
        <v>165</v>
      </c>
      <c r="I86" s="90" t="s">
        <v>115</v>
      </c>
      <c r="J86" s="90"/>
      <c r="K86" s="90"/>
      <c r="L86" s="90"/>
      <c r="M86" s="90"/>
      <c r="N86" s="91">
        <f t="shared" ref="N86:N101" si="0">SUM(O86:S86)</f>
        <v>34079.07</v>
      </c>
      <c r="O86" s="91"/>
      <c r="P86" s="91">
        <v>2555.9299999999998</v>
      </c>
      <c r="Q86" s="91">
        <v>2555.9299999999998</v>
      </c>
      <c r="R86" s="91"/>
      <c r="S86" s="91">
        <v>28967.21</v>
      </c>
      <c r="T86" s="43">
        <v>43312</v>
      </c>
      <c r="U86" s="44">
        <v>43344</v>
      </c>
      <c r="V86" s="44">
        <v>43434</v>
      </c>
      <c r="W86" s="45">
        <v>43646</v>
      </c>
      <c r="X86" s="91"/>
      <c r="Y86" s="91"/>
      <c r="Z86" s="91">
        <f>S86/6</f>
        <v>4827.8683333333329</v>
      </c>
      <c r="AA86" s="91">
        <f>S86-Z86</f>
        <v>24139.341666666667</v>
      </c>
      <c r="AB86" s="91"/>
      <c r="AC86" s="91"/>
      <c r="AD86" s="149"/>
      <c r="AE86" s="131"/>
      <c r="AF86" s="133">
        <v>27</v>
      </c>
      <c r="AG86" s="116" t="s">
        <v>757</v>
      </c>
      <c r="AH86" s="117"/>
      <c r="AI86" s="117"/>
      <c r="AJ86" s="131"/>
      <c r="AK86" s="117"/>
      <c r="AL86" s="117"/>
      <c r="AM86" s="117"/>
      <c r="AN86" s="117"/>
      <c r="AO86" s="117"/>
      <c r="AP86" s="117" t="s">
        <v>223</v>
      </c>
      <c r="AQ86" s="116" t="s">
        <v>758</v>
      </c>
      <c r="AR86" s="117">
        <v>3700</v>
      </c>
      <c r="AS86" s="117" t="s">
        <v>224</v>
      </c>
      <c r="AT86" s="116" t="s">
        <v>759</v>
      </c>
      <c r="AU86" s="117">
        <v>1</v>
      </c>
      <c r="AV86" s="117"/>
      <c r="AW86" s="117"/>
      <c r="AX86" s="117"/>
      <c r="AY86" s="117"/>
      <c r="AZ86" s="117"/>
      <c r="BA86" s="117"/>
      <c r="BB86" s="117"/>
      <c r="BC86" s="117"/>
      <c r="BD86" s="117"/>
      <c r="BE86" s="117"/>
      <c r="BF86" s="117"/>
      <c r="BG86" s="132"/>
      <c r="BH86" s="57" t="s">
        <v>841</v>
      </c>
      <c r="BI86" s="364" t="s">
        <v>941</v>
      </c>
    </row>
    <row r="87" spans="1:150" s="101" customFormat="1" ht="25.5" hidden="1" customHeight="1" x14ac:dyDescent="0.25">
      <c r="A87" s="39" t="s">
        <v>507</v>
      </c>
      <c r="B87" s="87" t="s">
        <v>508</v>
      </c>
      <c r="C87" s="92" t="s">
        <v>509</v>
      </c>
      <c r="D87" s="93" t="s">
        <v>510</v>
      </c>
      <c r="E87" s="90" t="s">
        <v>511</v>
      </c>
      <c r="F87" s="90" t="s">
        <v>162</v>
      </c>
      <c r="G87" s="90" t="s">
        <v>512</v>
      </c>
      <c r="H87" s="90" t="s">
        <v>165</v>
      </c>
      <c r="I87" s="90" t="s">
        <v>115</v>
      </c>
      <c r="J87" s="90"/>
      <c r="K87" s="90"/>
      <c r="L87" s="90"/>
      <c r="M87" s="90"/>
      <c r="N87" s="91">
        <f t="shared" si="0"/>
        <v>178381.68000000002</v>
      </c>
      <c r="O87" s="91">
        <v>13378.64</v>
      </c>
      <c r="P87" s="91">
        <v>13378.62</v>
      </c>
      <c r="Q87" s="91"/>
      <c r="R87" s="91"/>
      <c r="S87" s="91">
        <v>151624.42000000001</v>
      </c>
      <c r="T87" s="43">
        <v>43312</v>
      </c>
      <c r="U87" s="44">
        <v>43371</v>
      </c>
      <c r="V87" s="44">
        <v>43434</v>
      </c>
      <c r="W87" s="45">
        <v>43889</v>
      </c>
      <c r="X87" s="91"/>
      <c r="Y87" s="91"/>
      <c r="Z87" s="91">
        <f>S87/24</f>
        <v>6317.6841666666669</v>
      </c>
      <c r="AA87" s="91">
        <f>Z87*12</f>
        <v>75812.210000000006</v>
      </c>
      <c r="AB87" s="91">
        <f>S87-Z87-AA87</f>
        <v>69494.525833333333</v>
      </c>
      <c r="AC87" s="91"/>
      <c r="AD87" s="149"/>
      <c r="AE87" s="131"/>
      <c r="AF87" s="133">
        <v>27</v>
      </c>
      <c r="AG87" s="116" t="s">
        <v>757</v>
      </c>
      <c r="AH87" s="117"/>
      <c r="AI87" s="117"/>
      <c r="AJ87" s="131"/>
      <c r="AK87" s="117"/>
      <c r="AL87" s="117"/>
      <c r="AM87" s="117"/>
      <c r="AN87" s="117"/>
      <c r="AO87" s="117"/>
      <c r="AP87" s="117" t="s">
        <v>223</v>
      </c>
      <c r="AQ87" s="116" t="s">
        <v>758</v>
      </c>
      <c r="AR87" s="117">
        <v>16488</v>
      </c>
      <c r="AS87" s="117" t="s">
        <v>224</v>
      </c>
      <c r="AT87" s="116" t="s">
        <v>759</v>
      </c>
      <c r="AU87" s="117">
        <v>5</v>
      </c>
      <c r="AV87" s="117"/>
      <c r="AW87" s="117"/>
      <c r="AX87" s="117"/>
      <c r="AY87" s="117"/>
      <c r="AZ87" s="117"/>
      <c r="BA87" s="117"/>
      <c r="BB87" s="117"/>
      <c r="BC87" s="117"/>
      <c r="BD87" s="117"/>
      <c r="BE87" s="117"/>
      <c r="BF87" s="117"/>
      <c r="BG87" s="132"/>
      <c r="BH87" s="57" t="s">
        <v>851</v>
      </c>
      <c r="BI87" s="364" t="s">
        <v>941</v>
      </c>
    </row>
    <row r="88" spans="1:150" s="101" customFormat="1" ht="25.5" hidden="1" customHeight="1" x14ac:dyDescent="0.25">
      <c r="A88" s="39" t="s">
        <v>513</v>
      </c>
      <c r="B88" s="87" t="s">
        <v>514</v>
      </c>
      <c r="C88" s="92" t="s">
        <v>515</v>
      </c>
      <c r="D88" s="93" t="s">
        <v>516</v>
      </c>
      <c r="E88" s="90" t="s">
        <v>517</v>
      </c>
      <c r="F88" s="90" t="s">
        <v>162</v>
      </c>
      <c r="G88" s="90" t="s">
        <v>512</v>
      </c>
      <c r="H88" s="90" t="s">
        <v>165</v>
      </c>
      <c r="I88" s="90" t="s">
        <v>115</v>
      </c>
      <c r="J88" s="90"/>
      <c r="K88" s="90"/>
      <c r="L88" s="90"/>
      <c r="M88" s="90"/>
      <c r="N88" s="91">
        <f t="shared" si="0"/>
        <v>24189.1</v>
      </c>
      <c r="O88" s="91"/>
      <c r="P88" s="91">
        <v>1814.18</v>
      </c>
      <c r="Q88" s="91">
        <v>1814.19</v>
      </c>
      <c r="R88" s="91"/>
      <c r="S88" s="91">
        <v>20560.73</v>
      </c>
      <c r="T88" s="43">
        <v>43312</v>
      </c>
      <c r="U88" s="44">
        <v>43371</v>
      </c>
      <c r="V88" s="44">
        <v>43434</v>
      </c>
      <c r="W88" s="45">
        <v>43829</v>
      </c>
      <c r="X88" s="91"/>
      <c r="Y88" s="91"/>
      <c r="Z88" s="91">
        <f>S88/12</f>
        <v>1713.3941666666667</v>
      </c>
      <c r="AA88" s="91">
        <f>S88-Z88</f>
        <v>18847.335833333334</v>
      </c>
      <c r="AB88" s="91"/>
      <c r="AC88" s="91"/>
      <c r="AD88" s="149"/>
      <c r="AE88" s="131"/>
      <c r="AF88" s="133">
        <v>27</v>
      </c>
      <c r="AG88" s="116" t="s">
        <v>757</v>
      </c>
      <c r="AH88" s="117"/>
      <c r="AI88" s="117"/>
      <c r="AJ88" s="131"/>
      <c r="AK88" s="117"/>
      <c r="AL88" s="117"/>
      <c r="AM88" s="117"/>
      <c r="AN88" s="117"/>
      <c r="AO88" s="117"/>
      <c r="AP88" s="117" t="s">
        <v>223</v>
      </c>
      <c r="AQ88" s="116" t="s">
        <v>758</v>
      </c>
      <c r="AR88" s="117">
        <v>2513</v>
      </c>
      <c r="AS88" s="117" t="s">
        <v>224</v>
      </c>
      <c r="AT88" s="116" t="s">
        <v>759</v>
      </c>
      <c r="AU88" s="117">
        <v>1</v>
      </c>
      <c r="AV88" s="117"/>
      <c r="AW88" s="117"/>
      <c r="AX88" s="117"/>
      <c r="AY88" s="117"/>
      <c r="AZ88" s="117"/>
      <c r="BA88" s="117"/>
      <c r="BB88" s="117"/>
      <c r="BC88" s="117"/>
      <c r="BD88" s="117"/>
      <c r="BE88" s="117"/>
      <c r="BF88" s="117"/>
      <c r="BG88" s="132"/>
      <c r="BH88" s="57" t="s">
        <v>849</v>
      </c>
      <c r="BI88" s="364" t="s">
        <v>941</v>
      </c>
    </row>
    <row r="89" spans="1:150" s="101" customFormat="1" ht="25.5" hidden="1" customHeight="1" x14ac:dyDescent="0.25">
      <c r="A89" s="39" t="s">
        <v>518</v>
      </c>
      <c r="B89" s="87" t="s">
        <v>519</v>
      </c>
      <c r="C89" s="92" t="s">
        <v>520</v>
      </c>
      <c r="D89" s="93" t="s">
        <v>521</v>
      </c>
      <c r="E89" s="90" t="s">
        <v>522</v>
      </c>
      <c r="F89" s="90" t="s">
        <v>162</v>
      </c>
      <c r="G89" s="90" t="s">
        <v>512</v>
      </c>
      <c r="H89" s="90" t="s">
        <v>165</v>
      </c>
      <c r="I89" s="90" t="s">
        <v>115</v>
      </c>
      <c r="J89" s="90"/>
      <c r="K89" s="90"/>
      <c r="L89" s="90"/>
      <c r="M89" s="90"/>
      <c r="N89" s="91">
        <f t="shared" si="0"/>
        <v>23626.350000000002</v>
      </c>
      <c r="O89" s="91"/>
      <c r="P89" s="91">
        <v>1771.97</v>
      </c>
      <c r="Q89" s="91">
        <v>1771.98</v>
      </c>
      <c r="R89" s="91"/>
      <c r="S89" s="91">
        <v>20082.400000000001</v>
      </c>
      <c r="T89" s="43">
        <v>43312</v>
      </c>
      <c r="U89" s="44">
        <v>43371</v>
      </c>
      <c r="V89" s="44">
        <v>43434</v>
      </c>
      <c r="W89" s="45">
        <v>43830</v>
      </c>
      <c r="X89" s="91"/>
      <c r="Y89" s="91"/>
      <c r="Z89" s="91">
        <f>S89/12</f>
        <v>1673.5333333333335</v>
      </c>
      <c r="AA89" s="91">
        <f>S89-Z89</f>
        <v>18408.866666666669</v>
      </c>
      <c r="AB89" s="91"/>
      <c r="AC89" s="91"/>
      <c r="AD89" s="149"/>
      <c r="AE89" s="131"/>
      <c r="AF89" s="133">
        <v>27</v>
      </c>
      <c r="AG89" s="116" t="s">
        <v>757</v>
      </c>
      <c r="AH89" s="117"/>
      <c r="AI89" s="117"/>
      <c r="AJ89" s="131"/>
      <c r="AK89" s="117"/>
      <c r="AL89" s="117"/>
      <c r="AM89" s="117"/>
      <c r="AN89" s="117"/>
      <c r="AO89" s="117"/>
      <c r="AP89" s="117" t="s">
        <v>223</v>
      </c>
      <c r="AQ89" s="116" t="s">
        <v>758</v>
      </c>
      <c r="AR89" s="117">
        <v>2472</v>
      </c>
      <c r="AS89" s="117" t="s">
        <v>224</v>
      </c>
      <c r="AT89" s="116" t="s">
        <v>759</v>
      </c>
      <c r="AU89" s="117">
        <v>1</v>
      </c>
      <c r="AV89" s="117"/>
      <c r="AW89" s="117"/>
      <c r="AX89" s="117"/>
      <c r="AY89" s="117"/>
      <c r="AZ89" s="117"/>
      <c r="BA89" s="117"/>
      <c r="BB89" s="117"/>
      <c r="BC89" s="117"/>
      <c r="BD89" s="117"/>
      <c r="BE89" s="117"/>
      <c r="BF89" s="117"/>
      <c r="BG89" s="132"/>
      <c r="BH89" s="57" t="s">
        <v>850</v>
      </c>
      <c r="BI89" s="364" t="s">
        <v>941</v>
      </c>
    </row>
    <row r="90" spans="1:150" s="101" customFormat="1" ht="25.5" hidden="1" customHeight="1" x14ac:dyDescent="0.25">
      <c r="A90" s="39" t="s">
        <v>523</v>
      </c>
      <c r="B90" s="87" t="s">
        <v>524</v>
      </c>
      <c r="C90" s="92" t="s">
        <v>525</v>
      </c>
      <c r="D90" s="93" t="s">
        <v>526</v>
      </c>
      <c r="E90" s="90" t="s">
        <v>527</v>
      </c>
      <c r="F90" s="90" t="s">
        <v>162</v>
      </c>
      <c r="G90" s="90" t="s">
        <v>512</v>
      </c>
      <c r="H90" s="90" t="s">
        <v>165</v>
      </c>
      <c r="I90" s="90" t="s">
        <v>115</v>
      </c>
      <c r="J90" s="90"/>
      <c r="K90" s="90"/>
      <c r="L90" s="90"/>
      <c r="M90" s="90"/>
      <c r="N90" s="91">
        <f t="shared" si="0"/>
        <v>14262.54</v>
      </c>
      <c r="O90" s="91"/>
      <c r="P90" s="91">
        <v>1069.69</v>
      </c>
      <c r="Q90" s="91">
        <v>1069.7</v>
      </c>
      <c r="R90" s="91"/>
      <c r="S90" s="91">
        <v>12123.15</v>
      </c>
      <c r="T90" s="43">
        <v>43312</v>
      </c>
      <c r="U90" s="44">
        <v>43371</v>
      </c>
      <c r="V90" s="44">
        <v>43434</v>
      </c>
      <c r="W90" s="45">
        <v>43830</v>
      </c>
      <c r="X90" s="91"/>
      <c r="Y90" s="91"/>
      <c r="Z90" s="91">
        <f>S90/12</f>
        <v>1010.2624999999999</v>
      </c>
      <c r="AA90" s="91">
        <f>S90-Z90</f>
        <v>11112.887499999999</v>
      </c>
      <c r="AB90" s="91"/>
      <c r="AC90" s="91"/>
      <c r="AD90" s="149"/>
      <c r="AE90" s="131"/>
      <c r="AF90" s="133">
        <v>27</v>
      </c>
      <c r="AG90" s="116" t="s">
        <v>757</v>
      </c>
      <c r="AH90" s="117"/>
      <c r="AI90" s="117"/>
      <c r="AJ90" s="131"/>
      <c r="AK90" s="117"/>
      <c r="AL90" s="117"/>
      <c r="AM90" s="117"/>
      <c r="AN90" s="117"/>
      <c r="AO90" s="117"/>
      <c r="AP90" s="117" t="s">
        <v>223</v>
      </c>
      <c r="AQ90" s="116" t="s">
        <v>758</v>
      </c>
      <c r="AR90" s="117">
        <v>1409</v>
      </c>
      <c r="AS90" s="117" t="s">
        <v>224</v>
      </c>
      <c r="AT90" s="116" t="s">
        <v>759</v>
      </c>
      <c r="AU90" s="117">
        <v>1</v>
      </c>
      <c r="AV90" s="117"/>
      <c r="AW90" s="117"/>
      <c r="AX90" s="117"/>
      <c r="AY90" s="117"/>
      <c r="AZ90" s="117"/>
      <c r="BA90" s="117"/>
      <c r="BB90" s="117"/>
      <c r="BC90" s="117"/>
      <c r="BD90" s="117"/>
      <c r="BE90" s="117"/>
      <c r="BF90" s="117"/>
      <c r="BG90" s="132"/>
      <c r="BH90" s="57" t="s">
        <v>854</v>
      </c>
      <c r="BI90" s="364" t="s">
        <v>941</v>
      </c>
    </row>
    <row r="91" spans="1:150" s="101" customFormat="1" ht="25.5" hidden="1" customHeight="1" x14ac:dyDescent="0.25">
      <c r="A91" s="39" t="s">
        <v>528</v>
      </c>
      <c r="B91" s="87" t="s">
        <v>529</v>
      </c>
      <c r="C91" s="92" t="s">
        <v>530</v>
      </c>
      <c r="D91" s="93" t="s">
        <v>531</v>
      </c>
      <c r="E91" s="90" t="s">
        <v>532</v>
      </c>
      <c r="F91" s="90" t="s">
        <v>162</v>
      </c>
      <c r="G91" s="90" t="s">
        <v>512</v>
      </c>
      <c r="H91" s="90" t="s">
        <v>165</v>
      </c>
      <c r="I91" s="90" t="s">
        <v>115</v>
      </c>
      <c r="J91" s="90"/>
      <c r="K91" s="90"/>
      <c r="L91" s="90"/>
      <c r="M91" s="90"/>
      <c r="N91" s="91">
        <f t="shared" si="0"/>
        <v>21476.829999999998</v>
      </c>
      <c r="O91" s="91"/>
      <c r="P91" s="91">
        <v>1610.76</v>
      </c>
      <c r="Q91" s="91">
        <v>1610.77</v>
      </c>
      <c r="R91" s="91"/>
      <c r="S91" s="91">
        <v>18255.3</v>
      </c>
      <c r="T91" s="43">
        <v>43312</v>
      </c>
      <c r="U91" s="44">
        <v>43371</v>
      </c>
      <c r="V91" s="44">
        <v>43434</v>
      </c>
      <c r="W91" s="45">
        <v>43830</v>
      </c>
      <c r="X91" s="91"/>
      <c r="Y91" s="91"/>
      <c r="Z91" s="91">
        <f>S91/12</f>
        <v>1521.2749999999999</v>
      </c>
      <c r="AA91" s="91">
        <f>S91-Z91</f>
        <v>16734.024999999998</v>
      </c>
      <c r="AB91" s="91"/>
      <c r="AC91" s="91"/>
      <c r="AD91" s="149"/>
      <c r="AE91" s="131"/>
      <c r="AF91" s="133">
        <v>27</v>
      </c>
      <c r="AG91" s="116" t="s">
        <v>757</v>
      </c>
      <c r="AH91" s="117"/>
      <c r="AI91" s="117"/>
      <c r="AJ91" s="131"/>
      <c r="AK91" s="117"/>
      <c r="AL91" s="117"/>
      <c r="AM91" s="117"/>
      <c r="AN91" s="117"/>
      <c r="AO91" s="117"/>
      <c r="AP91" s="117" t="s">
        <v>223</v>
      </c>
      <c r="AQ91" s="116" t="s">
        <v>758</v>
      </c>
      <c r="AR91" s="117">
        <v>2354</v>
      </c>
      <c r="AS91" s="117" t="s">
        <v>224</v>
      </c>
      <c r="AT91" s="116" t="s">
        <v>759</v>
      </c>
      <c r="AU91" s="117">
        <v>1</v>
      </c>
      <c r="AV91" s="117"/>
      <c r="AW91" s="117"/>
      <c r="AX91" s="117"/>
      <c r="AY91" s="117"/>
      <c r="AZ91" s="117"/>
      <c r="BA91" s="117"/>
      <c r="BB91" s="117"/>
      <c r="BC91" s="117"/>
      <c r="BD91" s="117"/>
      <c r="BE91" s="117"/>
      <c r="BF91" s="117"/>
      <c r="BG91" s="132"/>
      <c r="BH91" s="57" t="s">
        <v>853</v>
      </c>
      <c r="BI91" s="364" t="s">
        <v>941</v>
      </c>
    </row>
    <row r="92" spans="1:150" s="101" customFormat="1" ht="25.5" hidden="1" customHeight="1" x14ac:dyDescent="0.25">
      <c r="A92" s="39" t="s">
        <v>533</v>
      </c>
      <c r="B92" s="87" t="s">
        <v>534</v>
      </c>
      <c r="C92" s="92" t="s">
        <v>535</v>
      </c>
      <c r="D92" s="93" t="s">
        <v>536</v>
      </c>
      <c r="E92" s="90" t="s">
        <v>537</v>
      </c>
      <c r="F92" s="90" t="s">
        <v>162</v>
      </c>
      <c r="G92" s="90" t="s">
        <v>316</v>
      </c>
      <c r="H92" s="90" t="s">
        <v>165</v>
      </c>
      <c r="I92" s="90" t="s">
        <v>115</v>
      </c>
      <c r="J92" s="90"/>
      <c r="K92" s="90"/>
      <c r="L92" s="90"/>
      <c r="M92" s="90"/>
      <c r="N92" s="91">
        <f t="shared" si="0"/>
        <v>100228.23</v>
      </c>
      <c r="O92" s="91">
        <v>7517.12</v>
      </c>
      <c r="P92" s="91">
        <v>7517.11</v>
      </c>
      <c r="Q92" s="91"/>
      <c r="R92" s="91"/>
      <c r="S92" s="91">
        <v>85194</v>
      </c>
      <c r="T92" s="43">
        <v>43312</v>
      </c>
      <c r="U92" s="44">
        <v>43358</v>
      </c>
      <c r="V92" s="44">
        <v>43465</v>
      </c>
      <c r="W92" s="45">
        <v>43920</v>
      </c>
      <c r="X92" s="91"/>
      <c r="Y92" s="91"/>
      <c r="Z92" s="91"/>
      <c r="AA92" s="91">
        <f>S92/21*12</f>
        <v>48682.28571428571</v>
      </c>
      <c r="AB92" s="91">
        <f>S92-AA92</f>
        <v>36511.71428571429</v>
      </c>
      <c r="AC92" s="91"/>
      <c r="AD92" s="149"/>
      <c r="AE92" s="131"/>
      <c r="AF92" s="133">
        <v>27</v>
      </c>
      <c r="AG92" s="116" t="s">
        <v>757</v>
      </c>
      <c r="AH92" s="117"/>
      <c r="AI92" s="117"/>
      <c r="AJ92" s="131"/>
      <c r="AK92" s="117"/>
      <c r="AL92" s="117"/>
      <c r="AM92" s="117"/>
      <c r="AN92" s="117"/>
      <c r="AO92" s="117"/>
      <c r="AP92" s="117" t="s">
        <v>223</v>
      </c>
      <c r="AQ92" s="116" t="s">
        <v>758</v>
      </c>
      <c r="AR92" s="117">
        <v>6018</v>
      </c>
      <c r="AS92" s="117" t="s">
        <v>224</v>
      </c>
      <c r="AT92" s="116" t="s">
        <v>759</v>
      </c>
      <c r="AU92" s="117">
        <v>1</v>
      </c>
      <c r="AV92" s="117"/>
      <c r="AW92" s="117"/>
      <c r="AX92" s="117"/>
      <c r="AY92" s="117"/>
      <c r="AZ92" s="117"/>
      <c r="BA92" s="117"/>
      <c r="BB92" s="117"/>
      <c r="BC92" s="117"/>
      <c r="BD92" s="117"/>
      <c r="BE92" s="117"/>
      <c r="BF92" s="117"/>
      <c r="BG92" s="132"/>
      <c r="BH92" s="57" t="s">
        <v>844</v>
      </c>
      <c r="BI92" s="364" t="s">
        <v>941</v>
      </c>
    </row>
    <row r="93" spans="1:150" s="101" customFormat="1" ht="25.5" hidden="1" customHeight="1" x14ac:dyDescent="0.25">
      <c r="A93" s="39" t="s">
        <v>538</v>
      </c>
      <c r="B93" s="87" t="s">
        <v>539</v>
      </c>
      <c r="C93" s="92" t="s">
        <v>540</v>
      </c>
      <c r="D93" s="93" t="s">
        <v>541</v>
      </c>
      <c r="E93" s="90" t="s">
        <v>542</v>
      </c>
      <c r="F93" s="90" t="s">
        <v>162</v>
      </c>
      <c r="G93" s="90" t="s">
        <v>316</v>
      </c>
      <c r="H93" s="90" t="s">
        <v>165</v>
      </c>
      <c r="I93" s="90" t="s">
        <v>115</v>
      </c>
      <c r="J93" s="90"/>
      <c r="K93" s="90"/>
      <c r="L93" s="90"/>
      <c r="M93" s="90"/>
      <c r="N93" s="91">
        <f t="shared" si="0"/>
        <v>52792.94</v>
      </c>
      <c r="O93" s="91"/>
      <c r="P93" s="91">
        <v>3959.47</v>
      </c>
      <c r="Q93" s="91">
        <v>3959.47</v>
      </c>
      <c r="R93" s="91"/>
      <c r="S93" s="91">
        <v>44874</v>
      </c>
      <c r="T93" s="43">
        <v>43312</v>
      </c>
      <c r="U93" s="44">
        <v>43358</v>
      </c>
      <c r="V93" s="44">
        <v>43465</v>
      </c>
      <c r="W93" s="45">
        <v>43889</v>
      </c>
      <c r="X93" s="91"/>
      <c r="Y93" s="91"/>
      <c r="Z93" s="91">
        <f>S93/16.5*0.5</f>
        <v>1359.8181818181818</v>
      </c>
      <c r="AA93" s="91">
        <f>S93/16.5*12</f>
        <v>32635.63636363636</v>
      </c>
      <c r="AB93" s="91">
        <f>S93-AA93-Z93</f>
        <v>10878.545454545458</v>
      </c>
      <c r="AC93" s="91"/>
      <c r="AD93" s="149"/>
      <c r="AE93" s="131"/>
      <c r="AF93" s="133">
        <v>27</v>
      </c>
      <c r="AG93" s="116" t="s">
        <v>757</v>
      </c>
      <c r="AH93" s="117"/>
      <c r="AI93" s="117"/>
      <c r="AJ93" s="131"/>
      <c r="AK93" s="117"/>
      <c r="AL93" s="117"/>
      <c r="AM93" s="117"/>
      <c r="AN93" s="117"/>
      <c r="AO93" s="117"/>
      <c r="AP93" s="117" t="s">
        <v>223</v>
      </c>
      <c r="AQ93" s="116" t="s">
        <v>758</v>
      </c>
      <c r="AR93" s="117">
        <v>2231</v>
      </c>
      <c r="AS93" s="117" t="s">
        <v>224</v>
      </c>
      <c r="AT93" s="116" t="s">
        <v>759</v>
      </c>
      <c r="AU93" s="117">
        <v>3</v>
      </c>
      <c r="AV93" s="117"/>
      <c r="AW93" s="117"/>
      <c r="AX93" s="117"/>
      <c r="AY93" s="117"/>
      <c r="AZ93" s="117"/>
      <c r="BA93" s="117"/>
      <c r="BB93" s="117"/>
      <c r="BC93" s="117"/>
      <c r="BD93" s="117"/>
      <c r="BE93" s="117"/>
      <c r="BF93" s="117"/>
      <c r="BG93" s="132"/>
      <c r="BH93" s="57" t="s">
        <v>845</v>
      </c>
      <c r="BI93" s="364" t="s">
        <v>941</v>
      </c>
    </row>
    <row r="94" spans="1:150" s="101" customFormat="1" ht="25.5" hidden="1" customHeight="1" x14ac:dyDescent="0.25">
      <c r="A94" s="39" t="s">
        <v>543</v>
      </c>
      <c r="B94" s="87" t="s">
        <v>544</v>
      </c>
      <c r="C94" s="92" t="s">
        <v>545</v>
      </c>
      <c r="D94" s="93" t="s">
        <v>546</v>
      </c>
      <c r="E94" s="90" t="s">
        <v>547</v>
      </c>
      <c r="F94" s="90" t="s">
        <v>162</v>
      </c>
      <c r="G94" s="90" t="s">
        <v>316</v>
      </c>
      <c r="H94" s="90" t="s">
        <v>165</v>
      </c>
      <c r="I94" s="90" t="s">
        <v>115</v>
      </c>
      <c r="J94" s="90"/>
      <c r="K94" s="90"/>
      <c r="L94" s="90"/>
      <c r="M94" s="90"/>
      <c r="N94" s="91">
        <f t="shared" si="0"/>
        <v>21270.58</v>
      </c>
      <c r="O94" s="91">
        <v>1595.29</v>
      </c>
      <c r="P94" s="91">
        <v>1595.29</v>
      </c>
      <c r="Q94" s="91"/>
      <c r="R94" s="91"/>
      <c r="S94" s="91">
        <v>18080</v>
      </c>
      <c r="T94" s="43">
        <v>43312</v>
      </c>
      <c r="U94" s="44">
        <v>43358</v>
      </c>
      <c r="V94" s="44">
        <v>43465</v>
      </c>
      <c r="W94" s="45">
        <v>43889</v>
      </c>
      <c r="X94" s="91"/>
      <c r="Y94" s="91"/>
      <c r="Z94" s="91">
        <f>S94/17.5*0.5</f>
        <v>516.57142857142856</v>
      </c>
      <c r="AA94" s="91">
        <f>S94/17.5*12</f>
        <v>12397.714285714286</v>
      </c>
      <c r="AB94" s="91">
        <f>S94-AA94-Z94</f>
        <v>5165.7142857142853</v>
      </c>
      <c r="AC94" s="91"/>
      <c r="AD94" s="149"/>
      <c r="AE94" s="131"/>
      <c r="AF94" s="133">
        <v>27</v>
      </c>
      <c r="AG94" s="116" t="s">
        <v>757</v>
      </c>
      <c r="AH94" s="117"/>
      <c r="AI94" s="117"/>
      <c r="AJ94" s="131"/>
      <c r="AK94" s="117"/>
      <c r="AL94" s="117"/>
      <c r="AM94" s="117"/>
      <c r="AN94" s="117"/>
      <c r="AO94" s="117"/>
      <c r="AP94" s="117" t="s">
        <v>223</v>
      </c>
      <c r="AQ94" s="116" t="s">
        <v>758</v>
      </c>
      <c r="AR94" s="117">
        <v>1137</v>
      </c>
      <c r="AS94" s="117" t="s">
        <v>224</v>
      </c>
      <c r="AT94" s="116" t="s">
        <v>759</v>
      </c>
      <c r="AU94" s="117">
        <v>1</v>
      </c>
      <c r="AV94" s="117"/>
      <c r="AW94" s="117"/>
      <c r="AX94" s="117"/>
      <c r="AY94" s="117"/>
      <c r="AZ94" s="117"/>
      <c r="BA94" s="117"/>
      <c r="BB94" s="117"/>
      <c r="BC94" s="117"/>
      <c r="BD94" s="117"/>
      <c r="BE94" s="117"/>
      <c r="BF94" s="117"/>
      <c r="BG94" s="132"/>
      <c r="BH94" s="57" t="s">
        <v>847</v>
      </c>
      <c r="BI94" s="364" t="s">
        <v>941</v>
      </c>
    </row>
    <row r="95" spans="1:150" s="101" customFormat="1" ht="25.5" hidden="1" customHeight="1" x14ac:dyDescent="0.25">
      <c r="A95" s="39" t="s">
        <v>548</v>
      </c>
      <c r="B95" s="87" t="s">
        <v>549</v>
      </c>
      <c r="C95" s="92" t="s">
        <v>550</v>
      </c>
      <c r="D95" s="93" t="s">
        <v>551</v>
      </c>
      <c r="E95" s="90" t="s">
        <v>552</v>
      </c>
      <c r="F95" s="90" t="s">
        <v>162</v>
      </c>
      <c r="G95" s="90" t="s">
        <v>316</v>
      </c>
      <c r="H95" s="90" t="s">
        <v>165</v>
      </c>
      <c r="I95" s="90" t="s">
        <v>115</v>
      </c>
      <c r="J95" s="90"/>
      <c r="K95" s="90"/>
      <c r="L95" s="90"/>
      <c r="M95" s="90"/>
      <c r="N95" s="91">
        <f t="shared" si="0"/>
        <v>18170.59</v>
      </c>
      <c r="O95" s="91">
        <v>1362.8</v>
      </c>
      <c r="P95" s="91">
        <v>1362.79</v>
      </c>
      <c r="Q95" s="91"/>
      <c r="R95" s="91"/>
      <c r="S95" s="91">
        <v>15445</v>
      </c>
      <c r="T95" s="43">
        <v>43312</v>
      </c>
      <c r="U95" s="44">
        <v>43373</v>
      </c>
      <c r="V95" s="44">
        <v>43465</v>
      </c>
      <c r="W95" s="45">
        <v>43889</v>
      </c>
      <c r="X95" s="91"/>
      <c r="Y95" s="91"/>
      <c r="Z95" s="91"/>
      <c r="AA95" s="91">
        <f>S95/16*12</f>
        <v>11583.75</v>
      </c>
      <c r="AB95" s="91">
        <f>S95-AA95</f>
        <v>3861.25</v>
      </c>
      <c r="AC95" s="91"/>
      <c r="AD95" s="149"/>
      <c r="AE95" s="131"/>
      <c r="AF95" s="133">
        <v>27</v>
      </c>
      <c r="AG95" s="116" t="s">
        <v>757</v>
      </c>
      <c r="AH95" s="117"/>
      <c r="AI95" s="117"/>
      <c r="AJ95" s="131"/>
      <c r="AK95" s="117"/>
      <c r="AL95" s="117"/>
      <c r="AM95" s="117"/>
      <c r="AN95" s="117"/>
      <c r="AO95" s="117"/>
      <c r="AP95" s="117" t="s">
        <v>223</v>
      </c>
      <c r="AQ95" s="116" t="s">
        <v>758</v>
      </c>
      <c r="AR95" s="117">
        <v>1141</v>
      </c>
      <c r="AS95" s="117" t="s">
        <v>224</v>
      </c>
      <c r="AT95" s="116" t="s">
        <v>759</v>
      </c>
      <c r="AU95" s="117">
        <v>1</v>
      </c>
      <c r="AV95" s="117"/>
      <c r="AW95" s="117"/>
      <c r="AX95" s="117"/>
      <c r="AY95" s="117"/>
      <c r="AZ95" s="117"/>
      <c r="BA95" s="117"/>
      <c r="BB95" s="117"/>
      <c r="BC95" s="117"/>
      <c r="BD95" s="117"/>
      <c r="BE95" s="117"/>
      <c r="BF95" s="117"/>
      <c r="BG95" s="132"/>
      <c r="BH95" s="57" t="s">
        <v>840</v>
      </c>
      <c r="BI95" s="364" t="s">
        <v>941</v>
      </c>
    </row>
    <row r="96" spans="1:150" s="101" customFormat="1" ht="25.5" hidden="1" customHeight="1" x14ac:dyDescent="0.25">
      <c r="A96" s="39" t="s">
        <v>553</v>
      </c>
      <c r="B96" s="87" t="s">
        <v>554</v>
      </c>
      <c r="C96" s="92" t="s">
        <v>555</v>
      </c>
      <c r="D96" s="93" t="s">
        <v>556</v>
      </c>
      <c r="E96" s="90" t="s">
        <v>557</v>
      </c>
      <c r="F96" s="90" t="s">
        <v>162</v>
      </c>
      <c r="G96" s="90" t="s">
        <v>316</v>
      </c>
      <c r="H96" s="90" t="s">
        <v>165</v>
      </c>
      <c r="I96" s="90" t="s">
        <v>115</v>
      </c>
      <c r="J96" s="90"/>
      <c r="K96" s="90"/>
      <c r="L96" s="90"/>
      <c r="M96" s="90"/>
      <c r="N96" s="91">
        <f t="shared" si="0"/>
        <v>24982.35</v>
      </c>
      <c r="O96" s="91">
        <v>1873.68</v>
      </c>
      <c r="P96" s="91">
        <v>1873.67</v>
      </c>
      <c r="Q96" s="91"/>
      <c r="R96" s="91"/>
      <c r="S96" s="91">
        <v>21235</v>
      </c>
      <c r="T96" s="43">
        <v>43312</v>
      </c>
      <c r="U96" s="44">
        <v>43358</v>
      </c>
      <c r="V96" s="44">
        <v>43465</v>
      </c>
      <c r="W96" s="45">
        <v>43889</v>
      </c>
      <c r="X96" s="91"/>
      <c r="Y96" s="91"/>
      <c r="Z96" s="91">
        <f>S96/17.5*0.5</f>
        <v>606.71428571428567</v>
      </c>
      <c r="AA96" s="91">
        <f>S96/17.5*12</f>
        <v>14561.142857142855</v>
      </c>
      <c r="AB96" s="91">
        <f>S96-AA96-Z96</f>
        <v>6067.1428571428596</v>
      </c>
      <c r="AC96" s="91"/>
      <c r="AD96" s="149"/>
      <c r="AE96" s="131"/>
      <c r="AF96" s="133">
        <v>27</v>
      </c>
      <c r="AG96" s="116" t="s">
        <v>757</v>
      </c>
      <c r="AH96" s="117"/>
      <c r="AI96" s="117"/>
      <c r="AJ96" s="131"/>
      <c r="AK96" s="117"/>
      <c r="AL96" s="117"/>
      <c r="AM96" s="117"/>
      <c r="AN96" s="117"/>
      <c r="AO96" s="117"/>
      <c r="AP96" s="117" t="s">
        <v>223</v>
      </c>
      <c r="AQ96" s="116" t="s">
        <v>758</v>
      </c>
      <c r="AR96" s="117">
        <v>1235</v>
      </c>
      <c r="AS96" s="117" t="s">
        <v>224</v>
      </c>
      <c r="AT96" s="116" t="s">
        <v>759</v>
      </c>
      <c r="AU96" s="117">
        <v>1</v>
      </c>
      <c r="AV96" s="117"/>
      <c r="AW96" s="117"/>
      <c r="AX96" s="117"/>
      <c r="AY96" s="117"/>
      <c r="AZ96" s="117"/>
      <c r="BA96" s="117"/>
      <c r="BB96" s="117"/>
      <c r="BC96" s="117"/>
      <c r="BD96" s="117"/>
      <c r="BE96" s="117"/>
      <c r="BF96" s="117"/>
      <c r="BG96" s="132"/>
      <c r="BH96" s="57" t="s">
        <v>848</v>
      </c>
      <c r="BI96" s="364" t="s">
        <v>941</v>
      </c>
    </row>
    <row r="97" spans="1:150" s="101" customFormat="1" ht="25.5" hidden="1" customHeight="1" x14ac:dyDescent="0.25">
      <c r="A97" s="39" t="s">
        <v>558</v>
      </c>
      <c r="B97" s="87" t="s">
        <v>559</v>
      </c>
      <c r="C97" s="92" t="s">
        <v>560</v>
      </c>
      <c r="D97" s="93" t="s">
        <v>561</v>
      </c>
      <c r="E97" s="90" t="s">
        <v>562</v>
      </c>
      <c r="F97" s="90" t="s">
        <v>162</v>
      </c>
      <c r="G97" s="90" t="s">
        <v>316</v>
      </c>
      <c r="H97" s="90" t="s">
        <v>165</v>
      </c>
      <c r="I97" s="90" t="s">
        <v>115</v>
      </c>
      <c r="J97" s="90"/>
      <c r="K97" s="90"/>
      <c r="L97" s="90"/>
      <c r="M97" s="90"/>
      <c r="N97" s="91">
        <f t="shared" si="0"/>
        <v>17587.04</v>
      </c>
      <c r="O97" s="91">
        <v>1319.02</v>
      </c>
      <c r="P97" s="91">
        <v>1319.02</v>
      </c>
      <c r="Q97" s="91"/>
      <c r="R97" s="91"/>
      <c r="S97" s="91">
        <v>14949</v>
      </c>
      <c r="T97" s="43">
        <v>43312</v>
      </c>
      <c r="U97" s="44">
        <v>43464</v>
      </c>
      <c r="V97" s="44">
        <v>43554</v>
      </c>
      <c r="W97" s="45">
        <v>43830</v>
      </c>
      <c r="X97" s="91"/>
      <c r="Y97" s="91"/>
      <c r="Z97" s="91"/>
      <c r="AA97" s="91">
        <f>S97</f>
        <v>14949</v>
      </c>
      <c r="AB97" s="91"/>
      <c r="AC97" s="91"/>
      <c r="AD97" s="149"/>
      <c r="AE97" s="131"/>
      <c r="AF97" s="133">
        <v>27</v>
      </c>
      <c r="AG97" s="116" t="s">
        <v>757</v>
      </c>
      <c r="AH97" s="117"/>
      <c r="AI97" s="117"/>
      <c r="AJ97" s="131"/>
      <c r="AK97" s="117"/>
      <c r="AL97" s="117"/>
      <c r="AM97" s="117"/>
      <c r="AN97" s="117"/>
      <c r="AO97" s="117"/>
      <c r="AP97" s="117" t="s">
        <v>223</v>
      </c>
      <c r="AQ97" s="116" t="s">
        <v>758</v>
      </c>
      <c r="AR97" s="117">
        <v>960</v>
      </c>
      <c r="AS97" s="117" t="s">
        <v>224</v>
      </c>
      <c r="AT97" s="116" t="s">
        <v>759</v>
      </c>
      <c r="AU97" s="117">
        <v>1</v>
      </c>
      <c r="AV97" s="117"/>
      <c r="AW97" s="117"/>
      <c r="AX97" s="117"/>
      <c r="AY97" s="117"/>
      <c r="AZ97" s="117"/>
      <c r="BA97" s="117"/>
      <c r="BB97" s="117"/>
      <c r="BC97" s="117"/>
      <c r="BD97" s="117"/>
      <c r="BE97" s="117"/>
      <c r="BF97" s="117"/>
      <c r="BG97" s="132"/>
      <c r="BH97" s="57" t="s">
        <v>855</v>
      </c>
      <c r="BI97" s="364" t="s">
        <v>941</v>
      </c>
    </row>
    <row r="98" spans="1:150" s="101" customFormat="1" ht="25.5" hidden="1" customHeight="1" x14ac:dyDescent="0.25">
      <c r="A98" s="39" t="s">
        <v>563</v>
      </c>
      <c r="B98" s="87" t="s">
        <v>564</v>
      </c>
      <c r="C98" s="92" t="s">
        <v>565</v>
      </c>
      <c r="D98" s="93" t="s">
        <v>566</v>
      </c>
      <c r="E98" s="90" t="s">
        <v>567</v>
      </c>
      <c r="F98" s="90" t="s">
        <v>162</v>
      </c>
      <c r="G98" s="90" t="s">
        <v>568</v>
      </c>
      <c r="H98" s="90" t="s">
        <v>165</v>
      </c>
      <c r="I98" s="90" t="s">
        <v>115</v>
      </c>
      <c r="J98" s="90"/>
      <c r="K98" s="90"/>
      <c r="L98" s="90"/>
      <c r="M98" s="90"/>
      <c r="N98" s="91">
        <f t="shared" si="0"/>
        <v>240523</v>
      </c>
      <c r="O98" s="91">
        <v>18039.23</v>
      </c>
      <c r="P98" s="91">
        <v>18039.22</v>
      </c>
      <c r="Q98" s="91"/>
      <c r="R98" s="91"/>
      <c r="S98" s="91">
        <v>204444.55</v>
      </c>
      <c r="T98" s="43">
        <v>43312</v>
      </c>
      <c r="U98" s="44">
        <v>43363</v>
      </c>
      <c r="V98" s="44">
        <v>43434</v>
      </c>
      <c r="W98" s="45">
        <v>43889</v>
      </c>
      <c r="X98" s="91"/>
      <c r="Y98" s="91"/>
      <c r="Z98" s="91">
        <f>S98/17*1</f>
        <v>12026.15</v>
      </c>
      <c r="AA98" s="91">
        <f>S98/17*12</f>
        <v>144313.79999999999</v>
      </c>
      <c r="AB98" s="91">
        <f>S98-Z98-AA98</f>
        <v>48104.600000000006</v>
      </c>
      <c r="AC98" s="91"/>
      <c r="AD98" s="149"/>
      <c r="AE98" s="131"/>
      <c r="AF98" s="133">
        <v>27</v>
      </c>
      <c r="AG98" s="116" t="s">
        <v>757</v>
      </c>
      <c r="AH98" s="117"/>
      <c r="AI98" s="117"/>
      <c r="AJ98" s="131"/>
      <c r="AK98" s="117"/>
      <c r="AL98" s="117"/>
      <c r="AM98" s="117"/>
      <c r="AN98" s="117"/>
      <c r="AO98" s="117"/>
      <c r="AP98" s="117" t="s">
        <v>223</v>
      </c>
      <c r="AQ98" s="116" t="s">
        <v>758</v>
      </c>
      <c r="AR98" s="117">
        <v>12800</v>
      </c>
      <c r="AS98" s="117" t="s">
        <v>224</v>
      </c>
      <c r="AT98" s="116" t="s">
        <v>759</v>
      </c>
      <c r="AU98" s="117">
        <v>1</v>
      </c>
      <c r="AV98" s="117"/>
      <c r="AW98" s="117"/>
      <c r="AX98" s="117"/>
      <c r="AY98" s="117"/>
      <c r="AZ98" s="117"/>
      <c r="BA98" s="117"/>
      <c r="BB98" s="117"/>
      <c r="BC98" s="117"/>
      <c r="BD98" s="117"/>
      <c r="BE98" s="117"/>
      <c r="BF98" s="117"/>
      <c r="BG98" s="132"/>
      <c r="BH98" s="57" t="s">
        <v>846</v>
      </c>
      <c r="BI98" s="364" t="s">
        <v>941</v>
      </c>
    </row>
    <row r="99" spans="1:150" s="101" customFormat="1" ht="25.5" hidden="1" customHeight="1" x14ac:dyDescent="0.25">
      <c r="A99" s="39" t="s">
        <v>569</v>
      </c>
      <c r="B99" s="87" t="s">
        <v>570</v>
      </c>
      <c r="C99" s="92" t="s">
        <v>571</v>
      </c>
      <c r="D99" s="93" t="s">
        <v>572</v>
      </c>
      <c r="E99" s="90" t="s">
        <v>573</v>
      </c>
      <c r="F99" s="90" t="s">
        <v>162</v>
      </c>
      <c r="G99" s="90" t="s">
        <v>568</v>
      </c>
      <c r="H99" s="90" t="s">
        <v>165</v>
      </c>
      <c r="I99" s="90" t="s">
        <v>115</v>
      </c>
      <c r="J99" s="90"/>
      <c r="K99" s="90"/>
      <c r="L99" s="90"/>
      <c r="M99" s="90"/>
      <c r="N99" s="91">
        <f>SUM(O99:S99)</f>
        <v>47242</v>
      </c>
      <c r="O99" s="91"/>
      <c r="P99" s="91">
        <v>3543.15</v>
      </c>
      <c r="Q99" s="91">
        <v>3543.15</v>
      </c>
      <c r="R99" s="91"/>
      <c r="S99" s="91">
        <v>40155.699999999997</v>
      </c>
      <c r="T99" s="43">
        <v>43312</v>
      </c>
      <c r="U99" s="44">
        <v>43332</v>
      </c>
      <c r="V99" s="44">
        <v>43403</v>
      </c>
      <c r="W99" s="45">
        <v>43646</v>
      </c>
      <c r="X99" s="91"/>
      <c r="Y99" s="91"/>
      <c r="Z99" s="91">
        <f>S99/6*2</f>
        <v>13385.233333333332</v>
      </c>
      <c r="AA99" s="91">
        <f>S99-Z99</f>
        <v>26770.466666666667</v>
      </c>
      <c r="AB99" s="91"/>
      <c r="AC99" s="91"/>
      <c r="AD99" s="149"/>
      <c r="AE99" s="131"/>
      <c r="AF99" s="133">
        <v>27</v>
      </c>
      <c r="AG99" s="116" t="s">
        <v>757</v>
      </c>
      <c r="AH99" s="117"/>
      <c r="AI99" s="117"/>
      <c r="AJ99" s="131"/>
      <c r="AK99" s="117"/>
      <c r="AL99" s="117"/>
      <c r="AM99" s="117"/>
      <c r="AN99" s="117"/>
      <c r="AO99" s="117"/>
      <c r="AP99" s="117" t="s">
        <v>223</v>
      </c>
      <c r="AQ99" s="116" t="s">
        <v>758</v>
      </c>
      <c r="AR99" s="117">
        <v>1600</v>
      </c>
      <c r="AS99" s="117" t="s">
        <v>224</v>
      </c>
      <c r="AT99" s="116" t="s">
        <v>759</v>
      </c>
      <c r="AU99" s="117">
        <v>1</v>
      </c>
      <c r="AV99" s="117"/>
      <c r="AW99" s="117"/>
      <c r="AX99" s="117"/>
      <c r="AY99" s="117"/>
      <c r="AZ99" s="117"/>
      <c r="BA99" s="117"/>
      <c r="BB99" s="117"/>
      <c r="BC99" s="117"/>
      <c r="BD99" s="117"/>
      <c r="BE99" s="117"/>
      <c r="BF99" s="117"/>
      <c r="BG99" s="132"/>
      <c r="BH99" s="57" t="s">
        <v>839</v>
      </c>
      <c r="BI99" s="364" t="s">
        <v>941</v>
      </c>
    </row>
    <row r="100" spans="1:150" s="101" customFormat="1" ht="25.5" hidden="1" customHeight="1" x14ac:dyDescent="0.25">
      <c r="A100" s="39" t="s">
        <v>574</v>
      </c>
      <c r="B100" s="87" t="s">
        <v>575</v>
      </c>
      <c r="C100" s="92" t="s">
        <v>576</v>
      </c>
      <c r="D100" s="93" t="s">
        <v>577</v>
      </c>
      <c r="E100" s="90" t="s">
        <v>578</v>
      </c>
      <c r="F100" s="90" t="s">
        <v>162</v>
      </c>
      <c r="G100" s="90" t="s">
        <v>568</v>
      </c>
      <c r="H100" s="90" t="s">
        <v>165</v>
      </c>
      <c r="I100" s="90" t="s">
        <v>115</v>
      </c>
      <c r="J100" s="90"/>
      <c r="K100" s="90"/>
      <c r="L100" s="90"/>
      <c r="M100" s="90"/>
      <c r="N100" s="91">
        <f t="shared" si="0"/>
        <v>23724</v>
      </c>
      <c r="O100" s="91"/>
      <c r="P100" s="91">
        <v>1779.3</v>
      </c>
      <c r="Q100" s="91">
        <v>1779.3</v>
      </c>
      <c r="R100" s="91"/>
      <c r="S100" s="91">
        <v>20165.400000000001</v>
      </c>
      <c r="T100" s="43">
        <v>43312</v>
      </c>
      <c r="U100" s="44">
        <v>43348</v>
      </c>
      <c r="V100" s="44">
        <v>43434</v>
      </c>
      <c r="W100" s="45">
        <v>43646</v>
      </c>
      <c r="X100" s="91"/>
      <c r="Y100" s="91"/>
      <c r="Z100" s="91">
        <f>S100/13</f>
        <v>1551.1846153846154</v>
      </c>
      <c r="AA100" s="91">
        <f>S100-Z100</f>
        <v>18614.215384615385</v>
      </c>
      <c r="AB100" s="91"/>
      <c r="AC100" s="91"/>
      <c r="AD100" s="149"/>
      <c r="AE100" s="131"/>
      <c r="AF100" s="133">
        <v>27</v>
      </c>
      <c r="AG100" s="116" t="s">
        <v>757</v>
      </c>
      <c r="AH100" s="117"/>
      <c r="AI100" s="117"/>
      <c r="AJ100" s="131"/>
      <c r="AK100" s="117"/>
      <c r="AL100" s="117"/>
      <c r="AM100" s="117"/>
      <c r="AN100" s="117"/>
      <c r="AO100" s="117"/>
      <c r="AP100" s="117" t="s">
        <v>223</v>
      </c>
      <c r="AQ100" s="116" t="s">
        <v>758</v>
      </c>
      <c r="AR100" s="117">
        <v>1000</v>
      </c>
      <c r="AS100" s="117" t="s">
        <v>224</v>
      </c>
      <c r="AT100" s="116" t="s">
        <v>759</v>
      </c>
      <c r="AU100" s="117">
        <v>1</v>
      </c>
      <c r="AV100" s="117"/>
      <c r="AW100" s="117"/>
      <c r="AX100" s="117"/>
      <c r="AY100" s="117"/>
      <c r="AZ100" s="117"/>
      <c r="BA100" s="117"/>
      <c r="BB100" s="117"/>
      <c r="BC100" s="117"/>
      <c r="BD100" s="117"/>
      <c r="BE100" s="117"/>
      <c r="BF100" s="117"/>
      <c r="BG100" s="132"/>
      <c r="BH100" s="57" t="s">
        <v>843</v>
      </c>
      <c r="BI100" s="364" t="s">
        <v>939</v>
      </c>
    </row>
    <row r="101" spans="1:150" s="101" customFormat="1" ht="25.5" hidden="1" customHeight="1" x14ac:dyDescent="0.25">
      <c r="A101" s="39" t="s">
        <v>579</v>
      </c>
      <c r="B101" s="87" t="s">
        <v>580</v>
      </c>
      <c r="C101" s="92" t="s">
        <v>581</v>
      </c>
      <c r="D101" s="93" t="s">
        <v>582</v>
      </c>
      <c r="E101" s="90" t="s">
        <v>164</v>
      </c>
      <c r="F101" s="90" t="s">
        <v>162</v>
      </c>
      <c r="G101" s="90" t="s">
        <v>568</v>
      </c>
      <c r="H101" s="90" t="s">
        <v>165</v>
      </c>
      <c r="I101" s="90" t="s">
        <v>115</v>
      </c>
      <c r="J101" s="90"/>
      <c r="K101" s="90"/>
      <c r="L101" s="90"/>
      <c r="M101" s="90"/>
      <c r="N101" s="91">
        <f t="shared" si="0"/>
        <v>107171</v>
      </c>
      <c r="O101" s="91"/>
      <c r="P101" s="91">
        <v>8037.82</v>
      </c>
      <c r="Q101" s="91">
        <v>8037.83</v>
      </c>
      <c r="R101" s="91"/>
      <c r="S101" s="91">
        <v>91095.35</v>
      </c>
      <c r="T101" s="43">
        <v>43312</v>
      </c>
      <c r="U101" s="44">
        <v>43353</v>
      </c>
      <c r="V101" s="44">
        <v>43434</v>
      </c>
      <c r="W101" s="45">
        <v>43677</v>
      </c>
      <c r="X101" s="91"/>
      <c r="Y101" s="91"/>
      <c r="Z101" s="91">
        <f>S101/7</f>
        <v>13013.621428571429</v>
      </c>
      <c r="AA101" s="91">
        <f>S101-Z101</f>
        <v>78081.728571428583</v>
      </c>
      <c r="AB101" s="91"/>
      <c r="AC101" s="91"/>
      <c r="AD101" s="149"/>
      <c r="AE101" s="131"/>
      <c r="AF101" s="133">
        <v>27</v>
      </c>
      <c r="AG101" s="116" t="s">
        <v>757</v>
      </c>
      <c r="AH101" s="117"/>
      <c r="AI101" s="117"/>
      <c r="AJ101" s="131"/>
      <c r="AK101" s="117"/>
      <c r="AL101" s="117"/>
      <c r="AM101" s="117"/>
      <c r="AN101" s="117"/>
      <c r="AO101" s="117"/>
      <c r="AP101" s="117" t="s">
        <v>223</v>
      </c>
      <c r="AQ101" s="116" t="s">
        <v>758</v>
      </c>
      <c r="AR101" s="117">
        <v>5000</v>
      </c>
      <c r="AS101" s="117" t="s">
        <v>224</v>
      </c>
      <c r="AT101" s="116" t="s">
        <v>759</v>
      </c>
      <c r="AU101" s="117">
        <v>1</v>
      </c>
      <c r="AV101" s="117"/>
      <c r="AW101" s="117"/>
      <c r="AX101" s="117"/>
      <c r="AY101" s="117"/>
      <c r="AZ101" s="117"/>
      <c r="BA101" s="117"/>
      <c r="BB101" s="117"/>
      <c r="BC101" s="117"/>
      <c r="BD101" s="117"/>
      <c r="BE101" s="117"/>
      <c r="BF101" s="117"/>
      <c r="BG101" s="132"/>
      <c r="BH101" s="57" t="s">
        <v>842</v>
      </c>
      <c r="BI101" s="364" t="s">
        <v>941</v>
      </c>
    </row>
    <row r="102" spans="1:150" s="165" customFormat="1" ht="24.75" hidden="1" customHeight="1" thickBot="1" x14ac:dyDescent="0.3">
      <c r="A102" s="78" t="s">
        <v>583</v>
      </c>
      <c r="B102" s="79"/>
      <c r="C102" s="79"/>
      <c r="D102" s="79" t="s">
        <v>584</v>
      </c>
      <c r="E102" s="80"/>
      <c r="F102" s="80"/>
      <c r="G102" s="80"/>
      <c r="H102" s="80"/>
      <c r="I102" s="80"/>
      <c r="J102" s="80"/>
      <c r="K102" s="80"/>
      <c r="L102" s="80"/>
      <c r="M102" s="80"/>
      <c r="N102" s="80"/>
      <c r="O102" s="80"/>
      <c r="P102" s="80"/>
      <c r="Q102" s="80"/>
      <c r="R102" s="80"/>
      <c r="S102" s="94"/>
      <c r="T102" s="81"/>
      <c r="U102" s="82"/>
      <c r="V102" s="82"/>
      <c r="W102" s="83" t="s">
        <v>275</v>
      </c>
      <c r="X102" s="166"/>
      <c r="Y102" s="166"/>
      <c r="Z102" s="166"/>
      <c r="AA102" s="166"/>
      <c r="AB102" s="166"/>
      <c r="AC102" s="166"/>
      <c r="AD102" s="167"/>
      <c r="AE102" s="163"/>
      <c r="AF102" s="168"/>
      <c r="AG102" s="166"/>
      <c r="AH102" s="166"/>
      <c r="AI102" s="166"/>
      <c r="AJ102" s="163"/>
      <c r="AK102" s="166"/>
      <c r="AL102" s="166"/>
      <c r="AM102" s="166"/>
      <c r="AN102" s="166"/>
      <c r="AO102" s="166"/>
      <c r="AP102" s="169"/>
      <c r="AQ102" s="169"/>
      <c r="AR102" s="169"/>
      <c r="AS102" s="169"/>
      <c r="AT102" s="166"/>
      <c r="AU102" s="169"/>
      <c r="AV102" s="169"/>
      <c r="AW102" s="166"/>
      <c r="AX102" s="169"/>
      <c r="AY102" s="169"/>
      <c r="AZ102" s="166"/>
      <c r="BA102" s="169"/>
      <c r="BB102" s="169"/>
      <c r="BC102" s="169"/>
      <c r="BD102" s="169"/>
      <c r="BE102" s="169"/>
      <c r="BF102" s="169"/>
      <c r="BG102" s="368"/>
      <c r="BH102" s="57"/>
      <c r="BI102" s="364" t="s">
        <v>275</v>
      </c>
      <c r="BJ102" s="101"/>
      <c r="BK102" s="101"/>
      <c r="BL102" s="101"/>
      <c r="BM102" s="101"/>
      <c r="BN102" s="101"/>
      <c r="BO102" s="101"/>
      <c r="BP102" s="101"/>
      <c r="BQ102" s="101"/>
      <c r="BR102" s="101"/>
      <c r="BS102" s="101"/>
      <c r="BT102" s="101"/>
      <c r="BU102" s="101"/>
      <c r="BV102" s="101"/>
      <c r="BW102" s="101"/>
      <c r="BX102" s="101"/>
      <c r="BY102" s="101"/>
      <c r="BZ102" s="101"/>
      <c r="CA102" s="101"/>
      <c r="CB102" s="101"/>
      <c r="CC102" s="101"/>
      <c r="CD102" s="101"/>
      <c r="CE102" s="101"/>
      <c r="CF102" s="101"/>
      <c r="CG102" s="101"/>
      <c r="CH102" s="101"/>
      <c r="CI102" s="101"/>
      <c r="CJ102" s="101"/>
      <c r="CK102" s="101"/>
      <c r="CL102" s="101"/>
      <c r="CM102" s="101"/>
      <c r="CN102" s="101"/>
      <c r="CO102" s="101"/>
      <c r="CP102" s="101"/>
      <c r="CQ102" s="101"/>
      <c r="CR102" s="101"/>
      <c r="CS102" s="101"/>
      <c r="CT102" s="101"/>
      <c r="CU102" s="101"/>
      <c r="CV102" s="101"/>
      <c r="CW102" s="101"/>
      <c r="CX102" s="101"/>
      <c r="CY102" s="101"/>
      <c r="CZ102" s="101"/>
      <c r="DA102" s="101"/>
      <c r="DB102" s="101"/>
      <c r="DC102" s="101"/>
      <c r="DD102" s="101"/>
      <c r="DE102" s="101"/>
      <c r="DF102" s="101"/>
      <c r="DG102" s="101"/>
      <c r="DH102" s="101"/>
      <c r="DI102" s="101"/>
      <c r="DJ102" s="101"/>
      <c r="DK102" s="101"/>
      <c r="DL102" s="101"/>
      <c r="DM102" s="101"/>
      <c r="DN102" s="101"/>
      <c r="DO102" s="101"/>
      <c r="DP102" s="101"/>
      <c r="DQ102" s="101"/>
      <c r="DR102" s="101"/>
      <c r="DS102" s="101"/>
      <c r="DT102" s="101"/>
      <c r="DU102" s="101"/>
      <c r="DV102" s="101"/>
      <c r="DW102" s="101"/>
      <c r="DX102" s="101"/>
      <c r="DY102" s="101"/>
      <c r="DZ102" s="101"/>
      <c r="EA102" s="101"/>
      <c r="EB102" s="101"/>
      <c r="EC102" s="101"/>
      <c r="ED102" s="101"/>
      <c r="EE102" s="101"/>
      <c r="EF102" s="101"/>
      <c r="EG102" s="101"/>
      <c r="EH102" s="101"/>
      <c r="EI102" s="101"/>
      <c r="EJ102" s="101"/>
      <c r="EK102" s="101"/>
      <c r="EL102" s="101"/>
      <c r="EM102" s="101"/>
      <c r="EN102" s="101"/>
      <c r="EO102" s="101"/>
      <c r="EP102" s="101"/>
      <c r="EQ102" s="101"/>
      <c r="ER102" s="101"/>
      <c r="ES102" s="101"/>
      <c r="ET102" s="101"/>
    </row>
    <row r="103" spans="1:150" s="113" customFormat="1" ht="25.5" hidden="1" customHeight="1" x14ac:dyDescent="0.25">
      <c r="A103" s="20" t="s">
        <v>97</v>
      </c>
      <c r="B103" s="21"/>
      <c r="C103" s="21"/>
      <c r="D103" s="37" t="s">
        <v>585</v>
      </c>
      <c r="E103" s="23"/>
      <c r="F103" s="23"/>
      <c r="G103" s="23"/>
      <c r="H103" s="23"/>
      <c r="I103" s="23"/>
      <c r="J103" s="23"/>
      <c r="K103" s="23"/>
      <c r="L103" s="23"/>
      <c r="M103" s="23"/>
      <c r="N103" s="23"/>
      <c r="O103" s="23"/>
      <c r="P103" s="23"/>
      <c r="Q103" s="23"/>
      <c r="R103" s="23"/>
      <c r="S103" s="24"/>
      <c r="T103" s="25"/>
      <c r="U103" s="38"/>
      <c r="V103" s="38"/>
      <c r="W103" s="28" t="s">
        <v>275</v>
      </c>
      <c r="X103" s="108"/>
      <c r="Y103" s="108"/>
      <c r="Z103" s="108"/>
      <c r="AA103" s="108"/>
      <c r="AB103" s="108"/>
      <c r="AC103" s="108"/>
      <c r="AD103" s="138"/>
      <c r="AE103" s="109"/>
      <c r="AF103" s="112"/>
      <c r="AG103" s="110"/>
      <c r="AH103" s="110"/>
      <c r="AI103" s="111"/>
      <c r="AJ103" s="109"/>
      <c r="AK103" s="112"/>
      <c r="AL103" s="110"/>
      <c r="AM103" s="110"/>
      <c r="AN103" s="110"/>
      <c r="AO103" s="110"/>
      <c r="AP103" s="110"/>
      <c r="AQ103" s="110"/>
      <c r="AR103" s="110"/>
      <c r="AS103" s="110"/>
      <c r="AT103" s="110"/>
      <c r="AU103" s="110"/>
      <c r="AV103" s="110"/>
      <c r="AW103" s="110"/>
      <c r="AX103" s="110"/>
      <c r="AY103" s="110"/>
      <c r="AZ103" s="110"/>
      <c r="BA103" s="110"/>
      <c r="BB103" s="110"/>
      <c r="BC103" s="110"/>
      <c r="BD103" s="110"/>
      <c r="BE103" s="110"/>
      <c r="BF103" s="110"/>
      <c r="BG103" s="111"/>
      <c r="BH103" s="57"/>
      <c r="BI103" s="364" t="s">
        <v>275</v>
      </c>
      <c r="BJ103" s="101"/>
      <c r="BK103" s="101"/>
      <c r="BL103" s="101"/>
      <c r="BM103" s="101"/>
      <c r="BN103" s="101"/>
      <c r="BO103" s="101"/>
      <c r="BP103" s="101"/>
      <c r="BQ103" s="101"/>
      <c r="BR103" s="101"/>
      <c r="BS103" s="101"/>
      <c r="BT103" s="101"/>
      <c r="BU103" s="101"/>
      <c r="BV103" s="101"/>
      <c r="BW103" s="101"/>
      <c r="BX103" s="101"/>
      <c r="BY103" s="101"/>
      <c r="BZ103" s="101"/>
      <c r="CA103" s="101"/>
      <c r="CB103" s="101"/>
      <c r="CC103" s="101"/>
      <c r="CD103" s="101"/>
      <c r="CE103" s="101"/>
      <c r="CF103" s="101"/>
      <c r="CG103" s="101"/>
      <c r="CH103" s="101"/>
      <c r="CI103" s="101"/>
      <c r="CJ103" s="101"/>
      <c r="CK103" s="101"/>
      <c r="CL103" s="101"/>
      <c r="CM103" s="101"/>
      <c r="CN103" s="101"/>
      <c r="CO103" s="101"/>
      <c r="CP103" s="101"/>
      <c r="CQ103" s="101"/>
      <c r="CR103" s="101"/>
      <c r="CS103" s="101"/>
      <c r="CT103" s="101"/>
      <c r="CU103" s="101"/>
      <c r="CV103" s="101"/>
      <c r="CW103" s="101"/>
      <c r="CX103" s="101"/>
      <c r="CY103" s="101"/>
      <c r="CZ103" s="101"/>
      <c r="DA103" s="101"/>
      <c r="DB103" s="101"/>
      <c r="DC103" s="101"/>
      <c r="DD103" s="101"/>
      <c r="DE103" s="101"/>
      <c r="DF103" s="101"/>
      <c r="DG103" s="101"/>
      <c r="DH103" s="101"/>
      <c r="DI103" s="101"/>
      <c r="DJ103" s="101"/>
      <c r="DK103" s="101"/>
      <c r="DL103" s="101"/>
      <c r="DM103" s="101"/>
      <c r="DN103" s="101"/>
      <c r="DO103" s="101"/>
      <c r="DP103" s="101"/>
      <c r="DQ103" s="101"/>
      <c r="DR103" s="101"/>
      <c r="DS103" s="101"/>
      <c r="DT103" s="101"/>
      <c r="DU103" s="101"/>
      <c r="DV103" s="101"/>
      <c r="DW103" s="101"/>
      <c r="DX103" s="101"/>
      <c r="DY103" s="101"/>
      <c r="DZ103" s="101"/>
      <c r="EA103" s="101"/>
      <c r="EB103" s="101"/>
      <c r="EC103" s="101"/>
      <c r="ED103" s="101"/>
      <c r="EE103" s="101"/>
      <c r="EF103" s="101"/>
      <c r="EG103" s="101"/>
      <c r="EH103" s="101"/>
      <c r="EI103" s="101"/>
      <c r="EJ103" s="101"/>
      <c r="EK103" s="101"/>
      <c r="EL103" s="101"/>
      <c r="EM103" s="101"/>
      <c r="EN103" s="101"/>
      <c r="EO103" s="101"/>
      <c r="EP103" s="101"/>
      <c r="EQ103" s="101"/>
      <c r="ER103" s="101"/>
      <c r="ES103" s="101"/>
      <c r="ET103" s="101"/>
    </row>
    <row r="104" spans="1:150" ht="45.75" hidden="1" customHeight="1" x14ac:dyDescent="0.25">
      <c r="A104" s="29" t="s">
        <v>147</v>
      </c>
      <c r="B104" s="29" t="s">
        <v>586</v>
      </c>
      <c r="C104" s="29" t="s">
        <v>587</v>
      </c>
      <c r="D104" s="30" t="s">
        <v>588</v>
      </c>
      <c r="E104" s="31" t="s">
        <v>266</v>
      </c>
      <c r="F104" s="32" t="s">
        <v>154</v>
      </c>
      <c r="G104" s="32" t="s">
        <v>589</v>
      </c>
      <c r="H104" s="32" t="s">
        <v>590</v>
      </c>
      <c r="I104" s="32" t="s">
        <v>115</v>
      </c>
      <c r="J104" s="32"/>
      <c r="K104" s="32"/>
      <c r="L104" s="32"/>
      <c r="M104" s="32"/>
      <c r="N104" s="33">
        <v>163883.85</v>
      </c>
      <c r="O104" s="33">
        <v>24582.58</v>
      </c>
      <c r="P104" s="33"/>
      <c r="Q104" s="33"/>
      <c r="R104" s="33"/>
      <c r="S104" s="33">
        <v>139301.26999999999</v>
      </c>
      <c r="T104" s="34">
        <v>42644</v>
      </c>
      <c r="U104" s="35">
        <v>42736</v>
      </c>
      <c r="V104" s="35">
        <v>42916</v>
      </c>
      <c r="W104" s="36">
        <v>43404</v>
      </c>
      <c r="X104" s="114">
        <v>0</v>
      </c>
      <c r="Y104" s="114">
        <v>54273.440000000002</v>
      </c>
      <c r="Z104" s="114">
        <v>90000</v>
      </c>
      <c r="AA104" s="114">
        <v>0</v>
      </c>
      <c r="AB104" s="114">
        <v>0</v>
      </c>
      <c r="AC104" s="114"/>
      <c r="AD104" s="139"/>
      <c r="AE104" s="115"/>
      <c r="AF104" s="119">
        <v>27</v>
      </c>
      <c r="AG104" s="129" t="s">
        <v>247</v>
      </c>
      <c r="AH104" s="120"/>
      <c r="AI104" s="135"/>
      <c r="AJ104" s="136"/>
      <c r="AK104" s="119"/>
      <c r="AL104" s="120"/>
      <c r="AM104" s="120"/>
      <c r="AN104" s="120"/>
      <c r="AO104" s="120"/>
      <c r="AP104" s="120" t="s">
        <v>212</v>
      </c>
      <c r="AQ104" s="129" t="s">
        <v>760</v>
      </c>
      <c r="AR104" s="120">
        <v>1</v>
      </c>
      <c r="AS104" s="120" t="s">
        <v>213</v>
      </c>
      <c r="AT104" s="129" t="s">
        <v>761</v>
      </c>
      <c r="AU104" s="120">
        <v>12</v>
      </c>
      <c r="AV104" s="120" t="s">
        <v>214</v>
      </c>
      <c r="AW104" s="144" t="s">
        <v>762</v>
      </c>
      <c r="AX104" s="120">
        <v>11</v>
      </c>
      <c r="AY104" s="120"/>
      <c r="AZ104" s="120"/>
      <c r="BA104" s="120"/>
      <c r="BB104" s="120"/>
      <c r="BC104" s="120"/>
      <c r="BD104" s="120"/>
      <c r="BE104" s="120"/>
      <c r="BF104" s="120"/>
      <c r="BG104" s="135"/>
      <c r="BH104" s="57" t="s">
        <v>833</v>
      </c>
      <c r="BI104" s="364" t="s">
        <v>939</v>
      </c>
      <c r="BJ104" s="122"/>
      <c r="BK104" s="122"/>
      <c r="BL104" s="122"/>
      <c r="BM104" s="122"/>
      <c r="BN104" s="122"/>
    </row>
    <row r="105" spans="1:150" ht="25.5" hidden="1" customHeight="1" x14ac:dyDescent="0.25">
      <c r="A105" s="29" t="s">
        <v>150</v>
      </c>
      <c r="B105" s="29" t="s">
        <v>591</v>
      </c>
      <c r="C105" s="29" t="s">
        <v>592</v>
      </c>
      <c r="D105" s="30" t="s">
        <v>593</v>
      </c>
      <c r="E105" s="31" t="s">
        <v>280</v>
      </c>
      <c r="F105" s="32" t="s">
        <v>154</v>
      </c>
      <c r="G105" s="32" t="s">
        <v>321</v>
      </c>
      <c r="H105" s="32" t="s">
        <v>590</v>
      </c>
      <c r="I105" s="32" t="s">
        <v>115</v>
      </c>
      <c r="J105" s="32"/>
      <c r="K105" s="32"/>
      <c r="L105" s="32"/>
      <c r="M105" s="32"/>
      <c r="N105" s="33">
        <v>77491.23</v>
      </c>
      <c r="O105" s="33">
        <v>22331.96</v>
      </c>
      <c r="P105" s="33"/>
      <c r="Q105" s="33"/>
      <c r="R105" s="33"/>
      <c r="S105" s="33">
        <v>55159.27</v>
      </c>
      <c r="T105" s="34">
        <v>42644</v>
      </c>
      <c r="U105" s="35">
        <v>42699</v>
      </c>
      <c r="V105" s="35">
        <v>42794</v>
      </c>
      <c r="W105" s="36">
        <v>43220</v>
      </c>
      <c r="X105" s="114">
        <v>0</v>
      </c>
      <c r="Y105" s="114">
        <v>55462</v>
      </c>
      <c r="Z105" s="114">
        <v>0</v>
      </c>
      <c r="AA105" s="114">
        <v>0</v>
      </c>
      <c r="AB105" s="114">
        <v>0</v>
      </c>
      <c r="AC105" s="114"/>
      <c r="AD105" s="139"/>
      <c r="AE105" s="115"/>
      <c r="AF105" s="119">
        <v>27</v>
      </c>
      <c r="AG105" s="129" t="s">
        <v>247</v>
      </c>
      <c r="AH105" s="120"/>
      <c r="AI105" s="135"/>
      <c r="AJ105" s="136"/>
      <c r="AK105" s="119"/>
      <c r="AL105" s="120"/>
      <c r="AM105" s="120"/>
      <c r="AN105" s="120"/>
      <c r="AO105" s="120"/>
      <c r="AP105" s="120" t="s">
        <v>212</v>
      </c>
      <c r="AQ105" s="129" t="s">
        <v>760</v>
      </c>
      <c r="AR105" s="120">
        <v>1</v>
      </c>
      <c r="AS105" s="120" t="s">
        <v>213</v>
      </c>
      <c r="AT105" s="129" t="s">
        <v>761</v>
      </c>
      <c r="AU105" s="120">
        <v>62</v>
      </c>
      <c r="AV105" s="120" t="s">
        <v>214</v>
      </c>
      <c r="AW105" s="144" t="s">
        <v>762</v>
      </c>
      <c r="AX105" s="120">
        <v>20</v>
      </c>
      <c r="AY105" s="120"/>
      <c r="AZ105" s="120"/>
      <c r="BA105" s="120"/>
      <c r="BB105" s="120"/>
      <c r="BC105" s="120"/>
      <c r="BD105" s="120"/>
      <c r="BE105" s="120"/>
      <c r="BF105" s="120"/>
      <c r="BG105" s="135"/>
      <c r="BH105" s="57" t="s">
        <v>831</v>
      </c>
      <c r="BI105" s="364" t="s">
        <v>939</v>
      </c>
    </row>
    <row r="106" spans="1:150" ht="25.5" hidden="1" customHeight="1" x14ac:dyDescent="0.25">
      <c r="A106" s="29" t="s">
        <v>151</v>
      </c>
      <c r="B106" s="29" t="s">
        <v>594</v>
      </c>
      <c r="C106" s="29" t="s">
        <v>595</v>
      </c>
      <c r="D106" s="30" t="s">
        <v>596</v>
      </c>
      <c r="E106" s="31" t="s">
        <v>297</v>
      </c>
      <c r="F106" s="32" t="s">
        <v>154</v>
      </c>
      <c r="G106" s="32" t="s">
        <v>399</v>
      </c>
      <c r="H106" s="32" t="s">
        <v>590</v>
      </c>
      <c r="I106" s="32" t="s">
        <v>115</v>
      </c>
      <c r="J106" s="32"/>
      <c r="K106" s="32"/>
      <c r="L106" s="32"/>
      <c r="M106" s="32"/>
      <c r="N106" s="33">
        <v>184477.95</v>
      </c>
      <c r="O106" s="33">
        <v>27671.7</v>
      </c>
      <c r="P106" s="33"/>
      <c r="Q106" s="33"/>
      <c r="R106" s="33"/>
      <c r="S106" s="33">
        <v>156806.25</v>
      </c>
      <c r="T106" s="34">
        <v>42644</v>
      </c>
      <c r="U106" s="35">
        <v>42705</v>
      </c>
      <c r="V106" s="35">
        <v>42825</v>
      </c>
      <c r="W106" s="36">
        <v>43585</v>
      </c>
      <c r="X106" s="114"/>
      <c r="Y106" s="114">
        <v>65214.184000000001</v>
      </c>
      <c r="Z106" s="114">
        <v>65214.184000000001</v>
      </c>
      <c r="AA106" s="114">
        <f>S106-Y106-Z106</f>
        <v>26377.881999999991</v>
      </c>
      <c r="AB106" s="114"/>
      <c r="AC106" s="114"/>
      <c r="AD106" s="139"/>
      <c r="AE106" s="115"/>
      <c r="AF106" s="119">
        <v>27</v>
      </c>
      <c r="AG106" s="129" t="s">
        <v>247</v>
      </c>
      <c r="AH106" s="120"/>
      <c r="AI106" s="135"/>
      <c r="AJ106" s="136"/>
      <c r="AK106" s="119"/>
      <c r="AL106" s="120"/>
      <c r="AM106" s="120"/>
      <c r="AN106" s="120"/>
      <c r="AO106" s="120"/>
      <c r="AP106" s="120" t="s">
        <v>212</v>
      </c>
      <c r="AQ106" s="129" t="s">
        <v>760</v>
      </c>
      <c r="AR106" s="120">
        <v>1</v>
      </c>
      <c r="AS106" s="120" t="s">
        <v>213</v>
      </c>
      <c r="AT106" s="129" t="s">
        <v>761</v>
      </c>
      <c r="AU106" s="120">
        <v>35</v>
      </c>
      <c r="AV106" s="120" t="s">
        <v>214</v>
      </c>
      <c r="AW106" s="144" t="s">
        <v>762</v>
      </c>
      <c r="AX106" s="120">
        <v>23</v>
      </c>
      <c r="AY106" s="120"/>
      <c r="AZ106" s="120"/>
      <c r="BA106" s="120"/>
      <c r="BB106" s="120"/>
      <c r="BC106" s="120"/>
      <c r="BD106" s="120"/>
      <c r="BE106" s="120"/>
      <c r="BF106" s="120"/>
      <c r="BG106" s="135"/>
      <c r="BH106" s="57" t="s">
        <v>832</v>
      </c>
      <c r="BI106" s="364" t="s">
        <v>941</v>
      </c>
    </row>
    <row r="107" spans="1:150" ht="25.5" hidden="1" customHeight="1" x14ac:dyDescent="0.25">
      <c r="A107" s="29" t="s">
        <v>152</v>
      </c>
      <c r="B107" s="29" t="s">
        <v>597</v>
      </c>
      <c r="C107" s="29" t="s">
        <v>598</v>
      </c>
      <c r="D107" s="30" t="s">
        <v>599</v>
      </c>
      <c r="E107" s="31" t="s">
        <v>600</v>
      </c>
      <c r="F107" s="32" t="s">
        <v>154</v>
      </c>
      <c r="G107" s="32" t="s">
        <v>361</v>
      </c>
      <c r="H107" s="32" t="s">
        <v>590</v>
      </c>
      <c r="I107" s="32" t="s">
        <v>115</v>
      </c>
      <c r="J107" s="32"/>
      <c r="K107" s="32"/>
      <c r="L107" s="32"/>
      <c r="M107" s="32"/>
      <c r="N107" s="33">
        <v>416817.53</v>
      </c>
      <c r="O107" s="33">
        <v>179933.32</v>
      </c>
      <c r="P107" s="33"/>
      <c r="Q107" s="33"/>
      <c r="R107" s="33"/>
      <c r="S107" s="33">
        <v>236884.21</v>
      </c>
      <c r="T107" s="34">
        <v>42705</v>
      </c>
      <c r="U107" s="35">
        <v>42795</v>
      </c>
      <c r="V107" s="35">
        <v>42916</v>
      </c>
      <c r="W107" s="36">
        <v>43921</v>
      </c>
      <c r="X107" s="114">
        <v>0</v>
      </c>
      <c r="Y107" s="114">
        <v>75000</v>
      </c>
      <c r="Z107" s="114">
        <v>100000</v>
      </c>
      <c r="AA107" s="114">
        <f>S107-Y107-Z107</f>
        <v>61884.209999999992</v>
      </c>
      <c r="AB107" s="114"/>
      <c r="AC107" s="114"/>
      <c r="AD107" s="139"/>
      <c r="AE107" s="115"/>
      <c r="AF107" s="119">
        <v>27</v>
      </c>
      <c r="AG107" s="129" t="s">
        <v>247</v>
      </c>
      <c r="AH107" s="120"/>
      <c r="AI107" s="135"/>
      <c r="AJ107" s="136"/>
      <c r="AK107" s="119"/>
      <c r="AL107" s="120"/>
      <c r="AM107" s="120"/>
      <c r="AN107" s="120"/>
      <c r="AO107" s="120"/>
      <c r="AP107" s="120" t="s">
        <v>212</v>
      </c>
      <c r="AQ107" s="129" t="s">
        <v>760</v>
      </c>
      <c r="AR107" s="120">
        <v>1</v>
      </c>
      <c r="AS107" s="120" t="s">
        <v>213</v>
      </c>
      <c r="AT107" s="129" t="s">
        <v>761</v>
      </c>
      <c r="AU107" s="120">
        <v>40</v>
      </c>
      <c r="AV107" s="120" t="s">
        <v>214</v>
      </c>
      <c r="AW107" s="144" t="s">
        <v>762</v>
      </c>
      <c r="AX107" s="120">
        <v>20</v>
      </c>
      <c r="AY107" s="120"/>
      <c r="AZ107" s="120"/>
      <c r="BA107" s="120"/>
      <c r="BB107" s="120"/>
      <c r="BC107" s="120"/>
      <c r="BD107" s="120"/>
      <c r="BE107" s="120"/>
      <c r="BF107" s="120"/>
      <c r="BG107" s="135"/>
      <c r="BH107" s="57" t="s">
        <v>834</v>
      </c>
      <c r="BI107" s="364" t="s">
        <v>941</v>
      </c>
    </row>
    <row r="108" spans="1:150" s="113" customFormat="1" ht="25.5" hidden="1" customHeight="1" x14ac:dyDescent="0.25">
      <c r="A108" s="20" t="s">
        <v>98</v>
      </c>
      <c r="B108" s="21" t="s">
        <v>83</v>
      </c>
      <c r="C108" s="21"/>
      <c r="D108" s="37" t="s">
        <v>158</v>
      </c>
      <c r="E108" s="23"/>
      <c r="F108" s="23"/>
      <c r="G108" s="23"/>
      <c r="H108" s="23"/>
      <c r="I108" s="23"/>
      <c r="J108" s="23"/>
      <c r="K108" s="23"/>
      <c r="L108" s="23"/>
      <c r="M108" s="23"/>
      <c r="N108" s="23"/>
      <c r="O108" s="23"/>
      <c r="P108" s="23"/>
      <c r="Q108" s="23"/>
      <c r="R108" s="23"/>
      <c r="S108" s="24"/>
      <c r="T108" s="25"/>
      <c r="U108" s="38"/>
      <c r="V108" s="38"/>
      <c r="W108" s="28" t="s">
        <v>275</v>
      </c>
      <c r="X108" s="108"/>
      <c r="Y108" s="108"/>
      <c r="Z108" s="108"/>
      <c r="AA108" s="108"/>
      <c r="AB108" s="108"/>
      <c r="AC108" s="108"/>
      <c r="AD108" s="138"/>
      <c r="AE108" s="109"/>
      <c r="AF108" s="112"/>
      <c r="AG108" s="110"/>
      <c r="AH108" s="110"/>
      <c r="AI108" s="111"/>
      <c r="AJ108" s="109"/>
      <c r="AK108" s="112"/>
      <c r="AL108" s="110"/>
      <c r="AM108" s="110"/>
      <c r="AN108" s="110"/>
      <c r="AO108" s="110"/>
      <c r="AP108" s="110"/>
      <c r="AQ108" s="110"/>
      <c r="AR108" s="110"/>
      <c r="AS108" s="110"/>
      <c r="AT108" s="110"/>
      <c r="AU108" s="110"/>
      <c r="AV108" s="110"/>
      <c r="AW108" s="110"/>
      <c r="AX108" s="110"/>
      <c r="AY108" s="110"/>
      <c r="AZ108" s="110"/>
      <c r="BA108" s="110"/>
      <c r="BB108" s="110"/>
      <c r="BC108" s="110"/>
      <c r="BD108" s="110"/>
      <c r="BE108" s="110"/>
      <c r="BF108" s="110"/>
      <c r="BG108" s="111"/>
      <c r="BH108" s="57"/>
      <c r="BI108" s="364" t="s">
        <v>275</v>
      </c>
      <c r="BJ108" s="101"/>
      <c r="BK108" s="101"/>
      <c r="BL108" s="101"/>
      <c r="BM108" s="101"/>
      <c r="BN108" s="101"/>
      <c r="BO108" s="101"/>
      <c r="BP108" s="101"/>
      <c r="BQ108" s="101"/>
      <c r="BR108" s="101"/>
      <c r="BS108" s="101"/>
      <c r="BT108" s="101"/>
      <c r="BU108" s="101"/>
      <c r="BV108" s="101"/>
      <c r="BW108" s="101"/>
      <c r="BX108" s="101"/>
      <c r="BY108" s="101"/>
      <c r="BZ108" s="101"/>
      <c r="CA108" s="101"/>
      <c r="CB108" s="101"/>
      <c r="CC108" s="101"/>
      <c r="CD108" s="101"/>
      <c r="CE108" s="101"/>
      <c r="CF108" s="101"/>
      <c r="CG108" s="101"/>
      <c r="CH108" s="101"/>
      <c r="CI108" s="101"/>
      <c r="CJ108" s="101"/>
      <c r="CK108" s="101"/>
      <c r="CL108" s="101"/>
      <c r="CM108" s="101"/>
      <c r="CN108" s="101"/>
      <c r="CO108" s="101"/>
      <c r="CP108" s="101"/>
      <c r="CQ108" s="101"/>
      <c r="CR108" s="101"/>
      <c r="CS108" s="101"/>
      <c r="CT108" s="101"/>
      <c r="CU108" s="101"/>
      <c r="CV108" s="101"/>
      <c r="CW108" s="101"/>
      <c r="CX108" s="101"/>
      <c r="CY108" s="101"/>
      <c r="CZ108" s="101"/>
      <c r="DA108" s="101"/>
      <c r="DB108" s="101"/>
      <c r="DC108" s="101"/>
      <c r="DD108" s="101"/>
      <c r="DE108" s="101"/>
      <c r="DF108" s="101"/>
      <c r="DG108" s="101"/>
      <c r="DH108" s="101"/>
      <c r="DI108" s="101"/>
      <c r="DJ108" s="101"/>
      <c r="DK108" s="101"/>
      <c r="DL108" s="101"/>
      <c r="DM108" s="101"/>
      <c r="DN108" s="101"/>
      <c r="DO108" s="101"/>
      <c r="DP108" s="101"/>
      <c r="DQ108" s="101"/>
      <c r="DR108" s="101"/>
      <c r="DS108" s="101"/>
      <c r="DT108" s="101"/>
      <c r="DU108" s="101"/>
      <c r="DV108" s="101"/>
      <c r="DW108" s="101"/>
      <c r="DX108" s="101"/>
      <c r="DY108" s="101"/>
      <c r="DZ108" s="101"/>
      <c r="EA108" s="101"/>
      <c r="EB108" s="101"/>
      <c r="EC108" s="101"/>
      <c r="ED108" s="101"/>
      <c r="EE108" s="101"/>
      <c r="EF108" s="101"/>
      <c r="EG108" s="101"/>
      <c r="EH108" s="101"/>
      <c r="EI108" s="101"/>
      <c r="EJ108" s="101"/>
      <c r="EK108" s="101"/>
      <c r="EL108" s="101"/>
      <c r="EM108" s="101"/>
      <c r="EN108" s="101"/>
      <c r="EO108" s="101"/>
      <c r="EP108" s="101"/>
      <c r="EQ108" s="101"/>
      <c r="ER108" s="101"/>
      <c r="ES108" s="101"/>
      <c r="ET108" s="101"/>
    </row>
    <row r="109" spans="1:150" ht="45" hidden="1" customHeight="1" x14ac:dyDescent="0.25">
      <c r="A109" s="29" t="s">
        <v>153</v>
      </c>
      <c r="B109" s="29" t="s">
        <v>601</v>
      </c>
      <c r="C109" s="29" t="s">
        <v>602</v>
      </c>
      <c r="D109" s="30" t="s">
        <v>603</v>
      </c>
      <c r="E109" s="31" t="s">
        <v>266</v>
      </c>
      <c r="F109" s="32" t="s">
        <v>154</v>
      </c>
      <c r="G109" s="32" t="s">
        <v>604</v>
      </c>
      <c r="H109" s="32" t="s">
        <v>159</v>
      </c>
      <c r="I109" s="32" t="s">
        <v>115</v>
      </c>
      <c r="J109" s="32"/>
      <c r="K109" s="32"/>
      <c r="L109" s="32"/>
      <c r="M109" s="32"/>
      <c r="N109" s="33">
        <v>557789.41</v>
      </c>
      <c r="O109" s="33">
        <v>83668.41</v>
      </c>
      <c r="P109" s="95"/>
      <c r="Q109" s="33"/>
      <c r="R109" s="33"/>
      <c r="S109" s="33">
        <v>474121</v>
      </c>
      <c r="T109" s="34">
        <v>42430</v>
      </c>
      <c r="U109" s="35">
        <v>42522</v>
      </c>
      <c r="V109" s="35">
        <v>42735</v>
      </c>
      <c r="W109" s="36">
        <v>44074</v>
      </c>
      <c r="X109" s="114">
        <v>0</v>
      </c>
      <c r="Y109" s="114">
        <v>0</v>
      </c>
      <c r="Z109" s="114">
        <f>S109*0.45</f>
        <v>213354.45</v>
      </c>
      <c r="AA109" s="114">
        <f>S109*0.45</f>
        <v>213354.45</v>
      </c>
      <c r="AB109" s="114">
        <f>S109*0.1</f>
        <v>47412.100000000006</v>
      </c>
      <c r="AC109" s="114"/>
      <c r="AD109" s="139"/>
      <c r="AE109" s="115"/>
      <c r="AF109" s="119">
        <v>26</v>
      </c>
      <c r="AG109" s="129" t="s">
        <v>246</v>
      </c>
      <c r="AH109" s="120"/>
      <c r="AI109" s="135"/>
      <c r="AJ109" s="136"/>
      <c r="AK109" s="119"/>
      <c r="AL109" s="120"/>
      <c r="AM109" s="120"/>
      <c r="AN109" s="120"/>
      <c r="AO109" s="120"/>
      <c r="AP109" s="120" t="s">
        <v>215</v>
      </c>
      <c r="AQ109" s="129" t="s">
        <v>763</v>
      </c>
      <c r="AR109" s="129">
        <v>25</v>
      </c>
      <c r="AS109" s="120"/>
      <c r="AT109" s="120"/>
      <c r="AU109" s="120"/>
      <c r="AV109" s="120"/>
      <c r="AW109" s="120"/>
      <c r="AX109" s="120"/>
      <c r="AY109" s="120"/>
      <c r="AZ109" s="120"/>
      <c r="BA109" s="120"/>
      <c r="BB109" s="120"/>
      <c r="BC109" s="120"/>
      <c r="BD109" s="120"/>
      <c r="BE109" s="120"/>
      <c r="BF109" s="120"/>
      <c r="BG109" s="135"/>
      <c r="BH109" s="57" t="s">
        <v>836</v>
      </c>
      <c r="BI109" s="364" t="s">
        <v>941</v>
      </c>
      <c r="BJ109" s="122"/>
      <c r="BK109" s="122"/>
      <c r="BL109" s="122"/>
      <c r="BM109" s="122"/>
      <c r="BN109" s="122"/>
    </row>
    <row r="110" spans="1:150" ht="25.5" hidden="1" customHeight="1" x14ac:dyDescent="0.25">
      <c r="A110" s="29" t="s">
        <v>155</v>
      </c>
      <c r="B110" s="29" t="s">
        <v>605</v>
      </c>
      <c r="C110" s="29" t="s">
        <v>606</v>
      </c>
      <c r="D110" s="30" t="s">
        <v>607</v>
      </c>
      <c r="E110" s="31" t="s">
        <v>280</v>
      </c>
      <c r="F110" s="32" t="s">
        <v>154</v>
      </c>
      <c r="G110" s="32" t="s">
        <v>608</v>
      </c>
      <c r="H110" s="32" t="s">
        <v>159</v>
      </c>
      <c r="I110" s="32" t="s">
        <v>115</v>
      </c>
      <c r="J110" s="32"/>
      <c r="K110" s="32"/>
      <c r="L110" s="32"/>
      <c r="M110" s="32"/>
      <c r="N110" s="33">
        <v>203981.18</v>
      </c>
      <c r="O110" s="33">
        <v>30597.18</v>
      </c>
      <c r="P110" s="95"/>
      <c r="Q110" s="33"/>
      <c r="R110" s="33"/>
      <c r="S110" s="33">
        <v>173384</v>
      </c>
      <c r="T110" s="34">
        <v>42430</v>
      </c>
      <c r="U110" s="35">
        <v>42522</v>
      </c>
      <c r="V110" s="35">
        <v>42735</v>
      </c>
      <c r="W110" s="36">
        <v>43404</v>
      </c>
      <c r="X110" s="114">
        <f>S110*0.1</f>
        <v>17338.400000000001</v>
      </c>
      <c r="Y110" s="114">
        <f>S110*0.45</f>
        <v>78022.8</v>
      </c>
      <c r="Z110" s="114">
        <f>S110*0.45</f>
        <v>78022.8</v>
      </c>
      <c r="AA110" s="114">
        <v>0</v>
      </c>
      <c r="AB110" s="114">
        <v>0</v>
      </c>
      <c r="AC110" s="114"/>
      <c r="AD110" s="139"/>
      <c r="AE110" s="115"/>
      <c r="AF110" s="119">
        <v>25</v>
      </c>
      <c r="AG110" s="129" t="s">
        <v>245</v>
      </c>
      <c r="AH110" s="120"/>
      <c r="AI110" s="141"/>
      <c r="AJ110" s="136"/>
      <c r="AK110" s="119"/>
      <c r="AL110" s="120"/>
      <c r="AM110" s="120"/>
      <c r="AN110" s="120"/>
      <c r="AO110" s="120"/>
      <c r="AP110" s="120" t="s">
        <v>215</v>
      </c>
      <c r="AQ110" s="129" t="s">
        <v>763</v>
      </c>
      <c r="AR110" s="120">
        <v>6</v>
      </c>
      <c r="AS110" s="120"/>
      <c r="AT110" s="120"/>
      <c r="AU110" s="120"/>
      <c r="AV110" s="120"/>
      <c r="AW110" s="120"/>
      <c r="AX110" s="120"/>
      <c r="AY110" s="120"/>
      <c r="AZ110" s="120"/>
      <c r="BA110" s="120"/>
      <c r="BB110" s="120"/>
      <c r="BC110" s="120"/>
      <c r="BD110" s="120"/>
      <c r="BE110" s="120"/>
      <c r="BF110" s="120"/>
      <c r="BG110" s="135"/>
      <c r="BH110" s="57" t="s">
        <v>838</v>
      </c>
      <c r="BI110" s="364" t="s">
        <v>941</v>
      </c>
    </row>
    <row r="111" spans="1:150" ht="25.5" hidden="1" customHeight="1" x14ac:dyDescent="0.25">
      <c r="A111" s="29" t="s">
        <v>156</v>
      </c>
      <c r="B111" s="29" t="s">
        <v>609</v>
      </c>
      <c r="C111" s="29" t="s">
        <v>610</v>
      </c>
      <c r="D111" s="30" t="s">
        <v>611</v>
      </c>
      <c r="E111" s="31" t="s">
        <v>297</v>
      </c>
      <c r="F111" s="32" t="s">
        <v>154</v>
      </c>
      <c r="G111" s="32" t="s">
        <v>326</v>
      </c>
      <c r="H111" s="32" t="s">
        <v>159</v>
      </c>
      <c r="I111" s="32" t="s">
        <v>115</v>
      </c>
      <c r="J111" s="32"/>
      <c r="K111" s="32"/>
      <c r="L111" s="32"/>
      <c r="M111" s="32"/>
      <c r="N111" s="33">
        <v>297848.24</v>
      </c>
      <c r="O111" s="33">
        <v>44677.24</v>
      </c>
      <c r="P111" s="95"/>
      <c r="Q111" s="33"/>
      <c r="R111" s="33"/>
      <c r="S111" s="33">
        <v>253171</v>
      </c>
      <c r="T111" s="34">
        <v>42430</v>
      </c>
      <c r="U111" s="35">
        <v>42522</v>
      </c>
      <c r="V111" s="35">
        <v>42613</v>
      </c>
      <c r="W111" s="36">
        <v>43921</v>
      </c>
      <c r="X111" s="114"/>
      <c r="Y111" s="114">
        <v>139244.04999999999</v>
      </c>
      <c r="Z111" s="114">
        <f>S111-Y111</f>
        <v>113926.95000000001</v>
      </c>
      <c r="AA111" s="114">
        <v>0</v>
      </c>
      <c r="AB111" s="114">
        <v>0</v>
      </c>
      <c r="AC111" s="114"/>
      <c r="AD111" s="139"/>
      <c r="AE111" s="115"/>
      <c r="AF111" s="119">
        <v>26</v>
      </c>
      <c r="AG111" s="129" t="s">
        <v>246</v>
      </c>
      <c r="AH111" s="120"/>
      <c r="AI111" s="135"/>
      <c r="AJ111" s="136"/>
      <c r="AK111" s="119"/>
      <c r="AL111" s="120"/>
      <c r="AM111" s="120"/>
      <c r="AN111" s="120"/>
      <c r="AO111" s="120"/>
      <c r="AP111" s="120" t="s">
        <v>215</v>
      </c>
      <c r="AQ111" s="129" t="s">
        <v>764</v>
      </c>
      <c r="AR111" s="120">
        <v>16</v>
      </c>
      <c r="AS111" s="120"/>
      <c r="AT111" s="120"/>
      <c r="AU111" s="120"/>
      <c r="AV111" s="120"/>
      <c r="AW111" s="120"/>
      <c r="AX111" s="120"/>
      <c r="AY111" s="120"/>
      <c r="AZ111" s="120"/>
      <c r="BA111" s="120"/>
      <c r="BB111" s="120"/>
      <c r="BC111" s="120"/>
      <c r="BD111" s="120"/>
      <c r="BE111" s="120"/>
      <c r="BF111" s="120"/>
      <c r="BG111" s="135"/>
      <c r="BH111" s="57" t="s">
        <v>835</v>
      </c>
      <c r="BI111" s="364" t="s">
        <v>941</v>
      </c>
    </row>
    <row r="112" spans="1:150" ht="25.5" hidden="1" customHeight="1" x14ac:dyDescent="0.25">
      <c r="A112" s="29" t="s">
        <v>157</v>
      </c>
      <c r="B112" s="29" t="s">
        <v>612</v>
      </c>
      <c r="C112" s="29" t="s">
        <v>613</v>
      </c>
      <c r="D112" s="30" t="s">
        <v>614</v>
      </c>
      <c r="E112" s="31" t="s">
        <v>272</v>
      </c>
      <c r="F112" s="32" t="s">
        <v>154</v>
      </c>
      <c r="G112" s="32" t="s">
        <v>361</v>
      </c>
      <c r="H112" s="32" t="s">
        <v>159</v>
      </c>
      <c r="I112" s="32" t="s">
        <v>115</v>
      </c>
      <c r="J112" s="32"/>
      <c r="K112" s="32"/>
      <c r="L112" s="32"/>
      <c r="M112" s="32"/>
      <c r="N112" s="33">
        <v>1467581.1764705882</v>
      </c>
      <c r="O112" s="33">
        <v>220137.17647058822</v>
      </c>
      <c r="P112" s="95"/>
      <c r="Q112" s="33"/>
      <c r="R112" s="33"/>
      <c r="S112" s="33">
        <v>1247444</v>
      </c>
      <c r="T112" s="34">
        <v>42430</v>
      </c>
      <c r="U112" s="35">
        <v>42522</v>
      </c>
      <c r="V112" s="35">
        <v>42735</v>
      </c>
      <c r="W112" s="36">
        <v>43738</v>
      </c>
      <c r="X112" s="114">
        <f>S112*0.1</f>
        <v>124744.40000000001</v>
      </c>
      <c r="Y112" s="114">
        <f>S112*0.4</f>
        <v>498977.60000000003</v>
      </c>
      <c r="Z112" s="114">
        <f>S112*0.4</f>
        <v>498977.60000000003</v>
      </c>
      <c r="AA112" s="114">
        <f>S112*0.1</f>
        <v>124744.40000000001</v>
      </c>
      <c r="AB112" s="114">
        <v>0</v>
      </c>
      <c r="AC112" s="114"/>
      <c r="AD112" s="139"/>
      <c r="AE112" s="115"/>
      <c r="AF112" s="119">
        <v>26</v>
      </c>
      <c r="AG112" s="129" t="s">
        <v>246</v>
      </c>
      <c r="AH112" s="120"/>
      <c r="AI112" s="141"/>
      <c r="AJ112" s="136"/>
      <c r="AK112" s="119"/>
      <c r="AL112" s="120"/>
      <c r="AM112" s="120"/>
      <c r="AN112" s="120"/>
      <c r="AO112" s="120"/>
      <c r="AP112" s="120" t="s">
        <v>215</v>
      </c>
      <c r="AQ112" s="129" t="s">
        <v>765</v>
      </c>
      <c r="AR112" s="120">
        <v>42</v>
      </c>
      <c r="AS112" s="120"/>
      <c r="AT112" s="120"/>
      <c r="AU112" s="120"/>
      <c r="AV112" s="120"/>
      <c r="AW112" s="120"/>
      <c r="AX112" s="120"/>
      <c r="AY112" s="120"/>
      <c r="AZ112" s="120"/>
      <c r="BA112" s="120"/>
      <c r="BB112" s="120"/>
      <c r="BC112" s="120"/>
      <c r="BD112" s="120"/>
      <c r="BE112" s="120"/>
      <c r="BF112" s="120"/>
      <c r="BG112" s="135"/>
      <c r="BH112" s="57" t="s">
        <v>837</v>
      </c>
      <c r="BI112" s="364" t="s">
        <v>941</v>
      </c>
    </row>
    <row r="113" spans="1:150" s="165" customFormat="1" ht="24.75" hidden="1" customHeight="1" thickBot="1" x14ac:dyDescent="0.3">
      <c r="A113" s="78" t="s">
        <v>615</v>
      </c>
      <c r="B113" s="79" t="s">
        <v>83</v>
      </c>
      <c r="C113" s="79"/>
      <c r="D113" s="79" t="s">
        <v>616</v>
      </c>
      <c r="E113" s="80"/>
      <c r="F113" s="80"/>
      <c r="G113" s="80"/>
      <c r="H113" s="80"/>
      <c r="I113" s="80"/>
      <c r="J113" s="80"/>
      <c r="K113" s="80"/>
      <c r="L113" s="80"/>
      <c r="M113" s="80"/>
      <c r="N113" s="80"/>
      <c r="O113" s="80"/>
      <c r="P113" s="80"/>
      <c r="Q113" s="80"/>
      <c r="R113" s="80"/>
      <c r="S113" s="80"/>
      <c r="T113" s="81"/>
      <c r="U113" s="82"/>
      <c r="V113" s="82"/>
      <c r="W113" s="83" t="s">
        <v>275</v>
      </c>
      <c r="X113" s="80"/>
      <c r="Y113" s="80"/>
      <c r="Z113" s="80"/>
      <c r="AA113" s="80"/>
      <c r="AB113" s="80"/>
      <c r="AC113" s="80"/>
      <c r="AD113" s="80"/>
      <c r="AE113" s="163"/>
      <c r="AF113" s="80"/>
      <c r="AG113" s="80"/>
      <c r="AH113" s="80"/>
      <c r="AI113" s="80"/>
      <c r="AJ113" s="163"/>
      <c r="AK113" s="80"/>
      <c r="AL113" s="80"/>
      <c r="AM113" s="80"/>
      <c r="AN113" s="80"/>
      <c r="AO113" s="80"/>
      <c r="AP113" s="164"/>
      <c r="AQ113" s="164"/>
      <c r="AR113" s="164"/>
      <c r="AS113" s="164"/>
      <c r="AT113" s="80"/>
      <c r="AU113" s="164"/>
      <c r="AV113" s="164"/>
      <c r="AW113" s="80"/>
      <c r="AX113" s="164"/>
      <c r="AY113" s="164"/>
      <c r="AZ113" s="80"/>
      <c r="BA113" s="164"/>
      <c r="BB113" s="164"/>
      <c r="BC113" s="164"/>
      <c r="BD113" s="164"/>
      <c r="BE113" s="164"/>
      <c r="BF113" s="164"/>
      <c r="BG113" s="164"/>
      <c r="BH113" s="57"/>
      <c r="BI113" s="364" t="s">
        <v>275</v>
      </c>
      <c r="BJ113" s="101"/>
      <c r="BK113" s="101"/>
      <c r="BL113" s="101"/>
      <c r="BM113" s="101"/>
      <c r="BN113" s="101"/>
      <c r="BO113" s="101"/>
      <c r="BP113" s="101"/>
      <c r="BQ113" s="101"/>
      <c r="BR113" s="101"/>
      <c r="BS113" s="101"/>
      <c r="BT113" s="101"/>
      <c r="BU113" s="101"/>
      <c r="BV113" s="101"/>
      <c r="BW113" s="101"/>
      <c r="BX113" s="101"/>
      <c r="BY113" s="101"/>
      <c r="BZ113" s="101"/>
      <c r="CA113" s="101"/>
      <c r="CB113" s="101"/>
      <c r="CC113" s="101"/>
      <c r="CD113" s="101"/>
      <c r="CE113" s="101"/>
      <c r="CF113" s="101"/>
      <c r="CG113" s="101"/>
      <c r="CH113" s="101"/>
      <c r="CI113" s="101"/>
      <c r="CJ113" s="101"/>
      <c r="CK113" s="101"/>
      <c r="CL113" s="101"/>
      <c r="CM113" s="101"/>
      <c r="CN113" s="101"/>
      <c r="CO113" s="101"/>
      <c r="CP113" s="101"/>
      <c r="CQ113" s="101"/>
      <c r="CR113" s="101"/>
      <c r="CS113" s="101"/>
      <c r="CT113" s="101"/>
      <c r="CU113" s="101"/>
      <c r="CV113" s="101"/>
      <c r="CW113" s="101"/>
      <c r="CX113" s="101"/>
      <c r="CY113" s="101"/>
      <c r="CZ113" s="101"/>
      <c r="DA113" s="101"/>
      <c r="DB113" s="101"/>
      <c r="DC113" s="101"/>
      <c r="DD113" s="101"/>
      <c r="DE113" s="101"/>
      <c r="DF113" s="101"/>
      <c r="DG113" s="101"/>
      <c r="DH113" s="101"/>
      <c r="DI113" s="101"/>
      <c r="DJ113" s="101"/>
      <c r="DK113" s="101"/>
      <c r="DL113" s="101"/>
      <c r="DM113" s="101"/>
      <c r="DN113" s="101"/>
      <c r="DO113" s="101"/>
      <c r="DP113" s="101"/>
      <c r="DQ113" s="101"/>
      <c r="DR113" s="101"/>
      <c r="DS113" s="101"/>
      <c r="DT113" s="101"/>
      <c r="DU113" s="101"/>
      <c r="DV113" s="101"/>
      <c r="DW113" s="101"/>
      <c r="DX113" s="101"/>
      <c r="DY113" s="101"/>
      <c r="DZ113" s="101"/>
      <c r="EA113" s="101"/>
      <c r="EB113" s="101"/>
      <c r="EC113" s="101"/>
      <c r="ED113" s="101"/>
      <c r="EE113" s="101"/>
      <c r="EF113" s="101"/>
      <c r="EG113" s="101"/>
      <c r="EH113" s="101"/>
      <c r="EI113" s="101"/>
      <c r="EJ113" s="101"/>
      <c r="EK113" s="101"/>
      <c r="EL113" s="101"/>
      <c r="EM113" s="101"/>
      <c r="EN113" s="101"/>
      <c r="EO113" s="101"/>
      <c r="EP113" s="101"/>
      <c r="EQ113" s="101"/>
      <c r="ER113" s="101"/>
      <c r="ES113" s="101"/>
      <c r="ET113" s="101"/>
    </row>
    <row r="114" spans="1:150" s="165" customFormat="1" ht="24.75" hidden="1" customHeight="1" thickBot="1" x14ac:dyDescent="0.3">
      <c r="A114" s="78" t="s">
        <v>617</v>
      </c>
      <c r="B114" s="79" t="s">
        <v>83</v>
      </c>
      <c r="C114" s="79"/>
      <c r="D114" s="79" t="s">
        <v>618</v>
      </c>
      <c r="E114" s="80"/>
      <c r="F114" s="80"/>
      <c r="G114" s="80"/>
      <c r="H114" s="80"/>
      <c r="I114" s="80"/>
      <c r="J114" s="80"/>
      <c r="K114" s="80"/>
      <c r="L114" s="80"/>
      <c r="M114" s="80"/>
      <c r="N114" s="80"/>
      <c r="O114" s="80"/>
      <c r="P114" s="80"/>
      <c r="Q114" s="80"/>
      <c r="R114" s="80"/>
      <c r="S114" s="80"/>
      <c r="T114" s="81"/>
      <c r="U114" s="82"/>
      <c r="V114" s="82"/>
      <c r="W114" s="83" t="s">
        <v>275</v>
      </c>
      <c r="X114" s="80"/>
      <c r="Y114" s="80"/>
      <c r="Z114" s="80"/>
      <c r="AA114" s="80"/>
      <c r="AB114" s="80"/>
      <c r="AC114" s="80"/>
      <c r="AD114" s="80"/>
      <c r="AE114" s="163"/>
      <c r="AF114" s="80"/>
      <c r="AG114" s="80"/>
      <c r="AH114" s="80"/>
      <c r="AI114" s="80"/>
      <c r="AJ114" s="163"/>
      <c r="AK114" s="80"/>
      <c r="AL114" s="80"/>
      <c r="AM114" s="80"/>
      <c r="AN114" s="80"/>
      <c r="AO114" s="80"/>
      <c r="AP114" s="164"/>
      <c r="AQ114" s="164"/>
      <c r="AR114" s="164"/>
      <c r="AS114" s="164"/>
      <c r="AT114" s="80"/>
      <c r="AU114" s="164"/>
      <c r="AV114" s="164"/>
      <c r="AW114" s="80"/>
      <c r="AX114" s="164"/>
      <c r="AY114" s="164"/>
      <c r="AZ114" s="80"/>
      <c r="BA114" s="164"/>
      <c r="BB114" s="164"/>
      <c r="BC114" s="164"/>
      <c r="BD114" s="164"/>
      <c r="BE114" s="164"/>
      <c r="BF114" s="164"/>
      <c r="BG114" s="164"/>
      <c r="BH114" s="57"/>
      <c r="BI114" s="364" t="s">
        <v>275</v>
      </c>
      <c r="BJ114" s="101"/>
      <c r="BK114" s="101"/>
      <c r="BL114" s="101"/>
      <c r="BM114" s="101"/>
      <c r="BN114" s="101"/>
      <c r="BO114" s="101"/>
      <c r="BP114" s="101"/>
      <c r="BQ114" s="101"/>
      <c r="BR114" s="101"/>
      <c r="BS114" s="101"/>
      <c r="BT114" s="101"/>
      <c r="BU114" s="101"/>
      <c r="BV114" s="101"/>
      <c r="BW114" s="101"/>
      <c r="BX114" s="101"/>
      <c r="BY114" s="101"/>
      <c r="BZ114" s="101"/>
      <c r="CA114" s="101"/>
      <c r="CB114" s="101"/>
      <c r="CC114" s="101"/>
      <c r="CD114" s="101"/>
      <c r="CE114" s="101"/>
      <c r="CF114" s="101"/>
      <c r="CG114" s="101"/>
      <c r="CH114" s="101"/>
      <c r="CI114" s="101"/>
      <c r="CJ114" s="101"/>
      <c r="CK114" s="101"/>
      <c r="CL114" s="101"/>
      <c r="CM114" s="101"/>
      <c r="CN114" s="101"/>
      <c r="CO114" s="101"/>
      <c r="CP114" s="101"/>
      <c r="CQ114" s="101"/>
      <c r="CR114" s="101"/>
      <c r="CS114" s="101"/>
      <c r="CT114" s="101"/>
      <c r="CU114" s="101"/>
      <c r="CV114" s="101"/>
      <c r="CW114" s="101"/>
      <c r="CX114" s="101"/>
      <c r="CY114" s="101"/>
      <c r="CZ114" s="101"/>
      <c r="DA114" s="101"/>
      <c r="DB114" s="101"/>
      <c r="DC114" s="101"/>
      <c r="DD114" s="101"/>
      <c r="DE114" s="101"/>
      <c r="DF114" s="101"/>
      <c r="DG114" s="101"/>
      <c r="DH114" s="101"/>
      <c r="DI114" s="101"/>
      <c r="DJ114" s="101"/>
      <c r="DK114" s="101"/>
      <c r="DL114" s="101"/>
      <c r="DM114" s="101"/>
      <c r="DN114" s="101"/>
      <c r="DO114" s="101"/>
      <c r="DP114" s="101"/>
      <c r="DQ114" s="101"/>
      <c r="DR114" s="101"/>
      <c r="DS114" s="101"/>
      <c r="DT114" s="101"/>
      <c r="DU114" s="101"/>
      <c r="DV114" s="101"/>
      <c r="DW114" s="101"/>
      <c r="DX114" s="101"/>
      <c r="DY114" s="101"/>
      <c r="DZ114" s="101"/>
      <c r="EA114" s="101"/>
      <c r="EB114" s="101"/>
      <c r="EC114" s="101"/>
      <c r="ED114" s="101"/>
      <c r="EE114" s="101"/>
      <c r="EF114" s="101"/>
      <c r="EG114" s="101"/>
      <c r="EH114" s="101"/>
      <c r="EI114" s="101"/>
      <c r="EJ114" s="101"/>
      <c r="EK114" s="101"/>
      <c r="EL114" s="101"/>
      <c r="EM114" s="101"/>
      <c r="EN114" s="101"/>
      <c r="EO114" s="101"/>
      <c r="EP114" s="101"/>
      <c r="EQ114" s="101"/>
      <c r="ER114" s="101"/>
      <c r="ES114" s="101"/>
      <c r="ET114" s="101"/>
    </row>
    <row r="115" spans="1:150" s="113" customFormat="1" ht="25.5" hidden="1" customHeight="1" x14ac:dyDescent="0.25">
      <c r="A115" s="20" t="s">
        <v>619</v>
      </c>
      <c r="B115" s="21" t="s">
        <v>83</v>
      </c>
      <c r="C115" s="21"/>
      <c r="D115" s="22" t="s">
        <v>620</v>
      </c>
      <c r="E115" s="23"/>
      <c r="F115" s="23"/>
      <c r="G115" s="23"/>
      <c r="H115" s="23"/>
      <c r="I115" s="23"/>
      <c r="J115" s="23"/>
      <c r="K115" s="23"/>
      <c r="L115" s="23"/>
      <c r="M115" s="23"/>
      <c r="N115" s="23"/>
      <c r="O115" s="23"/>
      <c r="P115" s="23"/>
      <c r="Q115" s="23"/>
      <c r="R115" s="23"/>
      <c r="S115" s="24"/>
      <c r="T115" s="25"/>
      <c r="U115" s="38"/>
      <c r="V115" s="38"/>
      <c r="W115" s="28" t="s">
        <v>275</v>
      </c>
      <c r="X115" s="108"/>
      <c r="Y115" s="108"/>
      <c r="Z115" s="108"/>
      <c r="AA115" s="108"/>
      <c r="AB115" s="108"/>
      <c r="AC115" s="108"/>
      <c r="AD115" s="138"/>
      <c r="AE115" s="109"/>
      <c r="AF115" s="112"/>
      <c r="AG115" s="110"/>
      <c r="AH115" s="110"/>
      <c r="AI115" s="111"/>
      <c r="AJ115" s="109"/>
      <c r="AK115" s="112"/>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1"/>
      <c r="BH115" s="57"/>
      <c r="BI115" s="364" t="s">
        <v>275</v>
      </c>
      <c r="BJ115" s="101"/>
      <c r="BK115" s="101"/>
      <c r="BL115" s="101"/>
      <c r="BM115" s="101"/>
      <c r="BN115" s="101"/>
      <c r="BO115" s="101"/>
      <c r="BP115" s="101"/>
      <c r="BQ115" s="101"/>
      <c r="BR115" s="101"/>
      <c r="BS115" s="101"/>
      <c r="BT115" s="101"/>
      <c r="BU115" s="101"/>
      <c r="BV115" s="101"/>
      <c r="BW115" s="101"/>
      <c r="BX115" s="101"/>
      <c r="BY115" s="101"/>
      <c r="BZ115" s="101"/>
      <c r="CA115" s="101"/>
      <c r="CB115" s="101"/>
      <c r="CC115" s="101"/>
      <c r="CD115" s="101"/>
      <c r="CE115" s="101"/>
      <c r="CF115" s="101"/>
      <c r="CG115" s="101"/>
      <c r="CH115" s="101"/>
      <c r="CI115" s="101"/>
      <c r="CJ115" s="101"/>
      <c r="CK115" s="101"/>
      <c r="CL115" s="101"/>
      <c r="CM115" s="101"/>
      <c r="CN115" s="101"/>
      <c r="CO115" s="101"/>
      <c r="CP115" s="101"/>
      <c r="CQ115" s="101"/>
      <c r="CR115" s="101"/>
      <c r="CS115" s="101"/>
      <c r="CT115" s="101"/>
      <c r="CU115" s="101"/>
      <c r="CV115" s="101"/>
      <c r="CW115" s="101"/>
      <c r="CX115" s="101"/>
      <c r="CY115" s="101"/>
      <c r="CZ115" s="101"/>
      <c r="DA115" s="101"/>
      <c r="DB115" s="101"/>
      <c r="DC115" s="101"/>
      <c r="DD115" s="101"/>
      <c r="DE115" s="101"/>
      <c r="DF115" s="101"/>
      <c r="DG115" s="101"/>
      <c r="DH115" s="101"/>
      <c r="DI115" s="101"/>
      <c r="DJ115" s="101"/>
      <c r="DK115" s="101"/>
      <c r="DL115" s="101"/>
      <c r="DM115" s="101"/>
      <c r="DN115" s="101"/>
      <c r="DO115" s="101"/>
      <c r="DP115" s="101"/>
      <c r="DQ115" s="101"/>
      <c r="DR115" s="101"/>
      <c r="DS115" s="101"/>
      <c r="DT115" s="101"/>
      <c r="DU115" s="101"/>
      <c r="DV115" s="101"/>
      <c r="DW115" s="101"/>
      <c r="DX115" s="101"/>
      <c r="DY115" s="101"/>
      <c r="DZ115" s="101"/>
      <c r="EA115" s="101"/>
      <c r="EB115" s="101"/>
      <c r="EC115" s="101"/>
      <c r="ED115" s="101"/>
      <c r="EE115" s="101"/>
      <c r="EF115" s="101"/>
      <c r="EG115" s="101"/>
      <c r="EH115" s="101"/>
      <c r="EI115" s="101"/>
      <c r="EJ115" s="101"/>
      <c r="EK115" s="101"/>
      <c r="EL115" s="101"/>
      <c r="EM115" s="101"/>
      <c r="EN115" s="101"/>
      <c r="EO115" s="101"/>
      <c r="EP115" s="101"/>
      <c r="EQ115" s="101"/>
      <c r="ER115" s="101"/>
      <c r="ES115" s="101"/>
      <c r="ET115" s="101"/>
    </row>
    <row r="116" spans="1:150" ht="25.5" hidden="1" customHeight="1" x14ac:dyDescent="0.25">
      <c r="A116" s="29" t="s">
        <v>621</v>
      </c>
      <c r="B116" s="29" t="s">
        <v>622</v>
      </c>
      <c r="C116" s="29" t="s">
        <v>623</v>
      </c>
      <c r="D116" s="30" t="s">
        <v>1007</v>
      </c>
      <c r="E116" s="31" t="s">
        <v>280</v>
      </c>
      <c r="F116" s="32" t="s">
        <v>114</v>
      </c>
      <c r="G116" s="32" t="s">
        <v>408</v>
      </c>
      <c r="H116" s="32" t="s">
        <v>117</v>
      </c>
      <c r="I116" s="32" t="s">
        <v>115</v>
      </c>
      <c r="J116" s="32"/>
      <c r="K116" s="32"/>
      <c r="L116" s="32"/>
      <c r="M116" s="32"/>
      <c r="N116" s="348">
        <v>931508</v>
      </c>
      <c r="O116" s="348">
        <v>139727</v>
      </c>
      <c r="P116" s="42">
        <v>0</v>
      </c>
      <c r="Q116" s="42">
        <v>0</v>
      </c>
      <c r="R116" s="42">
        <v>0</v>
      </c>
      <c r="S116" s="348">
        <v>791781</v>
      </c>
      <c r="T116" s="96">
        <v>43040</v>
      </c>
      <c r="U116" s="58">
        <v>43070</v>
      </c>
      <c r="V116" s="58">
        <v>43220</v>
      </c>
      <c r="W116" s="97">
        <v>44296</v>
      </c>
      <c r="X116" s="91"/>
      <c r="Y116" s="91">
        <v>0</v>
      </c>
      <c r="Z116" s="91">
        <v>333000</v>
      </c>
      <c r="AA116" s="91">
        <v>100500</v>
      </c>
      <c r="AB116" s="91">
        <v>0</v>
      </c>
      <c r="AC116" s="91"/>
      <c r="AD116" s="149"/>
      <c r="AE116" s="115"/>
      <c r="AF116" s="133">
        <v>49</v>
      </c>
      <c r="AG116" s="116" t="s">
        <v>257</v>
      </c>
      <c r="AH116" s="117"/>
      <c r="AI116" s="132"/>
      <c r="AJ116" s="136"/>
      <c r="AK116" s="133"/>
      <c r="AL116" s="117"/>
      <c r="AM116" s="117"/>
      <c r="AN116" s="117"/>
      <c r="AO116" s="117"/>
      <c r="AP116" s="117" t="s">
        <v>766</v>
      </c>
      <c r="AQ116" s="116" t="s">
        <v>767</v>
      </c>
      <c r="AR116" s="116">
        <v>69</v>
      </c>
      <c r="AS116" s="116" t="s">
        <v>768</v>
      </c>
      <c r="AT116" s="116" t="s">
        <v>234</v>
      </c>
      <c r="AU116" s="117">
        <v>4</v>
      </c>
      <c r="AV116" s="117" t="s">
        <v>769</v>
      </c>
      <c r="AW116" s="116" t="s">
        <v>235</v>
      </c>
      <c r="AX116" s="117">
        <v>2</v>
      </c>
      <c r="AY116" s="117"/>
      <c r="AZ116" s="117"/>
      <c r="BA116" s="117"/>
      <c r="BB116" s="117"/>
      <c r="BC116" s="117"/>
      <c r="BD116" s="117"/>
      <c r="BE116" s="117"/>
      <c r="BF116" s="117"/>
      <c r="BG116" s="132"/>
      <c r="BH116" s="57" t="s">
        <v>1074</v>
      </c>
      <c r="BI116" s="364" t="s">
        <v>941</v>
      </c>
    </row>
    <row r="117" spans="1:150" ht="25.5" hidden="1" customHeight="1" x14ac:dyDescent="0.25">
      <c r="A117" s="230" t="s">
        <v>794</v>
      </c>
      <c r="B117" s="29"/>
      <c r="C117" s="29"/>
      <c r="D117" s="230" t="s">
        <v>795</v>
      </c>
      <c r="E117" s="31"/>
      <c r="F117" s="32"/>
      <c r="G117" s="32"/>
      <c r="H117" s="32"/>
      <c r="I117" s="32"/>
      <c r="J117" s="32"/>
      <c r="K117" s="32"/>
      <c r="L117" s="32"/>
      <c r="M117" s="32"/>
      <c r="N117" s="231"/>
      <c r="O117" s="231"/>
      <c r="P117" s="42"/>
      <c r="Q117" s="42"/>
      <c r="R117" s="42"/>
      <c r="S117" s="231"/>
      <c r="T117" s="58"/>
      <c r="U117" s="58"/>
      <c r="V117" s="58"/>
      <c r="W117" s="97"/>
      <c r="X117" s="91"/>
      <c r="Y117" s="91"/>
      <c r="Z117" s="91"/>
      <c r="AA117" s="91"/>
      <c r="AB117" s="91"/>
      <c r="AC117" s="91"/>
      <c r="AD117" s="91"/>
      <c r="AE117" s="115"/>
      <c r="AF117" s="117"/>
      <c r="AG117" s="116"/>
      <c r="AH117" s="117"/>
      <c r="AI117" s="117"/>
      <c r="AJ117" s="136"/>
      <c r="AK117" s="117"/>
      <c r="AL117" s="117"/>
      <c r="AM117" s="117"/>
      <c r="AN117" s="117"/>
      <c r="AO117" s="117"/>
      <c r="AP117" s="117"/>
      <c r="AQ117" s="116"/>
      <c r="AR117" s="116"/>
      <c r="AS117" s="116"/>
      <c r="AT117" s="116"/>
      <c r="AU117" s="117"/>
      <c r="AV117" s="117"/>
      <c r="AW117" s="116"/>
      <c r="AX117" s="117"/>
      <c r="AY117" s="117"/>
      <c r="AZ117" s="117"/>
      <c r="BA117" s="117"/>
      <c r="BB117" s="117"/>
      <c r="BC117" s="117"/>
      <c r="BD117" s="117"/>
      <c r="BE117" s="117"/>
      <c r="BF117" s="117"/>
      <c r="BG117" s="132"/>
      <c r="BH117" s="57"/>
      <c r="BI117" s="364" t="s">
        <v>275</v>
      </c>
    </row>
    <row r="118" spans="1:150" s="165" customFormat="1" ht="24.75" hidden="1" customHeight="1" x14ac:dyDescent="0.25">
      <c r="A118" s="232" t="s">
        <v>627</v>
      </c>
      <c r="B118" s="232" t="s">
        <v>83</v>
      </c>
      <c r="C118" s="232"/>
      <c r="D118" s="232" t="s">
        <v>628</v>
      </c>
      <c r="E118" s="166"/>
      <c r="F118" s="166"/>
      <c r="G118" s="166"/>
      <c r="H118" s="166"/>
      <c r="I118" s="166"/>
      <c r="J118" s="166"/>
      <c r="K118" s="166"/>
      <c r="L118" s="166"/>
      <c r="M118" s="166"/>
      <c r="N118" s="166"/>
      <c r="O118" s="166"/>
      <c r="P118" s="166"/>
      <c r="Q118" s="166"/>
      <c r="R118" s="166"/>
      <c r="S118" s="166"/>
      <c r="T118" s="82"/>
      <c r="U118" s="82"/>
      <c r="V118" s="82"/>
      <c r="W118" s="83" t="s">
        <v>275</v>
      </c>
      <c r="X118" s="166"/>
      <c r="Y118" s="166"/>
      <c r="Z118" s="166"/>
      <c r="AA118" s="166"/>
      <c r="AB118" s="166"/>
      <c r="AC118" s="166"/>
      <c r="AD118" s="166"/>
      <c r="AE118" s="163"/>
      <c r="AF118" s="166"/>
      <c r="AG118" s="166"/>
      <c r="AH118" s="166"/>
      <c r="AI118" s="166"/>
      <c r="AJ118" s="163"/>
      <c r="AK118" s="166"/>
      <c r="AL118" s="166"/>
      <c r="AM118" s="166"/>
      <c r="AN118" s="166"/>
      <c r="AO118" s="166"/>
      <c r="AP118" s="169"/>
      <c r="AQ118" s="169"/>
      <c r="AR118" s="169"/>
      <c r="AS118" s="169"/>
      <c r="AT118" s="166"/>
      <c r="AU118" s="169"/>
      <c r="AV118" s="169"/>
      <c r="AW118" s="166"/>
      <c r="AX118" s="169"/>
      <c r="AY118" s="169"/>
      <c r="AZ118" s="166"/>
      <c r="BA118" s="169"/>
      <c r="BB118" s="169"/>
      <c r="BC118" s="169"/>
      <c r="BD118" s="169"/>
      <c r="BE118" s="169"/>
      <c r="BF118" s="169"/>
      <c r="BG118" s="368"/>
      <c r="BH118" s="57"/>
      <c r="BI118" s="364" t="s">
        <v>275</v>
      </c>
      <c r="BJ118" s="101"/>
      <c r="BK118" s="101"/>
      <c r="BL118" s="101"/>
      <c r="BM118" s="101"/>
      <c r="BN118" s="101"/>
      <c r="BO118" s="101"/>
      <c r="BP118" s="101"/>
      <c r="BQ118" s="101"/>
      <c r="BR118" s="101"/>
      <c r="BS118" s="101"/>
      <c r="BT118" s="101"/>
      <c r="BU118" s="101"/>
      <c r="BV118" s="101"/>
      <c r="BW118" s="101"/>
      <c r="BX118" s="101"/>
      <c r="BY118" s="101"/>
      <c r="BZ118" s="101"/>
      <c r="CA118" s="101"/>
      <c r="CB118" s="101"/>
      <c r="CC118" s="101"/>
      <c r="CD118" s="101"/>
      <c r="CE118" s="101"/>
      <c r="CF118" s="101"/>
      <c r="CG118" s="101"/>
      <c r="CH118" s="101"/>
      <c r="CI118" s="101"/>
      <c r="CJ118" s="101"/>
      <c r="CK118" s="101"/>
      <c r="CL118" s="101"/>
      <c r="CM118" s="101"/>
      <c r="CN118" s="101"/>
      <c r="CO118" s="101"/>
      <c r="CP118" s="101"/>
      <c r="CQ118" s="101"/>
      <c r="CR118" s="101"/>
      <c r="CS118" s="101"/>
      <c r="CT118" s="101"/>
      <c r="CU118" s="101"/>
      <c r="CV118" s="101"/>
      <c r="CW118" s="101"/>
      <c r="CX118" s="101"/>
      <c r="CY118" s="101"/>
      <c r="CZ118" s="101"/>
      <c r="DA118" s="101"/>
      <c r="DB118" s="101"/>
      <c r="DC118" s="101"/>
      <c r="DD118" s="101"/>
      <c r="DE118" s="101"/>
      <c r="DF118" s="101"/>
      <c r="DG118" s="101"/>
      <c r="DH118" s="101"/>
      <c r="DI118" s="101"/>
      <c r="DJ118" s="101"/>
      <c r="DK118" s="101"/>
      <c r="DL118" s="101"/>
      <c r="DM118" s="101"/>
      <c r="DN118" s="101"/>
      <c r="DO118" s="101"/>
      <c r="DP118" s="101"/>
      <c r="DQ118" s="101"/>
      <c r="DR118" s="101"/>
      <c r="DS118" s="101"/>
      <c r="DT118" s="101"/>
      <c r="DU118" s="101"/>
      <c r="DV118" s="101"/>
      <c r="DW118" s="101"/>
      <c r="DX118" s="101"/>
      <c r="DY118" s="101"/>
      <c r="DZ118" s="101"/>
      <c r="EA118" s="101"/>
      <c r="EB118" s="101"/>
      <c r="EC118" s="101"/>
      <c r="ED118" s="101"/>
      <c r="EE118" s="101"/>
      <c r="EF118" s="101"/>
      <c r="EG118" s="101"/>
      <c r="EH118" s="101"/>
      <c r="EI118" s="101"/>
      <c r="EJ118" s="101"/>
      <c r="EK118" s="101"/>
      <c r="EL118" s="101"/>
      <c r="EM118" s="101"/>
      <c r="EN118" s="101"/>
      <c r="EO118" s="101"/>
      <c r="EP118" s="101"/>
      <c r="EQ118" s="101"/>
      <c r="ER118" s="101"/>
      <c r="ES118" s="101"/>
      <c r="ET118" s="101"/>
    </row>
    <row r="119" spans="1:150" s="165" customFormat="1" ht="24.75" hidden="1" customHeight="1" x14ac:dyDescent="0.25">
      <c r="A119" s="232" t="s">
        <v>629</v>
      </c>
      <c r="B119" s="232" t="s">
        <v>83</v>
      </c>
      <c r="C119" s="232"/>
      <c r="D119" s="232" t="s">
        <v>630</v>
      </c>
      <c r="E119" s="166"/>
      <c r="F119" s="166"/>
      <c r="G119" s="166"/>
      <c r="H119" s="166"/>
      <c r="I119" s="166"/>
      <c r="J119" s="166"/>
      <c r="K119" s="166"/>
      <c r="L119" s="166"/>
      <c r="M119" s="166"/>
      <c r="N119" s="166"/>
      <c r="O119" s="166"/>
      <c r="P119" s="166"/>
      <c r="Q119" s="166"/>
      <c r="R119" s="166"/>
      <c r="S119" s="166"/>
      <c r="T119" s="82"/>
      <c r="U119" s="82"/>
      <c r="V119" s="82"/>
      <c r="W119" s="83" t="s">
        <v>275</v>
      </c>
      <c r="X119" s="166"/>
      <c r="Y119" s="166"/>
      <c r="Z119" s="166"/>
      <c r="AA119" s="166"/>
      <c r="AB119" s="166"/>
      <c r="AC119" s="166"/>
      <c r="AD119" s="166"/>
      <c r="AE119" s="163"/>
      <c r="AF119" s="166"/>
      <c r="AG119" s="166"/>
      <c r="AH119" s="166"/>
      <c r="AI119" s="166"/>
      <c r="AJ119" s="163"/>
      <c r="AK119" s="166"/>
      <c r="AL119" s="166"/>
      <c r="AM119" s="166"/>
      <c r="AN119" s="166"/>
      <c r="AO119" s="166"/>
      <c r="AP119" s="169"/>
      <c r="AQ119" s="169"/>
      <c r="AR119" s="169"/>
      <c r="AS119" s="169"/>
      <c r="AT119" s="166"/>
      <c r="AU119" s="169"/>
      <c r="AV119" s="169"/>
      <c r="AW119" s="166"/>
      <c r="AX119" s="169"/>
      <c r="AY119" s="169"/>
      <c r="AZ119" s="166"/>
      <c r="BA119" s="169"/>
      <c r="BB119" s="169"/>
      <c r="BC119" s="169"/>
      <c r="BD119" s="169"/>
      <c r="BE119" s="169"/>
      <c r="BF119" s="169"/>
      <c r="BG119" s="368"/>
      <c r="BH119" s="57"/>
      <c r="BI119" s="364" t="s">
        <v>275</v>
      </c>
      <c r="BJ119" s="101"/>
      <c r="BK119" s="101"/>
      <c r="BL119" s="101"/>
      <c r="BM119" s="101"/>
      <c r="BN119" s="101"/>
      <c r="BO119" s="101"/>
      <c r="BP119" s="101"/>
      <c r="BQ119" s="101"/>
      <c r="BR119" s="101"/>
      <c r="BS119" s="101"/>
      <c r="BT119" s="101"/>
      <c r="BU119" s="101"/>
      <c r="BV119" s="101"/>
      <c r="BW119" s="101"/>
      <c r="BX119" s="101"/>
      <c r="BY119" s="101"/>
      <c r="BZ119" s="101"/>
      <c r="CA119" s="101"/>
      <c r="CB119" s="101"/>
      <c r="CC119" s="101"/>
      <c r="CD119" s="101"/>
      <c r="CE119" s="101"/>
      <c r="CF119" s="101"/>
      <c r="CG119" s="101"/>
      <c r="CH119" s="101"/>
      <c r="CI119" s="101"/>
      <c r="CJ119" s="101"/>
      <c r="CK119" s="101"/>
      <c r="CL119" s="101"/>
      <c r="CM119" s="101"/>
      <c r="CN119" s="101"/>
      <c r="CO119" s="101"/>
      <c r="CP119" s="101"/>
      <c r="CQ119" s="101"/>
      <c r="CR119" s="101"/>
      <c r="CS119" s="101"/>
      <c r="CT119" s="101"/>
      <c r="CU119" s="101"/>
      <c r="CV119" s="101"/>
      <c r="CW119" s="101"/>
      <c r="CX119" s="101"/>
      <c r="CY119" s="101"/>
      <c r="CZ119" s="101"/>
      <c r="DA119" s="101"/>
      <c r="DB119" s="101"/>
      <c r="DC119" s="101"/>
      <c r="DD119" s="101"/>
      <c r="DE119" s="101"/>
      <c r="DF119" s="101"/>
      <c r="DG119" s="101"/>
      <c r="DH119" s="101"/>
      <c r="DI119" s="101"/>
      <c r="DJ119" s="101"/>
      <c r="DK119" s="101"/>
      <c r="DL119" s="101"/>
      <c r="DM119" s="101"/>
      <c r="DN119" s="101"/>
      <c r="DO119" s="101"/>
      <c r="DP119" s="101"/>
      <c r="DQ119" s="101"/>
      <c r="DR119" s="101"/>
      <c r="DS119" s="101"/>
      <c r="DT119" s="101"/>
      <c r="DU119" s="101"/>
      <c r="DV119" s="101"/>
      <c r="DW119" s="101"/>
      <c r="DX119" s="101"/>
      <c r="DY119" s="101"/>
      <c r="DZ119" s="101"/>
      <c r="EA119" s="101"/>
      <c r="EB119" s="101"/>
      <c r="EC119" s="101"/>
      <c r="ED119" s="101"/>
      <c r="EE119" s="101"/>
      <c r="EF119" s="101"/>
      <c r="EG119" s="101"/>
      <c r="EH119" s="101"/>
      <c r="EI119" s="101"/>
      <c r="EJ119" s="101"/>
      <c r="EK119" s="101"/>
      <c r="EL119" s="101"/>
      <c r="EM119" s="101"/>
      <c r="EN119" s="101"/>
      <c r="EO119" s="101"/>
      <c r="EP119" s="101"/>
      <c r="EQ119" s="101"/>
      <c r="ER119" s="101"/>
      <c r="ES119" s="101"/>
      <c r="ET119" s="101"/>
    </row>
    <row r="120" spans="1:150" s="113" customFormat="1" ht="25.5" hidden="1" customHeight="1" x14ac:dyDescent="0.25">
      <c r="A120" s="65" t="s">
        <v>631</v>
      </c>
      <c r="B120" s="218" t="s">
        <v>83</v>
      </c>
      <c r="C120" s="218"/>
      <c r="D120" s="219" t="s">
        <v>632</v>
      </c>
      <c r="E120" s="220"/>
      <c r="F120" s="220"/>
      <c r="G120" s="220"/>
      <c r="H120" s="220"/>
      <c r="I120" s="220"/>
      <c r="J120" s="220"/>
      <c r="K120" s="220"/>
      <c r="L120" s="220"/>
      <c r="M120" s="220"/>
      <c r="N120" s="220"/>
      <c r="O120" s="220"/>
      <c r="P120" s="220"/>
      <c r="Q120" s="220"/>
      <c r="R120" s="220"/>
      <c r="S120" s="221"/>
      <c r="T120" s="222"/>
      <c r="U120" s="223"/>
      <c r="V120" s="223"/>
      <c r="W120" s="224" t="s">
        <v>275</v>
      </c>
      <c r="X120" s="225"/>
      <c r="Y120" s="225"/>
      <c r="Z120" s="225"/>
      <c r="AA120" s="225"/>
      <c r="AB120" s="225"/>
      <c r="AC120" s="225"/>
      <c r="AD120" s="226"/>
      <c r="AE120" s="159"/>
      <c r="AF120" s="227"/>
      <c r="AG120" s="228"/>
      <c r="AH120" s="228"/>
      <c r="AI120" s="229"/>
      <c r="AJ120" s="159"/>
      <c r="AK120" s="227"/>
      <c r="AL120" s="228"/>
      <c r="AM120" s="228"/>
      <c r="AN120" s="228"/>
      <c r="AO120" s="228"/>
      <c r="AP120" s="228"/>
      <c r="AQ120" s="228"/>
      <c r="AR120" s="228"/>
      <c r="AS120" s="228"/>
      <c r="AT120" s="228"/>
      <c r="AU120" s="228"/>
      <c r="AV120" s="228"/>
      <c r="AW120" s="228"/>
      <c r="AX120" s="228"/>
      <c r="AY120" s="228"/>
      <c r="AZ120" s="228"/>
      <c r="BA120" s="228"/>
      <c r="BB120" s="228"/>
      <c r="BC120" s="228"/>
      <c r="BD120" s="228"/>
      <c r="BE120" s="228"/>
      <c r="BF120" s="228"/>
      <c r="BG120" s="229"/>
      <c r="BH120" s="57"/>
      <c r="BI120" s="364" t="s">
        <v>275</v>
      </c>
      <c r="BJ120" s="101"/>
      <c r="BK120" s="101"/>
      <c r="BL120" s="101"/>
      <c r="BM120" s="101"/>
      <c r="BN120" s="101"/>
      <c r="BO120" s="101"/>
      <c r="BP120" s="101"/>
      <c r="BQ120" s="101"/>
      <c r="BR120" s="101"/>
      <c r="BS120" s="101"/>
      <c r="BT120" s="101"/>
      <c r="BU120" s="101"/>
      <c r="BV120" s="101"/>
      <c r="BW120" s="101"/>
      <c r="BX120" s="101"/>
      <c r="BY120" s="101"/>
      <c r="BZ120" s="101"/>
      <c r="CA120" s="101"/>
      <c r="CB120" s="101"/>
      <c r="CC120" s="101"/>
      <c r="CD120" s="101"/>
      <c r="CE120" s="101"/>
      <c r="CF120" s="101"/>
      <c r="CG120" s="101"/>
      <c r="CH120" s="101"/>
      <c r="CI120" s="101"/>
      <c r="CJ120" s="101"/>
      <c r="CK120" s="101"/>
      <c r="CL120" s="101"/>
      <c r="CM120" s="101"/>
      <c r="CN120" s="101"/>
      <c r="CO120" s="101"/>
      <c r="CP120" s="101"/>
      <c r="CQ120" s="101"/>
      <c r="CR120" s="101"/>
      <c r="CS120" s="101"/>
      <c r="CT120" s="101"/>
      <c r="CU120" s="101"/>
      <c r="CV120" s="101"/>
      <c r="CW120" s="101"/>
      <c r="CX120" s="101"/>
      <c r="CY120" s="101"/>
      <c r="CZ120" s="101"/>
      <c r="DA120" s="101"/>
      <c r="DB120" s="101"/>
      <c r="DC120" s="101"/>
      <c r="DD120" s="101"/>
      <c r="DE120" s="101"/>
      <c r="DF120" s="101"/>
      <c r="DG120" s="101"/>
      <c r="DH120" s="101"/>
      <c r="DI120" s="101"/>
      <c r="DJ120" s="101"/>
      <c r="DK120" s="101"/>
      <c r="DL120" s="101"/>
      <c r="DM120" s="101"/>
      <c r="DN120" s="101"/>
      <c r="DO120" s="101"/>
      <c r="DP120" s="101"/>
      <c r="DQ120" s="101"/>
      <c r="DR120" s="101"/>
      <c r="DS120" s="101"/>
      <c r="DT120" s="101"/>
      <c r="DU120" s="101"/>
      <c r="DV120" s="101"/>
      <c r="DW120" s="101"/>
      <c r="DX120" s="101"/>
      <c r="DY120" s="101"/>
      <c r="DZ120" s="101"/>
      <c r="EA120" s="101"/>
      <c r="EB120" s="101"/>
      <c r="EC120" s="101"/>
      <c r="ED120" s="101"/>
      <c r="EE120" s="101"/>
      <c r="EF120" s="101"/>
      <c r="EG120" s="101"/>
      <c r="EH120" s="101"/>
      <c r="EI120" s="101"/>
      <c r="EJ120" s="101"/>
      <c r="EK120" s="101"/>
      <c r="EL120" s="101"/>
      <c r="EM120" s="101"/>
      <c r="EN120" s="101"/>
      <c r="EO120" s="101"/>
      <c r="EP120" s="101"/>
      <c r="EQ120" s="101"/>
      <c r="ER120" s="101"/>
      <c r="ES120" s="101"/>
      <c r="ET120" s="101"/>
    </row>
    <row r="121" spans="1:150" ht="25.5" hidden="1" customHeight="1" x14ac:dyDescent="0.25">
      <c r="A121" s="29" t="s">
        <v>633</v>
      </c>
      <c r="B121" s="29" t="s">
        <v>634</v>
      </c>
      <c r="C121" s="29" t="s">
        <v>635</v>
      </c>
      <c r="D121" s="30" t="s">
        <v>636</v>
      </c>
      <c r="E121" s="31" t="s">
        <v>637</v>
      </c>
      <c r="F121" s="32" t="s">
        <v>121</v>
      </c>
      <c r="G121" s="32" t="s">
        <v>493</v>
      </c>
      <c r="H121" s="32" t="s">
        <v>136</v>
      </c>
      <c r="I121" s="32" t="s">
        <v>115</v>
      </c>
      <c r="J121" s="32"/>
      <c r="K121" s="32"/>
      <c r="L121" s="32"/>
      <c r="M121" s="32"/>
      <c r="N121" s="33">
        <f>O121+S121</f>
        <v>1538175.43</v>
      </c>
      <c r="O121" s="33">
        <v>350264.18</v>
      </c>
      <c r="P121" s="33"/>
      <c r="Q121" s="33"/>
      <c r="R121" s="33"/>
      <c r="S121" s="33">
        <v>1187911.25</v>
      </c>
      <c r="T121" s="34">
        <v>42522</v>
      </c>
      <c r="U121" s="35">
        <v>42644</v>
      </c>
      <c r="V121" s="35">
        <v>42735</v>
      </c>
      <c r="W121" s="36">
        <v>43889</v>
      </c>
      <c r="X121" s="114">
        <v>0</v>
      </c>
      <c r="Y121" s="114">
        <v>0</v>
      </c>
      <c r="Z121" s="114">
        <v>534560</v>
      </c>
      <c r="AA121" s="114">
        <v>534560</v>
      </c>
      <c r="AB121" s="114">
        <f>S121-Z121-AA121</f>
        <v>118791.25</v>
      </c>
      <c r="AC121" s="114"/>
      <c r="AD121" s="139"/>
      <c r="AE121" s="115"/>
      <c r="AF121" s="170">
        <v>7</v>
      </c>
      <c r="AG121" s="116" t="s">
        <v>238</v>
      </c>
      <c r="AH121" s="171">
        <v>6</v>
      </c>
      <c r="AI121" s="134" t="s">
        <v>237</v>
      </c>
      <c r="AJ121" s="136"/>
      <c r="AK121" s="119"/>
      <c r="AL121" s="120"/>
      <c r="AM121" s="120"/>
      <c r="AN121" s="120"/>
      <c r="AO121" s="120"/>
      <c r="AP121" s="120" t="s">
        <v>200</v>
      </c>
      <c r="AQ121" s="129" t="s">
        <v>770</v>
      </c>
      <c r="AR121" s="120">
        <v>2.84</v>
      </c>
      <c r="AS121" s="120" t="s">
        <v>201</v>
      </c>
      <c r="AT121" s="129" t="s">
        <v>771</v>
      </c>
      <c r="AU121" s="120">
        <v>494</v>
      </c>
      <c r="AV121" s="120"/>
      <c r="AW121" s="129"/>
      <c r="AX121" s="120"/>
      <c r="AY121" s="120" t="s">
        <v>198</v>
      </c>
      <c r="AZ121" s="129" t="s">
        <v>772</v>
      </c>
      <c r="BA121" s="120">
        <v>526</v>
      </c>
      <c r="BB121" s="120"/>
      <c r="BC121" s="120"/>
      <c r="BD121" s="120"/>
      <c r="BE121" s="120"/>
      <c r="BF121" s="120"/>
      <c r="BG121" s="135"/>
      <c r="BH121" s="57" t="s">
        <v>807</v>
      </c>
      <c r="BI121" s="364" t="s">
        <v>941</v>
      </c>
      <c r="BJ121" s="122"/>
      <c r="BK121" s="122"/>
      <c r="BL121" s="122"/>
      <c r="BM121" s="122"/>
      <c r="BN121" s="122"/>
    </row>
    <row r="122" spans="1:150" ht="25.5" hidden="1" customHeight="1" x14ac:dyDescent="0.25">
      <c r="A122" s="29" t="s">
        <v>638</v>
      </c>
      <c r="B122" s="29" t="s">
        <v>639</v>
      </c>
      <c r="C122" s="29" t="s">
        <v>640</v>
      </c>
      <c r="D122" s="40" t="s">
        <v>641</v>
      </c>
      <c r="E122" s="41" t="s">
        <v>642</v>
      </c>
      <c r="F122" s="41" t="s">
        <v>121</v>
      </c>
      <c r="G122" s="41" t="s">
        <v>608</v>
      </c>
      <c r="H122" s="41" t="s">
        <v>136</v>
      </c>
      <c r="I122" s="41" t="s">
        <v>115</v>
      </c>
      <c r="J122" s="41"/>
      <c r="K122" s="41"/>
      <c r="L122" s="41"/>
      <c r="M122" s="41"/>
      <c r="N122" s="42">
        <v>617660.84</v>
      </c>
      <c r="O122" s="42">
        <v>262385.8</v>
      </c>
      <c r="P122" s="33"/>
      <c r="Q122" s="42"/>
      <c r="R122" s="42"/>
      <c r="S122" s="42">
        <v>355275.04</v>
      </c>
      <c r="T122" s="34">
        <v>42522</v>
      </c>
      <c r="U122" s="35">
        <v>42658</v>
      </c>
      <c r="V122" s="35">
        <v>42735</v>
      </c>
      <c r="W122" s="36">
        <v>43676</v>
      </c>
      <c r="X122" s="91">
        <v>0</v>
      </c>
      <c r="Y122" s="114">
        <f>S122*0.45</f>
        <v>159873.76799999998</v>
      </c>
      <c r="Z122" s="114">
        <f>S122*0.45</f>
        <v>159873.76799999998</v>
      </c>
      <c r="AA122" s="114">
        <f>S122*0.1</f>
        <v>35527.504000000001</v>
      </c>
      <c r="AB122" s="91">
        <v>0</v>
      </c>
      <c r="AC122" s="91"/>
      <c r="AD122" s="149"/>
      <c r="AE122" s="115"/>
      <c r="AF122" s="170">
        <v>6</v>
      </c>
      <c r="AG122" s="116" t="s">
        <v>237</v>
      </c>
      <c r="AH122" s="171">
        <v>7</v>
      </c>
      <c r="AI122" s="134" t="s">
        <v>238</v>
      </c>
      <c r="AJ122" s="136"/>
      <c r="AK122" s="133"/>
      <c r="AL122" s="117"/>
      <c r="AM122" s="117"/>
      <c r="AN122" s="117"/>
      <c r="AO122" s="117"/>
      <c r="AP122" s="120" t="s">
        <v>200</v>
      </c>
      <c r="AQ122" s="129" t="s">
        <v>770</v>
      </c>
      <c r="AR122" s="117">
        <v>3</v>
      </c>
      <c r="AS122" s="117" t="s">
        <v>201</v>
      </c>
      <c r="AT122" s="129" t="s">
        <v>771</v>
      </c>
      <c r="AU122" s="117">
        <v>92</v>
      </c>
      <c r="AV122" s="120"/>
      <c r="AW122" s="129"/>
      <c r="AX122" s="117"/>
      <c r="AY122" s="120" t="s">
        <v>198</v>
      </c>
      <c r="AZ122" s="129" t="s">
        <v>772</v>
      </c>
      <c r="BA122" s="117">
        <v>60</v>
      </c>
      <c r="BB122" s="117" t="s">
        <v>199</v>
      </c>
      <c r="BC122" s="116" t="s">
        <v>226</v>
      </c>
      <c r="BD122" s="117">
        <v>406</v>
      </c>
      <c r="BE122" s="117"/>
      <c r="BF122" s="117"/>
      <c r="BG122" s="132"/>
      <c r="BH122" s="57" t="s">
        <v>806</v>
      </c>
      <c r="BI122" s="364" t="s">
        <v>941</v>
      </c>
    </row>
    <row r="123" spans="1:150" ht="25.5" hidden="1" customHeight="1" x14ac:dyDescent="0.25">
      <c r="A123" s="29" t="s">
        <v>643</v>
      </c>
      <c r="B123" s="29" t="s">
        <v>644</v>
      </c>
      <c r="C123" s="29" t="s">
        <v>645</v>
      </c>
      <c r="D123" s="40" t="s">
        <v>646</v>
      </c>
      <c r="E123" s="41" t="s">
        <v>647</v>
      </c>
      <c r="F123" s="41" t="s">
        <v>121</v>
      </c>
      <c r="G123" s="41" t="s">
        <v>399</v>
      </c>
      <c r="H123" s="41" t="s">
        <v>136</v>
      </c>
      <c r="I123" s="41" t="s">
        <v>115</v>
      </c>
      <c r="J123" s="41"/>
      <c r="K123" s="41"/>
      <c r="L123" s="41"/>
      <c r="M123" s="41"/>
      <c r="N123" s="42">
        <v>1902679.07</v>
      </c>
      <c r="O123" s="42">
        <v>743921.52</v>
      </c>
      <c r="P123" s="33"/>
      <c r="Q123" s="42"/>
      <c r="R123" s="42"/>
      <c r="S123" s="42">
        <v>1158757.55</v>
      </c>
      <c r="T123" s="34">
        <v>42522</v>
      </c>
      <c r="U123" s="35">
        <v>42658</v>
      </c>
      <c r="V123" s="35">
        <v>42735</v>
      </c>
      <c r="W123" s="36">
        <v>43585</v>
      </c>
      <c r="X123" s="91">
        <v>0</v>
      </c>
      <c r="Y123" s="114">
        <f>S123*0.4</f>
        <v>463503.02</v>
      </c>
      <c r="Z123" s="114">
        <f>S123*0.4</f>
        <v>463503.02</v>
      </c>
      <c r="AA123" s="114">
        <f>S123*0.2</f>
        <v>231751.51</v>
      </c>
      <c r="AB123" s="91">
        <v>0</v>
      </c>
      <c r="AC123" s="91"/>
      <c r="AD123" s="149"/>
      <c r="AE123" s="115"/>
      <c r="AF123" s="170">
        <v>7</v>
      </c>
      <c r="AG123" s="116" t="s">
        <v>238</v>
      </c>
      <c r="AH123" s="171">
        <v>6</v>
      </c>
      <c r="AI123" s="134" t="s">
        <v>237</v>
      </c>
      <c r="AJ123" s="136"/>
      <c r="AK123" s="133"/>
      <c r="AL123" s="117"/>
      <c r="AM123" s="117"/>
      <c r="AN123" s="117"/>
      <c r="AO123" s="117"/>
      <c r="AP123" s="120" t="s">
        <v>200</v>
      </c>
      <c r="AQ123" s="129" t="s">
        <v>770</v>
      </c>
      <c r="AR123" s="117">
        <v>1</v>
      </c>
      <c r="AS123" s="117" t="s">
        <v>201</v>
      </c>
      <c r="AT123" s="129" t="s">
        <v>771</v>
      </c>
      <c r="AU123" s="117">
        <v>137</v>
      </c>
      <c r="AV123" s="117" t="s">
        <v>197</v>
      </c>
      <c r="AW123" s="116" t="s">
        <v>773</v>
      </c>
      <c r="AX123" s="117">
        <v>11310</v>
      </c>
      <c r="AY123" s="120" t="s">
        <v>198</v>
      </c>
      <c r="AZ123" s="129" t="s">
        <v>772</v>
      </c>
      <c r="BA123" s="117">
        <v>110</v>
      </c>
      <c r="BB123" s="120"/>
      <c r="BC123" s="129"/>
      <c r="BD123" s="117"/>
      <c r="BE123" s="117"/>
      <c r="BF123" s="117"/>
      <c r="BG123" s="132"/>
      <c r="BH123" s="57" t="s">
        <v>805</v>
      </c>
      <c r="BI123" s="364" t="s">
        <v>941</v>
      </c>
    </row>
    <row r="124" spans="1:150" ht="25.5" hidden="1" customHeight="1" x14ac:dyDescent="0.25">
      <c r="A124" s="29" t="s">
        <v>648</v>
      </c>
      <c r="B124" s="29" t="s">
        <v>649</v>
      </c>
      <c r="C124" s="29" t="s">
        <v>650</v>
      </c>
      <c r="D124" s="40" t="s">
        <v>651</v>
      </c>
      <c r="E124" s="41" t="s">
        <v>652</v>
      </c>
      <c r="F124" s="41" t="s">
        <v>121</v>
      </c>
      <c r="G124" s="41" t="s">
        <v>361</v>
      </c>
      <c r="H124" s="41" t="s">
        <v>136</v>
      </c>
      <c r="I124" s="41" t="s">
        <v>115</v>
      </c>
      <c r="J124" s="41"/>
      <c r="K124" s="41"/>
      <c r="L124" s="41"/>
      <c r="M124" s="41"/>
      <c r="N124" s="42">
        <v>2854494.11</v>
      </c>
      <c r="O124" s="42">
        <v>603558.57999999996</v>
      </c>
      <c r="P124" s="33"/>
      <c r="Q124" s="42">
        <v>603558.57999999996</v>
      </c>
      <c r="R124" s="42"/>
      <c r="S124" s="42">
        <v>1647376.95</v>
      </c>
      <c r="T124" s="34">
        <v>42522</v>
      </c>
      <c r="U124" s="35">
        <v>42704</v>
      </c>
      <c r="V124" s="35">
        <v>42735</v>
      </c>
      <c r="W124" s="36">
        <v>43912</v>
      </c>
      <c r="X124" s="91">
        <v>0</v>
      </c>
      <c r="Y124" s="91">
        <f>S124/2</f>
        <v>823688.47499999998</v>
      </c>
      <c r="Z124" s="91">
        <f>S124/2</f>
        <v>823688.47499999998</v>
      </c>
      <c r="AA124" s="91">
        <v>0</v>
      </c>
      <c r="AB124" s="91">
        <v>0</v>
      </c>
      <c r="AC124" s="91"/>
      <c r="AD124" s="149"/>
      <c r="AE124" s="115"/>
      <c r="AF124" s="170">
        <v>6</v>
      </c>
      <c r="AG124" s="116" t="s">
        <v>774</v>
      </c>
      <c r="AH124" s="171">
        <v>7</v>
      </c>
      <c r="AI124" s="134" t="s">
        <v>238</v>
      </c>
      <c r="AJ124" s="136"/>
      <c r="AK124" s="133"/>
      <c r="AL124" s="117"/>
      <c r="AM124" s="117"/>
      <c r="AN124" s="117"/>
      <c r="AO124" s="117"/>
      <c r="AP124" s="117" t="s">
        <v>200</v>
      </c>
      <c r="AQ124" s="116" t="s">
        <v>770</v>
      </c>
      <c r="AR124" s="117">
        <v>7.5</v>
      </c>
      <c r="AS124" s="117" t="s">
        <v>201</v>
      </c>
      <c r="AT124" s="116" t="s">
        <v>771</v>
      </c>
      <c r="AU124" s="117">
        <v>29</v>
      </c>
      <c r="AV124" s="117"/>
      <c r="AW124" s="129"/>
      <c r="AX124" s="117"/>
      <c r="AY124" s="117" t="s">
        <v>198</v>
      </c>
      <c r="AZ124" s="129" t="s">
        <v>772</v>
      </c>
      <c r="BA124" s="117">
        <v>398</v>
      </c>
      <c r="BB124" s="117" t="s">
        <v>199</v>
      </c>
      <c r="BC124" s="116" t="s">
        <v>226</v>
      </c>
      <c r="BD124" s="117">
        <v>862</v>
      </c>
      <c r="BE124" s="117"/>
      <c r="BF124" s="117"/>
      <c r="BG124" s="132"/>
      <c r="BH124" s="57" t="s">
        <v>808</v>
      </c>
      <c r="BI124" s="364" t="s">
        <v>941</v>
      </c>
    </row>
    <row r="125" spans="1:150" ht="25.5" hidden="1" customHeight="1" x14ac:dyDescent="0.25">
      <c r="A125" s="29" t="s">
        <v>653</v>
      </c>
      <c r="B125" s="29" t="s">
        <v>654</v>
      </c>
      <c r="C125" s="29" t="s">
        <v>655</v>
      </c>
      <c r="D125" s="40" t="s">
        <v>656</v>
      </c>
      <c r="E125" s="41" t="s">
        <v>637</v>
      </c>
      <c r="F125" s="41" t="s">
        <v>121</v>
      </c>
      <c r="G125" s="41" t="s">
        <v>493</v>
      </c>
      <c r="H125" s="41" t="s">
        <v>136</v>
      </c>
      <c r="I125" s="41" t="s">
        <v>115</v>
      </c>
      <c r="J125" s="41"/>
      <c r="K125" s="41"/>
      <c r="L125" s="41"/>
      <c r="M125" s="41"/>
      <c r="N125" s="42">
        <f>SUM(O125:S125)</f>
        <v>444870</v>
      </c>
      <c r="O125" s="42">
        <v>320131.20000000001</v>
      </c>
      <c r="P125" s="33"/>
      <c r="Q125" s="42"/>
      <c r="R125" s="42"/>
      <c r="S125" s="42">
        <v>124738.8</v>
      </c>
      <c r="T125" s="34">
        <v>43250</v>
      </c>
      <c r="U125" s="35">
        <v>43281</v>
      </c>
      <c r="V125" s="35">
        <v>43373</v>
      </c>
      <c r="W125" s="36">
        <v>44286</v>
      </c>
      <c r="X125" s="91"/>
      <c r="Y125" s="91"/>
      <c r="Z125" s="91">
        <f>S125*0.1</f>
        <v>12473.880000000001</v>
      </c>
      <c r="AA125" s="91">
        <f>S125*0.7</f>
        <v>87317.16</v>
      </c>
      <c r="AB125" s="91">
        <f>S125*0.2</f>
        <v>24947.760000000002</v>
      </c>
      <c r="AC125" s="91"/>
      <c r="AD125" s="149"/>
      <c r="AE125" s="115"/>
      <c r="AF125" s="170">
        <v>6</v>
      </c>
      <c r="AG125" s="116" t="s">
        <v>774</v>
      </c>
      <c r="AH125" s="171">
        <v>7</v>
      </c>
      <c r="AI125" s="134" t="s">
        <v>238</v>
      </c>
      <c r="AJ125" s="136"/>
      <c r="AK125" s="133"/>
      <c r="AL125" s="117"/>
      <c r="AM125" s="117"/>
      <c r="AN125" s="117"/>
      <c r="AO125" s="117"/>
      <c r="AP125" s="117" t="s">
        <v>197</v>
      </c>
      <c r="AQ125" s="129" t="s">
        <v>773</v>
      </c>
      <c r="AR125" s="117">
        <v>221</v>
      </c>
      <c r="AS125" s="117"/>
      <c r="AT125" s="116"/>
      <c r="AU125" s="117"/>
      <c r="AV125" s="136"/>
      <c r="AW125" s="136"/>
      <c r="AX125" s="136"/>
      <c r="AY125" s="136"/>
      <c r="AZ125" s="136"/>
      <c r="BA125" s="136"/>
      <c r="BB125" s="117" t="s">
        <v>199</v>
      </c>
      <c r="BC125" s="116" t="s">
        <v>226</v>
      </c>
      <c r="BD125" s="117">
        <v>600</v>
      </c>
      <c r="BE125" s="117"/>
      <c r="BF125" s="117"/>
      <c r="BG125" s="132"/>
      <c r="BH125" s="57" t="s">
        <v>810</v>
      </c>
      <c r="BI125" s="364" t="s">
        <v>941</v>
      </c>
    </row>
    <row r="126" spans="1:150" ht="25.5" hidden="1" customHeight="1" x14ac:dyDescent="0.25">
      <c r="A126" s="29" t="s">
        <v>657</v>
      </c>
      <c r="B126" s="29" t="s">
        <v>658</v>
      </c>
      <c r="C126" s="29" t="s">
        <v>659</v>
      </c>
      <c r="D126" s="40" t="s">
        <v>660</v>
      </c>
      <c r="E126" s="41" t="s">
        <v>642</v>
      </c>
      <c r="F126" s="41" t="s">
        <v>121</v>
      </c>
      <c r="G126" s="41" t="s">
        <v>608</v>
      </c>
      <c r="H126" s="41" t="s">
        <v>136</v>
      </c>
      <c r="I126" s="41" t="s">
        <v>115</v>
      </c>
      <c r="J126" s="41"/>
      <c r="K126" s="41"/>
      <c r="L126" s="41"/>
      <c r="M126" s="41"/>
      <c r="N126" s="42">
        <v>136161.48000000001</v>
      </c>
      <c r="O126" s="42">
        <v>29723.21</v>
      </c>
      <c r="P126" s="33"/>
      <c r="Q126" s="42"/>
      <c r="R126" s="42"/>
      <c r="S126" s="42">
        <v>106438.27</v>
      </c>
      <c r="T126" s="34">
        <v>43160</v>
      </c>
      <c r="U126" s="35">
        <v>43191</v>
      </c>
      <c r="V126" s="35">
        <v>43281</v>
      </c>
      <c r="W126" s="36">
        <v>44196</v>
      </c>
      <c r="X126" s="91"/>
      <c r="Y126" s="91"/>
      <c r="Z126" s="91"/>
      <c r="AA126" s="91">
        <v>106438.27</v>
      </c>
      <c r="AB126" s="91"/>
      <c r="AC126" s="91"/>
      <c r="AD126" s="149"/>
      <c r="AE126" s="115"/>
      <c r="AF126" s="170">
        <v>7</v>
      </c>
      <c r="AG126" s="116" t="s">
        <v>238</v>
      </c>
      <c r="AH126" s="171"/>
      <c r="AI126" s="134"/>
      <c r="AJ126" s="136"/>
      <c r="AK126" s="133"/>
      <c r="AL126" s="117"/>
      <c r="AM126" s="117"/>
      <c r="AN126" s="117"/>
      <c r="AO126" s="117"/>
      <c r="AP126" s="117" t="s">
        <v>198</v>
      </c>
      <c r="AQ126" s="129" t="s">
        <v>772</v>
      </c>
      <c r="AR126" s="117">
        <v>50</v>
      </c>
      <c r="AS126" s="117"/>
      <c r="AT126" s="116"/>
      <c r="AU126" s="117"/>
      <c r="AV126" s="136"/>
      <c r="AW126" s="136"/>
      <c r="AX126" s="136"/>
      <c r="AY126" s="136"/>
      <c r="AZ126" s="136"/>
      <c r="BA126" s="136"/>
      <c r="BB126" s="117"/>
      <c r="BC126" s="117"/>
      <c r="BD126" s="117"/>
      <c r="BE126" s="117"/>
      <c r="BF126" s="117"/>
      <c r="BG126" s="132"/>
      <c r="BH126" s="57" t="s">
        <v>809</v>
      </c>
      <c r="BI126" s="364" t="s">
        <v>941</v>
      </c>
    </row>
    <row r="127" spans="1:150" ht="25.5" hidden="1" customHeight="1" x14ac:dyDescent="0.25">
      <c r="A127" s="29" t="s">
        <v>661</v>
      </c>
      <c r="B127" s="29" t="s">
        <v>662</v>
      </c>
      <c r="C127" s="29" t="s">
        <v>663</v>
      </c>
      <c r="D127" s="40" t="s">
        <v>664</v>
      </c>
      <c r="E127" s="41" t="s">
        <v>647</v>
      </c>
      <c r="F127" s="41" t="s">
        <v>121</v>
      </c>
      <c r="G127" s="41" t="s">
        <v>399</v>
      </c>
      <c r="H127" s="41" t="s">
        <v>136</v>
      </c>
      <c r="I127" s="41" t="s">
        <v>115</v>
      </c>
      <c r="J127" s="41"/>
      <c r="K127" s="41"/>
      <c r="L127" s="41"/>
      <c r="M127" s="41"/>
      <c r="N127" s="42">
        <v>548947.86</v>
      </c>
      <c r="O127" s="42">
        <v>274473.93</v>
      </c>
      <c r="P127" s="33"/>
      <c r="Q127" s="42"/>
      <c r="R127" s="42"/>
      <c r="S127" s="42">
        <v>274473.93</v>
      </c>
      <c r="T127" s="34">
        <v>43311</v>
      </c>
      <c r="U127" s="35">
        <v>43342</v>
      </c>
      <c r="V127" s="35">
        <v>43434</v>
      </c>
      <c r="W127" s="36">
        <v>44205</v>
      </c>
      <c r="X127" s="91"/>
      <c r="Y127" s="91"/>
      <c r="Z127" s="91">
        <v>40000</v>
      </c>
      <c r="AA127" s="91">
        <v>100000</v>
      </c>
      <c r="AB127" s="91">
        <v>58473.93</v>
      </c>
      <c r="AC127" s="91"/>
      <c r="AD127" s="149"/>
      <c r="AE127" s="115"/>
      <c r="AF127" s="170">
        <v>7</v>
      </c>
      <c r="AG127" s="116" t="s">
        <v>238</v>
      </c>
      <c r="AH127" s="170">
        <v>6</v>
      </c>
      <c r="AI127" s="116" t="s">
        <v>774</v>
      </c>
      <c r="AJ127" s="120">
        <v>50</v>
      </c>
      <c r="AK127" s="150" t="s">
        <v>775</v>
      </c>
      <c r="AL127" s="117"/>
      <c r="AM127" s="117"/>
      <c r="AN127" s="117"/>
      <c r="AO127" s="117"/>
      <c r="AP127" s="117" t="s">
        <v>200</v>
      </c>
      <c r="AQ127" s="116" t="s">
        <v>770</v>
      </c>
      <c r="AR127" s="117">
        <v>0.22700000000000001</v>
      </c>
      <c r="AS127" s="117" t="s">
        <v>201</v>
      </c>
      <c r="AT127" s="116" t="s">
        <v>771</v>
      </c>
      <c r="AU127" s="117">
        <v>27</v>
      </c>
      <c r="AV127" s="117"/>
      <c r="AW127" s="129"/>
      <c r="AX127" s="117"/>
      <c r="AY127" s="117" t="s">
        <v>198</v>
      </c>
      <c r="AZ127" s="129" t="s">
        <v>772</v>
      </c>
      <c r="BA127" s="117">
        <v>93</v>
      </c>
      <c r="BB127" s="117"/>
      <c r="BC127" s="117"/>
      <c r="BD127" s="117"/>
      <c r="BE127" s="117"/>
      <c r="BF127" s="117"/>
      <c r="BG127" s="132"/>
      <c r="BH127" s="57" t="s">
        <v>811</v>
      </c>
      <c r="BI127" s="364" t="s">
        <v>941</v>
      </c>
    </row>
    <row r="128" spans="1:150" ht="38.25" hidden="1" customHeight="1" x14ac:dyDescent="0.25">
      <c r="A128" s="29" t="s">
        <v>665</v>
      </c>
      <c r="B128" s="29" t="s">
        <v>666</v>
      </c>
      <c r="C128" s="29" t="s">
        <v>667</v>
      </c>
      <c r="D128" s="40" t="s">
        <v>668</v>
      </c>
      <c r="E128" s="41" t="s">
        <v>652</v>
      </c>
      <c r="F128" s="41" t="s">
        <v>121</v>
      </c>
      <c r="G128" s="41" t="s">
        <v>361</v>
      </c>
      <c r="H128" s="41" t="s">
        <v>136</v>
      </c>
      <c r="I128" s="41" t="s">
        <v>115</v>
      </c>
      <c r="J128" s="41"/>
      <c r="K128" s="41"/>
      <c r="L128" s="41"/>
      <c r="M128" s="41"/>
      <c r="N128" s="42">
        <f>SUM(O128:S128)</f>
        <v>646255.83000000007</v>
      </c>
      <c r="O128" s="42">
        <v>150423.45000000001</v>
      </c>
      <c r="P128" s="33"/>
      <c r="Q128" s="42">
        <v>150423.45000000001</v>
      </c>
      <c r="R128" s="42"/>
      <c r="S128" s="42">
        <v>345408.93</v>
      </c>
      <c r="T128" s="34">
        <v>43368</v>
      </c>
      <c r="U128" s="35">
        <v>43399</v>
      </c>
      <c r="V128" s="35">
        <v>43462</v>
      </c>
      <c r="W128" s="36">
        <v>44196</v>
      </c>
      <c r="X128" s="91"/>
      <c r="Y128" s="91"/>
      <c r="Z128" s="91">
        <f>S128*0.1</f>
        <v>34540.893000000004</v>
      </c>
      <c r="AA128" s="91">
        <f>S128*0.7</f>
        <v>241786.25099999999</v>
      </c>
      <c r="AB128" s="91">
        <f>S128-Z128-AA128</f>
        <v>69081.786000000022</v>
      </c>
      <c r="AC128" s="91"/>
      <c r="AD128" s="149"/>
      <c r="AE128" s="115"/>
      <c r="AF128" s="170">
        <v>6</v>
      </c>
      <c r="AG128" s="116" t="s">
        <v>774</v>
      </c>
      <c r="AH128" s="171">
        <v>7</v>
      </c>
      <c r="AI128" s="134" t="s">
        <v>238</v>
      </c>
      <c r="AJ128" s="120">
        <v>50</v>
      </c>
      <c r="AK128" s="150" t="s">
        <v>775</v>
      </c>
      <c r="AL128" s="117"/>
      <c r="AM128" s="117"/>
      <c r="AN128" s="117"/>
      <c r="AO128" s="117"/>
      <c r="AP128" s="117" t="s">
        <v>200</v>
      </c>
      <c r="AQ128" s="116" t="s">
        <v>770</v>
      </c>
      <c r="AR128" s="117">
        <v>3.45</v>
      </c>
      <c r="AS128" s="117" t="s">
        <v>201</v>
      </c>
      <c r="AT128" s="116" t="s">
        <v>771</v>
      </c>
      <c r="AU128" s="117">
        <v>17</v>
      </c>
      <c r="AV128" s="117"/>
      <c r="AW128" s="129"/>
      <c r="AX128" s="117"/>
      <c r="AY128" s="117" t="s">
        <v>198</v>
      </c>
      <c r="AZ128" s="129" t="s">
        <v>772</v>
      </c>
      <c r="BA128" s="117">
        <v>32</v>
      </c>
      <c r="BB128" s="117"/>
      <c r="BC128" s="117"/>
      <c r="BD128" s="117"/>
      <c r="BE128" s="117"/>
      <c r="BF128" s="117"/>
      <c r="BG128" s="132"/>
      <c r="BH128" s="57" t="s">
        <v>812</v>
      </c>
      <c r="BI128" s="364" t="s">
        <v>941</v>
      </c>
    </row>
    <row r="129" spans="1:150" s="113" customFormat="1" ht="25.5" hidden="1" customHeight="1" x14ac:dyDescent="0.25">
      <c r="A129" s="20" t="s">
        <v>669</v>
      </c>
      <c r="B129" s="21" t="s">
        <v>83</v>
      </c>
      <c r="C129" s="21"/>
      <c r="D129" s="37" t="s">
        <v>670</v>
      </c>
      <c r="E129" s="23"/>
      <c r="F129" s="23"/>
      <c r="G129" s="23"/>
      <c r="H129" s="23"/>
      <c r="I129" s="23"/>
      <c r="J129" s="23"/>
      <c r="K129" s="23"/>
      <c r="L129" s="23"/>
      <c r="M129" s="23"/>
      <c r="N129" s="23"/>
      <c r="O129" s="23"/>
      <c r="P129" s="23"/>
      <c r="Q129" s="23"/>
      <c r="R129" s="23"/>
      <c r="S129" s="52"/>
      <c r="T129" s="25"/>
      <c r="U129" s="38"/>
      <c r="V129" s="38"/>
      <c r="W129" s="28" t="s">
        <v>275</v>
      </c>
      <c r="X129" s="108"/>
      <c r="Y129" s="108"/>
      <c r="Z129" s="108"/>
      <c r="AA129" s="108"/>
      <c r="AB129" s="108"/>
      <c r="AC129" s="108"/>
      <c r="AD129" s="138"/>
      <c r="AE129" s="109"/>
      <c r="AF129" s="112"/>
      <c r="AG129" s="110"/>
      <c r="AH129" s="110"/>
      <c r="AI129" s="111"/>
      <c r="AJ129" s="109"/>
      <c r="AK129" s="112"/>
      <c r="AL129" s="110"/>
      <c r="AM129" s="110"/>
      <c r="AN129" s="110"/>
      <c r="AO129" s="110"/>
      <c r="AP129" s="110"/>
      <c r="AQ129" s="110"/>
      <c r="AR129" s="110"/>
      <c r="AS129" s="110"/>
      <c r="AT129" s="110"/>
      <c r="AU129" s="110"/>
      <c r="AV129" s="110"/>
      <c r="AW129" s="110"/>
      <c r="AX129" s="110"/>
      <c r="AY129" s="110"/>
      <c r="AZ129" s="110"/>
      <c r="BA129" s="110"/>
      <c r="BB129" s="110"/>
      <c r="BC129" s="110"/>
      <c r="BD129" s="110"/>
      <c r="BE129" s="110"/>
      <c r="BF129" s="110"/>
      <c r="BG129" s="111"/>
      <c r="BH129" s="57"/>
      <c r="BI129" s="364" t="s">
        <v>275</v>
      </c>
      <c r="BJ129" s="101"/>
      <c r="BK129" s="101"/>
      <c r="BL129" s="101"/>
      <c r="BM129" s="101"/>
      <c r="BN129" s="101"/>
      <c r="BO129" s="101"/>
      <c r="BP129" s="101"/>
      <c r="BQ129" s="101"/>
      <c r="BR129" s="101"/>
      <c r="BS129" s="101"/>
      <c r="BT129" s="101"/>
      <c r="BU129" s="101"/>
      <c r="BV129" s="101"/>
      <c r="BW129" s="101"/>
      <c r="BX129" s="101"/>
      <c r="BY129" s="101"/>
      <c r="BZ129" s="101"/>
      <c r="CA129" s="101"/>
      <c r="CB129" s="101"/>
      <c r="CC129" s="101"/>
      <c r="CD129" s="101"/>
      <c r="CE129" s="101"/>
      <c r="CF129" s="101"/>
      <c r="CG129" s="101"/>
      <c r="CH129" s="101"/>
      <c r="CI129" s="101"/>
      <c r="CJ129" s="101"/>
      <c r="CK129" s="101"/>
      <c r="CL129" s="101"/>
      <c r="CM129" s="101"/>
      <c r="CN129" s="101"/>
      <c r="CO129" s="101"/>
      <c r="CP129" s="101"/>
      <c r="CQ129" s="101"/>
      <c r="CR129" s="101"/>
      <c r="CS129" s="101"/>
      <c r="CT129" s="101"/>
      <c r="CU129" s="101"/>
      <c r="CV129" s="101"/>
      <c r="CW129" s="101"/>
      <c r="CX129" s="101"/>
      <c r="CY129" s="101"/>
      <c r="CZ129" s="101"/>
      <c r="DA129" s="101"/>
      <c r="DB129" s="101"/>
      <c r="DC129" s="101"/>
      <c r="DD129" s="101"/>
      <c r="DE129" s="101"/>
      <c r="DF129" s="101"/>
      <c r="DG129" s="101"/>
      <c r="DH129" s="101"/>
      <c r="DI129" s="101"/>
      <c r="DJ129" s="101"/>
      <c r="DK129" s="101"/>
      <c r="DL129" s="101"/>
      <c r="DM129" s="101"/>
      <c r="DN129" s="101"/>
      <c r="DO129" s="101"/>
      <c r="DP129" s="101"/>
      <c r="DQ129" s="101"/>
      <c r="DR129" s="101"/>
      <c r="DS129" s="101"/>
      <c r="DT129" s="101"/>
      <c r="DU129" s="101"/>
      <c r="DV129" s="101"/>
      <c r="DW129" s="101"/>
      <c r="DX129" s="101"/>
      <c r="DY129" s="101"/>
      <c r="DZ129" s="101"/>
      <c r="EA129" s="101"/>
      <c r="EB129" s="101"/>
      <c r="EC129" s="101"/>
      <c r="ED129" s="101"/>
      <c r="EE129" s="101"/>
      <c r="EF129" s="101"/>
      <c r="EG129" s="101"/>
      <c r="EH129" s="101"/>
      <c r="EI129" s="101"/>
      <c r="EJ129" s="101"/>
      <c r="EK129" s="101"/>
      <c r="EL129" s="101"/>
      <c r="EM129" s="101"/>
      <c r="EN129" s="101"/>
      <c r="EO129" s="101"/>
      <c r="EP129" s="101"/>
      <c r="EQ129" s="101"/>
      <c r="ER129" s="101"/>
      <c r="ES129" s="101"/>
      <c r="ET129" s="101"/>
    </row>
    <row r="130" spans="1:150" ht="25.5" hidden="1" customHeight="1" x14ac:dyDescent="0.25">
      <c r="A130" s="29" t="s">
        <v>671</v>
      </c>
      <c r="B130" s="29" t="s">
        <v>672</v>
      </c>
      <c r="C130" s="29" t="s">
        <v>673</v>
      </c>
      <c r="D130" s="30" t="s">
        <v>674</v>
      </c>
      <c r="E130" s="31" t="s">
        <v>652</v>
      </c>
      <c r="F130" s="32" t="s">
        <v>121</v>
      </c>
      <c r="G130" s="32" t="s">
        <v>361</v>
      </c>
      <c r="H130" s="32" t="s">
        <v>140</v>
      </c>
      <c r="I130" s="32" t="s">
        <v>115</v>
      </c>
      <c r="J130" s="32"/>
      <c r="K130" s="32"/>
      <c r="L130" s="32"/>
      <c r="M130" s="32"/>
      <c r="N130" s="33">
        <v>1800833.49</v>
      </c>
      <c r="O130" s="33">
        <v>371892.95</v>
      </c>
      <c r="P130" s="33">
        <v>0</v>
      </c>
      <c r="Q130" s="33">
        <v>0</v>
      </c>
      <c r="R130" s="33">
        <v>0</v>
      </c>
      <c r="S130" s="33">
        <v>1428940.54</v>
      </c>
      <c r="T130" s="34">
        <v>42491</v>
      </c>
      <c r="U130" s="35">
        <v>42705</v>
      </c>
      <c r="V130" s="35">
        <v>42794</v>
      </c>
      <c r="W130" s="36">
        <v>44561</v>
      </c>
      <c r="X130" s="114">
        <v>0</v>
      </c>
      <c r="Y130" s="114">
        <v>250000</v>
      </c>
      <c r="Z130" s="114">
        <v>332000</v>
      </c>
      <c r="AA130" s="114">
        <v>641207.01</v>
      </c>
      <c r="AB130" s="114">
        <f>S130-Y130-Z130-AA130</f>
        <v>205733.53000000003</v>
      </c>
      <c r="AC130" s="114"/>
      <c r="AD130" s="139"/>
      <c r="AE130" s="115"/>
      <c r="AF130" s="172">
        <v>8</v>
      </c>
      <c r="AG130" s="129" t="s">
        <v>239</v>
      </c>
      <c r="AH130" s="120"/>
      <c r="AI130" s="135"/>
      <c r="AJ130" s="136"/>
      <c r="AK130" s="119"/>
      <c r="AL130" s="120"/>
      <c r="AM130" s="120"/>
      <c r="AN130" s="120"/>
      <c r="AO130" s="120"/>
      <c r="AP130" s="120" t="s">
        <v>202</v>
      </c>
      <c r="AQ130" s="129" t="s">
        <v>203</v>
      </c>
      <c r="AR130" s="120">
        <f>125.34+23+0.66</f>
        <v>149</v>
      </c>
      <c r="AS130" s="120" t="s">
        <v>204</v>
      </c>
      <c r="AT130" s="129" t="s">
        <v>227</v>
      </c>
      <c r="AU130" s="120">
        <v>68.709999999999994</v>
      </c>
      <c r="AV130" s="120"/>
      <c r="AW130" s="120"/>
      <c r="AX130" s="120"/>
      <c r="AY130" s="120"/>
      <c r="AZ130" s="120"/>
      <c r="BA130" s="120"/>
      <c r="BB130" s="120"/>
      <c r="BC130" s="120"/>
      <c r="BD130" s="120"/>
      <c r="BE130" s="120"/>
      <c r="BF130" s="120"/>
      <c r="BG130" s="135"/>
      <c r="BH130" s="57" t="s">
        <v>803</v>
      </c>
      <c r="BI130" s="364" t="s">
        <v>941</v>
      </c>
    </row>
    <row r="131" spans="1:150" ht="24.75" hidden="1" customHeight="1" thickBot="1" x14ac:dyDescent="0.3">
      <c r="A131" s="15" t="s">
        <v>675</v>
      </c>
      <c r="B131" s="16" t="s">
        <v>83</v>
      </c>
      <c r="C131" s="16"/>
      <c r="D131" s="16" t="s">
        <v>676</v>
      </c>
      <c r="E131" s="17"/>
      <c r="F131" s="17"/>
      <c r="G131" s="17"/>
      <c r="H131" s="17"/>
      <c r="I131" s="17"/>
      <c r="J131" s="17"/>
      <c r="K131" s="17"/>
      <c r="L131" s="17"/>
      <c r="M131" s="17"/>
      <c r="N131" s="17"/>
      <c r="O131" s="17"/>
      <c r="P131" s="17"/>
      <c r="Q131" s="17"/>
      <c r="R131" s="17"/>
      <c r="S131" s="17"/>
      <c r="T131" s="46"/>
      <c r="U131" s="47"/>
      <c r="V131" s="47"/>
      <c r="W131" s="48" t="s">
        <v>275</v>
      </c>
      <c r="X131" s="17"/>
      <c r="Y131" s="17"/>
      <c r="Z131" s="17"/>
      <c r="AA131" s="17"/>
      <c r="AB131" s="17"/>
      <c r="AC131" s="17"/>
      <c r="AD131" s="17"/>
      <c r="AE131" s="115"/>
      <c r="AF131" s="17"/>
      <c r="AG131" s="17"/>
      <c r="AH131" s="17"/>
      <c r="AI131" s="17"/>
      <c r="AJ131" s="136"/>
      <c r="AK131" s="17"/>
      <c r="AL131" s="17"/>
      <c r="AM131" s="17"/>
      <c r="AN131" s="17"/>
      <c r="AO131" s="17"/>
      <c r="AP131" s="107"/>
      <c r="AQ131" s="107"/>
      <c r="AR131" s="107"/>
      <c r="AS131" s="107"/>
      <c r="AT131" s="17"/>
      <c r="AU131" s="107"/>
      <c r="AV131" s="107"/>
      <c r="AW131" s="17"/>
      <c r="AX131" s="107"/>
      <c r="AY131" s="107"/>
      <c r="AZ131" s="17"/>
      <c r="BA131" s="107"/>
      <c r="BB131" s="107"/>
      <c r="BC131" s="107"/>
      <c r="BD131" s="107"/>
      <c r="BE131" s="107"/>
      <c r="BF131" s="107"/>
      <c r="BG131" s="107"/>
      <c r="BH131" s="57"/>
      <c r="BI131" s="364" t="s">
        <v>275</v>
      </c>
    </row>
    <row r="132" spans="1:150" s="113" customFormat="1" ht="25.5" hidden="1" customHeight="1" x14ac:dyDescent="0.25">
      <c r="A132" s="20" t="s">
        <v>677</v>
      </c>
      <c r="B132" s="21" t="s">
        <v>83</v>
      </c>
      <c r="C132" s="21"/>
      <c r="D132" s="22" t="s">
        <v>678</v>
      </c>
      <c r="E132" s="23"/>
      <c r="F132" s="23"/>
      <c r="G132" s="23"/>
      <c r="H132" s="23"/>
      <c r="I132" s="23"/>
      <c r="J132" s="23"/>
      <c r="K132" s="23"/>
      <c r="L132" s="23"/>
      <c r="M132" s="23"/>
      <c r="N132" s="23"/>
      <c r="O132" s="23"/>
      <c r="P132" s="23"/>
      <c r="Q132" s="23"/>
      <c r="R132" s="23"/>
      <c r="S132" s="24"/>
      <c r="T132" s="25"/>
      <c r="U132" s="38"/>
      <c r="V132" s="38"/>
      <c r="W132" s="28" t="s">
        <v>275</v>
      </c>
      <c r="X132" s="108"/>
      <c r="Y132" s="108"/>
      <c r="Z132" s="108"/>
      <c r="AA132" s="108"/>
      <c r="AB132" s="108"/>
      <c r="AC132" s="108"/>
      <c r="AD132" s="138"/>
      <c r="AE132" s="109"/>
      <c r="AF132" s="112"/>
      <c r="AG132" s="110"/>
      <c r="AH132" s="110"/>
      <c r="AI132" s="111"/>
      <c r="AJ132" s="109"/>
      <c r="AK132" s="112"/>
      <c r="AL132" s="110"/>
      <c r="AM132" s="110"/>
      <c r="AN132" s="110"/>
      <c r="AO132" s="110"/>
      <c r="AP132" s="110"/>
      <c r="AQ132" s="110"/>
      <c r="AR132" s="110"/>
      <c r="AS132" s="110"/>
      <c r="AT132" s="110"/>
      <c r="AU132" s="110"/>
      <c r="AV132" s="110"/>
      <c r="AW132" s="110"/>
      <c r="AX132" s="110"/>
      <c r="AY132" s="110"/>
      <c r="AZ132" s="110"/>
      <c r="BA132" s="110"/>
      <c r="BB132" s="110"/>
      <c r="BC132" s="110"/>
      <c r="BD132" s="110"/>
      <c r="BE132" s="110"/>
      <c r="BF132" s="110"/>
      <c r="BG132" s="111"/>
      <c r="BH132" s="57"/>
      <c r="BI132" s="364" t="s">
        <v>275</v>
      </c>
      <c r="BJ132" s="101"/>
      <c r="BK132" s="101"/>
      <c r="BL132" s="101"/>
      <c r="BM132" s="101"/>
      <c r="BN132" s="101"/>
      <c r="BO132" s="101"/>
      <c r="BP132" s="101"/>
      <c r="BQ132" s="101"/>
      <c r="BR132" s="101"/>
      <c r="BS132" s="101"/>
      <c r="BT132" s="101"/>
      <c r="BU132" s="101"/>
      <c r="BV132" s="101"/>
      <c r="BW132" s="101"/>
      <c r="BX132" s="101"/>
      <c r="BY132" s="101"/>
      <c r="BZ132" s="101"/>
      <c r="CA132" s="101"/>
      <c r="CB132" s="101"/>
      <c r="CC132" s="101"/>
      <c r="CD132" s="101"/>
      <c r="CE132" s="101"/>
      <c r="CF132" s="101"/>
      <c r="CG132" s="101"/>
      <c r="CH132" s="101"/>
      <c r="CI132" s="101"/>
      <c r="CJ132" s="101"/>
      <c r="CK132" s="101"/>
      <c r="CL132" s="101"/>
      <c r="CM132" s="101"/>
      <c r="CN132" s="101"/>
      <c r="CO132" s="101"/>
      <c r="CP132" s="101"/>
      <c r="CQ132" s="101"/>
      <c r="CR132" s="101"/>
      <c r="CS132" s="101"/>
      <c r="CT132" s="101"/>
      <c r="CU132" s="101"/>
      <c r="CV132" s="101"/>
      <c r="CW132" s="101"/>
      <c r="CX132" s="101"/>
      <c r="CY132" s="101"/>
      <c r="CZ132" s="101"/>
      <c r="DA132" s="101"/>
      <c r="DB132" s="101"/>
      <c r="DC132" s="101"/>
      <c r="DD132" s="101"/>
      <c r="DE132" s="101"/>
      <c r="DF132" s="101"/>
      <c r="DG132" s="101"/>
      <c r="DH132" s="101"/>
      <c r="DI132" s="101"/>
      <c r="DJ132" s="101"/>
      <c r="DK132" s="101"/>
      <c r="DL132" s="101"/>
      <c r="DM132" s="101"/>
      <c r="DN132" s="101"/>
      <c r="DO132" s="101"/>
      <c r="DP132" s="101"/>
      <c r="DQ132" s="101"/>
      <c r="DR132" s="101"/>
      <c r="DS132" s="101"/>
      <c r="DT132" s="101"/>
      <c r="DU132" s="101"/>
      <c r="DV132" s="101"/>
      <c r="DW132" s="101"/>
      <c r="DX132" s="101"/>
      <c r="DY132" s="101"/>
      <c r="DZ132" s="101"/>
      <c r="EA132" s="101"/>
      <c r="EB132" s="101"/>
      <c r="EC132" s="101"/>
      <c r="ED132" s="101"/>
      <c r="EE132" s="101"/>
      <c r="EF132" s="101"/>
      <c r="EG132" s="101"/>
      <c r="EH132" s="101"/>
      <c r="EI132" s="101"/>
      <c r="EJ132" s="101"/>
      <c r="EK132" s="101"/>
      <c r="EL132" s="101"/>
      <c r="EM132" s="101"/>
      <c r="EN132" s="101"/>
      <c r="EO132" s="101"/>
      <c r="EP132" s="101"/>
      <c r="EQ132" s="101"/>
      <c r="ER132" s="101"/>
      <c r="ES132" s="101"/>
      <c r="ET132" s="101"/>
    </row>
    <row r="133" spans="1:150" ht="25.5" hidden="1" customHeight="1" x14ac:dyDescent="0.25">
      <c r="A133" s="29" t="s">
        <v>679</v>
      </c>
      <c r="B133" s="29" t="s">
        <v>680</v>
      </c>
      <c r="C133" s="29" t="s">
        <v>681</v>
      </c>
      <c r="D133" s="30" t="s">
        <v>682</v>
      </c>
      <c r="E133" s="31" t="s">
        <v>683</v>
      </c>
      <c r="F133" s="32" t="s">
        <v>121</v>
      </c>
      <c r="G133" s="32" t="s">
        <v>408</v>
      </c>
      <c r="H133" s="32" t="s">
        <v>143</v>
      </c>
      <c r="I133" s="32" t="s">
        <v>115</v>
      </c>
      <c r="J133" s="32"/>
      <c r="K133" s="32"/>
      <c r="L133" s="32"/>
      <c r="M133" s="32"/>
      <c r="N133" s="33">
        <f>R133+S133</f>
        <v>3020256.02</v>
      </c>
      <c r="O133" s="33"/>
      <c r="P133" s="33"/>
      <c r="Q133" s="33"/>
      <c r="R133" s="33">
        <v>453038.4</v>
      </c>
      <c r="S133" s="33">
        <v>2567217.62</v>
      </c>
      <c r="T133" s="34">
        <v>42826</v>
      </c>
      <c r="U133" s="35">
        <v>42856</v>
      </c>
      <c r="V133" s="35">
        <v>42916</v>
      </c>
      <c r="W133" s="36">
        <v>44773</v>
      </c>
      <c r="X133" s="114"/>
      <c r="Y133" s="114">
        <f>S133/2</f>
        <v>1283608.81</v>
      </c>
      <c r="Z133" s="114">
        <f>S133/2</f>
        <v>1283608.81</v>
      </c>
      <c r="AA133" s="114"/>
      <c r="AB133" s="114"/>
      <c r="AC133" s="114"/>
      <c r="AD133" s="139"/>
      <c r="AE133" s="115"/>
      <c r="AF133" s="119">
        <v>5</v>
      </c>
      <c r="AG133" s="173" t="s">
        <v>776</v>
      </c>
      <c r="AH133" s="120"/>
      <c r="AI133" s="174"/>
      <c r="AJ133" s="136"/>
      <c r="AK133" s="175"/>
      <c r="AL133" s="120"/>
      <c r="AM133" s="120"/>
      <c r="AN133" s="120"/>
      <c r="AO133" s="120"/>
      <c r="AP133" s="176" t="s">
        <v>205</v>
      </c>
      <c r="AQ133" s="173" t="s">
        <v>777</v>
      </c>
      <c r="AR133" s="177">
        <v>5100</v>
      </c>
      <c r="AS133" s="120"/>
      <c r="AT133" s="178"/>
      <c r="AU133" s="173"/>
      <c r="AV133" s="120"/>
      <c r="AW133" s="120"/>
      <c r="AX133" s="120"/>
      <c r="AY133" s="120"/>
      <c r="AZ133" s="120"/>
      <c r="BA133" s="120"/>
      <c r="BB133" s="120"/>
      <c r="BC133" s="120"/>
      <c r="BD133" s="120"/>
      <c r="BE133" s="120"/>
      <c r="BF133" s="120"/>
      <c r="BG133" s="135"/>
      <c r="BH133" s="57" t="s">
        <v>804</v>
      </c>
      <c r="BI133" s="364" t="s">
        <v>941</v>
      </c>
    </row>
    <row r="134" spans="1:150" ht="24.75" hidden="1" customHeight="1" thickBot="1" x14ac:dyDescent="0.3">
      <c r="A134" s="15" t="s">
        <v>684</v>
      </c>
      <c r="B134" s="16" t="s">
        <v>83</v>
      </c>
      <c r="C134" s="16"/>
      <c r="D134" s="16" t="s">
        <v>685</v>
      </c>
      <c r="E134" s="17"/>
      <c r="F134" s="17"/>
      <c r="G134" s="17"/>
      <c r="H134" s="17"/>
      <c r="I134" s="17"/>
      <c r="J134" s="17"/>
      <c r="K134" s="17"/>
      <c r="L134" s="17"/>
      <c r="M134" s="17"/>
      <c r="N134" s="17"/>
      <c r="O134" s="17"/>
      <c r="P134" s="17"/>
      <c r="Q134" s="17"/>
      <c r="R134" s="17"/>
      <c r="S134" s="17"/>
      <c r="T134" s="46"/>
      <c r="U134" s="47"/>
      <c r="V134" s="47"/>
      <c r="W134" s="48" t="s">
        <v>275</v>
      </c>
      <c r="X134" s="17"/>
      <c r="Y134" s="17"/>
      <c r="Z134" s="17"/>
      <c r="AA134" s="17"/>
      <c r="AB134" s="17"/>
      <c r="AC134" s="17"/>
      <c r="AD134" s="17"/>
      <c r="AE134" s="115"/>
      <c r="AF134" s="17"/>
      <c r="AG134" s="17"/>
      <c r="AH134" s="17"/>
      <c r="AI134" s="17"/>
      <c r="AJ134" s="17"/>
      <c r="AK134" s="17"/>
      <c r="AL134" s="17"/>
      <c r="AM134" s="17"/>
      <c r="AN134" s="17"/>
      <c r="AO134" s="17"/>
      <c r="AP134" s="107"/>
      <c r="AQ134" s="107"/>
      <c r="AR134" s="107"/>
      <c r="AS134" s="107"/>
      <c r="AT134" s="17"/>
      <c r="AU134" s="107"/>
      <c r="AV134" s="107"/>
      <c r="AW134" s="17"/>
      <c r="AX134" s="107"/>
      <c r="AY134" s="107"/>
      <c r="AZ134" s="17"/>
      <c r="BA134" s="107"/>
      <c r="BB134" s="107"/>
      <c r="BC134" s="107"/>
      <c r="BD134" s="107"/>
      <c r="BE134" s="107"/>
      <c r="BF134" s="107"/>
      <c r="BG134" s="107"/>
      <c r="BH134" s="57"/>
      <c r="BI134" s="364" t="s">
        <v>275</v>
      </c>
    </row>
    <row r="135" spans="1:150" ht="24.75" hidden="1" customHeight="1" thickBot="1" x14ac:dyDescent="0.3">
      <c r="A135" s="15" t="s">
        <v>686</v>
      </c>
      <c r="B135" s="16" t="s">
        <v>83</v>
      </c>
      <c r="C135" s="16"/>
      <c r="D135" s="16" t="s">
        <v>687</v>
      </c>
      <c r="E135" s="17"/>
      <c r="F135" s="17"/>
      <c r="G135" s="17"/>
      <c r="H135" s="17"/>
      <c r="I135" s="17"/>
      <c r="J135" s="17"/>
      <c r="K135" s="17"/>
      <c r="L135" s="17"/>
      <c r="M135" s="17"/>
      <c r="N135" s="17"/>
      <c r="O135" s="17"/>
      <c r="P135" s="17"/>
      <c r="Q135" s="17"/>
      <c r="R135" s="17"/>
      <c r="S135" s="17"/>
      <c r="T135" s="46"/>
      <c r="U135" s="47"/>
      <c r="V135" s="47"/>
      <c r="W135" s="48" t="s">
        <v>275</v>
      </c>
      <c r="X135" s="17"/>
      <c r="Y135" s="17"/>
      <c r="Z135" s="17"/>
      <c r="AA135" s="17"/>
      <c r="AB135" s="17"/>
      <c r="AC135" s="17"/>
      <c r="AD135" s="17"/>
      <c r="AE135" s="115"/>
      <c r="AF135" s="17"/>
      <c r="AG135" s="17"/>
      <c r="AH135" s="17"/>
      <c r="AI135" s="17"/>
      <c r="AJ135" s="17"/>
      <c r="AK135" s="17"/>
      <c r="AL135" s="17"/>
      <c r="AM135" s="17"/>
      <c r="AN135" s="17"/>
      <c r="AO135" s="17"/>
      <c r="AP135" s="107"/>
      <c r="AQ135" s="107"/>
      <c r="AR135" s="107"/>
      <c r="AS135" s="107"/>
      <c r="AT135" s="17"/>
      <c r="AU135" s="107"/>
      <c r="AV135" s="107"/>
      <c r="AW135" s="17"/>
      <c r="AX135" s="107"/>
      <c r="AY135" s="107"/>
      <c r="AZ135" s="17"/>
      <c r="BA135" s="107"/>
      <c r="BB135" s="107"/>
      <c r="BC135" s="107"/>
      <c r="BD135" s="107"/>
      <c r="BE135" s="107"/>
      <c r="BF135" s="107"/>
      <c r="BG135" s="107"/>
      <c r="BH135" s="57"/>
      <c r="BI135" s="364" t="s">
        <v>275</v>
      </c>
    </row>
    <row r="136" spans="1:150" s="113" customFormat="1" ht="25.5" hidden="1" customHeight="1" x14ac:dyDescent="0.25">
      <c r="A136" s="20" t="s">
        <v>688</v>
      </c>
      <c r="B136" s="21" t="s">
        <v>83</v>
      </c>
      <c r="C136" s="21"/>
      <c r="D136" s="37" t="s">
        <v>689</v>
      </c>
      <c r="E136" s="23"/>
      <c r="F136" s="23"/>
      <c r="G136" s="23"/>
      <c r="H136" s="23"/>
      <c r="I136" s="23"/>
      <c r="J136" s="23"/>
      <c r="K136" s="23"/>
      <c r="L136" s="23"/>
      <c r="M136" s="23"/>
      <c r="N136" s="23"/>
      <c r="O136" s="23"/>
      <c r="P136" s="23"/>
      <c r="Q136" s="23"/>
      <c r="R136" s="23"/>
      <c r="S136" s="24"/>
      <c r="T136" s="25"/>
      <c r="U136" s="38"/>
      <c r="V136" s="38"/>
      <c r="W136" s="28"/>
      <c r="X136" s="108"/>
      <c r="Y136" s="108"/>
      <c r="Z136" s="108"/>
      <c r="AA136" s="108"/>
      <c r="AB136" s="108"/>
      <c r="AC136" s="108"/>
      <c r="AD136" s="138"/>
      <c r="AE136" s="109"/>
      <c r="AF136" s="112"/>
      <c r="AG136" s="110"/>
      <c r="AH136" s="110"/>
      <c r="AI136" s="111"/>
      <c r="AJ136" s="109"/>
      <c r="AK136" s="112"/>
      <c r="AL136" s="110"/>
      <c r="AM136" s="110"/>
      <c r="AN136" s="110"/>
      <c r="AO136" s="110"/>
      <c r="AP136" s="110"/>
      <c r="AQ136" s="110"/>
      <c r="AR136" s="110"/>
      <c r="AS136" s="110"/>
      <c r="AT136" s="110"/>
      <c r="AU136" s="110"/>
      <c r="AV136" s="110"/>
      <c r="AW136" s="110"/>
      <c r="AX136" s="110"/>
      <c r="AY136" s="110"/>
      <c r="AZ136" s="110"/>
      <c r="BA136" s="110"/>
      <c r="BB136" s="110"/>
      <c r="BC136" s="110"/>
      <c r="BD136" s="110"/>
      <c r="BE136" s="110"/>
      <c r="BF136" s="110"/>
      <c r="BG136" s="111"/>
      <c r="BH136" s="57"/>
      <c r="BI136" s="364" t="s">
        <v>275</v>
      </c>
      <c r="BJ136" s="101"/>
      <c r="BK136" s="101"/>
      <c r="BL136" s="101"/>
      <c r="BM136" s="101"/>
      <c r="BN136" s="101"/>
      <c r="BO136" s="101"/>
      <c r="BP136" s="101"/>
      <c r="BQ136" s="101"/>
      <c r="BR136" s="101"/>
      <c r="BS136" s="101"/>
      <c r="BT136" s="101"/>
      <c r="BU136" s="101"/>
      <c r="BV136" s="101"/>
      <c r="BW136" s="101"/>
      <c r="BX136" s="101"/>
      <c r="BY136" s="101"/>
      <c r="BZ136" s="101"/>
      <c r="CA136" s="101"/>
      <c r="CB136" s="101"/>
      <c r="CC136" s="101"/>
      <c r="CD136" s="101"/>
      <c r="CE136" s="101"/>
      <c r="CF136" s="101"/>
      <c r="CG136" s="101"/>
      <c r="CH136" s="101"/>
      <c r="CI136" s="101"/>
      <c r="CJ136" s="101"/>
      <c r="CK136" s="101"/>
      <c r="CL136" s="101"/>
      <c r="CM136" s="101"/>
      <c r="CN136" s="101"/>
      <c r="CO136" s="101"/>
      <c r="CP136" s="101"/>
      <c r="CQ136" s="101"/>
      <c r="CR136" s="101"/>
      <c r="CS136" s="101"/>
      <c r="CT136" s="101"/>
      <c r="CU136" s="101"/>
      <c r="CV136" s="101"/>
      <c r="CW136" s="101"/>
      <c r="CX136" s="101"/>
      <c r="CY136" s="101"/>
      <c r="CZ136" s="101"/>
      <c r="DA136" s="101"/>
      <c r="DB136" s="101"/>
      <c r="DC136" s="101"/>
      <c r="DD136" s="101"/>
      <c r="DE136" s="101"/>
      <c r="DF136" s="101"/>
      <c r="DG136" s="101"/>
      <c r="DH136" s="101"/>
      <c r="DI136" s="101"/>
      <c r="DJ136" s="101"/>
      <c r="DK136" s="101"/>
      <c r="DL136" s="101"/>
      <c r="DM136" s="101"/>
      <c r="DN136" s="101"/>
      <c r="DO136" s="101"/>
      <c r="DP136" s="101"/>
      <c r="DQ136" s="101"/>
      <c r="DR136" s="101"/>
      <c r="DS136" s="101"/>
      <c r="DT136" s="101"/>
      <c r="DU136" s="101"/>
      <c r="DV136" s="101"/>
      <c r="DW136" s="101"/>
      <c r="DX136" s="101"/>
      <c r="DY136" s="101"/>
      <c r="DZ136" s="101"/>
      <c r="EA136" s="101"/>
      <c r="EB136" s="101"/>
      <c r="EC136" s="101"/>
      <c r="ED136" s="101"/>
      <c r="EE136" s="101"/>
      <c r="EF136" s="101"/>
      <c r="EG136" s="101"/>
      <c r="EH136" s="101"/>
      <c r="EI136" s="101"/>
      <c r="EJ136" s="101"/>
      <c r="EK136" s="101"/>
      <c r="EL136" s="101"/>
      <c r="EM136" s="101"/>
      <c r="EN136" s="101"/>
      <c r="EO136" s="101"/>
      <c r="EP136" s="101"/>
      <c r="EQ136" s="101"/>
      <c r="ER136" s="101"/>
      <c r="ES136" s="101"/>
      <c r="ET136" s="101"/>
    </row>
    <row r="137" spans="1:150" s="101" customFormat="1" ht="25.5" hidden="1" customHeight="1" x14ac:dyDescent="0.25">
      <c r="A137" s="39" t="s">
        <v>690</v>
      </c>
      <c r="B137" s="39" t="s">
        <v>691</v>
      </c>
      <c r="C137" s="39" t="s">
        <v>692</v>
      </c>
      <c r="D137" s="40" t="s">
        <v>693</v>
      </c>
      <c r="E137" s="41" t="s">
        <v>280</v>
      </c>
      <c r="F137" s="41" t="s">
        <v>121</v>
      </c>
      <c r="G137" s="41" t="s">
        <v>608</v>
      </c>
      <c r="H137" s="41" t="s">
        <v>694</v>
      </c>
      <c r="I137" s="41" t="s">
        <v>115</v>
      </c>
      <c r="J137" s="41"/>
      <c r="K137" s="41"/>
      <c r="L137" s="41"/>
      <c r="M137" s="41"/>
      <c r="N137" s="42">
        <v>363047.26</v>
      </c>
      <c r="O137" s="42">
        <v>54457.09</v>
      </c>
      <c r="P137" s="42"/>
      <c r="Q137" s="42"/>
      <c r="R137" s="42"/>
      <c r="S137" s="42">
        <v>308590.17</v>
      </c>
      <c r="T137" s="43">
        <v>42644</v>
      </c>
      <c r="U137" s="44">
        <v>42795</v>
      </c>
      <c r="V137" s="44">
        <v>42916</v>
      </c>
      <c r="W137" s="45">
        <v>43951</v>
      </c>
      <c r="X137" s="91">
        <v>0</v>
      </c>
      <c r="Y137" s="91">
        <v>138865.57999999999</v>
      </c>
      <c r="Z137" s="91">
        <f>S137-Y137</f>
        <v>169724.59</v>
      </c>
      <c r="AA137" s="91">
        <v>0</v>
      </c>
      <c r="AB137" s="91">
        <v>0</v>
      </c>
      <c r="AC137" s="91"/>
      <c r="AD137" s="149"/>
      <c r="AE137" s="131"/>
      <c r="AF137" s="133">
        <v>38</v>
      </c>
      <c r="AG137" s="116" t="s">
        <v>253</v>
      </c>
      <c r="AH137" s="117"/>
      <c r="AI137" s="132"/>
      <c r="AJ137" s="131"/>
      <c r="AK137" s="133"/>
      <c r="AL137" s="117"/>
      <c r="AM137" s="117"/>
      <c r="AN137" s="117"/>
      <c r="AO137" s="117"/>
      <c r="AP137" s="117" t="s">
        <v>178</v>
      </c>
      <c r="AQ137" s="116" t="s">
        <v>778</v>
      </c>
      <c r="AR137" s="117">
        <v>5.5</v>
      </c>
      <c r="AS137" s="117" t="s">
        <v>228</v>
      </c>
      <c r="AT137" s="116" t="s">
        <v>779</v>
      </c>
      <c r="AU137" s="117">
        <v>1</v>
      </c>
      <c r="AV137" s="117" t="s">
        <v>181</v>
      </c>
      <c r="AW137" s="57" t="s">
        <v>780</v>
      </c>
      <c r="AX137" s="117">
        <v>2</v>
      </c>
      <c r="AY137" s="117"/>
      <c r="AZ137" s="116"/>
      <c r="BA137" s="117"/>
      <c r="BB137" s="117" t="s">
        <v>179</v>
      </c>
      <c r="BC137" s="116" t="s">
        <v>180</v>
      </c>
      <c r="BD137" s="117">
        <v>2</v>
      </c>
      <c r="BE137" s="117"/>
      <c r="BF137" s="117"/>
      <c r="BG137" s="132"/>
      <c r="BH137" s="57" t="s">
        <v>821</v>
      </c>
      <c r="BI137" s="364" t="s">
        <v>941</v>
      </c>
    </row>
    <row r="138" spans="1:150" s="101" customFormat="1" ht="25.5" hidden="1" customHeight="1" x14ac:dyDescent="0.25">
      <c r="A138" s="39" t="s">
        <v>695</v>
      </c>
      <c r="B138" s="39" t="s">
        <v>696</v>
      </c>
      <c r="C138" s="39" t="s">
        <v>697</v>
      </c>
      <c r="D138" s="40" t="s">
        <v>698</v>
      </c>
      <c r="E138" s="41" t="s">
        <v>297</v>
      </c>
      <c r="F138" s="41" t="s">
        <v>121</v>
      </c>
      <c r="G138" s="41" t="s">
        <v>399</v>
      </c>
      <c r="H138" s="41" t="s">
        <v>694</v>
      </c>
      <c r="I138" s="41" t="s">
        <v>115</v>
      </c>
      <c r="J138" s="41"/>
      <c r="K138" s="41"/>
      <c r="L138" s="41"/>
      <c r="M138" s="41"/>
      <c r="N138" s="42">
        <v>51582.96</v>
      </c>
      <c r="O138" s="42">
        <v>7737.45</v>
      </c>
      <c r="P138" s="42"/>
      <c r="Q138" s="42"/>
      <c r="R138" s="42"/>
      <c r="S138" s="42">
        <v>43845.51</v>
      </c>
      <c r="T138" s="43">
        <v>42644</v>
      </c>
      <c r="U138" s="44">
        <v>42705</v>
      </c>
      <c r="V138" s="44">
        <v>42825</v>
      </c>
      <c r="W138" s="45">
        <v>43373</v>
      </c>
      <c r="X138" s="91"/>
      <c r="Y138" s="91">
        <v>191237.94</v>
      </c>
      <c r="Z138" s="91">
        <v>50000</v>
      </c>
      <c r="AA138" s="91"/>
      <c r="AB138" s="91"/>
      <c r="AC138" s="91"/>
      <c r="AD138" s="149"/>
      <c r="AE138" s="131"/>
      <c r="AF138" s="133">
        <v>38</v>
      </c>
      <c r="AG138" s="116" t="s">
        <v>253</v>
      </c>
      <c r="AH138" s="117"/>
      <c r="AI138" s="132"/>
      <c r="AJ138" s="131"/>
      <c r="AK138" s="133"/>
      <c r="AL138" s="117"/>
      <c r="AM138" s="117"/>
      <c r="AN138" s="117"/>
      <c r="AO138" s="117"/>
      <c r="AP138" s="117" t="s">
        <v>178</v>
      </c>
      <c r="AQ138" s="116" t="s">
        <v>778</v>
      </c>
      <c r="AR138" s="116">
        <f>0.7-0.18</f>
        <v>0.52</v>
      </c>
      <c r="AS138" s="117"/>
      <c r="AT138" s="116"/>
      <c r="AU138" s="117"/>
      <c r="AV138" s="117" t="s">
        <v>181</v>
      </c>
      <c r="AW138" s="116" t="s">
        <v>780</v>
      </c>
      <c r="AX138" s="117">
        <v>3</v>
      </c>
      <c r="AY138" s="116"/>
      <c r="AZ138" s="116"/>
      <c r="BA138" s="117"/>
      <c r="BB138" s="116"/>
      <c r="BC138" s="116"/>
      <c r="BD138" s="117"/>
      <c r="BE138" s="117"/>
      <c r="BF138" s="117"/>
      <c r="BG138" s="132"/>
      <c r="BH138" s="57" t="s">
        <v>819</v>
      </c>
      <c r="BI138" s="364" t="s">
        <v>939</v>
      </c>
    </row>
    <row r="139" spans="1:150" s="101" customFormat="1" ht="25.5" hidden="1" customHeight="1" x14ac:dyDescent="0.25">
      <c r="A139" s="39" t="s">
        <v>699</v>
      </c>
      <c r="B139" s="39" t="s">
        <v>700</v>
      </c>
      <c r="C139" s="39" t="s">
        <v>1010</v>
      </c>
      <c r="D139" s="40" t="s">
        <v>701</v>
      </c>
      <c r="E139" s="41" t="s">
        <v>297</v>
      </c>
      <c r="F139" s="41" t="s">
        <v>121</v>
      </c>
      <c r="G139" s="41" t="s">
        <v>399</v>
      </c>
      <c r="H139" s="41" t="s">
        <v>694</v>
      </c>
      <c r="I139" s="41" t="s">
        <v>115</v>
      </c>
      <c r="J139" s="41"/>
      <c r="K139" s="41"/>
      <c r="L139" s="41"/>
      <c r="M139" s="41"/>
      <c r="N139" s="42">
        <v>917723.65</v>
      </c>
      <c r="O139" s="42">
        <v>137658.54999999999</v>
      </c>
      <c r="P139" s="42"/>
      <c r="Q139" s="42"/>
      <c r="R139" s="42"/>
      <c r="S139" s="42">
        <v>780065.1</v>
      </c>
      <c r="T139" s="43">
        <v>43373</v>
      </c>
      <c r="U139" s="44">
        <v>43585</v>
      </c>
      <c r="V139" s="44">
        <v>43676</v>
      </c>
      <c r="W139" s="45">
        <v>44407</v>
      </c>
      <c r="X139" s="91"/>
      <c r="Y139" s="91"/>
      <c r="Z139" s="91"/>
      <c r="AA139" s="91">
        <f>S139*0.4</f>
        <v>312026.03999999998</v>
      </c>
      <c r="AB139" s="91">
        <f>S139*0.4</f>
        <v>312026.03999999998</v>
      </c>
      <c r="AC139" s="91">
        <f>S139*0.2</f>
        <v>156013.01999999999</v>
      </c>
      <c r="AD139" s="149"/>
      <c r="AE139" s="131"/>
      <c r="AF139" s="133">
        <v>38</v>
      </c>
      <c r="AG139" s="116" t="s">
        <v>253</v>
      </c>
      <c r="AH139" s="117"/>
      <c r="AI139" s="132"/>
      <c r="AJ139" s="131"/>
      <c r="AK139" s="133"/>
      <c r="AL139" s="117"/>
      <c r="AM139" s="117"/>
      <c r="AN139" s="117"/>
      <c r="AO139" s="117"/>
      <c r="AP139" s="117" t="s">
        <v>178</v>
      </c>
      <c r="AQ139" s="116" t="s">
        <v>778</v>
      </c>
      <c r="AR139" s="116">
        <f>7.3+0.18</f>
        <v>7.4799999999999995</v>
      </c>
      <c r="AS139" s="117"/>
      <c r="AT139" s="116"/>
      <c r="AU139" s="117"/>
      <c r="AV139" s="116"/>
      <c r="AW139" s="116"/>
      <c r="AX139" s="117"/>
      <c r="AY139" s="117" t="s">
        <v>182</v>
      </c>
      <c r="AZ139" s="116" t="s">
        <v>781</v>
      </c>
      <c r="BA139" s="117">
        <v>2</v>
      </c>
      <c r="BB139" s="116" t="s">
        <v>179</v>
      </c>
      <c r="BC139" s="116" t="s">
        <v>180</v>
      </c>
      <c r="BD139" s="117">
        <v>1</v>
      </c>
      <c r="BE139" s="131"/>
      <c r="BF139" s="131"/>
      <c r="BG139" s="369"/>
      <c r="BH139" s="57" t="s">
        <v>884</v>
      </c>
      <c r="BI139" s="364" t="s">
        <v>947</v>
      </c>
    </row>
    <row r="140" spans="1:150" s="101" customFormat="1" ht="25.5" hidden="1" customHeight="1" x14ac:dyDescent="0.25">
      <c r="A140" s="39" t="s">
        <v>702</v>
      </c>
      <c r="B140" s="39" t="s">
        <v>703</v>
      </c>
      <c r="C140" s="39"/>
      <c r="D140" s="40" t="s">
        <v>704</v>
      </c>
      <c r="E140" s="41" t="s">
        <v>297</v>
      </c>
      <c r="F140" s="41" t="s">
        <v>121</v>
      </c>
      <c r="G140" s="41" t="s">
        <v>399</v>
      </c>
      <c r="H140" s="41" t="s">
        <v>694</v>
      </c>
      <c r="I140" s="41" t="s">
        <v>115</v>
      </c>
      <c r="J140" s="41"/>
      <c r="K140" s="41"/>
      <c r="L140" s="41"/>
      <c r="M140" s="41" t="s">
        <v>38</v>
      </c>
      <c r="N140" s="42">
        <v>296511.84999999998</v>
      </c>
      <c r="O140" s="42">
        <v>44476.78</v>
      </c>
      <c r="P140" s="42"/>
      <c r="Q140" s="42"/>
      <c r="R140" s="42"/>
      <c r="S140" s="42">
        <v>252035.07</v>
      </c>
      <c r="T140" s="43"/>
      <c r="U140" s="44"/>
      <c r="V140" s="44"/>
      <c r="W140" s="45" t="s">
        <v>275</v>
      </c>
      <c r="X140" s="91"/>
      <c r="Y140" s="91"/>
      <c r="Z140" s="91"/>
      <c r="AA140" s="91"/>
      <c r="AB140" s="91"/>
      <c r="AC140" s="91"/>
      <c r="AD140" s="149"/>
      <c r="AE140" s="131"/>
      <c r="AF140" s="133">
        <v>39</v>
      </c>
      <c r="AG140" s="116" t="s">
        <v>253</v>
      </c>
      <c r="AH140" s="117"/>
      <c r="AI140" s="132"/>
      <c r="AJ140" s="131"/>
      <c r="AK140" s="133"/>
      <c r="AL140" s="117"/>
      <c r="AM140" s="117"/>
      <c r="AN140" s="117"/>
      <c r="AO140" s="117"/>
      <c r="AP140" s="117"/>
      <c r="AQ140" s="116"/>
      <c r="AR140" s="117"/>
      <c r="AS140" s="117"/>
      <c r="AT140" s="117"/>
      <c r="AU140" s="117"/>
      <c r="AV140" s="117"/>
      <c r="AW140" s="117"/>
      <c r="AX140" s="117"/>
      <c r="AY140" s="117"/>
      <c r="AZ140" s="117"/>
      <c r="BA140" s="117"/>
      <c r="BB140" s="117"/>
      <c r="BC140" s="117"/>
      <c r="BD140" s="117"/>
      <c r="BE140" s="117"/>
      <c r="BF140" s="117"/>
      <c r="BG140" s="132"/>
      <c r="BH140" s="57"/>
      <c r="BI140" s="364" t="s">
        <v>275</v>
      </c>
    </row>
    <row r="141" spans="1:150" s="101" customFormat="1" ht="25.5" hidden="1" customHeight="1" x14ac:dyDescent="0.25">
      <c r="A141" s="39" t="s">
        <v>705</v>
      </c>
      <c r="B141" s="39" t="s">
        <v>706</v>
      </c>
      <c r="C141" s="39" t="s">
        <v>707</v>
      </c>
      <c r="D141" s="40" t="s">
        <v>708</v>
      </c>
      <c r="E141" s="41" t="s">
        <v>272</v>
      </c>
      <c r="F141" s="41" t="s">
        <v>121</v>
      </c>
      <c r="G141" s="41" t="s">
        <v>361</v>
      </c>
      <c r="H141" s="41" t="s">
        <v>694</v>
      </c>
      <c r="I141" s="41" t="s">
        <v>115</v>
      </c>
      <c r="J141" s="41"/>
      <c r="K141" s="41"/>
      <c r="L141" s="41"/>
      <c r="M141" s="41"/>
      <c r="N141" s="42">
        <v>280477.84999999998</v>
      </c>
      <c r="O141" s="42">
        <v>42071.68</v>
      </c>
      <c r="P141" s="42"/>
      <c r="Q141" s="42"/>
      <c r="R141" s="42"/>
      <c r="S141" s="42">
        <v>238406.17</v>
      </c>
      <c r="T141" s="43">
        <v>42644</v>
      </c>
      <c r="U141" s="44">
        <v>42705</v>
      </c>
      <c r="V141" s="44">
        <v>42825</v>
      </c>
      <c r="W141" s="45">
        <v>43524</v>
      </c>
      <c r="X141" s="91">
        <v>0</v>
      </c>
      <c r="Y141" s="91">
        <v>140000</v>
      </c>
      <c r="Z141" s="91">
        <v>140000</v>
      </c>
      <c r="AA141" s="91">
        <v>18352.16</v>
      </c>
      <c r="AB141" s="91">
        <v>0</v>
      </c>
      <c r="AC141" s="91"/>
      <c r="AD141" s="149"/>
      <c r="AE141" s="131"/>
      <c r="AF141" s="133">
        <v>38</v>
      </c>
      <c r="AG141" s="116" t="s">
        <v>253</v>
      </c>
      <c r="AH141" s="117"/>
      <c r="AI141" s="132"/>
      <c r="AJ141" s="131"/>
      <c r="AK141" s="133"/>
      <c r="AL141" s="117"/>
      <c r="AM141" s="117"/>
      <c r="AN141" s="117"/>
      <c r="AO141" s="117"/>
      <c r="AP141" s="117" t="s">
        <v>178</v>
      </c>
      <c r="AQ141" s="116" t="s">
        <v>782</v>
      </c>
      <c r="AR141" s="117">
        <v>4</v>
      </c>
      <c r="AS141" s="116"/>
      <c r="AT141" s="116"/>
      <c r="AU141" s="117"/>
      <c r="AV141" s="117"/>
      <c r="AW141" s="117"/>
      <c r="AX141" s="117"/>
      <c r="AY141" s="131"/>
      <c r="AZ141" s="131"/>
      <c r="BA141" s="131"/>
      <c r="BB141" s="116" t="s">
        <v>179</v>
      </c>
      <c r="BC141" s="116" t="s">
        <v>180</v>
      </c>
      <c r="BD141" s="117">
        <v>1</v>
      </c>
      <c r="BE141" s="131"/>
      <c r="BF141" s="131"/>
      <c r="BG141" s="369"/>
      <c r="BH141" s="57" t="s">
        <v>820</v>
      </c>
      <c r="BI141" s="364" t="s">
        <v>939</v>
      </c>
    </row>
    <row r="142" spans="1:150" s="101" customFormat="1" ht="25.5" hidden="1" customHeight="1" x14ac:dyDescent="0.25">
      <c r="A142" s="39" t="s">
        <v>709</v>
      </c>
      <c r="B142" s="39" t="s">
        <v>710</v>
      </c>
      <c r="C142" s="39" t="s">
        <v>711</v>
      </c>
      <c r="D142" s="40" t="s">
        <v>712</v>
      </c>
      <c r="E142" s="41" t="s">
        <v>266</v>
      </c>
      <c r="F142" s="41" t="s">
        <v>121</v>
      </c>
      <c r="G142" s="41" t="s">
        <v>493</v>
      </c>
      <c r="H142" s="41" t="s">
        <v>694</v>
      </c>
      <c r="I142" s="41" t="s">
        <v>115</v>
      </c>
      <c r="J142" s="41"/>
      <c r="K142" s="41"/>
      <c r="L142" s="41"/>
      <c r="M142" s="41"/>
      <c r="N142" s="42">
        <v>372156.12</v>
      </c>
      <c r="O142" s="42">
        <v>55823.42</v>
      </c>
      <c r="P142" s="42"/>
      <c r="Q142" s="42"/>
      <c r="R142" s="42"/>
      <c r="S142" s="42">
        <v>316332.7</v>
      </c>
      <c r="T142" s="43">
        <v>42644</v>
      </c>
      <c r="U142" s="44">
        <v>42705</v>
      </c>
      <c r="V142" s="44">
        <v>42825</v>
      </c>
      <c r="W142" s="45">
        <v>43496</v>
      </c>
      <c r="X142" s="91"/>
      <c r="Y142" s="91">
        <v>117700</v>
      </c>
      <c r="Z142" s="91">
        <v>147700</v>
      </c>
      <c r="AA142" s="91">
        <v>91045.8</v>
      </c>
      <c r="AB142" s="91"/>
      <c r="AC142" s="91"/>
      <c r="AD142" s="149"/>
      <c r="AE142" s="131"/>
      <c r="AF142" s="133">
        <v>38</v>
      </c>
      <c r="AG142" s="116" t="s">
        <v>253</v>
      </c>
      <c r="AH142" s="117"/>
      <c r="AI142" s="132"/>
      <c r="AJ142" s="131"/>
      <c r="AK142" s="133"/>
      <c r="AL142" s="117"/>
      <c r="AM142" s="117"/>
      <c r="AN142" s="117"/>
      <c r="AO142" s="117"/>
      <c r="AP142" s="117" t="s">
        <v>178</v>
      </c>
      <c r="AQ142" s="116" t="s">
        <v>782</v>
      </c>
      <c r="AR142" s="116">
        <v>3.47</v>
      </c>
      <c r="AS142" s="116"/>
      <c r="AT142" s="116"/>
      <c r="AU142" s="117"/>
      <c r="AV142" s="117"/>
      <c r="AW142" s="117"/>
      <c r="AX142" s="117"/>
      <c r="AY142" s="116"/>
      <c r="AZ142" s="116"/>
      <c r="BA142" s="117"/>
      <c r="BB142" s="116" t="s">
        <v>179</v>
      </c>
      <c r="BC142" s="116" t="s">
        <v>180</v>
      </c>
      <c r="BD142" s="117">
        <v>1</v>
      </c>
      <c r="BE142" s="117"/>
      <c r="BF142" s="117"/>
      <c r="BG142" s="132"/>
      <c r="BH142" s="57" t="s">
        <v>818</v>
      </c>
      <c r="BI142" s="364" t="s">
        <v>939</v>
      </c>
    </row>
    <row r="143" spans="1:150" ht="27.75" hidden="1" customHeight="1" x14ac:dyDescent="0.25">
      <c r="A143" s="29" t="s">
        <v>713</v>
      </c>
      <c r="B143" s="29" t="s">
        <v>714</v>
      </c>
      <c r="C143" s="39" t="s">
        <v>1055</v>
      </c>
      <c r="D143" s="30" t="s">
        <v>715</v>
      </c>
      <c r="E143" s="31" t="s">
        <v>266</v>
      </c>
      <c r="F143" s="32" t="s">
        <v>121</v>
      </c>
      <c r="G143" s="32" t="s">
        <v>493</v>
      </c>
      <c r="H143" s="32" t="s">
        <v>694</v>
      </c>
      <c r="I143" s="32" t="s">
        <v>115</v>
      </c>
      <c r="J143" s="32"/>
      <c r="K143" s="32"/>
      <c r="L143" s="32"/>
      <c r="M143" s="32"/>
      <c r="N143" s="42">
        <v>31576.66</v>
      </c>
      <c r="O143" s="33">
        <v>4736.66</v>
      </c>
      <c r="P143" s="33"/>
      <c r="Q143" s="33"/>
      <c r="R143" s="33"/>
      <c r="S143" s="42">
        <v>26840</v>
      </c>
      <c r="T143" s="43">
        <v>43373</v>
      </c>
      <c r="U143" s="44">
        <v>43646</v>
      </c>
      <c r="V143" s="44">
        <v>43707</v>
      </c>
      <c r="W143" s="45">
        <v>44377</v>
      </c>
      <c r="X143" s="114"/>
      <c r="Y143" s="115"/>
      <c r="Z143" s="114">
        <v>0</v>
      </c>
      <c r="AA143" s="114">
        <v>25000</v>
      </c>
      <c r="AB143" s="114">
        <v>55000</v>
      </c>
      <c r="AC143" s="114">
        <v>30000</v>
      </c>
      <c r="AD143" s="139"/>
      <c r="AE143" s="115"/>
      <c r="AF143" s="119">
        <v>38</v>
      </c>
      <c r="AG143" s="129" t="s">
        <v>253</v>
      </c>
      <c r="AH143" s="120"/>
      <c r="AI143" s="135"/>
      <c r="AJ143" s="136"/>
      <c r="AK143" s="119"/>
      <c r="AL143" s="120"/>
      <c r="AM143" s="120"/>
      <c r="AN143" s="120"/>
      <c r="AO143" s="120"/>
      <c r="AP143" s="117" t="s">
        <v>178</v>
      </c>
      <c r="AQ143" s="116" t="s">
        <v>778</v>
      </c>
      <c r="AR143" s="116">
        <v>0.22</v>
      </c>
      <c r="AS143" s="117" t="s">
        <v>228</v>
      </c>
      <c r="AT143" s="116" t="s">
        <v>779</v>
      </c>
      <c r="AU143" s="117">
        <v>1</v>
      </c>
      <c r="AV143" s="116" t="s">
        <v>181</v>
      </c>
      <c r="AW143" s="116" t="s">
        <v>780</v>
      </c>
      <c r="AX143" s="116">
        <v>3</v>
      </c>
      <c r="AY143" s="136"/>
      <c r="AZ143" s="136"/>
      <c r="BA143" s="136"/>
      <c r="BB143" s="136"/>
      <c r="BC143" s="136"/>
      <c r="BD143" s="136"/>
      <c r="BE143" s="136"/>
      <c r="BF143" s="136"/>
      <c r="BG143" s="370"/>
      <c r="BH143" s="57" t="s">
        <v>885</v>
      </c>
      <c r="BI143" s="364" t="s">
        <v>1014</v>
      </c>
    </row>
    <row r="144" spans="1:150" ht="27.75" hidden="1" customHeight="1" x14ac:dyDescent="0.25">
      <c r="A144" s="29" t="s">
        <v>1175</v>
      </c>
      <c r="B144" s="29" t="s">
        <v>1181</v>
      </c>
      <c r="C144" s="39"/>
      <c r="D144" s="30" t="s">
        <v>1177</v>
      </c>
      <c r="E144" s="31" t="s">
        <v>266</v>
      </c>
      <c r="F144" s="32" t="s">
        <v>121</v>
      </c>
      <c r="G144" s="32" t="s">
        <v>493</v>
      </c>
      <c r="H144" s="32" t="s">
        <v>694</v>
      </c>
      <c r="I144" s="32" t="s">
        <v>115</v>
      </c>
      <c r="J144" s="32"/>
      <c r="K144" s="32"/>
      <c r="L144" s="32"/>
      <c r="M144" s="32"/>
      <c r="N144" s="42">
        <v>200009.7</v>
      </c>
      <c r="O144" s="33">
        <v>76736.600000000006</v>
      </c>
      <c r="P144" s="33"/>
      <c r="Q144" s="33"/>
      <c r="R144" s="33"/>
      <c r="S144" s="42">
        <v>123273.1</v>
      </c>
      <c r="T144" s="44">
        <v>43983</v>
      </c>
      <c r="U144" s="44">
        <v>44136</v>
      </c>
      <c r="V144" s="44">
        <v>44196</v>
      </c>
      <c r="W144" s="45">
        <v>44561</v>
      </c>
      <c r="X144" s="345"/>
      <c r="Y144" s="201"/>
      <c r="Z144" s="345"/>
      <c r="AA144" s="345"/>
      <c r="AB144" s="345"/>
      <c r="AC144" s="345"/>
      <c r="AD144" s="345"/>
      <c r="AE144" s="201"/>
      <c r="AF144" s="119">
        <v>38</v>
      </c>
      <c r="AG144" s="129" t="s">
        <v>253</v>
      </c>
      <c r="AH144" s="405"/>
      <c r="AI144" s="405"/>
      <c r="AJ144" s="205"/>
      <c r="AK144" s="405"/>
      <c r="AL144" s="405"/>
      <c r="AM144" s="405"/>
      <c r="AN144" s="405"/>
      <c r="AO144" s="405"/>
      <c r="AP144" s="117" t="s">
        <v>178</v>
      </c>
      <c r="AQ144" s="116" t="s">
        <v>778</v>
      </c>
      <c r="AR144" s="116">
        <v>4.5999999999999996</v>
      </c>
      <c r="AS144" s="116"/>
      <c r="AT144" s="116"/>
      <c r="AU144" s="117"/>
      <c r="AV144" s="116"/>
      <c r="AW144" s="116"/>
      <c r="AX144" s="116"/>
      <c r="AY144" s="136"/>
      <c r="AZ144" s="136"/>
      <c r="BA144" s="136"/>
      <c r="BB144" s="116" t="s">
        <v>179</v>
      </c>
      <c r="BC144" s="116" t="s">
        <v>180</v>
      </c>
      <c r="BD144" s="117">
        <v>1</v>
      </c>
      <c r="BE144" s="136"/>
      <c r="BF144" s="136"/>
      <c r="BG144" s="136"/>
      <c r="BH144" s="57" t="s">
        <v>1178</v>
      </c>
      <c r="BI144" s="364" t="s">
        <v>1014</v>
      </c>
    </row>
    <row r="145" spans="1:61" ht="27.75" hidden="1" customHeight="1" x14ac:dyDescent="0.25">
      <c r="A145" s="29" t="s">
        <v>1176</v>
      </c>
      <c r="B145" s="29" t="s">
        <v>1182</v>
      </c>
      <c r="C145" s="39"/>
      <c r="D145" s="30" t="s">
        <v>1179</v>
      </c>
      <c r="E145" s="41" t="s">
        <v>272</v>
      </c>
      <c r="F145" s="41" t="s">
        <v>121</v>
      </c>
      <c r="G145" s="41" t="s">
        <v>361</v>
      </c>
      <c r="H145" s="41" t="s">
        <v>694</v>
      </c>
      <c r="I145" s="41" t="s">
        <v>115</v>
      </c>
      <c r="J145" s="32"/>
      <c r="K145" s="32"/>
      <c r="L145" s="32"/>
      <c r="M145" s="32"/>
      <c r="N145" s="42">
        <v>75505</v>
      </c>
      <c r="O145" s="33">
        <v>11325.75</v>
      </c>
      <c r="P145" s="33"/>
      <c r="Q145" s="33"/>
      <c r="R145" s="33"/>
      <c r="S145" s="42">
        <v>64179.25</v>
      </c>
      <c r="T145" s="44">
        <v>43980</v>
      </c>
      <c r="U145" s="44">
        <v>44134</v>
      </c>
      <c r="V145" s="44">
        <v>44196</v>
      </c>
      <c r="W145" s="45">
        <v>44561</v>
      </c>
      <c r="X145" s="345"/>
      <c r="Y145" s="201"/>
      <c r="Z145" s="345"/>
      <c r="AA145" s="345"/>
      <c r="AB145" s="345"/>
      <c r="AC145" s="345"/>
      <c r="AD145" s="345"/>
      <c r="AE145" s="201"/>
      <c r="AF145" s="119">
        <v>38</v>
      </c>
      <c r="AG145" s="129" t="s">
        <v>253</v>
      </c>
      <c r="AH145" s="405"/>
      <c r="AI145" s="405"/>
      <c r="AJ145" s="205"/>
      <c r="AK145" s="405"/>
      <c r="AL145" s="405"/>
      <c r="AM145" s="405"/>
      <c r="AN145" s="405"/>
      <c r="AO145" s="405"/>
      <c r="AP145" s="117" t="s">
        <v>178</v>
      </c>
      <c r="AQ145" s="116" t="s">
        <v>778</v>
      </c>
      <c r="AR145" s="116">
        <v>2</v>
      </c>
      <c r="AS145" s="116"/>
      <c r="AT145" s="116"/>
      <c r="AU145" s="117"/>
      <c r="AV145" s="116"/>
      <c r="AW145" s="116"/>
      <c r="AX145" s="116"/>
      <c r="AY145" s="136"/>
      <c r="AZ145" s="136"/>
      <c r="BA145" s="136"/>
      <c r="BB145" s="116" t="s">
        <v>179</v>
      </c>
      <c r="BC145" s="116" t="s">
        <v>180</v>
      </c>
      <c r="BD145" s="117">
        <v>1</v>
      </c>
      <c r="BE145" s="136"/>
      <c r="BF145" s="136"/>
      <c r="BG145" s="136"/>
      <c r="BH145" s="57" t="s">
        <v>1180</v>
      </c>
      <c r="BI145" s="364" t="s">
        <v>1014</v>
      </c>
    </row>
    <row r="146" spans="1:61" ht="21.75" hidden="1" customHeight="1" x14ac:dyDescent="0.2">
      <c r="A146" s="179" t="s">
        <v>783</v>
      </c>
      <c r="B146" s="179"/>
      <c r="C146" s="179"/>
      <c r="D146" s="180"/>
      <c r="E146" s="181"/>
      <c r="F146" s="181"/>
      <c r="G146" s="181"/>
      <c r="H146" s="181"/>
      <c r="I146" s="181"/>
      <c r="J146" s="181"/>
      <c r="K146" s="181"/>
      <c r="L146" s="181"/>
      <c r="M146" s="181"/>
      <c r="N146" s="182">
        <f t="shared" ref="N146:S146" si="1">SUM(N6:N143)-N140</f>
        <v>93944589.674705893</v>
      </c>
      <c r="O146" s="182">
        <f t="shared" si="1"/>
        <v>10044294.840588233</v>
      </c>
      <c r="P146" s="182">
        <f t="shared" si="1"/>
        <v>1957354.024117647</v>
      </c>
      <c r="Q146" s="182">
        <f t="shared" si="1"/>
        <v>41280124.349999994</v>
      </c>
      <c r="R146" s="182">
        <f t="shared" si="1"/>
        <v>769929.79</v>
      </c>
      <c r="S146" s="182">
        <f t="shared" si="1"/>
        <v>43214248.670000009</v>
      </c>
      <c r="T146" s="182"/>
      <c r="U146" s="182"/>
      <c r="V146" s="182"/>
      <c r="W146" s="183"/>
      <c r="X146" s="182">
        <f>SUM(Z6:Z7)-X140</f>
        <v>0</v>
      </c>
      <c r="Y146" s="182">
        <f>SUM(AA6:AA7)-Y140</f>
        <v>0</v>
      </c>
      <c r="Z146" s="182">
        <f>SUM(AB6:AB7)-Z140</f>
        <v>0</v>
      </c>
      <c r="AA146" s="182">
        <f>SUM(AC6:AC7)-AA140</f>
        <v>0</v>
      </c>
      <c r="AB146" s="182">
        <f>SUM(AD6:AD143)-AB140</f>
        <v>10000</v>
      </c>
      <c r="AC146" s="182">
        <f>SUM(AE6:AE143)-AC140</f>
        <v>0</v>
      </c>
      <c r="AD146" s="182">
        <f>SUM(AF6:AF143)-AD140</f>
        <v>2598</v>
      </c>
      <c r="AE146" s="182">
        <f>SUM(AG6:AG143)-AE140</f>
        <v>0</v>
      </c>
      <c r="AF146" s="182"/>
      <c r="AG146" s="181"/>
      <c r="AH146" s="181"/>
      <c r="AI146" s="181"/>
      <c r="AJ146" s="181"/>
      <c r="AK146" s="181"/>
      <c r="AL146" s="181"/>
      <c r="AM146" s="181"/>
      <c r="AN146" s="181"/>
      <c r="AO146" s="181"/>
      <c r="AP146" s="184"/>
      <c r="AQ146" s="184"/>
      <c r="AR146" s="184"/>
      <c r="AS146" s="184"/>
      <c r="AT146" s="181"/>
      <c r="AU146" s="184"/>
      <c r="AV146" s="184"/>
      <c r="AW146" s="181"/>
      <c r="AX146" s="184"/>
      <c r="AY146" s="184"/>
      <c r="AZ146" s="181"/>
      <c r="BA146" s="184"/>
    </row>
    <row r="147" spans="1:61" ht="27.75" customHeight="1" x14ac:dyDescent="0.2">
      <c r="A147" s="185"/>
      <c r="B147" s="185"/>
      <c r="C147" s="185"/>
      <c r="D147" s="185"/>
      <c r="E147" s="17"/>
      <c r="F147" s="17"/>
      <c r="G147" s="17"/>
      <c r="H147" s="17"/>
      <c r="I147" s="17"/>
      <c r="J147" s="17"/>
      <c r="K147" s="17"/>
      <c r="L147" s="17"/>
      <c r="M147" s="17"/>
      <c r="N147" s="17"/>
      <c r="O147" s="17"/>
      <c r="P147" s="17"/>
      <c r="Q147" s="17"/>
      <c r="R147" s="17"/>
      <c r="S147" s="17"/>
      <c r="T147" s="17"/>
      <c r="U147" s="17"/>
      <c r="V147" s="17"/>
      <c r="W147" s="186"/>
      <c r="X147" s="17"/>
      <c r="Y147" s="17"/>
      <c r="Z147" s="17"/>
      <c r="AA147" s="17"/>
      <c r="AB147" s="17"/>
      <c r="AC147" s="17"/>
      <c r="AD147" s="17"/>
      <c r="AE147" s="17"/>
      <c r="AF147" s="17"/>
      <c r="AG147" s="17"/>
      <c r="AH147" s="17"/>
      <c r="AI147" s="17"/>
      <c r="AJ147" s="17"/>
      <c r="AK147" s="17"/>
      <c r="AL147" s="17"/>
      <c r="AM147" s="17"/>
      <c r="AN147" s="17"/>
      <c r="AO147" s="17"/>
      <c r="AP147" s="107"/>
      <c r="AQ147" s="107"/>
      <c r="AR147" s="187"/>
      <c r="AS147" s="107"/>
      <c r="AT147" s="17"/>
      <c r="AU147" s="107"/>
      <c r="AV147" s="107"/>
      <c r="AW147" s="17"/>
      <c r="AX147" s="107"/>
      <c r="AY147" s="107"/>
      <c r="AZ147" s="17"/>
      <c r="BA147" s="107"/>
    </row>
    <row r="148" spans="1:61" s="101" customFormat="1" ht="23.25" customHeight="1" x14ac:dyDescent="0.2">
      <c r="A148" s="200" t="s">
        <v>786</v>
      </c>
      <c r="B148" s="200"/>
      <c r="C148" s="200"/>
      <c r="D148" s="194"/>
      <c r="E148" s="195"/>
      <c r="F148" s="195"/>
      <c r="G148" s="195"/>
      <c r="H148" s="195"/>
      <c r="I148" s="195"/>
      <c r="J148" s="195"/>
      <c r="K148" s="195"/>
      <c r="L148" s="195"/>
      <c r="M148" s="195"/>
      <c r="N148" s="196"/>
      <c r="P148" s="196"/>
      <c r="S148" s="197"/>
      <c r="T148" s="195"/>
      <c r="U148" s="195"/>
      <c r="V148" s="195"/>
      <c r="W148" s="195"/>
      <c r="X148" s="195"/>
      <c r="Y148" s="195"/>
      <c r="Z148" s="195"/>
      <c r="AA148" s="195"/>
      <c r="AB148" s="195"/>
      <c r="AC148" s="195"/>
      <c r="AD148" s="195"/>
      <c r="AE148" s="195"/>
      <c r="AF148" s="195"/>
      <c r="AG148" s="198"/>
      <c r="AH148" s="198"/>
      <c r="AI148" s="199"/>
      <c r="AJ148" s="199"/>
      <c r="AK148" s="199"/>
      <c r="AL148" s="199"/>
      <c r="AM148" s="199"/>
      <c r="AN148" s="199"/>
      <c r="AO148" s="199"/>
      <c r="AP148" s="199"/>
      <c r="AQ148" s="199"/>
      <c r="AR148" s="199"/>
      <c r="AS148" s="199"/>
      <c r="AT148" s="199"/>
      <c r="AU148" s="199"/>
      <c r="AV148" s="199"/>
      <c r="AW148" s="199"/>
      <c r="AX148" s="199"/>
      <c r="AY148" s="199"/>
      <c r="AZ148" s="199"/>
      <c r="BA148" s="199"/>
      <c r="BH148" s="146"/>
    </row>
    <row r="149" spans="1:61" s="101" customFormat="1" ht="23.25" customHeight="1" x14ac:dyDescent="0.2">
      <c r="A149" s="200" t="s">
        <v>787</v>
      </c>
      <c r="B149" s="200"/>
      <c r="C149" s="200"/>
      <c r="D149" s="194"/>
      <c r="E149" s="195"/>
      <c r="F149" s="195"/>
      <c r="G149" s="195"/>
      <c r="H149" s="195"/>
      <c r="I149" s="195"/>
      <c r="J149" s="195"/>
      <c r="K149" s="195"/>
      <c r="L149" s="195"/>
      <c r="M149" s="195"/>
      <c r="N149" s="196"/>
      <c r="P149" s="196"/>
      <c r="S149" s="197"/>
      <c r="T149" s="195"/>
      <c r="U149" s="195"/>
      <c r="V149" s="195"/>
      <c r="W149" s="195"/>
      <c r="X149" s="195"/>
      <c r="Y149" s="195"/>
      <c r="Z149" s="195"/>
      <c r="AA149" s="195"/>
      <c r="AB149" s="195"/>
      <c r="AC149" s="195"/>
      <c r="AD149" s="195"/>
      <c r="AE149" s="195"/>
      <c r="AF149" s="195"/>
      <c r="AG149" s="198"/>
      <c r="AH149" s="198"/>
      <c r="AI149" s="199"/>
      <c r="AJ149" s="199"/>
      <c r="AK149" s="199"/>
      <c r="AL149" s="199"/>
      <c r="AM149" s="199"/>
      <c r="AN149" s="199"/>
      <c r="AO149" s="199"/>
      <c r="AP149" s="199"/>
      <c r="AQ149" s="199"/>
      <c r="AR149" s="199"/>
      <c r="AS149" s="199"/>
      <c r="AT149" s="199"/>
      <c r="AU149" s="199"/>
      <c r="AV149" s="199"/>
      <c r="AW149" s="199"/>
      <c r="AX149" s="199"/>
      <c r="AY149" s="199"/>
      <c r="AZ149" s="199"/>
      <c r="BA149" s="199"/>
      <c r="BH149" s="146"/>
    </row>
    <row r="150" spans="1:61" s="101" customFormat="1" ht="23.25" customHeight="1" x14ac:dyDescent="0.2">
      <c r="A150" s="200" t="s">
        <v>788</v>
      </c>
      <c r="B150" s="200"/>
      <c r="C150" s="200"/>
      <c r="D150" s="194"/>
      <c r="E150" s="195"/>
      <c r="F150" s="195"/>
      <c r="G150" s="195"/>
      <c r="H150" s="195"/>
      <c r="I150" s="195"/>
      <c r="J150" s="195"/>
      <c r="K150" s="195"/>
      <c r="L150" s="195"/>
      <c r="M150" s="195"/>
      <c r="N150" s="196"/>
      <c r="P150" s="196"/>
      <c r="S150" s="197"/>
      <c r="T150" s="195"/>
      <c r="U150" s="195"/>
      <c r="V150" s="195"/>
      <c r="W150" s="195"/>
      <c r="X150" s="195"/>
      <c r="Y150" s="195"/>
      <c r="Z150" s="195"/>
      <c r="AA150" s="195"/>
      <c r="AB150" s="195"/>
      <c r="AC150" s="195"/>
      <c r="AD150" s="195"/>
      <c r="AE150" s="195"/>
      <c r="AF150" s="195"/>
      <c r="AG150" s="198"/>
      <c r="AH150" s="198"/>
      <c r="AI150" s="199"/>
      <c r="AJ150" s="199"/>
      <c r="AK150" s="199"/>
      <c r="AL150" s="199"/>
      <c r="AM150" s="199"/>
      <c r="AN150" s="199"/>
      <c r="AO150" s="199"/>
      <c r="AP150" s="199"/>
      <c r="AQ150" s="199"/>
      <c r="AR150" s="199"/>
      <c r="AS150" s="199"/>
      <c r="AT150" s="199"/>
      <c r="AU150" s="199"/>
      <c r="AV150" s="199"/>
      <c r="AW150" s="199"/>
      <c r="AX150" s="199"/>
      <c r="AY150" s="199"/>
      <c r="AZ150" s="199"/>
      <c r="BA150" s="199"/>
      <c r="BH150" s="146"/>
    </row>
    <row r="151" spans="1:61" s="101" customFormat="1" ht="23.25" customHeight="1" x14ac:dyDescent="0.2">
      <c r="A151" s="200" t="s">
        <v>789</v>
      </c>
      <c r="B151" s="200"/>
      <c r="C151" s="200"/>
      <c r="D151" s="194"/>
      <c r="E151" s="195"/>
      <c r="F151" s="195"/>
      <c r="G151" s="195"/>
      <c r="H151" s="195"/>
      <c r="I151" s="195"/>
      <c r="J151" s="195"/>
      <c r="K151" s="195"/>
      <c r="L151" s="195"/>
      <c r="M151" s="195"/>
      <c r="N151" s="196"/>
      <c r="P151" s="196"/>
      <c r="S151" s="197"/>
      <c r="T151" s="195"/>
      <c r="U151" s="195"/>
      <c r="V151" s="195"/>
      <c r="W151" s="195"/>
      <c r="X151" s="195"/>
      <c r="Y151" s="195"/>
      <c r="Z151" s="195"/>
      <c r="AA151" s="195"/>
      <c r="AB151" s="195"/>
      <c r="AC151" s="195"/>
      <c r="AD151" s="195"/>
      <c r="AE151" s="195"/>
      <c r="AF151" s="195"/>
      <c r="AG151" s="198"/>
      <c r="AH151" s="198"/>
      <c r="AI151" s="199"/>
      <c r="AJ151" s="199"/>
      <c r="AK151" s="199"/>
      <c r="AL151" s="199"/>
      <c r="AM151" s="199"/>
      <c r="AN151" s="199"/>
      <c r="AO151" s="199"/>
      <c r="AP151" s="199"/>
      <c r="AQ151" s="199"/>
      <c r="AR151" s="199"/>
      <c r="AS151" s="199"/>
      <c r="AT151" s="199"/>
      <c r="AU151" s="199"/>
      <c r="AV151" s="199"/>
      <c r="AW151" s="199"/>
      <c r="AX151" s="199"/>
      <c r="AY151" s="199"/>
      <c r="AZ151" s="199"/>
      <c r="BA151" s="199"/>
      <c r="BH151" s="146"/>
    </row>
    <row r="152" spans="1:61" s="101" customFormat="1" ht="23.25" customHeight="1" x14ac:dyDescent="0.2">
      <c r="A152" s="200" t="s">
        <v>790</v>
      </c>
      <c r="B152" s="200"/>
      <c r="C152" s="200"/>
      <c r="D152" s="194"/>
      <c r="E152" s="195"/>
      <c r="F152" s="195"/>
      <c r="G152" s="195"/>
      <c r="H152" s="195"/>
      <c r="I152" s="195"/>
      <c r="J152" s="195"/>
      <c r="K152" s="195"/>
      <c r="L152" s="195"/>
      <c r="M152" s="195"/>
      <c r="N152" s="196"/>
      <c r="P152" s="196"/>
      <c r="S152" s="197"/>
      <c r="T152" s="195"/>
      <c r="U152" s="195"/>
      <c r="V152" s="195"/>
      <c r="W152" s="195"/>
      <c r="X152" s="195"/>
      <c r="Y152" s="195"/>
      <c r="Z152" s="195"/>
      <c r="AA152" s="195"/>
      <c r="AB152" s="195"/>
      <c r="AC152" s="195"/>
      <c r="AD152" s="195"/>
      <c r="AE152" s="195"/>
      <c r="AF152" s="195"/>
      <c r="AG152" s="198"/>
      <c r="AH152" s="198"/>
      <c r="AI152" s="199"/>
      <c r="AJ152" s="199"/>
      <c r="AK152" s="199"/>
      <c r="AL152" s="199"/>
      <c r="AM152" s="199"/>
      <c r="AN152" s="199"/>
      <c r="AO152" s="199"/>
      <c r="AP152" s="199"/>
      <c r="AQ152" s="199"/>
      <c r="AR152" s="199"/>
      <c r="AS152" s="199"/>
      <c r="AT152" s="199"/>
      <c r="AU152" s="199"/>
      <c r="AV152" s="199"/>
      <c r="AW152" s="199"/>
      <c r="AX152" s="199"/>
      <c r="AY152" s="199"/>
      <c r="AZ152" s="199"/>
      <c r="BA152" s="199"/>
      <c r="BH152" s="146"/>
    </row>
    <row r="153" spans="1:61" x14ac:dyDescent="0.2">
      <c r="A153" s="648"/>
      <c r="B153" s="648"/>
      <c r="C153" s="648"/>
      <c r="D153" s="648"/>
      <c r="E153" s="410"/>
      <c r="F153" s="410"/>
      <c r="G153" s="410"/>
      <c r="X153" s="201"/>
      <c r="Y153" s="201"/>
      <c r="Z153" s="201"/>
      <c r="AA153" s="202"/>
      <c r="AB153" s="202"/>
      <c r="AC153" s="202"/>
      <c r="AD153" s="201"/>
      <c r="AE153" s="201"/>
      <c r="AF153" s="201"/>
      <c r="AG153" s="203"/>
      <c r="AH153" s="192"/>
    </row>
    <row r="154" spans="1:61" ht="45.75" customHeight="1" x14ac:dyDescent="0.2">
      <c r="A154" s="648"/>
      <c r="B154" s="648"/>
      <c r="C154" s="648"/>
      <c r="D154" s="648"/>
      <c r="E154" s="648"/>
      <c r="F154" s="648"/>
      <c r="G154" s="648"/>
      <c r="N154" s="204"/>
      <c r="O154" s="204"/>
      <c r="P154" s="204"/>
      <c r="Q154" s="204"/>
      <c r="R154" s="204"/>
      <c r="S154" s="204"/>
      <c r="T154" s="147"/>
      <c r="X154" s="201"/>
      <c r="Y154" s="201"/>
      <c r="Z154" s="201"/>
      <c r="AA154" s="202"/>
      <c r="AB154" s="202"/>
      <c r="AC154" s="202"/>
      <c r="AD154" s="201"/>
      <c r="AE154" s="201"/>
      <c r="AF154" s="201"/>
      <c r="AG154" s="205"/>
    </row>
    <row r="155" spans="1:61" x14ac:dyDescent="0.2">
      <c r="X155" s="201"/>
      <c r="Y155" s="201"/>
      <c r="Z155" s="201"/>
      <c r="AA155" s="201"/>
      <c r="AB155" s="201"/>
      <c r="AC155" s="201"/>
      <c r="AD155" s="201"/>
      <c r="AE155" s="201"/>
      <c r="AF155" s="201"/>
      <c r="AG155" s="205"/>
    </row>
    <row r="156" spans="1:61" x14ac:dyDescent="0.2">
      <c r="S156" s="204"/>
      <c r="X156" s="201"/>
      <c r="Y156" s="201"/>
      <c r="Z156" s="201"/>
      <c r="AA156" s="201"/>
      <c r="AB156" s="201"/>
      <c r="AC156" s="201"/>
      <c r="AD156" s="201"/>
      <c r="AE156" s="201"/>
      <c r="AF156" s="201"/>
      <c r="AG156" s="205"/>
    </row>
    <row r="157" spans="1:61" x14ac:dyDescent="0.2">
      <c r="X157" s="201"/>
      <c r="Y157" s="201"/>
      <c r="Z157" s="201"/>
      <c r="AA157" s="201"/>
      <c r="AB157" s="201"/>
      <c r="AC157" s="201"/>
      <c r="AD157" s="201"/>
      <c r="AE157" s="201"/>
      <c r="AF157" s="201"/>
      <c r="AG157" s="205"/>
    </row>
    <row r="158" spans="1:61" x14ac:dyDescent="0.2">
      <c r="X158" s="201"/>
      <c r="Y158" s="201"/>
      <c r="Z158" s="206"/>
      <c r="AA158" s="206"/>
      <c r="AB158" s="206"/>
      <c r="AC158" s="206"/>
      <c r="AD158" s="206"/>
      <c r="AE158" s="201"/>
      <c r="AF158" s="201"/>
      <c r="AG158" s="205"/>
    </row>
    <row r="159" spans="1:61" x14ac:dyDescent="0.2">
      <c r="X159" s="201"/>
      <c r="Y159" s="201"/>
      <c r="Z159" s="201"/>
      <c r="AA159" s="201"/>
      <c r="AB159" s="201"/>
      <c r="AC159" s="201"/>
      <c r="AD159" s="201"/>
      <c r="AE159" s="201"/>
      <c r="AF159" s="201"/>
      <c r="AG159" s="205"/>
    </row>
    <row r="160" spans="1:61" x14ac:dyDescent="0.2">
      <c r="X160" s="201"/>
      <c r="Y160" s="201"/>
      <c r="Z160" s="201"/>
      <c r="AA160" s="201"/>
      <c r="AB160" s="201"/>
      <c r="AC160" s="201"/>
      <c r="AD160" s="201"/>
      <c r="AE160" s="201"/>
      <c r="AF160" s="201"/>
      <c r="AG160" s="205"/>
    </row>
    <row r="161" spans="1:33" x14ac:dyDescent="0.2">
      <c r="A161" s="207"/>
      <c r="B161" s="207"/>
      <c r="C161" s="207"/>
      <c r="X161" s="201"/>
      <c r="Y161" s="201"/>
      <c r="Z161" s="201"/>
      <c r="AA161" s="206"/>
      <c r="AB161" s="206"/>
      <c r="AC161" s="206"/>
      <c r="AD161" s="206"/>
      <c r="AE161" s="206"/>
      <c r="AF161" s="206"/>
      <c r="AG161" s="208"/>
    </row>
    <row r="162" spans="1:33" x14ac:dyDescent="0.2">
      <c r="A162" s="207"/>
      <c r="B162" s="207"/>
      <c r="C162" s="207"/>
      <c r="X162" s="201"/>
      <c r="Y162" s="201"/>
      <c r="Z162" s="201"/>
      <c r="AA162" s="201"/>
      <c r="AB162" s="201"/>
      <c r="AC162" s="201"/>
      <c r="AD162" s="201"/>
      <c r="AE162" s="201"/>
      <c r="AF162" s="201"/>
      <c r="AG162" s="205"/>
    </row>
    <row r="163" spans="1:33" x14ac:dyDescent="0.2">
      <c r="A163" s="209"/>
      <c r="B163" s="209"/>
      <c r="C163" s="209"/>
      <c r="X163" s="201"/>
      <c r="Y163" s="201"/>
      <c r="Z163" s="201"/>
      <c r="AA163" s="201"/>
      <c r="AB163" s="201"/>
      <c r="AC163" s="201"/>
      <c r="AD163" s="201"/>
      <c r="AE163" s="201"/>
      <c r="AF163" s="201"/>
      <c r="AG163" s="205"/>
    </row>
    <row r="164" spans="1:33" x14ac:dyDescent="0.2">
      <c r="A164" s="207"/>
      <c r="B164" s="207"/>
      <c r="C164" s="207"/>
    </row>
    <row r="165" spans="1:33" x14ac:dyDescent="0.2">
      <c r="A165" s="207"/>
      <c r="B165" s="207"/>
      <c r="C165" s="207"/>
    </row>
    <row r="166" spans="1:33" x14ac:dyDescent="0.2">
      <c r="A166" s="207"/>
      <c r="B166" s="207"/>
      <c r="C166" s="207"/>
    </row>
  </sheetData>
  <autoFilter ref="A4:BI146">
    <filterColumn colId="0">
      <filters>
        <filter val="1.1.1"/>
        <filter val="1.1.1.5"/>
        <filter val="1.1.1.5.1"/>
        <filter val="1.2.2.1"/>
        <filter val="1.2.2.1.1"/>
        <filter val="1.2.2.1.2"/>
      </filters>
    </filterColumn>
  </autoFilter>
  <mergeCells count="8">
    <mergeCell ref="X3:AE3"/>
    <mergeCell ref="AF3:AO3"/>
    <mergeCell ref="AP3:BG3"/>
    <mergeCell ref="A153:D153"/>
    <mergeCell ref="A154:G154"/>
    <mergeCell ref="A3:M3"/>
    <mergeCell ref="N3:S3"/>
    <mergeCell ref="T3:W3"/>
  </mergeCells>
  <pageMargins left="0.7" right="0.7" top="0.75" bottom="0.75" header="0.3" footer="0.3"/>
  <pageSetup paperSize="9" scale="24" fitToHeight="0"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pageSetUpPr fitToPage="1"/>
  </sheetPr>
  <dimension ref="A2:ET166"/>
  <sheetViews>
    <sheetView topLeftCell="A4" workbookViewId="0">
      <pane xSplit="4" ySplit="1" topLeftCell="E42" activePane="bottomRight" state="frozen"/>
      <selection activeCell="A4" sqref="A4"/>
      <selection pane="topRight" activeCell="E4" sqref="E4"/>
      <selection pane="bottomLeft" activeCell="A5" sqref="A5"/>
      <selection pane="bottomRight" activeCell="D70" sqref="D70"/>
    </sheetView>
  </sheetViews>
  <sheetFormatPr defaultRowHeight="12.75" x14ac:dyDescent="0.2"/>
  <cols>
    <col min="1" max="1" width="8.42578125" style="98" customWidth="1"/>
    <col min="2" max="2" width="18.85546875" style="98" customWidth="1"/>
    <col min="3" max="3" width="21.85546875" style="98" customWidth="1"/>
    <col min="4" max="4" width="47.5703125" style="99" customWidth="1"/>
    <col min="5" max="5" width="7" style="99" customWidth="1"/>
    <col min="6" max="6" width="6.42578125" style="99" customWidth="1"/>
    <col min="7" max="7" width="8.7109375" style="99" customWidth="1"/>
    <col min="8" max="8" width="16.28515625" style="99" customWidth="1"/>
    <col min="9" max="9" width="3.7109375" style="99" customWidth="1"/>
    <col min="10" max="12" width="4.85546875" style="99" customWidth="1"/>
    <col min="13" max="13" width="4.140625" style="99" customWidth="1"/>
    <col min="14" max="14" width="15" style="99" customWidth="1"/>
    <col min="15" max="15" width="13.42578125" style="99" customWidth="1"/>
    <col min="16" max="16" width="14.140625" style="99" customWidth="1"/>
    <col min="17" max="18" width="12.85546875" style="99" customWidth="1"/>
    <col min="19" max="19" width="13.7109375" style="99" customWidth="1"/>
    <col min="20" max="20" width="8" style="99" customWidth="1"/>
    <col min="21" max="21" width="8.7109375" style="99" customWidth="1"/>
    <col min="22" max="22" width="8.28515625" style="99" customWidth="1"/>
    <col min="23" max="23" width="9.5703125" style="99" customWidth="1"/>
    <col min="24" max="31" width="12.28515625" style="99" hidden="1" customWidth="1"/>
    <col min="32" max="32" width="12.28515625" style="99" customWidth="1"/>
    <col min="33" max="33" width="9.140625" style="100" customWidth="1"/>
    <col min="34" max="41" width="9.140625" style="100" hidden="1" customWidth="1"/>
    <col min="42" max="42" width="9.140625" style="100"/>
    <col min="43" max="43" width="16.28515625" style="100" customWidth="1"/>
    <col min="44" max="53" width="9.140625" style="100"/>
    <col min="54" max="59" width="9.140625" style="101"/>
    <col min="60" max="60" width="17.7109375" style="146" customWidth="1"/>
    <col min="61" max="61" width="18.85546875" style="101" customWidth="1"/>
    <col min="62" max="150" width="9.140625" style="101"/>
    <col min="151" max="16384" width="9.140625" style="99"/>
  </cols>
  <sheetData>
    <row r="2" spans="1:150" ht="13.5" thickBot="1" x14ac:dyDescent="0.25"/>
    <row r="3" spans="1:150" ht="42" customHeight="1" thickBot="1" x14ac:dyDescent="0.25">
      <c r="A3" s="649" t="s">
        <v>99</v>
      </c>
      <c r="B3" s="650"/>
      <c r="C3" s="650"/>
      <c r="D3" s="650"/>
      <c r="E3" s="650"/>
      <c r="F3" s="650"/>
      <c r="G3" s="650"/>
      <c r="H3" s="650"/>
      <c r="I3" s="650"/>
      <c r="J3" s="650"/>
      <c r="K3" s="650"/>
      <c r="L3" s="650"/>
      <c r="M3" s="651"/>
      <c r="N3" s="649" t="s">
        <v>100</v>
      </c>
      <c r="O3" s="650"/>
      <c r="P3" s="650"/>
      <c r="Q3" s="650"/>
      <c r="R3" s="650"/>
      <c r="S3" s="651"/>
      <c r="T3" s="652" t="s">
        <v>101</v>
      </c>
      <c r="U3" s="652"/>
      <c r="V3" s="652"/>
      <c r="W3" s="652"/>
      <c r="X3" s="649" t="s">
        <v>716</v>
      </c>
      <c r="Y3" s="650"/>
      <c r="Z3" s="650"/>
      <c r="AA3" s="650"/>
      <c r="AB3" s="650"/>
      <c r="AC3" s="650"/>
      <c r="AD3" s="650"/>
      <c r="AE3" s="651"/>
      <c r="AF3" s="642" t="s">
        <v>717</v>
      </c>
      <c r="AG3" s="643"/>
      <c r="AH3" s="643"/>
      <c r="AI3" s="643"/>
      <c r="AJ3" s="643"/>
      <c r="AK3" s="643"/>
      <c r="AL3" s="643"/>
      <c r="AM3" s="643"/>
      <c r="AN3" s="643"/>
      <c r="AO3" s="644"/>
      <c r="AP3" s="645" t="s">
        <v>718</v>
      </c>
      <c r="AQ3" s="646"/>
      <c r="AR3" s="646"/>
      <c r="AS3" s="646"/>
      <c r="AT3" s="646"/>
      <c r="AU3" s="646"/>
      <c r="AV3" s="646"/>
      <c r="AW3" s="646"/>
      <c r="AX3" s="646"/>
      <c r="AY3" s="646"/>
      <c r="AZ3" s="646"/>
      <c r="BA3" s="646"/>
      <c r="BB3" s="646"/>
      <c r="BC3" s="646"/>
      <c r="BD3" s="646"/>
      <c r="BE3" s="646"/>
      <c r="BF3" s="646"/>
      <c r="BG3" s="646"/>
    </row>
    <row r="4" spans="1:150" ht="123.75" customHeight="1" thickBot="1" x14ac:dyDescent="0.25">
      <c r="A4" s="102" t="s">
        <v>79</v>
      </c>
      <c r="B4" s="439" t="s">
        <v>17</v>
      </c>
      <c r="C4" s="439" t="s">
        <v>259</v>
      </c>
      <c r="D4" s="439" t="s">
        <v>102</v>
      </c>
      <c r="E4" s="103" t="s">
        <v>103</v>
      </c>
      <c r="F4" s="103" t="s">
        <v>719</v>
      </c>
      <c r="G4" s="103" t="s">
        <v>2</v>
      </c>
      <c r="H4" s="103" t="s">
        <v>720</v>
      </c>
      <c r="I4" s="103" t="s">
        <v>721</v>
      </c>
      <c r="J4" s="103" t="s">
        <v>722</v>
      </c>
      <c r="K4" s="103" t="s">
        <v>36</v>
      </c>
      <c r="L4" s="103" t="s">
        <v>37</v>
      </c>
      <c r="M4" s="103" t="s">
        <v>723</v>
      </c>
      <c r="N4" s="103" t="s">
        <v>104</v>
      </c>
      <c r="O4" s="103" t="s">
        <v>105</v>
      </c>
      <c r="P4" s="103" t="s">
        <v>106</v>
      </c>
      <c r="Q4" s="103" t="s">
        <v>107</v>
      </c>
      <c r="R4" s="103" t="s">
        <v>108</v>
      </c>
      <c r="S4" s="103" t="s">
        <v>81</v>
      </c>
      <c r="T4" s="104" t="s">
        <v>724</v>
      </c>
      <c r="U4" s="104" t="s">
        <v>725</v>
      </c>
      <c r="V4" s="105" t="s">
        <v>726</v>
      </c>
      <c r="W4" s="104" t="s">
        <v>109</v>
      </c>
      <c r="X4" s="104" t="s">
        <v>74</v>
      </c>
      <c r="Y4" s="104" t="s">
        <v>75</v>
      </c>
      <c r="Z4" s="104" t="s">
        <v>76</v>
      </c>
      <c r="AA4" s="104" t="s">
        <v>77</v>
      </c>
      <c r="AB4" s="104" t="s">
        <v>78</v>
      </c>
      <c r="AC4" s="104" t="s">
        <v>727</v>
      </c>
      <c r="AD4" s="104" t="s">
        <v>728</v>
      </c>
      <c r="AE4" s="104" t="s">
        <v>729</v>
      </c>
      <c r="AF4" s="104" t="s">
        <v>225</v>
      </c>
      <c r="AG4" s="104" t="s">
        <v>730</v>
      </c>
      <c r="AH4" s="104" t="s">
        <v>731</v>
      </c>
      <c r="AI4" s="104" t="s">
        <v>732</v>
      </c>
      <c r="AJ4" s="104" t="s">
        <v>69</v>
      </c>
      <c r="AK4" s="104" t="s">
        <v>733</v>
      </c>
      <c r="AL4" s="104" t="s">
        <v>70</v>
      </c>
      <c r="AM4" s="104" t="s">
        <v>734</v>
      </c>
      <c r="AN4" s="104" t="s">
        <v>71</v>
      </c>
      <c r="AO4" s="104" t="s">
        <v>735</v>
      </c>
      <c r="AP4" s="106" t="s">
        <v>736</v>
      </c>
      <c r="AQ4" s="106" t="s">
        <v>166</v>
      </c>
      <c r="AR4" s="106" t="s">
        <v>48</v>
      </c>
      <c r="AS4" s="106" t="s">
        <v>69</v>
      </c>
      <c r="AT4" s="104" t="s">
        <v>167</v>
      </c>
      <c r="AU4" s="106" t="s">
        <v>49</v>
      </c>
      <c r="AV4" s="106" t="s">
        <v>70</v>
      </c>
      <c r="AW4" s="104" t="s">
        <v>168</v>
      </c>
      <c r="AX4" s="106" t="s">
        <v>50</v>
      </c>
      <c r="AY4" s="106" t="s">
        <v>71</v>
      </c>
      <c r="AZ4" s="104" t="s">
        <v>169</v>
      </c>
      <c r="BA4" s="106" t="s">
        <v>51</v>
      </c>
      <c r="BB4" s="106" t="s">
        <v>72</v>
      </c>
      <c r="BC4" s="104" t="s">
        <v>170</v>
      </c>
      <c r="BD4" s="106" t="s">
        <v>52</v>
      </c>
      <c r="BE4" s="106" t="s">
        <v>73</v>
      </c>
      <c r="BF4" s="104" t="s">
        <v>796</v>
      </c>
      <c r="BG4" s="106" t="s">
        <v>53</v>
      </c>
      <c r="BH4" s="257" t="s">
        <v>797</v>
      </c>
      <c r="BI4" s="146" t="s">
        <v>1013</v>
      </c>
    </row>
    <row r="5" spans="1:150" ht="24.75" hidden="1" customHeight="1" thickBot="1" x14ac:dyDescent="0.25">
      <c r="A5" s="212" t="s">
        <v>791</v>
      </c>
      <c r="B5" s="210"/>
      <c r="C5" s="210"/>
      <c r="D5" s="211" t="s">
        <v>792</v>
      </c>
      <c r="E5" s="17"/>
      <c r="F5" s="17"/>
      <c r="G5" s="17"/>
      <c r="H5" s="17"/>
      <c r="I5" s="17"/>
      <c r="J5" s="17"/>
      <c r="K5" s="17"/>
      <c r="L5" s="17"/>
      <c r="M5" s="17"/>
      <c r="N5" s="17"/>
      <c r="O5" s="17"/>
      <c r="P5" s="17"/>
      <c r="Q5" s="17"/>
      <c r="R5" s="17"/>
      <c r="S5" s="17"/>
      <c r="T5" s="17"/>
      <c r="U5" s="17"/>
      <c r="V5" s="107"/>
      <c r="W5" s="17"/>
      <c r="X5" s="17"/>
      <c r="Y5" s="17"/>
      <c r="Z5" s="17"/>
      <c r="AA5" s="17"/>
      <c r="AB5" s="17"/>
      <c r="AC5" s="17"/>
      <c r="AD5" s="17"/>
      <c r="AE5" s="17"/>
      <c r="AF5" s="17"/>
      <c r="AG5" s="17"/>
      <c r="AH5" s="17"/>
      <c r="AI5" s="17"/>
      <c r="AJ5" s="17"/>
      <c r="AK5" s="17"/>
      <c r="AL5" s="17"/>
      <c r="AM5" s="17"/>
      <c r="AN5" s="17"/>
      <c r="AO5" s="17"/>
      <c r="AP5" s="107"/>
      <c r="AQ5" s="107"/>
      <c r="AR5" s="107"/>
      <c r="AS5" s="107"/>
      <c r="AT5" s="17"/>
      <c r="AU5" s="107"/>
      <c r="AV5" s="107"/>
      <c r="AW5" s="17"/>
      <c r="AX5" s="107"/>
      <c r="AY5" s="107"/>
      <c r="AZ5" s="17"/>
      <c r="BA5" s="107"/>
      <c r="BH5" s="57"/>
      <c r="BI5" s="131"/>
    </row>
    <row r="6" spans="1:150" ht="24.75" hidden="1" customHeight="1" thickBot="1" x14ac:dyDescent="0.25">
      <c r="A6" s="15" t="s">
        <v>82</v>
      </c>
      <c r="B6" s="16" t="s">
        <v>83</v>
      </c>
      <c r="C6" s="16"/>
      <c r="D6" s="16" t="s">
        <v>260</v>
      </c>
      <c r="E6" s="17"/>
      <c r="F6" s="17"/>
      <c r="G6" s="17"/>
      <c r="H6" s="17"/>
      <c r="I6" s="17"/>
      <c r="J6" s="17"/>
      <c r="K6" s="17"/>
      <c r="L6" s="17"/>
      <c r="M6" s="17"/>
      <c r="N6" s="17"/>
      <c r="O6" s="17"/>
      <c r="P6" s="17"/>
      <c r="Q6" s="17"/>
      <c r="R6" s="17"/>
      <c r="S6" s="17"/>
      <c r="T6" s="17"/>
      <c r="U6" s="17"/>
      <c r="V6" s="18"/>
      <c r="W6" s="19"/>
      <c r="X6" s="17"/>
      <c r="Y6" s="17"/>
      <c r="Z6" s="17"/>
      <c r="AA6" s="17"/>
      <c r="AB6" s="17"/>
      <c r="AC6" s="17"/>
      <c r="AD6" s="17"/>
      <c r="AE6" s="17"/>
      <c r="AF6" s="17"/>
      <c r="AG6" s="17"/>
      <c r="AH6" s="17"/>
      <c r="AI6" s="17"/>
      <c r="AK6" s="17"/>
      <c r="AL6" s="17"/>
      <c r="AM6" s="17"/>
      <c r="AN6" s="17"/>
      <c r="AO6" s="17"/>
      <c r="AP6" s="107"/>
      <c r="AQ6" s="107"/>
      <c r="AR6" s="107"/>
      <c r="AS6" s="107"/>
      <c r="AT6" s="17"/>
      <c r="AU6" s="107"/>
      <c r="AV6" s="107"/>
      <c r="AW6" s="17"/>
      <c r="AX6" s="107"/>
      <c r="AY6" s="107"/>
      <c r="AZ6" s="17"/>
      <c r="BA6" s="107"/>
      <c r="BH6" s="57"/>
      <c r="BI6" s="131"/>
    </row>
    <row r="7" spans="1:150" ht="24.75" hidden="1" customHeight="1" thickBot="1" x14ac:dyDescent="0.25">
      <c r="A7" s="15" t="s">
        <v>84</v>
      </c>
      <c r="B7" s="16" t="s">
        <v>83</v>
      </c>
      <c r="C7" s="16"/>
      <c r="D7" s="16" t="s">
        <v>261</v>
      </c>
      <c r="E7" s="17"/>
      <c r="F7" s="17"/>
      <c r="G7" s="17"/>
      <c r="H7" s="17"/>
      <c r="I7" s="17"/>
      <c r="J7" s="17"/>
      <c r="K7" s="17"/>
      <c r="L7" s="17"/>
      <c r="M7" s="17"/>
      <c r="N7" s="17"/>
      <c r="O7" s="17"/>
      <c r="P7" s="17"/>
      <c r="Q7" s="17"/>
      <c r="R7" s="17"/>
      <c r="S7" s="17"/>
      <c r="T7" s="17"/>
      <c r="U7" s="17"/>
      <c r="V7" s="18"/>
      <c r="W7" s="19"/>
      <c r="X7" s="17"/>
      <c r="Y7" s="17"/>
      <c r="Z7" s="17"/>
      <c r="AA7" s="17"/>
      <c r="AB7" s="17"/>
      <c r="AC7" s="17"/>
      <c r="AD7" s="17"/>
      <c r="AE7" s="17"/>
      <c r="AF7" s="17"/>
      <c r="AG7" s="17"/>
      <c r="AH7" s="17"/>
      <c r="AI7" s="17"/>
      <c r="AK7" s="17"/>
      <c r="AL7" s="17"/>
      <c r="AM7" s="17"/>
      <c r="AN7" s="17"/>
      <c r="AO7" s="17"/>
      <c r="AP7" s="107"/>
      <c r="AQ7" s="107"/>
      <c r="AR7" s="107"/>
      <c r="AS7" s="107"/>
      <c r="AT7" s="17"/>
      <c r="AU7" s="107"/>
      <c r="AV7" s="107"/>
      <c r="AW7" s="17"/>
      <c r="AX7" s="107"/>
      <c r="AY7" s="107"/>
      <c r="AZ7" s="17"/>
      <c r="BA7" s="107"/>
      <c r="BH7" s="57"/>
      <c r="BI7" s="131"/>
    </row>
    <row r="8" spans="1:150" s="113" customFormat="1" ht="25.5" hidden="1" customHeight="1" x14ac:dyDescent="0.2">
      <c r="A8" s="20" t="s">
        <v>85</v>
      </c>
      <c r="B8" s="21" t="s">
        <v>83</v>
      </c>
      <c r="C8" s="21"/>
      <c r="D8" s="22" t="s">
        <v>262</v>
      </c>
      <c r="E8" s="23"/>
      <c r="F8" s="23"/>
      <c r="G8" s="23"/>
      <c r="H8" s="23"/>
      <c r="I8" s="23"/>
      <c r="J8" s="23"/>
      <c r="K8" s="23"/>
      <c r="L8" s="23"/>
      <c r="M8" s="23"/>
      <c r="N8" s="23"/>
      <c r="O8" s="23"/>
      <c r="P8" s="23"/>
      <c r="Q8" s="23"/>
      <c r="R8" s="23"/>
      <c r="S8" s="24"/>
      <c r="T8" s="25"/>
      <c r="U8" s="26"/>
      <c r="V8" s="27"/>
      <c r="W8" s="28"/>
      <c r="X8" s="108"/>
      <c r="Y8" s="108"/>
      <c r="Z8" s="108"/>
      <c r="AA8" s="108"/>
      <c r="AB8" s="108"/>
      <c r="AC8" s="108"/>
      <c r="AD8" s="108"/>
      <c r="AE8" s="109"/>
      <c r="AF8" s="110"/>
      <c r="AG8" s="110"/>
      <c r="AH8" s="110"/>
      <c r="AI8" s="111"/>
      <c r="AJ8" s="109"/>
      <c r="AK8" s="112"/>
      <c r="AL8" s="110"/>
      <c r="AM8" s="110"/>
      <c r="AN8" s="110"/>
      <c r="AO8" s="110"/>
      <c r="AP8" s="110"/>
      <c r="AQ8" s="110"/>
      <c r="AR8" s="110"/>
      <c r="AS8" s="110"/>
      <c r="AT8" s="110"/>
      <c r="AU8" s="110"/>
      <c r="AV8" s="110"/>
      <c r="AW8" s="110"/>
      <c r="AX8" s="110"/>
      <c r="AY8" s="110"/>
      <c r="AZ8" s="110"/>
      <c r="BA8" s="110"/>
      <c r="BB8" s="110"/>
      <c r="BC8" s="110"/>
      <c r="BD8" s="110"/>
      <c r="BE8" s="110"/>
      <c r="BF8" s="110"/>
      <c r="BG8" s="111"/>
      <c r="BH8" s="371"/>
      <c r="BI8" s="13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1"/>
      <c r="DQ8" s="101"/>
      <c r="DR8" s="101"/>
      <c r="DS8" s="101"/>
      <c r="DT8" s="101"/>
      <c r="DU8" s="101"/>
      <c r="DV8" s="101"/>
      <c r="DW8" s="101"/>
      <c r="DX8" s="101"/>
      <c r="DY8" s="101"/>
      <c r="DZ8" s="101"/>
      <c r="EA8" s="101"/>
      <c r="EB8" s="101"/>
      <c r="EC8" s="101"/>
      <c r="ED8" s="101"/>
      <c r="EE8" s="101"/>
      <c r="EF8" s="101"/>
      <c r="EG8" s="101"/>
      <c r="EH8" s="101"/>
      <c r="EI8" s="101"/>
      <c r="EJ8" s="101"/>
      <c r="EK8" s="101"/>
      <c r="EL8" s="101"/>
      <c r="EM8" s="101"/>
      <c r="EN8" s="101"/>
      <c r="EO8" s="101"/>
      <c r="EP8" s="101"/>
      <c r="EQ8" s="101"/>
      <c r="ER8" s="101"/>
      <c r="ES8" s="101"/>
      <c r="ET8" s="101"/>
    </row>
    <row r="9" spans="1:150" ht="25.5" hidden="1" customHeight="1" x14ac:dyDescent="0.25">
      <c r="A9" s="29" t="s">
        <v>110</v>
      </c>
      <c r="B9" s="29" t="s">
        <v>263</v>
      </c>
      <c r="C9" s="29" t="s">
        <v>264</v>
      </c>
      <c r="D9" s="30" t="s">
        <v>265</v>
      </c>
      <c r="E9" s="31" t="s">
        <v>266</v>
      </c>
      <c r="F9" s="32" t="str">
        <f>'Lyginamasis 20200907'!J5&amp;" "</f>
        <v xml:space="preserve"> </v>
      </c>
      <c r="G9" s="32" t="s">
        <v>267</v>
      </c>
      <c r="H9" s="32" t="s">
        <v>119</v>
      </c>
      <c r="I9" s="32" t="s">
        <v>115</v>
      </c>
      <c r="J9" s="32"/>
      <c r="K9" s="32"/>
      <c r="L9" s="32"/>
      <c r="M9" s="32"/>
      <c r="N9" s="33">
        <v>996471.76</v>
      </c>
      <c r="O9" s="33">
        <v>74735.38</v>
      </c>
      <c r="P9" s="33">
        <v>74735.38</v>
      </c>
      <c r="Q9" s="33"/>
      <c r="R9" s="33"/>
      <c r="S9" s="33">
        <v>847001</v>
      </c>
      <c r="T9" s="34">
        <v>42705</v>
      </c>
      <c r="U9" s="35">
        <v>42767</v>
      </c>
      <c r="V9" s="35">
        <v>42883</v>
      </c>
      <c r="W9" s="36">
        <v>43616</v>
      </c>
      <c r="Y9" s="114">
        <v>169400.2</v>
      </c>
      <c r="Z9" s="114">
        <v>338800.4</v>
      </c>
      <c r="AA9" s="114">
        <v>338800.4</v>
      </c>
      <c r="AB9" s="114"/>
      <c r="AC9" s="114"/>
      <c r="AD9" s="114"/>
      <c r="AE9" s="115"/>
      <c r="AF9" s="116">
        <v>29</v>
      </c>
      <c r="AG9" s="116" t="s">
        <v>249</v>
      </c>
      <c r="AH9" s="117">
        <v>30</v>
      </c>
      <c r="AI9" s="116" t="s">
        <v>250</v>
      </c>
      <c r="AJ9" s="118">
        <v>34</v>
      </c>
      <c r="AK9" s="118" t="s">
        <v>252</v>
      </c>
      <c r="AL9" s="119"/>
      <c r="AM9" s="120"/>
      <c r="AN9" s="120"/>
      <c r="AO9" s="120"/>
      <c r="AP9" s="117" t="s">
        <v>174</v>
      </c>
      <c r="AQ9" s="116" t="s">
        <v>737</v>
      </c>
      <c r="AR9" s="117">
        <v>36000</v>
      </c>
      <c r="AS9" s="116" t="s">
        <v>175</v>
      </c>
      <c r="AT9" s="121" t="s">
        <v>738</v>
      </c>
      <c r="AU9" s="117">
        <v>700</v>
      </c>
      <c r="AV9" s="120"/>
      <c r="AW9" s="120"/>
      <c r="AX9" s="120"/>
      <c r="AY9" s="120"/>
      <c r="AZ9" s="120"/>
      <c r="BA9" s="120"/>
      <c r="BB9" s="120"/>
      <c r="BC9" s="120"/>
      <c r="BD9" s="120"/>
      <c r="BE9" s="120"/>
      <c r="BF9" s="120"/>
      <c r="BG9" s="135"/>
      <c r="BH9" s="57" t="s">
        <v>857</v>
      </c>
      <c r="BI9" s="364" t="s">
        <v>941</v>
      </c>
      <c r="BJ9" s="122"/>
      <c r="BK9" s="122"/>
      <c r="BL9" s="122"/>
      <c r="BM9" s="122"/>
      <c r="BN9" s="122"/>
    </row>
    <row r="10" spans="1:150" ht="25.5" hidden="1" customHeight="1" x14ac:dyDescent="0.25">
      <c r="A10" s="29" t="s">
        <v>268</v>
      </c>
      <c r="B10" s="29" t="s">
        <v>269</v>
      </c>
      <c r="C10" s="29" t="s">
        <v>270</v>
      </c>
      <c r="D10" s="30" t="s">
        <v>271</v>
      </c>
      <c r="E10" s="31" t="s">
        <v>272</v>
      </c>
      <c r="F10" s="32" t="s">
        <v>114</v>
      </c>
      <c r="G10" s="32" t="s">
        <v>273</v>
      </c>
      <c r="H10" s="32" t="s">
        <v>119</v>
      </c>
      <c r="I10" s="32" t="s">
        <v>115</v>
      </c>
      <c r="J10" s="32"/>
      <c r="K10" s="32"/>
      <c r="L10" s="32"/>
      <c r="M10" s="32"/>
      <c r="N10" s="33">
        <v>870553</v>
      </c>
      <c r="O10" s="33">
        <v>65292</v>
      </c>
      <c r="P10" s="33">
        <v>65291</v>
      </c>
      <c r="Q10" s="33">
        <v>0</v>
      </c>
      <c r="R10" s="33">
        <v>0</v>
      </c>
      <c r="S10" s="33">
        <v>739970</v>
      </c>
      <c r="T10" s="34">
        <v>42583</v>
      </c>
      <c r="U10" s="35">
        <v>42614</v>
      </c>
      <c r="V10" s="35">
        <v>42704</v>
      </c>
      <c r="W10" s="36">
        <v>43465</v>
      </c>
      <c r="X10" s="114">
        <v>147994</v>
      </c>
      <c r="Y10" s="114">
        <v>295988</v>
      </c>
      <c r="Z10" s="114">
        <v>295988</v>
      </c>
      <c r="AA10" s="114">
        <v>0</v>
      </c>
      <c r="AB10" s="114">
        <v>0</v>
      </c>
      <c r="AC10" s="123"/>
      <c r="AD10" s="123"/>
      <c r="AE10" s="115"/>
      <c r="AF10" s="124">
        <v>29</v>
      </c>
      <c r="AG10" s="124" t="s">
        <v>249</v>
      </c>
      <c r="AH10" s="125">
        <v>30</v>
      </c>
      <c r="AI10" s="126" t="s">
        <v>250</v>
      </c>
      <c r="AJ10" s="127"/>
      <c r="AK10" s="128"/>
      <c r="AL10" s="120"/>
      <c r="AM10" s="120"/>
      <c r="AN10" s="120"/>
      <c r="AO10" s="120"/>
      <c r="AP10" s="120" t="s">
        <v>174</v>
      </c>
      <c r="AQ10" s="129" t="s">
        <v>737</v>
      </c>
      <c r="AR10" s="129">
        <v>34600</v>
      </c>
      <c r="AS10" s="129"/>
      <c r="AT10" s="129"/>
      <c r="AU10" s="120"/>
      <c r="AV10" s="120"/>
      <c r="AW10" s="120"/>
      <c r="AX10" s="120"/>
      <c r="AY10" s="120"/>
      <c r="AZ10" s="120"/>
      <c r="BA10" s="120"/>
      <c r="BB10" s="120"/>
      <c r="BC10" s="120"/>
      <c r="BD10" s="120"/>
      <c r="BE10" s="120"/>
      <c r="BF10" s="120"/>
      <c r="BG10" s="135"/>
      <c r="BH10" s="57" t="s">
        <v>856</v>
      </c>
      <c r="BI10" s="364" t="s">
        <v>941</v>
      </c>
    </row>
    <row r="11" spans="1:150" s="113" customFormat="1" ht="25.5" hidden="1" customHeight="1" x14ac:dyDescent="0.25">
      <c r="A11" s="20" t="s">
        <v>86</v>
      </c>
      <c r="B11" s="21" t="s">
        <v>83</v>
      </c>
      <c r="C11" s="21"/>
      <c r="D11" s="37" t="s">
        <v>274</v>
      </c>
      <c r="E11" s="23"/>
      <c r="F11" s="23"/>
      <c r="G11" s="23"/>
      <c r="H11" s="23"/>
      <c r="I11" s="23"/>
      <c r="J11" s="23"/>
      <c r="K11" s="23"/>
      <c r="L11" s="23"/>
      <c r="M11" s="23"/>
      <c r="N11" s="23"/>
      <c r="O11" s="23"/>
      <c r="P11" s="23"/>
      <c r="Q11" s="23"/>
      <c r="R11" s="23"/>
      <c r="S11" s="24"/>
      <c r="T11" s="25"/>
      <c r="U11" s="38"/>
      <c r="V11" s="38"/>
      <c r="W11" s="28" t="s">
        <v>275</v>
      </c>
      <c r="X11" s="108"/>
      <c r="Y11" s="108"/>
      <c r="Z11" s="108"/>
      <c r="AA11" s="108"/>
      <c r="AB11" s="108"/>
      <c r="AC11" s="108"/>
      <c r="AD11" s="108"/>
      <c r="AE11" s="109"/>
      <c r="AF11" s="110"/>
      <c r="AG11" s="110"/>
      <c r="AH11" s="110"/>
      <c r="AI11" s="111"/>
      <c r="AJ11" s="109"/>
      <c r="AK11" s="112"/>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1"/>
      <c r="BH11" s="57"/>
      <c r="BI11" s="364" t="s">
        <v>275</v>
      </c>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1"/>
      <c r="DV11" s="101"/>
      <c r="DW11" s="101"/>
      <c r="DX11" s="101"/>
      <c r="DY11" s="101"/>
      <c r="DZ11" s="101"/>
      <c r="EA11" s="101"/>
      <c r="EB11" s="101"/>
      <c r="EC11" s="101"/>
      <c r="ED11" s="101"/>
      <c r="EE11" s="101"/>
      <c r="EF11" s="101"/>
      <c r="EG11" s="101"/>
      <c r="EH11" s="101"/>
      <c r="EI11" s="101"/>
      <c r="EJ11" s="101"/>
      <c r="EK11" s="101"/>
      <c r="EL11" s="101"/>
      <c r="EM11" s="101"/>
      <c r="EN11" s="101"/>
      <c r="EO11" s="101"/>
      <c r="EP11" s="101"/>
      <c r="EQ11" s="101"/>
      <c r="ER11" s="101"/>
      <c r="ES11" s="101"/>
      <c r="ET11" s="101"/>
    </row>
    <row r="12" spans="1:150" s="101" customFormat="1" ht="25.5" hidden="1" customHeight="1" x14ac:dyDescent="0.25">
      <c r="A12" s="39" t="s">
        <v>276</v>
      </c>
      <c r="B12" s="39" t="s">
        <v>277</v>
      </c>
      <c r="C12" s="29" t="s">
        <v>278</v>
      </c>
      <c r="D12" s="40" t="s">
        <v>279</v>
      </c>
      <c r="E12" s="41" t="s">
        <v>280</v>
      </c>
      <c r="F12" s="41" t="s">
        <v>114</v>
      </c>
      <c r="G12" s="41" t="s">
        <v>281</v>
      </c>
      <c r="H12" s="41" t="s">
        <v>282</v>
      </c>
      <c r="I12" s="41" t="s">
        <v>115</v>
      </c>
      <c r="J12" s="41" t="s">
        <v>112</v>
      </c>
      <c r="K12" s="41"/>
      <c r="L12" s="41"/>
      <c r="M12" s="41"/>
      <c r="N12" s="42">
        <v>613921.55000000005</v>
      </c>
      <c r="O12" s="42">
        <v>128382.2</v>
      </c>
      <c r="P12" s="42">
        <v>51109.41</v>
      </c>
      <c r="Q12" s="42"/>
      <c r="R12" s="42"/>
      <c r="S12" s="42">
        <v>434429.94</v>
      </c>
      <c r="T12" s="43">
        <v>42675</v>
      </c>
      <c r="U12" s="44">
        <v>42705</v>
      </c>
      <c r="V12" s="44">
        <v>42824</v>
      </c>
      <c r="W12" s="45">
        <v>43496</v>
      </c>
      <c r="X12" s="91">
        <v>0</v>
      </c>
      <c r="Y12" s="91">
        <v>227566.4</v>
      </c>
      <c r="Z12" s="130">
        <v>135621.20000000001</v>
      </c>
      <c r="AA12" s="130">
        <v>71242.399999999994</v>
      </c>
      <c r="AB12" s="130">
        <v>0</v>
      </c>
      <c r="AC12" s="130"/>
      <c r="AD12" s="130"/>
      <c r="AE12" s="131"/>
      <c r="AF12" s="117">
        <v>29</v>
      </c>
      <c r="AG12" s="116" t="s">
        <v>249</v>
      </c>
      <c r="AH12" s="117"/>
      <c r="AI12" s="132"/>
      <c r="AJ12" s="131"/>
      <c r="AK12" s="133"/>
      <c r="AL12" s="117"/>
      <c r="AM12" s="117"/>
      <c r="AN12" s="117"/>
      <c r="AO12" s="117"/>
      <c r="AP12" s="117" t="s">
        <v>171</v>
      </c>
      <c r="AQ12" s="116" t="s">
        <v>739</v>
      </c>
      <c r="AR12" s="116">
        <v>8583.42</v>
      </c>
      <c r="AS12" s="117" t="s">
        <v>172</v>
      </c>
      <c r="AT12" s="116" t="s">
        <v>740</v>
      </c>
      <c r="AU12" s="116">
        <v>423.58</v>
      </c>
      <c r="AV12" s="117"/>
      <c r="AW12" s="117"/>
      <c r="AX12" s="117"/>
      <c r="AY12" s="117"/>
      <c r="AZ12" s="117"/>
      <c r="BA12" s="117"/>
      <c r="BB12" s="117"/>
      <c r="BC12" s="117"/>
      <c r="BD12" s="117"/>
      <c r="BE12" s="117"/>
      <c r="BF12" s="117"/>
      <c r="BG12" s="132"/>
      <c r="BH12" s="57" t="s">
        <v>827</v>
      </c>
      <c r="BI12" s="364" t="s">
        <v>939</v>
      </c>
    </row>
    <row r="13" spans="1:150" s="101" customFormat="1" ht="25.5" hidden="1" customHeight="1" x14ac:dyDescent="0.25">
      <c r="A13" s="39" t="s">
        <v>113</v>
      </c>
      <c r="B13" s="39" t="s">
        <v>283</v>
      </c>
      <c r="C13" s="39" t="s">
        <v>284</v>
      </c>
      <c r="D13" s="40" t="s">
        <v>285</v>
      </c>
      <c r="E13" s="41" t="s">
        <v>280</v>
      </c>
      <c r="F13" s="41" t="str">
        <f>'Lyginamasis 20200907'!J9&amp;" "</f>
        <v xml:space="preserve"> </v>
      </c>
      <c r="G13" s="41" t="s">
        <v>281</v>
      </c>
      <c r="H13" s="41" t="s">
        <v>282</v>
      </c>
      <c r="I13" s="41" t="s">
        <v>115</v>
      </c>
      <c r="J13" s="41" t="s">
        <v>112</v>
      </c>
      <c r="K13" s="41"/>
      <c r="L13" s="41"/>
      <c r="M13" s="41"/>
      <c r="N13" s="42">
        <v>351133</v>
      </c>
      <c r="O13" s="42">
        <v>17556.650000000001</v>
      </c>
      <c r="P13" s="42">
        <v>35113.300000000003</v>
      </c>
      <c r="Q13" s="42"/>
      <c r="R13" s="42"/>
      <c r="S13" s="42">
        <v>298463.05</v>
      </c>
      <c r="T13" s="43">
        <v>42675</v>
      </c>
      <c r="U13" s="44">
        <v>42705</v>
      </c>
      <c r="V13" s="44">
        <v>42824</v>
      </c>
      <c r="W13" s="45">
        <v>43524</v>
      </c>
      <c r="X13" s="91">
        <v>0</v>
      </c>
      <c r="Y13" s="130">
        <v>118377.60000000001</v>
      </c>
      <c r="Z13" s="130">
        <v>121184.9</v>
      </c>
      <c r="AA13" s="130">
        <v>105926.5</v>
      </c>
      <c r="AB13" s="130">
        <v>0</v>
      </c>
      <c r="AC13" s="130"/>
      <c r="AD13" s="130"/>
      <c r="AE13" s="131"/>
      <c r="AF13" s="117">
        <v>28</v>
      </c>
      <c r="AG13" s="116" t="s">
        <v>248</v>
      </c>
      <c r="AH13" s="117"/>
      <c r="AI13" s="134"/>
      <c r="AJ13" s="131"/>
      <c r="AK13" s="133"/>
      <c r="AL13" s="117"/>
      <c r="AM13" s="117"/>
      <c r="AN13" s="117"/>
      <c r="AO13" s="117"/>
      <c r="AP13" s="117" t="s">
        <v>171</v>
      </c>
      <c r="AQ13" s="116" t="s">
        <v>739</v>
      </c>
      <c r="AR13" s="116">
        <v>33516</v>
      </c>
      <c r="AS13" s="116"/>
      <c r="AT13" s="116"/>
      <c r="AU13" s="117"/>
      <c r="AV13" s="117"/>
      <c r="AW13" s="117"/>
      <c r="AX13" s="117"/>
      <c r="AY13" s="117"/>
      <c r="AZ13" s="117"/>
      <c r="BA13" s="117"/>
      <c r="BB13" s="117"/>
      <c r="BC13" s="117"/>
      <c r="BD13" s="117"/>
      <c r="BE13" s="117"/>
      <c r="BF13" s="117"/>
      <c r="BG13" s="132"/>
      <c r="BH13" s="57" t="s">
        <v>826</v>
      </c>
      <c r="BI13" s="364" t="s">
        <v>939</v>
      </c>
    </row>
    <row r="14" spans="1:150" s="113" customFormat="1" ht="25.5" hidden="1" customHeight="1" x14ac:dyDescent="0.25">
      <c r="A14" s="20" t="s">
        <v>87</v>
      </c>
      <c r="B14" s="21" t="s">
        <v>83</v>
      </c>
      <c r="C14" s="21"/>
      <c r="D14" s="22" t="s">
        <v>286</v>
      </c>
      <c r="E14" s="23"/>
      <c r="F14" s="23"/>
      <c r="G14" s="23"/>
      <c r="H14" s="23"/>
      <c r="I14" s="23"/>
      <c r="J14" s="23"/>
      <c r="K14" s="23"/>
      <c r="L14" s="23"/>
      <c r="M14" s="23"/>
      <c r="N14" s="23"/>
      <c r="O14" s="23"/>
      <c r="P14" s="23"/>
      <c r="Q14" s="23"/>
      <c r="R14" s="23"/>
      <c r="S14" s="24"/>
      <c r="T14" s="25"/>
      <c r="U14" s="38"/>
      <c r="V14" s="38"/>
      <c r="W14" s="28" t="s">
        <v>275</v>
      </c>
      <c r="X14" s="108"/>
      <c r="Y14" s="108"/>
      <c r="Z14" s="108"/>
      <c r="AA14" s="108"/>
      <c r="AB14" s="108"/>
      <c r="AC14" s="108"/>
      <c r="AD14" s="108"/>
      <c r="AE14" s="109"/>
      <c r="AF14" s="110"/>
      <c r="AG14" s="110"/>
      <c r="AH14" s="110"/>
      <c r="AI14" s="111"/>
      <c r="AJ14" s="109"/>
      <c r="AK14" s="112"/>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1"/>
      <c r="BH14" s="57"/>
      <c r="BI14" s="364" t="s">
        <v>275</v>
      </c>
      <c r="BJ14" s="101"/>
      <c r="BK14" s="101"/>
      <c r="BL14" s="101"/>
      <c r="BM14" s="101"/>
      <c r="BN14" s="101"/>
      <c r="BO14" s="101"/>
      <c r="BP14" s="101"/>
      <c r="BQ14" s="101"/>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row>
    <row r="15" spans="1:150" ht="47.25" hidden="1" customHeight="1" x14ac:dyDescent="0.25">
      <c r="A15" s="29" t="s">
        <v>116</v>
      </c>
      <c r="B15" s="29" t="s">
        <v>287</v>
      </c>
      <c r="C15" s="29" t="s">
        <v>288</v>
      </c>
      <c r="D15" s="30" t="s">
        <v>289</v>
      </c>
      <c r="E15" s="31" t="s">
        <v>272</v>
      </c>
      <c r="F15" s="32" t="s">
        <v>114</v>
      </c>
      <c r="G15" s="32" t="s">
        <v>290</v>
      </c>
      <c r="H15" s="32" t="s">
        <v>291</v>
      </c>
      <c r="I15" s="32" t="s">
        <v>111</v>
      </c>
      <c r="J15" s="32" t="s">
        <v>112</v>
      </c>
      <c r="K15" s="32"/>
      <c r="L15" s="32"/>
      <c r="M15" s="32"/>
      <c r="N15" s="33">
        <v>1436769.54</v>
      </c>
      <c r="O15" s="33">
        <v>76668</v>
      </c>
      <c r="P15" s="33">
        <v>491201.54</v>
      </c>
      <c r="Q15" s="33">
        <v>0</v>
      </c>
      <c r="R15" s="33">
        <v>0</v>
      </c>
      <c r="S15" s="33">
        <v>868900</v>
      </c>
      <c r="T15" s="34">
        <v>42309</v>
      </c>
      <c r="U15" s="35">
        <v>42491</v>
      </c>
      <c r="V15" s="35">
        <v>42673</v>
      </c>
      <c r="W15" s="36">
        <v>43339</v>
      </c>
      <c r="X15" s="114">
        <v>600000</v>
      </c>
      <c r="Y15" s="114">
        <v>268900</v>
      </c>
      <c r="Z15" s="114">
        <v>0</v>
      </c>
      <c r="AA15" s="114">
        <v>0</v>
      </c>
      <c r="AB15" s="114">
        <v>0</v>
      </c>
      <c r="AC15" s="114"/>
      <c r="AD15" s="114"/>
      <c r="AE15" s="115"/>
      <c r="AF15" s="120">
        <v>34</v>
      </c>
      <c r="AG15" s="129" t="s">
        <v>741</v>
      </c>
      <c r="AH15" s="120"/>
      <c r="AI15" s="135"/>
      <c r="AJ15" s="136"/>
      <c r="AK15" s="119"/>
      <c r="AL15" s="120"/>
      <c r="AM15" s="120"/>
      <c r="AN15" s="120"/>
      <c r="AO15" s="120"/>
      <c r="AP15" s="120" t="s">
        <v>171</v>
      </c>
      <c r="AQ15" s="129" t="s">
        <v>739</v>
      </c>
      <c r="AR15" s="129">
        <v>4719.5</v>
      </c>
      <c r="AS15" s="129" t="s">
        <v>172</v>
      </c>
      <c r="AT15" s="129" t="s">
        <v>740</v>
      </c>
      <c r="AU15" s="120">
        <v>1757.57</v>
      </c>
      <c r="AV15" s="120"/>
      <c r="AW15" s="120"/>
      <c r="AX15" s="120"/>
      <c r="AY15" s="120"/>
      <c r="AZ15" s="120"/>
      <c r="BA15" s="120"/>
      <c r="BB15" s="120"/>
      <c r="BC15" s="120"/>
      <c r="BD15" s="120"/>
      <c r="BE15" s="120"/>
      <c r="BF15" s="120"/>
      <c r="BG15" s="135"/>
      <c r="BH15" s="57" t="s">
        <v>878</v>
      </c>
      <c r="BI15" s="364" t="s">
        <v>939</v>
      </c>
    </row>
    <row r="16" spans="1:150" ht="47.25" hidden="1" customHeight="1" x14ac:dyDescent="0.25">
      <c r="A16" s="29" t="s">
        <v>1075</v>
      </c>
      <c r="B16" s="29" t="s">
        <v>1207</v>
      </c>
      <c r="C16" s="29"/>
      <c r="D16" s="30" t="s">
        <v>1079</v>
      </c>
      <c r="E16" s="31" t="s">
        <v>1080</v>
      </c>
      <c r="F16" s="32"/>
      <c r="G16" s="32" t="s">
        <v>1081</v>
      </c>
      <c r="H16" s="32"/>
      <c r="I16" s="32"/>
      <c r="J16" s="32"/>
      <c r="K16" s="32" t="s">
        <v>36</v>
      </c>
      <c r="L16" s="32"/>
      <c r="M16" s="32"/>
      <c r="N16" s="33">
        <v>40000000</v>
      </c>
      <c r="O16" s="33"/>
      <c r="P16" s="33"/>
      <c r="Q16" s="33">
        <v>40000000</v>
      </c>
      <c r="R16" s="33"/>
      <c r="S16" s="33"/>
      <c r="T16" s="35"/>
      <c r="U16" s="35"/>
      <c r="V16" s="35">
        <v>43724</v>
      </c>
      <c r="W16" s="36">
        <v>45291</v>
      </c>
      <c r="X16" s="114"/>
      <c r="Y16" s="114"/>
      <c r="Z16" s="114"/>
      <c r="AA16" s="114"/>
      <c r="AB16" s="114"/>
      <c r="AC16" s="114"/>
      <c r="AD16" s="114"/>
      <c r="AE16" s="115"/>
      <c r="AF16" s="120">
        <v>51</v>
      </c>
      <c r="AG16" s="129" t="s">
        <v>1082</v>
      </c>
      <c r="AH16" s="120"/>
      <c r="AI16" s="120"/>
      <c r="AJ16" s="136"/>
      <c r="AK16" s="120"/>
      <c r="AL16" s="120"/>
      <c r="AM16" s="120"/>
      <c r="AN16" s="120"/>
      <c r="AO16" s="120"/>
      <c r="AP16" s="120"/>
      <c r="AQ16" s="129" t="s">
        <v>1083</v>
      </c>
      <c r="AR16" s="129">
        <v>50</v>
      </c>
      <c r="AS16" s="129"/>
      <c r="AT16" s="129" t="s">
        <v>1084</v>
      </c>
      <c r="AU16" s="120">
        <v>90</v>
      </c>
      <c r="AV16" s="120"/>
      <c r="AW16" s="120"/>
      <c r="AX16" s="120"/>
      <c r="AY16" s="120"/>
      <c r="AZ16" s="120"/>
      <c r="BA16" s="120"/>
      <c r="BB16" s="120"/>
      <c r="BC16" s="120"/>
      <c r="BD16" s="120"/>
      <c r="BE16" s="120"/>
      <c r="BF16" s="120"/>
      <c r="BG16" s="135"/>
      <c r="BH16" s="57" t="s">
        <v>1085</v>
      </c>
      <c r="BI16" s="364"/>
    </row>
    <row r="17" spans="1:150" s="113" customFormat="1" ht="25.5" hidden="1" customHeight="1" x14ac:dyDescent="0.25">
      <c r="A17" s="20" t="s">
        <v>88</v>
      </c>
      <c r="B17" s="21" t="s">
        <v>83</v>
      </c>
      <c r="C17" s="21"/>
      <c r="D17" s="22" t="s">
        <v>292</v>
      </c>
      <c r="E17" s="23"/>
      <c r="F17" s="23"/>
      <c r="G17" s="23"/>
      <c r="H17" s="23"/>
      <c r="I17" s="23"/>
      <c r="J17" s="23"/>
      <c r="K17" s="23"/>
      <c r="L17" s="23"/>
      <c r="M17" s="23"/>
      <c r="N17" s="23"/>
      <c r="O17" s="23"/>
      <c r="P17" s="23"/>
      <c r="Q17" s="23"/>
      <c r="R17" s="23"/>
      <c r="S17" s="24"/>
      <c r="T17" s="25"/>
      <c r="U17" s="38"/>
      <c r="V17" s="38"/>
      <c r="W17" s="28" t="s">
        <v>275</v>
      </c>
      <c r="X17" s="108"/>
      <c r="Y17" s="108"/>
      <c r="Z17" s="108"/>
      <c r="AA17" s="108"/>
      <c r="AB17" s="108"/>
      <c r="AC17" s="108"/>
      <c r="AD17" s="108"/>
      <c r="AE17" s="109"/>
      <c r="AF17" s="110"/>
      <c r="AG17" s="110"/>
      <c r="AH17" s="110"/>
      <c r="AI17" s="111"/>
      <c r="AJ17" s="109"/>
      <c r="AK17" s="112"/>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1"/>
      <c r="BH17" s="57"/>
      <c r="BI17" s="364" t="s">
        <v>275</v>
      </c>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row>
    <row r="18" spans="1:150" ht="25.5" hidden="1" customHeight="1" x14ac:dyDescent="0.25">
      <c r="A18" s="349" t="s">
        <v>293</v>
      </c>
      <c r="B18" s="349" t="s">
        <v>294</v>
      </c>
      <c r="C18" s="349" t="s">
        <v>295</v>
      </c>
      <c r="D18" s="350" t="s">
        <v>296</v>
      </c>
      <c r="E18" s="351" t="s">
        <v>297</v>
      </c>
      <c r="F18" s="352" t="s">
        <v>114</v>
      </c>
      <c r="G18" s="352" t="s">
        <v>298</v>
      </c>
      <c r="H18" s="352" t="s">
        <v>299</v>
      </c>
      <c r="I18" s="352" t="s">
        <v>115</v>
      </c>
      <c r="J18" s="352" t="s">
        <v>112</v>
      </c>
      <c r="K18" s="352"/>
      <c r="L18" s="352"/>
      <c r="M18" s="352"/>
      <c r="N18" s="353">
        <v>364031.13</v>
      </c>
      <c r="O18" s="353">
        <v>27302.34</v>
      </c>
      <c r="P18" s="353">
        <v>27302.33</v>
      </c>
      <c r="Q18" s="353"/>
      <c r="R18" s="353"/>
      <c r="S18" s="353">
        <v>309426.46000000002</v>
      </c>
      <c r="T18" s="354">
        <v>42491</v>
      </c>
      <c r="U18" s="355">
        <v>42644</v>
      </c>
      <c r="V18" s="355">
        <v>42735</v>
      </c>
      <c r="W18" s="356">
        <v>43524</v>
      </c>
      <c r="X18" s="357"/>
      <c r="Y18" s="357">
        <v>196253.5</v>
      </c>
      <c r="Z18" s="357">
        <v>117752.09999999999</v>
      </c>
      <c r="AA18" s="357">
        <v>78501.400000000009</v>
      </c>
      <c r="AB18" s="357"/>
      <c r="AC18" s="357"/>
      <c r="AD18" s="357"/>
      <c r="AE18" s="358"/>
      <c r="AF18" s="359">
        <v>30</v>
      </c>
      <c r="AG18" s="360" t="s">
        <v>250</v>
      </c>
      <c r="AH18" s="359"/>
      <c r="AI18" s="361"/>
      <c r="AJ18" s="362"/>
      <c r="AK18" s="363"/>
      <c r="AL18" s="359"/>
      <c r="AM18" s="359"/>
      <c r="AN18" s="359"/>
      <c r="AO18" s="359"/>
      <c r="AP18" s="359" t="s">
        <v>171</v>
      </c>
      <c r="AQ18" s="360" t="s">
        <v>739</v>
      </c>
      <c r="AR18" s="360">
        <v>8001</v>
      </c>
      <c r="AS18" s="360"/>
      <c r="AT18" s="360"/>
      <c r="AU18" s="359"/>
      <c r="AV18" s="359"/>
      <c r="AW18" s="359"/>
      <c r="AX18" s="359"/>
      <c r="AY18" s="359"/>
      <c r="AZ18" s="359"/>
      <c r="BA18" s="359"/>
      <c r="BB18" s="359"/>
      <c r="BC18" s="359"/>
      <c r="BD18" s="359"/>
      <c r="BE18" s="359"/>
      <c r="BF18" s="359"/>
      <c r="BG18" s="361"/>
      <c r="BH18" s="57" t="s">
        <v>828</v>
      </c>
      <c r="BI18" s="364" t="s">
        <v>939</v>
      </c>
    </row>
    <row r="19" spans="1:150" ht="25.5" hidden="1" customHeight="1" x14ac:dyDescent="0.25">
      <c r="A19" s="29" t="s">
        <v>1076</v>
      </c>
      <c r="B19" s="396" t="s">
        <v>1208</v>
      </c>
      <c r="C19" s="29"/>
      <c r="D19" s="30" t="s">
        <v>1086</v>
      </c>
      <c r="E19" s="31" t="s">
        <v>1087</v>
      </c>
      <c r="F19" s="32"/>
      <c r="G19" s="32" t="s">
        <v>1088</v>
      </c>
      <c r="H19" s="32"/>
      <c r="I19" s="32"/>
      <c r="J19" s="32"/>
      <c r="K19" s="32" t="s">
        <v>36</v>
      </c>
      <c r="L19" s="32"/>
      <c r="M19" s="32"/>
      <c r="N19" s="33">
        <v>500000</v>
      </c>
      <c r="O19" s="33"/>
      <c r="P19" s="33"/>
      <c r="Q19" s="33">
        <v>500000</v>
      </c>
      <c r="R19" s="33"/>
      <c r="S19" s="33"/>
      <c r="T19" s="35"/>
      <c r="U19" s="35"/>
      <c r="V19" s="35">
        <v>43560</v>
      </c>
      <c r="W19" s="36">
        <v>45291</v>
      </c>
      <c r="X19" s="114"/>
      <c r="Y19" s="114"/>
      <c r="Z19" s="114"/>
      <c r="AA19" s="114"/>
      <c r="AB19" s="114"/>
      <c r="AC19" s="114"/>
      <c r="AD19" s="114"/>
      <c r="AE19" s="115"/>
      <c r="AF19" s="120">
        <v>51</v>
      </c>
      <c r="AG19" s="129" t="s">
        <v>1082</v>
      </c>
      <c r="AH19" s="120"/>
      <c r="AI19" s="120"/>
      <c r="AJ19" s="136"/>
      <c r="AK19" s="120"/>
      <c r="AL19" s="120"/>
      <c r="AM19" s="120"/>
      <c r="AN19" s="120"/>
      <c r="AO19" s="120"/>
      <c r="AP19" s="120"/>
      <c r="AQ19" s="129" t="s">
        <v>1083</v>
      </c>
      <c r="AR19" s="129">
        <v>22</v>
      </c>
      <c r="AS19" s="129"/>
      <c r="AT19" s="129" t="s">
        <v>1084</v>
      </c>
      <c r="AU19" s="120">
        <v>33</v>
      </c>
      <c r="AV19" s="120"/>
      <c r="AW19" s="120"/>
      <c r="AX19" s="120"/>
      <c r="AY19" s="120"/>
      <c r="AZ19" s="120"/>
      <c r="BA19" s="120"/>
      <c r="BB19" s="120"/>
      <c r="BC19" s="120"/>
      <c r="BD19" s="120"/>
      <c r="BE19" s="120"/>
      <c r="BF19" s="120"/>
      <c r="BG19" s="135"/>
      <c r="BH19" s="57" t="s">
        <v>1089</v>
      </c>
      <c r="BI19" s="364"/>
    </row>
    <row r="20" spans="1:150" s="113" customFormat="1" ht="25.5" hidden="1" customHeight="1" x14ac:dyDescent="0.25">
      <c r="A20" s="85" t="s">
        <v>1197</v>
      </c>
      <c r="B20" s="21" t="s">
        <v>83</v>
      </c>
      <c r="C20" s="21"/>
      <c r="D20" s="22" t="s">
        <v>1199</v>
      </c>
      <c r="E20" s="23"/>
      <c r="F20" s="23"/>
      <c r="G20" s="23"/>
      <c r="H20" s="23"/>
      <c r="I20" s="23"/>
      <c r="J20" s="23"/>
      <c r="K20" s="23"/>
      <c r="L20" s="23"/>
      <c r="M20" s="23"/>
      <c r="N20" s="23"/>
      <c r="O20" s="23"/>
      <c r="P20" s="23"/>
      <c r="Q20" s="23"/>
      <c r="R20" s="23"/>
      <c r="S20" s="24"/>
      <c r="T20" s="25"/>
      <c r="U20" s="38"/>
      <c r="V20" s="38"/>
      <c r="W20" s="28" t="s">
        <v>275</v>
      </c>
      <c r="X20" s="108"/>
      <c r="Y20" s="108"/>
      <c r="Z20" s="108"/>
      <c r="AA20" s="108"/>
      <c r="AB20" s="108"/>
      <c r="AC20" s="108"/>
      <c r="AD20" s="108"/>
      <c r="AE20" s="109"/>
      <c r="AF20" s="110"/>
      <c r="AG20" s="110"/>
      <c r="AH20" s="110"/>
      <c r="AI20" s="111"/>
      <c r="AJ20" s="109"/>
      <c r="AK20" s="112"/>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1"/>
      <c r="BH20" s="57"/>
      <c r="BI20" s="364" t="s">
        <v>275</v>
      </c>
      <c r="BJ20" s="101"/>
      <c r="BK20" s="101"/>
      <c r="BL20" s="101"/>
      <c r="BM20" s="101"/>
      <c r="BN20" s="101"/>
      <c r="BO20" s="101"/>
      <c r="BP20" s="101"/>
      <c r="BQ20" s="101"/>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1"/>
      <c r="DQ20" s="101"/>
      <c r="DR20" s="101"/>
      <c r="DS20" s="101"/>
      <c r="DT20" s="101"/>
      <c r="DU20" s="101"/>
      <c r="DV20" s="101"/>
      <c r="DW20" s="101"/>
      <c r="DX20" s="101"/>
      <c r="DY20" s="101"/>
      <c r="DZ20" s="101"/>
      <c r="EA20" s="101"/>
      <c r="EB20" s="101"/>
      <c r="EC20" s="101"/>
      <c r="ED20" s="101"/>
      <c r="EE20" s="101"/>
      <c r="EF20" s="101"/>
      <c r="EG20" s="101"/>
      <c r="EH20" s="101"/>
      <c r="EI20" s="101"/>
      <c r="EJ20" s="101"/>
      <c r="EK20" s="101"/>
      <c r="EL20" s="101"/>
      <c r="EM20" s="101"/>
      <c r="EN20" s="101"/>
      <c r="EO20" s="101"/>
      <c r="EP20" s="101"/>
      <c r="EQ20" s="101"/>
      <c r="ER20" s="101"/>
      <c r="ES20" s="101"/>
      <c r="ET20" s="101"/>
    </row>
    <row r="21" spans="1:150" s="101" customFormat="1" ht="81" hidden="1" customHeight="1" x14ac:dyDescent="0.25">
      <c r="A21" s="39" t="s">
        <v>1198</v>
      </c>
      <c r="B21" s="39" t="s">
        <v>1209</v>
      </c>
      <c r="C21" s="29"/>
      <c r="D21" s="40" t="s">
        <v>1200</v>
      </c>
      <c r="E21" s="41" t="s">
        <v>303</v>
      </c>
      <c r="F21" s="41" t="s">
        <v>114</v>
      </c>
      <c r="G21" s="41" t="s">
        <v>304</v>
      </c>
      <c r="H21" s="41" t="s">
        <v>1206</v>
      </c>
      <c r="I21" s="41" t="s">
        <v>111</v>
      </c>
      <c r="J21" s="41" t="s">
        <v>112</v>
      </c>
      <c r="K21" s="41"/>
      <c r="L21" s="41"/>
      <c r="M21" s="41"/>
      <c r="N21" s="42">
        <f>O21+P21+Q21+R21+S21</f>
        <v>14033900</v>
      </c>
      <c r="O21" s="42">
        <v>2832152.18</v>
      </c>
      <c r="P21" s="42">
        <v>908249.82</v>
      </c>
      <c r="Q21" s="42"/>
      <c r="R21" s="42"/>
      <c r="S21" s="42">
        <v>10293498</v>
      </c>
      <c r="T21" s="43">
        <v>44074</v>
      </c>
      <c r="U21" s="44">
        <v>44104</v>
      </c>
      <c r="V21" s="44">
        <v>44165</v>
      </c>
      <c r="W21" s="45">
        <v>45199</v>
      </c>
      <c r="X21" s="91">
        <v>0</v>
      </c>
      <c r="Y21" s="91">
        <v>227566.4</v>
      </c>
      <c r="Z21" s="130">
        <v>135621.20000000001</v>
      </c>
      <c r="AA21" s="130">
        <v>71242.399999999994</v>
      </c>
      <c r="AB21" s="130">
        <v>0</v>
      </c>
      <c r="AC21" s="130"/>
      <c r="AD21" s="130"/>
      <c r="AE21" s="131"/>
      <c r="AF21" s="117">
        <v>50</v>
      </c>
      <c r="AG21" s="116" t="s">
        <v>775</v>
      </c>
      <c r="AH21" s="117"/>
      <c r="AI21" s="132"/>
      <c r="AJ21" s="131"/>
      <c r="AK21" s="133"/>
      <c r="AL21" s="117"/>
      <c r="AM21" s="117"/>
      <c r="AN21" s="117"/>
      <c r="AO21" s="117"/>
      <c r="AP21" s="117" t="s">
        <v>1202</v>
      </c>
      <c r="AQ21" s="116" t="s">
        <v>1203</v>
      </c>
      <c r="AR21" s="116">
        <v>4</v>
      </c>
      <c r="AS21" s="117" t="s">
        <v>1204</v>
      </c>
      <c r="AT21" s="116" t="s">
        <v>1205</v>
      </c>
      <c r="AU21" s="116">
        <v>17</v>
      </c>
      <c r="AV21" s="117"/>
      <c r="AW21" s="117"/>
      <c r="AX21" s="117"/>
      <c r="AY21" s="117"/>
      <c r="AZ21" s="117"/>
      <c r="BA21" s="117"/>
      <c r="BB21" s="117"/>
      <c r="BC21" s="117"/>
      <c r="BD21" s="117"/>
      <c r="BE21" s="117"/>
      <c r="BF21" s="117"/>
      <c r="BG21" s="132"/>
      <c r="BH21" s="57" t="s">
        <v>1201</v>
      </c>
      <c r="BI21" s="364"/>
    </row>
    <row r="22" spans="1:150" ht="24.75" hidden="1" customHeight="1" thickBot="1" x14ac:dyDescent="0.3">
      <c r="A22" s="15" t="s">
        <v>300</v>
      </c>
      <c r="B22" s="16" t="s">
        <v>83</v>
      </c>
      <c r="C22" s="16"/>
      <c r="D22" s="16" t="s">
        <v>301</v>
      </c>
      <c r="E22" s="17"/>
      <c r="F22" s="17"/>
      <c r="G22" s="17"/>
      <c r="H22" s="17"/>
      <c r="I22" s="17"/>
      <c r="J22" s="17"/>
      <c r="K22" s="17"/>
      <c r="L22" s="17"/>
      <c r="M22" s="17"/>
      <c r="N22" s="17"/>
      <c r="O22" s="17"/>
      <c r="P22" s="17"/>
      <c r="Q22" s="17"/>
      <c r="R22" s="17"/>
      <c r="S22" s="17"/>
      <c r="T22" s="46"/>
      <c r="U22" s="213"/>
      <c r="V22" s="213"/>
      <c r="W22" s="214" t="s">
        <v>275</v>
      </c>
      <c r="X22" s="17"/>
      <c r="Y22" s="17"/>
      <c r="Z22" s="17"/>
      <c r="AA22" s="17"/>
      <c r="AB22" s="17"/>
      <c r="AC22" s="17"/>
      <c r="AD22" s="17"/>
      <c r="AF22" s="17"/>
      <c r="AG22" s="17"/>
      <c r="AH22" s="17"/>
      <c r="AI22" s="17"/>
      <c r="AJ22" s="127"/>
      <c r="AK22" s="17"/>
      <c r="AL22" s="17"/>
      <c r="AM22" s="17"/>
      <c r="AN22" s="17"/>
      <c r="AO22" s="17"/>
      <c r="AP22" s="107"/>
      <c r="AQ22" s="107"/>
      <c r="AR22" s="107"/>
      <c r="AS22" s="107"/>
      <c r="AT22" s="17"/>
      <c r="AU22" s="107"/>
      <c r="AV22" s="107"/>
      <c r="AW22" s="17"/>
      <c r="AX22" s="107"/>
      <c r="AY22" s="107"/>
      <c r="AZ22" s="17"/>
      <c r="BA22" s="107"/>
      <c r="BB22" s="107"/>
      <c r="BC22" s="107"/>
      <c r="BD22" s="107"/>
      <c r="BE22" s="107"/>
      <c r="BF22" s="107"/>
      <c r="BG22" s="107"/>
      <c r="BH22" s="57"/>
      <c r="BI22" s="364" t="s">
        <v>275</v>
      </c>
    </row>
    <row r="23" spans="1:150" s="113" customFormat="1" ht="25.5" hidden="1" customHeight="1" x14ac:dyDescent="0.25">
      <c r="A23" s="20" t="s">
        <v>89</v>
      </c>
      <c r="B23" s="21" t="s">
        <v>83</v>
      </c>
      <c r="C23" s="21"/>
      <c r="D23" s="22" t="s">
        <v>302</v>
      </c>
      <c r="E23" s="23" t="s">
        <v>303</v>
      </c>
      <c r="F23" s="23" t="s">
        <v>122</v>
      </c>
      <c r="G23" s="23" t="s">
        <v>304</v>
      </c>
      <c r="H23" s="23" t="s">
        <v>305</v>
      </c>
      <c r="I23" s="23" t="s">
        <v>115</v>
      </c>
      <c r="J23" s="23"/>
      <c r="K23" s="23"/>
      <c r="L23" s="23"/>
      <c r="M23" s="23"/>
      <c r="N23" s="49"/>
      <c r="O23" s="49"/>
      <c r="P23" s="23"/>
      <c r="Q23" s="23"/>
      <c r="R23" s="23"/>
      <c r="S23" s="50">
        <v>3321362</v>
      </c>
      <c r="T23" s="25">
        <v>42826</v>
      </c>
      <c r="U23" s="38"/>
      <c r="V23" s="38">
        <v>42917</v>
      </c>
      <c r="W23" s="28">
        <v>45291</v>
      </c>
      <c r="X23" s="108"/>
      <c r="Y23" s="108"/>
      <c r="Z23" s="108"/>
      <c r="AA23" s="108"/>
      <c r="AB23" s="108"/>
      <c r="AC23" s="108"/>
      <c r="AD23" s="108"/>
      <c r="AE23" s="109"/>
      <c r="AF23" s="110">
        <v>50</v>
      </c>
      <c r="AG23" s="137" t="s">
        <v>258</v>
      </c>
      <c r="AH23" s="110"/>
      <c r="AI23" s="111"/>
      <c r="AJ23" s="109"/>
      <c r="AK23" s="112"/>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1"/>
      <c r="BH23" s="57"/>
      <c r="BI23" s="364" t="s">
        <v>275</v>
      </c>
      <c r="BJ23" s="101"/>
      <c r="BK23" s="101"/>
      <c r="BL23" s="101"/>
      <c r="BM23" s="101"/>
      <c r="BN23" s="101"/>
      <c r="BO23" s="101"/>
      <c r="BP23" s="101"/>
      <c r="BQ23" s="101"/>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1"/>
      <c r="DQ23" s="101"/>
      <c r="DR23" s="101"/>
      <c r="DS23" s="101"/>
      <c r="DT23" s="101"/>
      <c r="DU23" s="101"/>
      <c r="DV23" s="101"/>
      <c r="DW23" s="101"/>
      <c r="DX23" s="101"/>
      <c r="DY23" s="101"/>
      <c r="DZ23" s="101"/>
      <c r="EA23" s="101"/>
      <c r="EB23" s="101"/>
      <c r="EC23" s="101"/>
      <c r="ED23" s="101"/>
      <c r="EE23" s="101"/>
      <c r="EF23" s="101"/>
      <c r="EG23" s="101"/>
      <c r="EH23" s="101"/>
      <c r="EI23" s="101"/>
      <c r="EJ23" s="101"/>
      <c r="EK23" s="101"/>
      <c r="EL23" s="101"/>
      <c r="EM23" s="101"/>
      <c r="EN23" s="101"/>
      <c r="EO23" s="101"/>
      <c r="EP23" s="101"/>
      <c r="EQ23" s="101"/>
      <c r="ER23" s="101"/>
      <c r="ES23" s="101"/>
      <c r="ET23" s="101"/>
    </row>
    <row r="24" spans="1:150" ht="24.75" hidden="1" customHeight="1" thickBot="1" x14ac:dyDescent="0.3">
      <c r="A24" s="15" t="s">
        <v>306</v>
      </c>
      <c r="B24" s="16" t="s">
        <v>83</v>
      </c>
      <c r="C24" s="16"/>
      <c r="D24" s="16" t="s">
        <v>307</v>
      </c>
      <c r="E24" s="17"/>
      <c r="F24" s="17"/>
      <c r="G24" s="17"/>
      <c r="H24" s="17"/>
      <c r="I24" s="17"/>
      <c r="J24" s="17"/>
      <c r="K24" s="17"/>
      <c r="L24" s="17"/>
      <c r="M24" s="17"/>
      <c r="N24" s="17"/>
      <c r="O24" s="17"/>
      <c r="P24" s="17"/>
      <c r="Q24" s="17"/>
      <c r="R24" s="17"/>
      <c r="S24" s="17"/>
      <c r="T24" s="46"/>
      <c r="U24" s="47"/>
      <c r="V24" s="47"/>
      <c r="W24" s="48" t="s">
        <v>275</v>
      </c>
      <c r="X24" s="17"/>
      <c r="Y24" s="17"/>
      <c r="Z24" s="17"/>
      <c r="AA24" s="17"/>
      <c r="AB24" s="17"/>
      <c r="AC24" s="17"/>
      <c r="AD24" s="17"/>
      <c r="AF24" s="17"/>
      <c r="AG24" s="17"/>
      <c r="AH24" s="17"/>
      <c r="AI24" s="17"/>
      <c r="AJ24" s="136"/>
      <c r="AK24" s="17"/>
      <c r="AL24" s="17"/>
      <c r="AM24" s="17"/>
      <c r="AN24" s="17"/>
      <c r="AO24" s="17"/>
      <c r="AP24" s="107"/>
      <c r="AQ24" s="107"/>
      <c r="AR24" s="107"/>
      <c r="AS24" s="107"/>
      <c r="AT24" s="17"/>
      <c r="AU24" s="107"/>
      <c r="AV24" s="107"/>
      <c r="AW24" s="17"/>
      <c r="AX24" s="107"/>
      <c r="AY24" s="107"/>
      <c r="AZ24" s="17"/>
      <c r="BA24" s="107"/>
      <c r="BB24" s="107"/>
      <c r="BC24" s="107"/>
      <c r="BD24" s="107"/>
      <c r="BE24" s="107"/>
      <c r="BF24" s="107"/>
      <c r="BG24" s="107"/>
      <c r="BH24" s="57"/>
      <c r="BI24" s="364" t="s">
        <v>275</v>
      </c>
    </row>
    <row r="25" spans="1:150" ht="24.75" hidden="1" customHeight="1" thickBot="1" x14ac:dyDescent="0.3">
      <c r="A25" s="15" t="s">
        <v>308</v>
      </c>
      <c r="B25" s="16" t="s">
        <v>83</v>
      </c>
      <c r="C25" s="16"/>
      <c r="D25" s="16" t="s">
        <v>309</v>
      </c>
      <c r="E25" s="17"/>
      <c r="F25" s="17"/>
      <c r="G25" s="17"/>
      <c r="H25" s="17"/>
      <c r="I25" s="17"/>
      <c r="J25" s="17"/>
      <c r="K25" s="17"/>
      <c r="L25" s="17"/>
      <c r="M25" s="17"/>
      <c r="N25" s="17"/>
      <c r="O25" s="17"/>
      <c r="P25" s="17"/>
      <c r="Q25" s="17"/>
      <c r="R25" s="17"/>
      <c r="S25" s="17"/>
      <c r="T25" s="46"/>
      <c r="U25" s="47"/>
      <c r="V25" s="47"/>
      <c r="W25" s="48" t="s">
        <v>275</v>
      </c>
      <c r="X25" s="17"/>
      <c r="Y25" s="17"/>
      <c r="Z25" s="17"/>
      <c r="AA25" s="17"/>
      <c r="AB25" s="17"/>
      <c r="AC25" s="17"/>
      <c r="AD25" s="17"/>
      <c r="AF25" s="17"/>
      <c r="AG25" s="17"/>
      <c r="AH25" s="17"/>
      <c r="AI25" s="17"/>
      <c r="AJ25" s="136"/>
      <c r="AK25" s="17"/>
      <c r="AL25" s="17"/>
      <c r="AM25" s="17"/>
      <c r="AN25" s="17"/>
      <c r="AO25" s="17"/>
      <c r="AP25" s="107"/>
      <c r="AQ25" s="107"/>
      <c r="AR25" s="107"/>
      <c r="AS25" s="107"/>
      <c r="AT25" s="17"/>
      <c r="AU25" s="107"/>
      <c r="AV25" s="107"/>
      <c r="AW25" s="17"/>
      <c r="AX25" s="107"/>
      <c r="AY25" s="107"/>
      <c r="AZ25" s="17"/>
      <c r="BA25" s="107"/>
      <c r="BB25" s="107"/>
      <c r="BC25" s="107"/>
      <c r="BD25" s="107"/>
      <c r="BE25" s="107"/>
      <c r="BF25" s="107"/>
      <c r="BG25" s="107"/>
      <c r="BH25" s="57"/>
      <c r="BI25" s="364" t="s">
        <v>275</v>
      </c>
    </row>
    <row r="26" spans="1:150" s="113" customFormat="1" ht="25.5" hidden="1" customHeight="1" x14ac:dyDescent="0.25">
      <c r="A26" s="20" t="s">
        <v>310</v>
      </c>
      <c r="B26" s="21" t="s">
        <v>83</v>
      </c>
      <c r="C26" s="21"/>
      <c r="D26" s="22" t="s">
        <v>311</v>
      </c>
      <c r="E26" s="23"/>
      <c r="F26" s="23"/>
      <c r="G26" s="23"/>
      <c r="H26" s="23"/>
      <c r="I26" s="23"/>
      <c r="J26" s="23"/>
      <c r="K26" s="23"/>
      <c r="L26" s="23"/>
      <c r="M26" s="23"/>
      <c r="N26" s="23"/>
      <c r="O26" s="23"/>
      <c r="P26" s="23"/>
      <c r="Q26" s="23"/>
      <c r="R26" s="23"/>
      <c r="S26" s="24"/>
      <c r="T26" s="25"/>
      <c r="U26" s="38"/>
      <c r="V26" s="38"/>
      <c r="W26" s="28"/>
      <c r="X26" s="108"/>
      <c r="Y26" s="108"/>
      <c r="Z26" s="108"/>
      <c r="AA26" s="108"/>
      <c r="AB26" s="108"/>
      <c r="AC26" s="108"/>
      <c r="AD26" s="138"/>
      <c r="AE26" s="109"/>
      <c r="AF26" s="112"/>
      <c r="AG26" s="110"/>
      <c r="AH26" s="110"/>
      <c r="AI26" s="111"/>
      <c r="AJ26" s="109"/>
      <c r="AK26" s="112"/>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1"/>
      <c r="BH26" s="57"/>
      <c r="BI26" s="364" t="s">
        <v>275</v>
      </c>
      <c r="BJ26" s="101"/>
      <c r="BK26" s="101"/>
      <c r="BL26" s="101"/>
      <c r="BM26" s="101"/>
      <c r="BN26" s="101"/>
      <c r="BO26" s="101"/>
      <c r="BP26" s="101"/>
      <c r="BQ26" s="101"/>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1"/>
      <c r="DQ26" s="101"/>
      <c r="DR26" s="101"/>
      <c r="DS26" s="101"/>
      <c r="DT26" s="101"/>
      <c r="DU26" s="101"/>
      <c r="DV26" s="101"/>
      <c r="DW26" s="101"/>
      <c r="DX26" s="101"/>
      <c r="DY26" s="101"/>
      <c r="DZ26" s="101"/>
      <c r="EA26" s="101"/>
      <c r="EB26" s="101"/>
      <c r="EC26" s="101"/>
      <c r="ED26" s="101"/>
      <c r="EE26" s="101"/>
      <c r="EF26" s="101"/>
      <c r="EG26" s="101"/>
      <c r="EH26" s="101"/>
      <c r="EI26" s="101"/>
      <c r="EJ26" s="101"/>
      <c r="EK26" s="101"/>
      <c r="EL26" s="101"/>
      <c r="EM26" s="101"/>
      <c r="EN26" s="101"/>
      <c r="EO26" s="101"/>
      <c r="EP26" s="101"/>
      <c r="EQ26" s="101"/>
      <c r="ER26" s="101"/>
      <c r="ES26" s="101"/>
      <c r="ET26" s="101"/>
    </row>
    <row r="27" spans="1:150" ht="25.5" hidden="1" customHeight="1" x14ac:dyDescent="0.25">
      <c r="A27" s="29" t="s">
        <v>312</v>
      </c>
      <c r="B27" s="29" t="s">
        <v>313</v>
      </c>
      <c r="C27" s="29" t="s">
        <v>314</v>
      </c>
      <c r="D27" s="30" t="s">
        <v>315</v>
      </c>
      <c r="E27" s="31" t="s">
        <v>266</v>
      </c>
      <c r="F27" s="32" t="s">
        <v>130</v>
      </c>
      <c r="G27" s="32" t="s">
        <v>316</v>
      </c>
      <c r="H27" s="32" t="s">
        <v>131</v>
      </c>
      <c r="I27" s="32" t="s">
        <v>115</v>
      </c>
      <c r="J27" s="32"/>
      <c r="K27" s="32"/>
      <c r="L27" s="32"/>
      <c r="M27" s="32"/>
      <c r="N27" s="33">
        <v>799037.74</v>
      </c>
      <c r="O27" s="33">
        <v>119855.67</v>
      </c>
      <c r="P27" s="33"/>
      <c r="Q27" s="33"/>
      <c r="R27" s="33"/>
      <c r="S27" s="33">
        <v>679182.07</v>
      </c>
      <c r="T27" s="34">
        <v>42675</v>
      </c>
      <c r="U27" s="35">
        <v>42826</v>
      </c>
      <c r="V27" s="35">
        <v>42947</v>
      </c>
      <c r="W27" s="36">
        <v>44227</v>
      </c>
      <c r="X27" s="114"/>
      <c r="Y27" s="114">
        <v>150000</v>
      </c>
      <c r="Z27" s="114">
        <v>300000</v>
      </c>
      <c r="AA27" s="114">
        <v>248749</v>
      </c>
      <c r="AB27" s="114"/>
      <c r="AC27" s="114"/>
      <c r="AD27" s="139"/>
      <c r="AE27" s="115"/>
      <c r="AF27" s="119">
        <v>19</v>
      </c>
      <c r="AG27" s="129" t="s">
        <v>742</v>
      </c>
      <c r="AH27" s="120"/>
      <c r="AI27" s="135"/>
      <c r="AJ27" s="136"/>
      <c r="AK27" s="119"/>
      <c r="AL27" s="120"/>
      <c r="AM27" s="120"/>
      <c r="AN27" s="120"/>
      <c r="AO27" s="120"/>
      <c r="AP27" s="140"/>
      <c r="AQ27" s="140"/>
      <c r="AR27" s="120"/>
      <c r="AS27" s="140" t="s">
        <v>185</v>
      </c>
      <c r="AT27" s="140" t="s">
        <v>186</v>
      </c>
      <c r="AU27" s="120">
        <v>5</v>
      </c>
      <c r="AV27" s="120"/>
      <c r="AW27" s="120"/>
      <c r="AX27" s="120"/>
      <c r="AY27" s="120"/>
      <c r="AZ27" s="120"/>
      <c r="BA27" s="120"/>
      <c r="BB27" s="120"/>
      <c r="BC27" s="120"/>
      <c r="BD27" s="120"/>
      <c r="BE27" s="120"/>
      <c r="BF27" s="120"/>
      <c r="BG27" s="135"/>
      <c r="BH27" s="57" t="s">
        <v>823</v>
      </c>
      <c r="BI27" s="364" t="s">
        <v>941</v>
      </c>
      <c r="BJ27" s="122"/>
      <c r="BK27" s="122"/>
      <c r="BL27" s="122"/>
      <c r="BM27" s="122"/>
      <c r="BN27" s="122"/>
    </row>
    <row r="28" spans="1:150" ht="25.5" hidden="1" customHeight="1" x14ac:dyDescent="0.25">
      <c r="A28" s="29" t="s">
        <v>317</v>
      </c>
      <c r="B28" s="29" t="s">
        <v>318</v>
      </c>
      <c r="C28" s="29" t="s">
        <v>319</v>
      </c>
      <c r="D28" s="30" t="s">
        <v>320</v>
      </c>
      <c r="E28" s="31" t="s">
        <v>280</v>
      </c>
      <c r="F28" s="32" t="s">
        <v>130</v>
      </c>
      <c r="G28" s="32" t="s">
        <v>321</v>
      </c>
      <c r="H28" s="32" t="s">
        <v>131</v>
      </c>
      <c r="I28" s="32" t="s">
        <v>115</v>
      </c>
      <c r="J28" s="32" t="s">
        <v>112</v>
      </c>
      <c r="K28" s="32"/>
      <c r="L28" s="32"/>
      <c r="M28" s="32"/>
      <c r="N28" s="33">
        <v>275093.36</v>
      </c>
      <c r="O28" s="33">
        <v>22605.119999999999</v>
      </c>
      <c r="P28" s="33"/>
      <c r="Q28" s="33"/>
      <c r="R28" s="33">
        <v>18658.89</v>
      </c>
      <c r="S28" s="33">
        <v>233829.35</v>
      </c>
      <c r="T28" s="34">
        <v>42675</v>
      </c>
      <c r="U28" s="35">
        <v>42736</v>
      </c>
      <c r="V28" s="35">
        <v>42855</v>
      </c>
      <c r="W28" s="36">
        <v>43496</v>
      </c>
      <c r="X28" s="114"/>
      <c r="Y28" s="114">
        <v>200000</v>
      </c>
      <c r="Z28" s="114">
        <v>68617</v>
      </c>
      <c r="AA28" s="114"/>
      <c r="AB28" s="114"/>
      <c r="AC28" s="114"/>
      <c r="AD28" s="139"/>
      <c r="AE28" s="115"/>
      <c r="AF28" s="119">
        <v>12</v>
      </c>
      <c r="AG28" s="129" t="s">
        <v>241</v>
      </c>
      <c r="AH28" s="120"/>
      <c r="AI28" s="135"/>
      <c r="AJ28" s="136"/>
      <c r="AK28" s="119"/>
      <c r="AL28" s="120"/>
      <c r="AM28" s="120"/>
      <c r="AN28" s="120"/>
      <c r="AO28" s="120"/>
      <c r="AP28" s="120" t="s">
        <v>184</v>
      </c>
      <c r="AQ28" s="129" t="s">
        <v>232</v>
      </c>
      <c r="AR28" s="120">
        <v>0.21</v>
      </c>
      <c r="AS28" s="120"/>
      <c r="AT28" s="129"/>
      <c r="AU28" s="120"/>
      <c r="AV28" s="120" t="s">
        <v>187</v>
      </c>
      <c r="AW28" s="129" t="s">
        <v>233</v>
      </c>
      <c r="AX28" s="120">
        <v>0.51</v>
      </c>
      <c r="AY28" s="120"/>
      <c r="AZ28" s="120"/>
      <c r="BA28" s="120"/>
      <c r="BB28" s="120"/>
      <c r="BC28" s="120"/>
      <c r="BD28" s="120"/>
      <c r="BE28" s="120"/>
      <c r="BF28" s="120"/>
      <c r="BG28" s="135"/>
      <c r="BH28" s="57" t="s">
        <v>825</v>
      </c>
      <c r="BI28" s="364" t="s">
        <v>939</v>
      </c>
    </row>
    <row r="29" spans="1:150" ht="25.5" hidden="1" customHeight="1" x14ac:dyDescent="0.25">
      <c r="A29" s="29" t="s">
        <v>322</v>
      </c>
      <c r="B29" s="29" t="s">
        <v>323</v>
      </c>
      <c r="C29" s="29" t="s">
        <v>324</v>
      </c>
      <c r="D29" s="30" t="s">
        <v>325</v>
      </c>
      <c r="E29" s="31" t="s">
        <v>297</v>
      </c>
      <c r="F29" s="32" t="s">
        <v>130</v>
      </c>
      <c r="G29" s="32" t="s">
        <v>326</v>
      </c>
      <c r="H29" s="32" t="s">
        <v>131</v>
      </c>
      <c r="I29" s="32" t="s">
        <v>115</v>
      </c>
      <c r="J29" s="32" t="s">
        <v>112</v>
      </c>
      <c r="K29" s="32"/>
      <c r="L29" s="32"/>
      <c r="M29" s="32"/>
      <c r="N29" s="33">
        <v>794019</v>
      </c>
      <c r="O29" s="33">
        <v>59552</v>
      </c>
      <c r="P29" s="33"/>
      <c r="Q29" s="33"/>
      <c r="R29" s="33">
        <v>59551</v>
      </c>
      <c r="S29" s="33">
        <v>674916</v>
      </c>
      <c r="T29" s="34">
        <v>42675</v>
      </c>
      <c r="U29" s="35">
        <v>42917</v>
      </c>
      <c r="V29" s="35">
        <v>43008</v>
      </c>
      <c r="W29" s="36">
        <v>44012</v>
      </c>
      <c r="X29" s="114"/>
      <c r="Y29" s="114">
        <v>134983</v>
      </c>
      <c r="Z29" s="114">
        <v>404950</v>
      </c>
      <c r="AA29" s="114">
        <v>134983</v>
      </c>
      <c r="AB29" s="114"/>
      <c r="AC29" s="114"/>
      <c r="AD29" s="139"/>
      <c r="AE29" s="115"/>
      <c r="AF29" s="119">
        <v>12</v>
      </c>
      <c r="AG29" s="129" t="s">
        <v>241</v>
      </c>
      <c r="AH29" s="120"/>
      <c r="AI29" s="135"/>
      <c r="AJ29" s="136"/>
      <c r="AK29" s="119"/>
      <c r="AL29" s="120"/>
      <c r="AM29" s="120"/>
      <c r="AN29" s="120"/>
      <c r="AO29" s="120"/>
      <c r="AP29" s="120" t="s">
        <v>184</v>
      </c>
      <c r="AQ29" s="129" t="s">
        <v>232</v>
      </c>
      <c r="AR29" s="129">
        <v>2.09</v>
      </c>
      <c r="AS29" s="120"/>
      <c r="AT29" s="120"/>
      <c r="AU29" s="120"/>
      <c r="AV29" s="120"/>
      <c r="AW29" s="120"/>
      <c r="AX29" s="120"/>
      <c r="AY29" s="120"/>
      <c r="AZ29" s="120"/>
      <c r="BA29" s="120"/>
      <c r="BB29" s="120"/>
      <c r="BC29" s="120"/>
      <c r="BD29" s="120"/>
      <c r="BE29" s="120"/>
      <c r="BF29" s="120"/>
      <c r="BG29" s="135"/>
      <c r="BH29" s="57" t="s">
        <v>824</v>
      </c>
      <c r="BI29" s="364" t="s">
        <v>941</v>
      </c>
    </row>
    <row r="30" spans="1:150" ht="40.5" hidden="1" customHeight="1" x14ac:dyDescent="0.25">
      <c r="A30" s="29" t="s">
        <v>327</v>
      </c>
      <c r="B30" s="29" t="s">
        <v>328</v>
      </c>
      <c r="C30" s="29" t="s">
        <v>1092</v>
      </c>
      <c r="D30" s="30" t="s">
        <v>329</v>
      </c>
      <c r="E30" s="31" t="s">
        <v>297</v>
      </c>
      <c r="F30" s="32" t="s">
        <v>130</v>
      </c>
      <c r="G30" s="32" t="s">
        <v>326</v>
      </c>
      <c r="H30" s="32" t="s">
        <v>131</v>
      </c>
      <c r="I30" s="32" t="s">
        <v>115</v>
      </c>
      <c r="J30" s="32" t="s">
        <v>112</v>
      </c>
      <c r="K30" s="32"/>
      <c r="L30" s="32"/>
      <c r="M30" s="32"/>
      <c r="N30" s="33">
        <v>194118</v>
      </c>
      <c r="O30" s="33">
        <f>N30-S30</f>
        <v>79418</v>
      </c>
      <c r="P30" s="33"/>
      <c r="Q30" s="33"/>
      <c r="R30" s="33"/>
      <c r="S30" s="33">
        <v>114700</v>
      </c>
      <c r="T30" s="34">
        <v>42675</v>
      </c>
      <c r="U30" s="35">
        <v>43768</v>
      </c>
      <c r="V30" s="35">
        <v>43829</v>
      </c>
      <c r="W30" s="36">
        <v>44377</v>
      </c>
      <c r="X30" s="114"/>
      <c r="Y30" s="114"/>
      <c r="AA30" s="114">
        <v>0</v>
      </c>
      <c r="AB30" s="114">
        <v>60290</v>
      </c>
      <c r="AC30" s="114">
        <v>54410</v>
      </c>
      <c r="AD30" s="139"/>
      <c r="AE30" s="115"/>
      <c r="AF30" s="119">
        <v>19</v>
      </c>
      <c r="AG30" s="129" t="s">
        <v>742</v>
      </c>
      <c r="AH30" s="120"/>
      <c r="AI30" s="135"/>
      <c r="AJ30" s="136"/>
      <c r="AK30" s="119"/>
      <c r="AL30" s="120"/>
      <c r="AM30" s="120"/>
      <c r="AN30" s="120"/>
      <c r="AO30" s="120"/>
      <c r="AP30" s="140"/>
      <c r="AQ30" s="140"/>
      <c r="AR30" s="120"/>
      <c r="AS30" s="140" t="s">
        <v>185</v>
      </c>
      <c r="AT30" s="140" t="s">
        <v>186</v>
      </c>
      <c r="AU30" s="120">
        <v>1</v>
      </c>
      <c r="AV30" s="120"/>
      <c r="AW30" s="120"/>
      <c r="AX30" s="120"/>
      <c r="AY30" s="120"/>
      <c r="AZ30" s="120"/>
      <c r="BA30" s="120"/>
      <c r="BB30" s="120"/>
      <c r="BC30" s="120"/>
      <c r="BD30" s="120"/>
      <c r="BE30" s="120"/>
      <c r="BF30" s="120"/>
      <c r="BG30" s="135"/>
      <c r="BH30" s="41" t="s">
        <v>1012</v>
      </c>
      <c r="BI30" s="364" t="s">
        <v>1014</v>
      </c>
    </row>
    <row r="31" spans="1:150" ht="25.5" hidden="1" customHeight="1" x14ac:dyDescent="0.25">
      <c r="A31" s="29" t="s">
        <v>330</v>
      </c>
      <c r="B31" s="29" t="s">
        <v>331</v>
      </c>
      <c r="C31" s="29" t="s">
        <v>332</v>
      </c>
      <c r="D31" s="30" t="s">
        <v>333</v>
      </c>
      <c r="E31" s="31" t="s">
        <v>272</v>
      </c>
      <c r="F31" s="32" t="s">
        <v>130</v>
      </c>
      <c r="G31" s="32" t="s">
        <v>290</v>
      </c>
      <c r="H31" s="32" t="s">
        <v>131</v>
      </c>
      <c r="I31" s="32" t="s">
        <v>115</v>
      </c>
      <c r="J31" s="32" t="s">
        <v>112</v>
      </c>
      <c r="K31" s="32"/>
      <c r="L31" s="32"/>
      <c r="M31" s="32"/>
      <c r="N31" s="33">
        <v>1183328.81</v>
      </c>
      <c r="O31" s="33">
        <v>177499.33</v>
      </c>
      <c r="P31" s="33"/>
      <c r="Q31" s="33"/>
      <c r="R31" s="51"/>
      <c r="S31" s="33">
        <v>1005829.48</v>
      </c>
      <c r="T31" s="34">
        <v>42675</v>
      </c>
      <c r="U31" s="35">
        <v>42795</v>
      </c>
      <c r="V31" s="35">
        <v>42916</v>
      </c>
      <c r="W31" s="36">
        <v>44196</v>
      </c>
      <c r="X31" s="114"/>
      <c r="Y31" s="114">
        <v>127500</v>
      </c>
      <c r="Z31" s="114">
        <v>545780</v>
      </c>
      <c r="AA31" s="114">
        <v>218280</v>
      </c>
      <c r="AB31" s="114">
        <v>200000</v>
      </c>
      <c r="AC31" s="114"/>
      <c r="AD31" s="139"/>
      <c r="AE31" s="115"/>
      <c r="AF31" s="119">
        <v>12</v>
      </c>
      <c r="AG31" s="129" t="s">
        <v>241</v>
      </c>
      <c r="AH31" s="120"/>
      <c r="AI31" s="135"/>
      <c r="AJ31" s="136"/>
      <c r="AK31" s="119"/>
      <c r="AL31" s="120"/>
      <c r="AM31" s="120"/>
      <c r="AN31" s="120"/>
      <c r="AO31" s="120"/>
      <c r="AP31" s="120" t="s">
        <v>184</v>
      </c>
      <c r="AQ31" s="129" t="s">
        <v>232</v>
      </c>
      <c r="AR31" s="129">
        <v>1.65</v>
      </c>
      <c r="AS31" s="140" t="s">
        <v>185</v>
      </c>
      <c r="AT31" s="140" t="s">
        <v>186</v>
      </c>
      <c r="AU31" s="120">
        <v>2</v>
      </c>
      <c r="AV31" s="120"/>
      <c r="AW31" s="120"/>
      <c r="AX31" s="120"/>
      <c r="AY31" s="120"/>
      <c r="AZ31" s="120"/>
      <c r="BA31" s="120"/>
      <c r="BB31" s="120"/>
      <c r="BC31" s="120"/>
      <c r="BD31" s="120"/>
      <c r="BE31" s="120"/>
      <c r="BF31" s="120"/>
      <c r="BG31" s="135"/>
      <c r="BH31" s="57" t="s">
        <v>822</v>
      </c>
      <c r="BI31" s="364" t="s">
        <v>941</v>
      </c>
    </row>
    <row r="32" spans="1:150" ht="25.5" hidden="1" customHeight="1" x14ac:dyDescent="0.25">
      <c r="A32" s="29" t="s">
        <v>1090</v>
      </c>
      <c r="B32" s="29" t="s">
        <v>1093</v>
      </c>
      <c r="C32" s="396"/>
      <c r="D32" s="30" t="s">
        <v>1095</v>
      </c>
      <c r="E32" s="31" t="s">
        <v>280</v>
      </c>
      <c r="F32" s="32" t="s">
        <v>130</v>
      </c>
      <c r="G32" s="32" t="s">
        <v>321</v>
      </c>
      <c r="H32" s="32" t="s">
        <v>131</v>
      </c>
      <c r="I32" s="32" t="s">
        <v>115</v>
      </c>
      <c r="J32" s="32" t="s">
        <v>112</v>
      </c>
      <c r="K32" s="32"/>
      <c r="L32" s="32"/>
      <c r="M32" s="32"/>
      <c r="N32" s="33">
        <f>SUM(O32:S32)</f>
        <v>164147</v>
      </c>
      <c r="O32" s="33">
        <v>12681.5</v>
      </c>
      <c r="P32" s="33"/>
      <c r="Q32" s="33"/>
      <c r="R32" s="33">
        <v>12681.5</v>
      </c>
      <c r="S32" s="33">
        <v>138784</v>
      </c>
      <c r="T32" s="35">
        <v>43830</v>
      </c>
      <c r="U32" s="35">
        <v>44104</v>
      </c>
      <c r="V32" s="35">
        <v>44196</v>
      </c>
      <c r="W32" s="36">
        <v>44742</v>
      </c>
      <c r="X32" s="114"/>
      <c r="Y32" s="114"/>
      <c r="Z32" s="114"/>
      <c r="AA32" s="114"/>
      <c r="AB32" s="114"/>
      <c r="AC32" s="114"/>
      <c r="AD32" s="139"/>
      <c r="AE32" s="115"/>
      <c r="AF32" s="119">
        <v>12</v>
      </c>
      <c r="AG32" s="129" t="s">
        <v>241</v>
      </c>
      <c r="AH32" s="120"/>
      <c r="AI32" s="135"/>
      <c r="AJ32" s="136"/>
      <c r="AK32" s="119"/>
      <c r="AL32" s="120"/>
      <c r="AM32" s="120"/>
      <c r="AN32" s="120"/>
      <c r="AO32" s="120"/>
      <c r="AP32" s="120"/>
      <c r="AQ32" s="129"/>
      <c r="AR32" s="129"/>
      <c r="AS32" s="140"/>
      <c r="AT32" s="140"/>
      <c r="AU32" s="120"/>
      <c r="AV32" s="120" t="s">
        <v>187</v>
      </c>
      <c r="AW32" s="129" t="s">
        <v>233</v>
      </c>
      <c r="AX32" s="129">
        <v>0.21</v>
      </c>
      <c r="AY32" s="120"/>
      <c r="AZ32" s="120"/>
      <c r="BA32" s="120"/>
      <c r="BB32" s="120"/>
      <c r="BC32" s="120"/>
      <c r="BD32" s="120"/>
      <c r="BE32" s="120"/>
      <c r="BF32" s="120"/>
      <c r="BG32" s="135"/>
      <c r="BH32" s="57" t="s">
        <v>1124</v>
      </c>
      <c r="BI32" s="364"/>
    </row>
    <row r="33" spans="1:150" ht="25.5" hidden="1" customHeight="1" x14ac:dyDescent="0.25">
      <c r="A33" s="29" t="s">
        <v>1091</v>
      </c>
      <c r="B33" s="29" t="s">
        <v>1094</v>
      </c>
      <c r="C33" s="396"/>
      <c r="D33" s="397" t="s">
        <v>1096</v>
      </c>
      <c r="E33" s="398" t="s">
        <v>272</v>
      </c>
      <c r="F33" s="32" t="s">
        <v>130</v>
      </c>
      <c r="G33" s="32" t="s">
        <v>290</v>
      </c>
      <c r="H33" s="32" t="s">
        <v>131</v>
      </c>
      <c r="I33" s="32" t="s">
        <v>115</v>
      </c>
      <c r="J33" s="32" t="s">
        <v>112</v>
      </c>
      <c r="K33" s="32"/>
      <c r="L33" s="32"/>
      <c r="M33" s="32"/>
      <c r="N33" s="33">
        <f>SUM(O33:S33)</f>
        <v>215438.95</v>
      </c>
      <c r="O33" s="33">
        <v>32315.85</v>
      </c>
      <c r="P33" s="33"/>
      <c r="Q33" s="33"/>
      <c r="R33" s="51"/>
      <c r="S33" s="33">
        <v>183123.1</v>
      </c>
      <c r="T33" s="35">
        <v>43830</v>
      </c>
      <c r="U33" s="35">
        <v>44012</v>
      </c>
      <c r="V33" s="35">
        <v>44074</v>
      </c>
      <c r="W33" s="36">
        <v>44620</v>
      </c>
      <c r="X33" s="114"/>
      <c r="Y33" s="114"/>
      <c r="Z33" s="114"/>
      <c r="AA33" s="114"/>
      <c r="AB33" s="114"/>
      <c r="AC33" s="114"/>
      <c r="AD33" s="139"/>
      <c r="AE33" s="115"/>
      <c r="AF33" s="119">
        <v>12</v>
      </c>
      <c r="AG33" s="129" t="s">
        <v>241</v>
      </c>
      <c r="AH33" s="120"/>
      <c r="AI33" s="135"/>
      <c r="AJ33" s="136"/>
      <c r="AK33" s="119"/>
      <c r="AL33" s="120"/>
      <c r="AM33" s="120"/>
      <c r="AN33" s="120"/>
      <c r="AO33" s="120"/>
      <c r="AP33" s="120" t="s">
        <v>184</v>
      </c>
      <c r="AQ33" s="129" t="s">
        <v>232</v>
      </c>
      <c r="AR33" s="129">
        <v>0.2</v>
      </c>
      <c r="AS33" s="140"/>
      <c r="AT33" s="140"/>
      <c r="AU33" s="120"/>
      <c r="AV33" s="120"/>
      <c r="AW33" s="120"/>
      <c r="AX33" s="120"/>
      <c r="AY33" s="120"/>
      <c r="AZ33" s="120"/>
      <c r="BA33" s="120"/>
      <c r="BB33" s="120"/>
      <c r="BC33" s="120"/>
      <c r="BD33" s="120"/>
      <c r="BE33" s="120"/>
      <c r="BF33" s="120"/>
      <c r="BG33" s="135"/>
      <c r="BH33" s="57" t="s">
        <v>1125</v>
      </c>
      <c r="BI33" s="364"/>
    </row>
    <row r="34" spans="1:150" s="113" customFormat="1" ht="25.5" hidden="1" customHeight="1" x14ac:dyDescent="0.25">
      <c r="A34" s="20" t="s">
        <v>334</v>
      </c>
      <c r="B34" s="21" t="s">
        <v>83</v>
      </c>
      <c r="C34" s="21"/>
      <c r="D34" s="37" t="s">
        <v>335</v>
      </c>
      <c r="E34" s="23"/>
      <c r="F34" s="23"/>
      <c r="G34" s="23"/>
      <c r="H34" s="23"/>
      <c r="I34" s="23"/>
      <c r="J34" s="23"/>
      <c r="K34" s="23"/>
      <c r="L34" s="23"/>
      <c r="M34" s="23"/>
      <c r="N34" s="23"/>
      <c r="O34" s="23"/>
      <c r="P34" s="23"/>
      <c r="Q34" s="23"/>
      <c r="R34" s="23"/>
      <c r="S34" s="24"/>
      <c r="T34" s="25"/>
      <c r="U34" s="38"/>
      <c r="V34" s="38"/>
      <c r="W34" s="28" t="s">
        <v>275</v>
      </c>
      <c r="X34" s="108"/>
      <c r="Y34" s="108"/>
      <c r="Z34" s="108"/>
      <c r="AA34" s="108"/>
      <c r="AB34" s="108"/>
      <c r="AC34" s="108"/>
      <c r="AD34" s="138"/>
      <c r="AE34" s="109"/>
      <c r="AF34" s="112"/>
      <c r="AG34" s="110"/>
      <c r="AH34" s="110"/>
      <c r="AI34" s="111"/>
      <c r="AJ34" s="109"/>
      <c r="AK34" s="112"/>
      <c r="AL34" s="110"/>
      <c r="AM34" s="110"/>
      <c r="AN34" s="110"/>
      <c r="AO34" s="110"/>
      <c r="AP34" s="110"/>
      <c r="AQ34" s="110"/>
      <c r="AR34" s="110"/>
      <c r="AS34" s="110"/>
      <c r="AT34" s="110"/>
      <c r="AU34" s="110"/>
      <c r="AV34" s="110"/>
      <c r="AW34" s="110"/>
      <c r="AX34" s="110"/>
      <c r="AY34" s="110"/>
      <c r="AZ34" s="110"/>
      <c r="BA34" s="110"/>
      <c r="BB34" s="110"/>
      <c r="BC34" s="110"/>
      <c r="BD34" s="110"/>
      <c r="BE34" s="110"/>
      <c r="BF34" s="110"/>
      <c r="BG34" s="111"/>
      <c r="BH34" s="57"/>
      <c r="BI34" s="364" t="s">
        <v>275</v>
      </c>
      <c r="BJ34" s="101"/>
      <c r="BK34" s="101"/>
      <c r="BL34" s="101"/>
      <c r="BM34" s="101"/>
      <c r="BN34" s="101"/>
      <c r="BO34" s="101"/>
      <c r="BP34" s="101"/>
      <c r="BQ34" s="101"/>
      <c r="BR34" s="101"/>
      <c r="BS34" s="101"/>
      <c r="BT34" s="101"/>
      <c r="BU34" s="101"/>
      <c r="BV34" s="101"/>
      <c r="BW34" s="101"/>
      <c r="BX34" s="101"/>
      <c r="BY34" s="101"/>
      <c r="BZ34" s="101"/>
      <c r="CA34" s="101"/>
      <c r="CB34" s="101"/>
      <c r="CC34" s="101"/>
      <c r="CD34" s="101"/>
      <c r="CE34" s="101"/>
      <c r="CF34" s="101"/>
      <c r="CG34" s="10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1"/>
      <c r="DQ34" s="101"/>
      <c r="DR34" s="101"/>
      <c r="DS34" s="101"/>
      <c r="DT34" s="101"/>
      <c r="DU34" s="101"/>
      <c r="DV34" s="101"/>
      <c r="DW34" s="101"/>
      <c r="DX34" s="101"/>
      <c r="DY34" s="101"/>
      <c r="DZ34" s="101"/>
      <c r="EA34" s="101"/>
      <c r="EB34" s="101"/>
      <c r="EC34" s="101"/>
      <c r="ED34" s="101"/>
      <c r="EE34" s="101"/>
      <c r="EF34" s="101"/>
      <c r="EG34" s="101"/>
      <c r="EH34" s="101"/>
      <c r="EI34" s="101"/>
      <c r="EJ34" s="101"/>
      <c r="EK34" s="101"/>
      <c r="EL34" s="101"/>
      <c r="EM34" s="101"/>
      <c r="EN34" s="101"/>
      <c r="EO34" s="101"/>
      <c r="EP34" s="101"/>
      <c r="EQ34" s="101"/>
      <c r="ER34" s="101"/>
      <c r="ES34" s="101"/>
      <c r="ET34" s="101"/>
    </row>
    <row r="35" spans="1:150" ht="25.5" hidden="1" customHeight="1" x14ac:dyDescent="0.25">
      <c r="A35" s="29" t="s">
        <v>336</v>
      </c>
      <c r="B35" s="29" t="s">
        <v>337</v>
      </c>
      <c r="C35" s="29" t="s">
        <v>1008</v>
      </c>
      <c r="D35" s="30" t="s">
        <v>338</v>
      </c>
      <c r="E35" s="31" t="s">
        <v>272</v>
      </c>
      <c r="F35" s="32" t="s">
        <v>130</v>
      </c>
      <c r="G35" s="32" t="s">
        <v>290</v>
      </c>
      <c r="H35" s="32" t="s">
        <v>134</v>
      </c>
      <c r="I35" s="32" t="s">
        <v>115</v>
      </c>
      <c r="J35" s="32" t="s">
        <v>112</v>
      </c>
      <c r="K35" s="32"/>
      <c r="L35" s="32"/>
      <c r="M35" s="32"/>
      <c r="N35" s="33">
        <v>1046211.79</v>
      </c>
      <c r="O35" s="33">
        <v>340007.79</v>
      </c>
      <c r="P35" s="33"/>
      <c r="Q35" s="33">
        <v>0</v>
      </c>
      <c r="R35" s="33">
        <v>0</v>
      </c>
      <c r="S35" s="33">
        <v>706204</v>
      </c>
      <c r="T35" s="34">
        <v>43344</v>
      </c>
      <c r="U35" s="35">
        <v>43584</v>
      </c>
      <c r="V35" s="35">
        <v>43738</v>
      </c>
      <c r="W35" s="36">
        <v>44773</v>
      </c>
      <c r="X35" s="114">
        <v>0</v>
      </c>
      <c r="Y35" s="114">
        <v>0</v>
      </c>
      <c r="Z35" s="114">
        <v>0</v>
      </c>
      <c r="AA35" s="91">
        <f>196920+32821</f>
        <v>229741</v>
      </c>
      <c r="AB35" s="91">
        <f>196920+131280</f>
        <v>328200</v>
      </c>
      <c r="AC35" s="91">
        <f>S35-AA35-AB35</f>
        <v>148263</v>
      </c>
      <c r="AD35" s="139">
        <v>0</v>
      </c>
      <c r="AE35" s="115"/>
      <c r="AF35" s="119">
        <v>19</v>
      </c>
      <c r="AG35" s="129" t="s">
        <v>743</v>
      </c>
      <c r="AH35" s="120">
        <v>18</v>
      </c>
      <c r="AI35" s="141" t="s">
        <v>242</v>
      </c>
      <c r="AJ35" s="136"/>
      <c r="AK35" s="119"/>
      <c r="AL35" s="120"/>
      <c r="AM35" s="120"/>
      <c r="AN35" s="120"/>
      <c r="AO35" s="120"/>
      <c r="AP35" s="120" t="s">
        <v>192</v>
      </c>
      <c r="AQ35" s="129" t="s">
        <v>744</v>
      </c>
      <c r="AR35" s="120">
        <v>1</v>
      </c>
      <c r="AS35" s="120" t="s">
        <v>193</v>
      </c>
      <c r="AT35" s="129" t="s">
        <v>194</v>
      </c>
      <c r="AU35" s="117">
        <v>1</v>
      </c>
      <c r="AV35" s="120"/>
      <c r="AW35" s="120"/>
      <c r="AX35" s="120"/>
      <c r="AY35" s="120"/>
      <c r="AZ35" s="120"/>
      <c r="BA35" s="120"/>
      <c r="BB35" s="120"/>
      <c r="BC35" s="120"/>
      <c r="BD35" s="120"/>
      <c r="BE35" s="120"/>
      <c r="BF35" s="120"/>
      <c r="BG35" s="135"/>
      <c r="BH35" s="57" t="s">
        <v>879</v>
      </c>
      <c r="BI35" s="364" t="s">
        <v>947</v>
      </c>
    </row>
    <row r="36" spans="1:150" ht="25.5" hidden="1" customHeight="1" x14ac:dyDescent="0.25">
      <c r="A36" s="29" t="s">
        <v>339</v>
      </c>
      <c r="B36" s="29" t="s">
        <v>340</v>
      </c>
      <c r="C36" s="29" t="s">
        <v>341</v>
      </c>
      <c r="D36" s="30" t="s">
        <v>342</v>
      </c>
      <c r="E36" s="31" t="s">
        <v>272</v>
      </c>
      <c r="F36" s="32" t="s">
        <v>130</v>
      </c>
      <c r="G36" s="32" t="s">
        <v>290</v>
      </c>
      <c r="H36" s="32" t="s">
        <v>133</v>
      </c>
      <c r="I36" s="32" t="s">
        <v>111</v>
      </c>
      <c r="J36" s="32" t="s">
        <v>112</v>
      </c>
      <c r="K36" s="32"/>
      <c r="L36" s="32"/>
      <c r="M36" s="32"/>
      <c r="N36" s="33">
        <v>11900</v>
      </c>
      <c r="O36" s="33">
        <v>1785</v>
      </c>
      <c r="P36" s="33"/>
      <c r="Q36" s="33"/>
      <c r="R36" s="33"/>
      <c r="S36" s="33">
        <v>10115</v>
      </c>
      <c r="T36" s="34">
        <v>42644</v>
      </c>
      <c r="U36" s="35">
        <v>42705</v>
      </c>
      <c r="V36" s="35">
        <v>42735</v>
      </c>
      <c r="W36" s="36">
        <v>42766</v>
      </c>
      <c r="X36" s="114"/>
      <c r="Y36" s="114">
        <v>10115</v>
      </c>
      <c r="Z36" s="114"/>
      <c r="AA36" s="114"/>
      <c r="AB36" s="114"/>
      <c r="AC36" s="114"/>
      <c r="AD36" s="139"/>
      <c r="AE36" s="115"/>
      <c r="AF36" s="119">
        <v>50</v>
      </c>
      <c r="AG36" s="129" t="s">
        <v>258</v>
      </c>
      <c r="AH36" s="120"/>
      <c r="AI36" s="135"/>
      <c r="AJ36" s="136"/>
      <c r="AK36" s="119"/>
      <c r="AL36" s="120"/>
      <c r="AM36" s="120"/>
      <c r="AN36" s="120"/>
      <c r="AO36" s="120"/>
      <c r="AP36" s="120"/>
      <c r="AQ36" s="129"/>
      <c r="AR36" s="120"/>
      <c r="AS36" s="120"/>
      <c r="AT36" s="120"/>
      <c r="AU36" s="120"/>
      <c r="AV36" s="120" t="s">
        <v>195</v>
      </c>
      <c r="AW36" s="129" t="s">
        <v>196</v>
      </c>
      <c r="AX36" s="120">
        <v>1</v>
      </c>
      <c r="AY36" s="120"/>
      <c r="AZ36" s="120"/>
      <c r="BA36" s="120"/>
      <c r="BB36" s="120"/>
      <c r="BC36" s="120"/>
      <c r="BD36" s="120"/>
      <c r="BE36" s="120"/>
      <c r="BF36" s="120"/>
      <c r="BG36" s="135"/>
      <c r="BH36" s="57" t="s">
        <v>880</v>
      </c>
      <c r="BI36" s="364" t="s">
        <v>939</v>
      </c>
    </row>
    <row r="37" spans="1:150" s="113" customFormat="1" ht="25.5" hidden="1" customHeight="1" x14ac:dyDescent="0.25">
      <c r="A37" s="20" t="s">
        <v>343</v>
      </c>
      <c r="B37" s="21" t="s">
        <v>83</v>
      </c>
      <c r="C37" s="21"/>
      <c r="D37" s="22" t="s">
        <v>344</v>
      </c>
      <c r="E37" s="23"/>
      <c r="F37" s="23"/>
      <c r="G37" s="23"/>
      <c r="H37" s="23"/>
      <c r="I37" s="23"/>
      <c r="J37" s="23"/>
      <c r="K37" s="23"/>
      <c r="L37" s="23"/>
      <c r="M37" s="23"/>
      <c r="N37" s="23"/>
      <c r="O37" s="23"/>
      <c r="P37" s="23"/>
      <c r="Q37" s="23"/>
      <c r="R37" s="23"/>
      <c r="S37" s="52"/>
      <c r="T37" s="25"/>
      <c r="U37" s="38"/>
      <c r="V37" s="38"/>
      <c r="W37" s="28" t="s">
        <v>275</v>
      </c>
      <c r="X37" s="108"/>
      <c r="Y37" s="108"/>
      <c r="Z37" s="108"/>
      <c r="AA37" s="108"/>
      <c r="AB37" s="108"/>
      <c r="AC37" s="108"/>
      <c r="AD37" s="138"/>
      <c r="AE37" s="109"/>
      <c r="AF37" s="112"/>
      <c r="AG37" s="110"/>
      <c r="AH37" s="110"/>
      <c r="AI37" s="111"/>
      <c r="AJ37" s="109"/>
      <c r="AK37" s="112"/>
      <c r="AL37" s="110"/>
      <c r="AM37" s="110"/>
      <c r="AN37" s="110"/>
      <c r="AO37" s="110"/>
      <c r="AP37" s="110"/>
      <c r="AQ37" s="110"/>
      <c r="AR37" s="110"/>
      <c r="AS37" s="110"/>
      <c r="AT37" s="110"/>
      <c r="AU37" s="110"/>
      <c r="AV37" s="110"/>
      <c r="AW37" s="110"/>
      <c r="AX37" s="110"/>
      <c r="AY37" s="110"/>
      <c r="AZ37" s="110"/>
      <c r="BA37" s="110"/>
      <c r="BB37" s="110"/>
      <c r="BC37" s="110"/>
      <c r="BD37" s="110"/>
      <c r="BE37" s="110"/>
      <c r="BF37" s="110"/>
      <c r="BG37" s="111"/>
      <c r="BH37" s="57"/>
      <c r="BI37" s="364" t="s">
        <v>275</v>
      </c>
      <c r="BJ37" s="101"/>
      <c r="BK37" s="101"/>
      <c r="BL37" s="101"/>
      <c r="BM37" s="101"/>
      <c r="BN37" s="101"/>
      <c r="BO37" s="101"/>
      <c r="BP37" s="101"/>
      <c r="BQ37" s="101"/>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1"/>
      <c r="DQ37" s="101"/>
      <c r="DR37" s="101"/>
      <c r="DS37" s="101"/>
      <c r="DT37" s="101"/>
      <c r="DU37" s="101"/>
      <c r="DV37" s="101"/>
      <c r="DW37" s="101"/>
      <c r="DX37" s="101"/>
      <c r="DY37" s="101"/>
      <c r="DZ37" s="101"/>
      <c r="EA37" s="101"/>
      <c r="EB37" s="101"/>
      <c r="EC37" s="101"/>
      <c r="ED37" s="101"/>
      <c r="EE37" s="101"/>
      <c r="EF37" s="101"/>
      <c r="EG37" s="101"/>
      <c r="EH37" s="101"/>
      <c r="EI37" s="101"/>
      <c r="EJ37" s="101"/>
      <c r="EK37" s="101"/>
      <c r="EL37" s="101"/>
      <c r="EM37" s="101"/>
      <c r="EN37" s="101"/>
      <c r="EO37" s="101"/>
      <c r="EP37" s="101"/>
      <c r="EQ37" s="101"/>
      <c r="ER37" s="101"/>
      <c r="ES37" s="101"/>
      <c r="ET37" s="101"/>
    </row>
    <row r="38" spans="1:150" ht="25.5" hidden="1" customHeight="1" x14ac:dyDescent="0.25">
      <c r="A38" s="29" t="s">
        <v>345</v>
      </c>
      <c r="B38" s="29" t="s">
        <v>346</v>
      </c>
      <c r="C38" s="29" t="s">
        <v>347</v>
      </c>
      <c r="D38" s="30" t="s">
        <v>348</v>
      </c>
      <c r="E38" s="31" t="s">
        <v>266</v>
      </c>
      <c r="F38" s="32" t="s">
        <v>130</v>
      </c>
      <c r="G38" s="32" t="s">
        <v>349</v>
      </c>
      <c r="H38" s="32" t="s">
        <v>190</v>
      </c>
      <c r="I38" s="32" t="s">
        <v>115</v>
      </c>
      <c r="J38" s="32"/>
      <c r="K38" s="32"/>
      <c r="L38" s="32"/>
      <c r="M38" s="32"/>
      <c r="N38" s="33">
        <v>83796.47</v>
      </c>
      <c r="O38" s="33">
        <v>12569.47</v>
      </c>
      <c r="P38" s="33"/>
      <c r="Q38" s="33"/>
      <c r="R38" s="33"/>
      <c r="S38" s="33">
        <v>71227</v>
      </c>
      <c r="T38" s="34">
        <v>42795</v>
      </c>
      <c r="U38" s="35">
        <v>42948</v>
      </c>
      <c r="V38" s="35">
        <v>43069</v>
      </c>
      <c r="W38" s="36">
        <v>43404</v>
      </c>
      <c r="X38" s="114"/>
      <c r="Y38" s="114">
        <v>10000</v>
      </c>
      <c r="Z38" s="114">
        <v>61227</v>
      </c>
      <c r="AA38" s="114"/>
      <c r="AB38" s="114"/>
      <c r="AC38" s="114"/>
      <c r="AD38" s="139"/>
      <c r="AE38" s="115"/>
      <c r="AF38" s="119">
        <v>19</v>
      </c>
      <c r="AG38" s="129" t="s">
        <v>742</v>
      </c>
      <c r="AH38" s="120"/>
      <c r="AI38" s="142"/>
      <c r="AJ38" s="136"/>
      <c r="AK38" s="119"/>
      <c r="AL38" s="120"/>
      <c r="AM38" s="120"/>
      <c r="AN38" s="120"/>
      <c r="AO38" s="120"/>
      <c r="AP38" s="116"/>
      <c r="AQ38" s="116"/>
      <c r="AR38" s="143"/>
      <c r="AS38" s="116" t="s">
        <v>189</v>
      </c>
      <c r="AT38" s="116" t="s">
        <v>745</v>
      </c>
      <c r="AU38" s="143">
        <v>1</v>
      </c>
      <c r="AV38" s="120"/>
      <c r="AW38" s="120"/>
      <c r="AX38" s="120"/>
      <c r="AY38" s="120"/>
      <c r="AZ38" s="120"/>
      <c r="BA38" s="120"/>
      <c r="BB38" s="120"/>
      <c r="BC38" s="120"/>
      <c r="BD38" s="120"/>
      <c r="BE38" s="120"/>
      <c r="BF38" s="120"/>
      <c r="BG38" s="135"/>
      <c r="BH38" s="57" t="s">
        <v>801</v>
      </c>
      <c r="BI38" s="364" t="s">
        <v>939</v>
      </c>
      <c r="BJ38" s="122"/>
      <c r="BK38" s="122"/>
      <c r="BL38" s="122"/>
      <c r="BM38" s="122"/>
      <c r="BN38" s="122"/>
    </row>
    <row r="39" spans="1:150" ht="25.5" hidden="1" customHeight="1" x14ac:dyDescent="0.25">
      <c r="A39" s="29" t="s">
        <v>350</v>
      </c>
      <c r="B39" s="29" t="s">
        <v>351</v>
      </c>
      <c r="C39" s="29" t="s">
        <v>352</v>
      </c>
      <c r="D39" s="30" t="s">
        <v>353</v>
      </c>
      <c r="E39" s="31" t="s">
        <v>280</v>
      </c>
      <c r="F39" s="32" t="s">
        <v>130</v>
      </c>
      <c r="G39" s="32" t="s">
        <v>321</v>
      </c>
      <c r="H39" s="32" t="s">
        <v>190</v>
      </c>
      <c r="I39" s="32" t="s">
        <v>115</v>
      </c>
      <c r="J39" s="32" t="s">
        <v>112</v>
      </c>
      <c r="K39" s="32"/>
      <c r="L39" s="32"/>
      <c r="M39" s="32"/>
      <c r="N39" s="33">
        <v>69389.47</v>
      </c>
      <c r="O39" s="33">
        <v>42007.47</v>
      </c>
      <c r="P39" s="33"/>
      <c r="Q39" s="33"/>
      <c r="R39" s="33"/>
      <c r="S39" s="33">
        <v>27382</v>
      </c>
      <c r="T39" s="34">
        <v>42675</v>
      </c>
      <c r="U39" s="35">
        <v>42886</v>
      </c>
      <c r="V39" s="35">
        <v>42947</v>
      </c>
      <c r="W39" s="36">
        <v>43524</v>
      </c>
      <c r="X39" s="114"/>
      <c r="Y39" s="114">
        <v>27382</v>
      </c>
      <c r="Z39" s="114">
        <v>0</v>
      </c>
      <c r="AA39" s="114"/>
      <c r="AB39" s="114"/>
      <c r="AC39" s="114"/>
      <c r="AD39" s="139"/>
      <c r="AE39" s="115"/>
      <c r="AF39" s="119">
        <v>19</v>
      </c>
      <c r="AG39" s="129" t="s">
        <v>742</v>
      </c>
      <c r="AH39" s="120"/>
      <c r="AI39" s="142"/>
      <c r="AJ39" s="136"/>
      <c r="AK39" s="119"/>
      <c r="AL39" s="120"/>
      <c r="AM39" s="120"/>
      <c r="AN39" s="120"/>
      <c r="AO39" s="120"/>
      <c r="AP39" s="117" t="s">
        <v>188</v>
      </c>
      <c r="AQ39" s="116" t="s">
        <v>231</v>
      </c>
      <c r="AR39" s="117">
        <v>0.51</v>
      </c>
      <c r="AS39" s="120"/>
      <c r="AT39" s="120"/>
      <c r="AU39" s="120"/>
      <c r="AV39" s="120"/>
      <c r="AW39" s="120"/>
      <c r="AX39" s="120"/>
      <c r="AY39" s="120"/>
      <c r="AZ39" s="120"/>
      <c r="BA39" s="120"/>
      <c r="BB39" s="120"/>
      <c r="BC39" s="120"/>
      <c r="BD39" s="120"/>
      <c r="BE39" s="120"/>
      <c r="BF39" s="120"/>
      <c r="BG39" s="135"/>
      <c r="BH39" s="57" t="s">
        <v>800</v>
      </c>
      <c r="BI39" s="364" t="s">
        <v>941</v>
      </c>
    </row>
    <row r="40" spans="1:150" ht="25.5" hidden="1" customHeight="1" x14ac:dyDescent="0.25">
      <c r="A40" s="29" t="s">
        <v>354</v>
      </c>
      <c r="B40" s="29" t="s">
        <v>355</v>
      </c>
      <c r="C40" s="29" t="s">
        <v>881</v>
      </c>
      <c r="D40" s="30" t="s">
        <v>356</v>
      </c>
      <c r="E40" s="31" t="s">
        <v>297</v>
      </c>
      <c r="F40" s="32" t="s">
        <v>130</v>
      </c>
      <c r="G40" s="32" t="s">
        <v>326</v>
      </c>
      <c r="H40" s="32" t="s">
        <v>190</v>
      </c>
      <c r="I40" s="32" t="s">
        <v>115</v>
      </c>
      <c r="J40" s="32" t="s">
        <v>112</v>
      </c>
      <c r="K40" s="32"/>
      <c r="L40" s="32"/>
      <c r="M40" s="32"/>
      <c r="N40" s="33">
        <v>187680.87</v>
      </c>
      <c r="O40" s="33">
        <v>34364.86</v>
      </c>
      <c r="P40" s="33"/>
      <c r="Q40" s="33"/>
      <c r="R40" s="33"/>
      <c r="S40" s="33">
        <v>153316.01</v>
      </c>
      <c r="T40" s="34">
        <v>42979</v>
      </c>
      <c r="U40" s="35">
        <v>43554</v>
      </c>
      <c r="V40" s="35">
        <v>43616</v>
      </c>
      <c r="W40" s="36">
        <v>44196</v>
      </c>
      <c r="X40" s="114"/>
      <c r="Y40" s="114"/>
      <c r="Z40" s="114">
        <v>0</v>
      </c>
      <c r="AA40" s="114">
        <v>40245</v>
      </c>
      <c r="AB40" s="114">
        <v>40245</v>
      </c>
      <c r="AC40" s="114"/>
      <c r="AD40" s="139"/>
      <c r="AE40" s="115"/>
      <c r="AF40" s="119">
        <v>19</v>
      </c>
      <c r="AG40" s="129" t="s">
        <v>742</v>
      </c>
      <c r="AH40" s="120"/>
      <c r="AI40" s="142"/>
      <c r="AJ40" s="136"/>
      <c r="AK40" s="119"/>
      <c r="AL40" s="120"/>
      <c r="AM40" s="120"/>
      <c r="AN40" s="120"/>
      <c r="AO40" s="120"/>
      <c r="AP40" s="117" t="s">
        <v>188</v>
      </c>
      <c r="AQ40" s="116" t="s">
        <v>231</v>
      </c>
      <c r="AR40" s="117">
        <v>0.6</v>
      </c>
      <c r="AS40" s="120"/>
      <c r="AT40" s="120"/>
      <c r="AU40" s="120"/>
      <c r="AV40" s="120"/>
      <c r="AW40" s="120"/>
      <c r="AX40" s="120"/>
      <c r="AY40" s="120"/>
      <c r="AZ40" s="120"/>
      <c r="BA40" s="120"/>
      <c r="BB40" s="120"/>
      <c r="BC40" s="120"/>
      <c r="BD40" s="120"/>
      <c r="BE40" s="120"/>
      <c r="BF40" s="120"/>
      <c r="BG40" s="135"/>
      <c r="BH40" s="57" t="s">
        <v>882</v>
      </c>
      <c r="BI40" s="364" t="s">
        <v>947</v>
      </c>
    </row>
    <row r="41" spans="1:150" ht="25.5" hidden="1" customHeight="1" x14ac:dyDescent="0.25">
      <c r="A41" s="29" t="s">
        <v>357</v>
      </c>
      <c r="B41" s="29" t="s">
        <v>358</v>
      </c>
      <c r="C41" s="29" t="s">
        <v>359</v>
      </c>
      <c r="D41" s="30" t="s">
        <v>360</v>
      </c>
      <c r="E41" s="31" t="s">
        <v>272</v>
      </c>
      <c r="F41" s="32" t="s">
        <v>130</v>
      </c>
      <c r="G41" s="32" t="s">
        <v>361</v>
      </c>
      <c r="H41" s="32" t="s">
        <v>190</v>
      </c>
      <c r="I41" s="32" t="s">
        <v>115</v>
      </c>
      <c r="J41" s="32"/>
      <c r="K41" s="32"/>
      <c r="L41" s="32"/>
      <c r="M41" s="32"/>
      <c r="N41" s="33">
        <v>142676.6</v>
      </c>
      <c r="O41" s="33">
        <v>31407.61</v>
      </c>
      <c r="P41" s="33"/>
      <c r="Q41" s="33"/>
      <c r="R41" s="33"/>
      <c r="S41" s="33">
        <v>111268.99</v>
      </c>
      <c r="T41" s="34">
        <v>42705</v>
      </c>
      <c r="U41" s="35">
        <v>42886</v>
      </c>
      <c r="V41" s="35">
        <v>42978</v>
      </c>
      <c r="W41" s="36">
        <v>43830</v>
      </c>
      <c r="X41" s="114"/>
      <c r="Y41" s="114">
        <v>40223.72</v>
      </c>
      <c r="Z41" s="114">
        <v>51045.279999999999</v>
      </c>
      <c r="AA41" s="114">
        <v>20000</v>
      </c>
      <c r="AB41" s="114"/>
      <c r="AC41" s="114"/>
      <c r="AD41" s="139"/>
      <c r="AE41" s="115"/>
      <c r="AF41" s="119">
        <v>19</v>
      </c>
      <c r="AG41" s="129" t="s">
        <v>742</v>
      </c>
      <c r="AH41" s="120"/>
      <c r="AI41" s="142"/>
      <c r="AJ41" s="136"/>
      <c r="AK41" s="119"/>
      <c r="AL41" s="120"/>
      <c r="AM41" s="120"/>
      <c r="AN41" s="120"/>
      <c r="AO41" s="120"/>
      <c r="AP41" s="117" t="s">
        <v>188</v>
      </c>
      <c r="AQ41" s="116" t="s">
        <v>231</v>
      </c>
      <c r="AR41" s="117">
        <v>1</v>
      </c>
      <c r="AS41" s="120"/>
      <c r="AT41" s="120"/>
      <c r="AU41" s="120"/>
      <c r="AV41" s="120"/>
      <c r="AW41" s="120"/>
      <c r="AX41" s="120"/>
      <c r="AY41" s="120"/>
      <c r="AZ41" s="120"/>
      <c r="BA41" s="120"/>
      <c r="BB41" s="120"/>
      <c r="BC41" s="120"/>
      <c r="BD41" s="120"/>
      <c r="BE41" s="120"/>
      <c r="BF41" s="120"/>
      <c r="BG41" s="135"/>
      <c r="BH41" s="57" t="s">
        <v>799</v>
      </c>
      <c r="BI41" s="364" t="s">
        <v>939</v>
      </c>
    </row>
    <row r="42" spans="1:150" s="113" customFormat="1" ht="25.5" customHeight="1" x14ac:dyDescent="0.25">
      <c r="A42" s="20" t="s">
        <v>362</v>
      </c>
      <c r="B42" s="21" t="s">
        <v>83</v>
      </c>
      <c r="C42" s="21"/>
      <c r="D42" s="22" t="s">
        <v>363</v>
      </c>
      <c r="E42" s="23"/>
      <c r="F42" s="23"/>
      <c r="G42" s="23"/>
      <c r="H42" s="23"/>
      <c r="I42" s="23"/>
      <c r="J42" s="23"/>
      <c r="K42" s="23"/>
      <c r="L42" s="23"/>
      <c r="M42" s="23"/>
      <c r="N42" s="23"/>
      <c r="O42" s="23"/>
      <c r="P42" s="23"/>
      <c r="Q42" s="23"/>
      <c r="R42" s="23"/>
      <c r="S42" s="24"/>
      <c r="T42" s="25"/>
      <c r="U42" s="38"/>
      <c r="V42" s="38"/>
      <c r="W42" s="28" t="s">
        <v>275</v>
      </c>
      <c r="X42" s="108"/>
      <c r="Y42" s="108"/>
      <c r="Z42" s="108"/>
      <c r="AA42" s="108"/>
      <c r="AB42" s="108"/>
      <c r="AC42" s="108"/>
      <c r="AD42" s="138"/>
      <c r="AE42" s="109"/>
      <c r="AF42" s="112"/>
      <c r="AG42" s="110"/>
      <c r="AH42" s="110"/>
      <c r="AI42" s="111"/>
      <c r="AJ42" s="109"/>
      <c r="AK42" s="112"/>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1"/>
      <c r="BH42" s="57"/>
      <c r="BI42" s="364" t="s">
        <v>275</v>
      </c>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row>
    <row r="43" spans="1:150" ht="25.5" customHeight="1" x14ac:dyDescent="0.25">
      <c r="A43" s="29" t="s">
        <v>364</v>
      </c>
      <c r="B43" s="29" t="s">
        <v>365</v>
      </c>
      <c r="C43" s="29" t="s">
        <v>366</v>
      </c>
      <c r="D43" s="30" t="s">
        <v>367</v>
      </c>
      <c r="E43" s="31" t="s">
        <v>272</v>
      </c>
      <c r="F43" s="32" t="s">
        <v>130</v>
      </c>
      <c r="G43" s="32" t="s">
        <v>290</v>
      </c>
      <c r="H43" s="32" t="s">
        <v>132</v>
      </c>
      <c r="I43" s="32" t="s">
        <v>115</v>
      </c>
      <c r="J43" s="32" t="s">
        <v>112</v>
      </c>
      <c r="K43" s="32"/>
      <c r="L43" s="32"/>
      <c r="M43" s="32"/>
      <c r="N43" s="33" t="s">
        <v>1221</v>
      </c>
      <c r="O43" s="33" t="s">
        <v>1222</v>
      </c>
      <c r="P43" s="33"/>
      <c r="Q43" s="33">
        <v>0</v>
      </c>
      <c r="R43" s="33">
        <v>0</v>
      </c>
      <c r="S43" s="33" t="s">
        <v>1223</v>
      </c>
      <c r="T43" s="34">
        <v>42887</v>
      </c>
      <c r="U43" s="35">
        <v>42979</v>
      </c>
      <c r="V43" s="35">
        <v>43100</v>
      </c>
      <c r="W43" s="36" t="s">
        <v>1224</v>
      </c>
      <c r="X43" s="114">
        <v>0</v>
      </c>
      <c r="Y43" s="114">
        <v>0</v>
      </c>
      <c r="Z43" s="114" t="str">
        <f>S43</f>
        <v>1 429 119,00                   2 332 703,00</v>
      </c>
      <c r="AA43" s="114">
        <v>0</v>
      </c>
      <c r="AB43" s="114">
        <v>0</v>
      </c>
      <c r="AC43" s="114"/>
      <c r="AD43" s="139"/>
      <c r="AE43" s="115"/>
      <c r="AF43" s="119">
        <v>10</v>
      </c>
      <c r="AG43" s="129" t="s">
        <v>240</v>
      </c>
      <c r="AH43" s="120"/>
      <c r="AI43" s="135"/>
      <c r="AJ43" s="136"/>
      <c r="AK43" s="119"/>
      <c r="AL43" s="120"/>
      <c r="AM43" s="120"/>
      <c r="AN43" s="120"/>
      <c r="AO43" s="120"/>
      <c r="AP43" s="120" t="s">
        <v>746</v>
      </c>
      <c r="AQ43" s="129" t="s">
        <v>191</v>
      </c>
      <c r="AR43" s="129" t="s">
        <v>1225</v>
      </c>
      <c r="AS43" s="120"/>
      <c r="AT43" s="120"/>
      <c r="AU43" s="120"/>
      <c r="AV43" s="120"/>
      <c r="AW43" s="120"/>
      <c r="AX43" s="120"/>
      <c r="AY43" s="120"/>
      <c r="AZ43" s="120"/>
      <c r="BA43" s="120"/>
      <c r="BB43" s="120"/>
      <c r="BC43" s="120"/>
      <c r="BD43" s="120"/>
      <c r="BE43" s="120"/>
      <c r="BF43" s="120"/>
      <c r="BG43" s="135"/>
      <c r="BH43" s="57" t="s">
        <v>802</v>
      </c>
      <c r="BI43" s="364" t="s">
        <v>941</v>
      </c>
    </row>
    <row r="44" spans="1:150" ht="24.75" hidden="1" customHeight="1" thickBot="1" x14ac:dyDescent="0.3">
      <c r="A44" s="15" t="s">
        <v>368</v>
      </c>
      <c r="B44" s="16" t="s">
        <v>83</v>
      </c>
      <c r="C44" s="16"/>
      <c r="D44" s="16" t="s">
        <v>369</v>
      </c>
      <c r="E44" s="17"/>
      <c r="F44" s="17"/>
      <c r="G44" s="17"/>
      <c r="H44" s="17"/>
      <c r="I44" s="17"/>
      <c r="J44" s="17"/>
      <c r="K44" s="17"/>
      <c r="L44" s="17"/>
      <c r="M44" s="17"/>
      <c r="N44" s="17"/>
      <c r="O44" s="17"/>
      <c r="P44" s="17"/>
      <c r="Q44" s="17"/>
      <c r="R44" s="17"/>
      <c r="S44" s="17"/>
      <c r="T44" s="46"/>
      <c r="U44" s="47"/>
      <c r="V44" s="47"/>
      <c r="W44" s="48" t="s">
        <v>275</v>
      </c>
      <c r="X44" s="17"/>
      <c r="Y44" s="17"/>
      <c r="Z44" s="17"/>
      <c r="AA44" s="17"/>
      <c r="AB44" s="17"/>
      <c r="AC44" s="17"/>
      <c r="AD44" s="17"/>
      <c r="AE44" s="115"/>
      <c r="AF44" s="17"/>
      <c r="AG44" s="17"/>
      <c r="AH44" s="17"/>
      <c r="AI44" s="17"/>
      <c r="AJ44" s="136"/>
      <c r="AK44" s="17"/>
      <c r="AL44" s="17"/>
      <c r="AM44" s="17"/>
      <c r="AN44" s="17"/>
      <c r="AO44" s="17"/>
      <c r="AP44" s="107"/>
      <c r="AQ44" s="107"/>
      <c r="AR44" s="107"/>
      <c r="AS44" s="107"/>
      <c r="AT44" s="17"/>
      <c r="AU44" s="107"/>
      <c r="AV44" s="107"/>
      <c r="AW44" s="17"/>
      <c r="AX44" s="107"/>
      <c r="AY44" s="107"/>
      <c r="AZ44" s="17"/>
      <c r="BA44" s="107"/>
      <c r="BB44" s="107"/>
      <c r="BC44" s="107"/>
      <c r="BD44" s="107"/>
      <c r="BE44" s="107"/>
      <c r="BF44" s="107"/>
      <c r="BG44" s="107"/>
      <c r="BH44" s="57"/>
      <c r="BI44" s="364" t="s">
        <v>275</v>
      </c>
    </row>
    <row r="45" spans="1:150" s="113" customFormat="1" ht="25.5" hidden="1" customHeight="1" x14ac:dyDescent="0.25">
      <c r="A45" s="20" t="s">
        <v>370</v>
      </c>
      <c r="B45" s="21" t="s">
        <v>83</v>
      </c>
      <c r="C45" s="21"/>
      <c r="D45" s="22" t="s">
        <v>371</v>
      </c>
      <c r="E45" s="23"/>
      <c r="F45" s="23"/>
      <c r="G45" s="23"/>
      <c r="H45" s="23"/>
      <c r="I45" s="23"/>
      <c r="J45" s="23"/>
      <c r="K45" s="23"/>
      <c r="L45" s="23"/>
      <c r="M45" s="23"/>
      <c r="N45" s="23"/>
      <c r="O45" s="23"/>
      <c r="P45" s="23"/>
      <c r="Q45" s="23"/>
      <c r="R45" s="23"/>
      <c r="S45" s="24"/>
      <c r="T45" s="25"/>
      <c r="U45" s="38"/>
      <c r="V45" s="38"/>
      <c r="W45" s="28" t="s">
        <v>275</v>
      </c>
      <c r="X45" s="108"/>
      <c r="Y45" s="108"/>
      <c r="Z45" s="108"/>
      <c r="AA45" s="108"/>
      <c r="AB45" s="108"/>
      <c r="AC45" s="108"/>
      <c r="AD45" s="138"/>
      <c r="AE45" s="109"/>
      <c r="AF45" s="112"/>
      <c r="AG45" s="110"/>
      <c r="AH45" s="110"/>
      <c r="AI45" s="111"/>
      <c r="AJ45" s="109"/>
      <c r="AK45" s="112"/>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1"/>
      <c r="BH45" s="57"/>
      <c r="BI45" s="364" t="s">
        <v>275</v>
      </c>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row>
    <row r="46" spans="1:150" s="147" customFormat="1" ht="25.5" hidden="1" customHeight="1" x14ac:dyDescent="0.25">
      <c r="A46" s="53" t="s">
        <v>372</v>
      </c>
      <c r="B46" s="53" t="s">
        <v>373</v>
      </c>
      <c r="C46" s="53" t="s">
        <v>374</v>
      </c>
      <c r="D46" s="53" t="s">
        <v>375</v>
      </c>
      <c r="E46" s="32" t="s">
        <v>272</v>
      </c>
      <c r="F46" s="32" t="s">
        <v>118</v>
      </c>
      <c r="G46" s="32" t="s">
        <v>290</v>
      </c>
      <c r="H46" s="54" t="s">
        <v>123</v>
      </c>
      <c r="I46" s="32" t="s">
        <v>115</v>
      </c>
      <c r="J46" s="32" t="s">
        <v>112</v>
      </c>
      <c r="K46" s="32"/>
      <c r="L46" s="32"/>
      <c r="M46" s="32"/>
      <c r="N46" s="33">
        <v>728508.61</v>
      </c>
      <c r="O46" s="33">
        <v>228404.45</v>
      </c>
      <c r="P46" s="33">
        <v>0</v>
      </c>
      <c r="Q46" s="33">
        <v>0</v>
      </c>
      <c r="R46" s="33">
        <v>0</v>
      </c>
      <c r="S46" s="33">
        <v>500104.16</v>
      </c>
      <c r="T46" s="34">
        <v>42644</v>
      </c>
      <c r="U46" s="55">
        <v>42705</v>
      </c>
      <c r="V46" s="35">
        <v>42825</v>
      </c>
      <c r="W46" s="36">
        <v>43677</v>
      </c>
      <c r="X46" s="114">
        <v>0</v>
      </c>
      <c r="Y46" s="114">
        <v>200000</v>
      </c>
      <c r="Z46" s="114">
        <v>200104.15999999997</v>
      </c>
      <c r="AA46" s="114">
        <v>100000</v>
      </c>
      <c r="AB46" s="114">
        <v>0</v>
      </c>
      <c r="AC46" s="114"/>
      <c r="AD46" s="139"/>
      <c r="AE46" s="144"/>
      <c r="AF46" s="145">
        <v>33</v>
      </c>
      <c r="AG46" s="129" t="s">
        <v>251</v>
      </c>
      <c r="AH46" s="129"/>
      <c r="AI46" s="141"/>
      <c r="AJ46" s="144"/>
      <c r="AK46" s="145"/>
      <c r="AL46" s="129"/>
      <c r="AM46" s="129"/>
      <c r="AN46" s="129"/>
      <c r="AO46" s="129"/>
      <c r="AP46" s="129" t="s">
        <v>173</v>
      </c>
      <c r="AQ46" s="129" t="s">
        <v>230</v>
      </c>
      <c r="AR46" s="129">
        <v>1</v>
      </c>
      <c r="AS46" s="129"/>
      <c r="AT46" s="129"/>
      <c r="AU46" s="129"/>
      <c r="AV46" s="129"/>
      <c r="AW46" s="129"/>
      <c r="AX46" s="129"/>
      <c r="AY46" s="129"/>
      <c r="AZ46" s="129"/>
      <c r="BA46" s="129"/>
      <c r="BB46" s="129"/>
      <c r="BC46" s="129"/>
      <c r="BD46" s="129"/>
      <c r="BE46" s="129"/>
      <c r="BF46" s="129"/>
      <c r="BG46" s="141"/>
      <c r="BH46" s="57" t="s">
        <v>830</v>
      </c>
      <c r="BI46" s="364" t="s">
        <v>941</v>
      </c>
      <c r="BJ46" s="146"/>
      <c r="BK46" s="146"/>
      <c r="BL46" s="146"/>
      <c r="BM46" s="146"/>
      <c r="BN46" s="146"/>
      <c r="BO46" s="146"/>
      <c r="BP46" s="146"/>
      <c r="BQ46" s="146"/>
      <c r="BR46" s="146"/>
      <c r="BS46" s="146"/>
      <c r="BT46" s="146"/>
      <c r="BU46" s="146"/>
      <c r="BV46" s="146"/>
      <c r="BW46" s="146"/>
      <c r="BX46" s="146"/>
      <c r="BY46" s="146"/>
      <c r="BZ46" s="146"/>
      <c r="CA46" s="146"/>
      <c r="CB46" s="146"/>
      <c r="CC46" s="146"/>
      <c r="CD46" s="146"/>
      <c r="CE46" s="146"/>
      <c r="CF46" s="146"/>
      <c r="CG46" s="146"/>
      <c r="CH46" s="146"/>
      <c r="CI46" s="146"/>
      <c r="CJ46" s="146"/>
      <c r="CK46" s="146"/>
      <c r="CL46" s="146"/>
      <c r="CM46" s="146"/>
      <c r="CN46" s="146"/>
      <c r="CO46" s="146"/>
      <c r="CP46" s="146"/>
      <c r="CQ46" s="146"/>
      <c r="CR46" s="146"/>
      <c r="CS46" s="146"/>
      <c r="CT46" s="146"/>
      <c r="CU46" s="146"/>
      <c r="CV46" s="146"/>
      <c r="CW46" s="146"/>
      <c r="CX46" s="146"/>
      <c r="CY46" s="146"/>
      <c r="CZ46" s="146"/>
      <c r="DA46" s="146"/>
      <c r="DB46" s="146"/>
      <c r="DC46" s="146"/>
      <c r="DD46" s="146"/>
      <c r="DE46" s="146"/>
      <c r="DF46" s="146"/>
      <c r="DG46" s="146"/>
      <c r="DH46" s="146"/>
      <c r="DI46" s="146"/>
      <c r="DJ46" s="146"/>
      <c r="DK46" s="146"/>
      <c r="DL46" s="146"/>
      <c r="DM46" s="146"/>
      <c r="DN46" s="146"/>
      <c r="DO46" s="146"/>
      <c r="DP46" s="146"/>
      <c r="DQ46" s="146"/>
      <c r="DR46" s="146"/>
      <c r="DS46" s="146"/>
      <c r="DT46" s="146"/>
      <c r="DU46" s="146"/>
      <c r="DV46" s="146"/>
      <c r="DW46" s="146"/>
      <c r="DX46" s="146"/>
      <c r="DY46" s="146"/>
      <c r="DZ46" s="146"/>
      <c r="EA46" s="146"/>
      <c r="EB46" s="146"/>
      <c r="EC46" s="146"/>
      <c r="ED46" s="146"/>
      <c r="EE46" s="146"/>
      <c r="EF46" s="146"/>
      <c r="EG46" s="146"/>
      <c r="EH46" s="146"/>
      <c r="EI46" s="146"/>
      <c r="EJ46" s="146"/>
      <c r="EK46" s="146"/>
      <c r="EL46" s="146"/>
      <c r="EM46" s="146"/>
      <c r="EN46" s="146"/>
      <c r="EO46" s="146"/>
      <c r="EP46" s="146"/>
      <c r="EQ46" s="146"/>
      <c r="ER46" s="146"/>
      <c r="ES46" s="146"/>
      <c r="ET46" s="146"/>
    </row>
    <row r="47" spans="1:150" s="146" customFormat="1" ht="25.5" hidden="1" customHeight="1" x14ac:dyDescent="0.25">
      <c r="A47" s="56" t="s">
        <v>376</v>
      </c>
      <c r="B47" s="56" t="s">
        <v>377</v>
      </c>
      <c r="C47" s="56" t="s">
        <v>378</v>
      </c>
      <c r="D47" s="41" t="s">
        <v>379</v>
      </c>
      <c r="E47" s="41" t="s">
        <v>297</v>
      </c>
      <c r="F47" s="41" t="s">
        <v>118</v>
      </c>
      <c r="G47" s="41" t="s">
        <v>326</v>
      </c>
      <c r="H47" s="57" t="s">
        <v>123</v>
      </c>
      <c r="I47" s="41" t="s">
        <v>115</v>
      </c>
      <c r="J47" s="41" t="s">
        <v>112</v>
      </c>
      <c r="K47" s="41"/>
      <c r="L47" s="41"/>
      <c r="M47" s="41"/>
      <c r="N47" s="42">
        <f>SUM(O47:S47)</f>
        <v>515526.52</v>
      </c>
      <c r="O47" s="42">
        <v>97732.29</v>
      </c>
      <c r="P47" s="42">
        <v>0</v>
      </c>
      <c r="Q47" s="42">
        <v>0</v>
      </c>
      <c r="R47" s="42">
        <v>226000</v>
      </c>
      <c r="S47" s="42">
        <v>191794.23</v>
      </c>
      <c r="T47" s="43">
        <v>42675</v>
      </c>
      <c r="U47" s="58">
        <v>42705</v>
      </c>
      <c r="V47" s="44">
        <v>42825</v>
      </c>
      <c r="W47" s="45">
        <v>43949</v>
      </c>
      <c r="X47" s="148"/>
      <c r="Y47" s="91">
        <v>150094.23000000001</v>
      </c>
      <c r="Z47" s="91">
        <f>S47-Y47</f>
        <v>41700</v>
      </c>
      <c r="AA47" s="91"/>
      <c r="AB47" s="91"/>
      <c r="AC47" s="91"/>
      <c r="AD47" s="149"/>
      <c r="AE47" s="57"/>
      <c r="AF47" s="150">
        <v>33</v>
      </c>
      <c r="AG47" s="116" t="s">
        <v>251</v>
      </c>
      <c r="AH47" s="116"/>
      <c r="AI47" s="134"/>
      <c r="AJ47" s="57"/>
      <c r="AK47" s="150"/>
      <c r="AL47" s="116"/>
      <c r="AM47" s="116"/>
      <c r="AN47" s="116"/>
      <c r="AO47" s="116"/>
      <c r="AP47" s="116" t="s">
        <v>173</v>
      </c>
      <c r="AQ47" s="116" t="s">
        <v>230</v>
      </c>
      <c r="AR47" s="116">
        <v>1</v>
      </c>
      <c r="AS47" s="116"/>
      <c r="AT47" s="116"/>
      <c r="AU47" s="116"/>
      <c r="AV47" s="116"/>
      <c r="AW47" s="116"/>
      <c r="AX47" s="116"/>
      <c r="AY47" s="116"/>
      <c r="AZ47" s="116"/>
      <c r="BA47" s="116"/>
      <c r="BB47" s="116"/>
      <c r="BC47" s="116"/>
      <c r="BD47" s="116"/>
      <c r="BE47" s="116"/>
      <c r="BF47" s="116"/>
      <c r="BG47" s="134"/>
      <c r="BH47" s="57" t="s">
        <v>829</v>
      </c>
      <c r="BI47" s="364" t="s">
        <v>941</v>
      </c>
    </row>
    <row r="48" spans="1:150" s="113" customFormat="1" ht="25.5" hidden="1" customHeight="1" x14ac:dyDescent="0.25">
      <c r="A48" s="20" t="s">
        <v>380</v>
      </c>
      <c r="B48" s="21" t="s">
        <v>83</v>
      </c>
      <c r="C48" s="21"/>
      <c r="D48" s="22" t="s">
        <v>381</v>
      </c>
      <c r="E48" s="23"/>
      <c r="F48" s="23"/>
      <c r="G48" s="23"/>
      <c r="H48" s="23"/>
      <c r="I48" s="23"/>
      <c r="J48" s="23"/>
      <c r="K48" s="23"/>
      <c r="L48" s="23"/>
      <c r="M48" s="23"/>
      <c r="N48" s="59"/>
      <c r="O48" s="23"/>
      <c r="P48" s="59"/>
      <c r="Q48" s="23"/>
      <c r="R48" s="23"/>
      <c r="S48" s="24"/>
      <c r="T48" s="25"/>
      <c r="U48" s="38"/>
      <c r="V48" s="38"/>
      <c r="W48" s="28" t="s">
        <v>275</v>
      </c>
      <c r="X48" s="108"/>
      <c r="Y48" s="108"/>
      <c r="Z48" s="108"/>
      <c r="AA48" s="108"/>
      <c r="AB48" s="108"/>
      <c r="AC48" s="108"/>
      <c r="AD48" s="138"/>
      <c r="AE48" s="109"/>
      <c r="AF48" s="112"/>
      <c r="AG48" s="110"/>
      <c r="AH48" s="110"/>
      <c r="AI48" s="111"/>
      <c r="AJ48" s="109"/>
      <c r="AK48" s="112"/>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1"/>
      <c r="BH48" s="57"/>
      <c r="BI48" s="364" t="s">
        <v>275</v>
      </c>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row>
    <row r="49" spans="1:150" s="154" customFormat="1" ht="43.5" hidden="1" customHeight="1" x14ac:dyDescent="0.25">
      <c r="A49" s="60" t="s">
        <v>382</v>
      </c>
      <c r="B49" s="60" t="s">
        <v>383</v>
      </c>
      <c r="C49" s="60" t="s">
        <v>384</v>
      </c>
      <c r="D49" s="31" t="s">
        <v>385</v>
      </c>
      <c r="E49" s="31" t="s">
        <v>272</v>
      </c>
      <c r="F49" s="31" t="s">
        <v>118</v>
      </c>
      <c r="G49" s="31" t="s">
        <v>290</v>
      </c>
      <c r="H49" s="32" t="s">
        <v>120</v>
      </c>
      <c r="I49" s="31" t="s">
        <v>115</v>
      </c>
      <c r="J49" s="31" t="s">
        <v>112</v>
      </c>
      <c r="K49" s="31"/>
      <c r="L49" s="31"/>
      <c r="M49" s="31"/>
      <c r="N49" s="61">
        <v>427519.54</v>
      </c>
      <c r="O49" s="61">
        <v>101743.85</v>
      </c>
      <c r="P49" s="61">
        <v>0</v>
      </c>
      <c r="Q49" s="61">
        <v>0</v>
      </c>
      <c r="R49" s="61">
        <v>0</v>
      </c>
      <c r="S49" s="61">
        <v>325775.69</v>
      </c>
      <c r="T49" s="62">
        <v>42644</v>
      </c>
      <c r="U49" s="63">
        <v>42767</v>
      </c>
      <c r="V49" s="63">
        <v>42885</v>
      </c>
      <c r="W49" s="64">
        <v>43646</v>
      </c>
      <c r="X49" s="151"/>
      <c r="Y49" s="151">
        <v>100000</v>
      </c>
      <c r="Z49" s="151">
        <v>194804</v>
      </c>
      <c r="AA49" s="151">
        <v>100000</v>
      </c>
      <c r="AB49" s="151"/>
      <c r="AC49" s="151"/>
      <c r="AD49" s="152"/>
      <c r="AE49" s="54"/>
      <c r="AF49" s="145">
        <v>44</v>
      </c>
      <c r="AG49" s="129" t="s">
        <v>255</v>
      </c>
      <c r="AH49" s="129"/>
      <c r="AI49" s="141"/>
      <c r="AJ49" s="54"/>
      <c r="AK49" s="145"/>
      <c r="AL49" s="129"/>
      <c r="AM49" s="129"/>
      <c r="AN49" s="129"/>
      <c r="AO49" s="129"/>
      <c r="AP49" s="129" t="s">
        <v>176</v>
      </c>
      <c r="AQ49" s="129" t="s">
        <v>747</v>
      </c>
      <c r="AR49" s="129">
        <v>1</v>
      </c>
      <c r="AS49" s="129" t="s">
        <v>177</v>
      </c>
      <c r="AT49" s="129" t="s">
        <v>748</v>
      </c>
      <c r="AU49" s="153">
        <v>7600</v>
      </c>
      <c r="AV49" s="129"/>
      <c r="AW49" s="129"/>
      <c r="AX49" s="129"/>
      <c r="AY49" s="129"/>
      <c r="AZ49" s="129"/>
      <c r="BA49" s="129"/>
      <c r="BB49" s="129"/>
      <c r="BC49" s="129"/>
      <c r="BD49" s="129"/>
      <c r="BE49" s="129"/>
      <c r="BF49" s="129"/>
      <c r="BG49" s="141"/>
      <c r="BH49" s="57" t="s">
        <v>814</v>
      </c>
      <c r="BI49" s="364" t="s">
        <v>939</v>
      </c>
      <c r="BJ49" s="146"/>
      <c r="BK49" s="146"/>
      <c r="BL49" s="146"/>
      <c r="BM49" s="146"/>
      <c r="BN49" s="146"/>
      <c r="BO49" s="146"/>
      <c r="BP49" s="146"/>
      <c r="BQ49" s="146"/>
      <c r="BR49" s="146"/>
      <c r="BS49" s="146"/>
      <c r="BT49" s="146"/>
      <c r="BU49" s="146"/>
      <c r="BV49" s="146"/>
      <c r="BW49" s="146"/>
      <c r="BX49" s="146"/>
      <c r="BY49" s="146"/>
      <c r="BZ49" s="146"/>
      <c r="CA49" s="146"/>
      <c r="CB49" s="146"/>
      <c r="CC49" s="146"/>
      <c r="CD49" s="146"/>
      <c r="CE49" s="146"/>
      <c r="CF49" s="146"/>
      <c r="CG49" s="146"/>
      <c r="CH49" s="146"/>
      <c r="CI49" s="146"/>
      <c r="CJ49" s="146"/>
      <c r="CK49" s="146"/>
      <c r="CL49" s="146"/>
      <c r="CM49" s="146"/>
      <c r="CN49" s="146"/>
      <c r="CO49" s="146"/>
      <c r="CP49" s="146"/>
      <c r="CQ49" s="146"/>
      <c r="CR49" s="146"/>
      <c r="CS49" s="146"/>
      <c r="CT49" s="146"/>
      <c r="CU49" s="146"/>
      <c r="CV49" s="146"/>
      <c r="CW49" s="146"/>
      <c r="CX49" s="146"/>
      <c r="CY49" s="146"/>
      <c r="CZ49" s="146"/>
      <c r="DA49" s="146"/>
      <c r="DB49" s="146"/>
      <c r="DC49" s="146"/>
      <c r="DD49" s="146"/>
      <c r="DE49" s="146"/>
      <c r="DF49" s="146"/>
      <c r="DG49" s="146"/>
      <c r="DH49" s="146"/>
      <c r="DI49" s="146"/>
      <c r="DJ49" s="146"/>
      <c r="DK49" s="146"/>
      <c r="DL49" s="146"/>
      <c r="DM49" s="146"/>
      <c r="DN49" s="146"/>
      <c r="DO49" s="146"/>
      <c r="DP49" s="146"/>
      <c r="DQ49" s="146"/>
      <c r="DR49" s="146"/>
      <c r="DS49" s="146"/>
      <c r="DT49" s="146"/>
      <c r="DU49" s="146"/>
      <c r="DV49" s="146"/>
      <c r="DW49" s="146"/>
      <c r="DX49" s="146"/>
      <c r="DY49" s="146"/>
      <c r="DZ49" s="146"/>
      <c r="EA49" s="146"/>
      <c r="EB49" s="146"/>
      <c r="EC49" s="146"/>
      <c r="ED49" s="146"/>
      <c r="EE49" s="146"/>
      <c r="EF49" s="146"/>
      <c r="EG49" s="146"/>
      <c r="EH49" s="146"/>
      <c r="EI49" s="146"/>
      <c r="EJ49" s="146"/>
      <c r="EK49" s="146"/>
      <c r="EL49" s="146"/>
      <c r="EM49" s="146"/>
      <c r="EN49" s="146"/>
      <c r="EO49" s="146"/>
      <c r="EP49" s="146"/>
      <c r="EQ49" s="146"/>
      <c r="ER49" s="146"/>
      <c r="ES49" s="146"/>
      <c r="ET49" s="146"/>
    </row>
    <row r="50" spans="1:150" s="147" customFormat="1" ht="25.5" hidden="1" customHeight="1" x14ac:dyDescent="0.25">
      <c r="A50" s="60" t="s">
        <v>386</v>
      </c>
      <c r="B50" s="60" t="s">
        <v>387</v>
      </c>
      <c r="C50" s="60" t="s">
        <v>388</v>
      </c>
      <c r="D50" s="32" t="s">
        <v>389</v>
      </c>
      <c r="E50" s="32" t="s">
        <v>266</v>
      </c>
      <c r="F50" s="32" t="s">
        <v>118</v>
      </c>
      <c r="G50" s="32" t="s">
        <v>390</v>
      </c>
      <c r="H50" s="32" t="s">
        <v>120</v>
      </c>
      <c r="I50" s="32" t="s">
        <v>115</v>
      </c>
      <c r="J50" s="32"/>
      <c r="K50" s="32"/>
      <c r="L50" s="32"/>
      <c r="M50" s="32"/>
      <c r="N50" s="33">
        <v>192777.09</v>
      </c>
      <c r="O50" s="33">
        <v>28916.560000000001</v>
      </c>
      <c r="P50" s="33">
        <v>0</v>
      </c>
      <c r="Q50" s="33">
        <v>0</v>
      </c>
      <c r="R50" s="33">
        <v>0</v>
      </c>
      <c r="S50" s="33">
        <v>163860.53</v>
      </c>
      <c r="T50" s="34">
        <v>42705</v>
      </c>
      <c r="U50" s="35">
        <v>42795</v>
      </c>
      <c r="V50" s="35">
        <v>42916</v>
      </c>
      <c r="W50" s="36">
        <v>43496</v>
      </c>
      <c r="X50" s="114"/>
      <c r="Y50" s="114">
        <v>30000</v>
      </c>
      <c r="Z50" s="114">
        <v>180000</v>
      </c>
      <c r="AA50" s="114">
        <v>42728.06</v>
      </c>
      <c r="AB50" s="114"/>
      <c r="AC50" s="114"/>
      <c r="AD50" s="139"/>
      <c r="AE50" s="144"/>
      <c r="AF50" s="145">
        <v>44</v>
      </c>
      <c r="AG50" s="129" t="s">
        <v>255</v>
      </c>
      <c r="AH50" s="129"/>
      <c r="AI50" s="141"/>
      <c r="AJ50" s="144"/>
      <c r="AK50" s="145"/>
      <c r="AL50" s="129"/>
      <c r="AM50" s="129"/>
      <c r="AN50" s="129"/>
      <c r="AO50" s="129"/>
      <c r="AP50" s="129" t="s">
        <v>176</v>
      </c>
      <c r="AQ50" s="129" t="s">
        <v>747</v>
      </c>
      <c r="AR50" s="129">
        <v>1</v>
      </c>
      <c r="AS50" s="129" t="s">
        <v>177</v>
      </c>
      <c r="AT50" s="129" t="s">
        <v>748</v>
      </c>
      <c r="AU50" s="129">
        <v>150</v>
      </c>
      <c r="AV50" s="129"/>
      <c r="AW50" s="129"/>
      <c r="AX50" s="129"/>
      <c r="AY50" s="129"/>
      <c r="AZ50" s="129"/>
      <c r="BA50" s="129"/>
      <c r="BB50" s="129"/>
      <c r="BC50" s="129"/>
      <c r="BD50" s="129"/>
      <c r="BE50" s="129"/>
      <c r="BF50" s="129"/>
      <c r="BG50" s="141"/>
      <c r="BH50" s="57" t="s">
        <v>816</v>
      </c>
      <c r="BI50" s="364" t="s">
        <v>939</v>
      </c>
      <c r="BJ50" s="146"/>
      <c r="BK50" s="146"/>
      <c r="BL50" s="146"/>
      <c r="BM50" s="146"/>
      <c r="BN50" s="146"/>
      <c r="BO50" s="146"/>
      <c r="BP50" s="146"/>
      <c r="BQ50" s="146"/>
      <c r="BR50" s="146"/>
      <c r="BS50" s="146"/>
      <c r="BT50" s="146"/>
      <c r="BU50" s="146"/>
      <c r="BV50" s="146"/>
      <c r="BW50" s="146"/>
      <c r="BX50" s="146"/>
      <c r="BY50" s="146"/>
      <c r="BZ50" s="146"/>
      <c r="CA50" s="146"/>
      <c r="CB50" s="146"/>
      <c r="CC50" s="146"/>
      <c r="CD50" s="146"/>
      <c r="CE50" s="146"/>
      <c r="CF50" s="146"/>
      <c r="CG50" s="146"/>
      <c r="CH50" s="146"/>
      <c r="CI50" s="146"/>
      <c r="CJ50" s="146"/>
      <c r="CK50" s="146"/>
      <c r="CL50" s="146"/>
      <c r="CM50" s="146"/>
      <c r="CN50" s="146"/>
      <c r="CO50" s="146"/>
      <c r="CP50" s="146"/>
      <c r="CQ50" s="146"/>
      <c r="CR50" s="146"/>
      <c r="CS50" s="146"/>
      <c r="CT50" s="146"/>
      <c r="CU50" s="146"/>
      <c r="CV50" s="146"/>
      <c r="CW50" s="146"/>
      <c r="CX50" s="146"/>
      <c r="CY50" s="146"/>
      <c r="CZ50" s="146"/>
      <c r="DA50" s="146"/>
      <c r="DB50" s="146"/>
      <c r="DC50" s="146"/>
      <c r="DD50" s="146"/>
      <c r="DE50" s="146"/>
      <c r="DF50" s="146"/>
      <c r="DG50" s="146"/>
      <c r="DH50" s="146"/>
      <c r="DI50" s="146"/>
      <c r="DJ50" s="146"/>
      <c r="DK50" s="146"/>
      <c r="DL50" s="146"/>
      <c r="DM50" s="146"/>
      <c r="DN50" s="146"/>
      <c r="DO50" s="146"/>
      <c r="DP50" s="146"/>
      <c r="DQ50" s="146"/>
      <c r="DR50" s="146"/>
      <c r="DS50" s="146"/>
      <c r="DT50" s="146"/>
      <c r="DU50" s="146"/>
      <c r="DV50" s="146"/>
      <c r="DW50" s="146"/>
      <c r="DX50" s="146"/>
      <c r="DY50" s="146"/>
      <c r="DZ50" s="146"/>
      <c r="EA50" s="146"/>
      <c r="EB50" s="146"/>
      <c r="EC50" s="146"/>
      <c r="ED50" s="146"/>
      <c r="EE50" s="146"/>
      <c r="EF50" s="146"/>
      <c r="EG50" s="146"/>
      <c r="EH50" s="146"/>
      <c r="EI50" s="146"/>
      <c r="EJ50" s="146"/>
      <c r="EK50" s="146"/>
      <c r="EL50" s="146"/>
      <c r="EM50" s="146"/>
      <c r="EN50" s="146"/>
      <c r="EO50" s="146"/>
      <c r="EP50" s="146"/>
      <c r="EQ50" s="146"/>
      <c r="ER50" s="146"/>
      <c r="ES50" s="146"/>
      <c r="ET50" s="146"/>
    </row>
    <row r="51" spans="1:150" s="147" customFormat="1" ht="25.5" hidden="1" customHeight="1" x14ac:dyDescent="0.25">
      <c r="A51" s="60" t="s">
        <v>391</v>
      </c>
      <c r="B51" s="60" t="s">
        <v>392</v>
      </c>
      <c r="C51" s="60" t="s">
        <v>393</v>
      </c>
      <c r="D51" s="32" t="s">
        <v>394</v>
      </c>
      <c r="E51" s="32" t="s">
        <v>280</v>
      </c>
      <c r="F51" s="32" t="s">
        <v>118</v>
      </c>
      <c r="G51" s="32" t="s">
        <v>281</v>
      </c>
      <c r="H51" s="32" t="s">
        <v>120</v>
      </c>
      <c r="I51" s="32" t="s">
        <v>115</v>
      </c>
      <c r="J51" s="32" t="s">
        <v>112</v>
      </c>
      <c r="K51" s="32"/>
      <c r="L51" s="32"/>
      <c r="M51" s="32"/>
      <c r="N51" s="33">
        <v>129468.93</v>
      </c>
      <c r="O51" s="33">
        <v>32313.93</v>
      </c>
      <c r="P51" s="33">
        <v>0</v>
      </c>
      <c r="Q51" s="33">
        <v>0</v>
      </c>
      <c r="R51" s="33">
        <v>0</v>
      </c>
      <c r="S51" s="33">
        <v>97155</v>
      </c>
      <c r="T51" s="34">
        <v>42644</v>
      </c>
      <c r="U51" s="55">
        <v>42767</v>
      </c>
      <c r="V51" s="35">
        <v>42855</v>
      </c>
      <c r="W51" s="36">
        <v>43616</v>
      </c>
      <c r="Y51" s="155">
        <v>54435.8</v>
      </c>
      <c r="Z51" s="114">
        <v>42719.199999999997</v>
      </c>
      <c r="AA51" s="114"/>
      <c r="AB51" s="114"/>
      <c r="AC51" s="114"/>
      <c r="AD51" s="139"/>
      <c r="AE51" s="144"/>
      <c r="AF51" s="145">
        <v>44</v>
      </c>
      <c r="AG51" s="129" t="s">
        <v>749</v>
      </c>
      <c r="AH51" s="129"/>
      <c r="AI51" s="141"/>
      <c r="AJ51" s="144"/>
      <c r="AK51" s="145"/>
      <c r="AL51" s="129"/>
      <c r="AM51" s="129"/>
      <c r="AN51" s="129"/>
      <c r="AO51" s="129"/>
      <c r="AP51" s="129" t="s">
        <v>176</v>
      </c>
      <c r="AQ51" s="129" t="s">
        <v>747</v>
      </c>
      <c r="AR51" s="129">
        <v>1</v>
      </c>
      <c r="AS51" s="129" t="s">
        <v>177</v>
      </c>
      <c r="AT51" s="129" t="s">
        <v>748</v>
      </c>
      <c r="AU51" s="116">
        <v>100</v>
      </c>
      <c r="AV51" s="129"/>
      <c r="AW51" s="129"/>
      <c r="AX51" s="129"/>
      <c r="AY51" s="129"/>
      <c r="AZ51" s="129"/>
      <c r="BA51" s="129"/>
      <c r="BB51" s="129"/>
      <c r="BC51" s="129"/>
      <c r="BD51" s="129"/>
      <c r="BE51" s="129"/>
      <c r="BF51" s="129"/>
      <c r="BG51" s="141"/>
      <c r="BH51" s="57" t="s">
        <v>815</v>
      </c>
      <c r="BI51" s="364" t="s">
        <v>941</v>
      </c>
      <c r="BJ51" s="146"/>
      <c r="BK51" s="146"/>
      <c r="BL51" s="146"/>
      <c r="BM51" s="146"/>
      <c r="BN51" s="146"/>
      <c r="BO51" s="146"/>
      <c r="BP51" s="146"/>
      <c r="BQ51" s="146"/>
      <c r="BR51" s="146"/>
      <c r="BS51" s="146"/>
      <c r="BT51" s="146"/>
      <c r="BU51" s="146"/>
      <c r="BV51" s="146"/>
      <c r="BW51" s="146"/>
      <c r="BX51" s="146"/>
      <c r="BY51" s="146"/>
      <c r="BZ51" s="146"/>
      <c r="CA51" s="146"/>
      <c r="CB51" s="146"/>
      <c r="CC51" s="146"/>
      <c r="CD51" s="146"/>
      <c r="CE51" s="146"/>
      <c r="CF51" s="146"/>
      <c r="CG51" s="146"/>
      <c r="CH51" s="146"/>
      <c r="CI51" s="146"/>
      <c r="CJ51" s="146"/>
      <c r="CK51" s="146"/>
      <c r="CL51" s="146"/>
      <c r="CM51" s="146"/>
      <c r="CN51" s="146"/>
      <c r="CO51" s="146"/>
      <c r="CP51" s="146"/>
      <c r="CQ51" s="146"/>
      <c r="CR51" s="146"/>
      <c r="CS51" s="146"/>
      <c r="CT51" s="146"/>
      <c r="CU51" s="146"/>
      <c r="CV51" s="146"/>
      <c r="CW51" s="146"/>
      <c r="CX51" s="146"/>
      <c r="CY51" s="146"/>
      <c r="CZ51" s="146"/>
      <c r="DA51" s="146"/>
      <c r="DB51" s="146"/>
      <c r="DC51" s="146"/>
      <c r="DD51" s="146"/>
      <c r="DE51" s="146"/>
      <c r="DF51" s="146"/>
      <c r="DG51" s="146"/>
      <c r="DH51" s="146"/>
      <c r="DI51" s="146"/>
      <c r="DJ51" s="146"/>
      <c r="DK51" s="146"/>
      <c r="DL51" s="146"/>
      <c r="DM51" s="146"/>
      <c r="DN51" s="146"/>
      <c r="DO51" s="146"/>
      <c r="DP51" s="146"/>
      <c r="DQ51" s="146"/>
      <c r="DR51" s="146"/>
      <c r="DS51" s="146"/>
      <c r="DT51" s="146"/>
      <c r="DU51" s="146"/>
      <c r="DV51" s="146"/>
      <c r="DW51" s="146"/>
      <c r="DX51" s="146"/>
      <c r="DY51" s="146"/>
      <c r="DZ51" s="146"/>
      <c r="EA51" s="146"/>
      <c r="EB51" s="146"/>
      <c r="EC51" s="146"/>
      <c r="ED51" s="146"/>
      <c r="EE51" s="146"/>
      <c r="EF51" s="146"/>
      <c r="EG51" s="146"/>
      <c r="EH51" s="146"/>
      <c r="EI51" s="146"/>
      <c r="EJ51" s="146"/>
      <c r="EK51" s="146"/>
      <c r="EL51" s="146"/>
      <c r="EM51" s="146"/>
      <c r="EN51" s="146"/>
      <c r="EO51" s="146"/>
      <c r="EP51" s="146"/>
      <c r="EQ51" s="146"/>
      <c r="ER51" s="146"/>
      <c r="ES51" s="146"/>
      <c r="ET51" s="146"/>
    </row>
    <row r="52" spans="1:150" s="147" customFormat="1" ht="25.5" hidden="1" customHeight="1" x14ac:dyDescent="0.25">
      <c r="A52" s="60" t="s">
        <v>395</v>
      </c>
      <c r="B52" s="60" t="s">
        <v>396</v>
      </c>
      <c r="C52" s="60" t="s">
        <v>397</v>
      </c>
      <c r="D52" s="53" t="s">
        <v>398</v>
      </c>
      <c r="E52" s="32" t="s">
        <v>297</v>
      </c>
      <c r="F52" s="32" t="s">
        <v>118</v>
      </c>
      <c r="G52" s="32" t="s">
        <v>399</v>
      </c>
      <c r="H52" s="32" t="s">
        <v>120</v>
      </c>
      <c r="I52" s="32" t="s">
        <v>115</v>
      </c>
      <c r="J52" s="32"/>
      <c r="K52" s="32"/>
      <c r="L52" s="32"/>
      <c r="M52" s="32"/>
      <c r="N52" s="33">
        <f>O52+S52</f>
        <v>544665.76</v>
      </c>
      <c r="O52" s="33">
        <v>101175.37</v>
      </c>
      <c r="P52" s="33">
        <v>0</v>
      </c>
      <c r="Q52" s="33">
        <v>0</v>
      </c>
      <c r="R52" s="33">
        <v>0</v>
      </c>
      <c r="S52" s="42">
        <v>443490.39</v>
      </c>
      <c r="T52" s="34">
        <v>42675</v>
      </c>
      <c r="U52" s="55">
        <v>43189</v>
      </c>
      <c r="V52" s="35">
        <v>43281</v>
      </c>
      <c r="W52" s="36">
        <v>44561</v>
      </c>
      <c r="X52" s="114"/>
      <c r="Y52" s="114">
        <v>0</v>
      </c>
      <c r="Z52" s="114">
        <v>114237.62</v>
      </c>
      <c r="AA52" s="114">
        <f>S52-Z52</f>
        <v>329252.77</v>
      </c>
      <c r="AB52" s="114"/>
      <c r="AC52" s="114"/>
      <c r="AD52" s="139"/>
      <c r="AE52" s="144"/>
      <c r="AF52" s="145">
        <v>44</v>
      </c>
      <c r="AG52" s="129" t="s">
        <v>255</v>
      </c>
      <c r="AH52" s="129"/>
      <c r="AI52" s="141"/>
      <c r="AJ52" s="144"/>
      <c r="AK52" s="145"/>
      <c r="AL52" s="129"/>
      <c r="AM52" s="129"/>
      <c r="AN52" s="129"/>
      <c r="AO52" s="129"/>
      <c r="AP52" s="129" t="s">
        <v>176</v>
      </c>
      <c r="AQ52" s="129" t="s">
        <v>747</v>
      </c>
      <c r="AR52" s="129">
        <v>1</v>
      </c>
      <c r="AS52" s="129" t="s">
        <v>177</v>
      </c>
      <c r="AT52" s="129" t="s">
        <v>748</v>
      </c>
      <c r="AU52" s="116">
        <v>1500</v>
      </c>
      <c r="AV52" s="129"/>
      <c r="AW52" s="129"/>
      <c r="AX52" s="129"/>
      <c r="AY52" s="129"/>
      <c r="AZ52" s="129"/>
      <c r="BA52" s="129"/>
      <c r="BB52" s="129"/>
      <c r="BC52" s="129"/>
      <c r="BD52" s="129"/>
      <c r="BE52" s="129"/>
      <c r="BF52" s="129"/>
      <c r="BG52" s="141"/>
      <c r="BH52" s="57" t="s">
        <v>817</v>
      </c>
      <c r="BI52" s="364" t="s">
        <v>941</v>
      </c>
      <c r="BJ52" s="146"/>
      <c r="BK52" s="146"/>
      <c r="BL52" s="146"/>
      <c r="BM52" s="146"/>
      <c r="BN52" s="146"/>
      <c r="BO52" s="146"/>
      <c r="BP52" s="146"/>
      <c r="BQ52" s="146"/>
      <c r="BR52" s="146"/>
      <c r="BS52" s="146"/>
      <c r="BT52" s="146"/>
      <c r="BU52" s="146"/>
      <c r="BV52" s="146"/>
      <c r="BW52" s="146"/>
      <c r="BX52" s="146"/>
      <c r="BY52" s="146"/>
      <c r="BZ52" s="146"/>
      <c r="CA52" s="146"/>
      <c r="CB52" s="146"/>
      <c r="CC52" s="146"/>
      <c r="CD52" s="146"/>
      <c r="CE52" s="146"/>
      <c r="CF52" s="146"/>
      <c r="CG52" s="146"/>
      <c r="CH52" s="146"/>
      <c r="CI52" s="146"/>
      <c r="CJ52" s="146"/>
      <c r="CK52" s="146"/>
      <c r="CL52" s="146"/>
      <c r="CM52" s="146"/>
      <c r="CN52" s="146"/>
      <c r="CO52" s="146"/>
      <c r="CP52" s="146"/>
      <c r="CQ52" s="146"/>
      <c r="CR52" s="146"/>
      <c r="CS52" s="146"/>
      <c r="CT52" s="146"/>
      <c r="CU52" s="146"/>
      <c r="CV52" s="146"/>
      <c r="CW52" s="146"/>
      <c r="CX52" s="146"/>
      <c r="CY52" s="146"/>
      <c r="CZ52" s="146"/>
      <c r="DA52" s="146"/>
      <c r="DB52" s="146"/>
      <c r="DC52" s="146"/>
      <c r="DD52" s="146"/>
      <c r="DE52" s="146"/>
      <c r="DF52" s="146"/>
      <c r="DG52" s="146"/>
      <c r="DH52" s="146"/>
      <c r="DI52" s="146"/>
      <c r="DJ52" s="146"/>
      <c r="DK52" s="146"/>
      <c r="DL52" s="146"/>
      <c r="DM52" s="146"/>
      <c r="DN52" s="146"/>
      <c r="DO52" s="146"/>
      <c r="DP52" s="146"/>
      <c r="DQ52" s="146"/>
      <c r="DR52" s="146"/>
      <c r="DS52" s="146"/>
      <c r="DT52" s="146"/>
      <c r="DU52" s="146"/>
      <c r="DV52" s="146"/>
      <c r="DW52" s="146"/>
      <c r="DX52" s="146"/>
      <c r="DY52" s="146"/>
      <c r="DZ52" s="146"/>
      <c r="EA52" s="146"/>
      <c r="EB52" s="146"/>
      <c r="EC52" s="146"/>
      <c r="ED52" s="146"/>
      <c r="EE52" s="146"/>
      <c r="EF52" s="146"/>
      <c r="EG52" s="146"/>
      <c r="EH52" s="146"/>
      <c r="EI52" s="146"/>
      <c r="EJ52" s="146"/>
      <c r="EK52" s="146"/>
      <c r="EL52" s="146"/>
      <c r="EM52" s="146"/>
      <c r="EN52" s="146"/>
      <c r="EO52" s="146"/>
      <c r="EP52" s="146"/>
      <c r="EQ52" s="146"/>
      <c r="ER52" s="146"/>
      <c r="ES52" s="146"/>
      <c r="ET52" s="146"/>
    </row>
    <row r="53" spans="1:150" ht="24.75" hidden="1" customHeight="1" thickBot="1" x14ac:dyDescent="0.3">
      <c r="A53" s="15" t="s">
        <v>400</v>
      </c>
      <c r="B53" s="16" t="s">
        <v>83</v>
      </c>
      <c r="C53" s="16"/>
      <c r="D53" s="16" t="s">
        <v>401</v>
      </c>
      <c r="E53" s="17"/>
      <c r="F53" s="17"/>
      <c r="G53" s="17"/>
      <c r="H53" s="17"/>
      <c r="I53" s="17"/>
      <c r="J53" s="17"/>
      <c r="K53" s="17"/>
      <c r="L53" s="17"/>
      <c r="M53" s="17"/>
      <c r="N53" s="17"/>
      <c r="O53" s="17"/>
      <c r="P53" s="17"/>
      <c r="Q53" s="17"/>
      <c r="R53" s="17"/>
      <c r="S53" s="17"/>
      <c r="T53" s="46"/>
      <c r="U53" s="47"/>
      <c r="V53" s="47"/>
      <c r="W53" s="48" t="s">
        <v>275</v>
      </c>
      <c r="X53" s="17"/>
      <c r="Y53" s="17"/>
      <c r="Z53" s="17"/>
      <c r="AA53" s="17"/>
      <c r="AB53" s="17"/>
      <c r="AC53" s="17"/>
      <c r="AD53" s="17"/>
      <c r="AE53" s="115"/>
      <c r="AF53" s="17"/>
      <c r="AG53" s="17"/>
      <c r="AH53" s="17"/>
      <c r="AI53" s="17"/>
      <c r="AJ53" s="115"/>
      <c r="AK53" s="17"/>
      <c r="AL53" s="17"/>
      <c r="AM53" s="17"/>
      <c r="AN53" s="17"/>
      <c r="AO53" s="17"/>
      <c r="AP53" s="107"/>
      <c r="AQ53" s="107"/>
      <c r="AR53" s="107"/>
      <c r="AS53" s="107"/>
      <c r="AT53" s="17"/>
      <c r="AU53" s="107"/>
      <c r="AV53" s="107"/>
      <c r="AW53" s="17"/>
      <c r="AX53" s="107"/>
      <c r="AY53" s="107"/>
      <c r="AZ53" s="17"/>
      <c r="BA53" s="107"/>
      <c r="BB53" s="107"/>
      <c r="BC53" s="107"/>
      <c r="BD53" s="107"/>
      <c r="BE53" s="107"/>
      <c r="BF53" s="107"/>
      <c r="BG53" s="107"/>
      <c r="BH53" s="57"/>
      <c r="BI53" s="364" t="s">
        <v>275</v>
      </c>
    </row>
    <row r="54" spans="1:150" s="113" customFormat="1" ht="25.5" hidden="1" customHeight="1" x14ac:dyDescent="0.25">
      <c r="A54" s="65" t="s">
        <v>402</v>
      </c>
      <c r="B54" s="65" t="s">
        <v>83</v>
      </c>
      <c r="C54" s="65"/>
      <c r="D54" s="66" t="s">
        <v>403</v>
      </c>
      <c r="E54" s="67"/>
      <c r="F54" s="67"/>
      <c r="G54" s="67"/>
      <c r="H54" s="67"/>
      <c r="I54" s="67"/>
      <c r="J54" s="67"/>
      <c r="K54" s="67"/>
      <c r="L54" s="67"/>
      <c r="M54" s="67"/>
      <c r="N54" s="67"/>
      <c r="O54" s="67"/>
      <c r="P54" s="67"/>
      <c r="Q54" s="67"/>
      <c r="R54" s="67"/>
      <c r="S54" s="67"/>
      <c r="T54" s="68"/>
      <c r="U54" s="69"/>
      <c r="V54" s="69"/>
      <c r="W54" s="70" t="s">
        <v>275</v>
      </c>
      <c r="X54" s="156"/>
      <c r="Y54" s="156"/>
      <c r="Z54" s="156"/>
      <c r="AA54" s="156"/>
      <c r="AB54" s="156"/>
      <c r="AC54" s="156"/>
      <c r="AD54" s="157"/>
      <c r="AE54" s="109"/>
      <c r="AF54" s="158"/>
      <c r="AG54" s="159"/>
      <c r="AH54" s="159"/>
      <c r="AI54" s="160"/>
      <c r="AJ54" s="109"/>
      <c r="AK54" s="158"/>
      <c r="AL54" s="159"/>
      <c r="AM54" s="159"/>
      <c r="AN54" s="159"/>
      <c r="AO54" s="159"/>
      <c r="AP54" s="159"/>
      <c r="AQ54" s="159"/>
      <c r="AR54" s="159"/>
      <c r="AS54" s="159"/>
      <c r="AT54" s="159"/>
      <c r="AU54" s="159"/>
      <c r="AV54" s="159"/>
      <c r="AW54" s="159"/>
      <c r="AX54" s="159"/>
      <c r="AY54" s="159"/>
      <c r="AZ54" s="159"/>
      <c r="BA54" s="159"/>
      <c r="BB54" s="159"/>
      <c r="BC54" s="159"/>
      <c r="BD54" s="159"/>
      <c r="BE54" s="159"/>
      <c r="BF54" s="159"/>
      <c r="BG54" s="160"/>
      <c r="BH54" s="57"/>
      <c r="BI54" s="364" t="s">
        <v>275</v>
      </c>
      <c r="BJ54" s="101"/>
      <c r="BK54" s="101"/>
      <c r="BL54" s="101"/>
      <c r="BM54" s="101"/>
      <c r="BN54" s="101"/>
      <c r="BO54" s="101"/>
      <c r="BP54" s="101"/>
      <c r="BQ54" s="101"/>
      <c r="BR54" s="101"/>
      <c r="BS54" s="101"/>
      <c r="BT54" s="101"/>
      <c r="BU54" s="101"/>
      <c r="BV54" s="101"/>
      <c r="BW54" s="101"/>
      <c r="BX54" s="101"/>
      <c r="BY54" s="101"/>
      <c r="BZ54" s="101"/>
      <c r="CA54" s="101"/>
      <c r="CB54" s="101"/>
      <c r="CC54" s="101"/>
      <c r="CD54" s="101"/>
      <c r="CE54" s="101"/>
      <c r="CF54" s="101"/>
      <c r="CG54" s="101"/>
      <c r="CH54" s="101"/>
      <c r="CI54" s="101"/>
      <c r="CJ54" s="101"/>
      <c r="CK54" s="101"/>
      <c r="CL54" s="101"/>
      <c r="CM54" s="101"/>
      <c r="CN54" s="101"/>
      <c r="CO54" s="101"/>
      <c r="CP54" s="101"/>
      <c r="CQ54" s="101"/>
      <c r="CR54" s="101"/>
      <c r="CS54" s="101"/>
      <c r="CT54" s="101"/>
      <c r="CU54" s="101"/>
      <c r="CV54" s="101"/>
      <c r="CW54" s="101"/>
      <c r="CX54" s="101"/>
      <c r="CY54" s="101"/>
      <c r="CZ54" s="101"/>
      <c r="DA54" s="101"/>
      <c r="DB54" s="101"/>
      <c r="DC54" s="101"/>
      <c r="DD54" s="101"/>
      <c r="DE54" s="101"/>
      <c r="DF54" s="101"/>
      <c r="DG54" s="101"/>
      <c r="DH54" s="101"/>
      <c r="DI54" s="101"/>
      <c r="DJ54" s="101"/>
      <c r="DK54" s="101"/>
      <c r="DL54" s="101"/>
      <c r="DM54" s="101"/>
      <c r="DN54" s="101"/>
      <c r="DO54" s="101"/>
      <c r="DP54" s="101"/>
      <c r="DQ54" s="101"/>
      <c r="DR54" s="101"/>
      <c r="DS54" s="101"/>
      <c r="DT54" s="101"/>
      <c r="DU54" s="101"/>
      <c r="DV54" s="101"/>
      <c r="DW54" s="101"/>
      <c r="DX54" s="101"/>
      <c r="DY54" s="101"/>
      <c r="DZ54" s="101"/>
      <c r="EA54" s="101"/>
      <c r="EB54" s="101"/>
      <c r="EC54" s="101"/>
      <c r="ED54" s="101"/>
      <c r="EE54" s="101"/>
      <c r="EF54" s="101"/>
      <c r="EG54" s="101"/>
      <c r="EH54" s="101"/>
      <c r="EI54" s="101"/>
      <c r="EJ54" s="101"/>
      <c r="EK54" s="101"/>
      <c r="EL54" s="101"/>
      <c r="EM54" s="101"/>
      <c r="EN54" s="101"/>
      <c r="EO54" s="101"/>
      <c r="EP54" s="101"/>
      <c r="EQ54" s="101"/>
      <c r="ER54" s="101"/>
      <c r="ES54" s="101"/>
      <c r="ET54" s="101"/>
    </row>
    <row r="55" spans="1:150" ht="25.5" hidden="1" customHeight="1" x14ac:dyDescent="0.25">
      <c r="A55" s="60" t="s">
        <v>404</v>
      </c>
      <c r="B55" s="60" t="s">
        <v>405</v>
      </c>
      <c r="C55" s="60" t="s">
        <v>406</v>
      </c>
      <c r="D55" s="71" t="s">
        <v>407</v>
      </c>
      <c r="E55" s="31" t="s">
        <v>297</v>
      </c>
      <c r="F55" s="31" t="s">
        <v>124</v>
      </c>
      <c r="G55" s="31" t="s">
        <v>408</v>
      </c>
      <c r="H55" s="31" t="s">
        <v>125</v>
      </c>
      <c r="I55" s="31" t="s">
        <v>115</v>
      </c>
      <c r="J55" s="31"/>
      <c r="K55" s="31"/>
      <c r="L55" s="31"/>
      <c r="M55" s="31"/>
      <c r="N55" s="61">
        <v>466925.52</v>
      </c>
      <c r="O55" s="61">
        <v>70038.83</v>
      </c>
      <c r="P55" s="33">
        <v>0</v>
      </c>
      <c r="Q55" s="33">
        <v>0</v>
      </c>
      <c r="R55" s="33">
        <v>0</v>
      </c>
      <c r="S55" s="61">
        <v>396886.69</v>
      </c>
      <c r="T55" s="43">
        <v>42675</v>
      </c>
      <c r="U55" s="44">
        <v>42826</v>
      </c>
      <c r="V55" s="44">
        <v>42946</v>
      </c>
      <c r="W55" s="45">
        <v>43659</v>
      </c>
      <c r="X55" s="151"/>
      <c r="Y55" s="151">
        <v>79766</v>
      </c>
      <c r="Z55" s="151">
        <v>159531</v>
      </c>
      <c r="AA55" s="151">
        <v>157589.69</v>
      </c>
      <c r="AB55" s="151"/>
      <c r="AC55" s="151"/>
      <c r="AD55" s="152"/>
      <c r="AE55" s="115"/>
      <c r="AF55" s="119">
        <v>42</v>
      </c>
      <c r="AG55" s="129" t="s">
        <v>254</v>
      </c>
      <c r="AH55" s="120"/>
      <c r="AI55" s="135"/>
      <c r="AJ55" s="136"/>
      <c r="AK55" s="119"/>
      <c r="AL55" s="120"/>
      <c r="AM55" s="120"/>
      <c r="AN55" s="120"/>
      <c r="AO55" s="120"/>
      <c r="AP55" s="120" t="s">
        <v>229</v>
      </c>
      <c r="AQ55" s="129" t="s">
        <v>183</v>
      </c>
      <c r="AR55" s="120">
        <v>80</v>
      </c>
      <c r="AS55" s="120"/>
      <c r="AT55" s="120"/>
      <c r="AU55" s="120"/>
      <c r="AV55" s="120"/>
      <c r="AW55" s="120"/>
      <c r="AX55" s="120"/>
      <c r="AY55" s="120"/>
      <c r="AZ55" s="120"/>
      <c r="BA55" s="120"/>
      <c r="BB55" s="120"/>
      <c r="BC55" s="120"/>
      <c r="BD55" s="120"/>
      <c r="BE55" s="120"/>
      <c r="BF55" s="120"/>
      <c r="BG55" s="135"/>
      <c r="BH55" s="57" t="s">
        <v>813</v>
      </c>
      <c r="BI55" s="364" t="s">
        <v>941</v>
      </c>
    </row>
    <row r="56" spans="1:150" ht="25.5" hidden="1" customHeight="1" x14ac:dyDescent="0.25">
      <c r="A56" s="216" t="s">
        <v>90</v>
      </c>
      <c r="B56" s="60"/>
      <c r="C56" s="60"/>
      <c r="D56" s="217" t="s">
        <v>793</v>
      </c>
      <c r="E56" s="31"/>
      <c r="F56" s="31"/>
      <c r="G56" s="31"/>
      <c r="H56" s="31"/>
      <c r="I56" s="31"/>
      <c r="J56" s="31"/>
      <c r="K56" s="31"/>
      <c r="L56" s="31"/>
      <c r="M56" s="31"/>
      <c r="N56" s="61"/>
      <c r="O56" s="61"/>
      <c r="P56" s="33"/>
      <c r="Q56" s="33"/>
      <c r="R56" s="33"/>
      <c r="S56" s="61"/>
      <c r="T56" s="44"/>
      <c r="U56" s="44"/>
      <c r="V56" s="44"/>
      <c r="W56" s="45"/>
      <c r="X56" s="151"/>
      <c r="Y56" s="151"/>
      <c r="Z56" s="151"/>
      <c r="AA56" s="151"/>
      <c r="AB56" s="151"/>
      <c r="AC56" s="151"/>
      <c r="AD56" s="151"/>
      <c r="AE56" s="115"/>
      <c r="AF56" s="120"/>
      <c r="AG56" s="129"/>
      <c r="AH56" s="120"/>
      <c r="AI56" s="120"/>
      <c r="AJ56" s="136"/>
      <c r="AK56" s="120"/>
      <c r="AL56" s="120"/>
      <c r="AM56" s="120"/>
      <c r="AN56" s="120"/>
      <c r="AO56" s="120"/>
      <c r="AP56" s="120"/>
      <c r="AQ56" s="129"/>
      <c r="AR56" s="120"/>
      <c r="AS56" s="120"/>
      <c r="AT56" s="120"/>
      <c r="AU56" s="120"/>
      <c r="AV56" s="120"/>
      <c r="AW56" s="120"/>
      <c r="AX56" s="120"/>
      <c r="AY56" s="120"/>
      <c r="AZ56" s="120"/>
      <c r="BA56" s="120"/>
      <c r="BB56" s="120"/>
      <c r="BC56" s="120"/>
      <c r="BD56" s="120"/>
      <c r="BE56" s="120"/>
      <c r="BF56" s="120"/>
      <c r="BG56" s="135"/>
      <c r="BH56" s="57"/>
      <c r="BI56" s="364" t="s">
        <v>275</v>
      </c>
    </row>
    <row r="57" spans="1:150" ht="24.75" hidden="1" customHeight="1" thickBot="1" x14ac:dyDescent="0.3">
      <c r="A57" s="15" t="s">
        <v>409</v>
      </c>
      <c r="B57" s="16" t="s">
        <v>83</v>
      </c>
      <c r="C57" s="16"/>
      <c r="D57" s="16" t="s">
        <v>410</v>
      </c>
      <c r="E57" s="17"/>
      <c r="F57" s="17"/>
      <c r="G57" s="17"/>
      <c r="H57" s="17"/>
      <c r="I57" s="17"/>
      <c r="J57" s="17"/>
      <c r="K57" s="17"/>
      <c r="L57" s="17"/>
      <c r="M57" s="17"/>
      <c r="N57" s="17"/>
      <c r="O57" s="17"/>
      <c r="P57" s="17"/>
      <c r="Q57" s="17"/>
      <c r="R57" s="17"/>
      <c r="S57" s="17"/>
      <c r="T57" s="46"/>
      <c r="U57" s="213"/>
      <c r="V57" s="213"/>
      <c r="W57" s="214" t="s">
        <v>275</v>
      </c>
      <c r="X57" s="17"/>
      <c r="Y57" s="17"/>
      <c r="Z57" s="17"/>
      <c r="AA57" s="17"/>
      <c r="AB57" s="17"/>
      <c r="AC57" s="17"/>
      <c r="AD57" s="17"/>
      <c r="AE57" s="215"/>
      <c r="AF57" s="17"/>
      <c r="AG57" s="17"/>
      <c r="AH57" s="17"/>
      <c r="AI57" s="17"/>
      <c r="AJ57" s="215"/>
      <c r="AK57" s="17"/>
      <c r="AL57" s="17"/>
      <c r="AM57" s="17"/>
      <c r="AN57" s="17"/>
      <c r="AO57" s="17"/>
      <c r="AP57" s="107"/>
      <c r="AQ57" s="107"/>
      <c r="AR57" s="107"/>
      <c r="AS57" s="107"/>
      <c r="AT57" s="17"/>
      <c r="AU57" s="107"/>
      <c r="AV57" s="107"/>
      <c r="AW57" s="17"/>
      <c r="AX57" s="107"/>
      <c r="AY57" s="107"/>
      <c r="AZ57" s="17"/>
      <c r="BA57" s="107"/>
      <c r="BB57" s="107"/>
      <c r="BC57" s="107"/>
      <c r="BD57" s="107"/>
      <c r="BE57" s="107"/>
      <c r="BF57" s="107"/>
      <c r="BG57" s="107"/>
      <c r="BH57" s="57"/>
      <c r="BI57" s="364" t="s">
        <v>275</v>
      </c>
    </row>
    <row r="58" spans="1:150" ht="24.75" hidden="1" customHeight="1" thickBot="1" x14ac:dyDescent="0.3">
      <c r="A58" s="15" t="s">
        <v>411</v>
      </c>
      <c r="B58" s="16" t="s">
        <v>83</v>
      </c>
      <c r="C58" s="16"/>
      <c r="D58" s="16" t="s">
        <v>412</v>
      </c>
      <c r="E58" s="17"/>
      <c r="F58" s="17"/>
      <c r="G58" s="17"/>
      <c r="H58" s="17"/>
      <c r="I58" s="17"/>
      <c r="J58" s="17"/>
      <c r="K58" s="17"/>
      <c r="L58" s="17"/>
      <c r="M58" s="17"/>
      <c r="N58" s="17"/>
      <c r="O58" s="17"/>
      <c r="P58" s="17"/>
      <c r="Q58" s="17"/>
      <c r="R58" s="17"/>
      <c r="S58" s="17"/>
      <c r="T58" s="46"/>
      <c r="U58" s="47"/>
      <c r="V58" s="47"/>
      <c r="W58" s="48" t="s">
        <v>275</v>
      </c>
      <c r="X58" s="17"/>
      <c r="Y58" s="17"/>
      <c r="Z58" s="17"/>
      <c r="AA58" s="17"/>
      <c r="AB58" s="17"/>
      <c r="AC58" s="17"/>
      <c r="AD58" s="17"/>
      <c r="AE58" s="115"/>
      <c r="AF58" s="17"/>
      <c r="AG58" s="17"/>
      <c r="AH58" s="17"/>
      <c r="AI58" s="17"/>
      <c r="AJ58" s="115"/>
      <c r="AK58" s="17"/>
      <c r="AL58" s="17"/>
      <c r="AM58" s="17"/>
      <c r="AN58" s="17"/>
      <c r="AO58" s="17"/>
      <c r="AP58" s="107"/>
      <c r="AQ58" s="107"/>
      <c r="AR58" s="107"/>
      <c r="AS58" s="107"/>
      <c r="AT58" s="17"/>
      <c r="AU58" s="107"/>
      <c r="AV58" s="107"/>
      <c r="AW58" s="17"/>
      <c r="AX58" s="107"/>
      <c r="AY58" s="107"/>
      <c r="AZ58" s="17"/>
      <c r="BA58" s="107"/>
      <c r="BB58" s="107"/>
      <c r="BC58" s="107"/>
      <c r="BD58" s="107"/>
      <c r="BE58" s="107"/>
      <c r="BF58" s="107"/>
      <c r="BG58" s="107"/>
      <c r="BH58" s="57"/>
      <c r="BI58" s="364" t="s">
        <v>275</v>
      </c>
    </row>
    <row r="59" spans="1:150" s="113" customFormat="1" ht="25.5" hidden="1" customHeight="1" x14ac:dyDescent="0.25">
      <c r="A59" s="72" t="s">
        <v>91</v>
      </c>
      <c r="B59" s="73" t="s">
        <v>83</v>
      </c>
      <c r="C59" s="73"/>
      <c r="D59" s="22" t="s">
        <v>413</v>
      </c>
      <c r="E59" s="23"/>
      <c r="F59" s="23"/>
      <c r="G59" s="23"/>
      <c r="H59" s="23"/>
      <c r="I59" s="23"/>
      <c r="J59" s="23"/>
      <c r="K59" s="23"/>
      <c r="L59" s="23"/>
      <c r="M59" s="23"/>
      <c r="N59" s="23"/>
      <c r="O59" s="23"/>
      <c r="P59" s="23"/>
      <c r="Q59" s="23"/>
      <c r="R59" s="23"/>
      <c r="S59" s="24"/>
      <c r="T59" s="25"/>
      <c r="U59" s="38"/>
      <c r="V59" s="38"/>
      <c r="W59" s="28" t="s">
        <v>275</v>
      </c>
      <c r="X59" s="108"/>
      <c r="Y59" s="108"/>
      <c r="Z59" s="108"/>
      <c r="AA59" s="108"/>
      <c r="AB59" s="108"/>
      <c r="AC59" s="108"/>
      <c r="AD59" s="138"/>
      <c r="AE59" s="109"/>
      <c r="AF59" s="112"/>
      <c r="AG59" s="110"/>
      <c r="AH59" s="110"/>
      <c r="AI59" s="111"/>
      <c r="AJ59" s="109"/>
      <c r="AK59" s="112"/>
      <c r="AL59" s="110"/>
      <c r="AM59" s="110"/>
      <c r="AN59" s="110"/>
      <c r="AO59" s="110"/>
      <c r="AP59" s="110"/>
      <c r="AQ59" s="110"/>
      <c r="AR59" s="110"/>
      <c r="AS59" s="110"/>
      <c r="AT59" s="110"/>
      <c r="AU59" s="110"/>
      <c r="AV59" s="110"/>
      <c r="AW59" s="110"/>
      <c r="AX59" s="110"/>
      <c r="AY59" s="110"/>
      <c r="AZ59" s="110"/>
      <c r="BA59" s="110"/>
      <c r="BB59" s="110"/>
      <c r="BC59" s="110"/>
      <c r="BD59" s="110"/>
      <c r="BE59" s="110"/>
      <c r="BF59" s="110"/>
      <c r="BG59" s="111"/>
      <c r="BH59" s="57"/>
      <c r="BI59" s="364" t="s">
        <v>275</v>
      </c>
      <c r="BJ59" s="101"/>
      <c r="BK59" s="101"/>
      <c r="BL59" s="101"/>
      <c r="BM59" s="101"/>
      <c r="BN59" s="101"/>
      <c r="BO59" s="101"/>
      <c r="BP59" s="101"/>
      <c r="BQ59" s="101"/>
      <c r="BR59" s="101"/>
      <c r="BS59" s="101"/>
      <c r="BT59" s="101"/>
      <c r="BU59" s="101"/>
      <c r="BV59" s="101"/>
      <c r="BW59" s="101"/>
      <c r="BX59" s="101"/>
      <c r="BY59" s="101"/>
      <c r="BZ59" s="101"/>
      <c r="CA59" s="101"/>
      <c r="CB59" s="101"/>
      <c r="CC59" s="101"/>
      <c r="CD59" s="101"/>
      <c r="CE59" s="101"/>
      <c r="CF59" s="101"/>
      <c r="CG59" s="101"/>
      <c r="CH59" s="101"/>
      <c r="CI59" s="101"/>
      <c r="CJ59" s="101"/>
      <c r="CK59" s="101"/>
      <c r="CL59" s="101"/>
      <c r="CM59" s="101"/>
      <c r="CN59" s="101"/>
      <c r="CO59" s="101"/>
      <c r="CP59" s="101"/>
      <c r="CQ59" s="101"/>
      <c r="CR59" s="101"/>
      <c r="CS59" s="101"/>
      <c r="CT59" s="101"/>
      <c r="CU59" s="101"/>
      <c r="CV59" s="101"/>
      <c r="CW59" s="101"/>
      <c r="CX59" s="101"/>
      <c r="CY59" s="101"/>
      <c r="CZ59" s="101"/>
      <c r="DA59" s="101"/>
      <c r="DB59" s="101"/>
      <c r="DC59" s="101"/>
      <c r="DD59" s="101"/>
      <c r="DE59" s="101"/>
      <c r="DF59" s="101"/>
      <c r="DG59" s="101"/>
      <c r="DH59" s="101"/>
      <c r="DI59" s="101"/>
      <c r="DJ59" s="101"/>
      <c r="DK59" s="101"/>
      <c r="DL59" s="101"/>
      <c r="DM59" s="101"/>
      <c r="DN59" s="101"/>
      <c r="DO59" s="101"/>
      <c r="DP59" s="101"/>
      <c r="DQ59" s="101"/>
      <c r="DR59" s="101"/>
      <c r="DS59" s="101"/>
      <c r="DT59" s="101"/>
      <c r="DU59" s="101"/>
      <c r="DV59" s="101"/>
      <c r="DW59" s="101"/>
      <c r="DX59" s="101"/>
      <c r="DY59" s="101"/>
      <c r="DZ59" s="101"/>
      <c r="EA59" s="101"/>
      <c r="EB59" s="101"/>
      <c r="EC59" s="101"/>
      <c r="ED59" s="101"/>
      <c r="EE59" s="101"/>
      <c r="EF59" s="101"/>
      <c r="EG59" s="101"/>
      <c r="EH59" s="101"/>
      <c r="EI59" s="101"/>
      <c r="EJ59" s="101"/>
      <c r="EK59" s="101"/>
      <c r="EL59" s="101"/>
      <c r="EM59" s="101"/>
      <c r="EN59" s="101"/>
      <c r="EO59" s="101"/>
      <c r="EP59" s="101"/>
      <c r="EQ59" s="101"/>
      <c r="ER59" s="101"/>
      <c r="ES59" s="101"/>
      <c r="ET59" s="101"/>
    </row>
    <row r="60" spans="1:150" s="147" customFormat="1" ht="25.5" hidden="1" customHeight="1" x14ac:dyDescent="0.25">
      <c r="A60" s="53" t="s">
        <v>126</v>
      </c>
      <c r="B60" s="53" t="s">
        <v>414</v>
      </c>
      <c r="C60" s="53" t="s">
        <v>415</v>
      </c>
      <c r="D60" s="41" t="s">
        <v>416</v>
      </c>
      <c r="E60" s="32" t="s">
        <v>266</v>
      </c>
      <c r="F60" s="32" t="s">
        <v>148</v>
      </c>
      <c r="G60" s="32" t="s">
        <v>417</v>
      </c>
      <c r="H60" s="31" t="s">
        <v>161</v>
      </c>
      <c r="I60" s="32" t="s">
        <v>115</v>
      </c>
      <c r="J60" s="32"/>
      <c r="K60" s="32"/>
      <c r="L60" s="32"/>
      <c r="M60" s="32"/>
      <c r="N60" s="42">
        <v>342134.69</v>
      </c>
      <c r="O60" s="42">
        <v>25660.12</v>
      </c>
      <c r="P60" s="42">
        <v>25660.1</v>
      </c>
      <c r="Q60" s="33">
        <v>0</v>
      </c>
      <c r="R60" s="33">
        <v>0</v>
      </c>
      <c r="S60" s="33">
        <v>290814.46999999997</v>
      </c>
      <c r="T60" s="34">
        <v>42916</v>
      </c>
      <c r="U60" s="35">
        <v>43008</v>
      </c>
      <c r="V60" s="35">
        <v>43100</v>
      </c>
      <c r="W60" s="36">
        <v>43646</v>
      </c>
      <c r="X60" s="114">
        <v>0</v>
      </c>
      <c r="Y60" s="114">
        <v>0</v>
      </c>
      <c r="Z60" s="114">
        <v>150000</v>
      </c>
      <c r="AA60" s="114">
        <f>S60-Z60</f>
        <v>140814.46999999997</v>
      </c>
      <c r="AB60" s="114">
        <v>0</v>
      </c>
      <c r="AC60" s="114"/>
      <c r="AD60" s="139"/>
      <c r="AE60" s="144"/>
      <c r="AF60" s="145">
        <v>22</v>
      </c>
      <c r="AG60" s="129" t="s">
        <v>243</v>
      </c>
      <c r="AH60" s="129"/>
      <c r="AI60" s="141"/>
      <c r="AJ60" s="144"/>
      <c r="AK60" s="145"/>
      <c r="AL60" s="129"/>
      <c r="AM60" s="129"/>
      <c r="AN60" s="129"/>
      <c r="AO60" s="129"/>
      <c r="AP60" s="129" t="s">
        <v>216</v>
      </c>
      <c r="AQ60" s="129" t="s">
        <v>750</v>
      </c>
      <c r="AR60" s="129">
        <v>480</v>
      </c>
      <c r="AS60" s="129" t="s">
        <v>218</v>
      </c>
      <c r="AT60" s="129" t="s">
        <v>751</v>
      </c>
      <c r="AU60" s="129">
        <v>1</v>
      </c>
      <c r="AV60" s="144"/>
      <c r="AW60" s="144"/>
      <c r="AX60" s="144"/>
      <c r="AY60" s="129"/>
      <c r="AZ60" s="129"/>
      <c r="BA60" s="129"/>
      <c r="BB60" s="129"/>
      <c r="BC60" s="129"/>
      <c r="BD60" s="129"/>
      <c r="BE60" s="129"/>
      <c r="BF60" s="129"/>
      <c r="BG60" s="141"/>
      <c r="BH60" s="57" t="s">
        <v>871</v>
      </c>
      <c r="BI60" s="364" t="s">
        <v>941</v>
      </c>
      <c r="BJ60" s="146"/>
      <c r="BK60" s="146"/>
      <c r="BL60" s="146"/>
      <c r="BM60" s="146"/>
      <c r="BN60" s="146"/>
      <c r="BO60" s="146"/>
      <c r="BP60" s="146"/>
      <c r="BQ60" s="146"/>
      <c r="BR60" s="146"/>
      <c r="BS60" s="146"/>
      <c r="BT60" s="146"/>
      <c r="BU60" s="146"/>
      <c r="BV60" s="146"/>
      <c r="BW60" s="146"/>
      <c r="BX60" s="146"/>
      <c r="BY60" s="146"/>
      <c r="BZ60" s="146"/>
      <c r="CA60" s="146"/>
      <c r="CB60" s="146"/>
      <c r="CC60" s="146"/>
      <c r="CD60" s="146"/>
      <c r="CE60" s="146"/>
      <c r="CF60" s="146"/>
      <c r="CG60" s="146"/>
      <c r="CH60" s="146"/>
      <c r="CI60" s="146"/>
      <c r="CJ60" s="146"/>
      <c r="CK60" s="146"/>
      <c r="CL60" s="146"/>
      <c r="CM60" s="146"/>
      <c r="CN60" s="146"/>
      <c r="CO60" s="146"/>
      <c r="CP60" s="146"/>
      <c r="CQ60" s="146"/>
      <c r="CR60" s="146"/>
      <c r="CS60" s="146"/>
      <c r="CT60" s="146"/>
      <c r="CU60" s="146"/>
      <c r="CV60" s="146"/>
      <c r="CW60" s="146"/>
      <c r="CX60" s="146"/>
      <c r="CY60" s="146"/>
      <c r="CZ60" s="146"/>
      <c r="DA60" s="146"/>
      <c r="DB60" s="146"/>
      <c r="DC60" s="146"/>
      <c r="DD60" s="146"/>
      <c r="DE60" s="146"/>
      <c r="DF60" s="146"/>
      <c r="DG60" s="146"/>
      <c r="DH60" s="146"/>
      <c r="DI60" s="146"/>
      <c r="DJ60" s="146"/>
      <c r="DK60" s="146"/>
      <c r="DL60" s="146"/>
      <c r="DM60" s="146"/>
      <c r="DN60" s="146"/>
      <c r="DO60" s="146"/>
      <c r="DP60" s="146"/>
      <c r="DQ60" s="146"/>
      <c r="DR60" s="146"/>
      <c r="DS60" s="146"/>
      <c r="DT60" s="146"/>
      <c r="DU60" s="146"/>
      <c r="DV60" s="146"/>
      <c r="DW60" s="146"/>
      <c r="DX60" s="146"/>
      <c r="DY60" s="146"/>
      <c r="DZ60" s="146"/>
      <c r="EA60" s="146"/>
      <c r="EB60" s="146"/>
      <c r="EC60" s="146"/>
      <c r="ED60" s="146"/>
      <c r="EE60" s="146"/>
      <c r="EF60" s="146"/>
      <c r="EG60" s="146"/>
      <c r="EH60" s="146"/>
      <c r="EI60" s="146"/>
      <c r="EJ60" s="146"/>
      <c r="EK60" s="146"/>
      <c r="EL60" s="146"/>
      <c r="EM60" s="146"/>
      <c r="EN60" s="146"/>
      <c r="EO60" s="146"/>
      <c r="EP60" s="146"/>
      <c r="EQ60" s="146"/>
      <c r="ER60" s="146"/>
      <c r="ES60" s="146"/>
      <c r="ET60" s="146"/>
    </row>
    <row r="61" spans="1:150" s="147" customFormat="1" ht="24.75" hidden="1" customHeight="1" x14ac:dyDescent="0.25">
      <c r="A61" s="53" t="s">
        <v>127</v>
      </c>
      <c r="B61" s="53" t="s">
        <v>418</v>
      </c>
      <c r="C61" s="53" t="s">
        <v>419</v>
      </c>
      <c r="D61" s="41" t="s">
        <v>420</v>
      </c>
      <c r="E61" s="32" t="s">
        <v>280</v>
      </c>
      <c r="F61" s="32" t="s">
        <v>148</v>
      </c>
      <c r="G61" s="32" t="s">
        <v>321</v>
      </c>
      <c r="H61" s="31" t="s">
        <v>161</v>
      </c>
      <c r="I61" s="32" t="s">
        <v>115</v>
      </c>
      <c r="J61" s="32"/>
      <c r="K61" s="32"/>
      <c r="L61" s="32"/>
      <c r="M61" s="32"/>
      <c r="N61" s="42">
        <v>134057.62</v>
      </c>
      <c r="O61" s="42">
        <v>10054.32</v>
      </c>
      <c r="P61" s="42">
        <v>10054.32</v>
      </c>
      <c r="Q61" s="33">
        <v>0</v>
      </c>
      <c r="R61" s="33">
        <v>0</v>
      </c>
      <c r="S61" s="33">
        <v>113948.98</v>
      </c>
      <c r="T61" s="34">
        <v>42887</v>
      </c>
      <c r="U61" s="35">
        <v>42979</v>
      </c>
      <c r="V61" s="35">
        <v>43100</v>
      </c>
      <c r="W61" s="36">
        <v>43646</v>
      </c>
      <c r="X61" s="114">
        <v>0</v>
      </c>
      <c r="Y61" s="114">
        <v>0</v>
      </c>
      <c r="Z61" s="114">
        <v>100000</v>
      </c>
      <c r="AA61" s="114">
        <f>S61-Z61</f>
        <v>13948.979999999996</v>
      </c>
      <c r="AB61" s="114">
        <v>0</v>
      </c>
      <c r="AC61" s="114"/>
      <c r="AD61" s="139"/>
      <c r="AE61" s="144"/>
      <c r="AF61" s="145">
        <v>22</v>
      </c>
      <c r="AG61" s="129" t="s">
        <v>243</v>
      </c>
      <c r="AH61" s="129"/>
      <c r="AI61" s="141"/>
      <c r="AJ61" s="144"/>
      <c r="AK61" s="145"/>
      <c r="AL61" s="129"/>
      <c r="AM61" s="129"/>
      <c r="AN61" s="129"/>
      <c r="AO61" s="129"/>
      <c r="AP61" s="129" t="s">
        <v>216</v>
      </c>
      <c r="AQ61" s="129" t="s">
        <v>750</v>
      </c>
      <c r="AR61" s="129">
        <v>344</v>
      </c>
      <c r="AS61" s="129" t="s">
        <v>218</v>
      </c>
      <c r="AT61" s="129" t="s">
        <v>751</v>
      </c>
      <c r="AU61" s="129">
        <v>1</v>
      </c>
      <c r="AV61" s="144"/>
      <c r="AW61" s="144"/>
      <c r="AX61" s="144"/>
      <c r="AY61" s="129"/>
      <c r="AZ61" s="129"/>
      <c r="BA61" s="129"/>
      <c r="BB61" s="129"/>
      <c r="BC61" s="129"/>
      <c r="BD61" s="129"/>
      <c r="BE61" s="129"/>
      <c r="BF61" s="129"/>
      <c r="BG61" s="141"/>
      <c r="BH61" s="57" t="s">
        <v>869</v>
      </c>
      <c r="BI61" s="364" t="s">
        <v>941</v>
      </c>
      <c r="BJ61" s="146"/>
      <c r="BK61" s="146"/>
      <c r="BL61" s="146"/>
      <c r="BM61" s="146"/>
      <c r="BN61" s="146"/>
      <c r="BO61" s="146"/>
      <c r="BP61" s="146"/>
      <c r="BQ61" s="146"/>
      <c r="BR61" s="146"/>
      <c r="BS61" s="146"/>
      <c r="BT61" s="146"/>
      <c r="BU61" s="146"/>
      <c r="BV61" s="146"/>
      <c r="BW61" s="146"/>
      <c r="BX61" s="146"/>
      <c r="BY61" s="146"/>
      <c r="BZ61" s="146"/>
      <c r="CA61" s="146"/>
      <c r="CB61" s="146"/>
      <c r="CC61" s="146"/>
      <c r="CD61" s="146"/>
      <c r="CE61" s="146"/>
      <c r="CF61" s="146"/>
      <c r="CG61" s="146"/>
      <c r="CH61" s="146"/>
      <c r="CI61" s="146"/>
      <c r="CJ61" s="146"/>
      <c r="CK61" s="146"/>
      <c r="CL61" s="146"/>
      <c r="CM61" s="146"/>
      <c r="CN61" s="146"/>
      <c r="CO61" s="146"/>
      <c r="CP61" s="146"/>
      <c r="CQ61" s="146"/>
      <c r="CR61" s="146"/>
      <c r="CS61" s="146"/>
      <c r="CT61" s="146"/>
      <c r="CU61" s="146"/>
      <c r="CV61" s="146"/>
      <c r="CW61" s="146"/>
      <c r="CX61" s="146"/>
      <c r="CY61" s="146"/>
      <c r="CZ61" s="146"/>
      <c r="DA61" s="146"/>
      <c r="DB61" s="146"/>
      <c r="DC61" s="146"/>
      <c r="DD61" s="146"/>
      <c r="DE61" s="146"/>
      <c r="DF61" s="146"/>
      <c r="DG61" s="146"/>
      <c r="DH61" s="146"/>
      <c r="DI61" s="146"/>
      <c r="DJ61" s="146"/>
      <c r="DK61" s="146"/>
      <c r="DL61" s="146"/>
      <c r="DM61" s="146"/>
      <c r="DN61" s="146"/>
      <c r="DO61" s="146"/>
      <c r="DP61" s="146"/>
      <c r="DQ61" s="146"/>
      <c r="DR61" s="146"/>
      <c r="DS61" s="146"/>
      <c r="DT61" s="146"/>
      <c r="DU61" s="146"/>
      <c r="DV61" s="146"/>
      <c r="DW61" s="146"/>
      <c r="DX61" s="146"/>
      <c r="DY61" s="146"/>
      <c r="DZ61" s="146"/>
      <c r="EA61" s="146"/>
      <c r="EB61" s="146"/>
      <c r="EC61" s="146"/>
      <c r="ED61" s="146"/>
      <c r="EE61" s="146"/>
      <c r="EF61" s="146"/>
      <c r="EG61" s="146"/>
      <c r="EH61" s="146"/>
      <c r="EI61" s="146"/>
      <c r="EJ61" s="146"/>
      <c r="EK61" s="146"/>
      <c r="EL61" s="146"/>
      <c r="EM61" s="146"/>
      <c r="EN61" s="146"/>
      <c r="EO61" s="146"/>
      <c r="EP61" s="146"/>
      <c r="EQ61" s="146"/>
      <c r="ER61" s="146"/>
      <c r="ES61" s="146"/>
      <c r="ET61" s="146"/>
    </row>
    <row r="62" spans="1:150" s="147" customFormat="1" ht="26.25" hidden="1" customHeight="1" x14ac:dyDescent="0.25">
      <c r="A62" s="53" t="s">
        <v>128</v>
      </c>
      <c r="B62" s="53" t="s">
        <v>421</v>
      </c>
      <c r="C62" s="53" t="s">
        <v>422</v>
      </c>
      <c r="D62" s="41" t="s">
        <v>423</v>
      </c>
      <c r="E62" s="32" t="s">
        <v>297</v>
      </c>
      <c r="F62" s="32" t="s">
        <v>148</v>
      </c>
      <c r="G62" s="32" t="s">
        <v>326</v>
      </c>
      <c r="H62" s="31" t="s">
        <v>161</v>
      </c>
      <c r="I62" s="32" t="s">
        <v>115</v>
      </c>
      <c r="J62" s="32"/>
      <c r="K62" s="32"/>
      <c r="L62" s="32"/>
      <c r="M62" s="32"/>
      <c r="N62" s="42">
        <v>349590.09</v>
      </c>
      <c r="O62" s="42">
        <v>26219.26</v>
      </c>
      <c r="P62" s="42">
        <v>26219.26</v>
      </c>
      <c r="Q62" s="33">
        <v>0</v>
      </c>
      <c r="R62" s="33">
        <v>0</v>
      </c>
      <c r="S62" s="33">
        <v>297151.57</v>
      </c>
      <c r="T62" s="34">
        <v>42917</v>
      </c>
      <c r="U62" s="35">
        <v>42979</v>
      </c>
      <c r="V62" s="35">
        <v>43100</v>
      </c>
      <c r="W62" s="36">
        <v>43890</v>
      </c>
      <c r="X62" s="114">
        <v>0</v>
      </c>
      <c r="Y62" s="114">
        <v>0</v>
      </c>
      <c r="Z62" s="114">
        <v>100000</v>
      </c>
      <c r="AA62" s="114">
        <f>S62-Z62</f>
        <v>197151.57</v>
      </c>
      <c r="AB62" s="114">
        <v>0</v>
      </c>
      <c r="AC62" s="114"/>
      <c r="AD62" s="139"/>
      <c r="AE62" s="144"/>
      <c r="AF62" s="145">
        <v>22</v>
      </c>
      <c r="AG62" s="129" t="s">
        <v>243</v>
      </c>
      <c r="AH62" s="129"/>
      <c r="AI62" s="141"/>
      <c r="AJ62" s="144"/>
      <c r="AK62" s="145"/>
      <c r="AL62" s="129"/>
      <c r="AM62" s="129"/>
      <c r="AN62" s="129"/>
      <c r="AO62" s="129"/>
      <c r="AP62" s="129" t="s">
        <v>216</v>
      </c>
      <c r="AQ62" s="161" t="s">
        <v>750</v>
      </c>
      <c r="AR62" s="118">
        <v>250</v>
      </c>
      <c r="AS62" s="129" t="s">
        <v>218</v>
      </c>
      <c r="AT62" s="161" t="s">
        <v>751</v>
      </c>
      <c r="AU62" s="129">
        <v>1</v>
      </c>
      <c r="AV62" s="129" t="s">
        <v>206</v>
      </c>
      <c r="AW62" s="161" t="s">
        <v>207</v>
      </c>
      <c r="AX62" s="129">
        <v>20</v>
      </c>
      <c r="AY62" s="144"/>
      <c r="AZ62" s="144"/>
      <c r="BA62" s="144"/>
      <c r="BB62" s="144"/>
      <c r="BC62" s="144"/>
      <c r="BD62" s="144"/>
      <c r="BE62" s="144"/>
      <c r="BF62" s="144"/>
      <c r="BG62" s="365"/>
      <c r="BH62" s="57" t="s">
        <v>872</v>
      </c>
      <c r="BI62" s="364" t="s">
        <v>941</v>
      </c>
      <c r="BJ62" s="146"/>
      <c r="BK62" s="146"/>
      <c r="BL62" s="146"/>
      <c r="BM62" s="146"/>
      <c r="BN62" s="146"/>
      <c r="BO62" s="146"/>
      <c r="BP62" s="146"/>
      <c r="BQ62" s="146"/>
      <c r="BR62" s="146"/>
      <c r="BS62" s="146"/>
      <c r="BT62" s="146"/>
      <c r="BU62" s="146"/>
      <c r="BV62" s="146"/>
      <c r="BW62" s="146"/>
      <c r="BX62" s="146"/>
      <c r="BY62" s="146"/>
      <c r="BZ62" s="146"/>
      <c r="CA62" s="146"/>
      <c r="CB62" s="146"/>
      <c r="CC62" s="146"/>
      <c r="CD62" s="146"/>
      <c r="CE62" s="146"/>
      <c r="CF62" s="146"/>
      <c r="CG62" s="146"/>
      <c r="CH62" s="146"/>
      <c r="CI62" s="146"/>
      <c r="CJ62" s="146"/>
      <c r="CK62" s="146"/>
      <c r="CL62" s="146"/>
      <c r="CM62" s="146"/>
      <c r="CN62" s="146"/>
      <c r="CO62" s="146"/>
      <c r="CP62" s="146"/>
      <c r="CQ62" s="146"/>
      <c r="CR62" s="146"/>
      <c r="CS62" s="146"/>
      <c r="CT62" s="146"/>
      <c r="CU62" s="146"/>
      <c r="CV62" s="146"/>
      <c r="CW62" s="146"/>
      <c r="CX62" s="146"/>
      <c r="CY62" s="146"/>
      <c r="CZ62" s="146"/>
      <c r="DA62" s="146"/>
      <c r="DB62" s="146"/>
      <c r="DC62" s="146"/>
      <c r="DD62" s="146"/>
      <c r="DE62" s="146"/>
      <c r="DF62" s="146"/>
      <c r="DG62" s="146"/>
      <c r="DH62" s="146"/>
      <c r="DI62" s="146"/>
      <c r="DJ62" s="146"/>
      <c r="DK62" s="146"/>
      <c r="DL62" s="146"/>
      <c r="DM62" s="146"/>
      <c r="DN62" s="146"/>
      <c r="DO62" s="146"/>
      <c r="DP62" s="146"/>
      <c r="DQ62" s="146"/>
      <c r="DR62" s="146"/>
      <c r="DS62" s="146"/>
      <c r="DT62" s="146"/>
      <c r="DU62" s="146"/>
      <c r="DV62" s="146"/>
      <c r="DW62" s="146"/>
      <c r="DX62" s="146"/>
      <c r="DY62" s="146"/>
      <c r="DZ62" s="146"/>
      <c r="EA62" s="146"/>
      <c r="EB62" s="146"/>
      <c r="EC62" s="146"/>
      <c r="ED62" s="146"/>
      <c r="EE62" s="146"/>
      <c r="EF62" s="146"/>
      <c r="EG62" s="146"/>
      <c r="EH62" s="146"/>
      <c r="EI62" s="146"/>
      <c r="EJ62" s="146"/>
      <c r="EK62" s="146"/>
      <c r="EL62" s="146"/>
      <c r="EM62" s="146"/>
      <c r="EN62" s="146"/>
      <c r="EO62" s="146"/>
      <c r="EP62" s="146"/>
      <c r="EQ62" s="146"/>
      <c r="ER62" s="146"/>
      <c r="ES62" s="146"/>
      <c r="ET62" s="146"/>
    </row>
    <row r="63" spans="1:150" s="147" customFormat="1" ht="25.5" hidden="1" customHeight="1" x14ac:dyDescent="0.25">
      <c r="A63" s="53" t="s">
        <v>129</v>
      </c>
      <c r="B63" s="53" t="s">
        <v>424</v>
      </c>
      <c r="C63" s="53" t="s">
        <v>425</v>
      </c>
      <c r="D63" s="41" t="s">
        <v>426</v>
      </c>
      <c r="E63" s="32" t="s">
        <v>272</v>
      </c>
      <c r="F63" s="32" t="s">
        <v>148</v>
      </c>
      <c r="G63" s="32" t="s">
        <v>290</v>
      </c>
      <c r="H63" s="31" t="s">
        <v>161</v>
      </c>
      <c r="I63" s="32" t="s">
        <v>115</v>
      </c>
      <c r="J63" s="32"/>
      <c r="K63" s="32"/>
      <c r="L63" s="32"/>
      <c r="M63" s="32"/>
      <c r="N63" s="42">
        <v>739105.85</v>
      </c>
      <c r="O63" s="42">
        <v>55432.94</v>
      </c>
      <c r="P63" s="42">
        <v>55432.93</v>
      </c>
      <c r="Q63" s="75">
        <v>0</v>
      </c>
      <c r="R63" s="33">
        <v>0</v>
      </c>
      <c r="S63" s="33">
        <v>628239.98</v>
      </c>
      <c r="T63" s="34">
        <v>42947</v>
      </c>
      <c r="U63" s="35">
        <v>43008</v>
      </c>
      <c r="V63" s="35">
        <v>43100</v>
      </c>
      <c r="W63" s="36">
        <v>44255</v>
      </c>
      <c r="X63" s="114">
        <v>0</v>
      </c>
      <c r="Y63" s="114">
        <v>0</v>
      </c>
      <c r="Z63" s="114">
        <v>150000</v>
      </c>
      <c r="AA63" s="114">
        <v>250000</v>
      </c>
      <c r="AB63" s="114">
        <f>S63-Z63-AA63</f>
        <v>228239.97999999998</v>
      </c>
      <c r="AC63" s="114"/>
      <c r="AD63" s="139"/>
      <c r="AE63" s="144"/>
      <c r="AF63" s="145">
        <v>22</v>
      </c>
      <c r="AG63" s="129" t="s">
        <v>243</v>
      </c>
      <c r="AH63" s="129"/>
      <c r="AI63" s="141"/>
      <c r="AJ63" s="144"/>
      <c r="AK63" s="145"/>
      <c r="AL63" s="129"/>
      <c r="AM63" s="129"/>
      <c r="AN63" s="129"/>
      <c r="AO63" s="129"/>
      <c r="AP63" s="129" t="s">
        <v>216</v>
      </c>
      <c r="AQ63" s="129" t="s">
        <v>750</v>
      </c>
      <c r="AR63" s="118">
        <v>594</v>
      </c>
      <c r="AS63" s="129" t="s">
        <v>218</v>
      </c>
      <c r="AT63" s="129" t="s">
        <v>751</v>
      </c>
      <c r="AU63" s="129">
        <v>1</v>
      </c>
      <c r="AV63" s="144"/>
      <c r="AW63" s="144"/>
      <c r="AX63" s="144"/>
      <c r="AY63" s="129"/>
      <c r="AZ63" s="129"/>
      <c r="BA63" s="129"/>
      <c r="BB63" s="129"/>
      <c r="BC63" s="129"/>
      <c r="BD63" s="129"/>
      <c r="BE63" s="129"/>
      <c r="BF63" s="129"/>
      <c r="BG63" s="141"/>
      <c r="BH63" s="57" t="s">
        <v>870</v>
      </c>
      <c r="BI63" s="364" t="s">
        <v>941</v>
      </c>
      <c r="BJ63" s="146"/>
      <c r="BK63" s="146"/>
      <c r="BL63" s="146"/>
      <c r="BM63" s="146"/>
      <c r="BN63" s="146"/>
      <c r="BO63" s="146"/>
      <c r="BP63" s="146"/>
      <c r="BQ63" s="146"/>
      <c r="BR63" s="146"/>
      <c r="BS63" s="146"/>
      <c r="BT63" s="146"/>
      <c r="BU63" s="146"/>
      <c r="BV63" s="146"/>
      <c r="BW63" s="146"/>
      <c r="BX63" s="146"/>
      <c r="BY63" s="146"/>
      <c r="BZ63" s="146"/>
      <c r="CA63" s="146"/>
      <c r="CB63" s="146"/>
      <c r="CC63" s="146"/>
      <c r="CD63" s="146"/>
      <c r="CE63" s="146"/>
      <c r="CF63" s="146"/>
      <c r="CG63" s="146"/>
      <c r="CH63" s="146"/>
      <c r="CI63" s="146"/>
      <c r="CJ63" s="146"/>
      <c r="CK63" s="146"/>
      <c r="CL63" s="146"/>
      <c r="CM63" s="146"/>
      <c r="CN63" s="146"/>
      <c r="CO63" s="146"/>
      <c r="CP63" s="146"/>
      <c r="CQ63" s="146"/>
      <c r="CR63" s="146"/>
      <c r="CS63" s="146"/>
      <c r="CT63" s="146"/>
      <c r="CU63" s="146"/>
      <c r="CV63" s="146"/>
      <c r="CW63" s="146"/>
      <c r="CX63" s="146"/>
      <c r="CY63" s="146"/>
      <c r="CZ63" s="146"/>
      <c r="DA63" s="146"/>
      <c r="DB63" s="146"/>
      <c r="DC63" s="146"/>
      <c r="DD63" s="146"/>
      <c r="DE63" s="146"/>
      <c r="DF63" s="146"/>
      <c r="DG63" s="146"/>
      <c r="DH63" s="146"/>
      <c r="DI63" s="146"/>
      <c r="DJ63" s="146"/>
      <c r="DK63" s="146"/>
      <c r="DL63" s="146"/>
      <c r="DM63" s="146"/>
      <c r="DN63" s="146"/>
      <c r="DO63" s="146"/>
      <c r="DP63" s="146"/>
      <c r="DQ63" s="146"/>
      <c r="DR63" s="146"/>
      <c r="DS63" s="146"/>
      <c r="DT63" s="146"/>
      <c r="DU63" s="146"/>
      <c r="DV63" s="146"/>
      <c r="DW63" s="146"/>
      <c r="DX63" s="146"/>
      <c r="DY63" s="146"/>
      <c r="DZ63" s="146"/>
      <c r="EA63" s="146"/>
      <c r="EB63" s="146"/>
      <c r="EC63" s="146"/>
      <c r="ED63" s="146"/>
      <c r="EE63" s="146"/>
      <c r="EF63" s="146"/>
      <c r="EG63" s="146"/>
      <c r="EH63" s="146"/>
      <c r="EI63" s="146"/>
      <c r="EJ63" s="146"/>
      <c r="EK63" s="146"/>
      <c r="EL63" s="146"/>
      <c r="EM63" s="146"/>
      <c r="EN63" s="146"/>
      <c r="EO63" s="146"/>
      <c r="EP63" s="146"/>
      <c r="EQ63" s="146"/>
      <c r="ER63" s="146"/>
      <c r="ES63" s="146"/>
      <c r="ET63" s="146"/>
    </row>
    <row r="64" spans="1:150" s="113" customFormat="1" ht="25.5" hidden="1" customHeight="1" x14ac:dyDescent="0.25">
      <c r="A64" s="72" t="s">
        <v>92</v>
      </c>
      <c r="B64" s="73" t="s">
        <v>83</v>
      </c>
      <c r="C64" s="73"/>
      <c r="D64" s="22" t="s">
        <v>427</v>
      </c>
      <c r="E64" s="23"/>
      <c r="F64" s="23"/>
      <c r="G64" s="23"/>
      <c r="H64" s="23"/>
      <c r="I64" s="23"/>
      <c r="J64" s="23"/>
      <c r="K64" s="23"/>
      <c r="L64" s="23"/>
      <c r="M64" s="23"/>
      <c r="N64" s="23"/>
      <c r="O64" s="23"/>
      <c r="P64" s="23"/>
      <c r="Q64" s="23"/>
      <c r="R64" s="23"/>
      <c r="S64" s="24"/>
      <c r="T64" s="25"/>
      <c r="U64" s="38"/>
      <c r="V64" s="38"/>
      <c r="W64" s="28" t="s">
        <v>275</v>
      </c>
      <c r="X64" s="108"/>
      <c r="Y64" s="108"/>
      <c r="Z64" s="108"/>
      <c r="AA64" s="108"/>
      <c r="AB64" s="108"/>
      <c r="AC64" s="108"/>
      <c r="AD64" s="138"/>
      <c r="AE64" s="109"/>
      <c r="AF64" s="112"/>
      <c r="AG64" s="110"/>
      <c r="AH64" s="110"/>
      <c r="AI64" s="111"/>
      <c r="AJ64" s="109"/>
      <c r="AK64" s="112"/>
      <c r="AL64" s="110"/>
      <c r="AM64" s="110"/>
      <c r="AN64" s="110"/>
      <c r="AO64" s="110"/>
      <c r="AP64" s="110"/>
      <c r="AQ64" s="110"/>
      <c r="AR64" s="110"/>
      <c r="AS64" s="110"/>
      <c r="AT64" s="110"/>
      <c r="AU64" s="110"/>
      <c r="AV64" s="110"/>
      <c r="AW64" s="110"/>
      <c r="AX64" s="110"/>
      <c r="AY64" s="110"/>
      <c r="AZ64" s="110"/>
      <c r="BA64" s="110"/>
      <c r="BB64" s="110"/>
      <c r="BC64" s="110"/>
      <c r="BD64" s="110"/>
      <c r="BE64" s="110"/>
      <c r="BF64" s="110"/>
      <c r="BG64" s="111"/>
      <c r="BH64" s="57"/>
      <c r="BI64" s="364" t="s">
        <v>275</v>
      </c>
      <c r="BJ64" s="101"/>
      <c r="BK64" s="101"/>
      <c r="BL64" s="101"/>
      <c r="BM64" s="101"/>
      <c r="BN64" s="101"/>
      <c r="BO64" s="101"/>
      <c r="BP64" s="101"/>
      <c r="BQ64" s="101"/>
      <c r="BR64" s="101"/>
      <c r="BS64" s="101"/>
      <c r="BT64" s="101"/>
      <c r="BU64" s="101"/>
      <c r="BV64" s="101"/>
      <c r="BW64" s="101"/>
      <c r="BX64" s="101"/>
      <c r="BY64" s="101"/>
      <c r="BZ64" s="101"/>
      <c r="CA64" s="101"/>
      <c r="CB64" s="101"/>
      <c r="CC64" s="101"/>
      <c r="CD64" s="101"/>
      <c r="CE64" s="101"/>
      <c r="CF64" s="101"/>
      <c r="CG64" s="101"/>
      <c r="CH64" s="101"/>
      <c r="CI64" s="101"/>
      <c r="CJ64" s="101"/>
      <c r="CK64" s="101"/>
      <c r="CL64" s="101"/>
      <c r="CM64" s="101"/>
      <c r="CN64" s="101"/>
      <c r="CO64" s="101"/>
      <c r="CP64" s="101"/>
      <c r="CQ64" s="101"/>
      <c r="CR64" s="101"/>
      <c r="CS64" s="101"/>
      <c r="CT64" s="101"/>
      <c r="CU64" s="101"/>
      <c r="CV64" s="101"/>
      <c r="CW64" s="101"/>
      <c r="CX64" s="101"/>
      <c r="CY64" s="101"/>
      <c r="CZ64" s="101"/>
      <c r="DA64" s="101"/>
      <c r="DB64" s="101"/>
      <c r="DC64" s="101"/>
      <c r="DD64" s="101"/>
      <c r="DE64" s="101"/>
      <c r="DF64" s="101"/>
      <c r="DG64" s="101"/>
      <c r="DH64" s="101"/>
      <c r="DI64" s="101"/>
      <c r="DJ64" s="101"/>
      <c r="DK64" s="101"/>
      <c r="DL64" s="101"/>
      <c r="DM64" s="101"/>
      <c r="DN64" s="101"/>
      <c r="DO64" s="101"/>
      <c r="DP64" s="101"/>
      <c r="DQ64" s="101"/>
      <c r="DR64" s="101"/>
      <c r="DS64" s="101"/>
      <c r="DT64" s="101"/>
      <c r="DU64" s="101"/>
      <c r="DV64" s="101"/>
      <c r="DW64" s="101"/>
      <c r="DX64" s="101"/>
      <c r="DY64" s="101"/>
      <c r="DZ64" s="101"/>
      <c r="EA64" s="101"/>
      <c r="EB64" s="101"/>
      <c r="EC64" s="101"/>
      <c r="ED64" s="101"/>
      <c r="EE64" s="101"/>
      <c r="EF64" s="101"/>
      <c r="EG64" s="101"/>
      <c r="EH64" s="101"/>
      <c r="EI64" s="101"/>
      <c r="EJ64" s="101"/>
      <c r="EK64" s="101"/>
      <c r="EL64" s="101"/>
      <c r="EM64" s="101"/>
      <c r="EN64" s="101"/>
      <c r="EO64" s="101"/>
      <c r="EP64" s="101"/>
      <c r="EQ64" s="101"/>
      <c r="ER64" s="101"/>
      <c r="ES64" s="101"/>
      <c r="ET64" s="101"/>
    </row>
    <row r="65" spans="1:150" s="147" customFormat="1" ht="25.5" hidden="1" customHeight="1" x14ac:dyDescent="0.25">
      <c r="A65" s="53" t="s">
        <v>135</v>
      </c>
      <c r="B65" s="53" t="s">
        <v>428</v>
      </c>
      <c r="C65" s="53" t="s">
        <v>429</v>
      </c>
      <c r="D65" s="32" t="s">
        <v>430</v>
      </c>
      <c r="E65" s="32" t="s">
        <v>280</v>
      </c>
      <c r="F65" s="32" t="s">
        <v>148</v>
      </c>
      <c r="G65" s="76" t="s">
        <v>321</v>
      </c>
      <c r="H65" s="32" t="s">
        <v>160</v>
      </c>
      <c r="I65" s="32" t="s">
        <v>115</v>
      </c>
      <c r="J65" s="32"/>
      <c r="K65" s="32"/>
      <c r="L65" s="32"/>
      <c r="M65" s="32"/>
      <c r="N65" s="33">
        <v>143989.53</v>
      </c>
      <c r="O65" s="33">
        <v>23654.2</v>
      </c>
      <c r="P65" s="33">
        <v>0</v>
      </c>
      <c r="Q65" s="33">
        <v>0</v>
      </c>
      <c r="R65" s="33">
        <v>0</v>
      </c>
      <c r="S65" s="33">
        <v>120335.33</v>
      </c>
      <c r="T65" s="34">
        <v>42887</v>
      </c>
      <c r="U65" s="35">
        <v>42979</v>
      </c>
      <c r="V65" s="35">
        <v>43100</v>
      </c>
      <c r="W65" s="36">
        <v>43585</v>
      </c>
      <c r="X65" s="114">
        <v>0</v>
      </c>
      <c r="Y65" s="114">
        <v>0</v>
      </c>
      <c r="Z65" s="114">
        <v>100000</v>
      </c>
      <c r="AA65" s="114">
        <f>S65-Z65</f>
        <v>20335.330000000002</v>
      </c>
      <c r="AB65" s="114">
        <v>0</v>
      </c>
      <c r="AC65" s="114"/>
      <c r="AD65" s="139"/>
      <c r="AE65" s="144"/>
      <c r="AF65" s="145">
        <v>24</v>
      </c>
      <c r="AG65" s="129" t="s">
        <v>244</v>
      </c>
      <c r="AH65" s="129"/>
      <c r="AI65" s="141"/>
      <c r="AJ65" s="144"/>
      <c r="AK65" s="145"/>
      <c r="AL65" s="129"/>
      <c r="AM65" s="129"/>
      <c r="AN65" s="129"/>
      <c r="AO65" s="129"/>
      <c r="AP65" s="129" t="s">
        <v>217</v>
      </c>
      <c r="AQ65" s="129" t="s">
        <v>752</v>
      </c>
      <c r="AR65" s="116">
        <v>1</v>
      </c>
      <c r="AS65" s="129" t="s">
        <v>216</v>
      </c>
      <c r="AT65" s="129" t="s">
        <v>750</v>
      </c>
      <c r="AU65" s="118">
        <v>342</v>
      </c>
      <c r="AV65" s="129"/>
      <c r="AW65" s="129"/>
      <c r="AX65" s="118"/>
      <c r="AY65" s="129"/>
      <c r="AZ65" s="129"/>
      <c r="BA65" s="129"/>
      <c r="BB65" s="129"/>
      <c r="BC65" s="129"/>
      <c r="BD65" s="129"/>
      <c r="BE65" s="129"/>
      <c r="BF65" s="129"/>
      <c r="BG65" s="141"/>
      <c r="BH65" s="57" t="s">
        <v>874</v>
      </c>
      <c r="BI65" s="364" t="s">
        <v>941</v>
      </c>
      <c r="BJ65" s="146"/>
      <c r="BK65" s="146"/>
      <c r="BL65" s="146"/>
      <c r="BM65" s="146"/>
      <c r="BN65" s="146"/>
      <c r="BO65" s="146"/>
      <c r="BP65" s="146"/>
      <c r="BQ65" s="146"/>
      <c r="BR65" s="146"/>
      <c r="BS65" s="146"/>
      <c r="BT65" s="146"/>
      <c r="BU65" s="146"/>
      <c r="BV65" s="146"/>
      <c r="BW65" s="146"/>
      <c r="BX65" s="146"/>
      <c r="BY65" s="146"/>
      <c r="BZ65" s="146"/>
      <c r="CA65" s="146"/>
      <c r="CB65" s="146"/>
      <c r="CC65" s="146"/>
      <c r="CD65" s="146"/>
      <c r="CE65" s="146"/>
      <c r="CF65" s="146"/>
      <c r="CG65" s="146"/>
      <c r="CH65" s="146"/>
      <c r="CI65" s="146"/>
      <c r="CJ65" s="146"/>
      <c r="CK65" s="146"/>
      <c r="CL65" s="146"/>
      <c r="CM65" s="146"/>
      <c r="CN65" s="146"/>
      <c r="CO65" s="146"/>
      <c r="CP65" s="146"/>
      <c r="CQ65" s="146"/>
      <c r="CR65" s="146"/>
      <c r="CS65" s="146"/>
      <c r="CT65" s="146"/>
      <c r="CU65" s="146"/>
      <c r="CV65" s="146"/>
      <c r="CW65" s="146"/>
      <c r="CX65" s="146"/>
      <c r="CY65" s="146"/>
      <c r="CZ65" s="146"/>
      <c r="DA65" s="146"/>
      <c r="DB65" s="146"/>
      <c r="DC65" s="146"/>
      <c r="DD65" s="146"/>
      <c r="DE65" s="146"/>
      <c r="DF65" s="146"/>
      <c r="DG65" s="146"/>
      <c r="DH65" s="146"/>
      <c r="DI65" s="146"/>
      <c r="DJ65" s="146"/>
      <c r="DK65" s="146"/>
      <c r="DL65" s="146"/>
      <c r="DM65" s="146"/>
      <c r="DN65" s="146"/>
      <c r="DO65" s="146"/>
      <c r="DP65" s="146"/>
      <c r="DQ65" s="146"/>
      <c r="DR65" s="146"/>
      <c r="DS65" s="146"/>
      <c r="DT65" s="146"/>
      <c r="DU65" s="146"/>
      <c r="DV65" s="146"/>
      <c r="DW65" s="146"/>
      <c r="DX65" s="146"/>
      <c r="DY65" s="146"/>
      <c r="DZ65" s="146"/>
      <c r="EA65" s="146"/>
      <c r="EB65" s="146"/>
      <c r="EC65" s="146"/>
      <c r="ED65" s="146"/>
      <c r="EE65" s="146"/>
      <c r="EF65" s="146"/>
      <c r="EG65" s="146"/>
      <c r="EH65" s="146"/>
      <c r="EI65" s="146"/>
      <c r="EJ65" s="146"/>
      <c r="EK65" s="146"/>
      <c r="EL65" s="146"/>
      <c r="EM65" s="146"/>
      <c r="EN65" s="146"/>
      <c r="EO65" s="146"/>
      <c r="EP65" s="146"/>
      <c r="EQ65" s="146"/>
      <c r="ER65" s="146"/>
      <c r="ES65" s="146"/>
      <c r="ET65" s="146"/>
    </row>
    <row r="66" spans="1:150" s="147" customFormat="1" ht="25.5" hidden="1" customHeight="1" x14ac:dyDescent="0.25">
      <c r="A66" s="53" t="s">
        <v>137</v>
      </c>
      <c r="B66" s="53" t="s">
        <v>431</v>
      </c>
      <c r="C66" s="53" t="s">
        <v>432</v>
      </c>
      <c r="D66" s="32" t="s">
        <v>433</v>
      </c>
      <c r="E66" s="32" t="s">
        <v>297</v>
      </c>
      <c r="F66" s="32" t="s">
        <v>148</v>
      </c>
      <c r="G66" s="32" t="s">
        <v>326</v>
      </c>
      <c r="H66" s="32" t="s">
        <v>160</v>
      </c>
      <c r="I66" s="32" t="s">
        <v>115</v>
      </c>
      <c r="J66" s="32"/>
      <c r="K66" s="32"/>
      <c r="L66" s="32"/>
      <c r="M66" s="32"/>
      <c r="N66" s="33">
        <v>179893.5</v>
      </c>
      <c r="O66" s="33">
        <v>26984.04</v>
      </c>
      <c r="P66" s="33">
        <v>0</v>
      </c>
      <c r="Q66" s="33">
        <v>0</v>
      </c>
      <c r="R66" s="33">
        <v>0</v>
      </c>
      <c r="S66" s="33">
        <v>152909.46</v>
      </c>
      <c r="T66" s="34">
        <v>42887</v>
      </c>
      <c r="U66" s="35">
        <v>43009</v>
      </c>
      <c r="V66" s="35">
        <v>43100</v>
      </c>
      <c r="W66" s="36">
        <v>43585</v>
      </c>
      <c r="X66" s="114">
        <v>0</v>
      </c>
      <c r="Y66" s="114">
        <v>0</v>
      </c>
      <c r="Z66" s="114">
        <v>100000</v>
      </c>
      <c r="AA66" s="114">
        <v>53887</v>
      </c>
      <c r="AB66" s="114">
        <v>0</v>
      </c>
      <c r="AC66" s="114"/>
      <c r="AD66" s="139"/>
      <c r="AE66" s="144"/>
      <c r="AF66" s="145">
        <v>24</v>
      </c>
      <c r="AG66" s="129" t="s">
        <v>244</v>
      </c>
      <c r="AH66" s="129"/>
      <c r="AI66" s="141"/>
      <c r="AJ66" s="144"/>
      <c r="AK66" s="145"/>
      <c r="AL66" s="129"/>
      <c r="AM66" s="129"/>
      <c r="AN66" s="129"/>
      <c r="AO66" s="129"/>
      <c r="AP66" s="129" t="s">
        <v>217</v>
      </c>
      <c r="AQ66" s="129" t="s">
        <v>752</v>
      </c>
      <c r="AR66" s="129">
        <v>1</v>
      </c>
      <c r="AS66" s="129" t="s">
        <v>216</v>
      </c>
      <c r="AT66" s="129" t="s">
        <v>750</v>
      </c>
      <c r="AU66" s="118">
        <v>269</v>
      </c>
      <c r="AV66" s="129"/>
      <c r="AW66" s="129"/>
      <c r="AX66" s="118"/>
      <c r="AY66" s="129"/>
      <c r="AZ66" s="129"/>
      <c r="BA66" s="129"/>
      <c r="BB66" s="129"/>
      <c r="BC66" s="129"/>
      <c r="BD66" s="129"/>
      <c r="BE66" s="129"/>
      <c r="BF66" s="129"/>
      <c r="BG66" s="141"/>
      <c r="BH66" s="57" t="s">
        <v>875</v>
      </c>
      <c r="BI66" s="364" t="s">
        <v>941</v>
      </c>
      <c r="BJ66" s="146"/>
      <c r="BK66" s="146"/>
      <c r="BL66" s="146"/>
      <c r="BM66" s="146"/>
      <c r="BN66" s="146"/>
      <c r="BO66" s="146"/>
      <c r="BP66" s="146"/>
      <c r="BQ66" s="146"/>
      <c r="BR66" s="146"/>
      <c r="BS66" s="146"/>
      <c r="BT66" s="146"/>
      <c r="BU66" s="146"/>
      <c r="BV66" s="146"/>
      <c r="BW66" s="146"/>
      <c r="BX66" s="146"/>
      <c r="BY66" s="146"/>
      <c r="BZ66" s="146"/>
      <c r="CA66" s="146"/>
      <c r="CB66" s="146"/>
      <c r="CC66" s="146"/>
      <c r="CD66" s="146"/>
      <c r="CE66" s="146"/>
      <c r="CF66" s="146"/>
      <c r="CG66" s="146"/>
      <c r="CH66" s="146"/>
      <c r="CI66" s="146"/>
      <c r="CJ66" s="146"/>
      <c r="CK66" s="146"/>
      <c r="CL66" s="146"/>
      <c r="CM66" s="146"/>
      <c r="CN66" s="146"/>
      <c r="CO66" s="146"/>
      <c r="CP66" s="146"/>
      <c r="CQ66" s="146"/>
      <c r="CR66" s="146"/>
      <c r="CS66" s="146"/>
      <c r="CT66" s="146"/>
      <c r="CU66" s="146"/>
      <c r="CV66" s="146"/>
      <c r="CW66" s="146"/>
      <c r="CX66" s="146"/>
      <c r="CY66" s="146"/>
      <c r="CZ66" s="146"/>
      <c r="DA66" s="146"/>
      <c r="DB66" s="146"/>
      <c r="DC66" s="146"/>
      <c r="DD66" s="146"/>
      <c r="DE66" s="146"/>
      <c r="DF66" s="146"/>
      <c r="DG66" s="146"/>
      <c r="DH66" s="146"/>
      <c r="DI66" s="146"/>
      <c r="DJ66" s="146"/>
      <c r="DK66" s="146"/>
      <c r="DL66" s="146"/>
      <c r="DM66" s="146"/>
      <c r="DN66" s="146"/>
      <c r="DO66" s="146"/>
      <c r="DP66" s="146"/>
      <c r="DQ66" s="146"/>
      <c r="DR66" s="146"/>
      <c r="DS66" s="146"/>
      <c r="DT66" s="146"/>
      <c r="DU66" s="146"/>
      <c r="DV66" s="146"/>
      <c r="DW66" s="146"/>
      <c r="DX66" s="146"/>
      <c r="DY66" s="146"/>
      <c r="DZ66" s="146"/>
      <c r="EA66" s="146"/>
      <c r="EB66" s="146"/>
      <c r="EC66" s="146"/>
      <c r="ED66" s="146"/>
      <c r="EE66" s="146"/>
      <c r="EF66" s="146"/>
      <c r="EG66" s="146"/>
      <c r="EH66" s="146"/>
      <c r="EI66" s="146"/>
      <c r="EJ66" s="146"/>
      <c r="EK66" s="146"/>
      <c r="EL66" s="146"/>
      <c r="EM66" s="146"/>
      <c r="EN66" s="146"/>
      <c r="EO66" s="146"/>
      <c r="EP66" s="146"/>
      <c r="EQ66" s="146"/>
      <c r="ER66" s="146"/>
      <c r="ES66" s="146"/>
      <c r="ET66" s="146"/>
    </row>
    <row r="67" spans="1:150" s="147" customFormat="1" ht="25.5" hidden="1" customHeight="1" x14ac:dyDescent="0.25">
      <c r="A67" s="53" t="s">
        <v>138</v>
      </c>
      <c r="B67" s="53" t="s">
        <v>434</v>
      </c>
      <c r="C67" s="53" t="s">
        <v>435</v>
      </c>
      <c r="D67" s="32" t="s">
        <v>436</v>
      </c>
      <c r="E67" s="32" t="s">
        <v>272</v>
      </c>
      <c r="F67" s="32" t="s">
        <v>148</v>
      </c>
      <c r="G67" s="32" t="s">
        <v>290</v>
      </c>
      <c r="H67" s="32" t="s">
        <v>160</v>
      </c>
      <c r="I67" s="32" t="s">
        <v>115</v>
      </c>
      <c r="J67" s="32"/>
      <c r="K67" s="32"/>
      <c r="L67" s="32"/>
      <c r="M67" s="32"/>
      <c r="N67" s="33">
        <v>324610.48</v>
      </c>
      <c r="O67" s="33">
        <v>107117.26</v>
      </c>
      <c r="P67" s="33">
        <v>0</v>
      </c>
      <c r="Q67" s="33">
        <v>0</v>
      </c>
      <c r="R67" s="33">
        <v>0</v>
      </c>
      <c r="S67" s="33">
        <v>217493.22</v>
      </c>
      <c r="T67" s="34">
        <v>42887</v>
      </c>
      <c r="U67" s="35">
        <v>43098</v>
      </c>
      <c r="V67" s="35">
        <v>43190</v>
      </c>
      <c r="W67" s="36">
        <v>43889</v>
      </c>
      <c r="X67" s="114">
        <v>0</v>
      </c>
      <c r="Y67" s="114">
        <v>0</v>
      </c>
      <c r="Z67" s="114">
        <v>88000</v>
      </c>
      <c r="AA67" s="114">
        <v>100000</v>
      </c>
      <c r="AB67" s="114">
        <v>24733</v>
      </c>
      <c r="AC67" s="114"/>
      <c r="AD67" s="139"/>
      <c r="AE67" s="144"/>
      <c r="AF67" s="145">
        <v>24</v>
      </c>
      <c r="AG67" s="129" t="s">
        <v>244</v>
      </c>
      <c r="AH67" s="129"/>
      <c r="AI67" s="141"/>
      <c r="AJ67" s="144"/>
      <c r="AK67" s="145"/>
      <c r="AL67" s="129"/>
      <c r="AM67" s="129"/>
      <c r="AN67" s="129"/>
      <c r="AO67" s="129"/>
      <c r="AP67" s="129" t="s">
        <v>217</v>
      </c>
      <c r="AQ67" s="129" t="s">
        <v>752</v>
      </c>
      <c r="AR67" s="129">
        <v>1</v>
      </c>
      <c r="AS67" s="129" t="s">
        <v>216</v>
      </c>
      <c r="AT67" s="129" t="s">
        <v>750</v>
      </c>
      <c r="AU67" s="118">
        <v>650</v>
      </c>
      <c r="AV67" s="129"/>
      <c r="AW67" s="129"/>
      <c r="AX67" s="118"/>
      <c r="AY67" s="129"/>
      <c r="AZ67" s="129"/>
      <c r="BA67" s="129"/>
      <c r="BB67" s="129"/>
      <c r="BC67" s="129"/>
      <c r="BD67" s="129"/>
      <c r="BE67" s="129"/>
      <c r="BF67" s="129"/>
      <c r="BG67" s="141"/>
      <c r="BH67" s="57" t="s">
        <v>876</v>
      </c>
      <c r="BI67" s="364" t="s">
        <v>941</v>
      </c>
      <c r="BJ67" s="146"/>
      <c r="BK67" s="146"/>
      <c r="BL67" s="146"/>
      <c r="BM67" s="146"/>
      <c r="BN67" s="146"/>
      <c r="BO67" s="146"/>
      <c r="BP67" s="146"/>
      <c r="BQ67" s="146"/>
      <c r="BR67" s="146"/>
      <c r="BS67" s="146"/>
      <c r="BT67" s="146"/>
      <c r="BU67" s="146"/>
      <c r="BV67" s="146"/>
      <c r="BW67" s="146"/>
      <c r="BX67" s="146"/>
      <c r="BY67" s="146"/>
      <c r="BZ67" s="146"/>
      <c r="CA67" s="146"/>
      <c r="CB67" s="146"/>
      <c r="CC67" s="146"/>
      <c r="CD67" s="146"/>
      <c r="CE67" s="146"/>
      <c r="CF67" s="146"/>
      <c r="CG67" s="146"/>
      <c r="CH67" s="146"/>
      <c r="CI67" s="146"/>
      <c r="CJ67" s="146"/>
      <c r="CK67" s="146"/>
      <c r="CL67" s="146"/>
      <c r="CM67" s="146"/>
      <c r="CN67" s="146"/>
      <c r="CO67" s="146"/>
      <c r="CP67" s="146"/>
      <c r="CQ67" s="146"/>
      <c r="CR67" s="146"/>
      <c r="CS67" s="146"/>
      <c r="CT67" s="146"/>
      <c r="CU67" s="146"/>
      <c r="CV67" s="146"/>
      <c r="CW67" s="146"/>
      <c r="CX67" s="146"/>
      <c r="CY67" s="146"/>
      <c r="CZ67" s="146"/>
      <c r="DA67" s="146"/>
      <c r="DB67" s="146"/>
      <c r="DC67" s="146"/>
      <c r="DD67" s="146"/>
      <c r="DE67" s="146"/>
      <c r="DF67" s="146"/>
      <c r="DG67" s="146"/>
      <c r="DH67" s="146"/>
      <c r="DI67" s="146"/>
      <c r="DJ67" s="146"/>
      <c r="DK67" s="146"/>
      <c r="DL67" s="146"/>
      <c r="DM67" s="146"/>
      <c r="DN67" s="146"/>
      <c r="DO67" s="146"/>
      <c r="DP67" s="146"/>
      <c r="DQ67" s="146"/>
      <c r="DR67" s="146"/>
      <c r="DS67" s="146"/>
      <c r="DT67" s="146"/>
      <c r="DU67" s="146"/>
      <c r="DV67" s="146"/>
      <c r="DW67" s="146"/>
      <c r="DX67" s="146"/>
      <c r="DY67" s="146"/>
      <c r="DZ67" s="146"/>
      <c r="EA67" s="146"/>
      <c r="EB67" s="146"/>
      <c r="EC67" s="146"/>
      <c r="ED67" s="146"/>
      <c r="EE67" s="146"/>
      <c r="EF67" s="146"/>
      <c r="EG67" s="146"/>
      <c r="EH67" s="146"/>
      <c r="EI67" s="146"/>
      <c r="EJ67" s="146"/>
      <c r="EK67" s="146"/>
      <c r="EL67" s="146"/>
      <c r="EM67" s="146"/>
      <c r="EN67" s="146"/>
      <c r="EO67" s="146"/>
      <c r="EP67" s="146"/>
      <c r="EQ67" s="146"/>
      <c r="ER67" s="146"/>
      <c r="ES67" s="146"/>
      <c r="ET67" s="146"/>
    </row>
    <row r="68" spans="1:150" s="147" customFormat="1" ht="25.5" hidden="1" customHeight="1" x14ac:dyDescent="0.25">
      <c r="A68" s="53" t="s">
        <v>139</v>
      </c>
      <c r="B68" s="53" t="s">
        <v>437</v>
      </c>
      <c r="C68" s="53" t="s">
        <v>438</v>
      </c>
      <c r="D68" s="32" t="s">
        <v>439</v>
      </c>
      <c r="E68" s="32" t="s">
        <v>440</v>
      </c>
      <c r="F68" s="32" t="s">
        <v>148</v>
      </c>
      <c r="G68" s="32" t="s">
        <v>417</v>
      </c>
      <c r="H68" s="32" t="s">
        <v>160</v>
      </c>
      <c r="I68" s="32" t="s">
        <v>115</v>
      </c>
      <c r="J68" s="32"/>
      <c r="K68" s="32"/>
      <c r="L68" s="32"/>
      <c r="M68" s="32"/>
      <c r="N68" s="33">
        <v>92842.82</v>
      </c>
      <c r="O68" s="33">
        <v>28431.83</v>
      </c>
      <c r="P68" s="33">
        <v>0</v>
      </c>
      <c r="Q68" s="33">
        <v>0</v>
      </c>
      <c r="R68" s="33">
        <v>0</v>
      </c>
      <c r="S68" s="33">
        <v>64410.99</v>
      </c>
      <c r="T68" s="34">
        <v>42887</v>
      </c>
      <c r="U68" s="35">
        <v>42948</v>
      </c>
      <c r="V68" s="35">
        <v>43100</v>
      </c>
      <c r="W68" s="36">
        <v>43585</v>
      </c>
      <c r="X68" s="114">
        <v>0</v>
      </c>
      <c r="Y68" s="114">
        <v>0</v>
      </c>
      <c r="Z68" s="114">
        <v>42000</v>
      </c>
      <c r="AA68" s="114">
        <v>22411</v>
      </c>
      <c r="AB68" s="114">
        <v>0</v>
      </c>
      <c r="AC68" s="114"/>
      <c r="AD68" s="139"/>
      <c r="AE68" s="144"/>
      <c r="AF68" s="145">
        <v>24</v>
      </c>
      <c r="AG68" s="129" t="s">
        <v>244</v>
      </c>
      <c r="AH68" s="129"/>
      <c r="AI68" s="141"/>
      <c r="AJ68" s="144"/>
      <c r="AK68" s="145"/>
      <c r="AL68" s="129"/>
      <c r="AM68" s="129"/>
      <c r="AN68" s="129"/>
      <c r="AO68" s="129"/>
      <c r="AP68" s="129" t="s">
        <v>217</v>
      </c>
      <c r="AQ68" s="129" t="s">
        <v>752</v>
      </c>
      <c r="AR68" s="129">
        <v>1</v>
      </c>
      <c r="AS68" s="129" t="s">
        <v>216</v>
      </c>
      <c r="AT68" s="129" t="s">
        <v>750</v>
      </c>
      <c r="AU68" s="118">
        <v>60</v>
      </c>
      <c r="AV68" s="129"/>
      <c r="AW68" s="129"/>
      <c r="AX68" s="118"/>
      <c r="AY68" s="129"/>
      <c r="AZ68" s="129"/>
      <c r="BA68" s="129"/>
      <c r="BB68" s="129"/>
      <c r="BC68" s="129"/>
      <c r="BD68" s="129"/>
      <c r="BE68" s="129"/>
      <c r="BF68" s="129"/>
      <c r="BG68" s="141"/>
      <c r="BH68" s="57" t="s">
        <v>873</v>
      </c>
      <c r="BI68" s="364" t="s">
        <v>941</v>
      </c>
      <c r="BJ68" s="146"/>
      <c r="BK68" s="146"/>
      <c r="BL68" s="146"/>
      <c r="BM68" s="146"/>
      <c r="BN68" s="146"/>
      <c r="BO68" s="146"/>
      <c r="BP68" s="146"/>
      <c r="BQ68" s="146"/>
      <c r="BR68" s="146"/>
      <c r="BS68" s="146"/>
      <c r="BT68" s="146"/>
      <c r="BU68" s="146"/>
      <c r="BV68" s="146"/>
      <c r="BW68" s="146"/>
      <c r="BX68" s="146"/>
      <c r="BY68" s="146"/>
      <c r="BZ68" s="146"/>
      <c r="CA68" s="146"/>
      <c r="CB68" s="146"/>
      <c r="CC68" s="146"/>
      <c r="CD68" s="146"/>
      <c r="CE68" s="146"/>
      <c r="CF68" s="146"/>
      <c r="CG68" s="146"/>
      <c r="CH68" s="146"/>
      <c r="CI68" s="146"/>
      <c r="CJ68" s="146"/>
      <c r="CK68" s="146"/>
      <c r="CL68" s="146"/>
      <c r="CM68" s="146"/>
      <c r="CN68" s="146"/>
      <c r="CO68" s="146"/>
      <c r="CP68" s="146"/>
      <c r="CQ68" s="146"/>
      <c r="CR68" s="146"/>
      <c r="CS68" s="146"/>
      <c r="CT68" s="146"/>
      <c r="CU68" s="146"/>
      <c r="CV68" s="146"/>
      <c r="CW68" s="146"/>
      <c r="CX68" s="146"/>
      <c r="CY68" s="146"/>
      <c r="CZ68" s="146"/>
      <c r="DA68" s="146"/>
      <c r="DB68" s="146"/>
      <c r="DC68" s="146"/>
      <c r="DD68" s="146"/>
      <c r="DE68" s="146"/>
      <c r="DF68" s="146"/>
      <c r="DG68" s="146"/>
      <c r="DH68" s="146"/>
      <c r="DI68" s="146"/>
      <c r="DJ68" s="146"/>
      <c r="DK68" s="146"/>
      <c r="DL68" s="146"/>
      <c r="DM68" s="146"/>
      <c r="DN68" s="146"/>
      <c r="DO68" s="146"/>
      <c r="DP68" s="146"/>
      <c r="DQ68" s="146"/>
      <c r="DR68" s="146"/>
      <c r="DS68" s="146"/>
      <c r="DT68" s="146"/>
      <c r="DU68" s="146"/>
      <c r="DV68" s="146"/>
      <c r="DW68" s="146"/>
      <c r="DX68" s="146"/>
      <c r="DY68" s="146"/>
      <c r="DZ68" s="146"/>
      <c r="EA68" s="146"/>
      <c r="EB68" s="146"/>
      <c r="EC68" s="146"/>
      <c r="ED68" s="146"/>
      <c r="EE68" s="146"/>
      <c r="EF68" s="146"/>
      <c r="EG68" s="146"/>
      <c r="EH68" s="146"/>
      <c r="EI68" s="146"/>
      <c r="EJ68" s="146"/>
      <c r="EK68" s="146"/>
      <c r="EL68" s="146"/>
      <c r="EM68" s="146"/>
      <c r="EN68" s="146"/>
      <c r="EO68" s="146"/>
      <c r="EP68" s="146"/>
      <c r="EQ68" s="146"/>
      <c r="ER68" s="146"/>
      <c r="ES68" s="146"/>
      <c r="ET68" s="146"/>
    </row>
    <row r="69" spans="1:150" s="113" customFormat="1" ht="25.5" customHeight="1" x14ac:dyDescent="0.25">
      <c r="A69" s="20" t="s">
        <v>93</v>
      </c>
      <c r="B69" s="21" t="s">
        <v>83</v>
      </c>
      <c r="C69" s="21"/>
      <c r="D69" s="22" t="s">
        <v>441</v>
      </c>
      <c r="E69" s="23"/>
      <c r="F69" s="23"/>
      <c r="G69" s="23"/>
      <c r="H69" s="23"/>
      <c r="I69" s="23"/>
      <c r="J69" s="23"/>
      <c r="K69" s="23"/>
      <c r="L69" s="23"/>
      <c r="M69" s="23"/>
      <c r="N69" s="23"/>
      <c r="O69" s="23"/>
      <c r="P69" s="23"/>
      <c r="Q69" s="23"/>
      <c r="R69" s="23"/>
      <c r="S69" s="24"/>
      <c r="T69" s="25"/>
      <c r="U69" s="38"/>
      <c r="V69" s="38"/>
      <c r="W69" s="28" t="s">
        <v>275</v>
      </c>
      <c r="X69" s="108"/>
      <c r="Y69" s="108"/>
      <c r="Z69" s="108"/>
      <c r="AA69" s="108"/>
      <c r="AB69" s="108"/>
      <c r="AC69" s="108"/>
      <c r="AD69" s="138"/>
      <c r="AE69" s="109"/>
      <c r="AF69" s="112"/>
      <c r="AG69" s="110"/>
      <c r="AH69" s="110"/>
      <c r="AI69" s="111"/>
      <c r="AJ69" s="109"/>
      <c r="AK69" s="112"/>
      <c r="AL69" s="110"/>
      <c r="AM69" s="110"/>
      <c r="AN69" s="110"/>
      <c r="AO69" s="110"/>
      <c r="AP69" s="110"/>
      <c r="AQ69" s="110"/>
      <c r="AR69" s="110"/>
      <c r="AS69" s="110"/>
      <c r="AT69" s="110"/>
      <c r="AU69" s="110"/>
      <c r="AV69" s="110"/>
      <c r="AW69" s="110"/>
      <c r="AX69" s="110"/>
      <c r="AY69" s="110"/>
      <c r="AZ69" s="110"/>
      <c r="BA69" s="110"/>
      <c r="BB69" s="110"/>
      <c r="BC69" s="110"/>
      <c r="BD69" s="110"/>
      <c r="BE69" s="110"/>
      <c r="BF69" s="110"/>
      <c r="BG69" s="111"/>
      <c r="BH69" s="57"/>
      <c r="BI69" s="364" t="s">
        <v>275</v>
      </c>
      <c r="BJ69" s="101"/>
      <c r="BK69" s="101"/>
      <c r="BL69" s="101"/>
      <c r="BM69" s="101"/>
      <c r="BN69" s="101"/>
      <c r="BO69" s="101"/>
      <c r="BP69" s="101"/>
      <c r="BQ69" s="101"/>
      <c r="BR69" s="101"/>
      <c r="BS69" s="101"/>
      <c r="BT69" s="101"/>
      <c r="BU69" s="101"/>
      <c r="BV69" s="101"/>
      <c r="BW69" s="101"/>
      <c r="BX69" s="101"/>
      <c r="BY69" s="101"/>
      <c r="BZ69" s="101"/>
      <c r="CA69" s="101"/>
      <c r="CB69" s="101"/>
      <c r="CC69" s="101"/>
      <c r="CD69" s="101"/>
      <c r="CE69" s="101"/>
      <c r="CF69" s="101"/>
      <c r="CG69" s="101"/>
      <c r="CH69" s="101"/>
      <c r="CI69" s="101"/>
      <c r="CJ69" s="101"/>
      <c r="CK69" s="101"/>
      <c r="CL69" s="101"/>
      <c r="CM69" s="101"/>
      <c r="CN69" s="101"/>
      <c r="CO69" s="101"/>
      <c r="CP69" s="101"/>
      <c r="CQ69" s="101"/>
      <c r="CR69" s="101"/>
      <c r="CS69" s="101"/>
      <c r="CT69" s="101"/>
      <c r="CU69" s="101"/>
      <c r="CV69" s="101"/>
      <c r="CW69" s="101"/>
      <c r="CX69" s="101"/>
      <c r="CY69" s="101"/>
      <c r="CZ69" s="101"/>
      <c r="DA69" s="101"/>
      <c r="DB69" s="101"/>
      <c r="DC69" s="101"/>
      <c r="DD69" s="101"/>
      <c r="DE69" s="101"/>
      <c r="DF69" s="101"/>
      <c r="DG69" s="101"/>
      <c r="DH69" s="101"/>
      <c r="DI69" s="101"/>
      <c r="DJ69" s="101"/>
      <c r="DK69" s="101"/>
      <c r="DL69" s="101"/>
      <c r="DM69" s="101"/>
      <c r="DN69" s="101"/>
      <c r="DO69" s="101"/>
      <c r="DP69" s="101"/>
      <c r="DQ69" s="101"/>
      <c r="DR69" s="101"/>
      <c r="DS69" s="101"/>
      <c r="DT69" s="101"/>
      <c r="DU69" s="101"/>
      <c r="DV69" s="101"/>
      <c r="DW69" s="101"/>
      <c r="DX69" s="101"/>
      <c r="DY69" s="101"/>
      <c r="DZ69" s="101"/>
      <c r="EA69" s="101"/>
      <c r="EB69" s="101"/>
      <c r="EC69" s="101"/>
      <c r="ED69" s="101"/>
      <c r="EE69" s="101"/>
      <c r="EF69" s="101"/>
      <c r="EG69" s="101"/>
      <c r="EH69" s="101"/>
      <c r="EI69" s="101"/>
      <c r="EJ69" s="101"/>
      <c r="EK69" s="101"/>
      <c r="EL69" s="101"/>
      <c r="EM69" s="101"/>
      <c r="EN69" s="101"/>
      <c r="EO69" s="101"/>
      <c r="EP69" s="101"/>
      <c r="EQ69" s="101"/>
      <c r="ER69" s="101"/>
      <c r="ES69" s="101"/>
      <c r="ET69" s="101"/>
    </row>
    <row r="70" spans="1:150" ht="25.5" customHeight="1" x14ac:dyDescent="0.25">
      <c r="A70" s="53" t="s">
        <v>141</v>
      </c>
      <c r="B70" s="53" t="s">
        <v>442</v>
      </c>
      <c r="C70" s="53" t="s">
        <v>443</v>
      </c>
      <c r="D70" s="77" t="s">
        <v>444</v>
      </c>
      <c r="E70" s="31" t="s">
        <v>266</v>
      </c>
      <c r="F70" s="32" t="s">
        <v>148</v>
      </c>
      <c r="G70" s="32" t="s">
        <v>417</v>
      </c>
      <c r="H70" s="32" t="s">
        <v>149</v>
      </c>
      <c r="I70" s="32" t="s">
        <v>115</v>
      </c>
      <c r="J70" s="32"/>
      <c r="K70" s="32"/>
      <c r="L70" s="32"/>
      <c r="M70" s="32"/>
      <c r="N70" s="33" t="s">
        <v>1232</v>
      </c>
      <c r="O70" s="33" t="s">
        <v>1231</v>
      </c>
      <c r="P70" s="33">
        <v>32176.85</v>
      </c>
      <c r="Q70" s="33"/>
      <c r="R70" s="33"/>
      <c r="S70" s="33" t="s">
        <v>1230</v>
      </c>
      <c r="T70" s="34">
        <v>43009</v>
      </c>
      <c r="U70" s="35">
        <v>43070</v>
      </c>
      <c r="V70" s="35">
        <v>43190</v>
      </c>
      <c r="W70" s="36">
        <v>43799</v>
      </c>
      <c r="X70" s="114">
        <v>0</v>
      </c>
      <c r="Y70" s="114">
        <v>0</v>
      </c>
      <c r="Z70" s="114">
        <v>135427</v>
      </c>
      <c r="AA70" s="114" t="e">
        <f>S70-Z70</f>
        <v>#VALUE!</v>
      </c>
      <c r="AB70" s="114">
        <v>0</v>
      </c>
      <c r="AC70" s="114"/>
      <c r="AD70" s="139"/>
      <c r="AE70" s="115"/>
      <c r="AF70" s="119">
        <v>23</v>
      </c>
      <c r="AG70" s="129" t="s">
        <v>753</v>
      </c>
      <c r="AH70" s="120"/>
      <c r="AI70" s="135"/>
      <c r="AJ70" s="136"/>
      <c r="AK70" s="119"/>
      <c r="AL70" s="120"/>
      <c r="AM70" s="120"/>
      <c r="AN70" s="120"/>
      <c r="AO70" s="120"/>
      <c r="AP70" s="120" t="s">
        <v>216</v>
      </c>
      <c r="AQ70" s="162" t="s">
        <v>750</v>
      </c>
      <c r="AR70" s="120">
        <v>261</v>
      </c>
      <c r="AS70" s="120" t="s">
        <v>208</v>
      </c>
      <c r="AT70" s="129" t="s">
        <v>209</v>
      </c>
      <c r="AU70" s="120">
        <v>1</v>
      </c>
      <c r="AV70" s="118" t="s">
        <v>210</v>
      </c>
      <c r="AW70" s="118" t="s">
        <v>211</v>
      </c>
      <c r="AX70" s="118">
        <v>5</v>
      </c>
      <c r="AY70" s="120" t="s">
        <v>206</v>
      </c>
      <c r="AZ70" s="140" t="s">
        <v>207</v>
      </c>
      <c r="BA70" s="120">
        <v>100</v>
      </c>
      <c r="BB70" s="115"/>
      <c r="BC70" s="115"/>
      <c r="BD70" s="115"/>
      <c r="BE70" s="115"/>
      <c r="BF70" s="115"/>
      <c r="BG70" s="366"/>
      <c r="BH70" s="57" t="s">
        <v>867</v>
      </c>
      <c r="BI70" s="387" t="s">
        <v>939</v>
      </c>
      <c r="BJ70" s="122"/>
      <c r="BK70" s="122"/>
      <c r="BL70" s="122"/>
      <c r="BM70" s="122"/>
      <c r="BN70" s="122"/>
    </row>
    <row r="71" spans="1:150" ht="41.25" customHeight="1" x14ac:dyDescent="0.25">
      <c r="A71" s="53" t="s">
        <v>142</v>
      </c>
      <c r="B71" s="53" t="s">
        <v>445</v>
      </c>
      <c r="C71" s="53" t="s">
        <v>446</v>
      </c>
      <c r="D71" s="77" t="s">
        <v>447</v>
      </c>
      <c r="E71" s="31" t="s">
        <v>297</v>
      </c>
      <c r="F71" s="32" t="s">
        <v>148</v>
      </c>
      <c r="G71" s="32" t="s">
        <v>399</v>
      </c>
      <c r="H71" s="32" t="s">
        <v>149</v>
      </c>
      <c r="I71" s="32" t="s">
        <v>115</v>
      </c>
      <c r="J71" s="32"/>
      <c r="K71" s="32"/>
      <c r="L71" s="32"/>
      <c r="M71" s="32"/>
      <c r="N71" s="33" t="s">
        <v>1236</v>
      </c>
      <c r="O71" s="33" t="s">
        <v>1235</v>
      </c>
      <c r="P71" s="33" t="s">
        <v>1234</v>
      </c>
      <c r="Q71" s="33">
        <v>0</v>
      </c>
      <c r="R71" s="33">
        <v>0</v>
      </c>
      <c r="S71" s="33" t="s">
        <v>1233</v>
      </c>
      <c r="T71" s="34">
        <v>43009</v>
      </c>
      <c r="U71" s="35">
        <v>43070</v>
      </c>
      <c r="V71" s="35">
        <v>43159</v>
      </c>
      <c r="W71" s="36">
        <v>43861</v>
      </c>
      <c r="X71" s="114"/>
      <c r="Y71" s="114">
        <v>0</v>
      </c>
      <c r="Z71" s="114">
        <v>60000</v>
      </c>
      <c r="AA71" s="114">
        <v>117168</v>
      </c>
      <c r="AB71" s="114">
        <v>15000</v>
      </c>
      <c r="AC71" s="114"/>
      <c r="AD71" s="139"/>
      <c r="AE71" s="115"/>
      <c r="AF71" s="119">
        <v>23</v>
      </c>
      <c r="AG71" s="129" t="s">
        <v>753</v>
      </c>
      <c r="AH71" s="120"/>
      <c r="AI71" s="135"/>
      <c r="AJ71" s="136"/>
      <c r="AK71" s="119"/>
      <c r="AL71" s="120"/>
      <c r="AM71" s="120"/>
      <c r="AN71" s="120"/>
      <c r="AO71" s="120"/>
      <c r="AP71" s="120" t="s">
        <v>216</v>
      </c>
      <c r="AQ71" s="162" t="s">
        <v>750</v>
      </c>
      <c r="AR71" s="120">
        <v>34</v>
      </c>
      <c r="AS71" s="120" t="s">
        <v>208</v>
      </c>
      <c r="AT71" s="129" t="s">
        <v>209</v>
      </c>
      <c r="AU71" s="120">
        <v>1</v>
      </c>
      <c r="AV71" s="118" t="s">
        <v>210</v>
      </c>
      <c r="AW71" s="118" t="s">
        <v>211</v>
      </c>
      <c r="AX71" s="118">
        <v>2</v>
      </c>
      <c r="AY71" s="118"/>
      <c r="AZ71" s="118"/>
      <c r="BA71" s="118"/>
      <c r="BB71" s="118"/>
      <c r="BC71" s="118"/>
      <c r="BD71" s="118"/>
      <c r="BE71" s="118"/>
      <c r="BF71" s="118"/>
      <c r="BG71" s="367"/>
      <c r="BH71" s="57" t="s">
        <v>868</v>
      </c>
      <c r="BI71" s="364" t="s">
        <v>941</v>
      </c>
      <c r="BJ71" s="122"/>
      <c r="BK71" s="122"/>
      <c r="BL71" s="122"/>
      <c r="BM71" s="122"/>
      <c r="BN71" s="122"/>
    </row>
    <row r="72" spans="1:150" ht="44.25" customHeight="1" x14ac:dyDescent="0.25">
      <c r="A72" s="53" t="s">
        <v>448</v>
      </c>
      <c r="B72" s="53" t="s">
        <v>449</v>
      </c>
      <c r="C72" s="53" t="s">
        <v>450</v>
      </c>
      <c r="D72" s="77" t="s">
        <v>451</v>
      </c>
      <c r="E72" s="31" t="s">
        <v>272</v>
      </c>
      <c r="F72" s="32" t="s">
        <v>148</v>
      </c>
      <c r="G72" s="32" t="s">
        <v>290</v>
      </c>
      <c r="H72" s="32" t="s">
        <v>149</v>
      </c>
      <c r="I72" s="32" t="s">
        <v>115</v>
      </c>
      <c r="J72" s="32"/>
      <c r="K72" s="32"/>
      <c r="L72" s="32"/>
      <c r="M72" s="32"/>
      <c r="N72" s="33" t="s">
        <v>1229</v>
      </c>
      <c r="O72" s="33" t="s">
        <v>1228</v>
      </c>
      <c r="P72" s="33" t="s">
        <v>1227</v>
      </c>
      <c r="Q72" s="33">
        <v>0</v>
      </c>
      <c r="R72" s="33">
        <v>0</v>
      </c>
      <c r="S72" s="33" t="s">
        <v>1226</v>
      </c>
      <c r="T72" s="34">
        <v>43009</v>
      </c>
      <c r="U72" s="35">
        <v>43070</v>
      </c>
      <c r="V72" s="35">
        <v>43159</v>
      </c>
      <c r="W72" s="36">
        <v>43921</v>
      </c>
      <c r="X72" s="114">
        <v>0</v>
      </c>
      <c r="Y72" s="114">
        <v>0</v>
      </c>
      <c r="Z72" s="114">
        <v>125000</v>
      </c>
      <c r="AA72" s="114">
        <v>125000</v>
      </c>
      <c r="AB72" s="114" t="e">
        <f>S72-Z72-AA72</f>
        <v>#VALUE!</v>
      </c>
      <c r="AC72" s="114"/>
      <c r="AD72" s="139"/>
      <c r="AE72" s="115"/>
      <c r="AF72" s="119">
        <v>23</v>
      </c>
      <c r="AG72" s="129" t="s">
        <v>753</v>
      </c>
      <c r="AH72" s="120"/>
      <c r="AI72" s="135"/>
      <c r="AJ72" s="136"/>
      <c r="AK72" s="119"/>
      <c r="AL72" s="120"/>
      <c r="AM72" s="120"/>
      <c r="AN72" s="120"/>
      <c r="AO72" s="120"/>
      <c r="AP72" s="120" t="s">
        <v>216</v>
      </c>
      <c r="AQ72" s="162" t="s">
        <v>750</v>
      </c>
      <c r="AR72" s="120">
        <v>245</v>
      </c>
      <c r="AS72" s="120" t="s">
        <v>208</v>
      </c>
      <c r="AT72" s="129" t="s">
        <v>209</v>
      </c>
      <c r="AU72" s="120">
        <v>1</v>
      </c>
      <c r="AV72" s="118" t="s">
        <v>210</v>
      </c>
      <c r="AW72" s="118" t="s">
        <v>211</v>
      </c>
      <c r="AX72" s="118">
        <v>6</v>
      </c>
      <c r="AY72" s="118"/>
      <c r="AZ72" s="118"/>
      <c r="BA72" s="118"/>
      <c r="BB72" s="118"/>
      <c r="BC72" s="118"/>
      <c r="BD72" s="118"/>
      <c r="BE72" s="118"/>
      <c r="BF72" s="118"/>
      <c r="BG72" s="367"/>
      <c r="BH72" s="57" t="s">
        <v>866</v>
      </c>
      <c r="BI72" s="387" t="s">
        <v>939</v>
      </c>
      <c r="BJ72" s="122"/>
      <c r="BK72" s="122"/>
      <c r="BL72" s="122"/>
      <c r="BM72" s="122"/>
      <c r="BN72" s="122"/>
    </row>
    <row r="73" spans="1:150" s="165" customFormat="1" ht="24.75" hidden="1" customHeight="1" thickBot="1" x14ac:dyDescent="0.3">
      <c r="A73" s="78" t="s">
        <v>452</v>
      </c>
      <c r="B73" s="79" t="s">
        <v>83</v>
      </c>
      <c r="C73" s="79"/>
      <c r="D73" s="79" t="s">
        <v>453</v>
      </c>
      <c r="E73" s="80"/>
      <c r="F73" s="80"/>
      <c r="G73" s="80"/>
      <c r="H73" s="80"/>
      <c r="I73" s="80"/>
      <c r="J73" s="80"/>
      <c r="K73" s="80"/>
      <c r="L73" s="80"/>
      <c r="M73" s="80"/>
      <c r="N73" s="80"/>
      <c r="O73" s="80"/>
      <c r="P73" s="80"/>
      <c r="Q73" s="80"/>
      <c r="R73" s="80"/>
      <c r="S73" s="80"/>
      <c r="T73" s="81"/>
      <c r="U73" s="82"/>
      <c r="V73" s="82"/>
      <c r="W73" s="83" t="s">
        <v>275</v>
      </c>
      <c r="X73" s="80"/>
      <c r="Y73" s="80"/>
      <c r="Z73" s="80"/>
      <c r="AA73" s="80"/>
      <c r="AB73" s="80"/>
      <c r="AC73" s="80"/>
      <c r="AD73" s="80"/>
      <c r="AE73" s="163"/>
      <c r="AF73" s="80"/>
      <c r="AG73" s="80"/>
      <c r="AH73" s="80"/>
      <c r="AI73" s="80"/>
      <c r="AJ73" s="163"/>
      <c r="AK73" s="80"/>
      <c r="AL73" s="80"/>
      <c r="AM73" s="80"/>
      <c r="AN73" s="80"/>
      <c r="AO73" s="80"/>
      <c r="AP73" s="164"/>
      <c r="AQ73" s="164"/>
      <c r="AR73" s="164"/>
      <c r="AS73" s="164"/>
      <c r="AT73" s="80"/>
      <c r="AU73" s="164"/>
      <c r="AV73" s="164"/>
      <c r="AW73" s="80"/>
      <c r="AX73" s="164"/>
      <c r="AY73" s="164"/>
      <c r="AZ73" s="80"/>
      <c r="BA73" s="164"/>
      <c r="BB73" s="164"/>
      <c r="BC73" s="164"/>
      <c r="BD73" s="164"/>
      <c r="BE73" s="164"/>
      <c r="BF73" s="164"/>
      <c r="BG73" s="164"/>
      <c r="BH73" s="57"/>
      <c r="BI73" s="364" t="s">
        <v>275</v>
      </c>
      <c r="BJ73" s="101"/>
      <c r="BK73" s="101"/>
      <c r="BL73" s="101"/>
      <c r="BM73" s="101"/>
      <c r="BN73" s="101"/>
      <c r="BO73" s="101"/>
      <c r="BP73" s="101"/>
      <c r="BQ73" s="101"/>
      <c r="BR73" s="101"/>
      <c r="BS73" s="101"/>
      <c r="BT73" s="101"/>
      <c r="BU73" s="101"/>
      <c r="BV73" s="101"/>
      <c r="BW73" s="101"/>
      <c r="BX73" s="101"/>
      <c r="BY73" s="101"/>
      <c r="BZ73" s="101"/>
      <c r="CA73" s="101"/>
      <c r="CB73" s="101"/>
      <c r="CC73" s="101"/>
      <c r="CD73" s="101"/>
      <c r="CE73" s="101"/>
      <c r="CF73" s="101"/>
      <c r="CG73" s="101"/>
      <c r="CH73" s="101"/>
      <c r="CI73" s="101"/>
      <c r="CJ73" s="101"/>
      <c r="CK73" s="101"/>
      <c r="CL73" s="101"/>
      <c r="CM73" s="101"/>
      <c r="CN73" s="101"/>
      <c r="CO73" s="101"/>
      <c r="CP73" s="101"/>
      <c r="CQ73" s="101"/>
      <c r="CR73" s="101"/>
      <c r="CS73" s="101"/>
      <c r="CT73" s="101"/>
      <c r="CU73" s="101"/>
      <c r="CV73" s="101"/>
      <c r="CW73" s="101"/>
      <c r="CX73" s="101"/>
      <c r="CY73" s="101"/>
      <c r="CZ73" s="101"/>
      <c r="DA73" s="101"/>
      <c r="DB73" s="101"/>
      <c r="DC73" s="101"/>
      <c r="DD73" s="101"/>
      <c r="DE73" s="101"/>
      <c r="DF73" s="101"/>
      <c r="DG73" s="101"/>
      <c r="DH73" s="101"/>
      <c r="DI73" s="101"/>
      <c r="DJ73" s="101"/>
      <c r="DK73" s="101"/>
      <c r="DL73" s="101"/>
      <c r="DM73" s="101"/>
      <c r="DN73" s="101"/>
      <c r="DO73" s="101"/>
      <c r="DP73" s="101"/>
      <c r="DQ73" s="101"/>
      <c r="DR73" s="101"/>
      <c r="DS73" s="101"/>
      <c r="DT73" s="101"/>
      <c r="DU73" s="101"/>
      <c r="DV73" s="101"/>
      <c r="DW73" s="101"/>
      <c r="DX73" s="101"/>
      <c r="DY73" s="101"/>
      <c r="DZ73" s="101"/>
      <c r="EA73" s="101"/>
      <c r="EB73" s="101"/>
      <c r="EC73" s="101"/>
      <c r="ED73" s="101"/>
      <c r="EE73" s="101"/>
      <c r="EF73" s="101"/>
      <c r="EG73" s="101"/>
      <c r="EH73" s="101"/>
      <c r="EI73" s="101"/>
      <c r="EJ73" s="101"/>
      <c r="EK73" s="101"/>
      <c r="EL73" s="101"/>
      <c r="EM73" s="101"/>
      <c r="EN73" s="101"/>
      <c r="EO73" s="101"/>
      <c r="EP73" s="101"/>
      <c r="EQ73" s="101"/>
      <c r="ER73" s="101"/>
      <c r="ES73" s="101"/>
      <c r="ET73" s="101"/>
    </row>
    <row r="74" spans="1:150" s="113" customFormat="1" ht="25.5" hidden="1" customHeight="1" x14ac:dyDescent="0.25">
      <c r="A74" s="20" t="s">
        <v>94</v>
      </c>
      <c r="B74" s="21" t="s">
        <v>83</v>
      </c>
      <c r="C74" s="21"/>
      <c r="D74" s="22" t="s">
        <v>454</v>
      </c>
      <c r="E74" s="23"/>
      <c r="F74" s="23"/>
      <c r="G74" s="23"/>
      <c r="H74" s="23"/>
      <c r="I74" s="23"/>
      <c r="J74" s="23"/>
      <c r="K74" s="23"/>
      <c r="L74" s="23"/>
      <c r="M74" s="23"/>
      <c r="N74" s="23"/>
      <c r="O74" s="23"/>
      <c r="P74" s="23"/>
      <c r="Q74" s="23"/>
      <c r="R74" s="23"/>
      <c r="S74" s="24"/>
      <c r="T74" s="25"/>
      <c r="U74" s="38"/>
      <c r="V74" s="38"/>
      <c r="W74" s="28" t="s">
        <v>275</v>
      </c>
      <c r="X74" s="108"/>
      <c r="Y74" s="108"/>
      <c r="Z74" s="108"/>
      <c r="AA74" s="108"/>
      <c r="AB74" s="108"/>
      <c r="AC74" s="108"/>
      <c r="AD74" s="138"/>
      <c r="AE74" s="109"/>
      <c r="AF74" s="112"/>
      <c r="AG74" s="110"/>
      <c r="AH74" s="110"/>
      <c r="AI74" s="111"/>
      <c r="AJ74" s="109"/>
      <c r="AK74" s="112"/>
      <c r="AL74" s="110"/>
      <c r="AM74" s="110"/>
      <c r="AN74" s="110"/>
      <c r="AO74" s="110"/>
      <c r="AP74" s="110"/>
      <c r="AQ74" s="110"/>
      <c r="AR74" s="110"/>
      <c r="AS74" s="110"/>
      <c r="AT74" s="110"/>
      <c r="AU74" s="110"/>
      <c r="AV74" s="110"/>
      <c r="AW74" s="110"/>
      <c r="AX74" s="110"/>
      <c r="AY74" s="110"/>
      <c r="AZ74" s="110"/>
      <c r="BA74" s="110"/>
      <c r="BB74" s="110"/>
      <c r="BC74" s="110"/>
      <c r="BD74" s="110"/>
      <c r="BE74" s="110"/>
      <c r="BF74" s="110"/>
      <c r="BG74" s="111"/>
      <c r="BH74" s="57"/>
      <c r="BI74" s="364" t="s">
        <v>275</v>
      </c>
      <c r="BJ74" s="101"/>
      <c r="BK74" s="101"/>
      <c r="BL74" s="101"/>
      <c r="BM74" s="101"/>
      <c r="BN74" s="101"/>
      <c r="BO74" s="101"/>
      <c r="BP74" s="101"/>
      <c r="BQ74" s="101"/>
      <c r="BR74" s="101"/>
      <c r="BS74" s="101"/>
      <c r="BT74" s="101"/>
      <c r="BU74" s="101"/>
      <c r="BV74" s="101"/>
      <c r="BW74" s="101"/>
      <c r="BX74" s="101"/>
      <c r="BY74" s="101"/>
      <c r="BZ74" s="101"/>
      <c r="CA74" s="101"/>
      <c r="CB74" s="101"/>
      <c r="CC74" s="101"/>
      <c r="CD74" s="101"/>
      <c r="CE74" s="101"/>
      <c r="CF74" s="101"/>
      <c r="CG74" s="101"/>
      <c r="CH74" s="101"/>
      <c r="CI74" s="101"/>
      <c r="CJ74" s="101"/>
      <c r="CK74" s="101"/>
      <c r="CL74" s="101"/>
      <c r="CM74" s="101"/>
      <c r="CN74" s="101"/>
      <c r="CO74" s="101"/>
      <c r="CP74" s="101"/>
      <c r="CQ74" s="101"/>
      <c r="CR74" s="101"/>
      <c r="CS74" s="101"/>
      <c r="CT74" s="101"/>
      <c r="CU74" s="101"/>
      <c r="CV74" s="101"/>
      <c r="CW74" s="101"/>
      <c r="CX74" s="101"/>
      <c r="CY74" s="101"/>
      <c r="CZ74" s="101"/>
      <c r="DA74" s="101"/>
      <c r="DB74" s="101"/>
      <c r="DC74" s="101"/>
      <c r="DD74" s="101"/>
      <c r="DE74" s="101"/>
      <c r="DF74" s="101"/>
      <c r="DG74" s="101"/>
      <c r="DH74" s="101"/>
      <c r="DI74" s="101"/>
      <c r="DJ74" s="101"/>
      <c r="DK74" s="101"/>
      <c r="DL74" s="101"/>
      <c r="DM74" s="101"/>
      <c r="DN74" s="101"/>
      <c r="DO74" s="101"/>
      <c r="DP74" s="101"/>
      <c r="DQ74" s="101"/>
      <c r="DR74" s="101"/>
      <c r="DS74" s="101"/>
      <c r="DT74" s="101"/>
      <c r="DU74" s="101"/>
      <c r="DV74" s="101"/>
      <c r="DW74" s="101"/>
      <c r="DX74" s="101"/>
      <c r="DY74" s="101"/>
      <c r="DZ74" s="101"/>
      <c r="EA74" s="101"/>
      <c r="EB74" s="101"/>
      <c r="EC74" s="101"/>
      <c r="ED74" s="101"/>
      <c r="EE74" s="101"/>
      <c r="EF74" s="101"/>
      <c r="EG74" s="101"/>
      <c r="EH74" s="101"/>
      <c r="EI74" s="101"/>
      <c r="EJ74" s="101"/>
      <c r="EK74" s="101"/>
      <c r="EL74" s="101"/>
      <c r="EM74" s="101"/>
      <c r="EN74" s="101"/>
      <c r="EO74" s="101"/>
      <c r="EP74" s="101"/>
      <c r="EQ74" s="101"/>
      <c r="ER74" s="101"/>
      <c r="ES74" s="101"/>
      <c r="ET74" s="101"/>
    </row>
    <row r="75" spans="1:150" ht="25.5" hidden="1" customHeight="1" x14ac:dyDescent="0.25">
      <c r="A75" s="29" t="s">
        <v>144</v>
      </c>
      <c r="B75" s="29" t="s">
        <v>455</v>
      </c>
      <c r="C75" s="29" t="s">
        <v>456</v>
      </c>
      <c r="D75" s="30" t="s">
        <v>457</v>
      </c>
      <c r="E75" s="31" t="s">
        <v>280</v>
      </c>
      <c r="F75" s="32" t="s">
        <v>162</v>
      </c>
      <c r="G75" s="32" t="s">
        <v>458</v>
      </c>
      <c r="H75" s="84" t="s">
        <v>163</v>
      </c>
      <c r="I75" s="32" t="s">
        <v>115</v>
      </c>
      <c r="J75" s="32"/>
      <c r="K75" s="32"/>
      <c r="L75" s="32"/>
      <c r="M75" s="32"/>
      <c r="N75" s="33">
        <f>O75+P75+S75</f>
        <v>46877.647058823532</v>
      </c>
      <c r="O75" s="33">
        <f>P75</f>
        <v>3515.8235294117649</v>
      </c>
      <c r="P75" s="33">
        <f>7.5*S75/85</f>
        <v>3515.8235294117649</v>
      </c>
      <c r="Q75" s="33"/>
      <c r="R75" s="33"/>
      <c r="S75" s="33">
        <v>39846</v>
      </c>
      <c r="T75" s="34">
        <v>43159</v>
      </c>
      <c r="U75" s="35">
        <v>43205</v>
      </c>
      <c r="V75" s="35">
        <v>43281</v>
      </c>
      <c r="W75" s="36">
        <v>44230</v>
      </c>
      <c r="X75" s="114"/>
      <c r="Y75" s="114"/>
      <c r="Z75" s="114">
        <v>8396.0025000000005</v>
      </c>
      <c r="AA75" s="114">
        <v>10200</v>
      </c>
      <c r="AB75" s="114">
        <v>12750</v>
      </c>
      <c r="AC75" s="114">
        <v>8500</v>
      </c>
      <c r="AD75" s="139"/>
      <c r="AE75" s="115"/>
      <c r="AF75" s="145">
        <v>47</v>
      </c>
      <c r="AG75" s="129" t="s">
        <v>256</v>
      </c>
      <c r="AH75" s="120"/>
      <c r="AI75" s="135"/>
      <c r="AJ75" s="136"/>
      <c r="AK75" s="119"/>
      <c r="AL75" s="120"/>
      <c r="AM75" s="120"/>
      <c r="AN75" s="120"/>
      <c r="AO75" s="120"/>
      <c r="AP75" s="120" t="s">
        <v>219</v>
      </c>
      <c r="AQ75" s="129" t="s">
        <v>754</v>
      </c>
      <c r="AR75" s="117">
        <v>431</v>
      </c>
      <c r="AS75" s="129"/>
      <c r="AT75" s="129"/>
      <c r="AU75" s="120"/>
      <c r="AV75" s="120"/>
      <c r="AW75" s="129"/>
      <c r="AX75" s="120"/>
      <c r="AY75" s="120"/>
      <c r="AZ75" s="120"/>
      <c r="BA75" s="120"/>
      <c r="BB75" s="120"/>
      <c r="BC75" s="120"/>
      <c r="BD75" s="120"/>
      <c r="BE75" s="120"/>
      <c r="BF75" s="120"/>
      <c r="BG75" s="135"/>
      <c r="BH75" s="57" t="s">
        <v>861</v>
      </c>
      <c r="BI75" s="364" t="s">
        <v>941</v>
      </c>
    </row>
    <row r="76" spans="1:150" ht="25.5" hidden="1" customHeight="1" x14ac:dyDescent="0.25">
      <c r="A76" s="29" t="s">
        <v>459</v>
      </c>
      <c r="B76" s="29" t="s">
        <v>460</v>
      </c>
      <c r="C76" s="29" t="s">
        <v>461</v>
      </c>
      <c r="D76" s="30" t="s">
        <v>462</v>
      </c>
      <c r="E76" s="31" t="s">
        <v>463</v>
      </c>
      <c r="F76" s="32" t="s">
        <v>162</v>
      </c>
      <c r="G76" s="32" t="s">
        <v>399</v>
      </c>
      <c r="H76" s="84" t="s">
        <v>163</v>
      </c>
      <c r="I76" s="32" t="s">
        <v>115</v>
      </c>
      <c r="J76" s="32"/>
      <c r="K76" s="32"/>
      <c r="L76" s="32"/>
      <c r="M76" s="32"/>
      <c r="N76" s="33">
        <f>O76+P76+S76</f>
        <v>137798.82352941178</v>
      </c>
      <c r="O76" s="33">
        <f>P76</f>
        <v>10334.911764705883</v>
      </c>
      <c r="P76" s="33">
        <f>7.5*S76/85</f>
        <v>10334.911764705883</v>
      </c>
      <c r="Q76" s="33"/>
      <c r="R76" s="33"/>
      <c r="S76" s="33">
        <v>117129</v>
      </c>
      <c r="T76" s="34">
        <v>43159</v>
      </c>
      <c r="U76" s="35">
        <v>43205</v>
      </c>
      <c r="V76" s="35">
        <v>43281</v>
      </c>
      <c r="W76" s="36">
        <v>44355</v>
      </c>
      <c r="X76" s="114"/>
      <c r="Y76" s="114"/>
      <c r="Z76" s="114">
        <v>39000</v>
      </c>
      <c r="AA76" s="114">
        <v>26000</v>
      </c>
      <c r="AB76" s="114">
        <v>26000</v>
      </c>
      <c r="AC76" s="114">
        <v>26129</v>
      </c>
      <c r="AD76" s="139"/>
      <c r="AE76" s="115"/>
      <c r="AF76" s="145">
        <v>47</v>
      </c>
      <c r="AG76" s="129" t="s">
        <v>256</v>
      </c>
      <c r="AH76" s="120"/>
      <c r="AI76" s="135"/>
      <c r="AJ76" s="136"/>
      <c r="AK76" s="119"/>
      <c r="AL76" s="120"/>
      <c r="AM76" s="120"/>
      <c r="AN76" s="120"/>
      <c r="AP76" s="120" t="s">
        <v>219</v>
      </c>
      <c r="AQ76" s="129" t="s">
        <v>754</v>
      </c>
      <c r="AR76" s="129">
        <v>1177</v>
      </c>
      <c r="AS76" s="129" t="s">
        <v>221</v>
      </c>
      <c r="AT76" s="129" t="s">
        <v>222</v>
      </c>
      <c r="AU76" s="129">
        <v>1</v>
      </c>
      <c r="AV76" s="120"/>
      <c r="AW76" s="129"/>
      <c r="AX76" s="120"/>
      <c r="AY76" s="120"/>
      <c r="AZ76" s="120"/>
      <c r="BA76" s="120"/>
      <c r="BB76" s="120"/>
      <c r="BC76" s="120"/>
      <c r="BD76" s="120"/>
      <c r="BE76" s="120"/>
      <c r="BF76" s="120"/>
      <c r="BG76" s="135"/>
      <c r="BH76" s="57" t="s">
        <v>859</v>
      </c>
      <c r="BI76" s="364" t="s">
        <v>941</v>
      </c>
    </row>
    <row r="77" spans="1:150" ht="25.5" hidden="1" customHeight="1" x14ac:dyDescent="0.25">
      <c r="A77" s="29" t="s">
        <v>464</v>
      </c>
      <c r="B77" s="29" t="s">
        <v>465</v>
      </c>
      <c r="C77" s="29" t="s">
        <v>466</v>
      </c>
      <c r="D77" s="30" t="s">
        <v>467</v>
      </c>
      <c r="E77" s="31" t="s">
        <v>468</v>
      </c>
      <c r="F77" s="32" t="s">
        <v>162</v>
      </c>
      <c r="G77" s="32" t="s">
        <v>469</v>
      </c>
      <c r="H77" s="84" t="s">
        <v>163</v>
      </c>
      <c r="I77" s="32" t="s">
        <v>115</v>
      </c>
      <c r="J77" s="32"/>
      <c r="K77" s="32"/>
      <c r="L77" s="32"/>
      <c r="M77" s="32"/>
      <c r="N77" s="33">
        <f>O77+P77+S77</f>
        <v>190492.9411764706</v>
      </c>
      <c r="O77" s="33">
        <f>P77</f>
        <v>14286.970588235294</v>
      </c>
      <c r="P77" s="33">
        <f>7.5*S77/85</f>
        <v>14286.970588235294</v>
      </c>
      <c r="Q77" s="33"/>
      <c r="R77" s="33"/>
      <c r="S77" s="33">
        <v>161919</v>
      </c>
      <c r="T77" s="34">
        <v>43159</v>
      </c>
      <c r="U77" s="35">
        <v>43205</v>
      </c>
      <c r="V77" s="35">
        <v>43281</v>
      </c>
      <c r="W77" s="36">
        <v>44382</v>
      </c>
      <c r="X77" s="114"/>
      <c r="Y77" s="114"/>
      <c r="Z77" s="114">
        <v>25000</v>
      </c>
      <c r="AA77" s="114">
        <v>60000</v>
      </c>
      <c r="AB77" s="114">
        <v>60000</v>
      </c>
      <c r="AC77" s="114">
        <v>16919</v>
      </c>
      <c r="AD77" s="139"/>
      <c r="AE77" s="115"/>
      <c r="AF77" s="145">
        <v>47</v>
      </c>
      <c r="AG77" s="129" t="s">
        <v>256</v>
      </c>
      <c r="AH77" s="120"/>
      <c r="AI77" s="135"/>
      <c r="AJ77" s="136"/>
      <c r="AK77" s="119"/>
      <c r="AL77" s="120"/>
      <c r="AM77" s="120"/>
      <c r="AN77" s="120"/>
      <c r="AO77" s="120"/>
      <c r="AP77" s="120" t="s">
        <v>219</v>
      </c>
      <c r="AQ77" s="129" t="s">
        <v>220</v>
      </c>
      <c r="AR77" s="120">
        <v>1615</v>
      </c>
      <c r="AS77" s="120"/>
      <c r="AT77" s="129"/>
      <c r="AU77" s="120"/>
      <c r="AV77" s="120"/>
      <c r="AW77" s="129"/>
      <c r="AX77" s="120"/>
      <c r="AY77" s="120"/>
      <c r="AZ77" s="120"/>
      <c r="BA77" s="120"/>
      <c r="BB77" s="120"/>
      <c r="BC77" s="120"/>
      <c r="BD77" s="120"/>
      <c r="BE77" s="120"/>
      <c r="BF77" s="120"/>
      <c r="BG77" s="135"/>
      <c r="BH77" s="57" t="s">
        <v>858</v>
      </c>
      <c r="BI77" s="364" t="s">
        <v>941</v>
      </c>
    </row>
    <row r="78" spans="1:150" ht="25.5" hidden="1" customHeight="1" x14ac:dyDescent="0.25">
      <c r="A78" s="29" t="s">
        <v>470</v>
      </c>
      <c r="B78" s="29" t="s">
        <v>471</v>
      </c>
      <c r="C78" s="29" t="s">
        <v>472</v>
      </c>
      <c r="D78" s="30" t="s">
        <v>473</v>
      </c>
      <c r="E78" s="31" t="s">
        <v>474</v>
      </c>
      <c r="F78" s="32" t="s">
        <v>162</v>
      </c>
      <c r="G78" s="32" t="s">
        <v>475</v>
      </c>
      <c r="H78" s="84" t="s">
        <v>163</v>
      </c>
      <c r="I78" s="32" t="s">
        <v>115</v>
      </c>
      <c r="J78" s="32"/>
      <c r="K78" s="32"/>
      <c r="L78" s="32"/>
      <c r="M78" s="32"/>
      <c r="N78" s="33">
        <f>O78+P78+S78</f>
        <v>121941.17647058824</v>
      </c>
      <c r="O78" s="33">
        <f>P78</f>
        <v>9145.5882352941171</v>
      </c>
      <c r="P78" s="33">
        <f>7.5*S78/85</f>
        <v>9145.5882352941171</v>
      </c>
      <c r="Q78" s="33"/>
      <c r="R78" s="33"/>
      <c r="S78" s="33">
        <v>103650</v>
      </c>
      <c r="T78" s="34">
        <v>43159</v>
      </c>
      <c r="U78" s="35">
        <v>43205</v>
      </c>
      <c r="V78" s="35">
        <v>43281</v>
      </c>
      <c r="W78" s="36">
        <v>44624</v>
      </c>
      <c r="X78" s="114"/>
      <c r="Y78" s="114"/>
      <c r="Z78" s="114">
        <v>10000</v>
      </c>
      <c r="AA78" s="114">
        <v>40000</v>
      </c>
      <c r="AB78" s="114">
        <v>23650</v>
      </c>
      <c r="AC78" s="114">
        <v>20000</v>
      </c>
      <c r="AD78" s="139">
        <v>10000</v>
      </c>
      <c r="AE78" s="115"/>
      <c r="AF78" s="145">
        <v>47</v>
      </c>
      <c r="AG78" s="129" t="s">
        <v>256</v>
      </c>
      <c r="AI78" s="135"/>
      <c r="AJ78" s="136"/>
      <c r="AK78" s="119"/>
      <c r="AL78" s="120"/>
      <c r="AM78" s="120"/>
      <c r="AN78" s="120"/>
      <c r="AO78" s="120"/>
      <c r="AP78" s="129" t="s">
        <v>219</v>
      </c>
      <c r="AQ78" s="129" t="s">
        <v>755</v>
      </c>
      <c r="AR78" s="120">
        <v>1024</v>
      </c>
      <c r="AS78" s="136"/>
      <c r="AT78" s="129"/>
      <c r="AU78" s="120"/>
      <c r="AV78" s="120"/>
      <c r="AW78" s="129"/>
      <c r="AX78" s="120"/>
      <c r="AY78" s="120"/>
      <c r="AZ78" s="120"/>
      <c r="BA78" s="120"/>
      <c r="BB78" s="120"/>
      <c r="BC78" s="120"/>
      <c r="BD78" s="120"/>
      <c r="BE78" s="120"/>
      <c r="BF78" s="120"/>
      <c r="BG78" s="135"/>
      <c r="BH78" s="57" t="s">
        <v>860</v>
      </c>
      <c r="BI78" s="364" t="s">
        <v>941</v>
      </c>
    </row>
    <row r="79" spans="1:150" s="113" customFormat="1" ht="25.5" hidden="1" customHeight="1" x14ac:dyDescent="0.25">
      <c r="A79" s="20" t="s">
        <v>95</v>
      </c>
      <c r="B79" s="21" t="s">
        <v>83</v>
      </c>
      <c r="C79" s="21"/>
      <c r="D79" s="22" t="s">
        <v>476</v>
      </c>
      <c r="E79" s="23"/>
      <c r="F79" s="23"/>
      <c r="G79" s="23"/>
      <c r="H79" s="23"/>
      <c r="I79" s="23"/>
      <c r="J79" s="23"/>
      <c r="K79" s="23"/>
      <c r="L79" s="23"/>
      <c r="M79" s="23"/>
      <c r="N79" s="23"/>
      <c r="O79" s="23"/>
      <c r="P79" s="23"/>
      <c r="Q79" s="23"/>
      <c r="R79" s="23"/>
      <c r="S79" s="24"/>
      <c r="T79" s="25"/>
      <c r="U79" s="38"/>
      <c r="V79" s="38"/>
      <c r="W79" s="28" t="s">
        <v>275</v>
      </c>
      <c r="X79" s="108"/>
      <c r="Y79" s="108"/>
      <c r="Z79" s="108"/>
      <c r="AA79" s="108"/>
      <c r="AB79" s="108"/>
      <c r="AC79" s="108"/>
      <c r="AD79" s="138"/>
      <c r="AE79" s="109"/>
      <c r="AF79" s="112"/>
      <c r="AG79" s="110"/>
      <c r="AH79" s="110"/>
      <c r="AI79" s="111"/>
      <c r="AJ79" s="109"/>
      <c r="AK79" s="112"/>
      <c r="AL79" s="110"/>
      <c r="AM79" s="110"/>
      <c r="AN79" s="110"/>
      <c r="AO79" s="110"/>
      <c r="AP79" s="110"/>
      <c r="AQ79" s="110"/>
      <c r="AR79" s="110"/>
      <c r="AS79" s="110"/>
      <c r="AT79" s="110"/>
      <c r="AU79" s="110"/>
      <c r="AV79" s="110"/>
      <c r="AW79" s="110"/>
      <c r="AX79" s="110"/>
      <c r="AY79" s="110"/>
      <c r="AZ79" s="110"/>
      <c r="BA79" s="110"/>
      <c r="BB79" s="110"/>
      <c r="BC79" s="110"/>
      <c r="BD79" s="110"/>
      <c r="BE79" s="110"/>
      <c r="BF79" s="110"/>
      <c r="BG79" s="111"/>
      <c r="BH79" s="57"/>
      <c r="BI79" s="364" t="s">
        <v>275</v>
      </c>
      <c r="BJ79" s="101"/>
      <c r="BK79" s="101"/>
      <c r="BL79" s="101"/>
      <c r="BM79" s="101"/>
      <c r="BN79" s="101"/>
      <c r="BO79" s="101"/>
      <c r="BP79" s="101"/>
      <c r="BQ79" s="101"/>
      <c r="BR79" s="101"/>
      <c r="BS79" s="101"/>
      <c r="BT79" s="101"/>
      <c r="BU79" s="101"/>
      <c r="BV79" s="101"/>
      <c r="BW79" s="101"/>
      <c r="BX79" s="101"/>
      <c r="BY79" s="101"/>
      <c r="BZ79" s="101"/>
      <c r="CA79" s="101"/>
      <c r="CB79" s="101"/>
      <c r="CC79" s="101"/>
      <c r="CD79" s="101"/>
      <c r="CE79" s="101"/>
      <c r="CF79" s="101"/>
      <c r="CG79" s="101"/>
      <c r="CH79" s="101"/>
      <c r="CI79" s="101"/>
      <c r="CJ79" s="101"/>
      <c r="CK79" s="101"/>
      <c r="CL79" s="101"/>
      <c r="CM79" s="101"/>
      <c r="CN79" s="101"/>
      <c r="CO79" s="101"/>
      <c r="CP79" s="101"/>
      <c r="CQ79" s="101"/>
      <c r="CR79" s="101"/>
      <c r="CS79" s="101"/>
      <c r="CT79" s="101"/>
      <c r="CU79" s="101"/>
      <c r="CV79" s="101"/>
      <c r="CW79" s="101"/>
      <c r="CX79" s="101"/>
      <c r="CY79" s="101"/>
      <c r="CZ79" s="101"/>
      <c r="DA79" s="101"/>
      <c r="DB79" s="101"/>
      <c r="DC79" s="101"/>
      <c r="DD79" s="101"/>
      <c r="DE79" s="101"/>
      <c r="DF79" s="101"/>
      <c r="DG79" s="101"/>
      <c r="DH79" s="101"/>
      <c r="DI79" s="101"/>
      <c r="DJ79" s="101"/>
      <c r="DK79" s="101"/>
      <c r="DL79" s="101"/>
      <c r="DM79" s="101"/>
      <c r="DN79" s="101"/>
      <c r="DO79" s="101"/>
      <c r="DP79" s="101"/>
      <c r="DQ79" s="101"/>
      <c r="DR79" s="101"/>
      <c r="DS79" s="101"/>
      <c r="DT79" s="101"/>
      <c r="DU79" s="101"/>
      <c r="DV79" s="101"/>
      <c r="DW79" s="101"/>
      <c r="DX79" s="101"/>
      <c r="DY79" s="101"/>
      <c r="DZ79" s="101"/>
      <c r="EA79" s="101"/>
      <c r="EB79" s="101"/>
      <c r="EC79" s="101"/>
      <c r="ED79" s="101"/>
      <c r="EE79" s="101"/>
      <c r="EF79" s="101"/>
      <c r="EG79" s="101"/>
      <c r="EH79" s="101"/>
      <c r="EI79" s="101"/>
      <c r="EJ79" s="101"/>
      <c r="EK79" s="101"/>
      <c r="EL79" s="101"/>
      <c r="EM79" s="101"/>
      <c r="EN79" s="101"/>
      <c r="EO79" s="101"/>
      <c r="EP79" s="101"/>
      <c r="EQ79" s="101"/>
      <c r="ER79" s="101"/>
      <c r="ES79" s="101"/>
      <c r="ET79" s="101"/>
    </row>
    <row r="80" spans="1:150" ht="25.5" hidden="1" customHeight="1" x14ac:dyDescent="0.25">
      <c r="A80" s="29" t="s">
        <v>477</v>
      </c>
      <c r="B80" s="29" t="s">
        <v>478</v>
      </c>
      <c r="C80" s="29" t="s">
        <v>479</v>
      </c>
      <c r="D80" s="30" t="s">
        <v>480</v>
      </c>
      <c r="E80" s="31" t="s">
        <v>481</v>
      </c>
      <c r="F80" s="32" t="s">
        <v>162</v>
      </c>
      <c r="G80" s="32" t="s">
        <v>399</v>
      </c>
      <c r="H80" s="84" t="s">
        <v>482</v>
      </c>
      <c r="I80" s="32" t="s">
        <v>115</v>
      </c>
      <c r="J80" s="32"/>
      <c r="K80" s="32"/>
      <c r="L80" s="32"/>
      <c r="M80" s="32"/>
      <c r="N80" s="33">
        <v>12312.235294117647</v>
      </c>
      <c r="O80" s="33">
        <v>923.4176470588236</v>
      </c>
      <c r="P80" s="33">
        <v>923.4176470588236</v>
      </c>
      <c r="Q80" s="33">
        <v>0</v>
      </c>
      <c r="R80" s="33">
        <v>0</v>
      </c>
      <c r="S80" s="33">
        <v>10465.4</v>
      </c>
      <c r="T80" s="34">
        <v>43190</v>
      </c>
      <c r="U80" s="35">
        <v>43221</v>
      </c>
      <c r="V80" s="35">
        <v>43312</v>
      </c>
      <c r="W80" s="36">
        <v>44408</v>
      </c>
      <c r="X80" s="114"/>
      <c r="Y80" s="114"/>
      <c r="Z80" s="114">
        <v>1500</v>
      </c>
      <c r="AA80" s="114">
        <v>2500</v>
      </c>
      <c r="AB80" s="114">
        <v>2500</v>
      </c>
      <c r="AC80" s="114">
        <v>1032.33</v>
      </c>
      <c r="AD80" s="139">
        <v>0</v>
      </c>
      <c r="AE80" s="115"/>
      <c r="AF80" s="145">
        <v>47</v>
      </c>
      <c r="AG80" s="129" t="s">
        <v>256</v>
      </c>
      <c r="AH80" s="136"/>
      <c r="AI80" s="120"/>
      <c r="AJ80" s="136"/>
      <c r="AK80" s="120"/>
      <c r="AL80" s="120"/>
      <c r="AM80" s="120"/>
      <c r="AN80" s="120"/>
      <c r="AO80" s="120"/>
      <c r="AP80" s="129" t="s">
        <v>236</v>
      </c>
      <c r="AQ80" s="129" t="s">
        <v>756</v>
      </c>
      <c r="AR80" s="120">
        <v>28</v>
      </c>
      <c r="AS80" s="136"/>
      <c r="AT80" s="129"/>
      <c r="AU80" s="120"/>
      <c r="AV80" s="120"/>
      <c r="AW80" s="129"/>
      <c r="AX80" s="120"/>
      <c r="AY80" s="120"/>
      <c r="AZ80" s="120"/>
      <c r="BA80" s="120"/>
      <c r="BB80" s="120"/>
      <c r="BC80" s="120"/>
      <c r="BD80" s="120"/>
      <c r="BE80" s="120"/>
      <c r="BF80" s="120"/>
      <c r="BG80" s="135"/>
      <c r="BH80" s="57" t="s">
        <v>864</v>
      </c>
      <c r="BI80" s="364" t="s">
        <v>941</v>
      </c>
    </row>
    <row r="81" spans="1:150" ht="25.5" hidden="1" customHeight="1" x14ac:dyDescent="0.25">
      <c r="A81" s="29" t="s">
        <v>483</v>
      </c>
      <c r="B81" s="29" t="s">
        <v>484</v>
      </c>
      <c r="C81" s="29" t="s">
        <v>485</v>
      </c>
      <c r="D81" s="30" t="s">
        <v>486</v>
      </c>
      <c r="E81" s="31" t="s">
        <v>280</v>
      </c>
      <c r="F81" s="32" t="s">
        <v>162</v>
      </c>
      <c r="G81" s="32" t="s">
        <v>487</v>
      </c>
      <c r="H81" s="84" t="s">
        <v>482</v>
      </c>
      <c r="I81" s="32" t="s">
        <v>115</v>
      </c>
      <c r="J81" s="32"/>
      <c r="K81" s="32"/>
      <c r="L81" s="32"/>
      <c r="M81" s="32"/>
      <c r="N81" s="33">
        <v>4317</v>
      </c>
      <c r="O81" s="33">
        <v>323.7</v>
      </c>
      <c r="P81" s="33">
        <v>323.7</v>
      </c>
      <c r="Q81" s="33">
        <v>0</v>
      </c>
      <c r="R81" s="33">
        <v>0</v>
      </c>
      <c r="S81" s="33">
        <v>3669.6</v>
      </c>
      <c r="T81" s="34">
        <v>43190</v>
      </c>
      <c r="U81" s="35">
        <v>43252</v>
      </c>
      <c r="V81" s="35">
        <v>43373</v>
      </c>
      <c r="W81" s="36">
        <v>44381</v>
      </c>
      <c r="X81" s="114"/>
      <c r="Y81" s="114"/>
      <c r="Z81" s="114">
        <v>641</v>
      </c>
      <c r="AA81" s="114">
        <v>1225</v>
      </c>
      <c r="AB81" s="114">
        <v>1700</v>
      </c>
      <c r="AC81" s="114">
        <v>751</v>
      </c>
      <c r="AD81" s="139">
        <v>0</v>
      </c>
      <c r="AE81" s="115"/>
      <c r="AF81" s="145">
        <v>47</v>
      </c>
      <c r="AG81" s="129" t="s">
        <v>256</v>
      </c>
      <c r="AH81" s="136"/>
      <c r="AI81" s="120"/>
      <c r="AJ81" s="136"/>
      <c r="AK81" s="120"/>
      <c r="AL81" s="120"/>
      <c r="AM81" s="120"/>
      <c r="AN81" s="120"/>
      <c r="AO81" s="120"/>
      <c r="AP81" s="129" t="s">
        <v>236</v>
      </c>
      <c r="AQ81" s="129" t="s">
        <v>756</v>
      </c>
      <c r="AR81" s="120">
        <v>9</v>
      </c>
      <c r="AS81" s="136"/>
      <c r="AT81" s="129"/>
      <c r="AU81" s="120"/>
      <c r="AV81" s="120"/>
      <c r="AW81" s="129"/>
      <c r="AX81" s="120"/>
      <c r="AY81" s="120"/>
      <c r="AZ81" s="120"/>
      <c r="BA81" s="120"/>
      <c r="BB81" s="120"/>
      <c r="BC81" s="120"/>
      <c r="BD81" s="120"/>
      <c r="BE81" s="120"/>
      <c r="BF81" s="120"/>
      <c r="BG81" s="135"/>
      <c r="BH81" s="57" t="s">
        <v>863</v>
      </c>
      <c r="BI81" s="364" t="s">
        <v>941</v>
      </c>
    </row>
    <row r="82" spans="1:150" ht="25.5" hidden="1" customHeight="1" x14ac:dyDescent="0.25">
      <c r="A82" s="29" t="s">
        <v>488</v>
      </c>
      <c r="B82" s="29" t="s">
        <v>489</v>
      </c>
      <c r="C82" s="29" t="s">
        <v>490</v>
      </c>
      <c r="D82" s="30" t="s">
        <v>491</v>
      </c>
      <c r="E82" s="31" t="s">
        <v>492</v>
      </c>
      <c r="F82" s="32" t="s">
        <v>162</v>
      </c>
      <c r="G82" s="32" t="s">
        <v>493</v>
      </c>
      <c r="H82" s="84" t="s">
        <v>482</v>
      </c>
      <c r="I82" s="32" t="s">
        <v>115</v>
      </c>
      <c r="J82" s="32"/>
      <c r="K82" s="32"/>
      <c r="L82" s="32"/>
      <c r="M82" s="32"/>
      <c r="N82" s="33">
        <v>10980</v>
      </c>
      <c r="O82" s="33">
        <v>823.5</v>
      </c>
      <c r="P82" s="33">
        <v>823.5</v>
      </c>
      <c r="Q82" s="33">
        <v>0</v>
      </c>
      <c r="R82" s="33">
        <v>0</v>
      </c>
      <c r="S82" s="33">
        <v>9333</v>
      </c>
      <c r="T82" s="34">
        <v>43190</v>
      </c>
      <c r="U82" s="35">
        <v>43252</v>
      </c>
      <c r="V82" s="35">
        <v>43373</v>
      </c>
      <c r="W82" s="36">
        <v>44381</v>
      </c>
      <c r="X82" s="114"/>
      <c r="Y82" s="114"/>
      <c r="Z82" s="114">
        <v>3000</v>
      </c>
      <c r="AA82" s="114">
        <v>6333</v>
      </c>
      <c r="AB82" s="114"/>
      <c r="AC82" s="114"/>
      <c r="AD82" s="139"/>
      <c r="AE82" s="115"/>
      <c r="AF82" s="145">
        <v>47</v>
      </c>
      <c r="AG82" s="129" t="s">
        <v>256</v>
      </c>
      <c r="AH82" s="136"/>
      <c r="AI82" s="120"/>
      <c r="AJ82" s="136"/>
      <c r="AK82" s="120"/>
      <c r="AL82" s="120"/>
      <c r="AM82" s="120"/>
      <c r="AN82" s="120"/>
      <c r="AO82" s="120"/>
      <c r="AP82" s="129" t="s">
        <v>236</v>
      </c>
      <c r="AQ82" s="129" t="s">
        <v>756</v>
      </c>
      <c r="AR82" s="120">
        <v>25</v>
      </c>
      <c r="AS82" s="136"/>
      <c r="AT82" s="129"/>
      <c r="AU82" s="120"/>
      <c r="AV82" s="120"/>
      <c r="AW82" s="129"/>
      <c r="AX82" s="120"/>
      <c r="AY82" s="120"/>
      <c r="AZ82" s="120"/>
      <c r="BA82" s="120"/>
      <c r="BB82" s="120"/>
      <c r="BC82" s="120"/>
      <c r="BD82" s="120"/>
      <c r="BE82" s="120"/>
      <c r="BF82" s="120"/>
      <c r="BG82" s="135"/>
      <c r="BH82" s="57" t="s">
        <v>862</v>
      </c>
      <c r="BI82" s="364" t="s">
        <v>941</v>
      </c>
    </row>
    <row r="83" spans="1:150" ht="25.5" hidden="1" customHeight="1" x14ac:dyDescent="0.25">
      <c r="A83" s="29" t="s">
        <v>494</v>
      </c>
      <c r="B83" s="29" t="s">
        <v>495</v>
      </c>
      <c r="C83" s="29" t="s">
        <v>496</v>
      </c>
      <c r="D83" s="30" t="s">
        <v>497</v>
      </c>
      <c r="E83" s="31" t="s">
        <v>498</v>
      </c>
      <c r="F83" s="32" t="s">
        <v>162</v>
      </c>
      <c r="G83" s="32" t="s">
        <v>361</v>
      </c>
      <c r="H83" s="84" t="s">
        <v>482</v>
      </c>
      <c r="I83" s="32" t="s">
        <v>115</v>
      </c>
      <c r="J83" s="32"/>
      <c r="K83" s="32"/>
      <c r="L83" s="32"/>
      <c r="M83" s="32"/>
      <c r="N83" s="33">
        <v>17152.939999999999</v>
      </c>
      <c r="O83" s="33">
        <v>1286.47</v>
      </c>
      <c r="P83" s="33">
        <v>1286.47</v>
      </c>
      <c r="Q83" s="33">
        <v>0</v>
      </c>
      <c r="R83" s="33">
        <v>0</v>
      </c>
      <c r="S83" s="33">
        <v>14580</v>
      </c>
      <c r="T83" s="34">
        <v>43190</v>
      </c>
      <c r="U83" s="35">
        <v>43344</v>
      </c>
      <c r="V83" s="35">
        <v>43465</v>
      </c>
      <c r="W83" s="36">
        <v>44615</v>
      </c>
      <c r="X83" s="114"/>
      <c r="Y83" s="114"/>
      <c r="Z83" s="114"/>
      <c r="AA83" s="114">
        <v>4860</v>
      </c>
      <c r="AB83" s="114">
        <v>4860</v>
      </c>
      <c r="AC83" s="114">
        <v>4860</v>
      </c>
      <c r="AD83" s="139"/>
      <c r="AE83" s="115"/>
      <c r="AF83" s="145">
        <v>47</v>
      </c>
      <c r="AG83" s="129" t="s">
        <v>256</v>
      </c>
      <c r="AH83" s="136"/>
      <c r="AI83" s="120"/>
      <c r="AJ83" s="136"/>
      <c r="AK83" s="120"/>
      <c r="AL83" s="120"/>
      <c r="AM83" s="120"/>
      <c r="AN83" s="120"/>
      <c r="AO83" s="120"/>
      <c r="AP83" s="129" t="s">
        <v>236</v>
      </c>
      <c r="AQ83" s="129" t="s">
        <v>756</v>
      </c>
      <c r="AR83" s="120">
        <v>38</v>
      </c>
      <c r="AS83" s="136"/>
      <c r="AT83" s="129"/>
      <c r="AU83" s="120"/>
      <c r="AV83" s="120"/>
      <c r="AW83" s="129"/>
      <c r="AX83" s="120"/>
      <c r="AY83" s="120"/>
      <c r="AZ83" s="120"/>
      <c r="BA83" s="120"/>
      <c r="BB83" s="120"/>
      <c r="BC83" s="120"/>
      <c r="BD83" s="120"/>
      <c r="BE83" s="120"/>
      <c r="BF83" s="120"/>
      <c r="BG83" s="135"/>
      <c r="BH83" s="57" t="s">
        <v>865</v>
      </c>
      <c r="BI83" s="364" t="s">
        <v>941</v>
      </c>
    </row>
    <row r="84" spans="1:150" s="113" customFormat="1" ht="25.5" hidden="1" customHeight="1" x14ac:dyDescent="0.25">
      <c r="A84" s="20" t="s">
        <v>96</v>
      </c>
      <c r="B84" s="20"/>
      <c r="C84" s="20"/>
      <c r="D84" s="85" t="s">
        <v>499</v>
      </c>
      <c r="E84" s="86"/>
      <c r="F84" s="86"/>
      <c r="G84" s="86"/>
      <c r="H84" s="86"/>
      <c r="I84" s="86"/>
      <c r="J84" s="86"/>
      <c r="K84" s="86"/>
      <c r="L84" s="86"/>
      <c r="M84" s="86"/>
      <c r="N84" s="86"/>
      <c r="O84" s="86"/>
      <c r="P84" s="86"/>
      <c r="Q84" s="86"/>
      <c r="R84" s="86"/>
      <c r="S84" s="86"/>
      <c r="T84" s="25"/>
      <c r="U84" s="38"/>
      <c r="V84" s="38"/>
      <c r="W84" s="28" t="s">
        <v>275</v>
      </c>
      <c r="X84" s="108"/>
      <c r="Y84" s="108"/>
      <c r="Z84" s="108"/>
      <c r="AA84" s="108"/>
      <c r="AB84" s="108"/>
      <c r="AC84" s="108"/>
      <c r="AD84" s="138"/>
      <c r="AE84" s="109"/>
      <c r="AF84" s="112"/>
      <c r="AG84" s="110"/>
      <c r="AH84" s="110"/>
      <c r="AI84" s="110"/>
      <c r="AJ84" s="109"/>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1"/>
      <c r="BH84" s="57"/>
      <c r="BI84" s="364" t="s">
        <v>275</v>
      </c>
      <c r="BJ84" s="101"/>
      <c r="BK84" s="101"/>
      <c r="BL84" s="101"/>
      <c r="BM84" s="101"/>
      <c r="BN84" s="101"/>
      <c r="BO84" s="101"/>
      <c r="BP84" s="101"/>
      <c r="BQ84" s="101"/>
      <c r="BR84" s="101"/>
      <c r="BS84" s="101"/>
      <c r="BT84" s="101"/>
      <c r="BU84" s="101"/>
      <c r="BV84" s="101"/>
      <c r="BW84" s="101"/>
      <c r="BX84" s="101"/>
      <c r="BY84" s="101"/>
      <c r="BZ84" s="101"/>
      <c r="CA84" s="101"/>
      <c r="CB84" s="101"/>
      <c r="CC84" s="101"/>
      <c r="CD84" s="101"/>
      <c r="CE84" s="101"/>
      <c r="CF84" s="101"/>
      <c r="CG84" s="101"/>
      <c r="CH84" s="101"/>
      <c r="CI84" s="101"/>
      <c r="CJ84" s="101"/>
      <c r="CK84" s="101"/>
      <c r="CL84" s="101"/>
      <c r="CM84" s="101"/>
      <c r="CN84" s="101"/>
      <c r="CO84" s="101"/>
      <c r="CP84" s="101"/>
      <c r="CQ84" s="101"/>
      <c r="CR84" s="101"/>
      <c r="CS84" s="101"/>
      <c r="CT84" s="101"/>
      <c r="CU84" s="101"/>
      <c r="CV84" s="101"/>
      <c r="CW84" s="101"/>
      <c r="CX84" s="101"/>
      <c r="CY84" s="101"/>
      <c r="CZ84" s="101"/>
      <c r="DA84" s="101"/>
      <c r="DB84" s="101"/>
      <c r="DC84" s="101"/>
      <c r="DD84" s="101"/>
      <c r="DE84" s="101"/>
      <c r="DF84" s="101"/>
      <c r="DG84" s="101"/>
      <c r="DH84" s="101"/>
      <c r="DI84" s="101"/>
      <c r="DJ84" s="101"/>
      <c r="DK84" s="101"/>
      <c r="DL84" s="101"/>
      <c r="DM84" s="101"/>
      <c r="DN84" s="101"/>
      <c r="DO84" s="101"/>
      <c r="DP84" s="101"/>
      <c r="DQ84" s="101"/>
      <c r="DR84" s="101"/>
      <c r="DS84" s="101"/>
      <c r="DT84" s="101"/>
      <c r="DU84" s="101"/>
      <c r="DV84" s="101"/>
      <c r="DW84" s="101"/>
      <c r="DX84" s="101"/>
      <c r="DY84" s="101"/>
      <c r="DZ84" s="101"/>
      <c r="EA84" s="101"/>
      <c r="EB84" s="101"/>
      <c r="EC84" s="101"/>
      <c r="ED84" s="101"/>
      <c r="EE84" s="101"/>
      <c r="EF84" s="101"/>
      <c r="EG84" s="101"/>
      <c r="EH84" s="101"/>
      <c r="EI84" s="101"/>
      <c r="EJ84" s="101"/>
      <c r="EK84" s="101"/>
      <c r="EL84" s="101"/>
      <c r="EM84" s="101"/>
      <c r="EN84" s="101"/>
      <c r="EO84" s="101"/>
      <c r="EP84" s="101"/>
      <c r="EQ84" s="101"/>
      <c r="ER84" s="101"/>
      <c r="ES84" s="101"/>
      <c r="ET84" s="101"/>
    </row>
    <row r="85" spans="1:150" s="101" customFormat="1" ht="25.5" hidden="1" customHeight="1" x14ac:dyDescent="0.25">
      <c r="A85" s="39" t="s">
        <v>145</v>
      </c>
      <c r="B85" s="87" t="s">
        <v>500</v>
      </c>
      <c r="C85" s="88" t="s">
        <v>501</v>
      </c>
      <c r="D85" s="89" t="s">
        <v>502</v>
      </c>
      <c r="E85" s="90" t="s">
        <v>280</v>
      </c>
      <c r="F85" s="90" t="s">
        <v>162</v>
      </c>
      <c r="G85" s="90" t="s">
        <v>487</v>
      </c>
      <c r="H85" s="90" t="s">
        <v>165</v>
      </c>
      <c r="I85" s="90" t="s">
        <v>115</v>
      </c>
      <c r="J85" s="90"/>
      <c r="K85" s="90"/>
      <c r="L85" s="90"/>
      <c r="M85" s="90"/>
      <c r="N85" s="91">
        <f>SUM(O85:S85)</f>
        <v>33913.85</v>
      </c>
      <c r="O85" s="91">
        <v>2543.5300000000002</v>
      </c>
      <c r="P85" s="91">
        <v>2543.5300000000002</v>
      </c>
      <c r="Q85" s="91">
        <v>0</v>
      </c>
      <c r="R85" s="91">
        <v>0</v>
      </c>
      <c r="S85" s="91">
        <v>28826.79</v>
      </c>
      <c r="T85" s="43">
        <v>43312</v>
      </c>
      <c r="U85" s="44">
        <v>43374</v>
      </c>
      <c r="V85" s="44">
        <v>43465</v>
      </c>
      <c r="W85" s="45">
        <v>43889</v>
      </c>
      <c r="X85" s="91"/>
      <c r="Y85" s="91"/>
      <c r="Z85" s="91"/>
      <c r="AA85" s="91">
        <f>S85/17*12</f>
        <v>20348.322352941177</v>
      </c>
      <c r="AB85" s="91">
        <f>S85-AA85</f>
        <v>8478.4676470588238</v>
      </c>
      <c r="AC85" s="91"/>
      <c r="AD85" s="149"/>
      <c r="AE85" s="131"/>
      <c r="AF85" s="133">
        <v>27</v>
      </c>
      <c r="AG85" s="116" t="s">
        <v>757</v>
      </c>
      <c r="AH85" s="117"/>
      <c r="AI85" s="117"/>
      <c r="AJ85" s="131"/>
      <c r="AK85" s="117"/>
      <c r="AL85" s="117"/>
      <c r="AM85" s="117"/>
      <c r="AN85" s="117"/>
      <c r="AO85" s="117"/>
      <c r="AP85" s="117" t="s">
        <v>223</v>
      </c>
      <c r="AQ85" s="116" t="s">
        <v>758</v>
      </c>
      <c r="AR85" s="117">
        <v>2500</v>
      </c>
      <c r="AS85" s="117" t="s">
        <v>224</v>
      </c>
      <c r="AT85" s="116" t="s">
        <v>759</v>
      </c>
      <c r="AU85" s="117">
        <v>1</v>
      </c>
      <c r="AV85" s="117"/>
      <c r="AW85" s="117"/>
      <c r="AX85" s="117"/>
      <c r="AY85" s="117"/>
      <c r="AZ85" s="117"/>
      <c r="BA85" s="117"/>
      <c r="BB85" s="117"/>
      <c r="BC85" s="117"/>
      <c r="BD85" s="117"/>
      <c r="BE85" s="117"/>
      <c r="BF85" s="117"/>
      <c r="BG85" s="132"/>
      <c r="BH85" s="57" t="s">
        <v>852</v>
      </c>
      <c r="BI85" s="364" t="s">
        <v>941</v>
      </c>
    </row>
    <row r="86" spans="1:150" s="101" customFormat="1" ht="25.5" hidden="1" customHeight="1" x14ac:dyDescent="0.25">
      <c r="A86" s="39" t="s">
        <v>146</v>
      </c>
      <c r="B86" s="87" t="s">
        <v>503</v>
      </c>
      <c r="C86" s="92" t="s">
        <v>504</v>
      </c>
      <c r="D86" s="93" t="s">
        <v>505</v>
      </c>
      <c r="E86" s="90" t="s">
        <v>506</v>
      </c>
      <c r="F86" s="90" t="s">
        <v>162</v>
      </c>
      <c r="G86" s="90" t="s">
        <v>487</v>
      </c>
      <c r="H86" s="90" t="s">
        <v>165</v>
      </c>
      <c r="I86" s="90" t="s">
        <v>115</v>
      </c>
      <c r="J86" s="90"/>
      <c r="K86" s="90"/>
      <c r="L86" s="90"/>
      <c r="M86" s="90"/>
      <c r="N86" s="91">
        <f t="shared" ref="N86:N101" si="0">SUM(O86:S86)</f>
        <v>34079.07</v>
      </c>
      <c r="O86" s="91"/>
      <c r="P86" s="91">
        <v>2555.9299999999998</v>
      </c>
      <c r="Q86" s="91">
        <v>2555.9299999999998</v>
      </c>
      <c r="R86" s="91"/>
      <c r="S86" s="91">
        <v>28967.21</v>
      </c>
      <c r="T86" s="43">
        <v>43312</v>
      </c>
      <c r="U86" s="44">
        <v>43344</v>
      </c>
      <c r="V86" s="44">
        <v>43434</v>
      </c>
      <c r="W86" s="45">
        <v>43646</v>
      </c>
      <c r="X86" s="91"/>
      <c r="Y86" s="91"/>
      <c r="Z86" s="91">
        <f>S86/6</f>
        <v>4827.8683333333329</v>
      </c>
      <c r="AA86" s="91">
        <f>S86-Z86</f>
        <v>24139.341666666667</v>
      </c>
      <c r="AB86" s="91"/>
      <c r="AC86" s="91"/>
      <c r="AD86" s="149"/>
      <c r="AE86" s="131"/>
      <c r="AF86" s="133">
        <v>27</v>
      </c>
      <c r="AG86" s="116" t="s">
        <v>757</v>
      </c>
      <c r="AH86" s="117"/>
      <c r="AI86" s="117"/>
      <c r="AJ86" s="131"/>
      <c r="AK86" s="117"/>
      <c r="AL86" s="117"/>
      <c r="AM86" s="117"/>
      <c r="AN86" s="117"/>
      <c r="AO86" s="117"/>
      <c r="AP86" s="117" t="s">
        <v>223</v>
      </c>
      <c r="AQ86" s="116" t="s">
        <v>758</v>
      </c>
      <c r="AR86" s="117">
        <v>3700</v>
      </c>
      <c r="AS86" s="117" t="s">
        <v>224</v>
      </c>
      <c r="AT86" s="116" t="s">
        <v>759</v>
      </c>
      <c r="AU86" s="117">
        <v>1</v>
      </c>
      <c r="AV86" s="117"/>
      <c r="AW86" s="117"/>
      <c r="AX86" s="117"/>
      <c r="AY86" s="117"/>
      <c r="AZ86" s="117"/>
      <c r="BA86" s="117"/>
      <c r="BB86" s="117"/>
      <c r="BC86" s="117"/>
      <c r="BD86" s="117"/>
      <c r="BE86" s="117"/>
      <c r="BF86" s="117"/>
      <c r="BG86" s="132"/>
      <c r="BH86" s="57" t="s">
        <v>841</v>
      </c>
      <c r="BI86" s="364" t="s">
        <v>941</v>
      </c>
    </row>
    <row r="87" spans="1:150" s="101" customFormat="1" ht="25.5" hidden="1" customHeight="1" x14ac:dyDescent="0.25">
      <c r="A87" s="39" t="s">
        <v>507</v>
      </c>
      <c r="B87" s="87" t="s">
        <v>508</v>
      </c>
      <c r="C87" s="92" t="s">
        <v>509</v>
      </c>
      <c r="D87" s="93" t="s">
        <v>510</v>
      </c>
      <c r="E87" s="90" t="s">
        <v>511</v>
      </c>
      <c r="F87" s="90" t="s">
        <v>162</v>
      </c>
      <c r="G87" s="90" t="s">
        <v>512</v>
      </c>
      <c r="H87" s="90" t="s">
        <v>165</v>
      </c>
      <c r="I87" s="90" t="s">
        <v>115</v>
      </c>
      <c r="J87" s="90"/>
      <c r="K87" s="90"/>
      <c r="L87" s="90"/>
      <c r="M87" s="90"/>
      <c r="N87" s="91">
        <f t="shared" si="0"/>
        <v>178381.68000000002</v>
      </c>
      <c r="O87" s="91">
        <v>13378.64</v>
      </c>
      <c r="P87" s="91">
        <v>13378.62</v>
      </c>
      <c r="Q87" s="91"/>
      <c r="R87" s="91"/>
      <c r="S87" s="91">
        <v>151624.42000000001</v>
      </c>
      <c r="T87" s="43">
        <v>43312</v>
      </c>
      <c r="U87" s="44">
        <v>43371</v>
      </c>
      <c r="V87" s="44">
        <v>43434</v>
      </c>
      <c r="W87" s="45">
        <v>43889</v>
      </c>
      <c r="X87" s="91"/>
      <c r="Y87" s="91"/>
      <c r="Z87" s="91">
        <f>S87/24</f>
        <v>6317.6841666666669</v>
      </c>
      <c r="AA87" s="91">
        <f>Z87*12</f>
        <v>75812.210000000006</v>
      </c>
      <c r="AB87" s="91">
        <f>S87-Z87-AA87</f>
        <v>69494.525833333333</v>
      </c>
      <c r="AC87" s="91"/>
      <c r="AD87" s="149"/>
      <c r="AE87" s="131"/>
      <c r="AF87" s="133">
        <v>27</v>
      </c>
      <c r="AG87" s="116" t="s">
        <v>757</v>
      </c>
      <c r="AH87" s="117"/>
      <c r="AI87" s="117"/>
      <c r="AJ87" s="131"/>
      <c r="AK87" s="117"/>
      <c r="AL87" s="117"/>
      <c r="AM87" s="117"/>
      <c r="AN87" s="117"/>
      <c r="AO87" s="117"/>
      <c r="AP87" s="117" t="s">
        <v>223</v>
      </c>
      <c r="AQ87" s="116" t="s">
        <v>758</v>
      </c>
      <c r="AR87" s="117">
        <v>16488</v>
      </c>
      <c r="AS87" s="117" t="s">
        <v>224</v>
      </c>
      <c r="AT87" s="116" t="s">
        <v>759</v>
      </c>
      <c r="AU87" s="117">
        <v>5</v>
      </c>
      <c r="AV87" s="117"/>
      <c r="AW87" s="117"/>
      <c r="AX87" s="117"/>
      <c r="AY87" s="117"/>
      <c r="AZ87" s="117"/>
      <c r="BA87" s="117"/>
      <c r="BB87" s="117"/>
      <c r="BC87" s="117"/>
      <c r="BD87" s="117"/>
      <c r="BE87" s="117"/>
      <c r="BF87" s="117"/>
      <c r="BG87" s="132"/>
      <c r="BH87" s="57" t="s">
        <v>851</v>
      </c>
      <c r="BI87" s="364" t="s">
        <v>941</v>
      </c>
    </row>
    <row r="88" spans="1:150" s="101" customFormat="1" ht="25.5" hidden="1" customHeight="1" x14ac:dyDescent="0.25">
      <c r="A88" s="39" t="s">
        <v>513</v>
      </c>
      <c r="B88" s="87" t="s">
        <v>514</v>
      </c>
      <c r="C88" s="92" t="s">
        <v>515</v>
      </c>
      <c r="D88" s="93" t="s">
        <v>516</v>
      </c>
      <c r="E88" s="90" t="s">
        <v>517</v>
      </c>
      <c r="F88" s="90" t="s">
        <v>162</v>
      </c>
      <c r="G88" s="90" t="s">
        <v>512</v>
      </c>
      <c r="H88" s="90" t="s">
        <v>165</v>
      </c>
      <c r="I88" s="90" t="s">
        <v>115</v>
      </c>
      <c r="J88" s="90"/>
      <c r="K88" s="90"/>
      <c r="L88" s="90"/>
      <c r="M88" s="90"/>
      <c r="N88" s="91">
        <f t="shared" si="0"/>
        <v>24189.1</v>
      </c>
      <c r="O88" s="91"/>
      <c r="P88" s="91">
        <v>1814.18</v>
      </c>
      <c r="Q88" s="91">
        <v>1814.19</v>
      </c>
      <c r="R88" s="91"/>
      <c r="S88" s="91">
        <v>20560.73</v>
      </c>
      <c r="T88" s="43">
        <v>43312</v>
      </c>
      <c r="U88" s="44">
        <v>43371</v>
      </c>
      <c r="V88" s="44">
        <v>43434</v>
      </c>
      <c r="W88" s="45">
        <v>43829</v>
      </c>
      <c r="X88" s="91"/>
      <c r="Y88" s="91"/>
      <c r="Z88" s="91">
        <f>S88/12</f>
        <v>1713.3941666666667</v>
      </c>
      <c r="AA88" s="91">
        <f>S88-Z88</f>
        <v>18847.335833333334</v>
      </c>
      <c r="AB88" s="91"/>
      <c r="AC88" s="91"/>
      <c r="AD88" s="149"/>
      <c r="AE88" s="131"/>
      <c r="AF88" s="133">
        <v>27</v>
      </c>
      <c r="AG88" s="116" t="s">
        <v>757</v>
      </c>
      <c r="AH88" s="117"/>
      <c r="AI88" s="117"/>
      <c r="AJ88" s="131"/>
      <c r="AK88" s="117"/>
      <c r="AL88" s="117"/>
      <c r="AM88" s="117"/>
      <c r="AN88" s="117"/>
      <c r="AO88" s="117"/>
      <c r="AP88" s="117" t="s">
        <v>223</v>
      </c>
      <c r="AQ88" s="116" t="s">
        <v>758</v>
      </c>
      <c r="AR88" s="117">
        <v>2513</v>
      </c>
      <c r="AS88" s="117" t="s">
        <v>224</v>
      </c>
      <c r="AT88" s="116" t="s">
        <v>759</v>
      </c>
      <c r="AU88" s="117">
        <v>1</v>
      </c>
      <c r="AV88" s="117"/>
      <c r="AW88" s="117"/>
      <c r="AX88" s="117"/>
      <c r="AY88" s="117"/>
      <c r="AZ88" s="117"/>
      <c r="BA88" s="117"/>
      <c r="BB88" s="117"/>
      <c r="BC88" s="117"/>
      <c r="BD88" s="117"/>
      <c r="BE88" s="117"/>
      <c r="BF88" s="117"/>
      <c r="BG88" s="132"/>
      <c r="BH88" s="57" t="s">
        <v>849</v>
      </c>
      <c r="BI88" s="364" t="s">
        <v>941</v>
      </c>
    </row>
    <row r="89" spans="1:150" s="101" customFormat="1" ht="25.5" hidden="1" customHeight="1" x14ac:dyDescent="0.25">
      <c r="A89" s="39" t="s">
        <v>518</v>
      </c>
      <c r="B89" s="87" t="s">
        <v>519</v>
      </c>
      <c r="C89" s="92" t="s">
        <v>520</v>
      </c>
      <c r="D89" s="93" t="s">
        <v>521</v>
      </c>
      <c r="E89" s="90" t="s">
        <v>522</v>
      </c>
      <c r="F89" s="90" t="s">
        <v>162</v>
      </c>
      <c r="G89" s="90" t="s">
        <v>512</v>
      </c>
      <c r="H89" s="90" t="s">
        <v>165</v>
      </c>
      <c r="I89" s="90" t="s">
        <v>115</v>
      </c>
      <c r="J89" s="90"/>
      <c r="K89" s="90"/>
      <c r="L89" s="90"/>
      <c r="M89" s="90"/>
      <c r="N89" s="91">
        <f t="shared" si="0"/>
        <v>23626.350000000002</v>
      </c>
      <c r="O89" s="91"/>
      <c r="P89" s="91">
        <v>1771.97</v>
      </c>
      <c r="Q89" s="91">
        <v>1771.98</v>
      </c>
      <c r="R89" s="91"/>
      <c r="S89" s="91">
        <v>20082.400000000001</v>
      </c>
      <c r="T89" s="43">
        <v>43312</v>
      </c>
      <c r="U89" s="44">
        <v>43371</v>
      </c>
      <c r="V89" s="44">
        <v>43434</v>
      </c>
      <c r="W89" s="45">
        <v>43830</v>
      </c>
      <c r="X89" s="91"/>
      <c r="Y89" s="91"/>
      <c r="Z89" s="91">
        <f>S89/12</f>
        <v>1673.5333333333335</v>
      </c>
      <c r="AA89" s="91">
        <f>S89-Z89</f>
        <v>18408.866666666669</v>
      </c>
      <c r="AB89" s="91"/>
      <c r="AC89" s="91"/>
      <c r="AD89" s="149"/>
      <c r="AE89" s="131"/>
      <c r="AF89" s="133">
        <v>27</v>
      </c>
      <c r="AG89" s="116" t="s">
        <v>757</v>
      </c>
      <c r="AH89" s="117"/>
      <c r="AI89" s="117"/>
      <c r="AJ89" s="131"/>
      <c r="AK89" s="117"/>
      <c r="AL89" s="117"/>
      <c r="AM89" s="117"/>
      <c r="AN89" s="117"/>
      <c r="AO89" s="117"/>
      <c r="AP89" s="117" t="s">
        <v>223</v>
      </c>
      <c r="AQ89" s="116" t="s">
        <v>758</v>
      </c>
      <c r="AR89" s="117">
        <v>2472</v>
      </c>
      <c r="AS89" s="117" t="s">
        <v>224</v>
      </c>
      <c r="AT89" s="116" t="s">
        <v>759</v>
      </c>
      <c r="AU89" s="117">
        <v>1</v>
      </c>
      <c r="AV89" s="117"/>
      <c r="AW89" s="117"/>
      <c r="AX89" s="117"/>
      <c r="AY89" s="117"/>
      <c r="AZ89" s="117"/>
      <c r="BA89" s="117"/>
      <c r="BB89" s="117"/>
      <c r="BC89" s="117"/>
      <c r="BD89" s="117"/>
      <c r="BE89" s="117"/>
      <c r="BF89" s="117"/>
      <c r="BG89" s="132"/>
      <c r="BH89" s="57" t="s">
        <v>850</v>
      </c>
      <c r="BI89" s="364" t="s">
        <v>941</v>
      </c>
    </row>
    <row r="90" spans="1:150" s="101" customFormat="1" ht="25.5" hidden="1" customHeight="1" x14ac:dyDescent="0.25">
      <c r="A90" s="39" t="s">
        <v>523</v>
      </c>
      <c r="B90" s="87" t="s">
        <v>524</v>
      </c>
      <c r="C90" s="92" t="s">
        <v>525</v>
      </c>
      <c r="D90" s="93" t="s">
        <v>526</v>
      </c>
      <c r="E90" s="90" t="s">
        <v>527</v>
      </c>
      <c r="F90" s="90" t="s">
        <v>162</v>
      </c>
      <c r="G90" s="90" t="s">
        <v>512</v>
      </c>
      <c r="H90" s="90" t="s">
        <v>165</v>
      </c>
      <c r="I90" s="90" t="s">
        <v>115</v>
      </c>
      <c r="J90" s="90"/>
      <c r="K90" s="90"/>
      <c r="L90" s="90"/>
      <c r="M90" s="90"/>
      <c r="N90" s="91">
        <f t="shared" si="0"/>
        <v>14262.54</v>
      </c>
      <c r="O90" s="91"/>
      <c r="P90" s="91">
        <v>1069.69</v>
      </c>
      <c r="Q90" s="91">
        <v>1069.7</v>
      </c>
      <c r="R90" s="91"/>
      <c r="S90" s="91">
        <v>12123.15</v>
      </c>
      <c r="T90" s="43">
        <v>43312</v>
      </c>
      <c r="U90" s="44">
        <v>43371</v>
      </c>
      <c r="V90" s="44">
        <v>43434</v>
      </c>
      <c r="W90" s="45">
        <v>43830</v>
      </c>
      <c r="X90" s="91"/>
      <c r="Y90" s="91"/>
      <c r="Z90" s="91">
        <f>S90/12</f>
        <v>1010.2624999999999</v>
      </c>
      <c r="AA90" s="91">
        <f>S90-Z90</f>
        <v>11112.887499999999</v>
      </c>
      <c r="AB90" s="91"/>
      <c r="AC90" s="91"/>
      <c r="AD90" s="149"/>
      <c r="AE90" s="131"/>
      <c r="AF90" s="133">
        <v>27</v>
      </c>
      <c r="AG90" s="116" t="s">
        <v>757</v>
      </c>
      <c r="AH90" s="117"/>
      <c r="AI90" s="117"/>
      <c r="AJ90" s="131"/>
      <c r="AK90" s="117"/>
      <c r="AL90" s="117"/>
      <c r="AM90" s="117"/>
      <c r="AN90" s="117"/>
      <c r="AO90" s="117"/>
      <c r="AP90" s="117" t="s">
        <v>223</v>
      </c>
      <c r="AQ90" s="116" t="s">
        <v>758</v>
      </c>
      <c r="AR90" s="117">
        <v>1409</v>
      </c>
      <c r="AS90" s="117" t="s">
        <v>224</v>
      </c>
      <c r="AT90" s="116" t="s">
        <v>759</v>
      </c>
      <c r="AU90" s="117">
        <v>1</v>
      </c>
      <c r="AV90" s="117"/>
      <c r="AW90" s="117"/>
      <c r="AX90" s="117"/>
      <c r="AY90" s="117"/>
      <c r="AZ90" s="117"/>
      <c r="BA90" s="117"/>
      <c r="BB90" s="117"/>
      <c r="BC90" s="117"/>
      <c r="BD90" s="117"/>
      <c r="BE90" s="117"/>
      <c r="BF90" s="117"/>
      <c r="BG90" s="132"/>
      <c r="BH90" s="57" t="s">
        <v>854</v>
      </c>
      <c r="BI90" s="364" t="s">
        <v>941</v>
      </c>
    </row>
    <row r="91" spans="1:150" s="101" customFormat="1" ht="25.5" hidden="1" customHeight="1" x14ac:dyDescent="0.25">
      <c r="A91" s="39" t="s">
        <v>528</v>
      </c>
      <c r="B91" s="87" t="s">
        <v>529</v>
      </c>
      <c r="C91" s="92" t="s">
        <v>530</v>
      </c>
      <c r="D91" s="93" t="s">
        <v>531</v>
      </c>
      <c r="E91" s="90" t="s">
        <v>532</v>
      </c>
      <c r="F91" s="90" t="s">
        <v>162</v>
      </c>
      <c r="G91" s="90" t="s">
        <v>512</v>
      </c>
      <c r="H91" s="90" t="s">
        <v>165</v>
      </c>
      <c r="I91" s="90" t="s">
        <v>115</v>
      </c>
      <c r="J91" s="90"/>
      <c r="K91" s="90"/>
      <c r="L91" s="90"/>
      <c r="M91" s="90"/>
      <c r="N91" s="91">
        <f t="shared" si="0"/>
        <v>21476.829999999998</v>
      </c>
      <c r="O91" s="91"/>
      <c r="P91" s="91">
        <v>1610.76</v>
      </c>
      <c r="Q91" s="91">
        <v>1610.77</v>
      </c>
      <c r="R91" s="91"/>
      <c r="S91" s="91">
        <v>18255.3</v>
      </c>
      <c r="T91" s="43">
        <v>43312</v>
      </c>
      <c r="U91" s="44">
        <v>43371</v>
      </c>
      <c r="V91" s="44">
        <v>43434</v>
      </c>
      <c r="W91" s="45">
        <v>43830</v>
      </c>
      <c r="X91" s="91"/>
      <c r="Y91" s="91"/>
      <c r="Z91" s="91">
        <f>S91/12</f>
        <v>1521.2749999999999</v>
      </c>
      <c r="AA91" s="91">
        <f>S91-Z91</f>
        <v>16734.024999999998</v>
      </c>
      <c r="AB91" s="91"/>
      <c r="AC91" s="91"/>
      <c r="AD91" s="149"/>
      <c r="AE91" s="131"/>
      <c r="AF91" s="133">
        <v>27</v>
      </c>
      <c r="AG91" s="116" t="s">
        <v>757</v>
      </c>
      <c r="AH91" s="117"/>
      <c r="AI91" s="117"/>
      <c r="AJ91" s="131"/>
      <c r="AK91" s="117"/>
      <c r="AL91" s="117"/>
      <c r="AM91" s="117"/>
      <c r="AN91" s="117"/>
      <c r="AO91" s="117"/>
      <c r="AP91" s="117" t="s">
        <v>223</v>
      </c>
      <c r="AQ91" s="116" t="s">
        <v>758</v>
      </c>
      <c r="AR91" s="117">
        <v>2354</v>
      </c>
      <c r="AS91" s="117" t="s">
        <v>224</v>
      </c>
      <c r="AT91" s="116" t="s">
        <v>759</v>
      </c>
      <c r="AU91" s="117">
        <v>1</v>
      </c>
      <c r="AV91" s="117"/>
      <c r="AW91" s="117"/>
      <c r="AX91" s="117"/>
      <c r="AY91" s="117"/>
      <c r="AZ91" s="117"/>
      <c r="BA91" s="117"/>
      <c r="BB91" s="117"/>
      <c r="BC91" s="117"/>
      <c r="BD91" s="117"/>
      <c r="BE91" s="117"/>
      <c r="BF91" s="117"/>
      <c r="BG91" s="132"/>
      <c r="BH91" s="57" t="s">
        <v>853</v>
      </c>
      <c r="BI91" s="364" t="s">
        <v>941</v>
      </c>
    </row>
    <row r="92" spans="1:150" s="101" customFormat="1" ht="25.5" hidden="1" customHeight="1" x14ac:dyDescent="0.25">
      <c r="A92" s="39" t="s">
        <v>533</v>
      </c>
      <c r="B92" s="87" t="s">
        <v>534</v>
      </c>
      <c r="C92" s="92" t="s">
        <v>535</v>
      </c>
      <c r="D92" s="93" t="s">
        <v>536</v>
      </c>
      <c r="E92" s="90" t="s">
        <v>537</v>
      </c>
      <c r="F92" s="90" t="s">
        <v>162</v>
      </c>
      <c r="G92" s="90" t="s">
        <v>316</v>
      </c>
      <c r="H92" s="90" t="s">
        <v>165</v>
      </c>
      <c r="I92" s="90" t="s">
        <v>115</v>
      </c>
      <c r="J92" s="90"/>
      <c r="K92" s="90"/>
      <c r="L92" s="90"/>
      <c r="M92" s="90"/>
      <c r="N92" s="91">
        <f t="shared" si="0"/>
        <v>100228.23</v>
      </c>
      <c r="O92" s="91">
        <v>7517.12</v>
      </c>
      <c r="P92" s="91">
        <v>7517.11</v>
      </c>
      <c r="Q92" s="91"/>
      <c r="R92" s="91"/>
      <c r="S92" s="91">
        <v>85194</v>
      </c>
      <c r="T92" s="43">
        <v>43312</v>
      </c>
      <c r="U92" s="44">
        <v>43358</v>
      </c>
      <c r="V92" s="44">
        <v>43465</v>
      </c>
      <c r="W92" s="45">
        <v>43920</v>
      </c>
      <c r="X92" s="91"/>
      <c r="Y92" s="91"/>
      <c r="Z92" s="91"/>
      <c r="AA92" s="91">
        <f>S92/21*12</f>
        <v>48682.28571428571</v>
      </c>
      <c r="AB92" s="91">
        <f>S92-AA92</f>
        <v>36511.71428571429</v>
      </c>
      <c r="AC92" s="91"/>
      <c r="AD92" s="149"/>
      <c r="AE92" s="131"/>
      <c r="AF92" s="133">
        <v>27</v>
      </c>
      <c r="AG92" s="116" t="s">
        <v>757</v>
      </c>
      <c r="AH92" s="117"/>
      <c r="AI92" s="117"/>
      <c r="AJ92" s="131"/>
      <c r="AK92" s="117"/>
      <c r="AL92" s="117"/>
      <c r="AM92" s="117"/>
      <c r="AN92" s="117"/>
      <c r="AO92" s="117"/>
      <c r="AP92" s="117" t="s">
        <v>223</v>
      </c>
      <c r="AQ92" s="116" t="s">
        <v>758</v>
      </c>
      <c r="AR92" s="117">
        <v>6018</v>
      </c>
      <c r="AS92" s="117" t="s">
        <v>224</v>
      </c>
      <c r="AT92" s="116" t="s">
        <v>759</v>
      </c>
      <c r="AU92" s="117">
        <v>1</v>
      </c>
      <c r="AV92" s="117"/>
      <c r="AW92" s="117"/>
      <c r="AX92" s="117"/>
      <c r="AY92" s="117"/>
      <c r="AZ92" s="117"/>
      <c r="BA92" s="117"/>
      <c r="BB92" s="117"/>
      <c r="BC92" s="117"/>
      <c r="BD92" s="117"/>
      <c r="BE92" s="117"/>
      <c r="BF92" s="117"/>
      <c r="BG92" s="132"/>
      <c r="BH92" s="57" t="s">
        <v>844</v>
      </c>
      <c r="BI92" s="364" t="s">
        <v>941</v>
      </c>
    </row>
    <row r="93" spans="1:150" s="101" customFormat="1" ht="25.5" hidden="1" customHeight="1" x14ac:dyDescent="0.25">
      <c r="A93" s="39" t="s">
        <v>538</v>
      </c>
      <c r="B93" s="87" t="s">
        <v>539</v>
      </c>
      <c r="C93" s="92" t="s">
        <v>540</v>
      </c>
      <c r="D93" s="93" t="s">
        <v>541</v>
      </c>
      <c r="E93" s="90" t="s">
        <v>542</v>
      </c>
      <c r="F93" s="90" t="s">
        <v>162</v>
      </c>
      <c r="G93" s="90" t="s">
        <v>316</v>
      </c>
      <c r="H93" s="90" t="s">
        <v>165</v>
      </c>
      <c r="I93" s="90" t="s">
        <v>115</v>
      </c>
      <c r="J93" s="90"/>
      <c r="K93" s="90"/>
      <c r="L93" s="90"/>
      <c r="M93" s="90"/>
      <c r="N93" s="91">
        <f t="shared" si="0"/>
        <v>52792.94</v>
      </c>
      <c r="O93" s="91"/>
      <c r="P93" s="91">
        <v>3959.47</v>
      </c>
      <c r="Q93" s="91">
        <v>3959.47</v>
      </c>
      <c r="R93" s="91"/>
      <c r="S93" s="91">
        <v>44874</v>
      </c>
      <c r="T93" s="43">
        <v>43312</v>
      </c>
      <c r="U93" s="44">
        <v>43358</v>
      </c>
      <c r="V93" s="44">
        <v>43465</v>
      </c>
      <c r="W93" s="45">
        <v>43889</v>
      </c>
      <c r="X93" s="91"/>
      <c r="Y93" s="91"/>
      <c r="Z93" s="91">
        <f>S93/16.5*0.5</f>
        <v>1359.8181818181818</v>
      </c>
      <c r="AA93" s="91">
        <f>S93/16.5*12</f>
        <v>32635.63636363636</v>
      </c>
      <c r="AB93" s="91">
        <f>S93-AA93-Z93</f>
        <v>10878.545454545458</v>
      </c>
      <c r="AC93" s="91"/>
      <c r="AD93" s="149"/>
      <c r="AE93" s="131"/>
      <c r="AF93" s="133">
        <v>27</v>
      </c>
      <c r="AG93" s="116" t="s">
        <v>757</v>
      </c>
      <c r="AH93" s="117"/>
      <c r="AI93" s="117"/>
      <c r="AJ93" s="131"/>
      <c r="AK93" s="117"/>
      <c r="AL93" s="117"/>
      <c r="AM93" s="117"/>
      <c r="AN93" s="117"/>
      <c r="AO93" s="117"/>
      <c r="AP93" s="117" t="s">
        <v>223</v>
      </c>
      <c r="AQ93" s="116" t="s">
        <v>758</v>
      </c>
      <c r="AR93" s="117">
        <v>2231</v>
      </c>
      <c r="AS93" s="117" t="s">
        <v>224</v>
      </c>
      <c r="AT93" s="116" t="s">
        <v>759</v>
      </c>
      <c r="AU93" s="117">
        <v>3</v>
      </c>
      <c r="AV93" s="117"/>
      <c r="AW93" s="117"/>
      <c r="AX93" s="117"/>
      <c r="AY93" s="117"/>
      <c r="AZ93" s="117"/>
      <c r="BA93" s="117"/>
      <c r="BB93" s="117"/>
      <c r="BC93" s="117"/>
      <c r="BD93" s="117"/>
      <c r="BE93" s="117"/>
      <c r="BF93" s="117"/>
      <c r="BG93" s="132"/>
      <c r="BH93" s="57" t="s">
        <v>845</v>
      </c>
      <c r="BI93" s="364" t="s">
        <v>941</v>
      </c>
    </row>
    <row r="94" spans="1:150" s="101" customFormat="1" ht="25.5" hidden="1" customHeight="1" x14ac:dyDescent="0.25">
      <c r="A94" s="39" t="s">
        <v>543</v>
      </c>
      <c r="B94" s="87" t="s">
        <v>544</v>
      </c>
      <c r="C94" s="92" t="s">
        <v>545</v>
      </c>
      <c r="D94" s="93" t="s">
        <v>546</v>
      </c>
      <c r="E94" s="90" t="s">
        <v>547</v>
      </c>
      <c r="F94" s="90" t="s">
        <v>162</v>
      </c>
      <c r="G94" s="90" t="s">
        <v>316</v>
      </c>
      <c r="H94" s="90" t="s">
        <v>165</v>
      </c>
      <c r="I94" s="90" t="s">
        <v>115</v>
      </c>
      <c r="J94" s="90"/>
      <c r="K94" s="90"/>
      <c r="L94" s="90"/>
      <c r="M94" s="90"/>
      <c r="N94" s="91">
        <f t="shared" si="0"/>
        <v>21270.58</v>
      </c>
      <c r="O94" s="91">
        <v>1595.29</v>
      </c>
      <c r="P94" s="91">
        <v>1595.29</v>
      </c>
      <c r="Q94" s="91"/>
      <c r="R94" s="91"/>
      <c r="S94" s="91">
        <v>18080</v>
      </c>
      <c r="T94" s="43">
        <v>43312</v>
      </c>
      <c r="U94" s="44">
        <v>43358</v>
      </c>
      <c r="V94" s="44">
        <v>43465</v>
      </c>
      <c r="W94" s="45">
        <v>43889</v>
      </c>
      <c r="X94" s="91"/>
      <c r="Y94" s="91"/>
      <c r="Z94" s="91">
        <f>S94/17.5*0.5</f>
        <v>516.57142857142856</v>
      </c>
      <c r="AA94" s="91">
        <f>S94/17.5*12</f>
        <v>12397.714285714286</v>
      </c>
      <c r="AB94" s="91">
        <f>S94-AA94-Z94</f>
        <v>5165.7142857142853</v>
      </c>
      <c r="AC94" s="91"/>
      <c r="AD94" s="149"/>
      <c r="AE94" s="131"/>
      <c r="AF94" s="133">
        <v>27</v>
      </c>
      <c r="AG94" s="116" t="s">
        <v>757</v>
      </c>
      <c r="AH94" s="117"/>
      <c r="AI94" s="117"/>
      <c r="AJ94" s="131"/>
      <c r="AK94" s="117"/>
      <c r="AL94" s="117"/>
      <c r="AM94" s="117"/>
      <c r="AN94" s="117"/>
      <c r="AO94" s="117"/>
      <c r="AP94" s="117" t="s">
        <v>223</v>
      </c>
      <c r="AQ94" s="116" t="s">
        <v>758</v>
      </c>
      <c r="AR94" s="117">
        <v>1137</v>
      </c>
      <c r="AS94" s="117" t="s">
        <v>224</v>
      </c>
      <c r="AT94" s="116" t="s">
        <v>759</v>
      </c>
      <c r="AU94" s="117">
        <v>1</v>
      </c>
      <c r="AV94" s="117"/>
      <c r="AW94" s="117"/>
      <c r="AX94" s="117"/>
      <c r="AY94" s="117"/>
      <c r="AZ94" s="117"/>
      <c r="BA94" s="117"/>
      <c r="BB94" s="117"/>
      <c r="BC94" s="117"/>
      <c r="BD94" s="117"/>
      <c r="BE94" s="117"/>
      <c r="BF94" s="117"/>
      <c r="BG94" s="132"/>
      <c r="BH94" s="57" t="s">
        <v>847</v>
      </c>
      <c r="BI94" s="364" t="s">
        <v>941</v>
      </c>
    </row>
    <row r="95" spans="1:150" s="101" customFormat="1" ht="25.5" hidden="1" customHeight="1" x14ac:dyDescent="0.25">
      <c r="A95" s="39" t="s">
        <v>548</v>
      </c>
      <c r="B95" s="87" t="s">
        <v>549</v>
      </c>
      <c r="C95" s="92" t="s">
        <v>550</v>
      </c>
      <c r="D95" s="93" t="s">
        <v>551</v>
      </c>
      <c r="E95" s="90" t="s">
        <v>552</v>
      </c>
      <c r="F95" s="90" t="s">
        <v>162</v>
      </c>
      <c r="G95" s="90" t="s">
        <v>316</v>
      </c>
      <c r="H95" s="90" t="s">
        <v>165</v>
      </c>
      <c r="I95" s="90" t="s">
        <v>115</v>
      </c>
      <c r="J95" s="90"/>
      <c r="K95" s="90"/>
      <c r="L95" s="90"/>
      <c r="M95" s="90"/>
      <c r="N95" s="91">
        <f t="shared" si="0"/>
        <v>18170.59</v>
      </c>
      <c r="O95" s="91">
        <v>1362.8</v>
      </c>
      <c r="P95" s="91">
        <v>1362.79</v>
      </c>
      <c r="Q95" s="91"/>
      <c r="R95" s="91"/>
      <c r="S95" s="91">
        <v>15445</v>
      </c>
      <c r="T95" s="43">
        <v>43312</v>
      </c>
      <c r="U95" s="44">
        <v>43373</v>
      </c>
      <c r="V95" s="44">
        <v>43465</v>
      </c>
      <c r="W95" s="45">
        <v>43889</v>
      </c>
      <c r="X95" s="91"/>
      <c r="Y95" s="91"/>
      <c r="Z95" s="91"/>
      <c r="AA95" s="91">
        <f>S95/16*12</f>
        <v>11583.75</v>
      </c>
      <c r="AB95" s="91">
        <f>S95-AA95</f>
        <v>3861.25</v>
      </c>
      <c r="AC95" s="91"/>
      <c r="AD95" s="149"/>
      <c r="AE95" s="131"/>
      <c r="AF95" s="133">
        <v>27</v>
      </c>
      <c r="AG95" s="116" t="s">
        <v>757</v>
      </c>
      <c r="AH95" s="117"/>
      <c r="AI95" s="117"/>
      <c r="AJ95" s="131"/>
      <c r="AK95" s="117"/>
      <c r="AL95" s="117"/>
      <c r="AM95" s="117"/>
      <c r="AN95" s="117"/>
      <c r="AO95" s="117"/>
      <c r="AP95" s="117" t="s">
        <v>223</v>
      </c>
      <c r="AQ95" s="116" t="s">
        <v>758</v>
      </c>
      <c r="AR95" s="117">
        <v>1141</v>
      </c>
      <c r="AS95" s="117" t="s">
        <v>224</v>
      </c>
      <c r="AT95" s="116" t="s">
        <v>759</v>
      </c>
      <c r="AU95" s="117">
        <v>1</v>
      </c>
      <c r="AV95" s="117"/>
      <c r="AW95" s="117"/>
      <c r="AX95" s="117"/>
      <c r="AY95" s="117"/>
      <c r="AZ95" s="117"/>
      <c r="BA95" s="117"/>
      <c r="BB95" s="117"/>
      <c r="BC95" s="117"/>
      <c r="BD95" s="117"/>
      <c r="BE95" s="117"/>
      <c r="BF95" s="117"/>
      <c r="BG95" s="132"/>
      <c r="BH95" s="57" t="s">
        <v>840</v>
      </c>
      <c r="BI95" s="364" t="s">
        <v>941</v>
      </c>
    </row>
    <row r="96" spans="1:150" s="101" customFormat="1" ht="25.5" hidden="1" customHeight="1" x14ac:dyDescent="0.25">
      <c r="A96" s="39" t="s">
        <v>553</v>
      </c>
      <c r="B96" s="87" t="s">
        <v>554</v>
      </c>
      <c r="C96" s="92" t="s">
        <v>555</v>
      </c>
      <c r="D96" s="93" t="s">
        <v>556</v>
      </c>
      <c r="E96" s="90" t="s">
        <v>557</v>
      </c>
      <c r="F96" s="90" t="s">
        <v>162</v>
      </c>
      <c r="G96" s="90" t="s">
        <v>316</v>
      </c>
      <c r="H96" s="90" t="s">
        <v>165</v>
      </c>
      <c r="I96" s="90" t="s">
        <v>115</v>
      </c>
      <c r="J96" s="90"/>
      <c r="K96" s="90"/>
      <c r="L96" s="90"/>
      <c r="M96" s="90"/>
      <c r="N96" s="91">
        <f t="shared" si="0"/>
        <v>24982.35</v>
      </c>
      <c r="O96" s="91">
        <v>1873.68</v>
      </c>
      <c r="P96" s="91">
        <v>1873.67</v>
      </c>
      <c r="Q96" s="91"/>
      <c r="R96" s="91"/>
      <c r="S96" s="91">
        <v>21235</v>
      </c>
      <c r="T96" s="43">
        <v>43312</v>
      </c>
      <c r="U96" s="44">
        <v>43358</v>
      </c>
      <c r="V96" s="44">
        <v>43465</v>
      </c>
      <c r="W96" s="45">
        <v>43889</v>
      </c>
      <c r="X96" s="91"/>
      <c r="Y96" s="91"/>
      <c r="Z96" s="91">
        <f>S96/17.5*0.5</f>
        <v>606.71428571428567</v>
      </c>
      <c r="AA96" s="91">
        <f>S96/17.5*12</f>
        <v>14561.142857142855</v>
      </c>
      <c r="AB96" s="91">
        <f>S96-AA96-Z96</f>
        <v>6067.1428571428596</v>
      </c>
      <c r="AC96" s="91"/>
      <c r="AD96" s="149"/>
      <c r="AE96" s="131"/>
      <c r="AF96" s="133">
        <v>27</v>
      </c>
      <c r="AG96" s="116" t="s">
        <v>757</v>
      </c>
      <c r="AH96" s="117"/>
      <c r="AI96" s="117"/>
      <c r="AJ96" s="131"/>
      <c r="AK96" s="117"/>
      <c r="AL96" s="117"/>
      <c r="AM96" s="117"/>
      <c r="AN96" s="117"/>
      <c r="AO96" s="117"/>
      <c r="AP96" s="117" t="s">
        <v>223</v>
      </c>
      <c r="AQ96" s="116" t="s">
        <v>758</v>
      </c>
      <c r="AR96" s="117">
        <v>1235</v>
      </c>
      <c r="AS96" s="117" t="s">
        <v>224</v>
      </c>
      <c r="AT96" s="116" t="s">
        <v>759</v>
      </c>
      <c r="AU96" s="117">
        <v>1</v>
      </c>
      <c r="AV96" s="117"/>
      <c r="AW96" s="117"/>
      <c r="AX96" s="117"/>
      <c r="AY96" s="117"/>
      <c r="AZ96" s="117"/>
      <c r="BA96" s="117"/>
      <c r="BB96" s="117"/>
      <c r="BC96" s="117"/>
      <c r="BD96" s="117"/>
      <c r="BE96" s="117"/>
      <c r="BF96" s="117"/>
      <c r="BG96" s="132"/>
      <c r="BH96" s="57" t="s">
        <v>848</v>
      </c>
      <c r="BI96" s="364" t="s">
        <v>941</v>
      </c>
    </row>
    <row r="97" spans="1:150" s="101" customFormat="1" ht="25.5" hidden="1" customHeight="1" x14ac:dyDescent="0.25">
      <c r="A97" s="39" t="s">
        <v>558</v>
      </c>
      <c r="B97" s="87" t="s">
        <v>559</v>
      </c>
      <c r="C97" s="92" t="s">
        <v>560</v>
      </c>
      <c r="D97" s="93" t="s">
        <v>561</v>
      </c>
      <c r="E97" s="90" t="s">
        <v>562</v>
      </c>
      <c r="F97" s="90" t="s">
        <v>162</v>
      </c>
      <c r="G97" s="90" t="s">
        <v>316</v>
      </c>
      <c r="H97" s="90" t="s">
        <v>165</v>
      </c>
      <c r="I97" s="90" t="s">
        <v>115</v>
      </c>
      <c r="J97" s="90"/>
      <c r="K97" s="90"/>
      <c r="L97" s="90"/>
      <c r="M97" s="90"/>
      <c r="N97" s="91">
        <f t="shared" si="0"/>
        <v>17587.04</v>
      </c>
      <c r="O97" s="91">
        <v>1319.02</v>
      </c>
      <c r="P97" s="91">
        <v>1319.02</v>
      </c>
      <c r="Q97" s="91"/>
      <c r="R97" s="91"/>
      <c r="S97" s="91">
        <v>14949</v>
      </c>
      <c r="T97" s="43">
        <v>43312</v>
      </c>
      <c r="U97" s="44">
        <v>43464</v>
      </c>
      <c r="V97" s="44">
        <v>43554</v>
      </c>
      <c r="W97" s="45">
        <v>43830</v>
      </c>
      <c r="X97" s="91"/>
      <c r="Y97" s="91"/>
      <c r="Z97" s="91"/>
      <c r="AA97" s="91">
        <f>S97</f>
        <v>14949</v>
      </c>
      <c r="AB97" s="91"/>
      <c r="AC97" s="91"/>
      <c r="AD97" s="149"/>
      <c r="AE97" s="131"/>
      <c r="AF97" s="133">
        <v>27</v>
      </c>
      <c r="AG97" s="116" t="s">
        <v>757</v>
      </c>
      <c r="AH97" s="117"/>
      <c r="AI97" s="117"/>
      <c r="AJ97" s="131"/>
      <c r="AK97" s="117"/>
      <c r="AL97" s="117"/>
      <c r="AM97" s="117"/>
      <c r="AN97" s="117"/>
      <c r="AO97" s="117"/>
      <c r="AP97" s="117" t="s">
        <v>223</v>
      </c>
      <c r="AQ97" s="116" t="s">
        <v>758</v>
      </c>
      <c r="AR97" s="117">
        <v>960</v>
      </c>
      <c r="AS97" s="117" t="s">
        <v>224</v>
      </c>
      <c r="AT97" s="116" t="s">
        <v>759</v>
      </c>
      <c r="AU97" s="117">
        <v>1</v>
      </c>
      <c r="AV97" s="117"/>
      <c r="AW97" s="117"/>
      <c r="AX97" s="117"/>
      <c r="AY97" s="117"/>
      <c r="AZ97" s="117"/>
      <c r="BA97" s="117"/>
      <c r="BB97" s="117"/>
      <c r="BC97" s="117"/>
      <c r="BD97" s="117"/>
      <c r="BE97" s="117"/>
      <c r="BF97" s="117"/>
      <c r="BG97" s="132"/>
      <c r="BH97" s="57" t="s">
        <v>855</v>
      </c>
      <c r="BI97" s="364" t="s">
        <v>941</v>
      </c>
    </row>
    <row r="98" spans="1:150" s="101" customFormat="1" ht="25.5" hidden="1" customHeight="1" x14ac:dyDescent="0.25">
      <c r="A98" s="39" t="s">
        <v>563</v>
      </c>
      <c r="B98" s="87" t="s">
        <v>564</v>
      </c>
      <c r="C98" s="92" t="s">
        <v>565</v>
      </c>
      <c r="D98" s="93" t="s">
        <v>566</v>
      </c>
      <c r="E98" s="90" t="s">
        <v>567</v>
      </c>
      <c r="F98" s="90" t="s">
        <v>162</v>
      </c>
      <c r="G98" s="90" t="s">
        <v>568</v>
      </c>
      <c r="H98" s="90" t="s">
        <v>165</v>
      </c>
      <c r="I98" s="90" t="s">
        <v>115</v>
      </c>
      <c r="J98" s="90"/>
      <c r="K98" s="90"/>
      <c r="L98" s="90"/>
      <c r="M98" s="90"/>
      <c r="N98" s="91">
        <f t="shared" si="0"/>
        <v>240523</v>
      </c>
      <c r="O98" s="91">
        <v>18039.23</v>
      </c>
      <c r="P98" s="91">
        <v>18039.22</v>
      </c>
      <c r="Q98" s="91"/>
      <c r="R98" s="91"/>
      <c r="S98" s="91">
        <v>204444.55</v>
      </c>
      <c r="T98" s="43">
        <v>43312</v>
      </c>
      <c r="U98" s="44">
        <v>43363</v>
      </c>
      <c r="V98" s="44">
        <v>43434</v>
      </c>
      <c r="W98" s="45">
        <v>43889</v>
      </c>
      <c r="X98" s="91"/>
      <c r="Y98" s="91"/>
      <c r="Z98" s="91">
        <f>S98/17*1</f>
        <v>12026.15</v>
      </c>
      <c r="AA98" s="91">
        <f>S98/17*12</f>
        <v>144313.79999999999</v>
      </c>
      <c r="AB98" s="91">
        <f>S98-Z98-AA98</f>
        <v>48104.600000000006</v>
      </c>
      <c r="AC98" s="91"/>
      <c r="AD98" s="149"/>
      <c r="AE98" s="131"/>
      <c r="AF98" s="133">
        <v>27</v>
      </c>
      <c r="AG98" s="116" t="s">
        <v>757</v>
      </c>
      <c r="AH98" s="117"/>
      <c r="AI98" s="117"/>
      <c r="AJ98" s="131"/>
      <c r="AK98" s="117"/>
      <c r="AL98" s="117"/>
      <c r="AM98" s="117"/>
      <c r="AN98" s="117"/>
      <c r="AO98" s="117"/>
      <c r="AP98" s="117" t="s">
        <v>223</v>
      </c>
      <c r="AQ98" s="116" t="s">
        <v>758</v>
      </c>
      <c r="AR98" s="117">
        <v>12800</v>
      </c>
      <c r="AS98" s="117" t="s">
        <v>224</v>
      </c>
      <c r="AT98" s="116" t="s">
        <v>759</v>
      </c>
      <c r="AU98" s="117">
        <v>1</v>
      </c>
      <c r="AV98" s="117"/>
      <c r="AW98" s="117"/>
      <c r="AX98" s="117"/>
      <c r="AY98" s="117"/>
      <c r="AZ98" s="117"/>
      <c r="BA98" s="117"/>
      <c r="BB98" s="117"/>
      <c r="BC98" s="117"/>
      <c r="BD98" s="117"/>
      <c r="BE98" s="117"/>
      <c r="BF98" s="117"/>
      <c r="BG98" s="132"/>
      <c r="BH98" s="57" t="s">
        <v>846</v>
      </c>
      <c r="BI98" s="364" t="s">
        <v>941</v>
      </c>
    </row>
    <row r="99" spans="1:150" s="101" customFormat="1" ht="25.5" hidden="1" customHeight="1" x14ac:dyDescent="0.25">
      <c r="A99" s="39" t="s">
        <v>569</v>
      </c>
      <c r="B99" s="87" t="s">
        <v>570</v>
      </c>
      <c r="C99" s="92" t="s">
        <v>571</v>
      </c>
      <c r="D99" s="93" t="s">
        <v>572</v>
      </c>
      <c r="E99" s="90" t="s">
        <v>573</v>
      </c>
      <c r="F99" s="90" t="s">
        <v>162</v>
      </c>
      <c r="G99" s="90" t="s">
        <v>568</v>
      </c>
      <c r="H99" s="90" t="s">
        <v>165</v>
      </c>
      <c r="I99" s="90" t="s">
        <v>115</v>
      </c>
      <c r="J99" s="90"/>
      <c r="K99" s="90"/>
      <c r="L99" s="90"/>
      <c r="M99" s="90"/>
      <c r="N99" s="91">
        <f>SUM(O99:S99)</f>
        <v>47242</v>
      </c>
      <c r="O99" s="91"/>
      <c r="P99" s="91">
        <v>3543.15</v>
      </c>
      <c r="Q99" s="91">
        <v>3543.15</v>
      </c>
      <c r="R99" s="91"/>
      <c r="S99" s="91">
        <v>40155.699999999997</v>
      </c>
      <c r="T99" s="43">
        <v>43312</v>
      </c>
      <c r="U99" s="44">
        <v>43332</v>
      </c>
      <c r="V99" s="44">
        <v>43403</v>
      </c>
      <c r="W99" s="45">
        <v>43646</v>
      </c>
      <c r="X99" s="91"/>
      <c r="Y99" s="91"/>
      <c r="Z99" s="91">
        <f>S99/6*2</f>
        <v>13385.233333333332</v>
      </c>
      <c r="AA99" s="91">
        <f>S99-Z99</f>
        <v>26770.466666666667</v>
      </c>
      <c r="AB99" s="91"/>
      <c r="AC99" s="91"/>
      <c r="AD99" s="149"/>
      <c r="AE99" s="131"/>
      <c r="AF99" s="133">
        <v>27</v>
      </c>
      <c r="AG99" s="116" t="s">
        <v>757</v>
      </c>
      <c r="AH99" s="117"/>
      <c r="AI99" s="117"/>
      <c r="AJ99" s="131"/>
      <c r="AK99" s="117"/>
      <c r="AL99" s="117"/>
      <c r="AM99" s="117"/>
      <c r="AN99" s="117"/>
      <c r="AO99" s="117"/>
      <c r="AP99" s="117" t="s">
        <v>223</v>
      </c>
      <c r="AQ99" s="116" t="s">
        <v>758</v>
      </c>
      <c r="AR99" s="117">
        <v>1600</v>
      </c>
      <c r="AS99" s="117" t="s">
        <v>224</v>
      </c>
      <c r="AT99" s="116" t="s">
        <v>759</v>
      </c>
      <c r="AU99" s="117">
        <v>1</v>
      </c>
      <c r="AV99" s="117"/>
      <c r="AW99" s="117"/>
      <c r="AX99" s="117"/>
      <c r="AY99" s="117"/>
      <c r="AZ99" s="117"/>
      <c r="BA99" s="117"/>
      <c r="BB99" s="117"/>
      <c r="BC99" s="117"/>
      <c r="BD99" s="117"/>
      <c r="BE99" s="117"/>
      <c r="BF99" s="117"/>
      <c r="BG99" s="132"/>
      <c r="BH99" s="57" t="s">
        <v>839</v>
      </c>
      <c r="BI99" s="364" t="s">
        <v>941</v>
      </c>
    </row>
    <row r="100" spans="1:150" s="101" customFormat="1" ht="25.5" hidden="1" customHeight="1" x14ac:dyDescent="0.25">
      <c r="A100" s="39" t="s">
        <v>574</v>
      </c>
      <c r="B100" s="87" t="s">
        <v>575</v>
      </c>
      <c r="C100" s="92" t="s">
        <v>576</v>
      </c>
      <c r="D100" s="93" t="s">
        <v>577</v>
      </c>
      <c r="E100" s="90" t="s">
        <v>578</v>
      </c>
      <c r="F100" s="90" t="s">
        <v>162</v>
      </c>
      <c r="G100" s="90" t="s">
        <v>568</v>
      </c>
      <c r="H100" s="90" t="s">
        <v>165</v>
      </c>
      <c r="I100" s="90" t="s">
        <v>115</v>
      </c>
      <c r="J100" s="90"/>
      <c r="K100" s="90"/>
      <c r="L100" s="90"/>
      <c r="M100" s="90"/>
      <c r="N100" s="91">
        <f t="shared" si="0"/>
        <v>23724</v>
      </c>
      <c r="O100" s="91"/>
      <c r="P100" s="91">
        <v>1779.3</v>
      </c>
      <c r="Q100" s="91">
        <v>1779.3</v>
      </c>
      <c r="R100" s="91"/>
      <c r="S100" s="91">
        <v>20165.400000000001</v>
      </c>
      <c r="T100" s="43">
        <v>43312</v>
      </c>
      <c r="U100" s="44">
        <v>43348</v>
      </c>
      <c r="V100" s="44">
        <v>43434</v>
      </c>
      <c r="W100" s="45">
        <v>43646</v>
      </c>
      <c r="X100" s="91"/>
      <c r="Y100" s="91"/>
      <c r="Z100" s="91">
        <f>S100/13</f>
        <v>1551.1846153846154</v>
      </c>
      <c r="AA100" s="91">
        <f>S100-Z100</f>
        <v>18614.215384615385</v>
      </c>
      <c r="AB100" s="91"/>
      <c r="AC100" s="91"/>
      <c r="AD100" s="149"/>
      <c r="AE100" s="131"/>
      <c r="AF100" s="133">
        <v>27</v>
      </c>
      <c r="AG100" s="116" t="s">
        <v>757</v>
      </c>
      <c r="AH100" s="117"/>
      <c r="AI100" s="117"/>
      <c r="AJ100" s="131"/>
      <c r="AK100" s="117"/>
      <c r="AL100" s="117"/>
      <c r="AM100" s="117"/>
      <c r="AN100" s="117"/>
      <c r="AO100" s="117"/>
      <c r="AP100" s="117" t="s">
        <v>223</v>
      </c>
      <c r="AQ100" s="116" t="s">
        <v>758</v>
      </c>
      <c r="AR100" s="117">
        <v>1000</v>
      </c>
      <c r="AS100" s="117" t="s">
        <v>224</v>
      </c>
      <c r="AT100" s="116" t="s">
        <v>759</v>
      </c>
      <c r="AU100" s="117">
        <v>1</v>
      </c>
      <c r="AV100" s="117"/>
      <c r="AW100" s="117"/>
      <c r="AX100" s="117"/>
      <c r="AY100" s="117"/>
      <c r="AZ100" s="117"/>
      <c r="BA100" s="117"/>
      <c r="BB100" s="117"/>
      <c r="BC100" s="117"/>
      <c r="BD100" s="117"/>
      <c r="BE100" s="117"/>
      <c r="BF100" s="117"/>
      <c r="BG100" s="132"/>
      <c r="BH100" s="57" t="s">
        <v>843</v>
      </c>
      <c r="BI100" s="364" t="s">
        <v>939</v>
      </c>
    </row>
    <row r="101" spans="1:150" s="101" customFormat="1" ht="25.5" hidden="1" customHeight="1" x14ac:dyDescent="0.25">
      <c r="A101" s="39" t="s">
        <v>579</v>
      </c>
      <c r="B101" s="87" t="s">
        <v>580</v>
      </c>
      <c r="C101" s="92" t="s">
        <v>581</v>
      </c>
      <c r="D101" s="93" t="s">
        <v>582</v>
      </c>
      <c r="E101" s="90" t="s">
        <v>164</v>
      </c>
      <c r="F101" s="90" t="s">
        <v>162</v>
      </c>
      <c r="G101" s="90" t="s">
        <v>568</v>
      </c>
      <c r="H101" s="90" t="s">
        <v>165</v>
      </c>
      <c r="I101" s="90" t="s">
        <v>115</v>
      </c>
      <c r="J101" s="90"/>
      <c r="K101" s="90"/>
      <c r="L101" s="90"/>
      <c r="M101" s="90"/>
      <c r="N101" s="91">
        <f t="shared" si="0"/>
        <v>107171</v>
      </c>
      <c r="O101" s="91"/>
      <c r="P101" s="91">
        <v>8037.82</v>
      </c>
      <c r="Q101" s="91">
        <v>8037.83</v>
      </c>
      <c r="R101" s="91"/>
      <c r="S101" s="91">
        <v>91095.35</v>
      </c>
      <c r="T101" s="43">
        <v>43312</v>
      </c>
      <c r="U101" s="44">
        <v>43353</v>
      </c>
      <c r="V101" s="44">
        <v>43434</v>
      </c>
      <c r="W101" s="45">
        <v>43677</v>
      </c>
      <c r="X101" s="91"/>
      <c r="Y101" s="91"/>
      <c r="Z101" s="91">
        <f>S101/7</f>
        <v>13013.621428571429</v>
      </c>
      <c r="AA101" s="91">
        <f>S101-Z101</f>
        <v>78081.728571428583</v>
      </c>
      <c r="AB101" s="91"/>
      <c r="AC101" s="91"/>
      <c r="AD101" s="149"/>
      <c r="AE101" s="131"/>
      <c r="AF101" s="133">
        <v>27</v>
      </c>
      <c r="AG101" s="116" t="s">
        <v>757</v>
      </c>
      <c r="AH101" s="117"/>
      <c r="AI101" s="117"/>
      <c r="AJ101" s="131"/>
      <c r="AK101" s="117"/>
      <c r="AL101" s="117"/>
      <c r="AM101" s="117"/>
      <c r="AN101" s="117"/>
      <c r="AO101" s="117"/>
      <c r="AP101" s="117" t="s">
        <v>223</v>
      </c>
      <c r="AQ101" s="116" t="s">
        <v>758</v>
      </c>
      <c r="AR101" s="117">
        <v>5000</v>
      </c>
      <c r="AS101" s="117" t="s">
        <v>224</v>
      </c>
      <c r="AT101" s="116" t="s">
        <v>759</v>
      </c>
      <c r="AU101" s="117">
        <v>1</v>
      </c>
      <c r="AV101" s="117"/>
      <c r="AW101" s="117"/>
      <c r="AX101" s="117"/>
      <c r="AY101" s="117"/>
      <c r="AZ101" s="117"/>
      <c r="BA101" s="117"/>
      <c r="BB101" s="117"/>
      <c r="BC101" s="117"/>
      <c r="BD101" s="117"/>
      <c r="BE101" s="117"/>
      <c r="BF101" s="117"/>
      <c r="BG101" s="132"/>
      <c r="BH101" s="57" t="s">
        <v>842</v>
      </c>
      <c r="BI101" s="364" t="s">
        <v>941</v>
      </c>
    </row>
    <row r="102" spans="1:150" s="165" customFormat="1" ht="24.75" hidden="1" customHeight="1" thickBot="1" x14ac:dyDescent="0.3">
      <c r="A102" s="78" t="s">
        <v>583</v>
      </c>
      <c r="B102" s="79"/>
      <c r="C102" s="79"/>
      <c r="D102" s="79" t="s">
        <v>584</v>
      </c>
      <c r="E102" s="80"/>
      <c r="F102" s="80"/>
      <c r="G102" s="80"/>
      <c r="H102" s="80"/>
      <c r="I102" s="80"/>
      <c r="J102" s="80"/>
      <c r="K102" s="80"/>
      <c r="L102" s="80"/>
      <c r="M102" s="80"/>
      <c r="N102" s="80"/>
      <c r="O102" s="80"/>
      <c r="P102" s="80"/>
      <c r="Q102" s="80"/>
      <c r="R102" s="80"/>
      <c r="S102" s="94"/>
      <c r="T102" s="81"/>
      <c r="U102" s="82"/>
      <c r="V102" s="82"/>
      <c r="W102" s="83" t="s">
        <v>275</v>
      </c>
      <c r="X102" s="166"/>
      <c r="Y102" s="166"/>
      <c r="Z102" s="166"/>
      <c r="AA102" s="166"/>
      <c r="AB102" s="166"/>
      <c r="AC102" s="166"/>
      <c r="AD102" s="167"/>
      <c r="AE102" s="163"/>
      <c r="AF102" s="168"/>
      <c r="AG102" s="166"/>
      <c r="AH102" s="166"/>
      <c r="AI102" s="166"/>
      <c r="AJ102" s="163"/>
      <c r="AK102" s="166"/>
      <c r="AL102" s="166"/>
      <c r="AM102" s="166"/>
      <c r="AN102" s="166"/>
      <c r="AO102" s="166"/>
      <c r="AP102" s="169"/>
      <c r="AQ102" s="169"/>
      <c r="AR102" s="169"/>
      <c r="AS102" s="169"/>
      <c r="AT102" s="166"/>
      <c r="AU102" s="169"/>
      <c r="AV102" s="169"/>
      <c r="AW102" s="166"/>
      <c r="AX102" s="169"/>
      <c r="AY102" s="169"/>
      <c r="AZ102" s="166"/>
      <c r="BA102" s="169"/>
      <c r="BB102" s="169"/>
      <c r="BC102" s="169"/>
      <c r="BD102" s="169"/>
      <c r="BE102" s="169"/>
      <c r="BF102" s="169"/>
      <c r="BG102" s="368"/>
      <c r="BH102" s="57"/>
      <c r="BI102" s="364" t="s">
        <v>275</v>
      </c>
      <c r="BJ102" s="101"/>
      <c r="BK102" s="101"/>
      <c r="BL102" s="101"/>
      <c r="BM102" s="101"/>
      <c r="BN102" s="101"/>
      <c r="BO102" s="101"/>
      <c r="BP102" s="101"/>
      <c r="BQ102" s="101"/>
      <c r="BR102" s="101"/>
      <c r="BS102" s="101"/>
      <c r="BT102" s="101"/>
      <c r="BU102" s="101"/>
      <c r="BV102" s="101"/>
      <c r="BW102" s="101"/>
      <c r="BX102" s="101"/>
      <c r="BY102" s="101"/>
      <c r="BZ102" s="101"/>
      <c r="CA102" s="101"/>
      <c r="CB102" s="101"/>
      <c r="CC102" s="101"/>
      <c r="CD102" s="101"/>
      <c r="CE102" s="101"/>
      <c r="CF102" s="101"/>
      <c r="CG102" s="101"/>
      <c r="CH102" s="101"/>
      <c r="CI102" s="101"/>
      <c r="CJ102" s="101"/>
      <c r="CK102" s="101"/>
      <c r="CL102" s="101"/>
      <c r="CM102" s="101"/>
      <c r="CN102" s="101"/>
      <c r="CO102" s="101"/>
      <c r="CP102" s="101"/>
      <c r="CQ102" s="101"/>
      <c r="CR102" s="101"/>
      <c r="CS102" s="101"/>
      <c r="CT102" s="101"/>
      <c r="CU102" s="101"/>
      <c r="CV102" s="101"/>
      <c r="CW102" s="101"/>
      <c r="CX102" s="101"/>
      <c r="CY102" s="101"/>
      <c r="CZ102" s="101"/>
      <c r="DA102" s="101"/>
      <c r="DB102" s="101"/>
      <c r="DC102" s="101"/>
      <c r="DD102" s="101"/>
      <c r="DE102" s="101"/>
      <c r="DF102" s="101"/>
      <c r="DG102" s="101"/>
      <c r="DH102" s="101"/>
      <c r="DI102" s="101"/>
      <c r="DJ102" s="101"/>
      <c r="DK102" s="101"/>
      <c r="DL102" s="101"/>
      <c r="DM102" s="101"/>
      <c r="DN102" s="101"/>
      <c r="DO102" s="101"/>
      <c r="DP102" s="101"/>
      <c r="DQ102" s="101"/>
      <c r="DR102" s="101"/>
      <c r="DS102" s="101"/>
      <c r="DT102" s="101"/>
      <c r="DU102" s="101"/>
      <c r="DV102" s="101"/>
      <c r="DW102" s="101"/>
      <c r="DX102" s="101"/>
      <c r="DY102" s="101"/>
      <c r="DZ102" s="101"/>
      <c r="EA102" s="101"/>
      <c r="EB102" s="101"/>
      <c r="EC102" s="101"/>
      <c r="ED102" s="101"/>
      <c r="EE102" s="101"/>
      <c r="EF102" s="101"/>
      <c r="EG102" s="101"/>
      <c r="EH102" s="101"/>
      <c r="EI102" s="101"/>
      <c r="EJ102" s="101"/>
      <c r="EK102" s="101"/>
      <c r="EL102" s="101"/>
      <c r="EM102" s="101"/>
      <c r="EN102" s="101"/>
      <c r="EO102" s="101"/>
      <c r="EP102" s="101"/>
      <c r="EQ102" s="101"/>
      <c r="ER102" s="101"/>
      <c r="ES102" s="101"/>
      <c r="ET102" s="101"/>
    </row>
    <row r="103" spans="1:150" s="113" customFormat="1" ht="25.5" hidden="1" customHeight="1" x14ac:dyDescent="0.25">
      <c r="A103" s="20" t="s">
        <v>97</v>
      </c>
      <c r="B103" s="21"/>
      <c r="C103" s="21"/>
      <c r="D103" s="37" t="s">
        <v>585</v>
      </c>
      <c r="E103" s="23"/>
      <c r="F103" s="23"/>
      <c r="G103" s="23"/>
      <c r="H103" s="23"/>
      <c r="I103" s="23"/>
      <c r="J103" s="23"/>
      <c r="K103" s="23"/>
      <c r="L103" s="23"/>
      <c r="M103" s="23"/>
      <c r="N103" s="23"/>
      <c r="O103" s="23"/>
      <c r="P103" s="23"/>
      <c r="Q103" s="23"/>
      <c r="R103" s="23"/>
      <c r="S103" s="24"/>
      <c r="T103" s="25"/>
      <c r="U103" s="38"/>
      <c r="V103" s="38"/>
      <c r="W103" s="28" t="s">
        <v>275</v>
      </c>
      <c r="X103" s="108"/>
      <c r="Y103" s="108"/>
      <c r="Z103" s="108"/>
      <c r="AA103" s="108"/>
      <c r="AB103" s="108"/>
      <c r="AC103" s="108"/>
      <c r="AD103" s="138"/>
      <c r="AE103" s="109"/>
      <c r="AF103" s="112"/>
      <c r="AG103" s="110"/>
      <c r="AH103" s="110"/>
      <c r="AI103" s="111"/>
      <c r="AJ103" s="109"/>
      <c r="AK103" s="112"/>
      <c r="AL103" s="110"/>
      <c r="AM103" s="110"/>
      <c r="AN103" s="110"/>
      <c r="AO103" s="110"/>
      <c r="AP103" s="110"/>
      <c r="AQ103" s="110"/>
      <c r="AR103" s="110"/>
      <c r="AS103" s="110"/>
      <c r="AT103" s="110"/>
      <c r="AU103" s="110"/>
      <c r="AV103" s="110"/>
      <c r="AW103" s="110"/>
      <c r="AX103" s="110"/>
      <c r="AY103" s="110"/>
      <c r="AZ103" s="110"/>
      <c r="BA103" s="110"/>
      <c r="BB103" s="110"/>
      <c r="BC103" s="110"/>
      <c r="BD103" s="110"/>
      <c r="BE103" s="110"/>
      <c r="BF103" s="110"/>
      <c r="BG103" s="111"/>
      <c r="BH103" s="57"/>
      <c r="BI103" s="364" t="s">
        <v>275</v>
      </c>
      <c r="BJ103" s="101"/>
      <c r="BK103" s="101"/>
      <c r="BL103" s="101"/>
      <c r="BM103" s="101"/>
      <c r="BN103" s="101"/>
      <c r="BO103" s="101"/>
      <c r="BP103" s="101"/>
      <c r="BQ103" s="101"/>
      <c r="BR103" s="101"/>
      <c r="BS103" s="101"/>
      <c r="BT103" s="101"/>
      <c r="BU103" s="101"/>
      <c r="BV103" s="101"/>
      <c r="BW103" s="101"/>
      <c r="BX103" s="101"/>
      <c r="BY103" s="101"/>
      <c r="BZ103" s="101"/>
      <c r="CA103" s="101"/>
      <c r="CB103" s="101"/>
      <c r="CC103" s="101"/>
      <c r="CD103" s="101"/>
      <c r="CE103" s="101"/>
      <c r="CF103" s="101"/>
      <c r="CG103" s="101"/>
      <c r="CH103" s="101"/>
      <c r="CI103" s="101"/>
      <c r="CJ103" s="101"/>
      <c r="CK103" s="101"/>
      <c r="CL103" s="101"/>
      <c r="CM103" s="101"/>
      <c r="CN103" s="101"/>
      <c r="CO103" s="101"/>
      <c r="CP103" s="101"/>
      <c r="CQ103" s="101"/>
      <c r="CR103" s="101"/>
      <c r="CS103" s="101"/>
      <c r="CT103" s="101"/>
      <c r="CU103" s="101"/>
      <c r="CV103" s="101"/>
      <c r="CW103" s="101"/>
      <c r="CX103" s="101"/>
      <c r="CY103" s="101"/>
      <c r="CZ103" s="101"/>
      <c r="DA103" s="101"/>
      <c r="DB103" s="101"/>
      <c r="DC103" s="101"/>
      <c r="DD103" s="101"/>
      <c r="DE103" s="101"/>
      <c r="DF103" s="101"/>
      <c r="DG103" s="101"/>
      <c r="DH103" s="101"/>
      <c r="DI103" s="101"/>
      <c r="DJ103" s="101"/>
      <c r="DK103" s="101"/>
      <c r="DL103" s="101"/>
      <c r="DM103" s="101"/>
      <c r="DN103" s="101"/>
      <c r="DO103" s="101"/>
      <c r="DP103" s="101"/>
      <c r="DQ103" s="101"/>
      <c r="DR103" s="101"/>
      <c r="DS103" s="101"/>
      <c r="DT103" s="101"/>
      <c r="DU103" s="101"/>
      <c r="DV103" s="101"/>
      <c r="DW103" s="101"/>
      <c r="DX103" s="101"/>
      <c r="DY103" s="101"/>
      <c r="DZ103" s="101"/>
      <c r="EA103" s="101"/>
      <c r="EB103" s="101"/>
      <c r="EC103" s="101"/>
      <c r="ED103" s="101"/>
      <c r="EE103" s="101"/>
      <c r="EF103" s="101"/>
      <c r="EG103" s="101"/>
      <c r="EH103" s="101"/>
      <c r="EI103" s="101"/>
      <c r="EJ103" s="101"/>
      <c r="EK103" s="101"/>
      <c r="EL103" s="101"/>
      <c r="EM103" s="101"/>
      <c r="EN103" s="101"/>
      <c r="EO103" s="101"/>
      <c r="EP103" s="101"/>
      <c r="EQ103" s="101"/>
      <c r="ER103" s="101"/>
      <c r="ES103" s="101"/>
      <c r="ET103" s="101"/>
    </row>
    <row r="104" spans="1:150" ht="45.75" hidden="1" customHeight="1" x14ac:dyDescent="0.25">
      <c r="A104" s="29" t="s">
        <v>147</v>
      </c>
      <c r="B104" s="29" t="s">
        <v>586</v>
      </c>
      <c r="C104" s="29" t="s">
        <v>587</v>
      </c>
      <c r="D104" s="30" t="s">
        <v>588</v>
      </c>
      <c r="E104" s="31" t="s">
        <v>266</v>
      </c>
      <c r="F104" s="32" t="s">
        <v>154</v>
      </c>
      <c r="G104" s="32" t="s">
        <v>589</v>
      </c>
      <c r="H104" s="32" t="s">
        <v>590</v>
      </c>
      <c r="I104" s="32" t="s">
        <v>115</v>
      </c>
      <c r="J104" s="32"/>
      <c r="K104" s="32"/>
      <c r="L104" s="32"/>
      <c r="M104" s="32"/>
      <c r="N104" s="33">
        <v>163883.85</v>
      </c>
      <c r="O104" s="33">
        <v>24582.58</v>
      </c>
      <c r="P104" s="33"/>
      <c r="Q104" s="33"/>
      <c r="R104" s="33"/>
      <c r="S104" s="33">
        <v>139301.26999999999</v>
      </c>
      <c r="T104" s="34">
        <v>42644</v>
      </c>
      <c r="U104" s="35">
        <v>42736</v>
      </c>
      <c r="V104" s="35">
        <v>42916</v>
      </c>
      <c r="W104" s="36">
        <v>43404</v>
      </c>
      <c r="X104" s="114">
        <v>0</v>
      </c>
      <c r="Y104" s="114">
        <v>54273.440000000002</v>
      </c>
      <c r="Z104" s="114">
        <v>90000</v>
      </c>
      <c r="AA104" s="114">
        <v>0</v>
      </c>
      <c r="AB104" s="114">
        <v>0</v>
      </c>
      <c r="AC104" s="114"/>
      <c r="AD104" s="139"/>
      <c r="AE104" s="115"/>
      <c r="AF104" s="119">
        <v>27</v>
      </c>
      <c r="AG104" s="129" t="s">
        <v>247</v>
      </c>
      <c r="AH104" s="120"/>
      <c r="AI104" s="135"/>
      <c r="AJ104" s="136"/>
      <c r="AK104" s="119"/>
      <c r="AL104" s="120"/>
      <c r="AM104" s="120"/>
      <c r="AN104" s="120"/>
      <c r="AO104" s="120"/>
      <c r="AP104" s="120" t="s">
        <v>212</v>
      </c>
      <c r="AQ104" s="129" t="s">
        <v>760</v>
      </c>
      <c r="AR104" s="120">
        <v>1</v>
      </c>
      <c r="AS104" s="120" t="s">
        <v>213</v>
      </c>
      <c r="AT104" s="129" t="s">
        <v>761</v>
      </c>
      <c r="AU104" s="120">
        <v>12</v>
      </c>
      <c r="AV104" s="120" t="s">
        <v>214</v>
      </c>
      <c r="AW104" s="144" t="s">
        <v>762</v>
      </c>
      <c r="AX104" s="120">
        <v>11</v>
      </c>
      <c r="AY104" s="120"/>
      <c r="AZ104" s="120"/>
      <c r="BA104" s="120"/>
      <c r="BB104" s="120"/>
      <c r="BC104" s="120"/>
      <c r="BD104" s="120"/>
      <c r="BE104" s="120"/>
      <c r="BF104" s="120"/>
      <c r="BG104" s="135"/>
      <c r="BH104" s="57" t="s">
        <v>833</v>
      </c>
      <c r="BI104" s="364" t="s">
        <v>939</v>
      </c>
      <c r="BJ104" s="122"/>
      <c r="BK104" s="122"/>
      <c r="BL104" s="122"/>
      <c r="BM104" s="122"/>
      <c r="BN104" s="122"/>
    </row>
    <row r="105" spans="1:150" ht="25.5" hidden="1" customHeight="1" x14ac:dyDescent="0.25">
      <c r="A105" s="29" t="s">
        <v>150</v>
      </c>
      <c r="B105" s="29" t="s">
        <v>591</v>
      </c>
      <c r="C105" s="29" t="s">
        <v>592</v>
      </c>
      <c r="D105" s="30" t="s">
        <v>593</v>
      </c>
      <c r="E105" s="31" t="s">
        <v>280</v>
      </c>
      <c r="F105" s="32" t="s">
        <v>154</v>
      </c>
      <c r="G105" s="32" t="s">
        <v>321</v>
      </c>
      <c r="H105" s="32" t="s">
        <v>590</v>
      </c>
      <c r="I105" s="32" t="s">
        <v>115</v>
      </c>
      <c r="J105" s="32"/>
      <c r="K105" s="32"/>
      <c r="L105" s="32"/>
      <c r="M105" s="32"/>
      <c r="N105" s="33">
        <v>77491.23</v>
      </c>
      <c r="O105" s="33">
        <v>22331.96</v>
      </c>
      <c r="P105" s="33"/>
      <c r="Q105" s="33"/>
      <c r="R105" s="33"/>
      <c r="S105" s="33">
        <v>55159.27</v>
      </c>
      <c r="T105" s="34">
        <v>42644</v>
      </c>
      <c r="U105" s="35">
        <v>42699</v>
      </c>
      <c r="V105" s="35">
        <v>42794</v>
      </c>
      <c r="W105" s="36">
        <v>43220</v>
      </c>
      <c r="X105" s="114">
        <v>0</v>
      </c>
      <c r="Y105" s="114">
        <v>55462</v>
      </c>
      <c r="Z105" s="114">
        <v>0</v>
      </c>
      <c r="AA105" s="114">
        <v>0</v>
      </c>
      <c r="AB105" s="114">
        <v>0</v>
      </c>
      <c r="AC105" s="114"/>
      <c r="AD105" s="139"/>
      <c r="AE105" s="115"/>
      <c r="AF105" s="119">
        <v>27</v>
      </c>
      <c r="AG105" s="129" t="s">
        <v>247</v>
      </c>
      <c r="AH105" s="120"/>
      <c r="AI105" s="135"/>
      <c r="AJ105" s="136"/>
      <c r="AK105" s="119"/>
      <c r="AL105" s="120"/>
      <c r="AM105" s="120"/>
      <c r="AN105" s="120"/>
      <c r="AO105" s="120"/>
      <c r="AP105" s="120" t="s">
        <v>212</v>
      </c>
      <c r="AQ105" s="129" t="s">
        <v>760</v>
      </c>
      <c r="AR105" s="120">
        <v>1</v>
      </c>
      <c r="AS105" s="120" t="s">
        <v>213</v>
      </c>
      <c r="AT105" s="129" t="s">
        <v>761</v>
      </c>
      <c r="AU105" s="120">
        <v>62</v>
      </c>
      <c r="AV105" s="120" t="s">
        <v>214</v>
      </c>
      <c r="AW105" s="144" t="s">
        <v>762</v>
      </c>
      <c r="AX105" s="120">
        <v>20</v>
      </c>
      <c r="AY105" s="120"/>
      <c r="AZ105" s="120"/>
      <c r="BA105" s="120"/>
      <c r="BB105" s="120"/>
      <c r="BC105" s="120"/>
      <c r="BD105" s="120"/>
      <c r="BE105" s="120"/>
      <c r="BF105" s="120"/>
      <c r="BG105" s="135"/>
      <c r="BH105" s="57" t="s">
        <v>831</v>
      </c>
      <c r="BI105" s="364" t="s">
        <v>939</v>
      </c>
    </row>
    <row r="106" spans="1:150" ht="25.5" hidden="1" customHeight="1" x14ac:dyDescent="0.25">
      <c r="A106" s="29" t="s">
        <v>151</v>
      </c>
      <c r="B106" s="29" t="s">
        <v>594</v>
      </c>
      <c r="C106" s="29" t="s">
        <v>595</v>
      </c>
      <c r="D106" s="30" t="s">
        <v>596</v>
      </c>
      <c r="E106" s="31" t="s">
        <v>297</v>
      </c>
      <c r="F106" s="32" t="s">
        <v>154</v>
      </c>
      <c r="G106" s="32" t="s">
        <v>399</v>
      </c>
      <c r="H106" s="32" t="s">
        <v>590</v>
      </c>
      <c r="I106" s="32" t="s">
        <v>115</v>
      </c>
      <c r="J106" s="32"/>
      <c r="K106" s="32"/>
      <c r="L106" s="32"/>
      <c r="M106" s="32"/>
      <c r="N106" s="33">
        <v>184477.95</v>
      </c>
      <c r="O106" s="33">
        <v>27671.7</v>
      </c>
      <c r="P106" s="33"/>
      <c r="Q106" s="33"/>
      <c r="R106" s="33"/>
      <c r="S106" s="33">
        <v>156806.25</v>
      </c>
      <c r="T106" s="34">
        <v>42644</v>
      </c>
      <c r="U106" s="35">
        <v>42705</v>
      </c>
      <c r="V106" s="35">
        <v>42825</v>
      </c>
      <c r="W106" s="36">
        <v>43585</v>
      </c>
      <c r="X106" s="114"/>
      <c r="Y106" s="114">
        <v>65214.184000000001</v>
      </c>
      <c r="Z106" s="114">
        <v>65214.184000000001</v>
      </c>
      <c r="AA106" s="114">
        <f>S106-Y106-Z106</f>
        <v>26377.881999999991</v>
      </c>
      <c r="AB106" s="114"/>
      <c r="AC106" s="114"/>
      <c r="AD106" s="139"/>
      <c r="AE106" s="115"/>
      <c r="AF106" s="119">
        <v>27</v>
      </c>
      <c r="AG106" s="129" t="s">
        <v>247</v>
      </c>
      <c r="AH106" s="120"/>
      <c r="AI106" s="135"/>
      <c r="AJ106" s="136"/>
      <c r="AK106" s="119"/>
      <c r="AL106" s="120"/>
      <c r="AM106" s="120"/>
      <c r="AN106" s="120"/>
      <c r="AO106" s="120"/>
      <c r="AP106" s="120" t="s">
        <v>212</v>
      </c>
      <c r="AQ106" s="129" t="s">
        <v>760</v>
      </c>
      <c r="AR106" s="120">
        <v>1</v>
      </c>
      <c r="AS106" s="120" t="s">
        <v>213</v>
      </c>
      <c r="AT106" s="129" t="s">
        <v>761</v>
      </c>
      <c r="AU106" s="120">
        <v>35</v>
      </c>
      <c r="AV106" s="120" t="s">
        <v>214</v>
      </c>
      <c r="AW106" s="144" t="s">
        <v>762</v>
      </c>
      <c r="AX106" s="120">
        <v>23</v>
      </c>
      <c r="AY106" s="120"/>
      <c r="AZ106" s="120"/>
      <c r="BA106" s="120"/>
      <c r="BB106" s="120"/>
      <c r="BC106" s="120"/>
      <c r="BD106" s="120"/>
      <c r="BE106" s="120"/>
      <c r="BF106" s="120"/>
      <c r="BG106" s="135"/>
      <c r="BH106" s="57" t="s">
        <v>832</v>
      </c>
      <c r="BI106" s="364" t="s">
        <v>941</v>
      </c>
    </row>
    <row r="107" spans="1:150" ht="25.5" hidden="1" customHeight="1" x14ac:dyDescent="0.25">
      <c r="A107" s="29" t="s">
        <v>152</v>
      </c>
      <c r="B107" s="29" t="s">
        <v>597</v>
      </c>
      <c r="C107" s="29" t="s">
        <v>598</v>
      </c>
      <c r="D107" s="30" t="s">
        <v>599</v>
      </c>
      <c r="E107" s="31" t="s">
        <v>600</v>
      </c>
      <c r="F107" s="32" t="s">
        <v>154</v>
      </c>
      <c r="G107" s="32" t="s">
        <v>361</v>
      </c>
      <c r="H107" s="32" t="s">
        <v>590</v>
      </c>
      <c r="I107" s="32" t="s">
        <v>115</v>
      </c>
      <c r="J107" s="32"/>
      <c r="K107" s="32"/>
      <c r="L107" s="32"/>
      <c r="M107" s="32"/>
      <c r="N107" s="33">
        <v>416817.53</v>
      </c>
      <c r="O107" s="33">
        <v>179933.32</v>
      </c>
      <c r="P107" s="33"/>
      <c r="Q107" s="33"/>
      <c r="R107" s="33"/>
      <c r="S107" s="33">
        <v>236884.21</v>
      </c>
      <c r="T107" s="34">
        <v>42705</v>
      </c>
      <c r="U107" s="35">
        <v>42795</v>
      </c>
      <c r="V107" s="35">
        <v>42916</v>
      </c>
      <c r="W107" s="36">
        <v>43921</v>
      </c>
      <c r="X107" s="114">
        <v>0</v>
      </c>
      <c r="Y107" s="114">
        <v>75000</v>
      </c>
      <c r="Z107" s="114">
        <v>100000</v>
      </c>
      <c r="AA107" s="114">
        <f>S107-Y107-Z107</f>
        <v>61884.209999999992</v>
      </c>
      <c r="AB107" s="114"/>
      <c r="AC107" s="114"/>
      <c r="AD107" s="139"/>
      <c r="AE107" s="115"/>
      <c r="AF107" s="119">
        <v>27</v>
      </c>
      <c r="AG107" s="129" t="s">
        <v>247</v>
      </c>
      <c r="AH107" s="120"/>
      <c r="AI107" s="135"/>
      <c r="AJ107" s="136"/>
      <c r="AK107" s="119"/>
      <c r="AL107" s="120"/>
      <c r="AM107" s="120"/>
      <c r="AN107" s="120"/>
      <c r="AO107" s="120"/>
      <c r="AP107" s="120" t="s">
        <v>212</v>
      </c>
      <c r="AQ107" s="129" t="s">
        <v>760</v>
      </c>
      <c r="AR107" s="120">
        <v>1</v>
      </c>
      <c r="AS107" s="120" t="s">
        <v>213</v>
      </c>
      <c r="AT107" s="129" t="s">
        <v>761</v>
      </c>
      <c r="AU107" s="120">
        <v>40</v>
      </c>
      <c r="AV107" s="120" t="s">
        <v>214</v>
      </c>
      <c r="AW107" s="144" t="s">
        <v>762</v>
      </c>
      <c r="AX107" s="120">
        <v>20</v>
      </c>
      <c r="AY107" s="120"/>
      <c r="AZ107" s="120"/>
      <c r="BA107" s="120"/>
      <c r="BB107" s="120"/>
      <c r="BC107" s="120"/>
      <c r="BD107" s="120"/>
      <c r="BE107" s="120"/>
      <c r="BF107" s="120"/>
      <c r="BG107" s="135"/>
      <c r="BH107" s="57" t="s">
        <v>834</v>
      </c>
      <c r="BI107" s="364" t="s">
        <v>941</v>
      </c>
    </row>
    <row r="108" spans="1:150" s="113" customFormat="1" ht="25.5" hidden="1" customHeight="1" x14ac:dyDescent="0.25">
      <c r="A108" s="20" t="s">
        <v>98</v>
      </c>
      <c r="B108" s="21" t="s">
        <v>83</v>
      </c>
      <c r="C108" s="21"/>
      <c r="D108" s="37" t="s">
        <v>158</v>
      </c>
      <c r="E108" s="23"/>
      <c r="F108" s="23"/>
      <c r="G108" s="23"/>
      <c r="H108" s="23"/>
      <c r="I108" s="23"/>
      <c r="J108" s="23"/>
      <c r="K108" s="23"/>
      <c r="L108" s="23"/>
      <c r="M108" s="23"/>
      <c r="N108" s="23"/>
      <c r="O108" s="23"/>
      <c r="P108" s="23"/>
      <c r="Q108" s="23"/>
      <c r="R108" s="23"/>
      <c r="S108" s="24"/>
      <c r="T108" s="25"/>
      <c r="U108" s="38"/>
      <c r="V108" s="38"/>
      <c r="W108" s="28" t="s">
        <v>275</v>
      </c>
      <c r="X108" s="108"/>
      <c r="Y108" s="108"/>
      <c r="Z108" s="108"/>
      <c r="AA108" s="108"/>
      <c r="AB108" s="108"/>
      <c r="AC108" s="108"/>
      <c r="AD108" s="138"/>
      <c r="AE108" s="109"/>
      <c r="AF108" s="112"/>
      <c r="AG108" s="110"/>
      <c r="AH108" s="110"/>
      <c r="AI108" s="111"/>
      <c r="AJ108" s="109"/>
      <c r="AK108" s="112"/>
      <c r="AL108" s="110"/>
      <c r="AM108" s="110"/>
      <c r="AN108" s="110"/>
      <c r="AO108" s="110"/>
      <c r="AP108" s="110"/>
      <c r="AQ108" s="110"/>
      <c r="AR108" s="110"/>
      <c r="AS108" s="110"/>
      <c r="AT108" s="110"/>
      <c r="AU108" s="110"/>
      <c r="AV108" s="110"/>
      <c r="AW108" s="110"/>
      <c r="AX108" s="110"/>
      <c r="AY108" s="110"/>
      <c r="AZ108" s="110"/>
      <c r="BA108" s="110"/>
      <c r="BB108" s="110"/>
      <c r="BC108" s="110"/>
      <c r="BD108" s="110"/>
      <c r="BE108" s="110"/>
      <c r="BF108" s="110"/>
      <c r="BG108" s="111"/>
      <c r="BH108" s="57"/>
      <c r="BI108" s="364" t="s">
        <v>275</v>
      </c>
      <c r="BJ108" s="101"/>
      <c r="BK108" s="101"/>
      <c r="BL108" s="101"/>
      <c r="BM108" s="101"/>
      <c r="BN108" s="101"/>
      <c r="BO108" s="101"/>
      <c r="BP108" s="101"/>
      <c r="BQ108" s="101"/>
      <c r="BR108" s="101"/>
      <c r="BS108" s="101"/>
      <c r="BT108" s="101"/>
      <c r="BU108" s="101"/>
      <c r="BV108" s="101"/>
      <c r="BW108" s="101"/>
      <c r="BX108" s="101"/>
      <c r="BY108" s="101"/>
      <c r="BZ108" s="101"/>
      <c r="CA108" s="101"/>
      <c r="CB108" s="101"/>
      <c r="CC108" s="101"/>
      <c r="CD108" s="101"/>
      <c r="CE108" s="101"/>
      <c r="CF108" s="101"/>
      <c r="CG108" s="101"/>
      <c r="CH108" s="101"/>
      <c r="CI108" s="101"/>
      <c r="CJ108" s="101"/>
      <c r="CK108" s="101"/>
      <c r="CL108" s="101"/>
      <c r="CM108" s="101"/>
      <c r="CN108" s="101"/>
      <c r="CO108" s="101"/>
      <c r="CP108" s="101"/>
      <c r="CQ108" s="101"/>
      <c r="CR108" s="101"/>
      <c r="CS108" s="101"/>
      <c r="CT108" s="101"/>
      <c r="CU108" s="101"/>
      <c r="CV108" s="101"/>
      <c r="CW108" s="101"/>
      <c r="CX108" s="101"/>
      <c r="CY108" s="101"/>
      <c r="CZ108" s="101"/>
      <c r="DA108" s="101"/>
      <c r="DB108" s="101"/>
      <c r="DC108" s="101"/>
      <c r="DD108" s="101"/>
      <c r="DE108" s="101"/>
      <c r="DF108" s="101"/>
      <c r="DG108" s="101"/>
      <c r="DH108" s="101"/>
      <c r="DI108" s="101"/>
      <c r="DJ108" s="101"/>
      <c r="DK108" s="101"/>
      <c r="DL108" s="101"/>
      <c r="DM108" s="101"/>
      <c r="DN108" s="101"/>
      <c r="DO108" s="101"/>
      <c r="DP108" s="101"/>
      <c r="DQ108" s="101"/>
      <c r="DR108" s="101"/>
      <c r="DS108" s="101"/>
      <c r="DT108" s="101"/>
      <c r="DU108" s="101"/>
      <c r="DV108" s="101"/>
      <c r="DW108" s="101"/>
      <c r="DX108" s="101"/>
      <c r="DY108" s="101"/>
      <c r="DZ108" s="101"/>
      <c r="EA108" s="101"/>
      <c r="EB108" s="101"/>
      <c r="EC108" s="101"/>
      <c r="ED108" s="101"/>
      <c r="EE108" s="101"/>
      <c r="EF108" s="101"/>
      <c r="EG108" s="101"/>
      <c r="EH108" s="101"/>
      <c r="EI108" s="101"/>
      <c r="EJ108" s="101"/>
      <c r="EK108" s="101"/>
      <c r="EL108" s="101"/>
      <c r="EM108" s="101"/>
      <c r="EN108" s="101"/>
      <c r="EO108" s="101"/>
      <c r="EP108" s="101"/>
      <c r="EQ108" s="101"/>
      <c r="ER108" s="101"/>
      <c r="ES108" s="101"/>
      <c r="ET108" s="101"/>
    </row>
    <row r="109" spans="1:150" ht="45" hidden="1" customHeight="1" x14ac:dyDescent="0.25">
      <c r="A109" s="29" t="s">
        <v>153</v>
      </c>
      <c r="B109" s="29" t="s">
        <v>601</v>
      </c>
      <c r="C109" s="29" t="s">
        <v>602</v>
      </c>
      <c r="D109" s="30" t="s">
        <v>603</v>
      </c>
      <c r="E109" s="31" t="s">
        <v>266</v>
      </c>
      <c r="F109" s="32" t="s">
        <v>154</v>
      </c>
      <c r="G109" s="32" t="s">
        <v>604</v>
      </c>
      <c r="H109" s="32" t="s">
        <v>159</v>
      </c>
      <c r="I109" s="32" t="s">
        <v>115</v>
      </c>
      <c r="J109" s="32"/>
      <c r="K109" s="32"/>
      <c r="L109" s="32"/>
      <c r="M109" s="32"/>
      <c r="N109" s="33">
        <v>557789.41</v>
      </c>
      <c r="O109" s="33">
        <v>83668.41</v>
      </c>
      <c r="P109" s="95"/>
      <c r="Q109" s="33"/>
      <c r="R109" s="33"/>
      <c r="S109" s="33">
        <v>474121</v>
      </c>
      <c r="T109" s="34">
        <v>42430</v>
      </c>
      <c r="U109" s="35">
        <v>42522</v>
      </c>
      <c r="V109" s="35">
        <v>42735</v>
      </c>
      <c r="W109" s="36">
        <v>44074</v>
      </c>
      <c r="X109" s="114">
        <v>0</v>
      </c>
      <c r="Y109" s="114">
        <v>0</v>
      </c>
      <c r="Z109" s="114">
        <f>S109*0.45</f>
        <v>213354.45</v>
      </c>
      <c r="AA109" s="114">
        <f>S109*0.45</f>
        <v>213354.45</v>
      </c>
      <c r="AB109" s="114">
        <f>S109*0.1</f>
        <v>47412.100000000006</v>
      </c>
      <c r="AC109" s="114"/>
      <c r="AD109" s="139"/>
      <c r="AE109" s="115"/>
      <c r="AF109" s="119">
        <v>26</v>
      </c>
      <c r="AG109" s="129" t="s">
        <v>246</v>
      </c>
      <c r="AH109" s="120"/>
      <c r="AI109" s="135"/>
      <c r="AJ109" s="136"/>
      <c r="AK109" s="119"/>
      <c r="AL109" s="120"/>
      <c r="AM109" s="120"/>
      <c r="AN109" s="120"/>
      <c r="AO109" s="120"/>
      <c r="AP109" s="120" t="s">
        <v>215</v>
      </c>
      <c r="AQ109" s="129" t="s">
        <v>763</v>
      </c>
      <c r="AR109" s="129">
        <v>25</v>
      </c>
      <c r="AS109" s="120"/>
      <c r="AT109" s="120"/>
      <c r="AU109" s="120"/>
      <c r="AV109" s="120"/>
      <c r="AW109" s="120"/>
      <c r="AX109" s="120"/>
      <c r="AY109" s="120"/>
      <c r="AZ109" s="120"/>
      <c r="BA109" s="120"/>
      <c r="BB109" s="120"/>
      <c r="BC109" s="120"/>
      <c r="BD109" s="120"/>
      <c r="BE109" s="120"/>
      <c r="BF109" s="120"/>
      <c r="BG109" s="135"/>
      <c r="BH109" s="57" t="s">
        <v>836</v>
      </c>
      <c r="BI109" s="364" t="s">
        <v>941</v>
      </c>
      <c r="BJ109" s="122"/>
      <c r="BK109" s="122"/>
      <c r="BL109" s="122"/>
      <c r="BM109" s="122"/>
      <c r="BN109" s="122"/>
    </row>
    <row r="110" spans="1:150" ht="25.5" hidden="1" customHeight="1" x14ac:dyDescent="0.25">
      <c r="A110" s="29" t="s">
        <v>155</v>
      </c>
      <c r="B110" s="29" t="s">
        <v>605</v>
      </c>
      <c r="C110" s="29" t="s">
        <v>606</v>
      </c>
      <c r="D110" s="30" t="s">
        <v>607</v>
      </c>
      <c r="E110" s="31" t="s">
        <v>280</v>
      </c>
      <c r="F110" s="32" t="s">
        <v>154</v>
      </c>
      <c r="G110" s="32" t="s">
        <v>608</v>
      </c>
      <c r="H110" s="32" t="s">
        <v>159</v>
      </c>
      <c r="I110" s="32" t="s">
        <v>115</v>
      </c>
      <c r="J110" s="32"/>
      <c r="K110" s="32"/>
      <c r="L110" s="32"/>
      <c r="M110" s="32"/>
      <c r="N110" s="33">
        <v>203981.18</v>
      </c>
      <c r="O110" s="33">
        <v>30597.18</v>
      </c>
      <c r="P110" s="95"/>
      <c r="Q110" s="33"/>
      <c r="R110" s="33"/>
      <c r="S110" s="33">
        <v>173384</v>
      </c>
      <c r="T110" s="34">
        <v>42430</v>
      </c>
      <c r="U110" s="35">
        <v>42522</v>
      </c>
      <c r="V110" s="35">
        <v>42735</v>
      </c>
      <c r="W110" s="36">
        <v>43404</v>
      </c>
      <c r="X110" s="114">
        <f>S110*0.1</f>
        <v>17338.400000000001</v>
      </c>
      <c r="Y110" s="114">
        <f>S110*0.45</f>
        <v>78022.8</v>
      </c>
      <c r="Z110" s="114">
        <f>S110*0.45</f>
        <v>78022.8</v>
      </c>
      <c r="AA110" s="114">
        <v>0</v>
      </c>
      <c r="AB110" s="114">
        <v>0</v>
      </c>
      <c r="AC110" s="114"/>
      <c r="AD110" s="139"/>
      <c r="AE110" s="115"/>
      <c r="AF110" s="119">
        <v>25</v>
      </c>
      <c r="AG110" s="129" t="s">
        <v>245</v>
      </c>
      <c r="AH110" s="120"/>
      <c r="AI110" s="141"/>
      <c r="AJ110" s="136"/>
      <c r="AK110" s="119"/>
      <c r="AL110" s="120"/>
      <c r="AM110" s="120"/>
      <c r="AN110" s="120"/>
      <c r="AO110" s="120"/>
      <c r="AP110" s="120" t="s">
        <v>215</v>
      </c>
      <c r="AQ110" s="129" t="s">
        <v>763</v>
      </c>
      <c r="AR110" s="120">
        <v>6</v>
      </c>
      <c r="AS110" s="120"/>
      <c r="AT110" s="120"/>
      <c r="AU110" s="120"/>
      <c r="AV110" s="120"/>
      <c r="AW110" s="120"/>
      <c r="AX110" s="120"/>
      <c r="AY110" s="120"/>
      <c r="AZ110" s="120"/>
      <c r="BA110" s="120"/>
      <c r="BB110" s="120"/>
      <c r="BC110" s="120"/>
      <c r="BD110" s="120"/>
      <c r="BE110" s="120"/>
      <c r="BF110" s="120"/>
      <c r="BG110" s="135"/>
      <c r="BH110" s="57" t="s">
        <v>838</v>
      </c>
      <c r="BI110" s="364" t="s">
        <v>941</v>
      </c>
    </row>
    <row r="111" spans="1:150" ht="25.5" hidden="1" customHeight="1" x14ac:dyDescent="0.25">
      <c r="A111" s="29" t="s">
        <v>156</v>
      </c>
      <c r="B111" s="29" t="s">
        <v>609</v>
      </c>
      <c r="C111" s="29" t="s">
        <v>610</v>
      </c>
      <c r="D111" s="30" t="s">
        <v>611</v>
      </c>
      <c r="E111" s="31" t="s">
        <v>297</v>
      </c>
      <c r="F111" s="32" t="s">
        <v>154</v>
      </c>
      <c r="G111" s="32" t="s">
        <v>326</v>
      </c>
      <c r="H111" s="32" t="s">
        <v>159</v>
      </c>
      <c r="I111" s="32" t="s">
        <v>115</v>
      </c>
      <c r="J111" s="32"/>
      <c r="K111" s="32"/>
      <c r="L111" s="32"/>
      <c r="M111" s="32"/>
      <c r="N111" s="33">
        <v>297848.24</v>
      </c>
      <c r="O111" s="33">
        <v>44677.24</v>
      </c>
      <c r="P111" s="95"/>
      <c r="Q111" s="33"/>
      <c r="R111" s="33"/>
      <c r="S111" s="33">
        <v>253171</v>
      </c>
      <c r="T111" s="34">
        <v>42430</v>
      </c>
      <c r="U111" s="35">
        <v>42522</v>
      </c>
      <c r="V111" s="35">
        <v>42613</v>
      </c>
      <c r="W111" s="36">
        <v>43921</v>
      </c>
      <c r="X111" s="114"/>
      <c r="Y111" s="114">
        <v>139244.04999999999</v>
      </c>
      <c r="Z111" s="114">
        <f>S111-Y111</f>
        <v>113926.95000000001</v>
      </c>
      <c r="AA111" s="114">
        <v>0</v>
      </c>
      <c r="AB111" s="114">
        <v>0</v>
      </c>
      <c r="AC111" s="114"/>
      <c r="AD111" s="139"/>
      <c r="AE111" s="115"/>
      <c r="AF111" s="119">
        <v>26</v>
      </c>
      <c r="AG111" s="129" t="s">
        <v>246</v>
      </c>
      <c r="AH111" s="120"/>
      <c r="AI111" s="135"/>
      <c r="AJ111" s="136"/>
      <c r="AK111" s="119"/>
      <c r="AL111" s="120"/>
      <c r="AM111" s="120"/>
      <c r="AN111" s="120"/>
      <c r="AO111" s="120"/>
      <c r="AP111" s="120" t="s">
        <v>215</v>
      </c>
      <c r="AQ111" s="129" t="s">
        <v>764</v>
      </c>
      <c r="AR111" s="120">
        <v>16</v>
      </c>
      <c r="AS111" s="120"/>
      <c r="AT111" s="120"/>
      <c r="AU111" s="120"/>
      <c r="AV111" s="120"/>
      <c r="AW111" s="120"/>
      <c r="AX111" s="120"/>
      <c r="AY111" s="120"/>
      <c r="AZ111" s="120"/>
      <c r="BA111" s="120"/>
      <c r="BB111" s="120"/>
      <c r="BC111" s="120"/>
      <c r="BD111" s="120"/>
      <c r="BE111" s="120"/>
      <c r="BF111" s="120"/>
      <c r="BG111" s="135"/>
      <c r="BH111" s="57" t="s">
        <v>835</v>
      </c>
      <c r="BI111" s="364" t="s">
        <v>941</v>
      </c>
    </row>
    <row r="112" spans="1:150" ht="25.5" hidden="1" customHeight="1" x14ac:dyDescent="0.25">
      <c r="A112" s="29" t="s">
        <v>157</v>
      </c>
      <c r="B112" s="29" t="s">
        <v>612</v>
      </c>
      <c r="C112" s="29" t="s">
        <v>613</v>
      </c>
      <c r="D112" s="30" t="s">
        <v>614</v>
      </c>
      <c r="E112" s="31" t="s">
        <v>272</v>
      </c>
      <c r="F112" s="32" t="s">
        <v>154</v>
      </c>
      <c r="G112" s="32" t="s">
        <v>361</v>
      </c>
      <c r="H112" s="32" t="s">
        <v>159</v>
      </c>
      <c r="I112" s="32" t="s">
        <v>115</v>
      </c>
      <c r="J112" s="32"/>
      <c r="K112" s="32"/>
      <c r="L112" s="32"/>
      <c r="M112" s="32"/>
      <c r="N112" s="33">
        <v>1467581.1764705882</v>
      </c>
      <c r="O112" s="33">
        <v>220137.17647058822</v>
      </c>
      <c r="P112" s="95"/>
      <c r="Q112" s="33"/>
      <c r="R112" s="33"/>
      <c r="S112" s="33">
        <v>1247444</v>
      </c>
      <c r="T112" s="34">
        <v>42430</v>
      </c>
      <c r="U112" s="35">
        <v>42522</v>
      </c>
      <c r="V112" s="35">
        <v>42735</v>
      </c>
      <c r="W112" s="36">
        <v>43738</v>
      </c>
      <c r="X112" s="114">
        <f>S112*0.1</f>
        <v>124744.40000000001</v>
      </c>
      <c r="Y112" s="114">
        <f>S112*0.4</f>
        <v>498977.60000000003</v>
      </c>
      <c r="Z112" s="114">
        <f>S112*0.4</f>
        <v>498977.60000000003</v>
      </c>
      <c r="AA112" s="114">
        <f>S112*0.1</f>
        <v>124744.40000000001</v>
      </c>
      <c r="AB112" s="114">
        <v>0</v>
      </c>
      <c r="AC112" s="114"/>
      <c r="AD112" s="139"/>
      <c r="AE112" s="115"/>
      <c r="AF112" s="119">
        <v>26</v>
      </c>
      <c r="AG112" s="129" t="s">
        <v>246</v>
      </c>
      <c r="AH112" s="120"/>
      <c r="AI112" s="141"/>
      <c r="AJ112" s="136"/>
      <c r="AK112" s="119"/>
      <c r="AL112" s="120"/>
      <c r="AM112" s="120"/>
      <c r="AN112" s="120"/>
      <c r="AO112" s="120"/>
      <c r="AP112" s="120" t="s">
        <v>215</v>
      </c>
      <c r="AQ112" s="129" t="s">
        <v>765</v>
      </c>
      <c r="AR112" s="120">
        <v>42</v>
      </c>
      <c r="AS112" s="120"/>
      <c r="AT112" s="120"/>
      <c r="AU112" s="120"/>
      <c r="AV112" s="120"/>
      <c r="AW112" s="120"/>
      <c r="AX112" s="120"/>
      <c r="AY112" s="120"/>
      <c r="AZ112" s="120"/>
      <c r="BA112" s="120"/>
      <c r="BB112" s="120"/>
      <c r="BC112" s="120"/>
      <c r="BD112" s="120"/>
      <c r="BE112" s="120"/>
      <c r="BF112" s="120"/>
      <c r="BG112" s="135"/>
      <c r="BH112" s="57" t="s">
        <v>837</v>
      </c>
      <c r="BI112" s="364" t="s">
        <v>941</v>
      </c>
    </row>
    <row r="113" spans="1:150" s="165" customFormat="1" ht="24.75" hidden="1" customHeight="1" thickBot="1" x14ac:dyDescent="0.3">
      <c r="A113" s="78" t="s">
        <v>615</v>
      </c>
      <c r="B113" s="79" t="s">
        <v>83</v>
      </c>
      <c r="C113" s="79"/>
      <c r="D113" s="79" t="s">
        <v>616</v>
      </c>
      <c r="E113" s="80"/>
      <c r="F113" s="80"/>
      <c r="G113" s="80"/>
      <c r="H113" s="80"/>
      <c r="I113" s="80"/>
      <c r="J113" s="80"/>
      <c r="K113" s="80"/>
      <c r="L113" s="80"/>
      <c r="M113" s="80"/>
      <c r="N113" s="80"/>
      <c r="O113" s="80"/>
      <c r="P113" s="80"/>
      <c r="Q113" s="80"/>
      <c r="R113" s="80"/>
      <c r="S113" s="80"/>
      <c r="T113" s="81"/>
      <c r="U113" s="82"/>
      <c r="V113" s="82"/>
      <c r="W113" s="83" t="s">
        <v>275</v>
      </c>
      <c r="X113" s="80"/>
      <c r="Y113" s="80"/>
      <c r="Z113" s="80"/>
      <c r="AA113" s="80"/>
      <c r="AB113" s="80"/>
      <c r="AC113" s="80"/>
      <c r="AD113" s="80"/>
      <c r="AE113" s="163"/>
      <c r="AF113" s="80"/>
      <c r="AG113" s="80"/>
      <c r="AH113" s="80"/>
      <c r="AI113" s="80"/>
      <c r="AJ113" s="163"/>
      <c r="AK113" s="80"/>
      <c r="AL113" s="80"/>
      <c r="AM113" s="80"/>
      <c r="AN113" s="80"/>
      <c r="AO113" s="80"/>
      <c r="AP113" s="164"/>
      <c r="AQ113" s="164"/>
      <c r="AR113" s="164"/>
      <c r="AS113" s="164"/>
      <c r="AT113" s="80"/>
      <c r="AU113" s="164"/>
      <c r="AV113" s="164"/>
      <c r="AW113" s="80"/>
      <c r="AX113" s="164"/>
      <c r="AY113" s="164"/>
      <c r="AZ113" s="80"/>
      <c r="BA113" s="164"/>
      <c r="BB113" s="164"/>
      <c r="BC113" s="164"/>
      <c r="BD113" s="164"/>
      <c r="BE113" s="164"/>
      <c r="BF113" s="164"/>
      <c r="BG113" s="164"/>
      <c r="BH113" s="57"/>
      <c r="BI113" s="364" t="s">
        <v>275</v>
      </c>
      <c r="BJ113" s="101"/>
      <c r="BK113" s="101"/>
      <c r="BL113" s="101"/>
      <c r="BM113" s="101"/>
      <c r="BN113" s="101"/>
      <c r="BO113" s="101"/>
      <c r="BP113" s="101"/>
      <c r="BQ113" s="101"/>
      <c r="BR113" s="101"/>
      <c r="BS113" s="101"/>
      <c r="BT113" s="101"/>
      <c r="BU113" s="101"/>
      <c r="BV113" s="101"/>
      <c r="BW113" s="101"/>
      <c r="BX113" s="101"/>
      <c r="BY113" s="101"/>
      <c r="BZ113" s="101"/>
      <c r="CA113" s="101"/>
      <c r="CB113" s="101"/>
      <c r="CC113" s="101"/>
      <c r="CD113" s="101"/>
      <c r="CE113" s="101"/>
      <c r="CF113" s="101"/>
      <c r="CG113" s="101"/>
      <c r="CH113" s="101"/>
      <c r="CI113" s="101"/>
      <c r="CJ113" s="101"/>
      <c r="CK113" s="101"/>
      <c r="CL113" s="101"/>
      <c r="CM113" s="101"/>
      <c r="CN113" s="101"/>
      <c r="CO113" s="101"/>
      <c r="CP113" s="101"/>
      <c r="CQ113" s="101"/>
      <c r="CR113" s="101"/>
      <c r="CS113" s="101"/>
      <c r="CT113" s="101"/>
      <c r="CU113" s="101"/>
      <c r="CV113" s="101"/>
      <c r="CW113" s="101"/>
      <c r="CX113" s="101"/>
      <c r="CY113" s="101"/>
      <c r="CZ113" s="101"/>
      <c r="DA113" s="101"/>
      <c r="DB113" s="101"/>
      <c r="DC113" s="101"/>
      <c r="DD113" s="101"/>
      <c r="DE113" s="101"/>
      <c r="DF113" s="101"/>
      <c r="DG113" s="101"/>
      <c r="DH113" s="101"/>
      <c r="DI113" s="101"/>
      <c r="DJ113" s="101"/>
      <c r="DK113" s="101"/>
      <c r="DL113" s="101"/>
      <c r="DM113" s="101"/>
      <c r="DN113" s="101"/>
      <c r="DO113" s="101"/>
      <c r="DP113" s="101"/>
      <c r="DQ113" s="101"/>
      <c r="DR113" s="101"/>
      <c r="DS113" s="101"/>
      <c r="DT113" s="101"/>
      <c r="DU113" s="101"/>
      <c r="DV113" s="101"/>
      <c r="DW113" s="101"/>
      <c r="DX113" s="101"/>
      <c r="DY113" s="101"/>
      <c r="DZ113" s="101"/>
      <c r="EA113" s="101"/>
      <c r="EB113" s="101"/>
      <c r="EC113" s="101"/>
      <c r="ED113" s="101"/>
      <c r="EE113" s="101"/>
      <c r="EF113" s="101"/>
      <c r="EG113" s="101"/>
      <c r="EH113" s="101"/>
      <c r="EI113" s="101"/>
      <c r="EJ113" s="101"/>
      <c r="EK113" s="101"/>
      <c r="EL113" s="101"/>
      <c r="EM113" s="101"/>
      <c r="EN113" s="101"/>
      <c r="EO113" s="101"/>
      <c r="EP113" s="101"/>
      <c r="EQ113" s="101"/>
      <c r="ER113" s="101"/>
      <c r="ES113" s="101"/>
      <c r="ET113" s="101"/>
    </row>
    <row r="114" spans="1:150" s="165" customFormat="1" ht="24.75" hidden="1" customHeight="1" thickBot="1" x14ac:dyDescent="0.3">
      <c r="A114" s="78" t="s">
        <v>617</v>
      </c>
      <c r="B114" s="79" t="s">
        <v>83</v>
      </c>
      <c r="C114" s="79"/>
      <c r="D114" s="79" t="s">
        <v>618</v>
      </c>
      <c r="E114" s="80"/>
      <c r="F114" s="80"/>
      <c r="G114" s="80"/>
      <c r="H114" s="80"/>
      <c r="I114" s="80"/>
      <c r="J114" s="80"/>
      <c r="K114" s="80"/>
      <c r="L114" s="80"/>
      <c r="M114" s="80"/>
      <c r="N114" s="80"/>
      <c r="O114" s="80"/>
      <c r="P114" s="80"/>
      <c r="Q114" s="80"/>
      <c r="R114" s="80"/>
      <c r="S114" s="80"/>
      <c r="T114" s="81"/>
      <c r="U114" s="82"/>
      <c r="V114" s="82"/>
      <c r="W114" s="83" t="s">
        <v>275</v>
      </c>
      <c r="X114" s="80"/>
      <c r="Y114" s="80"/>
      <c r="Z114" s="80"/>
      <c r="AA114" s="80"/>
      <c r="AB114" s="80"/>
      <c r="AC114" s="80"/>
      <c r="AD114" s="80"/>
      <c r="AE114" s="163"/>
      <c r="AF114" s="80"/>
      <c r="AG114" s="80"/>
      <c r="AH114" s="80"/>
      <c r="AI114" s="80"/>
      <c r="AJ114" s="163"/>
      <c r="AK114" s="80"/>
      <c r="AL114" s="80"/>
      <c r="AM114" s="80"/>
      <c r="AN114" s="80"/>
      <c r="AO114" s="80"/>
      <c r="AP114" s="164"/>
      <c r="AQ114" s="164"/>
      <c r="AR114" s="164"/>
      <c r="AS114" s="164"/>
      <c r="AT114" s="80"/>
      <c r="AU114" s="164"/>
      <c r="AV114" s="164"/>
      <c r="AW114" s="80"/>
      <c r="AX114" s="164"/>
      <c r="AY114" s="164"/>
      <c r="AZ114" s="80"/>
      <c r="BA114" s="164"/>
      <c r="BB114" s="164"/>
      <c r="BC114" s="164"/>
      <c r="BD114" s="164"/>
      <c r="BE114" s="164"/>
      <c r="BF114" s="164"/>
      <c r="BG114" s="164"/>
      <c r="BH114" s="57"/>
      <c r="BI114" s="364" t="s">
        <v>275</v>
      </c>
      <c r="BJ114" s="101"/>
      <c r="BK114" s="101"/>
      <c r="BL114" s="101"/>
      <c r="BM114" s="101"/>
      <c r="BN114" s="101"/>
      <c r="BO114" s="101"/>
      <c r="BP114" s="101"/>
      <c r="BQ114" s="101"/>
      <c r="BR114" s="101"/>
      <c r="BS114" s="101"/>
      <c r="BT114" s="101"/>
      <c r="BU114" s="101"/>
      <c r="BV114" s="101"/>
      <c r="BW114" s="101"/>
      <c r="BX114" s="101"/>
      <c r="BY114" s="101"/>
      <c r="BZ114" s="101"/>
      <c r="CA114" s="101"/>
      <c r="CB114" s="101"/>
      <c r="CC114" s="101"/>
      <c r="CD114" s="101"/>
      <c r="CE114" s="101"/>
      <c r="CF114" s="101"/>
      <c r="CG114" s="101"/>
      <c r="CH114" s="101"/>
      <c r="CI114" s="101"/>
      <c r="CJ114" s="101"/>
      <c r="CK114" s="101"/>
      <c r="CL114" s="101"/>
      <c r="CM114" s="101"/>
      <c r="CN114" s="101"/>
      <c r="CO114" s="101"/>
      <c r="CP114" s="101"/>
      <c r="CQ114" s="101"/>
      <c r="CR114" s="101"/>
      <c r="CS114" s="101"/>
      <c r="CT114" s="101"/>
      <c r="CU114" s="101"/>
      <c r="CV114" s="101"/>
      <c r="CW114" s="101"/>
      <c r="CX114" s="101"/>
      <c r="CY114" s="101"/>
      <c r="CZ114" s="101"/>
      <c r="DA114" s="101"/>
      <c r="DB114" s="101"/>
      <c r="DC114" s="101"/>
      <c r="DD114" s="101"/>
      <c r="DE114" s="101"/>
      <c r="DF114" s="101"/>
      <c r="DG114" s="101"/>
      <c r="DH114" s="101"/>
      <c r="DI114" s="101"/>
      <c r="DJ114" s="101"/>
      <c r="DK114" s="101"/>
      <c r="DL114" s="101"/>
      <c r="DM114" s="101"/>
      <c r="DN114" s="101"/>
      <c r="DO114" s="101"/>
      <c r="DP114" s="101"/>
      <c r="DQ114" s="101"/>
      <c r="DR114" s="101"/>
      <c r="DS114" s="101"/>
      <c r="DT114" s="101"/>
      <c r="DU114" s="101"/>
      <c r="DV114" s="101"/>
      <c r="DW114" s="101"/>
      <c r="DX114" s="101"/>
      <c r="DY114" s="101"/>
      <c r="DZ114" s="101"/>
      <c r="EA114" s="101"/>
      <c r="EB114" s="101"/>
      <c r="EC114" s="101"/>
      <c r="ED114" s="101"/>
      <c r="EE114" s="101"/>
      <c r="EF114" s="101"/>
      <c r="EG114" s="101"/>
      <c r="EH114" s="101"/>
      <c r="EI114" s="101"/>
      <c r="EJ114" s="101"/>
      <c r="EK114" s="101"/>
      <c r="EL114" s="101"/>
      <c r="EM114" s="101"/>
      <c r="EN114" s="101"/>
      <c r="EO114" s="101"/>
      <c r="EP114" s="101"/>
      <c r="EQ114" s="101"/>
      <c r="ER114" s="101"/>
      <c r="ES114" s="101"/>
      <c r="ET114" s="101"/>
    </row>
    <row r="115" spans="1:150" s="113" customFormat="1" ht="25.5" hidden="1" customHeight="1" x14ac:dyDescent="0.25">
      <c r="A115" s="20" t="s">
        <v>619</v>
      </c>
      <c r="B115" s="21" t="s">
        <v>83</v>
      </c>
      <c r="C115" s="21"/>
      <c r="D115" s="22" t="s">
        <v>620</v>
      </c>
      <c r="E115" s="23"/>
      <c r="F115" s="23"/>
      <c r="G115" s="23"/>
      <c r="H115" s="23"/>
      <c r="I115" s="23"/>
      <c r="J115" s="23"/>
      <c r="K115" s="23"/>
      <c r="L115" s="23"/>
      <c r="M115" s="23"/>
      <c r="N115" s="23"/>
      <c r="O115" s="23"/>
      <c r="P115" s="23"/>
      <c r="Q115" s="23"/>
      <c r="R115" s="23"/>
      <c r="S115" s="24"/>
      <c r="T115" s="25"/>
      <c r="U115" s="38"/>
      <c r="V115" s="38"/>
      <c r="W115" s="28" t="s">
        <v>275</v>
      </c>
      <c r="X115" s="108"/>
      <c r="Y115" s="108"/>
      <c r="Z115" s="108"/>
      <c r="AA115" s="108"/>
      <c r="AB115" s="108"/>
      <c r="AC115" s="108"/>
      <c r="AD115" s="138"/>
      <c r="AE115" s="109"/>
      <c r="AF115" s="112"/>
      <c r="AG115" s="110"/>
      <c r="AH115" s="110"/>
      <c r="AI115" s="111"/>
      <c r="AJ115" s="109"/>
      <c r="AK115" s="112"/>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1"/>
      <c r="BH115" s="57"/>
      <c r="BI115" s="364" t="s">
        <v>275</v>
      </c>
      <c r="BJ115" s="101"/>
      <c r="BK115" s="101"/>
      <c r="BL115" s="101"/>
      <c r="BM115" s="101"/>
      <c r="BN115" s="101"/>
      <c r="BO115" s="101"/>
      <c r="BP115" s="101"/>
      <c r="BQ115" s="101"/>
      <c r="BR115" s="101"/>
      <c r="BS115" s="101"/>
      <c r="BT115" s="101"/>
      <c r="BU115" s="101"/>
      <c r="BV115" s="101"/>
      <c r="BW115" s="101"/>
      <c r="BX115" s="101"/>
      <c r="BY115" s="101"/>
      <c r="BZ115" s="101"/>
      <c r="CA115" s="101"/>
      <c r="CB115" s="101"/>
      <c r="CC115" s="101"/>
      <c r="CD115" s="101"/>
      <c r="CE115" s="101"/>
      <c r="CF115" s="101"/>
      <c r="CG115" s="101"/>
      <c r="CH115" s="101"/>
      <c r="CI115" s="101"/>
      <c r="CJ115" s="101"/>
      <c r="CK115" s="101"/>
      <c r="CL115" s="101"/>
      <c r="CM115" s="101"/>
      <c r="CN115" s="101"/>
      <c r="CO115" s="101"/>
      <c r="CP115" s="101"/>
      <c r="CQ115" s="101"/>
      <c r="CR115" s="101"/>
      <c r="CS115" s="101"/>
      <c r="CT115" s="101"/>
      <c r="CU115" s="101"/>
      <c r="CV115" s="101"/>
      <c r="CW115" s="101"/>
      <c r="CX115" s="101"/>
      <c r="CY115" s="101"/>
      <c r="CZ115" s="101"/>
      <c r="DA115" s="101"/>
      <c r="DB115" s="101"/>
      <c r="DC115" s="101"/>
      <c r="DD115" s="101"/>
      <c r="DE115" s="101"/>
      <c r="DF115" s="101"/>
      <c r="DG115" s="101"/>
      <c r="DH115" s="101"/>
      <c r="DI115" s="101"/>
      <c r="DJ115" s="101"/>
      <c r="DK115" s="101"/>
      <c r="DL115" s="101"/>
      <c r="DM115" s="101"/>
      <c r="DN115" s="101"/>
      <c r="DO115" s="101"/>
      <c r="DP115" s="101"/>
      <c r="DQ115" s="101"/>
      <c r="DR115" s="101"/>
      <c r="DS115" s="101"/>
      <c r="DT115" s="101"/>
      <c r="DU115" s="101"/>
      <c r="DV115" s="101"/>
      <c r="DW115" s="101"/>
      <c r="DX115" s="101"/>
      <c r="DY115" s="101"/>
      <c r="DZ115" s="101"/>
      <c r="EA115" s="101"/>
      <c r="EB115" s="101"/>
      <c r="EC115" s="101"/>
      <c r="ED115" s="101"/>
      <c r="EE115" s="101"/>
      <c r="EF115" s="101"/>
      <c r="EG115" s="101"/>
      <c r="EH115" s="101"/>
      <c r="EI115" s="101"/>
      <c r="EJ115" s="101"/>
      <c r="EK115" s="101"/>
      <c r="EL115" s="101"/>
      <c r="EM115" s="101"/>
      <c r="EN115" s="101"/>
      <c r="EO115" s="101"/>
      <c r="EP115" s="101"/>
      <c r="EQ115" s="101"/>
      <c r="ER115" s="101"/>
      <c r="ES115" s="101"/>
      <c r="ET115" s="101"/>
    </row>
    <row r="116" spans="1:150" ht="25.5" hidden="1" customHeight="1" x14ac:dyDescent="0.25">
      <c r="A116" s="29" t="s">
        <v>621</v>
      </c>
      <c r="B116" s="29" t="s">
        <v>622</v>
      </c>
      <c r="C116" s="29" t="s">
        <v>623</v>
      </c>
      <c r="D116" s="30" t="s">
        <v>1007</v>
      </c>
      <c r="E116" s="31" t="s">
        <v>280</v>
      </c>
      <c r="F116" s="32" t="s">
        <v>114</v>
      </c>
      <c r="G116" s="32" t="s">
        <v>408</v>
      </c>
      <c r="H116" s="32" t="s">
        <v>117</v>
      </c>
      <c r="I116" s="32" t="s">
        <v>115</v>
      </c>
      <c r="J116" s="32"/>
      <c r="K116" s="32"/>
      <c r="L116" s="32"/>
      <c r="M116" s="32"/>
      <c r="N116" s="348">
        <v>931508</v>
      </c>
      <c r="O116" s="348">
        <v>139727</v>
      </c>
      <c r="P116" s="42">
        <v>0</v>
      </c>
      <c r="Q116" s="42">
        <v>0</v>
      </c>
      <c r="R116" s="42">
        <v>0</v>
      </c>
      <c r="S116" s="348">
        <v>791781</v>
      </c>
      <c r="T116" s="96">
        <v>43040</v>
      </c>
      <c r="U116" s="58">
        <v>43070</v>
      </c>
      <c r="V116" s="58">
        <v>43220</v>
      </c>
      <c r="W116" s="97">
        <v>44296</v>
      </c>
      <c r="X116" s="91"/>
      <c r="Y116" s="91">
        <v>0</v>
      </c>
      <c r="Z116" s="91">
        <v>333000</v>
      </c>
      <c r="AA116" s="91">
        <v>100500</v>
      </c>
      <c r="AB116" s="91">
        <v>0</v>
      </c>
      <c r="AC116" s="91"/>
      <c r="AD116" s="149"/>
      <c r="AE116" s="115"/>
      <c r="AF116" s="133">
        <v>49</v>
      </c>
      <c r="AG116" s="116" t="s">
        <v>257</v>
      </c>
      <c r="AH116" s="117"/>
      <c r="AI116" s="132"/>
      <c r="AJ116" s="136"/>
      <c r="AK116" s="133"/>
      <c r="AL116" s="117"/>
      <c r="AM116" s="117"/>
      <c r="AN116" s="117"/>
      <c r="AO116" s="117"/>
      <c r="AP116" s="117" t="s">
        <v>766</v>
      </c>
      <c r="AQ116" s="116" t="s">
        <v>767</v>
      </c>
      <c r="AR116" s="116">
        <v>69</v>
      </c>
      <c r="AS116" s="116" t="s">
        <v>768</v>
      </c>
      <c r="AT116" s="116" t="s">
        <v>234</v>
      </c>
      <c r="AU116" s="117">
        <v>4</v>
      </c>
      <c r="AV116" s="117" t="s">
        <v>769</v>
      </c>
      <c r="AW116" s="116" t="s">
        <v>235</v>
      </c>
      <c r="AX116" s="117">
        <v>2</v>
      </c>
      <c r="AY116" s="117"/>
      <c r="AZ116" s="117"/>
      <c r="BA116" s="117"/>
      <c r="BB116" s="117"/>
      <c r="BC116" s="117"/>
      <c r="BD116" s="117"/>
      <c r="BE116" s="117"/>
      <c r="BF116" s="117"/>
      <c r="BG116" s="132"/>
      <c r="BH116" s="57" t="s">
        <v>1074</v>
      </c>
      <c r="BI116" s="364" t="s">
        <v>941</v>
      </c>
    </row>
    <row r="117" spans="1:150" ht="25.5" hidden="1" customHeight="1" x14ac:dyDescent="0.25">
      <c r="A117" s="230" t="s">
        <v>794</v>
      </c>
      <c r="B117" s="29"/>
      <c r="C117" s="29"/>
      <c r="D117" s="230" t="s">
        <v>795</v>
      </c>
      <c r="E117" s="31"/>
      <c r="F117" s="32"/>
      <c r="G117" s="32"/>
      <c r="H117" s="32"/>
      <c r="I117" s="32"/>
      <c r="J117" s="32"/>
      <c r="K117" s="32"/>
      <c r="L117" s="32"/>
      <c r="M117" s="32"/>
      <c r="N117" s="231"/>
      <c r="O117" s="231"/>
      <c r="P117" s="42"/>
      <c r="Q117" s="42"/>
      <c r="R117" s="42"/>
      <c r="S117" s="231"/>
      <c r="T117" s="58"/>
      <c r="U117" s="58"/>
      <c r="V117" s="58"/>
      <c r="W117" s="97"/>
      <c r="X117" s="91"/>
      <c r="Y117" s="91"/>
      <c r="Z117" s="91"/>
      <c r="AA117" s="91"/>
      <c r="AB117" s="91"/>
      <c r="AC117" s="91"/>
      <c r="AD117" s="91"/>
      <c r="AE117" s="115"/>
      <c r="AF117" s="117"/>
      <c r="AG117" s="116"/>
      <c r="AH117" s="117"/>
      <c r="AI117" s="117"/>
      <c r="AJ117" s="136"/>
      <c r="AK117" s="117"/>
      <c r="AL117" s="117"/>
      <c r="AM117" s="117"/>
      <c r="AN117" s="117"/>
      <c r="AO117" s="117"/>
      <c r="AP117" s="117"/>
      <c r="AQ117" s="116"/>
      <c r="AR117" s="116"/>
      <c r="AS117" s="116"/>
      <c r="AT117" s="116"/>
      <c r="AU117" s="117"/>
      <c r="AV117" s="117"/>
      <c r="AW117" s="116"/>
      <c r="AX117" s="117"/>
      <c r="AY117" s="117"/>
      <c r="AZ117" s="117"/>
      <c r="BA117" s="117"/>
      <c r="BB117" s="117"/>
      <c r="BC117" s="117"/>
      <c r="BD117" s="117"/>
      <c r="BE117" s="117"/>
      <c r="BF117" s="117"/>
      <c r="BG117" s="132"/>
      <c r="BH117" s="57"/>
      <c r="BI117" s="364" t="s">
        <v>275</v>
      </c>
    </row>
    <row r="118" spans="1:150" s="165" customFormat="1" ht="24.75" hidden="1" customHeight="1" x14ac:dyDescent="0.25">
      <c r="A118" s="232" t="s">
        <v>627</v>
      </c>
      <c r="B118" s="232" t="s">
        <v>83</v>
      </c>
      <c r="C118" s="232"/>
      <c r="D118" s="232" t="s">
        <v>628</v>
      </c>
      <c r="E118" s="166"/>
      <c r="F118" s="166"/>
      <c r="G118" s="166"/>
      <c r="H118" s="166"/>
      <c r="I118" s="166"/>
      <c r="J118" s="166"/>
      <c r="K118" s="166"/>
      <c r="L118" s="166"/>
      <c r="M118" s="166"/>
      <c r="N118" s="166"/>
      <c r="O118" s="166"/>
      <c r="P118" s="166"/>
      <c r="Q118" s="166"/>
      <c r="R118" s="166"/>
      <c r="S118" s="166"/>
      <c r="T118" s="82"/>
      <c r="U118" s="82"/>
      <c r="V118" s="82"/>
      <c r="W118" s="83" t="s">
        <v>275</v>
      </c>
      <c r="X118" s="166"/>
      <c r="Y118" s="166"/>
      <c r="Z118" s="166"/>
      <c r="AA118" s="166"/>
      <c r="AB118" s="166"/>
      <c r="AC118" s="166"/>
      <c r="AD118" s="166"/>
      <c r="AE118" s="163"/>
      <c r="AF118" s="166"/>
      <c r="AG118" s="166"/>
      <c r="AH118" s="166"/>
      <c r="AI118" s="166"/>
      <c r="AJ118" s="163"/>
      <c r="AK118" s="166"/>
      <c r="AL118" s="166"/>
      <c r="AM118" s="166"/>
      <c r="AN118" s="166"/>
      <c r="AO118" s="166"/>
      <c r="AP118" s="169"/>
      <c r="AQ118" s="169"/>
      <c r="AR118" s="169"/>
      <c r="AS118" s="169"/>
      <c r="AT118" s="166"/>
      <c r="AU118" s="169"/>
      <c r="AV118" s="169"/>
      <c r="AW118" s="166"/>
      <c r="AX118" s="169"/>
      <c r="AY118" s="169"/>
      <c r="AZ118" s="166"/>
      <c r="BA118" s="169"/>
      <c r="BB118" s="169"/>
      <c r="BC118" s="169"/>
      <c r="BD118" s="169"/>
      <c r="BE118" s="169"/>
      <c r="BF118" s="169"/>
      <c r="BG118" s="368"/>
      <c r="BH118" s="57"/>
      <c r="BI118" s="364" t="s">
        <v>275</v>
      </c>
      <c r="BJ118" s="101"/>
      <c r="BK118" s="101"/>
      <c r="BL118" s="101"/>
      <c r="BM118" s="101"/>
      <c r="BN118" s="101"/>
      <c r="BO118" s="101"/>
      <c r="BP118" s="101"/>
      <c r="BQ118" s="101"/>
      <c r="BR118" s="101"/>
      <c r="BS118" s="101"/>
      <c r="BT118" s="101"/>
      <c r="BU118" s="101"/>
      <c r="BV118" s="101"/>
      <c r="BW118" s="101"/>
      <c r="BX118" s="101"/>
      <c r="BY118" s="101"/>
      <c r="BZ118" s="101"/>
      <c r="CA118" s="101"/>
      <c r="CB118" s="101"/>
      <c r="CC118" s="101"/>
      <c r="CD118" s="101"/>
      <c r="CE118" s="101"/>
      <c r="CF118" s="101"/>
      <c r="CG118" s="101"/>
      <c r="CH118" s="101"/>
      <c r="CI118" s="101"/>
      <c r="CJ118" s="101"/>
      <c r="CK118" s="101"/>
      <c r="CL118" s="101"/>
      <c r="CM118" s="101"/>
      <c r="CN118" s="101"/>
      <c r="CO118" s="101"/>
      <c r="CP118" s="101"/>
      <c r="CQ118" s="101"/>
      <c r="CR118" s="101"/>
      <c r="CS118" s="101"/>
      <c r="CT118" s="101"/>
      <c r="CU118" s="101"/>
      <c r="CV118" s="101"/>
      <c r="CW118" s="101"/>
      <c r="CX118" s="101"/>
      <c r="CY118" s="101"/>
      <c r="CZ118" s="101"/>
      <c r="DA118" s="101"/>
      <c r="DB118" s="101"/>
      <c r="DC118" s="101"/>
      <c r="DD118" s="101"/>
      <c r="DE118" s="101"/>
      <c r="DF118" s="101"/>
      <c r="DG118" s="101"/>
      <c r="DH118" s="101"/>
      <c r="DI118" s="101"/>
      <c r="DJ118" s="101"/>
      <c r="DK118" s="101"/>
      <c r="DL118" s="101"/>
      <c r="DM118" s="101"/>
      <c r="DN118" s="101"/>
      <c r="DO118" s="101"/>
      <c r="DP118" s="101"/>
      <c r="DQ118" s="101"/>
      <c r="DR118" s="101"/>
      <c r="DS118" s="101"/>
      <c r="DT118" s="101"/>
      <c r="DU118" s="101"/>
      <c r="DV118" s="101"/>
      <c r="DW118" s="101"/>
      <c r="DX118" s="101"/>
      <c r="DY118" s="101"/>
      <c r="DZ118" s="101"/>
      <c r="EA118" s="101"/>
      <c r="EB118" s="101"/>
      <c r="EC118" s="101"/>
      <c r="ED118" s="101"/>
      <c r="EE118" s="101"/>
      <c r="EF118" s="101"/>
      <c r="EG118" s="101"/>
      <c r="EH118" s="101"/>
      <c r="EI118" s="101"/>
      <c r="EJ118" s="101"/>
      <c r="EK118" s="101"/>
      <c r="EL118" s="101"/>
      <c r="EM118" s="101"/>
      <c r="EN118" s="101"/>
      <c r="EO118" s="101"/>
      <c r="EP118" s="101"/>
      <c r="EQ118" s="101"/>
      <c r="ER118" s="101"/>
      <c r="ES118" s="101"/>
      <c r="ET118" s="101"/>
    </row>
    <row r="119" spans="1:150" s="165" customFormat="1" ht="24.75" hidden="1" customHeight="1" x14ac:dyDescent="0.25">
      <c r="A119" s="232" t="s">
        <v>629</v>
      </c>
      <c r="B119" s="232" t="s">
        <v>83</v>
      </c>
      <c r="C119" s="232"/>
      <c r="D119" s="232" t="s">
        <v>630</v>
      </c>
      <c r="E119" s="166"/>
      <c r="F119" s="166"/>
      <c r="G119" s="166"/>
      <c r="H119" s="166"/>
      <c r="I119" s="166"/>
      <c r="J119" s="166"/>
      <c r="K119" s="166"/>
      <c r="L119" s="166"/>
      <c r="M119" s="166"/>
      <c r="N119" s="166"/>
      <c r="O119" s="166"/>
      <c r="P119" s="166"/>
      <c r="Q119" s="166"/>
      <c r="R119" s="166"/>
      <c r="S119" s="166"/>
      <c r="T119" s="82"/>
      <c r="U119" s="82"/>
      <c r="V119" s="82"/>
      <c r="W119" s="83" t="s">
        <v>275</v>
      </c>
      <c r="X119" s="166"/>
      <c r="Y119" s="166"/>
      <c r="Z119" s="166"/>
      <c r="AA119" s="166"/>
      <c r="AB119" s="166"/>
      <c r="AC119" s="166"/>
      <c r="AD119" s="166"/>
      <c r="AE119" s="163"/>
      <c r="AF119" s="166"/>
      <c r="AG119" s="166"/>
      <c r="AH119" s="166"/>
      <c r="AI119" s="166"/>
      <c r="AJ119" s="163"/>
      <c r="AK119" s="166"/>
      <c r="AL119" s="166"/>
      <c r="AM119" s="166"/>
      <c r="AN119" s="166"/>
      <c r="AO119" s="166"/>
      <c r="AP119" s="169"/>
      <c r="AQ119" s="169"/>
      <c r="AR119" s="169"/>
      <c r="AS119" s="169"/>
      <c r="AT119" s="166"/>
      <c r="AU119" s="169"/>
      <c r="AV119" s="169"/>
      <c r="AW119" s="166"/>
      <c r="AX119" s="169"/>
      <c r="AY119" s="169"/>
      <c r="AZ119" s="166"/>
      <c r="BA119" s="169"/>
      <c r="BB119" s="169"/>
      <c r="BC119" s="169"/>
      <c r="BD119" s="169"/>
      <c r="BE119" s="169"/>
      <c r="BF119" s="169"/>
      <c r="BG119" s="368"/>
      <c r="BH119" s="57"/>
      <c r="BI119" s="364" t="s">
        <v>275</v>
      </c>
      <c r="BJ119" s="101"/>
      <c r="BK119" s="101"/>
      <c r="BL119" s="101"/>
      <c r="BM119" s="101"/>
      <c r="BN119" s="101"/>
      <c r="BO119" s="101"/>
      <c r="BP119" s="101"/>
      <c r="BQ119" s="101"/>
      <c r="BR119" s="101"/>
      <c r="BS119" s="101"/>
      <c r="BT119" s="101"/>
      <c r="BU119" s="101"/>
      <c r="BV119" s="101"/>
      <c r="BW119" s="101"/>
      <c r="BX119" s="101"/>
      <c r="BY119" s="101"/>
      <c r="BZ119" s="101"/>
      <c r="CA119" s="101"/>
      <c r="CB119" s="101"/>
      <c r="CC119" s="101"/>
      <c r="CD119" s="101"/>
      <c r="CE119" s="101"/>
      <c r="CF119" s="101"/>
      <c r="CG119" s="101"/>
      <c r="CH119" s="101"/>
      <c r="CI119" s="101"/>
      <c r="CJ119" s="101"/>
      <c r="CK119" s="101"/>
      <c r="CL119" s="101"/>
      <c r="CM119" s="101"/>
      <c r="CN119" s="101"/>
      <c r="CO119" s="101"/>
      <c r="CP119" s="101"/>
      <c r="CQ119" s="101"/>
      <c r="CR119" s="101"/>
      <c r="CS119" s="101"/>
      <c r="CT119" s="101"/>
      <c r="CU119" s="101"/>
      <c r="CV119" s="101"/>
      <c r="CW119" s="101"/>
      <c r="CX119" s="101"/>
      <c r="CY119" s="101"/>
      <c r="CZ119" s="101"/>
      <c r="DA119" s="101"/>
      <c r="DB119" s="101"/>
      <c r="DC119" s="101"/>
      <c r="DD119" s="101"/>
      <c r="DE119" s="101"/>
      <c r="DF119" s="101"/>
      <c r="DG119" s="101"/>
      <c r="DH119" s="101"/>
      <c r="DI119" s="101"/>
      <c r="DJ119" s="101"/>
      <c r="DK119" s="101"/>
      <c r="DL119" s="101"/>
      <c r="DM119" s="101"/>
      <c r="DN119" s="101"/>
      <c r="DO119" s="101"/>
      <c r="DP119" s="101"/>
      <c r="DQ119" s="101"/>
      <c r="DR119" s="101"/>
      <c r="DS119" s="101"/>
      <c r="DT119" s="101"/>
      <c r="DU119" s="101"/>
      <c r="DV119" s="101"/>
      <c r="DW119" s="101"/>
      <c r="DX119" s="101"/>
      <c r="DY119" s="101"/>
      <c r="DZ119" s="101"/>
      <c r="EA119" s="101"/>
      <c r="EB119" s="101"/>
      <c r="EC119" s="101"/>
      <c r="ED119" s="101"/>
      <c r="EE119" s="101"/>
      <c r="EF119" s="101"/>
      <c r="EG119" s="101"/>
      <c r="EH119" s="101"/>
      <c r="EI119" s="101"/>
      <c r="EJ119" s="101"/>
      <c r="EK119" s="101"/>
      <c r="EL119" s="101"/>
      <c r="EM119" s="101"/>
      <c r="EN119" s="101"/>
      <c r="EO119" s="101"/>
      <c r="EP119" s="101"/>
      <c r="EQ119" s="101"/>
      <c r="ER119" s="101"/>
      <c r="ES119" s="101"/>
      <c r="ET119" s="101"/>
    </row>
    <row r="120" spans="1:150" s="113" customFormat="1" ht="25.5" hidden="1" customHeight="1" x14ac:dyDescent="0.25">
      <c r="A120" s="65" t="s">
        <v>631</v>
      </c>
      <c r="B120" s="218" t="s">
        <v>83</v>
      </c>
      <c r="C120" s="218"/>
      <c r="D120" s="219" t="s">
        <v>632</v>
      </c>
      <c r="E120" s="220"/>
      <c r="F120" s="220"/>
      <c r="G120" s="220"/>
      <c r="H120" s="220"/>
      <c r="I120" s="220"/>
      <c r="J120" s="220"/>
      <c r="K120" s="220"/>
      <c r="L120" s="220"/>
      <c r="M120" s="220"/>
      <c r="N120" s="220"/>
      <c r="O120" s="220"/>
      <c r="P120" s="220"/>
      <c r="Q120" s="220"/>
      <c r="R120" s="220"/>
      <c r="S120" s="221"/>
      <c r="T120" s="222"/>
      <c r="U120" s="223"/>
      <c r="V120" s="223"/>
      <c r="W120" s="224" t="s">
        <v>275</v>
      </c>
      <c r="X120" s="225"/>
      <c r="Y120" s="225"/>
      <c r="Z120" s="225"/>
      <c r="AA120" s="225"/>
      <c r="AB120" s="225"/>
      <c r="AC120" s="225"/>
      <c r="AD120" s="226"/>
      <c r="AE120" s="159"/>
      <c r="AF120" s="227"/>
      <c r="AG120" s="228"/>
      <c r="AH120" s="228"/>
      <c r="AI120" s="229"/>
      <c r="AJ120" s="159"/>
      <c r="AK120" s="227"/>
      <c r="AL120" s="228"/>
      <c r="AM120" s="228"/>
      <c r="AN120" s="228"/>
      <c r="AO120" s="228"/>
      <c r="AP120" s="228"/>
      <c r="AQ120" s="228"/>
      <c r="AR120" s="228"/>
      <c r="AS120" s="228"/>
      <c r="AT120" s="228"/>
      <c r="AU120" s="228"/>
      <c r="AV120" s="228"/>
      <c r="AW120" s="228"/>
      <c r="AX120" s="228"/>
      <c r="AY120" s="228"/>
      <c r="AZ120" s="228"/>
      <c r="BA120" s="228"/>
      <c r="BB120" s="228"/>
      <c r="BC120" s="228"/>
      <c r="BD120" s="228"/>
      <c r="BE120" s="228"/>
      <c r="BF120" s="228"/>
      <c r="BG120" s="229"/>
      <c r="BH120" s="57"/>
      <c r="BI120" s="364" t="s">
        <v>275</v>
      </c>
      <c r="BJ120" s="101"/>
      <c r="BK120" s="101"/>
      <c r="BL120" s="101"/>
      <c r="BM120" s="101"/>
      <c r="BN120" s="101"/>
      <c r="BO120" s="101"/>
      <c r="BP120" s="101"/>
      <c r="BQ120" s="101"/>
      <c r="BR120" s="101"/>
      <c r="BS120" s="101"/>
      <c r="BT120" s="101"/>
      <c r="BU120" s="101"/>
      <c r="BV120" s="101"/>
      <c r="BW120" s="101"/>
      <c r="BX120" s="101"/>
      <c r="BY120" s="101"/>
      <c r="BZ120" s="101"/>
      <c r="CA120" s="101"/>
      <c r="CB120" s="101"/>
      <c r="CC120" s="101"/>
      <c r="CD120" s="101"/>
      <c r="CE120" s="101"/>
      <c r="CF120" s="101"/>
      <c r="CG120" s="101"/>
      <c r="CH120" s="101"/>
      <c r="CI120" s="101"/>
      <c r="CJ120" s="101"/>
      <c r="CK120" s="101"/>
      <c r="CL120" s="101"/>
      <c r="CM120" s="101"/>
      <c r="CN120" s="101"/>
      <c r="CO120" s="101"/>
      <c r="CP120" s="101"/>
      <c r="CQ120" s="101"/>
      <c r="CR120" s="101"/>
      <c r="CS120" s="101"/>
      <c r="CT120" s="101"/>
      <c r="CU120" s="101"/>
      <c r="CV120" s="101"/>
      <c r="CW120" s="101"/>
      <c r="CX120" s="101"/>
      <c r="CY120" s="101"/>
      <c r="CZ120" s="101"/>
      <c r="DA120" s="101"/>
      <c r="DB120" s="101"/>
      <c r="DC120" s="101"/>
      <c r="DD120" s="101"/>
      <c r="DE120" s="101"/>
      <c r="DF120" s="101"/>
      <c r="DG120" s="101"/>
      <c r="DH120" s="101"/>
      <c r="DI120" s="101"/>
      <c r="DJ120" s="101"/>
      <c r="DK120" s="101"/>
      <c r="DL120" s="101"/>
      <c r="DM120" s="101"/>
      <c r="DN120" s="101"/>
      <c r="DO120" s="101"/>
      <c r="DP120" s="101"/>
      <c r="DQ120" s="101"/>
      <c r="DR120" s="101"/>
      <c r="DS120" s="101"/>
      <c r="DT120" s="101"/>
      <c r="DU120" s="101"/>
      <c r="DV120" s="101"/>
      <c r="DW120" s="101"/>
      <c r="DX120" s="101"/>
      <c r="DY120" s="101"/>
      <c r="DZ120" s="101"/>
      <c r="EA120" s="101"/>
      <c r="EB120" s="101"/>
      <c r="EC120" s="101"/>
      <c r="ED120" s="101"/>
      <c r="EE120" s="101"/>
      <c r="EF120" s="101"/>
      <c r="EG120" s="101"/>
      <c r="EH120" s="101"/>
      <c r="EI120" s="101"/>
      <c r="EJ120" s="101"/>
      <c r="EK120" s="101"/>
      <c r="EL120" s="101"/>
      <c r="EM120" s="101"/>
      <c r="EN120" s="101"/>
      <c r="EO120" s="101"/>
      <c r="EP120" s="101"/>
      <c r="EQ120" s="101"/>
      <c r="ER120" s="101"/>
      <c r="ES120" s="101"/>
      <c r="ET120" s="101"/>
    </row>
    <row r="121" spans="1:150" ht="25.5" hidden="1" customHeight="1" x14ac:dyDescent="0.25">
      <c r="A121" s="29" t="s">
        <v>633</v>
      </c>
      <c r="B121" s="29" t="s">
        <v>634</v>
      </c>
      <c r="C121" s="29" t="s">
        <v>635</v>
      </c>
      <c r="D121" s="30" t="s">
        <v>636</v>
      </c>
      <c r="E121" s="31" t="s">
        <v>637</v>
      </c>
      <c r="F121" s="32" t="s">
        <v>121</v>
      </c>
      <c r="G121" s="32" t="s">
        <v>493</v>
      </c>
      <c r="H121" s="32" t="s">
        <v>136</v>
      </c>
      <c r="I121" s="32" t="s">
        <v>115</v>
      </c>
      <c r="J121" s="32"/>
      <c r="K121" s="32"/>
      <c r="L121" s="32"/>
      <c r="M121" s="32"/>
      <c r="N121" s="33">
        <f>O121+S121</f>
        <v>1538175.43</v>
      </c>
      <c r="O121" s="33">
        <v>350264.18</v>
      </c>
      <c r="P121" s="33"/>
      <c r="Q121" s="33"/>
      <c r="R121" s="33"/>
      <c r="S121" s="33">
        <v>1187911.25</v>
      </c>
      <c r="T121" s="34">
        <v>42522</v>
      </c>
      <c r="U121" s="35">
        <v>42644</v>
      </c>
      <c r="V121" s="35">
        <v>42735</v>
      </c>
      <c r="W121" s="36">
        <v>43889</v>
      </c>
      <c r="X121" s="114">
        <v>0</v>
      </c>
      <c r="Y121" s="114">
        <v>0</v>
      </c>
      <c r="Z121" s="114">
        <v>534560</v>
      </c>
      <c r="AA121" s="114">
        <v>534560</v>
      </c>
      <c r="AB121" s="114">
        <f>S121-Z121-AA121</f>
        <v>118791.25</v>
      </c>
      <c r="AC121" s="114"/>
      <c r="AD121" s="139"/>
      <c r="AE121" s="115"/>
      <c r="AF121" s="170">
        <v>7</v>
      </c>
      <c r="AG121" s="116" t="s">
        <v>238</v>
      </c>
      <c r="AH121" s="171">
        <v>6</v>
      </c>
      <c r="AI121" s="134" t="s">
        <v>237</v>
      </c>
      <c r="AJ121" s="136"/>
      <c r="AK121" s="119"/>
      <c r="AL121" s="120"/>
      <c r="AM121" s="120"/>
      <c r="AN121" s="120"/>
      <c r="AO121" s="120"/>
      <c r="AP121" s="120" t="s">
        <v>200</v>
      </c>
      <c r="AQ121" s="129" t="s">
        <v>770</v>
      </c>
      <c r="AR121" s="120">
        <v>2.84</v>
      </c>
      <c r="AS121" s="120" t="s">
        <v>201</v>
      </c>
      <c r="AT121" s="129" t="s">
        <v>771</v>
      </c>
      <c r="AU121" s="120">
        <v>494</v>
      </c>
      <c r="AV121" s="120"/>
      <c r="AW121" s="129"/>
      <c r="AX121" s="120"/>
      <c r="AY121" s="120" t="s">
        <v>198</v>
      </c>
      <c r="AZ121" s="129" t="s">
        <v>772</v>
      </c>
      <c r="BA121" s="120">
        <v>526</v>
      </c>
      <c r="BB121" s="120"/>
      <c r="BC121" s="120"/>
      <c r="BD121" s="120"/>
      <c r="BE121" s="120"/>
      <c r="BF121" s="120"/>
      <c r="BG121" s="135"/>
      <c r="BH121" s="57" t="s">
        <v>807</v>
      </c>
      <c r="BI121" s="364" t="s">
        <v>941</v>
      </c>
      <c r="BJ121" s="122"/>
      <c r="BK121" s="122"/>
      <c r="BL121" s="122"/>
      <c r="BM121" s="122"/>
      <c r="BN121" s="122"/>
    </row>
    <row r="122" spans="1:150" ht="25.5" hidden="1" customHeight="1" x14ac:dyDescent="0.25">
      <c r="A122" s="29" t="s">
        <v>638</v>
      </c>
      <c r="B122" s="29" t="s">
        <v>639</v>
      </c>
      <c r="C122" s="29" t="s">
        <v>640</v>
      </c>
      <c r="D122" s="40" t="s">
        <v>641</v>
      </c>
      <c r="E122" s="41" t="s">
        <v>642</v>
      </c>
      <c r="F122" s="41" t="s">
        <v>121</v>
      </c>
      <c r="G122" s="41" t="s">
        <v>608</v>
      </c>
      <c r="H122" s="41" t="s">
        <v>136</v>
      </c>
      <c r="I122" s="41" t="s">
        <v>115</v>
      </c>
      <c r="J122" s="41"/>
      <c r="K122" s="41"/>
      <c r="L122" s="41"/>
      <c r="M122" s="41"/>
      <c r="N122" s="42">
        <v>617660.84</v>
      </c>
      <c r="O122" s="42">
        <v>262385.8</v>
      </c>
      <c r="P122" s="33"/>
      <c r="Q122" s="42"/>
      <c r="R122" s="42"/>
      <c r="S122" s="42">
        <v>355275.04</v>
      </c>
      <c r="T122" s="34">
        <v>42522</v>
      </c>
      <c r="U122" s="35">
        <v>42658</v>
      </c>
      <c r="V122" s="35">
        <v>42735</v>
      </c>
      <c r="W122" s="36">
        <v>43676</v>
      </c>
      <c r="X122" s="91">
        <v>0</v>
      </c>
      <c r="Y122" s="114">
        <f>S122*0.45</f>
        <v>159873.76799999998</v>
      </c>
      <c r="Z122" s="114">
        <f>S122*0.45</f>
        <v>159873.76799999998</v>
      </c>
      <c r="AA122" s="114">
        <f>S122*0.1</f>
        <v>35527.504000000001</v>
      </c>
      <c r="AB122" s="91">
        <v>0</v>
      </c>
      <c r="AC122" s="91"/>
      <c r="AD122" s="149"/>
      <c r="AE122" s="115"/>
      <c r="AF122" s="170">
        <v>6</v>
      </c>
      <c r="AG122" s="116" t="s">
        <v>237</v>
      </c>
      <c r="AH122" s="171">
        <v>7</v>
      </c>
      <c r="AI122" s="134" t="s">
        <v>238</v>
      </c>
      <c r="AJ122" s="136"/>
      <c r="AK122" s="133"/>
      <c r="AL122" s="117"/>
      <c r="AM122" s="117"/>
      <c r="AN122" s="117"/>
      <c r="AO122" s="117"/>
      <c r="AP122" s="120" t="s">
        <v>200</v>
      </c>
      <c r="AQ122" s="129" t="s">
        <v>770</v>
      </c>
      <c r="AR122" s="117">
        <v>3</v>
      </c>
      <c r="AS122" s="117" t="s">
        <v>201</v>
      </c>
      <c r="AT122" s="129" t="s">
        <v>771</v>
      </c>
      <c r="AU122" s="117">
        <v>92</v>
      </c>
      <c r="AV122" s="120"/>
      <c r="AW122" s="129"/>
      <c r="AX122" s="117"/>
      <c r="AY122" s="120" t="s">
        <v>198</v>
      </c>
      <c r="AZ122" s="129" t="s">
        <v>772</v>
      </c>
      <c r="BA122" s="117">
        <v>60</v>
      </c>
      <c r="BB122" s="117" t="s">
        <v>199</v>
      </c>
      <c r="BC122" s="116" t="s">
        <v>226</v>
      </c>
      <c r="BD122" s="117">
        <v>406</v>
      </c>
      <c r="BE122" s="117"/>
      <c r="BF122" s="117"/>
      <c r="BG122" s="132"/>
      <c r="BH122" s="57" t="s">
        <v>806</v>
      </c>
      <c r="BI122" s="364" t="s">
        <v>941</v>
      </c>
    </row>
    <row r="123" spans="1:150" ht="25.5" hidden="1" customHeight="1" x14ac:dyDescent="0.25">
      <c r="A123" s="29" t="s">
        <v>643</v>
      </c>
      <c r="B123" s="29" t="s">
        <v>644</v>
      </c>
      <c r="C123" s="29" t="s">
        <v>645</v>
      </c>
      <c r="D123" s="40" t="s">
        <v>646</v>
      </c>
      <c r="E123" s="41" t="s">
        <v>647</v>
      </c>
      <c r="F123" s="41" t="s">
        <v>121</v>
      </c>
      <c r="G123" s="41" t="s">
        <v>399</v>
      </c>
      <c r="H123" s="41" t="s">
        <v>136</v>
      </c>
      <c r="I123" s="41" t="s">
        <v>115</v>
      </c>
      <c r="J123" s="41"/>
      <c r="K123" s="41"/>
      <c r="L123" s="41"/>
      <c r="M123" s="41"/>
      <c r="N123" s="42">
        <v>1902679.07</v>
      </c>
      <c r="O123" s="42">
        <v>743921.52</v>
      </c>
      <c r="P123" s="33"/>
      <c r="Q123" s="42"/>
      <c r="R123" s="42"/>
      <c r="S123" s="42">
        <v>1158757.55</v>
      </c>
      <c r="T123" s="34">
        <v>42522</v>
      </c>
      <c r="U123" s="35">
        <v>42658</v>
      </c>
      <c r="V123" s="35">
        <v>42735</v>
      </c>
      <c r="W123" s="36">
        <v>43585</v>
      </c>
      <c r="X123" s="91">
        <v>0</v>
      </c>
      <c r="Y123" s="114">
        <f>S123*0.4</f>
        <v>463503.02</v>
      </c>
      <c r="Z123" s="114">
        <f>S123*0.4</f>
        <v>463503.02</v>
      </c>
      <c r="AA123" s="114">
        <f>S123*0.2</f>
        <v>231751.51</v>
      </c>
      <c r="AB123" s="91">
        <v>0</v>
      </c>
      <c r="AC123" s="91"/>
      <c r="AD123" s="149"/>
      <c r="AE123" s="115"/>
      <c r="AF123" s="170">
        <v>7</v>
      </c>
      <c r="AG123" s="116" t="s">
        <v>238</v>
      </c>
      <c r="AH123" s="171">
        <v>6</v>
      </c>
      <c r="AI123" s="134" t="s">
        <v>237</v>
      </c>
      <c r="AJ123" s="136"/>
      <c r="AK123" s="133"/>
      <c r="AL123" s="117"/>
      <c r="AM123" s="117"/>
      <c r="AN123" s="117"/>
      <c r="AO123" s="117"/>
      <c r="AP123" s="120" t="s">
        <v>200</v>
      </c>
      <c r="AQ123" s="129" t="s">
        <v>770</v>
      </c>
      <c r="AR123" s="117">
        <v>1</v>
      </c>
      <c r="AS123" s="117" t="s">
        <v>201</v>
      </c>
      <c r="AT123" s="129" t="s">
        <v>771</v>
      </c>
      <c r="AU123" s="117">
        <v>137</v>
      </c>
      <c r="AV123" s="117" t="s">
        <v>197</v>
      </c>
      <c r="AW123" s="116" t="s">
        <v>773</v>
      </c>
      <c r="AX123" s="117">
        <v>11310</v>
      </c>
      <c r="AY123" s="120" t="s">
        <v>198</v>
      </c>
      <c r="AZ123" s="129" t="s">
        <v>772</v>
      </c>
      <c r="BA123" s="117">
        <v>110</v>
      </c>
      <c r="BB123" s="120"/>
      <c r="BC123" s="129"/>
      <c r="BD123" s="117"/>
      <c r="BE123" s="117"/>
      <c r="BF123" s="117"/>
      <c r="BG123" s="132"/>
      <c r="BH123" s="57" t="s">
        <v>805</v>
      </c>
      <c r="BI123" s="364" t="s">
        <v>941</v>
      </c>
    </row>
    <row r="124" spans="1:150" ht="25.5" hidden="1" customHeight="1" x14ac:dyDescent="0.25">
      <c r="A124" s="29" t="s">
        <v>648</v>
      </c>
      <c r="B124" s="29" t="s">
        <v>649</v>
      </c>
      <c r="C124" s="29" t="s">
        <v>650</v>
      </c>
      <c r="D124" s="40" t="s">
        <v>651</v>
      </c>
      <c r="E124" s="41" t="s">
        <v>652</v>
      </c>
      <c r="F124" s="41" t="s">
        <v>121</v>
      </c>
      <c r="G124" s="41" t="s">
        <v>361</v>
      </c>
      <c r="H124" s="41" t="s">
        <v>136</v>
      </c>
      <c r="I124" s="41" t="s">
        <v>115</v>
      </c>
      <c r="J124" s="41"/>
      <c r="K124" s="41"/>
      <c r="L124" s="41"/>
      <c r="M124" s="41"/>
      <c r="N124" s="42">
        <v>2854494.11</v>
      </c>
      <c r="O124" s="42">
        <v>603558.57999999996</v>
      </c>
      <c r="P124" s="33"/>
      <c r="Q124" s="42">
        <v>603558.57999999996</v>
      </c>
      <c r="R124" s="42"/>
      <c r="S124" s="42">
        <v>1647376.95</v>
      </c>
      <c r="T124" s="34">
        <v>42522</v>
      </c>
      <c r="U124" s="35">
        <v>42704</v>
      </c>
      <c r="V124" s="35">
        <v>42735</v>
      </c>
      <c r="W124" s="36">
        <v>43912</v>
      </c>
      <c r="X124" s="91">
        <v>0</v>
      </c>
      <c r="Y124" s="91">
        <f>S124/2</f>
        <v>823688.47499999998</v>
      </c>
      <c r="Z124" s="91">
        <f>S124/2</f>
        <v>823688.47499999998</v>
      </c>
      <c r="AA124" s="91">
        <v>0</v>
      </c>
      <c r="AB124" s="91">
        <v>0</v>
      </c>
      <c r="AC124" s="91"/>
      <c r="AD124" s="149"/>
      <c r="AE124" s="115"/>
      <c r="AF124" s="170">
        <v>6</v>
      </c>
      <c r="AG124" s="116" t="s">
        <v>774</v>
      </c>
      <c r="AH124" s="171">
        <v>7</v>
      </c>
      <c r="AI124" s="134" t="s">
        <v>238</v>
      </c>
      <c r="AJ124" s="136"/>
      <c r="AK124" s="133"/>
      <c r="AL124" s="117"/>
      <c r="AM124" s="117"/>
      <c r="AN124" s="117"/>
      <c r="AO124" s="117"/>
      <c r="AP124" s="117" t="s">
        <v>200</v>
      </c>
      <c r="AQ124" s="116" t="s">
        <v>770</v>
      </c>
      <c r="AR124" s="117">
        <v>7.5</v>
      </c>
      <c r="AS124" s="117" t="s">
        <v>201</v>
      </c>
      <c r="AT124" s="116" t="s">
        <v>771</v>
      </c>
      <c r="AU124" s="117">
        <v>29</v>
      </c>
      <c r="AV124" s="117"/>
      <c r="AW124" s="129"/>
      <c r="AX124" s="117"/>
      <c r="AY124" s="117" t="s">
        <v>198</v>
      </c>
      <c r="AZ124" s="129" t="s">
        <v>772</v>
      </c>
      <c r="BA124" s="117">
        <v>398</v>
      </c>
      <c r="BB124" s="117" t="s">
        <v>199</v>
      </c>
      <c r="BC124" s="116" t="s">
        <v>226</v>
      </c>
      <c r="BD124" s="117">
        <v>862</v>
      </c>
      <c r="BE124" s="117"/>
      <c r="BF124" s="117"/>
      <c r="BG124" s="132"/>
      <c r="BH124" s="57" t="s">
        <v>808</v>
      </c>
      <c r="BI124" s="364" t="s">
        <v>941</v>
      </c>
    </row>
    <row r="125" spans="1:150" ht="25.5" hidden="1" customHeight="1" x14ac:dyDescent="0.25">
      <c r="A125" s="29" t="s">
        <v>653</v>
      </c>
      <c r="B125" s="29" t="s">
        <v>654</v>
      </c>
      <c r="C125" s="29" t="s">
        <v>655</v>
      </c>
      <c r="D125" s="40" t="s">
        <v>656</v>
      </c>
      <c r="E125" s="41" t="s">
        <v>637</v>
      </c>
      <c r="F125" s="41" t="s">
        <v>121</v>
      </c>
      <c r="G125" s="41" t="s">
        <v>493</v>
      </c>
      <c r="H125" s="41" t="s">
        <v>136</v>
      </c>
      <c r="I125" s="41" t="s">
        <v>115</v>
      </c>
      <c r="J125" s="41"/>
      <c r="K125" s="41"/>
      <c r="L125" s="41"/>
      <c r="M125" s="41"/>
      <c r="N125" s="42">
        <f>SUM(O125:S125)</f>
        <v>444870</v>
      </c>
      <c r="O125" s="42">
        <v>320131.20000000001</v>
      </c>
      <c r="P125" s="33"/>
      <c r="Q125" s="42"/>
      <c r="R125" s="42"/>
      <c r="S125" s="42">
        <v>124738.8</v>
      </c>
      <c r="T125" s="34">
        <v>43250</v>
      </c>
      <c r="U125" s="35">
        <v>43281</v>
      </c>
      <c r="V125" s="35">
        <v>43373</v>
      </c>
      <c r="W125" s="36">
        <v>44286</v>
      </c>
      <c r="X125" s="91"/>
      <c r="Y125" s="91"/>
      <c r="Z125" s="91">
        <f>S125*0.1</f>
        <v>12473.880000000001</v>
      </c>
      <c r="AA125" s="91">
        <f>S125*0.7</f>
        <v>87317.16</v>
      </c>
      <c r="AB125" s="91">
        <f>S125*0.2</f>
        <v>24947.760000000002</v>
      </c>
      <c r="AC125" s="91"/>
      <c r="AD125" s="149"/>
      <c r="AE125" s="115"/>
      <c r="AF125" s="170">
        <v>6</v>
      </c>
      <c r="AG125" s="116" t="s">
        <v>774</v>
      </c>
      <c r="AH125" s="171">
        <v>7</v>
      </c>
      <c r="AI125" s="134" t="s">
        <v>238</v>
      </c>
      <c r="AJ125" s="136"/>
      <c r="AK125" s="133"/>
      <c r="AL125" s="117"/>
      <c r="AM125" s="117"/>
      <c r="AN125" s="117"/>
      <c r="AO125" s="117"/>
      <c r="AP125" s="117" t="s">
        <v>197</v>
      </c>
      <c r="AQ125" s="129" t="s">
        <v>773</v>
      </c>
      <c r="AR125" s="117">
        <v>221</v>
      </c>
      <c r="AS125" s="117"/>
      <c r="AT125" s="116"/>
      <c r="AU125" s="117"/>
      <c r="AV125" s="136"/>
      <c r="AW125" s="136"/>
      <c r="AX125" s="136"/>
      <c r="AY125" s="136"/>
      <c r="AZ125" s="136"/>
      <c r="BA125" s="136"/>
      <c r="BB125" s="117" t="s">
        <v>199</v>
      </c>
      <c r="BC125" s="116" t="s">
        <v>226</v>
      </c>
      <c r="BD125" s="117">
        <v>600</v>
      </c>
      <c r="BE125" s="117"/>
      <c r="BF125" s="117"/>
      <c r="BG125" s="132"/>
      <c r="BH125" s="57" t="s">
        <v>810</v>
      </c>
      <c r="BI125" s="364" t="s">
        <v>941</v>
      </c>
    </row>
    <row r="126" spans="1:150" ht="25.5" hidden="1" customHeight="1" x14ac:dyDescent="0.25">
      <c r="A126" s="29" t="s">
        <v>657</v>
      </c>
      <c r="B126" s="29" t="s">
        <v>658</v>
      </c>
      <c r="C126" s="29" t="s">
        <v>659</v>
      </c>
      <c r="D126" s="40" t="s">
        <v>660</v>
      </c>
      <c r="E126" s="41" t="s">
        <v>642</v>
      </c>
      <c r="F126" s="41" t="s">
        <v>121</v>
      </c>
      <c r="G126" s="41" t="s">
        <v>608</v>
      </c>
      <c r="H126" s="41" t="s">
        <v>136</v>
      </c>
      <c r="I126" s="41" t="s">
        <v>115</v>
      </c>
      <c r="J126" s="41"/>
      <c r="K126" s="41"/>
      <c r="L126" s="41"/>
      <c r="M126" s="41"/>
      <c r="N126" s="42">
        <v>136161.48000000001</v>
      </c>
      <c r="O126" s="42">
        <v>29723.21</v>
      </c>
      <c r="P126" s="33"/>
      <c r="Q126" s="42"/>
      <c r="R126" s="42"/>
      <c r="S126" s="42">
        <v>106438.27</v>
      </c>
      <c r="T126" s="34">
        <v>43160</v>
      </c>
      <c r="U126" s="35">
        <v>43191</v>
      </c>
      <c r="V126" s="35">
        <v>43281</v>
      </c>
      <c r="W126" s="36">
        <v>44196</v>
      </c>
      <c r="X126" s="91"/>
      <c r="Y126" s="91"/>
      <c r="Z126" s="91"/>
      <c r="AA126" s="91">
        <v>106438.27</v>
      </c>
      <c r="AB126" s="91"/>
      <c r="AC126" s="91"/>
      <c r="AD126" s="149"/>
      <c r="AE126" s="115"/>
      <c r="AF126" s="170">
        <v>7</v>
      </c>
      <c r="AG126" s="116" t="s">
        <v>238</v>
      </c>
      <c r="AH126" s="171"/>
      <c r="AI126" s="134"/>
      <c r="AJ126" s="136"/>
      <c r="AK126" s="133"/>
      <c r="AL126" s="117"/>
      <c r="AM126" s="117"/>
      <c r="AN126" s="117"/>
      <c r="AO126" s="117"/>
      <c r="AP126" s="117" t="s">
        <v>198</v>
      </c>
      <c r="AQ126" s="129" t="s">
        <v>772</v>
      </c>
      <c r="AR126" s="117">
        <v>50</v>
      </c>
      <c r="AS126" s="117"/>
      <c r="AT126" s="116"/>
      <c r="AU126" s="117"/>
      <c r="AV126" s="136"/>
      <c r="AW126" s="136"/>
      <c r="AX126" s="136"/>
      <c r="AY126" s="136"/>
      <c r="AZ126" s="136"/>
      <c r="BA126" s="136"/>
      <c r="BB126" s="117"/>
      <c r="BC126" s="117"/>
      <c r="BD126" s="117"/>
      <c r="BE126" s="117"/>
      <c r="BF126" s="117"/>
      <c r="BG126" s="132"/>
      <c r="BH126" s="57" t="s">
        <v>809</v>
      </c>
      <c r="BI126" s="364" t="s">
        <v>941</v>
      </c>
    </row>
    <row r="127" spans="1:150" ht="25.5" hidden="1" customHeight="1" x14ac:dyDescent="0.25">
      <c r="A127" s="29" t="s">
        <v>661</v>
      </c>
      <c r="B127" s="29" t="s">
        <v>662</v>
      </c>
      <c r="C127" s="29" t="s">
        <v>663</v>
      </c>
      <c r="D127" s="40" t="s">
        <v>664</v>
      </c>
      <c r="E127" s="41" t="s">
        <v>647</v>
      </c>
      <c r="F127" s="41" t="s">
        <v>121</v>
      </c>
      <c r="G127" s="41" t="s">
        <v>399</v>
      </c>
      <c r="H127" s="41" t="s">
        <v>136</v>
      </c>
      <c r="I127" s="41" t="s">
        <v>115</v>
      </c>
      <c r="J127" s="41"/>
      <c r="K127" s="41"/>
      <c r="L127" s="41"/>
      <c r="M127" s="41"/>
      <c r="N127" s="42">
        <v>548947.86</v>
      </c>
      <c r="O127" s="42">
        <v>274473.93</v>
      </c>
      <c r="P127" s="33"/>
      <c r="Q127" s="42"/>
      <c r="R127" s="42"/>
      <c r="S127" s="42">
        <v>274473.93</v>
      </c>
      <c r="T127" s="34">
        <v>43311</v>
      </c>
      <c r="U127" s="35">
        <v>43342</v>
      </c>
      <c r="V127" s="35">
        <v>43434</v>
      </c>
      <c r="W127" s="36">
        <v>44205</v>
      </c>
      <c r="X127" s="91"/>
      <c r="Y127" s="91"/>
      <c r="Z127" s="91">
        <v>40000</v>
      </c>
      <c r="AA127" s="91">
        <v>100000</v>
      </c>
      <c r="AB127" s="91">
        <v>58473.93</v>
      </c>
      <c r="AC127" s="91"/>
      <c r="AD127" s="149"/>
      <c r="AE127" s="115"/>
      <c r="AF127" s="170">
        <v>7</v>
      </c>
      <c r="AG127" s="116" t="s">
        <v>238</v>
      </c>
      <c r="AH127" s="170">
        <v>6</v>
      </c>
      <c r="AI127" s="116" t="s">
        <v>774</v>
      </c>
      <c r="AJ127" s="120">
        <v>50</v>
      </c>
      <c r="AK127" s="150" t="s">
        <v>775</v>
      </c>
      <c r="AL127" s="117"/>
      <c r="AM127" s="117"/>
      <c r="AN127" s="117"/>
      <c r="AO127" s="117"/>
      <c r="AP127" s="117" t="s">
        <v>200</v>
      </c>
      <c r="AQ127" s="116" t="s">
        <v>770</v>
      </c>
      <c r="AR127" s="117">
        <v>0.22700000000000001</v>
      </c>
      <c r="AS127" s="117" t="s">
        <v>201</v>
      </c>
      <c r="AT127" s="116" t="s">
        <v>771</v>
      </c>
      <c r="AU127" s="117">
        <v>27</v>
      </c>
      <c r="AV127" s="117"/>
      <c r="AW127" s="129"/>
      <c r="AX127" s="117"/>
      <c r="AY127" s="117" t="s">
        <v>198</v>
      </c>
      <c r="AZ127" s="129" t="s">
        <v>772</v>
      </c>
      <c r="BA127" s="117">
        <v>93</v>
      </c>
      <c r="BB127" s="117"/>
      <c r="BC127" s="117"/>
      <c r="BD127" s="117"/>
      <c r="BE127" s="117"/>
      <c r="BF127" s="117"/>
      <c r="BG127" s="132"/>
      <c r="BH127" s="57" t="s">
        <v>811</v>
      </c>
      <c r="BI127" s="364" t="s">
        <v>941</v>
      </c>
    </row>
    <row r="128" spans="1:150" ht="38.25" hidden="1" customHeight="1" x14ac:dyDescent="0.25">
      <c r="A128" s="29" t="s">
        <v>665</v>
      </c>
      <c r="B128" s="29" t="s">
        <v>666</v>
      </c>
      <c r="C128" s="29" t="s">
        <v>667</v>
      </c>
      <c r="D128" s="40" t="s">
        <v>668</v>
      </c>
      <c r="E128" s="41" t="s">
        <v>652</v>
      </c>
      <c r="F128" s="41" t="s">
        <v>121</v>
      </c>
      <c r="G128" s="41" t="s">
        <v>361</v>
      </c>
      <c r="H128" s="41" t="s">
        <v>136</v>
      </c>
      <c r="I128" s="41" t="s">
        <v>115</v>
      </c>
      <c r="J128" s="41"/>
      <c r="K128" s="41"/>
      <c r="L128" s="41"/>
      <c r="M128" s="41"/>
      <c r="N128" s="42">
        <f>SUM(O128:S128)</f>
        <v>646255.83000000007</v>
      </c>
      <c r="O128" s="42">
        <v>150423.45000000001</v>
      </c>
      <c r="P128" s="33"/>
      <c r="Q128" s="42">
        <v>150423.45000000001</v>
      </c>
      <c r="R128" s="42"/>
      <c r="S128" s="42">
        <v>345408.93</v>
      </c>
      <c r="T128" s="34">
        <v>43368</v>
      </c>
      <c r="U128" s="35">
        <v>43399</v>
      </c>
      <c r="V128" s="35">
        <v>43462</v>
      </c>
      <c r="W128" s="36">
        <v>44196</v>
      </c>
      <c r="X128" s="91"/>
      <c r="Y128" s="91"/>
      <c r="Z128" s="91">
        <f>S128*0.1</f>
        <v>34540.893000000004</v>
      </c>
      <c r="AA128" s="91">
        <f>S128*0.7</f>
        <v>241786.25099999999</v>
      </c>
      <c r="AB128" s="91">
        <f>S128-Z128-AA128</f>
        <v>69081.786000000022</v>
      </c>
      <c r="AC128" s="91"/>
      <c r="AD128" s="149"/>
      <c r="AE128" s="115"/>
      <c r="AF128" s="170">
        <v>6</v>
      </c>
      <c r="AG128" s="116" t="s">
        <v>774</v>
      </c>
      <c r="AH128" s="171">
        <v>7</v>
      </c>
      <c r="AI128" s="134" t="s">
        <v>238</v>
      </c>
      <c r="AJ128" s="120">
        <v>50</v>
      </c>
      <c r="AK128" s="150" t="s">
        <v>775</v>
      </c>
      <c r="AL128" s="117"/>
      <c r="AM128" s="117"/>
      <c r="AN128" s="117"/>
      <c r="AO128" s="117"/>
      <c r="AP128" s="117" t="s">
        <v>200</v>
      </c>
      <c r="AQ128" s="116" t="s">
        <v>770</v>
      </c>
      <c r="AR128" s="117">
        <v>3.45</v>
      </c>
      <c r="AS128" s="117" t="s">
        <v>201</v>
      </c>
      <c r="AT128" s="116" t="s">
        <v>771</v>
      </c>
      <c r="AU128" s="117">
        <v>17</v>
      </c>
      <c r="AV128" s="117"/>
      <c r="AW128" s="129"/>
      <c r="AX128" s="117"/>
      <c r="AY128" s="117" t="s">
        <v>198</v>
      </c>
      <c r="AZ128" s="129" t="s">
        <v>772</v>
      </c>
      <c r="BA128" s="117">
        <v>32</v>
      </c>
      <c r="BB128" s="117"/>
      <c r="BC128" s="117"/>
      <c r="BD128" s="117"/>
      <c r="BE128" s="117"/>
      <c r="BF128" s="117"/>
      <c r="BG128" s="132"/>
      <c r="BH128" s="57" t="s">
        <v>812</v>
      </c>
      <c r="BI128" s="364" t="s">
        <v>941</v>
      </c>
    </row>
    <row r="129" spans="1:150" s="113" customFormat="1" ht="25.5" hidden="1" customHeight="1" x14ac:dyDescent="0.25">
      <c r="A129" s="20" t="s">
        <v>669</v>
      </c>
      <c r="B129" s="21" t="s">
        <v>83</v>
      </c>
      <c r="C129" s="21"/>
      <c r="D129" s="37" t="s">
        <v>670</v>
      </c>
      <c r="E129" s="23"/>
      <c r="F129" s="23"/>
      <c r="G129" s="23"/>
      <c r="H129" s="23"/>
      <c r="I129" s="23"/>
      <c r="J129" s="23"/>
      <c r="K129" s="23"/>
      <c r="L129" s="23"/>
      <c r="M129" s="23"/>
      <c r="N129" s="23"/>
      <c r="O129" s="23"/>
      <c r="P129" s="23"/>
      <c r="Q129" s="23"/>
      <c r="R129" s="23"/>
      <c r="S129" s="52"/>
      <c r="T129" s="25"/>
      <c r="U129" s="38"/>
      <c r="V129" s="38"/>
      <c r="W129" s="28" t="s">
        <v>275</v>
      </c>
      <c r="X129" s="108"/>
      <c r="Y129" s="108"/>
      <c r="Z129" s="108"/>
      <c r="AA129" s="108"/>
      <c r="AB129" s="108"/>
      <c r="AC129" s="108"/>
      <c r="AD129" s="138"/>
      <c r="AE129" s="109"/>
      <c r="AF129" s="112"/>
      <c r="AG129" s="110"/>
      <c r="AH129" s="110"/>
      <c r="AI129" s="111"/>
      <c r="AJ129" s="109"/>
      <c r="AK129" s="112"/>
      <c r="AL129" s="110"/>
      <c r="AM129" s="110"/>
      <c r="AN129" s="110"/>
      <c r="AO129" s="110"/>
      <c r="AP129" s="110"/>
      <c r="AQ129" s="110"/>
      <c r="AR129" s="110"/>
      <c r="AS129" s="110"/>
      <c r="AT129" s="110"/>
      <c r="AU129" s="110"/>
      <c r="AV129" s="110"/>
      <c r="AW129" s="110"/>
      <c r="AX129" s="110"/>
      <c r="AY129" s="110"/>
      <c r="AZ129" s="110"/>
      <c r="BA129" s="110"/>
      <c r="BB129" s="110"/>
      <c r="BC129" s="110"/>
      <c r="BD129" s="110"/>
      <c r="BE129" s="110"/>
      <c r="BF129" s="110"/>
      <c r="BG129" s="111"/>
      <c r="BH129" s="57"/>
      <c r="BI129" s="364" t="s">
        <v>275</v>
      </c>
      <c r="BJ129" s="101"/>
      <c r="BK129" s="101"/>
      <c r="BL129" s="101"/>
      <c r="BM129" s="101"/>
      <c r="BN129" s="101"/>
      <c r="BO129" s="101"/>
      <c r="BP129" s="101"/>
      <c r="BQ129" s="101"/>
      <c r="BR129" s="101"/>
      <c r="BS129" s="101"/>
      <c r="BT129" s="101"/>
      <c r="BU129" s="101"/>
      <c r="BV129" s="101"/>
      <c r="BW129" s="101"/>
      <c r="BX129" s="101"/>
      <c r="BY129" s="101"/>
      <c r="BZ129" s="101"/>
      <c r="CA129" s="101"/>
      <c r="CB129" s="101"/>
      <c r="CC129" s="101"/>
      <c r="CD129" s="101"/>
      <c r="CE129" s="101"/>
      <c r="CF129" s="101"/>
      <c r="CG129" s="101"/>
      <c r="CH129" s="101"/>
      <c r="CI129" s="101"/>
      <c r="CJ129" s="101"/>
      <c r="CK129" s="101"/>
      <c r="CL129" s="101"/>
      <c r="CM129" s="101"/>
      <c r="CN129" s="101"/>
      <c r="CO129" s="101"/>
      <c r="CP129" s="101"/>
      <c r="CQ129" s="101"/>
      <c r="CR129" s="101"/>
      <c r="CS129" s="101"/>
      <c r="CT129" s="101"/>
      <c r="CU129" s="101"/>
      <c r="CV129" s="101"/>
      <c r="CW129" s="101"/>
      <c r="CX129" s="101"/>
      <c r="CY129" s="101"/>
      <c r="CZ129" s="101"/>
      <c r="DA129" s="101"/>
      <c r="DB129" s="101"/>
      <c r="DC129" s="101"/>
      <c r="DD129" s="101"/>
      <c r="DE129" s="101"/>
      <c r="DF129" s="101"/>
      <c r="DG129" s="101"/>
      <c r="DH129" s="101"/>
      <c r="DI129" s="101"/>
      <c r="DJ129" s="101"/>
      <c r="DK129" s="101"/>
      <c r="DL129" s="101"/>
      <c r="DM129" s="101"/>
      <c r="DN129" s="101"/>
      <c r="DO129" s="101"/>
      <c r="DP129" s="101"/>
      <c r="DQ129" s="101"/>
      <c r="DR129" s="101"/>
      <c r="DS129" s="101"/>
      <c r="DT129" s="101"/>
      <c r="DU129" s="101"/>
      <c r="DV129" s="101"/>
      <c r="DW129" s="101"/>
      <c r="DX129" s="101"/>
      <c r="DY129" s="101"/>
      <c r="DZ129" s="101"/>
      <c r="EA129" s="101"/>
      <c r="EB129" s="101"/>
      <c r="EC129" s="101"/>
      <c r="ED129" s="101"/>
      <c r="EE129" s="101"/>
      <c r="EF129" s="101"/>
      <c r="EG129" s="101"/>
      <c r="EH129" s="101"/>
      <c r="EI129" s="101"/>
      <c r="EJ129" s="101"/>
      <c r="EK129" s="101"/>
      <c r="EL129" s="101"/>
      <c r="EM129" s="101"/>
      <c r="EN129" s="101"/>
      <c r="EO129" s="101"/>
      <c r="EP129" s="101"/>
      <c r="EQ129" s="101"/>
      <c r="ER129" s="101"/>
      <c r="ES129" s="101"/>
      <c r="ET129" s="101"/>
    </row>
    <row r="130" spans="1:150" ht="25.5" hidden="1" customHeight="1" x14ac:dyDescent="0.25">
      <c r="A130" s="29" t="s">
        <v>671</v>
      </c>
      <c r="B130" s="29" t="s">
        <v>672</v>
      </c>
      <c r="C130" s="29" t="s">
        <v>673</v>
      </c>
      <c r="D130" s="30" t="s">
        <v>674</v>
      </c>
      <c r="E130" s="31" t="s">
        <v>652</v>
      </c>
      <c r="F130" s="32" t="s">
        <v>121</v>
      </c>
      <c r="G130" s="32" t="s">
        <v>361</v>
      </c>
      <c r="H130" s="32" t="s">
        <v>140</v>
      </c>
      <c r="I130" s="32" t="s">
        <v>115</v>
      </c>
      <c r="J130" s="32"/>
      <c r="K130" s="32"/>
      <c r="L130" s="32"/>
      <c r="M130" s="32"/>
      <c r="N130" s="33">
        <v>1800833.49</v>
      </c>
      <c r="O130" s="33">
        <v>371892.95</v>
      </c>
      <c r="P130" s="33">
        <v>0</v>
      </c>
      <c r="Q130" s="33">
        <v>0</v>
      </c>
      <c r="R130" s="33">
        <v>0</v>
      </c>
      <c r="S130" s="33">
        <v>1428940.54</v>
      </c>
      <c r="T130" s="34">
        <v>42491</v>
      </c>
      <c r="U130" s="35">
        <v>42705</v>
      </c>
      <c r="V130" s="35">
        <v>42794</v>
      </c>
      <c r="W130" s="36">
        <v>44561</v>
      </c>
      <c r="X130" s="114">
        <v>0</v>
      </c>
      <c r="Y130" s="114">
        <v>250000</v>
      </c>
      <c r="Z130" s="114">
        <v>332000</v>
      </c>
      <c r="AA130" s="114">
        <v>641207.01</v>
      </c>
      <c r="AB130" s="114">
        <f>S130-Y130-Z130-AA130</f>
        <v>205733.53000000003</v>
      </c>
      <c r="AC130" s="114"/>
      <c r="AD130" s="139"/>
      <c r="AE130" s="115"/>
      <c r="AF130" s="172">
        <v>8</v>
      </c>
      <c r="AG130" s="129" t="s">
        <v>239</v>
      </c>
      <c r="AH130" s="120"/>
      <c r="AI130" s="135"/>
      <c r="AJ130" s="136"/>
      <c r="AK130" s="119"/>
      <c r="AL130" s="120"/>
      <c r="AM130" s="120"/>
      <c r="AN130" s="120"/>
      <c r="AO130" s="120"/>
      <c r="AP130" s="120" t="s">
        <v>202</v>
      </c>
      <c r="AQ130" s="129" t="s">
        <v>203</v>
      </c>
      <c r="AR130" s="120">
        <f>125.34+23+0.66</f>
        <v>149</v>
      </c>
      <c r="AS130" s="120" t="s">
        <v>204</v>
      </c>
      <c r="AT130" s="129" t="s">
        <v>227</v>
      </c>
      <c r="AU130" s="120">
        <v>68.709999999999994</v>
      </c>
      <c r="AV130" s="120"/>
      <c r="AW130" s="120"/>
      <c r="AX130" s="120"/>
      <c r="AY130" s="120"/>
      <c r="AZ130" s="120"/>
      <c r="BA130" s="120"/>
      <c r="BB130" s="120"/>
      <c r="BC130" s="120"/>
      <c r="BD130" s="120"/>
      <c r="BE130" s="120"/>
      <c r="BF130" s="120"/>
      <c r="BG130" s="135"/>
      <c r="BH130" s="57" t="s">
        <v>803</v>
      </c>
      <c r="BI130" s="364" t="s">
        <v>941</v>
      </c>
    </row>
    <row r="131" spans="1:150" ht="24.75" hidden="1" customHeight="1" thickBot="1" x14ac:dyDescent="0.3">
      <c r="A131" s="15" t="s">
        <v>675</v>
      </c>
      <c r="B131" s="16" t="s">
        <v>83</v>
      </c>
      <c r="C131" s="16"/>
      <c r="D131" s="16" t="s">
        <v>676</v>
      </c>
      <c r="E131" s="17"/>
      <c r="F131" s="17"/>
      <c r="G131" s="17"/>
      <c r="H131" s="17"/>
      <c r="I131" s="17"/>
      <c r="J131" s="17"/>
      <c r="K131" s="17"/>
      <c r="L131" s="17"/>
      <c r="M131" s="17"/>
      <c r="N131" s="17"/>
      <c r="O131" s="17"/>
      <c r="P131" s="17"/>
      <c r="Q131" s="17"/>
      <c r="R131" s="17"/>
      <c r="S131" s="17"/>
      <c r="T131" s="46"/>
      <c r="U131" s="47"/>
      <c r="V131" s="47"/>
      <c r="W131" s="48" t="s">
        <v>275</v>
      </c>
      <c r="X131" s="17"/>
      <c r="Y131" s="17"/>
      <c r="Z131" s="17"/>
      <c r="AA131" s="17"/>
      <c r="AB131" s="17"/>
      <c r="AC131" s="17"/>
      <c r="AD131" s="17"/>
      <c r="AE131" s="115"/>
      <c r="AF131" s="17"/>
      <c r="AG131" s="17"/>
      <c r="AH131" s="17"/>
      <c r="AI131" s="17"/>
      <c r="AJ131" s="136"/>
      <c r="AK131" s="17"/>
      <c r="AL131" s="17"/>
      <c r="AM131" s="17"/>
      <c r="AN131" s="17"/>
      <c r="AO131" s="17"/>
      <c r="AP131" s="107"/>
      <c r="AQ131" s="107"/>
      <c r="AR131" s="107"/>
      <c r="AS131" s="107"/>
      <c r="AT131" s="17"/>
      <c r="AU131" s="107"/>
      <c r="AV131" s="107"/>
      <c r="AW131" s="17"/>
      <c r="AX131" s="107"/>
      <c r="AY131" s="107"/>
      <c r="AZ131" s="17"/>
      <c r="BA131" s="107"/>
      <c r="BB131" s="107"/>
      <c r="BC131" s="107"/>
      <c r="BD131" s="107"/>
      <c r="BE131" s="107"/>
      <c r="BF131" s="107"/>
      <c r="BG131" s="107"/>
      <c r="BH131" s="57"/>
      <c r="BI131" s="364" t="s">
        <v>275</v>
      </c>
    </row>
    <row r="132" spans="1:150" s="113" customFormat="1" ht="25.5" hidden="1" customHeight="1" x14ac:dyDescent="0.25">
      <c r="A132" s="20" t="s">
        <v>677</v>
      </c>
      <c r="B132" s="21" t="s">
        <v>83</v>
      </c>
      <c r="C132" s="21"/>
      <c r="D132" s="22" t="s">
        <v>678</v>
      </c>
      <c r="E132" s="23"/>
      <c r="F132" s="23"/>
      <c r="G132" s="23"/>
      <c r="H132" s="23"/>
      <c r="I132" s="23"/>
      <c r="J132" s="23"/>
      <c r="K132" s="23"/>
      <c r="L132" s="23"/>
      <c r="M132" s="23"/>
      <c r="N132" s="23"/>
      <c r="O132" s="23"/>
      <c r="P132" s="23"/>
      <c r="Q132" s="23"/>
      <c r="R132" s="23"/>
      <c r="S132" s="24"/>
      <c r="T132" s="25"/>
      <c r="U132" s="38"/>
      <c r="V132" s="38"/>
      <c r="W132" s="28" t="s">
        <v>275</v>
      </c>
      <c r="X132" s="108"/>
      <c r="Y132" s="108"/>
      <c r="Z132" s="108"/>
      <c r="AA132" s="108"/>
      <c r="AB132" s="108"/>
      <c r="AC132" s="108"/>
      <c r="AD132" s="138"/>
      <c r="AE132" s="109"/>
      <c r="AF132" s="112"/>
      <c r="AG132" s="110"/>
      <c r="AH132" s="110"/>
      <c r="AI132" s="111"/>
      <c r="AJ132" s="109"/>
      <c r="AK132" s="112"/>
      <c r="AL132" s="110"/>
      <c r="AM132" s="110"/>
      <c r="AN132" s="110"/>
      <c r="AO132" s="110"/>
      <c r="AP132" s="110"/>
      <c r="AQ132" s="110"/>
      <c r="AR132" s="110"/>
      <c r="AS132" s="110"/>
      <c r="AT132" s="110"/>
      <c r="AU132" s="110"/>
      <c r="AV132" s="110"/>
      <c r="AW132" s="110"/>
      <c r="AX132" s="110"/>
      <c r="AY132" s="110"/>
      <c r="AZ132" s="110"/>
      <c r="BA132" s="110"/>
      <c r="BB132" s="110"/>
      <c r="BC132" s="110"/>
      <c r="BD132" s="110"/>
      <c r="BE132" s="110"/>
      <c r="BF132" s="110"/>
      <c r="BG132" s="111"/>
      <c r="BH132" s="57"/>
      <c r="BI132" s="364" t="s">
        <v>275</v>
      </c>
      <c r="BJ132" s="101"/>
      <c r="BK132" s="101"/>
      <c r="BL132" s="101"/>
      <c r="BM132" s="101"/>
      <c r="BN132" s="101"/>
      <c r="BO132" s="101"/>
      <c r="BP132" s="101"/>
      <c r="BQ132" s="101"/>
      <c r="BR132" s="101"/>
      <c r="BS132" s="101"/>
      <c r="BT132" s="101"/>
      <c r="BU132" s="101"/>
      <c r="BV132" s="101"/>
      <c r="BW132" s="101"/>
      <c r="BX132" s="101"/>
      <c r="BY132" s="101"/>
      <c r="BZ132" s="101"/>
      <c r="CA132" s="101"/>
      <c r="CB132" s="101"/>
      <c r="CC132" s="101"/>
      <c r="CD132" s="101"/>
      <c r="CE132" s="101"/>
      <c r="CF132" s="101"/>
      <c r="CG132" s="101"/>
      <c r="CH132" s="101"/>
      <c r="CI132" s="101"/>
      <c r="CJ132" s="101"/>
      <c r="CK132" s="101"/>
      <c r="CL132" s="101"/>
      <c r="CM132" s="101"/>
      <c r="CN132" s="101"/>
      <c r="CO132" s="101"/>
      <c r="CP132" s="101"/>
      <c r="CQ132" s="101"/>
      <c r="CR132" s="101"/>
      <c r="CS132" s="101"/>
      <c r="CT132" s="101"/>
      <c r="CU132" s="101"/>
      <c r="CV132" s="101"/>
      <c r="CW132" s="101"/>
      <c r="CX132" s="101"/>
      <c r="CY132" s="101"/>
      <c r="CZ132" s="101"/>
      <c r="DA132" s="101"/>
      <c r="DB132" s="101"/>
      <c r="DC132" s="101"/>
      <c r="DD132" s="101"/>
      <c r="DE132" s="101"/>
      <c r="DF132" s="101"/>
      <c r="DG132" s="101"/>
      <c r="DH132" s="101"/>
      <c r="DI132" s="101"/>
      <c r="DJ132" s="101"/>
      <c r="DK132" s="101"/>
      <c r="DL132" s="101"/>
      <c r="DM132" s="101"/>
      <c r="DN132" s="101"/>
      <c r="DO132" s="101"/>
      <c r="DP132" s="101"/>
      <c r="DQ132" s="101"/>
      <c r="DR132" s="101"/>
      <c r="DS132" s="101"/>
      <c r="DT132" s="101"/>
      <c r="DU132" s="101"/>
      <c r="DV132" s="101"/>
      <c r="DW132" s="101"/>
      <c r="DX132" s="101"/>
      <c r="DY132" s="101"/>
      <c r="DZ132" s="101"/>
      <c r="EA132" s="101"/>
      <c r="EB132" s="101"/>
      <c r="EC132" s="101"/>
      <c r="ED132" s="101"/>
      <c r="EE132" s="101"/>
      <c r="EF132" s="101"/>
      <c r="EG132" s="101"/>
      <c r="EH132" s="101"/>
      <c r="EI132" s="101"/>
      <c r="EJ132" s="101"/>
      <c r="EK132" s="101"/>
      <c r="EL132" s="101"/>
      <c r="EM132" s="101"/>
      <c r="EN132" s="101"/>
      <c r="EO132" s="101"/>
      <c r="EP132" s="101"/>
      <c r="EQ132" s="101"/>
      <c r="ER132" s="101"/>
      <c r="ES132" s="101"/>
      <c r="ET132" s="101"/>
    </row>
    <row r="133" spans="1:150" ht="25.5" hidden="1" customHeight="1" x14ac:dyDescent="0.25">
      <c r="A133" s="29" t="s">
        <v>679</v>
      </c>
      <c r="B133" s="29" t="s">
        <v>680</v>
      </c>
      <c r="C133" s="29" t="s">
        <v>681</v>
      </c>
      <c r="D133" s="30" t="s">
        <v>682</v>
      </c>
      <c r="E133" s="31" t="s">
        <v>683</v>
      </c>
      <c r="F133" s="32" t="s">
        <v>121</v>
      </c>
      <c r="G133" s="32" t="s">
        <v>408</v>
      </c>
      <c r="H133" s="32" t="s">
        <v>143</v>
      </c>
      <c r="I133" s="32" t="s">
        <v>115</v>
      </c>
      <c r="J133" s="32"/>
      <c r="K133" s="32"/>
      <c r="L133" s="32"/>
      <c r="M133" s="32"/>
      <c r="N133" s="33">
        <f>R133+S133</f>
        <v>3020256.02</v>
      </c>
      <c r="O133" s="33"/>
      <c r="P133" s="33"/>
      <c r="Q133" s="33"/>
      <c r="R133" s="33">
        <v>453038.4</v>
      </c>
      <c r="S133" s="33">
        <v>2567217.62</v>
      </c>
      <c r="T133" s="34">
        <v>42826</v>
      </c>
      <c r="U133" s="35">
        <v>42856</v>
      </c>
      <c r="V133" s="35">
        <v>42916</v>
      </c>
      <c r="W133" s="36">
        <v>44773</v>
      </c>
      <c r="X133" s="114"/>
      <c r="Y133" s="114">
        <f>S133/2</f>
        <v>1283608.81</v>
      </c>
      <c r="Z133" s="114">
        <f>S133/2</f>
        <v>1283608.81</v>
      </c>
      <c r="AA133" s="114"/>
      <c r="AB133" s="114"/>
      <c r="AC133" s="114"/>
      <c r="AD133" s="139"/>
      <c r="AE133" s="115"/>
      <c r="AF133" s="119">
        <v>5</v>
      </c>
      <c r="AG133" s="173" t="s">
        <v>776</v>
      </c>
      <c r="AH133" s="120"/>
      <c r="AI133" s="174"/>
      <c r="AJ133" s="136"/>
      <c r="AK133" s="175"/>
      <c r="AL133" s="120"/>
      <c r="AM133" s="120"/>
      <c r="AN133" s="120"/>
      <c r="AO133" s="120"/>
      <c r="AP133" s="176" t="s">
        <v>205</v>
      </c>
      <c r="AQ133" s="173" t="s">
        <v>777</v>
      </c>
      <c r="AR133" s="177">
        <v>5100</v>
      </c>
      <c r="AS133" s="120"/>
      <c r="AT133" s="178"/>
      <c r="AU133" s="173"/>
      <c r="AV133" s="120"/>
      <c r="AW133" s="120"/>
      <c r="AX133" s="120"/>
      <c r="AY133" s="120"/>
      <c r="AZ133" s="120"/>
      <c r="BA133" s="120"/>
      <c r="BB133" s="120"/>
      <c r="BC133" s="120"/>
      <c r="BD133" s="120"/>
      <c r="BE133" s="120"/>
      <c r="BF133" s="120"/>
      <c r="BG133" s="135"/>
      <c r="BH133" s="57" t="s">
        <v>804</v>
      </c>
      <c r="BI133" s="364" t="s">
        <v>941</v>
      </c>
    </row>
    <row r="134" spans="1:150" ht="24.75" hidden="1" customHeight="1" thickBot="1" x14ac:dyDescent="0.3">
      <c r="A134" s="15" t="s">
        <v>684</v>
      </c>
      <c r="B134" s="16" t="s">
        <v>83</v>
      </c>
      <c r="C134" s="16"/>
      <c r="D134" s="16" t="s">
        <v>685</v>
      </c>
      <c r="E134" s="17"/>
      <c r="F134" s="17"/>
      <c r="G134" s="17"/>
      <c r="H134" s="17"/>
      <c r="I134" s="17"/>
      <c r="J134" s="17"/>
      <c r="K134" s="17"/>
      <c r="L134" s="17"/>
      <c r="M134" s="17"/>
      <c r="N134" s="17"/>
      <c r="O134" s="17"/>
      <c r="P134" s="17"/>
      <c r="Q134" s="17"/>
      <c r="R134" s="17"/>
      <c r="S134" s="17"/>
      <c r="T134" s="46"/>
      <c r="U134" s="47"/>
      <c r="V134" s="47"/>
      <c r="W134" s="48" t="s">
        <v>275</v>
      </c>
      <c r="X134" s="17"/>
      <c r="Y134" s="17"/>
      <c r="Z134" s="17"/>
      <c r="AA134" s="17"/>
      <c r="AB134" s="17"/>
      <c r="AC134" s="17"/>
      <c r="AD134" s="17"/>
      <c r="AE134" s="115"/>
      <c r="AF134" s="17"/>
      <c r="AG134" s="17"/>
      <c r="AH134" s="17"/>
      <c r="AI134" s="17"/>
      <c r="AJ134" s="17"/>
      <c r="AK134" s="17"/>
      <c r="AL134" s="17"/>
      <c r="AM134" s="17"/>
      <c r="AN134" s="17"/>
      <c r="AO134" s="17"/>
      <c r="AP134" s="107"/>
      <c r="AQ134" s="107"/>
      <c r="AR134" s="107"/>
      <c r="AS134" s="107"/>
      <c r="AT134" s="17"/>
      <c r="AU134" s="107"/>
      <c r="AV134" s="107"/>
      <c r="AW134" s="17"/>
      <c r="AX134" s="107"/>
      <c r="AY134" s="107"/>
      <c r="AZ134" s="17"/>
      <c r="BA134" s="107"/>
      <c r="BB134" s="107"/>
      <c r="BC134" s="107"/>
      <c r="BD134" s="107"/>
      <c r="BE134" s="107"/>
      <c r="BF134" s="107"/>
      <c r="BG134" s="107"/>
      <c r="BH134" s="57"/>
      <c r="BI134" s="364" t="s">
        <v>275</v>
      </c>
    </row>
    <row r="135" spans="1:150" ht="24.75" hidden="1" customHeight="1" thickBot="1" x14ac:dyDescent="0.3">
      <c r="A135" s="15" t="s">
        <v>686</v>
      </c>
      <c r="B135" s="16" t="s">
        <v>83</v>
      </c>
      <c r="C135" s="16"/>
      <c r="D135" s="16" t="s">
        <v>687</v>
      </c>
      <c r="E135" s="17"/>
      <c r="F135" s="17"/>
      <c r="G135" s="17"/>
      <c r="H135" s="17"/>
      <c r="I135" s="17"/>
      <c r="J135" s="17"/>
      <c r="K135" s="17"/>
      <c r="L135" s="17"/>
      <c r="M135" s="17"/>
      <c r="N135" s="17"/>
      <c r="O135" s="17"/>
      <c r="P135" s="17"/>
      <c r="Q135" s="17"/>
      <c r="R135" s="17"/>
      <c r="S135" s="17"/>
      <c r="T135" s="46"/>
      <c r="U135" s="47"/>
      <c r="V135" s="47"/>
      <c r="W135" s="48" t="s">
        <v>275</v>
      </c>
      <c r="X135" s="17"/>
      <c r="Y135" s="17"/>
      <c r="Z135" s="17"/>
      <c r="AA135" s="17"/>
      <c r="AB135" s="17"/>
      <c r="AC135" s="17"/>
      <c r="AD135" s="17"/>
      <c r="AE135" s="115"/>
      <c r="AF135" s="17"/>
      <c r="AG135" s="17"/>
      <c r="AH135" s="17"/>
      <c r="AI135" s="17"/>
      <c r="AJ135" s="17"/>
      <c r="AK135" s="17"/>
      <c r="AL135" s="17"/>
      <c r="AM135" s="17"/>
      <c r="AN135" s="17"/>
      <c r="AO135" s="17"/>
      <c r="AP135" s="107"/>
      <c r="AQ135" s="107"/>
      <c r="AR135" s="107"/>
      <c r="AS135" s="107"/>
      <c r="AT135" s="17"/>
      <c r="AU135" s="107"/>
      <c r="AV135" s="107"/>
      <c r="AW135" s="17"/>
      <c r="AX135" s="107"/>
      <c r="AY135" s="107"/>
      <c r="AZ135" s="17"/>
      <c r="BA135" s="107"/>
      <c r="BB135" s="107"/>
      <c r="BC135" s="107"/>
      <c r="BD135" s="107"/>
      <c r="BE135" s="107"/>
      <c r="BF135" s="107"/>
      <c r="BG135" s="107"/>
      <c r="BH135" s="57"/>
      <c r="BI135" s="364" t="s">
        <v>275</v>
      </c>
    </row>
    <row r="136" spans="1:150" s="113" customFormat="1" ht="25.5" hidden="1" customHeight="1" x14ac:dyDescent="0.25">
      <c r="A136" s="20" t="s">
        <v>688</v>
      </c>
      <c r="B136" s="21" t="s">
        <v>83</v>
      </c>
      <c r="C136" s="21"/>
      <c r="D136" s="37" t="s">
        <v>689</v>
      </c>
      <c r="E136" s="23"/>
      <c r="F136" s="23"/>
      <c r="G136" s="23"/>
      <c r="H136" s="23"/>
      <c r="I136" s="23"/>
      <c r="J136" s="23"/>
      <c r="K136" s="23"/>
      <c r="L136" s="23"/>
      <c r="M136" s="23"/>
      <c r="N136" s="23"/>
      <c r="O136" s="23"/>
      <c r="P136" s="23"/>
      <c r="Q136" s="23"/>
      <c r="R136" s="23"/>
      <c r="S136" s="24"/>
      <c r="T136" s="25"/>
      <c r="U136" s="38"/>
      <c r="V136" s="38"/>
      <c r="W136" s="28"/>
      <c r="X136" s="108"/>
      <c r="Y136" s="108"/>
      <c r="Z136" s="108"/>
      <c r="AA136" s="108"/>
      <c r="AB136" s="108"/>
      <c r="AC136" s="108"/>
      <c r="AD136" s="138"/>
      <c r="AE136" s="109"/>
      <c r="AF136" s="112"/>
      <c r="AG136" s="110"/>
      <c r="AH136" s="110"/>
      <c r="AI136" s="111"/>
      <c r="AJ136" s="109"/>
      <c r="AK136" s="112"/>
      <c r="AL136" s="110"/>
      <c r="AM136" s="110"/>
      <c r="AN136" s="110"/>
      <c r="AO136" s="110"/>
      <c r="AP136" s="110"/>
      <c r="AQ136" s="110"/>
      <c r="AR136" s="110"/>
      <c r="AS136" s="110"/>
      <c r="AT136" s="110"/>
      <c r="AU136" s="110"/>
      <c r="AV136" s="110"/>
      <c r="AW136" s="110"/>
      <c r="AX136" s="110"/>
      <c r="AY136" s="110"/>
      <c r="AZ136" s="110"/>
      <c r="BA136" s="110"/>
      <c r="BB136" s="110"/>
      <c r="BC136" s="110"/>
      <c r="BD136" s="110"/>
      <c r="BE136" s="110"/>
      <c r="BF136" s="110"/>
      <c r="BG136" s="111"/>
      <c r="BH136" s="57"/>
      <c r="BI136" s="364" t="s">
        <v>275</v>
      </c>
      <c r="BJ136" s="101"/>
      <c r="BK136" s="101"/>
      <c r="BL136" s="101"/>
      <c r="BM136" s="101"/>
      <c r="BN136" s="101"/>
      <c r="BO136" s="101"/>
      <c r="BP136" s="101"/>
      <c r="BQ136" s="101"/>
      <c r="BR136" s="101"/>
      <c r="BS136" s="101"/>
      <c r="BT136" s="101"/>
      <c r="BU136" s="101"/>
      <c r="BV136" s="101"/>
      <c r="BW136" s="101"/>
      <c r="BX136" s="101"/>
      <c r="BY136" s="101"/>
      <c r="BZ136" s="101"/>
      <c r="CA136" s="101"/>
      <c r="CB136" s="101"/>
      <c r="CC136" s="101"/>
      <c r="CD136" s="101"/>
      <c r="CE136" s="101"/>
      <c r="CF136" s="101"/>
      <c r="CG136" s="101"/>
      <c r="CH136" s="101"/>
      <c r="CI136" s="101"/>
      <c r="CJ136" s="101"/>
      <c r="CK136" s="101"/>
      <c r="CL136" s="101"/>
      <c r="CM136" s="101"/>
      <c r="CN136" s="101"/>
      <c r="CO136" s="101"/>
      <c r="CP136" s="101"/>
      <c r="CQ136" s="101"/>
      <c r="CR136" s="101"/>
      <c r="CS136" s="101"/>
      <c r="CT136" s="101"/>
      <c r="CU136" s="101"/>
      <c r="CV136" s="101"/>
      <c r="CW136" s="101"/>
      <c r="CX136" s="101"/>
      <c r="CY136" s="101"/>
      <c r="CZ136" s="101"/>
      <c r="DA136" s="101"/>
      <c r="DB136" s="101"/>
      <c r="DC136" s="101"/>
      <c r="DD136" s="101"/>
      <c r="DE136" s="101"/>
      <c r="DF136" s="101"/>
      <c r="DG136" s="101"/>
      <c r="DH136" s="101"/>
      <c r="DI136" s="101"/>
      <c r="DJ136" s="101"/>
      <c r="DK136" s="101"/>
      <c r="DL136" s="101"/>
      <c r="DM136" s="101"/>
      <c r="DN136" s="101"/>
      <c r="DO136" s="101"/>
      <c r="DP136" s="101"/>
      <c r="DQ136" s="101"/>
      <c r="DR136" s="101"/>
      <c r="DS136" s="101"/>
      <c r="DT136" s="101"/>
      <c r="DU136" s="101"/>
      <c r="DV136" s="101"/>
      <c r="DW136" s="101"/>
      <c r="DX136" s="101"/>
      <c r="DY136" s="101"/>
      <c r="DZ136" s="101"/>
      <c r="EA136" s="101"/>
      <c r="EB136" s="101"/>
      <c r="EC136" s="101"/>
      <c r="ED136" s="101"/>
      <c r="EE136" s="101"/>
      <c r="EF136" s="101"/>
      <c r="EG136" s="101"/>
      <c r="EH136" s="101"/>
      <c r="EI136" s="101"/>
      <c r="EJ136" s="101"/>
      <c r="EK136" s="101"/>
      <c r="EL136" s="101"/>
      <c r="EM136" s="101"/>
      <c r="EN136" s="101"/>
      <c r="EO136" s="101"/>
      <c r="EP136" s="101"/>
      <c r="EQ136" s="101"/>
      <c r="ER136" s="101"/>
      <c r="ES136" s="101"/>
      <c r="ET136" s="101"/>
    </row>
    <row r="137" spans="1:150" s="101" customFormat="1" ht="25.5" hidden="1" customHeight="1" x14ac:dyDescent="0.25">
      <c r="A137" s="39" t="s">
        <v>690</v>
      </c>
      <c r="B137" s="39" t="s">
        <v>691</v>
      </c>
      <c r="C137" s="39" t="s">
        <v>692</v>
      </c>
      <c r="D137" s="40" t="s">
        <v>693</v>
      </c>
      <c r="E137" s="41" t="s">
        <v>280</v>
      </c>
      <c r="F137" s="41" t="s">
        <v>121</v>
      </c>
      <c r="G137" s="41" t="s">
        <v>608</v>
      </c>
      <c r="H137" s="41" t="s">
        <v>694</v>
      </c>
      <c r="I137" s="41" t="s">
        <v>115</v>
      </c>
      <c r="J137" s="41"/>
      <c r="K137" s="41"/>
      <c r="L137" s="41"/>
      <c r="M137" s="41"/>
      <c r="N137" s="42">
        <v>363047.26</v>
      </c>
      <c r="O137" s="42">
        <v>54457.09</v>
      </c>
      <c r="P137" s="42"/>
      <c r="Q137" s="42"/>
      <c r="R137" s="42"/>
      <c r="S137" s="42">
        <v>308590.17</v>
      </c>
      <c r="T137" s="43">
        <v>42644</v>
      </c>
      <c r="U137" s="44">
        <v>42795</v>
      </c>
      <c r="V137" s="44">
        <v>42916</v>
      </c>
      <c r="W137" s="45">
        <v>43951</v>
      </c>
      <c r="X137" s="91">
        <v>0</v>
      </c>
      <c r="Y137" s="91">
        <v>138865.57999999999</v>
      </c>
      <c r="Z137" s="91">
        <f>S137-Y137</f>
        <v>169724.59</v>
      </c>
      <c r="AA137" s="91">
        <v>0</v>
      </c>
      <c r="AB137" s="91">
        <v>0</v>
      </c>
      <c r="AC137" s="91"/>
      <c r="AD137" s="149"/>
      <c r="AE137" s="131"/>
      <c r="AF137" s="133">
        <v>38</v>
      </c>
      <c r="AG137" s="116" t="s">
        <v>253</v>
      </c>
      <c r="AH137" s="117"/>
      <c r="AI137" s="132"/>
      <c r="AJ137" s="131"/>
      <c r="AK137" s="133"/>
      <c r="AL137" s="117"/>
      <c r="AM137" s="117"/>
      <c r="AN137" s="117"/>
      <c r="AO137" s="117"/>
      <c r="AP137" s="117" t="s">
        <v>178</v>
      </c>
      <c r="AQ137" s="116" t="s">
        <v>778</v>
      </c>
      <c r="AR137" s="117">
        <v>5.5</v>
      </c>
      <c r="AS137" s="117" t="s">
        <v>228</v>
      </c>
      <c r="AT137" s="116" t="s">
        <v>779</v>
      </c>
      <c r="AU137" s="117">
        <v>1</v>
      </c>
      <c r="AV137" s="117" t="s">
        <v>181</v>
      </c>
      <c r="AW137" s="57" t="s">
        <v>780</v>
      </c>
      <c r="AX137" s="117">
        <v>2</v>
      </c>
      <c r="AY137" s="117"/>
      <c r="AZ137" s="116"/>
      <c r="BA137" s="117"/>
      <c r="BB137" s="117" t="s">
        <v>179</v>
      </c>
      <c r="BC137" s="116" t="s">
        <v>180</v>
      </c>
      <c r="BD137" s="117">
        <v>2</v>
      </c>
      <c r="BE137" s="117"/>
      <c r="BF137" s="117"/>
      <c r="BG137" s="132"/>
      <c r="BH137" s="57" t="s">
        <v>821</v>
      </c>
      <c r="BI137" s="364" t="s">
        <v>941</v>
      </c>
    </row>
    <row r="138" spans="1:150" s="101" customFormat="1" ht="25.5" hidden="1" customHeight="1" x14ac:dyDescent="0.25">
      <c r="A138" s="39" t="s">
        <v>695</v>
      </c>
      <c r="B138" s="39" t="s">
        <v>696</v>
      </c>
      <c r="C138" s="39" t="s">
        <v>697</v>
      </c>
      <c r="D138" s="40" t="s">
        <v>698</v>
      </c>
      <c r="E138" s="41" t="s">
        <v>297</v>
      </c>
      <c r="F138" s="41" t="s">
        <v>121</v>
      </c>
      <c r="G138" s="41" t="s">
        <v>399</v>
      </c>
      <c r="H138" s="41" t="s">
        <v>694</v>
      </c>
      <c r="I138" s="41" t="s">
        <v>115</v>
      </c>
      <c r="J138" s="41"/>
      <c r="K138" s="41"/>
      <c r="L138" s="41"/>
      <c r="M138" s="41"/>
      <c r="N138" s="42">
        <v>51582.96</v>
      </c>
      <c r="O138" s="42">
        <v>7737.45</v>
      </c>
      <c r="P138" s="42"/>
      <c r="Q138" s="42"/>
      <c r="R138" s="42"/>
      <c r="S138" s="42">
        <v>43845.51</v>
      </c>
      <c r="T138" s="43">
        <v>42644</v>
      </c>
      <c r="U138" s="44">
        <v>42705</v>
      </c>
      <c r="V138" s="44">
        <v>42825</v>
      </c>
      <c r="W138" s="45">
        <v>43373</v>
      </c>
      <c r="X138" s="91"/>
      <c r="Y138" s="91">
        <v>191237.94</v>
      </c>
      <c r="Z138" s="91">
        <v>50000</v>
      </c>
      <c r="AA138" s="91"/>
      <c r="AB138" s="91"/>
      <c r="AC138" s="91"/>
      <c r="AD138" s="149"/>
      <c r="AE138" s="131"/>
      <c r="AF138" s="133">
        <v>38</v>
      </c>
      <c r="AG138" s="116" t="s">
        <v>253</v>
      </c>
      <c r="AH138" s="117"/>
      <c r="AI138" s="132"/>
      <c r="AJ138" s="131"/>
      <c r="AK138" s="133"/>
      <c r="AL138" s="117"/>
      <c r="AM138" s="117"/>
      <c r="AN138" s="117"/>
      <c r="AO138" s="117"/>
      <c r="AP138" s="117" t="s">
        <v>178</v>
      </c>
      <c r="AQ138" s="116" t="s">
        <v>778</v>
      </c>
      <c r="AR138" s="116">
        <f>0.7-0.18</f>
        <v>0.52</v>
      </c>
      <c r="AS138" s="117"/>
      <c r="AT138" s="116"/>
      <c r="AU138" s="117"/>
      <c r="AV138" s="117" t="s">
        <v>181</v>
      </c>
      <c r="AW138" s="116" t="s">
        <v>780</v>
      </c>
      <c r="AX138" s="117">
        <v>3</v>
      </c>
      <c r="AY138" s="116"/>
      <c r="AZ138" s="116"/>
      <c r="BA138" s="117"/>
      <c r="BB138" s="116"/>
      <c r="BC138" s="116"/>
      <c r="BD138" s="117"/>
      <c r="BE138" s="117"/>
      <c r="BF138" s="117"/>
      <c r="BG138" s="132"/>
      <c r="BH138" s="57" t="s">
        <v>819</v>
      </c>
      <c r="BI138" s="364" t="s">
        <v>939</v>
      </c>
    </row>
    <row r="139" spans="1:150" s="101" customFormat="1" ht="25.5" hidden="1" customHeight="1" x14ac:dyDescent="0.25">
      <c r="A139" s="39" t="s">
        <v>699</v>
      </c>
      <c r="B139" s="39" t="s">
        <v>700</v>
      </c>
      <c r="C139" s="39" t="s">
        <v>1010</v>
      </c>
      <c r="D139" s="40" t="s">
        <v>701</v>
      </c>
      <c r="E139" s="41" t="s">
        <v>297</v>
      </c>
      <c r="F139" s="41" t="s">
        <v>121</v>
      </c>
      <c r="G139" s="41" t="s">
        <v>399</v>
      </c>
      <c r="H139" s="41" t="s">
        <v>694</v>
      </c>
      <c r="I139" s="41" t="s">
        <v>115</v>
      </c>
      <c r="J139" s="41"/>
      <c r="K139" s="41"/>
      <c r="L139" s="41"/>
      <c r="M139" s="41"/>
      <c r="N139" s="42">
        <v>917723.65</v>
      </c>
      <c r="O139" s="42">
        <v>137658.54999999999</v>
      </c>
      <c r="P139" s="42"/>
      <c r="Q139" s="42"/>
      <c r="R139" s="42"/>
      <c r="S139" s="42">
        <v>780065.1</v>
      </c>
      <c r="T139" s="43">
        <v>43373</v>
      </c>
      <c r="U139" s="44">
        <v>43585</v>
      </c>
      <c r="V139" s="44">
        <v>43676</v>
      </c>
      <c r="W139" s="45">
        <v>44407</v>
      </c>
      <c r="X139" s="91"/>
      <c r="Y139" s="91"/>
      <c r="Z139" s="91"/>
      <c r="AA139" s="91">
        <f>S139*0.4</f>
        <v>312026.03999999998</v>
      </c>
      <c r="AB139" s="91">
        <f>S139*0.4</f>
        <v>312026.03999999998</v>
      </c>
      <c r="AC139" s="91">
        <f>S139*0.2</f>
        <v>156013.01999999999</v>
      </c>
      <c r="AD139" s="149"/>
      <c r="AE139" s="131"/>
      <c r="AF139" s="133">
        <v>38</v>
      </c>
      <c r="AG139" s="116" t="s">
        <v>253</v>
      </c>
      <c r="AH139" s="117"/>
      <c r="AI139" s="132"/>
      <c r="AJ139" s="131"/>
      <c r="AK139" s="133"/>
      <c r="AL139" s="117"/>
      <c r="AM139" s="117"/>
      <c r="AN139" s="117"/>
      <c r="AO139" s="117"/>
      <c r="AP139" s="117" t="s">
        <v>178</v>
      </c>
      <c r="AQ139" s="116" t="s">
        <v>778</v>
      </c>
      <c r="AR139" s="116">
        <f>7.3+0.18</f>
        <v>7.4799999999999995</v>
      </c>
      <c r="AS139" s="117"/>
      <c r="AT139" s="116"/>
      <c r="AU139" s="117"/>
      <c r="AV139" s="116"/>
      <c r="AW139" s="116"/>
      <c r="AX139" s="117"/>
      <c r="AY139" s="117" t="s">
        <v>182</v>
      </c>
      <c r="AZ139" s="116" t="s">
        <v>781</v>
      </c>
      <c r="BA139" s="117">
        <v>2</v>
      </c>
      <c r="BB139" s="116" t="s">
        <v>179</v>
      </c>
      <c r="BC139" s="116" t="s">
        <v>180</v>
      </c>
      <c r="BD139" s="117">
        <v>1</v>
      </c>
      <c r="BE139" s="131"/>
      <c r="BF139" s="131"/>
      <c r="BG139" s="369"/>
      <c r="BH139" s="57" t="s">
        <v>884</v>
      </c>
      <c r="BI139" s="364" t="s">
        <v>947</v>
      </c>
    </row>
    <row r="140" spans="1:150" s="101" customFormat="1" ht="25.5" hidden="1" customHeight="1" x14ac:dyDescent="0.25">
      <c r="A140" s="39" t="s">
        <v>702</v>
      </c>
      <c r="B140" s="39" t="s">
        <v>703</v>
      </c>
      <c r="C140" s="39"/>
      <c r="D140" s="40" t="s">
        <v>704</v>
      </c>
      <c r="E140" s="41" t="s">
        <v>297</v>
      </c>
      <c r="F140" s="41" t="s">
        <v>121</v>
      </c>
      <c r="G140" s="41" t="s">
        <v>399</v>
      </c>
      <c r="H140" s="41" t="s">
        <v>694</v>
      </c>
      <c r="I140" s="41" t="s">
        <v>115</v>
      </c>
      <c r="J140" s="41"/>
      <c r="K140" s="41"/>
      <c r="L140" s="41"/>
      <c r="M140" s="41" t="s">
        <v>38</v>
      </c>
      <c r="N140" s="42">
        <v>296511.84999999998</v>
      </c>
      <c r="O140" s="42">
        <v>44476.78</v>
      </c>
      <c r="P140" s="42"/>
      <c r="Q140" s="42"/>
      <c r="R140" s="42"/>
      <c r="S140" s="42">
        <v>252035.07</v>
      </c>
      <c r="T140" s="43"/>
      <c r="U140" s="44"/>
      <c r="V140" s="44"/>
      <c r="W140" s="45" t="s">
        <v>275</v>
      </c>
      <c r="X140" s="91"/>
      <c r="Y140" s="91"/>
      <c r="Z140" s="91"/>
      <c r="AA140" s="91"/>
      <c r="AB140" s="91"/>
      <c r="AC140" s="91"/>
      <c r="AD140" s="149"/>
      <c r="AE140" s="131"/>
      <c r="AF140" s="133">
        <v>39</v>
      </c>
      <c r="AG140" s="116" t="s">
        <v>253</v>
      </c>
      <c r="AH140" s="117"/>
      <c r="AI140" s="132"/>
      <c r="AJ140" s="131"/>
      <c r="AK140" s="133"/>
      <c r="AL140" s="117"/>
      <c r="AM140" s="117"/>
      <c r="AN140" s="117"/>
      <c r="AO140" s="117"/>
      <c r="AP140" s="117"/>
      <c r="AQ140" s="116"/>
      <c r="AR140" s="117"/>
      <c r="AS140" s="117"/>
      <c r="AT140" s="117"/>
      <c r="AU140" s="117"/>
      <c r="AV140" s="117"/>
      <c r="AW140" s="117"/>
      <c r="AX140" s="117"/>
      <c r="AY140" s="117"/>
      <c r="AZ140" s="117"/>
      <c r="BA140" s="117"/>
      <c r="BB140" s="117"/>
      <c r="BC140" s="117"/>
      <c r="BD140" s="117"/>
      <c r="BE140" s="117"/>
      <c r="BF140" s="117"/>
      <c r="BG140" s="132"/>
      <c r="BH140" s="57"/>
      <c r="BI140" s="364" t="s">
        <v>275</v>
      </c>
    </row>
    <row r="141" spans="1:150" s="101" customFormat="1" ht="25.5" hidden="1" customHeight="1" x14ac:dyDescent="0.25">
      <c r="A141" s="39" t="s">
        <v>705</v>
      </c>
      <c r="B141" s="39" t="s">
        <v>706</v>
      </c>
      <c r="C141" s="39" t="s">
        <v>707</v>
      </c>
      <c r="D141" s="40" t="s">
        <v>708</v>
      </c>
      <c r="E141" s="41" t="s">
        <v>272</v>
      </c>
      <c r="F141" s="41" t="s">
        <v>121</v>
      </c>
      <c r="G141" s="41" t="s">
        <v>361</v>
      </c>
      <c r="H141" s="41" t="s">
        <v>694</v>
      </c>
      <c r="I141" s="41" t="s">
        <v>115</v>
      </c>
      <c r="J141" s="41"/>
      <c r="K141" s="41"/>
      <c r="L141" s="41"/>
      <c r="M141" s="41"/>
      <c r="N141" s="42">
        <v>280477.84999999998</v>
      </c>
      <c r="O141" s="42">
        <v>42071.68</v>
      </c>
      <c r="P141" s="42"/>
      <c r="Q141" s="42"/>
      <c r="R141" s="42"/>
      <c r="S141" s="42">
        <v>238406.17</v>
      </c>
      <c r="T141" s="43">
        <v>42644</v>
      </c>
      <c r="U141" s="44">
        <v>42705</v>
      </c>
      <c r="V141" s="44">
        <v>42825</v>
      </c>
      <c r="W141" s="45">
        <v>43524</v>
      </c>
      <c r="X141" s="91">
        <v>0</v>
      </c>
      <c r="Y141" s="91">
        <v>140000</v>
      </c>
      <c r="Z141" s="91">
        <v>140000</v>
      </c>
      <c r="AA141" s="91">
        <v>18352.16</v>
      </c>
      <c r="AB141" s="91">
        <v>0</v>
      </c>
      <c r="AC141" s="91"/>
      <c r="AD141" s="149"/>
      <c r="AE141" s="131"/>
      <c r="AF141" s="133">
        <v>38</v>
      </c>
      <c r="AG141" s="116" t="s">
        <v>253</v>
      </c>
      <c r="AH141" s="117"/>
      <c r="AI141" s="132"/>
      <c r="AJ141" s="131"/>
      <c r="AK141" s="133"/>
      <c r="AL141" s="117"/>
      <c r="AM141" s="117"/>
      <c r="AN141" s="117"/>
      <c r="AO141" s="117"/>
      <c r="AP141" s="117" t="s">
        <v>178</v>
      </c>
      <c r="AQ141" s="116" t="s">
        <v>782</v>
      </c>
      <c r="AR141" s="117">
        <v>4</v>
      </c>
      <c r="AS141" s="116"/>
      <c r="AT141" s="116"/>
      <c r="AU141" s="117"/>
      <c r="AV141" s="117"/>
      <c r="AW141" s="117"/>
      <c r="AX141" s="117"/>
      <c r="AY141" s="131"/>
      <c r="AZ141" s="131"/>
      <c r="BA141" s="131"/>
      <c r="BB141" s="116" t="s">
        <v>179</v>
      </c>
      <c r="BC141" s="116" t="s">
        <v>180</v>
      </c>
      <c r="BD141" s="117">
        <v>1</v>
      </c>
      <c r="BE141" s="131"/>
      <c r="BF141" s="131"/>
      <c r="BG141" s="369"/>
      <c r="BH141" s="57" t="s">
        <v>820</v>
      </c>
      <c r="BI141" s="364" t="s">
        <v>939</v>
      </c>
    </row>
    <row r="142" spans="1:150" s="101" customFormat="1" ht="25.5" hidden="1" customHeight="1" x14ac:dyDescent="0.25">
      <c r="A142" s="39" t="s">
        <v>709</v>
      </c>
      <c r="B142" s="39" t="s">
        <v>710</v>
      </c>
      <c r="C142" s="39" t="s">
        <v>711</v>
      </c>
      <c r="D142" s="40" t="s">
        <v>712</v>
      </c>
      <c r="E142" s="41" t="s">
        <v>266</v>
      </c>
      <c r="F142" s="41" t="s">
        <v>121</v>
      </c>
      <c r="G142" s="41" t="s">
        <v>493</v>
      </c>
      <c r="H142" s="41" t="s">
        <v>694</v>
      </c>
      <c r="I142" s="41" t="s">
        <v>115</v>
      </c>
      <c r="J142" s="41"/>
      <c r="K142" s="41"/>
      <c r="L142" s="41"/>
      <c r="M142" s="41"/>
      <c r="N142" s="42">
        <v>372156.12</v>
      </c>
      <c r="O142" s="42">
        <v>55823.42</v>
      </c>
      <c r="P142" s="42"/>
      <c r="Q142" s="42"/>
      <c r="R142" s="42"/>
      <c r="S142" s="42">
        <v>316332.7</v>
      </c>
      <c r="T142" s="43">
        <v>42644</v>
      </c>
      <c r="U142" s="44">
        <v>42705</v>
      </c>
      <c r="V142" s="44">
        <v>42825</v>
      </c>
      <c r="W142" s="45">
        <v>43496</v>
      </c>
      <c r="X142" s="91"/>
      <c r="Y142" s="91">
        <v>117700</v>
      </c>
      <c r="Z142" s="91">
        <v>147700</v>
      </c>
      <c r="AA142" s="91">
        <v>91045.8</v>
      </c>
      <c r="AB142" s="91"/>
      <c r="AC142" s="91"/>
      <c r="AD142" s="149"/>
      <c r="AE142" s="131"/>
      <c r="AF142" s="133">
        <v>38</v>
      </c>
      <c r="AG142" s="116" t="s">
        <v>253</v>
      </c>
      <c r="AH142" s="117"/>
      <c r="AI142" s="132"/>
      <c r="AJ142" s="131"/>
      <c r="AK142" s="133"/>
      <c r="AL142" s="117"/>
      <c r="AM142" s="117"/>
      <c r="AN142" s="117"/>
      <c r="AO142" s="117"/>
      <c r="AP142" s="117" t="s">
        <v>178</v>
      </c>
      <c r="AQ142" s="116" t="s">
        <v>782</v>
      </c>
      <c r="AR142" s="116">
        <v>3.47</v>
      </c>
      <c r="AS142" s="116"/>
      <c r="AT142" s="116"/>
      <c r="AU142" s="117"/>
      <c r="AV142" s="117"/>
      <c r="AW142" s="117"/>
      <c r="AX142" s="117"/>
      <c r="AY142" s="116"/>
      <c r="AZ142" s="116"/>
      <c r="BA142" s="117"/>
      <c r="BB142" s="116" t="s">
        <v>179</v>
      </c>
      <c r="BC142" s="116" t="s">
        <v>180</v>
      </c>
      <c r="BD142" s="117">
        <v>1</v>
      </c>
      <c r="BE142" s="117"/>
      <c r="BF142" s="117"/>
      <c r="BG142" s="132"/>
      <c r="BH142" s="57" t="s">
        <v>818</v>
      </c>
      <c r="BI142" s="364" t="s">
        <v>939</v>
      </c>
    </row>
    <row r="143" spans="1:150" ht="27.75" hidden="1" customHeight="1" x14ac:dyDescent="0.25">
      <c r="A143" s="29" t="s">
        <v>713</v>
      </c>
      <c r="B143" s="29" t="s">
        <v>714</v>
      </c>
      <c r="C143" s="39" t="s">
        <v>1055</v>
      </c>
      <c r="D143" s="30" t="s">
        <v>715</v>
      </c>
      <c r="E143" s="31" t="s">
        <v>266</v>
      </c>
      <c r="F143" s="32" t="s">
        <v>121</v>
      </c>
      <c r="G143" s="32" t="s">
        <v>493</v>
      </c>
      <c r="H143" s="32" t="s">
        <v>694</v>
      </c>
      <c r="I143" s="32" t="s">
        <v>115</v>
      </c>
      <c r="J143" s="32"/>
      <c r="K143" s="32"/>
      <c r="L143" s="32"/>
      <c r="M143" s="32"/>
      <c r="N143" s="42">
        <v>31576.66</v>
      </c>
      <c r="O143" s="33">
        <v>4736.66</v>
      </c>
      <c r="P143" s="33"/>
      <c r="Q143" s="33"/>
      <c r="R143" s="33"/>
      <c r="S143" s="42">
        <v>26840</v>
      </c>
      <c r="T143" s="43">
        <v>43373</v>
      </c>
      <c r="U143" s="44">
        <v>43646</v>
      </c>
      <c r="V143" s="44">
        <v>43707</v>
      </c>
      <c r="W143" s="45">
        <v>44377</v>
      </c>
      <c r="X143" s="114"/>
      <c r="Y143" s="115"/>
      <c r="Z143" s="114">
        <v>0</v>
      </c>
      <c r="AA143" s="114">
        <v>25000</v>
      </c>
      <c r="AB143" s="114">
        <v>55000</v>
      </c>
      <c r="AC143" s="114">
        <v>30000</v>
      </c>
      <c r="AD143" s="139"/>
      <c r="AE143" s="115"/>
      <c r="AF143" s="119">
        <v>38</v>
      </c>
      <c r="AG143" s="129" t="s">
        <v>253</v>
      </c>
      <c r="AH143" s="120"/>
      <c r="AI143" s="135"/>
      <c r="AJ143" s="136"/>
      <c r="AK143" s="119"/>
      <c r="AL143" s="120"/>
      <c r="AM143" s="120"/>
      <c r="AN143" s="120"/>
      <c r="AO143" s="120"/>
      <c r="AP143" s="117" t="s">
        <v>178</v>
      </c>
      <c r="AQ143" s="116" t="s">
        <v>778</v>
      </c>
      <c r="AR143" s="116">
        <v>0.22</v>
      </c>
      <c r="AS143" s="117" t="s">
        <v>228</v>
      </c>
      <c r="AT143" s="116" t="s">
        <v>779</v>
      </c>
      <c r="AU143" s="117">
        <v>1</v>
      </c>
      <c r="AV143" s="116" t="s">
        <v>181</v>
      </c>
      <c r="AW143" s="116" t="s">
        <v>780</v>
      </c>
      <c r="AX143" s="116">
        <v>3</v>
      </c>
      <c r="AY143" s="136"/>
      <c r="AZ143" s="136"/>
      <c r="BA143" s="136"/>
      <c r="BB143" s="136"/>
      <c r="BC143" s="136"/>
      <c r="BD143" s="136"/>
      <c r="BE143" s="136"/>
      <c r="BF143" s="136"/>
      <c r="BG143" s="370"/>
      <c r="BH143" s="57" t="s">
        <v>885</v>
      </c>
      <c r="BI143" s="364" t="s">
        <v>1014</v>
      </c>
    </row>
    <row r="144" spans="1:150" ht="27.75" hidden="1" customHeight="1" x14ac:dyDescent="0.25">
      <c r="A144" s="29" t="s">
        <v>1175</v>
      </c>
      <c r="B144" s="29" t="s">
        <v>1181</v>
      </c>
      <c r="C144" s="39"/>
      <c r="D144" s="30" t="s">
        <v>1177</v>
      </c>
      <c r="E144" s="31" t="s">
        <v>266</v>
      </c>
      <c r="F144" s="32" t="s">
        <v>121</v>
      </c>
      <c r="G144" s="32" t="s">
        <v>493</v>
      </c>
      <c r="H144" s="32" t="s">
        <v>694</v>
      </c>
      <c r="I144" s="32" t="s">
        <v>115</v>
      </c>
      <c r="J144" s="32"/>
      <c r="K144" s="32"/>
      <c r="L144" s="32"/>
      <c r="M144" s="32"/>
      <c r="N144" s="42">
        <v>200009.7</v>
      </c>
      <c r="O144" s="33">
        <v>76736.600000000006</v>
      </c>
      <c r="P144" s="33"/>
      <c r="Q144" s="33"/>
      <c r="R144" s="33"/>
      <c r="S144" s="42">
        <v>123273.1</v>
      </c>
      <c r="T144" s="44">
        <v>43983</v>
      </c>
      <c r="U144" s="44">
        <v>44136</v>
      </c>
      <c r="V144" s="44">
        <v>44196</v>
      </c>
      <c r="W144" s="45">
        <v>44561</v>
      </c>
      <c r="X144" s="345"/>
      <c r="Y144" s="201"/>
      <c r="Z144" s="345"/>
      <c r="AA144" s="345"/>
      <c r="AB144" s="345"/>
      <c r="AC144" s="345"/>
      <c r="AD144" s="345"/>
      <c r="AE144" s="201"/>
      <c r="AF144" s="119">
        <v>38</v>
      </c>
      <c r="AG144" s="129" t="s">
        <v>253</v>
      </c>
      <c r="AH144" s="405"/>
      <c r="AI144" s="405"/>
      <c r="AJ144" s="205"/>
      <c r="AK144" s="405"/>
      <c r="AL144" s="405"/>
      <c r="AM144" s="405"/>
      <c r="AN144" s="405"/>
      <c r="AO144" s="405"/>
      <c r="AP144" s="117" t="s">
        <v>178</v>
      </c>
      <c r="AQ144" s="116" t="s">
        <v>778</v>
      </c>
      <c r="AR144" s="116">
        <v>4.5999999999999996</v>
      </c>
      <c r="AS144" s="116"/>
      <c r="AT144" s="116"/>
      <c r="AU144" s="117"/>
      <c r="AV144" s="116"/>
      <c r="AW144" s="116"/>
      <c r="AX144" s="116"/>
      <c r="AY144" s="136"/>
      <c r="AZ144" s="136"/>
      <c r="BA144" s="136"/>
      <c r="BB144" s="116" t="s">
        <v>179</v>
      </c>
      <c r="BC144" s="116" t="s">
        <v>180</v>
      </c>
      <c r="BD144" s="117">
        <v>1</v>
      </c>
      <c r="BE144" s="136"/>
      <c r="BF144" s="136"/>
      <c r="BG144" s="136"/>
      <c r="BH144" s="57" t="s">
        <v>1178</v>
      </c>
      <c r="BI144" s="364" t="s">
        <v>1014</v>
      </c>
    </row>
    <row r="145" spans="1:61" ht="27.75" hidden="1" customHeight="1" x14ac:dyDescent="0.25">
      <c r="A145" s="29" t="s">
        <v>1176</v>
      </c>
      <c r="B145" s="29" t="s">
        <v>1182</v>
      </c>
      <c r="C145" s="39"/>
      <c r="D145" s="30" t="s">
        <v>1179</v>
      </c>
      <c r="E145" s="41" t="s">
        <v>272</v>
      </c>
      <c r="F145" s="41" t="s">
        <v>121</v>
      </c>
      <c r="G145" s="41" t="s">
        <v>361</v>
      </c>
      <c r="H145" s="41" t="s">
        <v>694</v>
      </c>
      <c r="I145" s="41" t="s">
        <v>115</v>
      </c>
      <c r="J145" s="32"/>
      <c r="K145" s="32"/>
      <c r="L145" s="32"/>
      <c r="M145" s="32"/>
      <c r="N145" s="42">
        <v>75505</v>
      </c>
      <c r="O145" s="33">
        <v>11325.75</v>
      </c>
      <c r="P145" s="33"/>
      <c r="Q145" s="33"/>
      <c r="R145" s="33"/>
      <c r="S145" s="42">
        <v>64179.25</v>
      </c>
      <c r="T145" s="44">
        <v>43980</v>
      </c>
      <c r="U145" s="44">
        <v>44134</v>
      </c>
      <c r="V145" s="44">
        <v>44196</v>
      </c>
      <c r="W145" s="45">
        <v>44561</v>
      </c>
      <c r="X145" s="345"/>
      <c r="Y145" s="201"/>
      <c r="Z145" s="345"/>
      <c r="AA145" s="345"/>
      <c r="AB145" s="345"/>
      <c r="AC145" s="345"/>
      <c r="AD145" s="345"/>
      <c r="AE145" s="201"/>
      <c r="AF145" s="119">
        <v>38</v>
      </c>
      <c r="AG145" s="129" t="s">
        <v>253</v>
      </c>
      <c r="AH145" s="405"/>
      <c r="AI145" s="405"/>
      <c r="AJ145" s="205"/>
      <c r="AK145" s="405"/>
      <c r="AL145" s="405"/>
      <c r="AM145" s="405"/>
      <c r="AN145" s="405"/>
      <c r="AO145" s="405"/>
      <c r="AP145" s="117" t="s">
        <v>178</v>
      </c>
      <c r="AQ145" s="116" t="s">
        <v>778</v>
      </c>
      <c r="AR145" s="116">
        <v>2</v>
      </c>
      <c r="AS145" s="116"/>
      <c r="AT145" s="116"/>
      <c r="AU145" s="117"/>
      <c r="AV145" s="116"/>
      <c r="AW145" s="116"/>
      <c r="AX145" s="116"/>
      <c r="AY145" s="136"/>
      <c r="AZ145" s="136"/>
      <c r="BA145" s="136"/>
      <c r="BB145" s="116" t="s">
        <v>179</v>
      </c>
      <c r="BC145" s="116" t="s">
        <v>180</v>
      </c>
      <c r="BD145" s="117">
        <v>1</v>
      </c>
      <c r="BE145" s="136"/>
      <c r="BF145" s="136"/>
      <c r="BG145" s="136"/>
      <c r="BH145" s="57" t="s">
        <v>1180</v>
      </c>
      <c r="BI145" s="364" t="s">
        <v>1014</v>
      </c>
    </row>
    <row r="146" spans="1:61" ht="21.75" hidden="1" customHeight="1" x14ac:dyDescent="0.2">
      <c r="A146" s="179" t="s">
        <v>783</v>
      </c>
      <c r="B146" s="179"/>
      <c r="C146" s="179"/>
      <c r="D146" s="180"/>
      <c r="E146" s="181"/>
      <c r="F146" s="181"/>
      <c r="G146" s="181"/>
      <c r="H146" s="181"/>
      <c r="I146" s="181"/>
      <c r="J146" s="181"/>
      <c r="K146" s="181"/>
      <c r="L146" s="181"/>
      <c r="M146" s="181"/>
      <c r="N146" s="182">
        <f t="shared" ref="N146:S146" si="1">SUM(N6:N143)-N140</f>
        <v>90999005.700000003</v>
      </c>
      <c r="O146" s="182">
        <f t="shared" si="1"/>
        <v>9422893.5982352924</v>
      </c>
      <c r="P146" s="182">
        <f t="shared" si="1"/>
        <v>1916958.1417647058</v>
      </c>
      <c r="Q146" s="182">
        <f t="shared" si="1"/>
        <v>41280124.349999994</v>
      </c>
      <c r="R146" s="182">
        <f t="shared" si="1"/>
        <v>769929.79</v>
      </c>
      <c r="S146" s="182">
        <f t="shared" si="1"/>
        <v>40962638.670000009</v>
      </c>
      <c r="T146" s="182"/>
      <c r="U146" s="182"/>
      <c r="V146" s="182"/>
      <c r="W146" s="183"/>
      <c r="X146" s="182">
        <f>SUM(Z6:Z7)-X140</f>
        <v>0</v>
      </c>
      <c r="Y146" s="182">
        <f>SUM(AA6:AA7)-Y140</f>
        <v>0</v>
      </c>
      <c r="Z146" s="182">
        <f>SUM(AB6:AB7)-Z140</f>
        <v>0</v>
      </c>
      <c r="AA146" s="182">
        <f>SUM(AC6:AC7)-AA140</f>
        <v>0</v>
      </c>
      <c r="AB146" s="182">
        <f>SUM(AD6:AD143)-AB140</f>
        <v>10000</v>
      </c>
      <c r="AC146" s="182">
        <f>SUM(AE6:AE143)-AC140</f>
        <v>0</v>
      </c>
      <c r="AD146" s="182">
        <f>SUM(AF6:AF143)-AD140</f>
        <v>2598</v>
      </c>
      <c r="AE146" s="182">
        <f>SUM(AG6:AG143)-AE140</f>
        <v>0</v>
      </c>
      <c r="AF146" s="182"/>
      <c r="AG146" s="181"/>
      <c r="AH146" s="181"/>
      <c r="AI146" s="181"/>
      <c r="AJ146" s="181"/>
      <c r="AK146" s="181"/>
      <c r="AL146" s="181"/>
      <c r="AM146" s="181"/>
      <c r="AN146" s="181"/>
      <c r="AO146" s="181"/>
      <c r="AP146" s="184"/>
      <c r="AQ146" s="184"/>
      <c r="AR146" s="184"/>
      <c r="AS146" s="184"/>
      <c r="AT146" s="181"/>
      <c r="AU146" s="184"/>
      <c r="AV146" s="184"/>
      <c r="AW146" s="181"/>
      <c r="AX146" s="184"/>
      <c r="AY146" s="184"/>
      <c r="AZ146" s="181"/>
      <c r="BA146" s="184"/>
    </row>
    <row r="147" spans="1:61" ht="27.75" customHeight="1" x14ac:dyDescent="0.2">
      <c r="A147" s="185"/>
      <c r="B147" s="185"/>
      <c r="C147" s="185"/>
      <c r="D147" s="185"/>
      <c r="E147" s="17"/>
      <c r="F147" s="17"/>
      <c r="G147" s="17"/>
      <c r="H147" s="17"/>
      <c r="I147" s="17"/>
      <c r="J147" s="17"/>
      <c r="K147" s="17"/>
      <c r="L147" s="17"/>
      <c r="M147" s="17"/>
      <c r="N147" s="17"/>
      <c r="O147" s="17"/>
      <c r="P147" s="17"/>
      <c r="Q147" s="17"/>
      <c r="R147" s="17"/>
      <c r="S147" s="17"/>
      <c r="T147" s="17"/>
      <c r="U147" s="17"/>
      <c r="V147" s="17"/>
      <c r="W147" s="186"/>
      <c r="X147" s="17"/>
      <c r="Y147" s="17"/>
      <c r="Z147" s="17"/>
      <c r="AA147" s="17"/>
      <c r="AB147" s="17"/>
      <c r="AC147" s="17"/>
      <c r="AD147" s="17"/>
      <c r="AE147" s="17"/>
      <c r="AF147" s="17"/>
      <c r="AG147" s="17"/>
      <c r="AH147" s="17"/>
      <c r="AI147" s="17"/>
      <c r="AJ147" s="17"/>
      <c r="AK147" s="17"/>
      <c r="AL147" s="17"/>
      <c r="AM147" s="17"/>
      <c r="AN147" s="17"/>
      <c r="AO147" s="17"/>
      <c r="AP147" s="107"/>
      <c r="AQ147" s="107"/>
      <c r="AR147" s="187"/>
      <c r="AS147" s="107"/>
      <c r="AT147" s="17"/>
      <c r="AU147" s="107"/>
      <c r="AV147" s="107"/>
      <c r="AW147" s="17"/>
      <c r="AX147" s="107"/>
      <c r="AY147" s="107"/>
      <c r="AZ147" s="17"/>
      <c r="BA147" s="107"/>
    </row>
    <row r="148" spans="1:61" s="101" customFormat="1" ht="23.25" customHeight="1" x14ac:dyDescent="0.2">
      <c r="A148" s="200" t="s">
        <v>786</v>
      </c>
      <c r="B148" s="200"/>
      <c r="C148" s="200"/>
      <c r="D148" s="194"/>
      <c r="E148" s="195"/>
      <c r="F148" s="195"/>
      <c r="G148" s="195"/>
      <c r="H148" s="195"/>
      <c r="I148" s="195"/>
      <c r="J148" s="195"/>
      <c r="K148" s="195"/>
      <c r="L148" s="195"/>
      <c r="M148" s="195"/>
      <c r="N148" s="196"/>
      <c r="P148" s="196"/>
      <c r="S148" s="197"/>
      <c r="T148" s="195"/>
      <c r="U148" s="195"/>
      <c r="V148" s="195"/>
      <c r="W148" s="195"/>
      <c r="X148" s="195"/>
      <c r="Y148" s="195"/>
      <c r="Z148" s="195"/>
      <c r="AA148" s="195"/>
      <c r="AB148" s="195"/>
      <c r="AC148" s="195"/>
      <c r="AD148" s="195"/>
      <c r="AE148" s="195"/>
      <c r="AF148" s="195"/>
      <c r="AG148" s="198"/>
      <c r="AH148" s="198"/>
      <c r="AI148" s="199"/>
      <c r="AJ148" s="199"/>
      <c r="AK148" s="199"/>
      <c r="AL148" s="199"/>
      <c r="AM148" s="199"/>
      <c r="AN148" s="199"/>
      <c r="AO148" s="199"/>
      <c r="AP148" s="199"/>
      <c r="AQ148" s="199"/>
      <c r="AR148" s="199"/>
      <c r="AS148" s="199"/>
      <c r="AT148" s="199"/>
      <c r="AU148" s="199"/>
      <c r="AV148" s="199"/>
      <c r="AW148" s="199"/>
      <c r="AX148" s="199"/>
      <c r="AY148" s="199"/>
      <c r="AZ148" s="199"/>
      <c r="BA148" s="199"/>
      <c r="BH148" s="146"/>
    </row>
    <row r="149" spans="1:61" s="101" customFormat="1" ht="23.25" customHeight="1" x14ac:dyDescent="0.2">
      <c r="A149" s="200" t="s">
        <v>787</v>
      </c>
      <c r="B149" s="200"/>
      <c r="C149" s="200"/>
      <c r="D149" s="194"/>
      <c r="E149" s="195"/>
      <c r="F149" s="195"/>
      <c r="G149" s="195"/>
      <c r="H149" s="195"/>
      <c r="I149" s="195"/>
      <c r="J149" s="195"/>
      <c r="K149" s="195"/>
      <c r="L149" s="195"/>
      <c r="M149" s="195"/>
      <c r="N149" s="196"/>
      <c r="P149" s="196"/>
      <c r="S149" s="197"/>
      <c r="T149" s="195"/>
      <c r="U149" s="195"/>
      <c r="V149" s="195"/>
      <c r="W149" s="195"/>
      <c r="X149" s="195"/>
      <c r="Y149" s="195"/>
      <c r="Z149" s="195"/>
      <c r="AA149" s="195"/>
      <c r="AB149" s="195"/>
      <c r="AC149" s="195"/>
      <c r="AD149" s="195"/>
      <c r="AE149" s="195"/>
      <c r="AF149" s="195"/>
      <c r="AG149" s="198"/>
      <c r="AH149" s="198"/>
      <c r="AI149" s="199"/>
      <c r="AJ149" s="199"/>
      <c r="AK149" s="199"/>
      <c r="AL149" s="199"/>
      <c r="AM149" s="199"/>
      <c r="AN149" s="199"/>
      <c r="AO149" s="199"/>
      <c r="AP149" s="199"/>
      <c r="AQ149" s="199"/>
      <c r="AR149" s="199"/>
      <c r="AS149" s="199"/>
      <c r="AT149" s="199"/>
      <c r="AU149" s="199"/>
      <c r="AV149" s="199"/>
      <c r="AW149" s="199"/>
      <c r="AX149" s="199"/>
      <c r="AY149" s="199"/>
      <c r="AZ149" s="199"/>
      <c r="BA149" s="199"/>
      <c r="BH149" s="146"/>
    </row>
    <row r="150" spans="1:61" s="101" customFormat="1" ht="23.25" customHeight="1" x14ac:dyDescent="0.2">
      <c r="A150" s="200" t="s">
        <v>788</v>
      </c>
      <c r="B150" s="200"/>
      <c r="C150" s="200"/>
      <c r="D150" s="194"/>
      <c r="E150" s="195"/>
      <c r="F150" s="195"/>
      <c r="G150" s="195"/>
      <c r="H150" s="195"/>
      <c r="I150" s="195"/>
      <c r="J150" s="195"/>
      <c r="K150" s="195"/>
      <c r="L150" s="195"/>
      <c r="M150" s="195"/>
      <c r="N150" s="196"/>
      <c r="P150" s="196"/>
      <c r="S150" s="197"/>
      <c r="T150" s="195"/>
      <c r="U150" s="195"/>
      <c r="V150" s="195"/>
      <c r="W150" s="195"/>
      <c r="X150" s="195"/>
      <c r="Y150" s="195"/>
      <c r="Z150" s="195"/>
      <c r="AA150" s="195"/>
      <c r="AB150" s="195"/>
      <c r="AC150" s="195"/>
      <c r="AD150" s="195"/>
      <c r="AE150" s="195"/>
      <c r="AF150" s="195"/>
      <c r="AG150" s="198"/>
      <c r="AH150" s="198"/>
      <c r="AI150" s="199"/>
      <c r="AJ150" s="199"/>
      <c r="AK150" s="199"/>
      <c r="AL150" s="199"/>
      <c r="AM150" s="199"/>
      <c r="AN150" s="199"/>
      <c r="AO150" s="199"/>
      <c r="AP150" s="199"/>
      <c r="AQ150" s="199"/>
      <c r="AR150" s="199"/>
      <c r="AS150" s="199"/>
      <c r="AT150" s="199"/>
      <c r="AU150" s="199"/>
      <c r="AV150" s="199"/>
      <c r="AW150" s="199"/>
      <c r="AX150" s="199"/>
      <c r="AY150" s="199"/>
      <c r="AZ150" s="199"/>
      <c r="BA150" s="199"/>
      <c r="BH150" s="146"/>
    </row>
    <row r="151" spans="1:61" s="101" customFormat="1" ht="23.25" customHeight="1" x14ac:dyDescent="0.2">
      <c r="A151" s="200" t="s">
        <v>789</v>
      </c>
      <c r="B151" s="200"/>
      <c r="C151" s="200"/>
      <c r="D151" s="194"/>
      <c r="E151" s="195"/>
      <c r="F151" s="195"/>
      <c r="G151" s="195"/>
      <c r="H151" s="195"/>
      <c r="I151" s="195"/>
      <c r="J151" s="195"/>
      <c r="K151" s="195"/>
      <c r="L151" s="195"/>
      <c r="M151" s="195"/>
      <c r="N151" s="196"/>
      <c r="P151" s="196"/>
      <c r="S151" s="197"/>
      <c r="T151" s="195"/>
      <c r="U151" s="195"/>
      <c r="V151" s="195"/>
      <c r="W151" s="195"/>
      <c r="X151" s="195"/>
      <c r="Y151" s="195"/>
      <c r="Z151" s="195"/>
      <c r="AA151" s="195"/>
      <c r="AB151" s="195"/>
      <c r="AC151" s="195"/>
      <c r="AD151" s="195"/>
      <c r="AE151" s="195"/>
      <c r="AF151" s="195"/>
      <c r="AG151" s="198"/>
      <c r="AH151" s="198"/>
      <c r="AI151" s="199"/>
      <c r="AJ151" s="199"/>
      <c r="AK151" s="199"/>
      <c r="AL151" s="199"/>
      <c r="AM151" s="199"/>
      <c r="AN151" s="199"/>
      <c r="AO151" s="199"/>
      <c r="AP151" s="199"/>
      <c r="AQ151" s="199"/>
      <c r="AR151" s="199"/>
      <c r="AS151" s="199"/>
      <c r="AT151" s="199"/>
      <c r="AU151" s="199"/>
      <c r="AV151" s="199"/>
      <c r="AW151" s="199"/>
      <c r="AX151" s="199"/>
      <c r="AY151" s="199"/>
      <c r="AZ151" s="199"/>
      <c r="BA151" s="199"/>
      <c r="BH151" s="146"/>
    </row>
    <row r="152" spans="1:61" s="101" customFormat="1" ht="23.25" customHeight="1" x14ac:dyDescent="0.2">
      <c r="A152" s="200" t="s">
        <v>790</v>
      </c>
      <c r="B152" s="200"/>
      <c r="C152" s="200"/>
      <c r="D152" s="194"/>
      <c r="E152" s="195"/>
      <c r="F152" s="195"/>
      <c r="G152" s="195"/>
      <c r="H152" s="195"/>
      <c r="I152" s="195"/>
      <c r="J152" s="195"/>
      <c r="K152" s="195"/>
      <c r="L152" s="195"/>
      <c r="M152" s="195"/>
      <c r="N152" s="196"/>
      <c r="P152" s="196"/>
      <c r="S152" s="197"/>
      <c r="T152" s="195"/>
      <c r="U152" s="195"/>
      <c r="V152" s="195"/>
      <c r="W152" s="195"/>
      <c r="X152" s="195"/>
      <c r="Y152" s="195"/>
      <c r="Z152" s="195"/>
      <c r="AA152" s="195"/>
      <c r="AB152" s="195"/>
      <c r="AC152" s="195"/>
      <c r="AD152" s="195"/>
      <c r="AE152" s="195"/>
      <c r="AF152" s="195"/>
      <c r="AG152" s="198"/>
      <c r="AH152" s="198"/>
      <c r="AI152" s="199"/>
      <c r="AJ152" s="199"/>
      <c r="AK152" s="199"/>
      <c r="AL152" s="199"/>
      <c r="AM152" s="199"/>
      <c r="AN152" s="199"/>
      <c r="AO152" s="199"/>
      <c r="AP152" s="199"/>
      <c r="AQ152" s="199"/>
      <c r="AR152" s="199"/>
      <c r="AS152" s="199"/>
      <c r="AT152" s="199"/>
      <c r="AU152" s="199"/>
      <c r="AV152" s="199"/>
      <c r="AW152" s="199"/>
      <c r="AX152" s="199"/>
      <c r="AY152" s="199"/>
      <c r="AZ152" s="199"/>
      <c r="BA152" s="199"/>
      <c r="BH152" s="146"/>
    </row>
    <row r="153" spans="1:61" x14ac:dyDescent="0.2">
      <c r="A153" s="648"/>
      <c r="B153" s="648"/>
      <c r="C153" s="648"/>
      <c r="D153" s="648"/>
      <c r="E153" s="438"/>
      <c r="F153" s="438"/>
      <c r="G153" s="438"/>
      <c r="X153" s="201"/>
      <c r="Y153" s="201"/>
      <c r="Z153" s="201"/>
      <c r="AA153" s="202"/>
      <c r="AB153" s="202"/>
      <c r="AC153" s="202"/>
      <c r="AD153" s="201"/>
      <c r="AE153" s="201"/>
      <c r="AF153" s="201"/>
      <c r="AG153" s="203"/>
      <c r="AH153" s="192"/>
    </row>
    <row r="154" spans="1:61" ht="45.75" customHeight="1" x14ac:dyDescent="0.2">
      <c r="A154" s="648"/>
      <c r="B154" s="648"/>
      <c r="C154" s="648"/>
      <c r="D154" s="648"/>
      <c r="E154" s="648"/>
      <c r="F154" s="648"/>
      <c r="G154" s="648"/>
      <c r="N154" s="204"/>
      <c r="O154" s="204"/>
      <c r="P154" s="204"/>
      <c r="Q154" s="204"/>
      <c r="R154" s="204"/>
      <c r="S154" s="204"/>
      <c r="T154" s="147"/>
      <c r="X154" s="201"/>
      <c r="Y154" s="201"/>
      <c r="Z154" s="201"/>
      <c r="AA154" s="202"/>
      <c r="AB154" s="202"/>
      <c r="AC154" s="202"/>
      <c r="AD154" s="201"/>
      <c r="AE154" s="201"/>
      <c r="AF154" s="201"/>
      <c r="AG154" s="205"/>
    </row>
    <row r="155" spans="1:61" x14ac:dyDescent="0.2">
      <c r="X155" s="201"/>
      <c r="Y155" s="201"/>
      <c r="Z155" s="201"/>
      <c r="AA155" s="201"/>
      <c r="AB155" s="201"/>
      <c r="AC155" s="201"/>
      <c r="AD155" s="201"/>
      <c r="AE155" s="201"/>
      <c r="AF155" s="201"/>
      <c r="AG155" s="205"/>
    </row>
    <row r="156" spans="1:61" x14ac:dyDescent="0.2">
      <c r="S156" s="204"/>
      <c r="X156" s="201"/>
      <c r="Y156" s="201"/>
      <c r="Z156" s="201"/>
      <c r="AA156" s="201"/>
      <c r="AB156" s="201"/>
      <c r="AC156" s="201"/>
      <c r="AD156" s="201"/>
      <c r="AE156" s="201"/>
      <c r="AF156" s="201"/>
      <c r="AG156" s="205"/>
    </row>
    <row r="157" spans="1:61" x14ac:dyDescent="0.2">
      <c r="X157" s="201"/>
      <c r="Y157" s="201"/>
      <c r="Z157" s="201"/>
      <c r="AA157" s="201"/>
      <c r="AB157" s="201"/>
      <c r="AC157" s="201"/>
      <c r="AD157" s="201"/>
      <c r="AE157" s="201"/>
      <c r="AF157" s="201"/>
      <c r="AG157" s="205"/>
    </row>
    <row r="158" spans="1:61" x14ac:dyDescent="0.2">
      <c r="X158" s="201"/>
      <c r="Y158" s="201"/>
      <c r="Z158" s="206"/>
      <c r="AA158" s="206"/>
      <c r="AB158" s="206"/>
      <c r="AC158" s="206"/>
      <c r="AD158" s="206"/>
      <c r="AE158" s="201"/>
      <c r="AF158" s="201"/>
      <c r="AG158" s="205"/>
    </row>
    <row r="159" spans="1:61" x14ac:dyDescent="0.2">
      <c r="X159" s="201"/>
      <c r="Y159" s="201"/>
      <c r="Z159" s="201"/>
      <c r="AA159" s="201"/>
      <c r="AB159" s="201"/>
      <c r="AC159" s="201"/>
      <c r="AD159" s="201"/>
      <c r="AE159" s="201"/>
      <c r="AF159" s="201"/>
      <c r="AG159" s="205"/>
    </row>
    <row r="160" spans="1:61" x14ac:dyDescent="0.2">
      <c r="X160" s="201"/>
      <c r="Y160" s="201"/>
      <c r="Z160" s="201"/>
      <c r="AA160" s="201"/>
      <c r="AB160" s="201"/>
      <c r="AC160" s="201"/>
      <c r="AD160" s="201"/>
      <c r="AE160" s="201"/>
      <c r="AF160" s="201"/>
      <c r="AG160" s="205"/>
    </row>
    <row r="161" spans="1:33" x14ac:dyDescent="0.2">
      <c r="A161" s="207"/>
      <c r="B161" s="207"/>
      <c r="C161" s="207"/>
      <c r="X161" s="201"/>
      <c r="Y161" s="201"/>
      <c r="Z161" s="201"/>
      <c r="AA161" s="206"/>
      <c r="AB161" s="206"/>
      <c r="AC161" s="206"/>
      <c r="AD161" s="206"/>
      <c r="AE161" s="206"/>
      <c r="AF161" s="206"/>
      <c r="AG161" s="208"/>
    </row>
    <row r="162" spans="1:33" x14ac:dyDescent="0.2">
      <c r="A162" s="207"/>
      <c r="B162" s="207"/>
      <c r="C162" s="207"/>
      <c r="X162" s="201"/>
      <c r="Y162" s="201"/>
      <c r="Z162" s="201"/>
      <c r="AA162" s="201"/>
      <c r="AB162" s="201"/>
      <c r="AC162" s="201"/>
      <c r="AD162" s="201"/>
      <c r="AE162" s="201"/>
      <c r="AF162" s="201"/>
      <c r="AG162" s="205"/>
    </row>
    <row r="163" spans="1:33" x14ac:dyDescent="0.2">
      <c r="A163" s="209"/>
      <c r="B163" s="209"/>
      <c r="C163" s="209"/>
      <c r="X163" s="201"/>
      <c r="Y163" s="201"/>
      <c r="Z163" s="201"/>
      <c r="AA163" s="201"/>
      <c r="AB163" s="201"/>
      <c r="AC163" s="201"/>
      <c r="AD163" s="201"/>
      <c r="AE163" s="201"/>
      <c r="AF163" s="201"/>
      <c r="AG163" s="205"/>
    </row>
    <row r="164" spans="1:33" x14ac:dyDescent="0.2">
      <c r="A164" s="207"/>
      <c r="B164" s="207"/>
      <c r="C164" s="207"/>
    </row>
    <row r="165" spans="1:33" x14ac:dyDescent="0.2">
      <c r="A165" s="207"/>
      <c r="B165" s="207"/>
      <c r="C165" s="207"/>
    </row>
    <row r="166" spans="1:33" x14ac:dyDescent="0.2">
      <c r="A166" s="207"/>
      <c r="B166" s="207"/>
      <c r="C166" s="207"/>
    </row>
  </sheetData>
  <autoFilter ref="A4:BI146">
    <filterColumn colId="0">
      <filters>
        <filter val="1.2.1.4"/>
        <filter val="1.2.1.4.1"/>
        <filter val="2.1.1.3"/>
        <filter val="2.1.1.3.1"/>
        <filter val="2.1.1.3.2"/>
        <filter val="2.1.1.3.3"/>
      </filters>
    </filterColumn>
  </autoFilter>
  <mergeCells count="8">
    <mergeCell ref="X3:AE3"/>
    <mergeCell ref="AF3:AO3"/>
    <mergeCell ref="AP3:BG3"/>
    <mergeCell ref="A153:D153"/>
    <mergeCell ref="A154:G154"/>
    <mergeCell ref="A3:M3"/>
    <mergeCell ref="N3:S3"/>
    <mergeCell ref="T3:W3"/>
  </mergeCells>
  <pageMargins left="0.7" right="0.7" top="0.75" bottom="0.75" header="0.3" footer="0.3"/>
  <pageSetup paperSize="9" scale="26" fitToHeight="0"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pageSetUpPr fitToPage="1"/>
  </sheetPr>
  <dimension ref="A2:ET167"/>
  <sheetViews>
    <sheetView topLeftCell="A4" workbookViewId="0">
      <pane xSplit="4" ySplit="1" topLeftCell="L5" activePane="bottomRight" state="frozen"/>
      <selection activeCell="A4" sqref="A4"/>
      <selection pane="topRight" activeCell="E4" sqref="E4"/>
      <selection pane="bottomLeft" activeCell="A5" sqref="A5"/>
      <selection pane="bottomRight" activeCell="S148" sqref="S148"/>
    </sheetView>
  </sheetViews>
  <sheetFormatPr defaultRowHeight="12.75" x14ac:dyDescent="0.2"/>
  <cols>
    <col min="1" max="1" width="8.42578125" style="98" customWidth="1"/>
    <col min="2" max="2" width="18.85546875" style="98" customWidth="1"/>
    <col min="3" max="3" width="21.85546875" style="98" customWidth="1"/>
    <col min="4" max="4" width="47.5703125" style="99" customWidth="1"/>
    <col min="5" max="5" width="7" style="99" customWidth="1"/>
    <col min="6" max="6" width="6.42578125" style="99" customWidth="1"/>
    <col min="7" max="7" width="8.7109375" style="99" customWidth="1"/>
    <col min="8" max="8" width="16.28515625" style="99" customWidth="1"/>
    <col min="9" max="9" width="3.7109375" style="99" customWidth="1"/>
    <col min="10" max="12" width="4.85546875" style="99" customWidth="1"/>
    <col min="13" max="13" width="4.140625" style="99" customWidth="1"/>
    <col min="14" max="14" width="15" style="99" customWidth="1"/>
    <col min="15" max="15" width="13.42578125" style="99" customWidth="1"/>
    <col min="16" max="16" width="14.140625" style="99" customWidth="1"/>
    <col min="17" max="18" width="12.85546875" style="99" customWidth="1"/>
    <col min="19" max="19" width="13.7109375" style="99" customWidth="1"/>
    <col min="20" max="20" width="8" style="99" customWidth="1"/>
    <col min="21" max="21" width="8.7109375" style="99" customWidth="1"/>
    <col min="22" max="22" width="8.28515625" style="99" customWidth="1"/>
    <col min="23" max="23" width="9.5703125" style="99" customWidth="1"/>
    <col min="24" max="31" width="12.28515625" style="99" hidden="1" customWidth="1"/>
    <col min="32" max="32" width="12.28515625" style="99" customWidth="1"/>
    <col min="33" max="33" width="9.140625" style="100" customWidth="1"/>
    <col min="34" max="41" width="9.140625" style="100" hidden="1" customWidth="1"/>
    <col min="42" max="42" width="9.140625" style="100"/>
    <col min="43" max="43" width="16.28515625" style="100" customWidth="1"/>
    <col min="44" max="53" width="9.140625" style="100"/>
    <col min="54" max="59" width="9.140625" style="101"/>
    <col min="60" max="60" width="17.7109375" style="146" customWidth="1"/>
    <col min="61" max="61" width="18.85546875" style="101" customWidth="1"/>
    <col min="62" max="150" width="9.140625" style="101"/>
    <col min="151" max="16384" width="9.140625" style="99"/>
  </cols>
  <sheetData>
    <row r="2" spans="1:150" ht="13.5" thickBot="1" x14ac:dyDescent="0.25"/>
    <row r="3" spans="1:150" ht="42" customHeight="1" thickBot="1" x14ac:dyDescent="0.25">
      <c r="A3" s="649" t="s">
        <v>99</v>
      </c>
      <c r="B3" s="650"/>
      <c r="C3" s="650"/>
      <c r="D3" s="650"/>
      <c r="E3" s="650"/>
      <c r="F3" s="650"/>
      <c r="G3" s="650"/>
      <c r="H3" s="650"/>
      <c r="I3" s="650"/>
      <c r="J3" s="650"/>
      <c r="K3" s="650"/>
      <c r="L3" s="650"/>
      <c r="M3" s="651"/>
      <c r="N3" s="649" t="s">
        <v>100</v>
      </c>
      <c r="O3" s="650"/>
      <c r="P3" s="650"/>
      <c r="Q3" s="650"/>
      <c r="R3" s="650"/>
      <c r="S3" s="651"/>
      <c r="T3" s="652" t="s">
        <v>101</v>
      </c>
      <c r="U3" s="652"/>
      <c r="V3" s="652"/>
      <c r="W3" s="652"/>
      <c r="X3" s="649" t="s">
        <v>716</v>
      </c>
      <c r="Y3" s="650"/>
      <c r="Z3" s="650"/>
      <c r="AA3" s="650"/>
      <c r="AB3" s="650"/>
      <c r="AC3" s="650"/>
      <c r="AD3" s="650"/>
      <c r="AE3" s="651"/>
      <c r="AF3" s="642" t="s">
        <v>717</v>
      </c>
      <c r="AG3" s="643"/>
      <c r="AH3" s="643"/>
      <c r="AI3" s="643"/>
      <c r="AJ3" s="643"/>
      <c r="AK3" s="643"/>
      <c r="AL3" s="643"/>
      <c r="AM3" s="643"/>
      <c r="AN3" s="643"/>
      <c r="AO3" s="644"/>
      <c r="AP3" s="645" t="s">
        <v>718</v>
      </c>
      <c r="AQ3" s="646"/>
      <c r="AR3" s="646"/>
      <c r="AS3" s="646"/>
      <c r="AT3" s="646"/>
      <c r="AU3" s="646"/>
      <c r="AV3" s="646"/>
      <c r="AW3" s="646"/>
      <c r="AX3" s="646"/>
      <c r="AY3" s="646"/>
      <c r="AZ3" s="646"/>
      <c r="BA3" s="646"/>
      <c r="BB3" s="646"/>
      <c r="BC3" s="646"/>
      <c r="BD3" s="646"/>
      <c r="BE3" s="646"/>
      <c r="BF3" s="646"/>
      <c r="BG3" s="646"/>
    </row>
    <row r="4" spans="1:150" ht="123.75" customHeight="1" thickBot="1" x14ac:dyDescent="0.25">
      <c r="A4" s="102" t="s">
        <v>79</v>
      </c>
      <c r="B4" s="452" t="s">
        <v>17</v>
      </c>
      <c r="C4" s="452" t="s">
        <v>259</v>
      </c>
      <c r="D4" s="452" t="s">
        <v>102</v>
      </c>
      <c r="E4" s="103" t="s">
        <v>103</v>
      </c>
      <c r="F4" s="103" t="s">
        <v>719</v>
      </c>
      <c r="G4" s="103" t="s">
        <v>2</v>
      </c>
      <c r="H4" s="103" t="s">
        <v>720</v>
      </c>
      <c r="I4" s="103" t="s">
        <v>721</v>
      </c>
      <c r="J4" s="103" t="s">
        <v>722</v>
      </c>
      <c r="K4" s="103" t="s">
        <v>36</v>
      </c>
      <c r="L4" s="103" t="s">
        <v>37</v>
      </c>
      <c r="M4" s="103" t="s">
        <v>723</v>
      </c>
      <c r="N4" s="103" t="s">
        <v>104</v>
      </c>
      <c r="O4" s="103" t="s">
        <v>105</v>
      </c>
      <c r="P4" s="103" t="s">
        <v>106</v>
      </c>
      <c r="Q4" s="103" t="s">
        <v>107</v>
      </c>
      <c r="R4" s="103" t="s">
        <v>108</v>
      </c>
      <c r="S4" s="103" t="s">
        <v>81</v>
      </c>
      <c r="T4" s="104" t="s">
        <v>724</v>
      </c>
      <c r="U4" s="104" t="s">
        <v>725</v>
      </c>
      <c r="V4" s="105" t="s">
        <v>726</v>
      </c>
      <c r="W4" s="104" t="s">
        <v>109</v>
      </c>
      <c r="X4" s="104" t="s">
        <v>74</v>
      </c>
      <c r="Y4" s="104" t="s">
        <v>75</v>
      </c>
      <c r="Z4" s="104" t="s">
        <v>76</v>
      </c>
      <c r="AA4" s="104" t="s">
        <v>77</v>
      </c>
      <c r="AB4" s="104" t="s">
        <v>78</v>
      </c>
      <c r="AC4" s="104" t="s">
        <v>727</v>
      </c>
      <c r="AD4" s="104" t="s">
        <v>728</v>
      </c>
      <c r="AE4" s="104" t="s">
        <v>729</v>
      </c>
      <c r="AF4" s="104" t="s">
        <v>225</v>
      </c>
      <c r="AG4" s="104" t="s">
        <v>730</v>
      </c>
      <c r="AH4" s="104" t="s">
        <v>731</v>
      </c>
      <c r="AI4" s="104" t="s">
        <v>732</v>
      </c>
      <c r="AJ4" s="104" t="s">
        <v>69</v>
      </c>
      <c r="AK4" s="104" t="s">
        <v>733</v>
      </c>
      <c r="AL4" s="104" t="s">
        <v>70</v>
      </c>
      <c r="AM4" s="104" t="s">
        <v>734</v>
      </c>
      <c r="AN4" s="104" t="s">
        <v>71</v>
      </c>
      <c r="AO4" s="104" t="s">
        <v>735</v>
      </c>
      <c r="AP4" s="106" t="s">
        <v>736</v>
      </c>
      <c r="AQ4" s="106" t="s">
        <v>166</v>
      </c>
      <c r="AR4" s="106" t="s">
        <v>48</v>
      </c>
      <c r="AS4" s="106" t="s">
        <v>69</v>
      </c>
      <c r="AT4" s="104" t="s">
        <v>167</v>
      </c>
      <c r="AU4" s="106" t="s">
        <v>49</v>
      </c>
      <c r="AV4" s="106" t="s">
        <v>70</v>
      </c>
      <c r="AW4" s="104" t="s">
        <v>168</v>
      </c>
      <c r="AX4" s="106" t="s">
        <v>50</v>
      </c>
      <c r="AY4" s="106" t="s">
        <v>71</v>
      </c>
      <c r="AZ4" s="104" t="s">
        <v>169</v>
      </c>
      <c r="BA4" s="106" t="s">
        <v>51</v>
      </c>
      <c r="BB4" s="106" t="s">
        <v>72</v>
      </c>
      <c r="BC4" s="104" t="s">
        <v>170</v>
      </c>
      <c r="BD4" s="106" t="s">
        <v>52</v>
      </c>
      <c r="BE4" s="106" t="s">
        <v>73</v>
      </c>
      <c r="BF4" s="104" t="s">
        <v>796</v>
      </c>
      <c r="BG4" s="106" t="s">
        <v>53</v>
      </c>
      <c r="BH4" s="257" t="s">
        <v>797</v>
      </c>
      <c r="BI4" s="146" t="s">
        <v>1013</v>
      </c>
    </row>
    <row r="5" spans="1:150" ht="24.75" hidden="1" customHeight="1" thickBot="1" x14ac:dyDescent="0.25">
      <c r="A5" s="212" t="s">
        <v>791</v>
      </c>
      <c r="B5" s="210"/>
      <c r="C5" s="210"/>
      <c r="D5" s="211" t="s">
        <v>792</v>
      </c>
      <c r="E5" s="17"/>
      <c r="F5" s="17"/>
      <c r="G5" s="17"/>
      <c r="H5" s="17"/>
      <c r="I5" s="17"/>
      <c r="J5" s="17"/>
      <c r="K5" s="17"/>
      <c r="L5" s="17"/>
      <c r="M5" s="17"/>
      <c r="N5" s="17"/>
      <c r="O5" s="17"/>
      <c r="P5" s="17"/>
      <c r="Q5" s="17"/>
      <c r="R5" s="17"/>
      <c r="S5" s="17"/>
      <c r="T5" s="17"/>
      <c r="U5" s="17"/>
      <c r="V5" s="107"/>
      <c r="W5" s="17"/>
      <c r="X5" s="17"/>
      <c r="Y5" s="17"/>
      <c r="Z5" s="17"/>
      <c r="AA5" s="17"/>
      <c r="AB5" s="17"/>
      <c r="AC5" s="17"/>
      <c r="AD5" s="17"/>
      <c r="AE5" s="17"/>
      <c r="AF5" s="17"/>
      <c r="AG5" s="17"/>
      <c r="AH5" s="17"/>
      <c r="AI5" s="17"/>
      <c r="AJ5" s="17"/>
      <c r="AK5" s="17"/>
      <c r="AL5" s="17"/>
      <c r="AM5" s="17"/>
      <c r="AN5" s="17"/>
      <c r="AO5" s="17"/>
      <c r="AP5" s="107"/>
      <c r="AQ5" s="107"/>
      <c r="AR5" s="107"/>
      <c r="AS5" s="107"/>
      <c r="AT5" s="17"/>
      <c r="AU5" s="107"/>
      <c r="AV5" s="107"/>
      <c r="AW5" s="17"/>
      <c r="AX5" s="107"/>
      <c r="AY5" s="107"/>
      <c r="AZ5" s="17"/>
      <c r="BA5" s="107"/>
      <c r="BH5" s="57"/>
      <c r="BI5" s="131"/>
    </row>
    <row r="6" spans="1:150" ht="24.75" hidden="1" customHeight="1" thickBot="1" x14ac:dyDescent="0.25">
      <c r="A6" s="15" t="s">
        <v>82</v>
      </c>
      <c r="B6" s="16" t="s">
        <v>83</v>
      </c>
      <c r="C6" s="16"/>
      <c r="D6" s="16" t="s">
        <v>260</v>
      </c>
      <c r="E6" s="17"/>
      <c r="F6" s="17"/>
      <c r="G6" s="17"/>
      <c r="H6" s="17"/>
      <c r="I6" s="17"/>
      <c r="J6" s="17"/>
      <c r="K6" s="17"/>
      <c r="L6" s="17"/>
      <c r="M6" s="17"/>
      <c r="N6" s="17"/>
      <c r="O6" s="17"/>
      <c r="P6" s="17"/>
      <c r="Q6" s="17"/>
      <c r="R6" s="17"/>
      <c r="S6" s="17"/>
      <c r="T6" s="17"/>
      <c r="U6" s="17"/>
      <c r="V6" s="18"/>
      <c r="W6" s="19"/>
      <c r="X6" s="17"/>
      <c r="Y6" s="17"/>
      <c r="Z6" s="17"/>
      <c r="AA6" s="17"/>
      <c r="AB6" s="17"/>
      <c r="AC6" s="17"/>
      <c r="AD6" s="17"/>
      <c r="AE6" s="17"/>
      <c r="AF6" s="17"/>
      <c r="AG6" s="17"/>
      <c r="AH6" s="17"/>
      <c r="AI6" s="17"/>
      <c r="AK6" s="17"/>
      <c r="AL6" s="17"/>
      <c r="AM6" s="17"/>
      <c r="AN6" s="17"/>
      <c r="AO6" s="17"/>
      <c r="AP6" s="107"/>
      <c r="AQ6" s="107"/>
      <c r="AR6" s="107"/>
      <c r="AS6" s="107"/>
      <c r="AT6" s="17"/>
      <c r="AU6" s="107"/>
      <c r="AV6" s="107"/>
      <c r="AW6" s="17"/>
      <c r="AX6" s="107"/>
      <c r="AY6" s="107"/>
      <c r="AZ6" s="17"/>
      <c r="BA6" s="107"/>
      <c r="BH6" s="57"/>
      <c r="BI6" s="131"/>
    </row>
    <row r="7" spans="1:150" ht="24.75" hidden="1" customHeight="1" thickBot="1" x14ac:dyDescent="0.25">
      <c r="A7" s="15" t="s">
        <v>84</v>
      </c>
      <c r="B7" s="16" t="s">
        <v>83</v>
      </c>
      <c r="C7" s="16"/>
      <c r="D7" s="16" t="s">
        <v>261</v>
      </c>
      <c r="E7" s="17"/>
      <c r="F7" s="17"/>
      <c r="G7" s="17"/>
      <c r="H7" s="17"/>
      <c r="I7" s="17"/>
      <c r="J7" s="17"/>
      <c r="K7" s="17"/>
      <c r="L7" s="17"/>
      <c r="M7" s="17"/>
      <c r="N7" s="17"/>
      <c r="O7" s="17"/>
      <c r="P7" s="17"/>
      <c r="Q7" s="17"/>
      <c r="R7" s="17"/>
      <c r="S7" s="17"/>
      <c r="T7" s="17"/>
      <c r="U7" s="17"/>
      <c r="V7" s="18"/>
      <c r="W7" s="19"/>
      <c r="X7" s="17"/>
      <c r="Y7" s="17"/>
      <c r="Z7" s="17"/>
      <c r="AA7" s="17"/>
      <c r="AB7" s="17"/>
      <c r="AC7" s="17"/>
      <c r="AD7" s="17"/>
      <c r="AE7" s="17"/>
      <c r="AF7" s="17"/>
      <c r="AG7" s="17"/>
      <c r="AH7" s="17"/>
      <c r="AI7" s="17"/>
      <c r="AK7" s="17"/>
      <c r="AL7" s="17"/>
      <c r="AM7" s="17"/>
      <c r="AN7" s="17"/>
      <c r="AO7" s="17"/>
      <c r="AP7" s="107"/>
      <c r="AQ7" s="107"/>
      <c r="AR7" s="107"/>
      <c r="AS7" s="107"/>
      <c r="AT7" s="17"/>
      <c r="AU7" s="107"/>
      <c r="AV7" s="107"/>
      <c r="AW7" s="17"/>
      <c r="AX7" s="107"/>
      <c r="AY7" s="107"/>
      <c r="AZ7" s="17"/>
      <c r="BA7" s="107"/>
      <c r="BH7" s="57"/>
      <c r="BI7" s="131"/>
    </row>
    <row r="8" spans="1:150" s="113" customFormat="1" ht="25.5" hidden="1" customHeight="1" x14ac:dyDescent="0.2">
      <c r="A8" s="20" t="s">
        <v>85</v>
      </c>
      <c r="B8" s="21" t="s">
        <v>83</v>
      </c>
      <c r="C8" s="21"/>
      <c r="D8" s="22" t="s">
        <v>262</v>
      </c>
      <c r="E8" s="23"/>
      <c r="F8" s="23"/>
      <c r="G8" s="23"/>
      <c r="H8" s="23"/>
      <c r="I8" s="23"/>
      <c r="J8" s="23"/>
      <c r="K8" s="23"/>
      <c r="L8" s="23"/>
      <c r="M8" s="23"/>
      <c r="N8" s="23"/>
      <c r="O8" s="23"/>
      <c r="P8" s="23"/>
      <c r="Q8" s="23"/>
      <c r="R8" s="23"/>
      <c r="S8" s="24"/>
      <c r="T8" s="25"/>
      <c r="U8" s="26"/>
      <c r="V8" s="27"/>
      <c r="W8" s="28"/>
      <c r="X8" s="108"/>
      <c r="Y8" s="108"/>
      <c r="Z8" s="108"/>
      <c r="AA8" s="108"/>
      <c r="AB8" s="108"/>
      <c r="AC8" s="108"/>
      <c r="AD8" s="108"/>
      <c r="AE8" s="109"/>
      <c r="AF8" s="110"/>
      <c r="AG8" s="110"/>
      <c r="AH8" s="110"/>
      <c r="AI8" s="111"/>
      <c r="AJ8" s="109"/>
      <c r="AK8" s="112"/>
      <c r="AL8" s="110"/>
      <c r="AM8" s="110"/>
      <c r="AN8" s="110"/>
      <c r="AO8" s="110"/>
      <c r="AP8" s="110"/>
      <c r="AQ8" s="110"/>
      <c r="AR8" s="110"/>
      <c r="AS8" s="110"/>
      <c r="AT8" s="110"/>
      <c r="AU8" s="110"/>
      <c r="AV8" s="110"/>
      <c r="AW8" s="110"/>
      <c r="AX8" s="110"/>
      <c r="AY8" s="110"/>
      <c r="AZ8" s="110"/>
      <c r="BA8" s="110"/>
      <c r="BB8" s="110"/>
      <c r="BC8" s="110"/>
      <c r="BD8" s="110"/>
      <c r="BE8" s="110"/>
      <c r="BF8" s="110"/>
      <c r="BG8" s="111"/>
      <c r="BH8" s="371"/>
      <c r="BI8" s="13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1"/>
      <c r="DQ8" s="101"/>
      <c r="DR8" s="101"/>
      <c r="DS8" s="101"/>
      <c r="DT8" s="101"/>
      <c r="DU8" s="101"/>
      <c r="DV8" s="101"/>
      <c r="DW8" s="101"/>
      <c r="DX8" s="101"/>
      <c r="DY8" s="101"/>
      <c r="DZ8" s="101"/>
      <c r="EA8" s="101"/>
      <c r="EB8" s="101"/>
      <c r="EC8" s="101"/>
      <c r="ED8" s="101"/>
      <c r="EE8" s="101"/>
      <c r="EF8" s="101"/>
      <c r="EG8" s="101"/>
      <c r="EH8" s="101"/>
      <c r="EI8" s="101"/>
      <c r="EJ8" s="101"/>
      <c r="EK8" s="101"/>
      <c r="EL8" s="101"/>
      <c r="EM8" s="101"/>
      <c r="EN8" s="101"/>
      <c r="EO8" s="101"/>
      <c r="EP8" s="101"/>
      <c r="EQ8" s="101"/>
      <c r="ER8" s="101"/>
      <c r="ES8" s="101"/>
      <c r="ET8" s="101"/>
    </row>
    <row r="9" spans="1:150" ht="25.5" hidden="1" customHeight="1" x14ac:dyDescent="0.25">
      <c r="A9" s="29" t="s">
        <v>110</v>
      </c>
      <c r="B9" s="29" t="s">
        <v>263</v>
      </c>
      <c r="C9" s="29" t="s">
        <v>264</v>
      </c>
      <c r="D9" s="30" t="s">
        <v>265</v>
      </c>
      <c r="E9" s="31" t="s">
        <v>266</v>
      </c>
      <c r="F9" s="32" t="str">
        <f>'Lyginamasis 20201117'!J5&amp;" "</f>
        <v xml:space="preserve"> </v>
      </c>
      <c r="G9" s="32" t="s">
        <v>267</v>
      </c>
      <c r="H9" s="32" t="s">
        <v>119</v>
      </c>
      <c r="I9" s="32" t="s">
        <v>115</v>
      </c>
      <c r="J9" s="32"/>
      <c r="K9" s="32"/>
      <c r="L9" s="32"/>
      <c r="M9" s="32"/>
      <c r="N9" s="33">
        <v>996471.76</v>
      </c>
      <c r="O9" s="33">
        <v>74735.38</v>
      </c>
      <c r="P9" s="33">
        <v>74735.38</v>
      </c>
      <c r="Q9" s="33"/>
      <c r="R9" s="33"/>
      <c r="S9" s="33">
        <v>847001</v>
      </c>
      <c r="T9" s="34">
        <v>42705</v>
      </c>
      <c r="U9" s="35">
        <v>42767</v>
      </c>
      <c r="V9" s="35">
        <v>42883</v>
      </c>
      <c r="W9" s="36">
        <v>43616</v>
      </c>
      <c r="Y9" s="114">
        <v>169400.2</v>
      </c>
      <c r="Z9" s="114">
        <v>338800.4</v>
      </c>
      <c r="AA9" s="114">
        <v>338800.4</v>
      </c>
      <c r="AB9" s="114"/>
      <c r="AC9" s="114"/>
      <c r="AD9" s="114"/>
      <c r="AE9" s="115"/>
      <c r="AF9" s="116">
        <v>29</v>
      </c>
      <c r="AG9" s="116" t="s">
        <v>249</v>
      </c>
      <c r="AH9" s="117">
        <v>30</v>
      </c>
      <c r="AI9" s="116" t="s">
        <v>250</v>
      </c>
      <c r="AJ9" s="118">
        <v>34</v>
      </c>
      <c r="AK9" s="118" t="s">
        <v>252</v>
      </c>
      <c r="AL9" s="119"/>
      <c r="AM9" s="120"/>
      <c r="AN9" s="120"/>
      <c r="AO9" s="120"/>
      <c r="AP9" s="117" t="s">
        <v>174</v>
      </c>
      <c r="AQ9" s="116" t="s">
        <v>737</v>
      </c>
      <c r="AR9" s="117">
        <v>36000</v>
      </c>
      <c r="AS9" s="116" t="s">
        <v>175</v>
      </c>
      <c r="AT9" s="121" t="s">
        <v>738</v>
      </c>
      <c r="AU9" s="117">
        <v>700</v>
      </c>
      <c r="AV9" s="120"/>
      <c r="AW9" s="120"/>
      <c r="AX9" s="120"/>
      <c r="AY9" s="120"/>
      <c r="AZ9" s="120"/>
      <c r="BA9" s="120"/>
      <c r="BB9" s="120"/>
      <c r="BC9" s="120"/>
      <c r="BD9" s="120"/>
      <c r="BE9" s="120"/>
      <c r="BF9" s="120"/>
      <c r="BG9" s="135"/>
      <c r="BH9" s="57" t="s">
        <v>857</v>
      </c>
      <c r="BI9" s="364" t="s">
        <v>941</v>
      </c>
      <c r="BJ9" s="122"/>
      <c r="BK9" s="122"/>
      <c r="BL9" s="122"/>
      <c r="BM9" s="122"/>
      <c r="BN9" s="122"/>
    </row>
    <row r="10" spans="1:150" ht="25.5" hidden="1" customHeight="1" x14ac:dyDescent="0.25">
      <c r="A10" s="29" t="s">
        <v>268</v>
      </c>
      <c r="B10" s="29" t="s">
        <v>269</v>
      </c>
      <c r="C10" s="29" t="s">
        <v>270</v>
      </c>
      <c r="D10" s="30" t="s">
        <v>271</v>
      </c>
      <c r="E10" s="31" t="s">
        <v>272</v>
      </c>
      <c r="F10" s="32" t="s">
        <v>114</v>
      </c>
      <c r="G10" s="32" t="s">
        <v>273</v>
      </c>
      <c r="H10" s="32" t="s">
        <v>119</v>
      </c>
      <c r="I10" s="32" t="s">
        <v>115</v>
      </c>
      <c r="J10" s="32"/>
      <c r="K10" s="32"/>
      <c r="L10" s="32"/>
      <c r="M10" s="32"/>
      <c r="N10" s="33">
        <v>870553</v>
      </c>
      <c r="O10" s="33">
        <v>65292</v>
      </c>
      <c r="P10" s="33">
        <v>65291</v>
      </c>
      <c r="Q10" s="33">
        <v>0</v>
      </c>
      <c r="R10" s="33">
        <v>0</v>
      </c>
      <c r="S10" s="33">
        <v>739970</v>
      </c>
      <c r="T10" s="34">
        <v>42583</v>
      </c>
      <c r="U10" s="35">
        <v>42614</v>
      </c>
      <c r="V10" s="35">
        <v>42704</v>
      </c>
      <c r="W10" s="36">
        <v>43465</v>
      </c>
      <c r="X10" s="114">
        <v>147994</v>
      </c>
      <c r="Y10" s="114">
        <v>295988</v>
      </c>
      <c r="Z10" s="114">
        <v>295988</v>
      </c>
      <c r="AA10" s="114">
        <v>0</v>
      </c>
      <c r="AB10" s="114">
        <v>0</v>
      </c>
      <c r="AC10" s="123"/>
      <c r="AD10" s="123"/>
      <c r="AE10" s="115"/>
      <c r="AF10" s="124">
        <v>29</v>
      </c>
      <c r="AG10" s="124" t="s">
        <v>249</v>
      </c>
      <c r="AH10" s="125">
        <v>30</v>
      </c>
      <c r="AI10" s="126" t="s">
        <v>250</v>
      </c>
      <c r="AJ10" s="127"/>
      <c r="AK10" s="128"/>
      <c r="AL10" s="120"/>
      <c r="AM10" s="120"/>
      <c r="AN10" s="120"/>
      <c r="AO10" s="120"/>
      <c r="AP10" s="120" t="s">
        <v>174</v>
      </c>
      <c r="AQ10" s="129" t="s">
        <v>737</v>
      </c>
      <c r="AR10" s="129">
        <v>34600</v>
      </c>
      <c r="AS10" s="129"/>
      <c r="AT10" s="129"/>
      <c r="AU10" s="120"/>
      <c r="AV10" s="120"/>
      <c r="AW10" s="120"/>
      <c r="AX10" s="120"/>
      <c r="AY10" s="120"/>
      <c r="AZ10" s="120"/>
      <c r="BA10" s="120"/>
      <c r="BB10" s="120"/>
      <c r="BC10" s="120"/>
      <c r="BD10" s="120"/>
      <c r="BE10" s="120"/>
      <c r="BF10" s="120"/>
      <c r="BG10" s="135"/>
      <c r="BH10" s="57" t="s">
        <v>856</v>
      </c>
      <c r="BI10" s="364" t="s">
        <v>941</v>
      </c>
    </row>
    <row r="11" spans="1:150" s="113" customFormat="1" ht="25.5" hidden="1" customHeight="1" x14ac:dyDescent="0.25">
      <c r="A11" s="20" t="s">
        <v>86</v>
      </c>
      <c r="B11" s="21" t="s">
        <v>83</v>
      </c>
      <c r="C11" s="21"/>
      <c r="D11" s="37" t="s">
        <v>274</v>
      </c>
      <c r="E11" s="23"/>
      <c r="F11" s="23"/>
      <c r="G11" s="23"/>
      <c r="H11" s="23"/>
      <c r="I11" s="23"/>
      <c r="J11" s="23"/>
      <c r="K11" s="23"/>
      <c r="L11" s="23"/>
      <c r="M11" s="23"/>
      <c r="N11" s="23"/>
      <c r="O11" s="23"/>
      <c r="P11" s="23"/>
      <c r="Q11" s="23"/>
      <c r="R11" s="23"/>
      <c r="S11" s="24"/>
      <c r="T11" s="25"/>
      <c r="U11" s="38"/>
      <c r="V11" s="38"/>
      <c r="W11" s="28" t="s">
        <v>275</v>
      </c>
      <c r="X11" s="108"/>
      <c r="Y11" s="108"/>
      <c r="Z11" s="108"/>
      <c r="AA11" s="108"/>
      <c r="AB11" s="108"/>
      <c r="AC11" s="108"/>
      <c r="AD11" s="108"/>
      <c r="AE11" s="109"/>
      <c r="AF11" s="110"/>
      <c r="AG11" s="110"/>
      <c r="AH11" s="110"/>
      <c r="AI11" s="111"/>
      <c r="AJ11" s="109"/>
      <c r="AK11" s="112"/>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1"/>
      <c r="BH11" s="57"/>
      <c r="BI11" s="364" t="s">
        <v>275</v>
      </c>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1"/>
      <c r="DV11" s="101"/>
      <c r="DW11" s="101"/>
      <c r="DX11" s="101"/>
      <c r="DY11" s="101"/>
      <c r="DZ11" s="101"/>
      <c r="EA11" s="101"/>
      <c r="EB11" s="101"/>
      <c r="EC11" s="101"/>
      <c r="ED11" s="101"/>
      <c r="EE11" s="101"/>
      <c r="EF11" s="101"/>
      <c r="EG11" s="101"/>
      <c r="EH11" s="101"/>
      <c r="EI11" s="101"/>
      <c r="EJ11" s="101"/>
      <c r="EK11" s="101"/>
      <c r="EL11" s="101"/>
      <c r="EM11" s="101"/>
      <c r="EN11" s="101"/>
      <c r="EO11" s="101"/>
      <c r="EP11" s="101"/>
      <c r="EQ11" s="101"/>
      <c r="ER11" s="101"/>
      <c r="ES11" s="101"/>
      <c r="ET11" s="101"/>
    </row>
    <row r="12" spans="1:150" s="101" customFormat="1" ht="25.5" hidden="1" customHeight="1" x14ac:dyDescent="0.25">
      <c r="A12" s="39" t="s">
        <v>276</v>
      </c>
      <c r="B12" s="39" t="s">
        <v>277</v>
      </c>
      <c r="C12" s="29" t="s">
        <v>278</v>
      </c>
      <c r="D12" s="40" t="s">
        <v>279</v>
      </c>
      <c r="E12" s="41" t="s">
        <v>280</v>
      </c>
      <c r="F12" s="41" t="s">
        <v>114</v>
      </c>
      <c r="G12" s="41" t="s">
        <v>281</v>
      </c>
      <c r="H12" s="41" t="s">
        <v>282</v>
      </c>
      <c r="I12" s="41" t="s">
        <v>115</v>
      </c>
      <c r="J12" s="41" t="s">
        <v>112</v>
      </c>
      <c r="K12" s="41"/>
      <c r="L12" s="41"/>
      <c r="M12" s="41"/>
      <c r="N12" s="42">
        <v>613921.55000000005</v>
      </c>
      <c r="O12" s="42">
        <v>128382.2</v>
      </c>
      <c r="P12" s="42">
        <v>51109.41</v>
      </c>
      <c r="Q12" s="42"/>
      <c r="R12" s="42"/>
      <c r="S12" s="42">
        <v>434429.94</v>
      </c>
      <c r="T12" s="43">
        <v>42675</v>
      </c>
      <c r="U12" s="44">
        <v>42705</v>
      </c>
      <c r="V12" s="44">
        <v>42824</v>
      </c>
      <c r="W12" s="45">
        <v>43496</v>
      </c>
      <c r="X12" s="91">
        <v>0</v>
      </c>
      <c r="Y12" s="91">
        <v>227566.4</v>
      </c>
      <c r="Z12" s="130">
        <v>135621.20000000001</v>
      </c>
      <c r="AA12" s="130">
        <v>71242.399999999994</v>
      </c>
      <c r="AB12" s="130">
        <v>0</v>
      </c>
      <c r="AC12" s="130"/>
      <c r="AD12" s="130"/>
      <c r="AE12" s="131"/>
      <c r="AF12" s="117">
        <v>29</v>
      </c>
      <c r="AG12" s="116" t="s">
        <v>249</v>
      </c>
      <c r="AH12" s="117"/>
      <c r="AI12" s="132"/>
      <c r="AJ12" s="131"/>
      <c r="AK12" s="133"/>
      <c r="AL12" s="117"/>
      <c r="AM12" s="117"/>
      <c r="AN12" s="117"/>
      <c r="AO12" s="117"/>
      <c r="AP12" s="117" t="s">
        <v>171</v>
      </c>
      <c r="AQ12" s="116" t="s">
        <v>739</v>
      </c>
      <c r="AR12" s="116">
        <v>8583.42</v>
      </c>
      <c r="AS12" s="117" t="s">
        <v>172</v>
      </c>
      <c r="AT12" s="116" t="s">
        <v>740</v>
      </c>
      <c r="AU12" s="116">
        <v>423.58</v>
      </c>
      <c r="AV12" s="117"/>
      <c r="AW12" s="117"/>
      <c r="AX12" s="117"/>
      <c r="AY12" s="117"/>
      <c r="AZ12" s="117"/>
      <c r="BA12" s="117"/>
      <c r="BB12" s="117"/>
      <c r="BC12" s="117"/>
      <c r="BD12" s="117"/>
      <c r="BE12" s="117"/>
      <c r="BF12" s="117"/>
      <c r="BG12" s="132"/>
      <c r="BH12" s="57" t="s">
        <v>827</v>
      </c>
      <c r="BI12" s="364" t="s">
        <v>939</v>
      </c>
    </row>
    <row r="13" spans="1:150" s="101" customFormat="1" ht="25.5" hidden="1" customHeight="1" x14ac:dyDescent="0.25">
      <c r="A13" s="39" t="s">
        <v>113</v>
      </c>
      <c r="B13" s="39" t="s">
        <v>283</v>
      </c>
      <c r="C13" s="39" t="s">
        <v>284</v>
      </c>
      <c r="D13" s="40" t="s">
        <v>285</v>
      </c>
      <c r="E13" s="41" t="s">
        <v>280</v>
      </c>
      <c r="F13" s="41" t="str">
        <f>'Lyginamasis 20201117'!J9&amp;" "</f>
        <v xml:space="preserve"> </v>
      </c>
      <c r="G13" s="41" t="s">
        <v>281</v>
      </c>
      <c r="H13" s="41" t="s">
        <v>282</v>
      </c>
      <c r="I13" s="41" t="s">
        <v>115</v>
      </c>
      <c r="J13" s="41" t="s">
        <v>112</v>
      </c>
      <c r="K13" s="41"/>
      <c r="L13" s="41"/>
      <c r="M13" s="41"/>
      <c r="N13" s="42">
        <v>351133</v>
      </c>
      <c r="O13" s="42">
        <v>17556.650000000001</v>
      </c>
      <c r="P13" s="42">
        <v>35113.300000000003</v>
      </c>
      <c r="Q13" s="42"/>
      <c r="R13" s="42"/>
      <c r="S13" s="42">
        <v>298463.05</v>
      </c>
      <c r="T13" s="43">
        <v>42675</v>
      </c>
      <c r="U13" s="44">
        <v>42705</v>
      </c>
      <c r="V13" s="44">
        <v>42824</v>
      </c>
      <c r="W13" s="45">
        <v>43524</v>
      </c>
      <c r="X13" s="91">
        <v>0</v>
      </c>
      <c r="Y13" s="130">
        <v>118377.60000000001</v>
      </c>
      <c r="Z13" s="130">
        <v>121184.9</v>
      </c>
      <c r="AA13" s="130">
        <v>105926.5</v>
      </c>
      <c r="AB13" s="130">
        <v>0</v>
      </c>
      <c r="AC13" s="130"/>
      <c r="AD13" s="130"/>
      <c r="AE13" s="131"/>
      <c r="AF13" s="117">
        <v>28</v>
      </c>
      <c r="AG13" s="116" t="s">
        <v>248</v>
      </c>
      <c r="AH13" s="117"/>
      <c r="AI13" s="134"/>
      <c r="AJ13" s="131"/>
      <c r="AK13" s="133"/>
      <c r="AL13" s="117"/>
      <c r="AM13" s="117"/>
      <c r="AN13" s="117"/>
      <c r="AO13" s="117"/>
      <c r="AP13" s="117" t="s">
        <v>171</v>
      </c>
      <c r="AQ13" s="116" t="s">
        <v>739</v>
      </c>
      <c r="AR13" s="116">
        <v>33516</v>
      </c>
      <c r="AS13" s="116"/>
      <c r="AT13" s="116"/>
      <c r="AU13" s="117"/>
      <c r="AV13" s="117"/>
      <c r="AW13" s="117"/>
      <c r="AX13" s="117"/>
      <c r="AY13" s="117"/>
      <c r="AZ13" s="117"/>
      <c r="BA13" s="117"/>
      <c r="BB13" s="117"/>
      <c r="BC13" s="117"/>
      <c r="BD13" s="117"/>
      <c r="BE13" s="117"/>
      <c r="BF13" s="117"/>
      <c r="BG13" s="132"/>
      <c r="BH13" s="57" t="s">
        <v>826</v>
      </c>
      <c r="BI13" s="364" t="s">
        <v>939</v>
      </c>
    </row>
    <row r="14" spans="1:150" s="113" customFormat="1" ht="25.5" hidden="1" customHeight="1" x14ac:dyDescent="0.25">
      <c r="A14" s="20" t="s">
        <v>87</v>
      </c>
      <c r="B14" s="21" t="s">
        <v>83</v>
      </c>
      <c r="C14" s="21"/>
      <c r="D14" s="22" t="s">
        <v>286</v>
      </c>
      <c r="E14" s="23"/>
      <c r="F14" s="23"/>
      <c r="G14" s="23"/>
      <c r="H14" s="23"/>
      <c r="I14" s="23"/>
      <c r="J14" s="23"/>
      <c r="K14" s="23"/>
      <c r="L14" s="23"/>
      <c r="M14" s="23"/>
      <c r="N14" s="23"/>
      <c r="O14" s="23"/>
      <c r="P14" s="23"/>
      <c r="Q14" s="23"/>
      <c r="R14" s="23"/>
      <c r="S14" s="24"/>
      <c r="T14" s="25"/>
      <c r="U14" s="38"/>
      <c r="V14" s="38"/>
      <c r="W14" s="28" t="s">
        <v>275</v>
      </c>
      <c r="X14" s="108"/>
      <c r="Y14" s="108"/>
      <c r="Z14" s="108"/>
      <c r="AA14" s="108"/>
      <c r="AB14" s="108"/>
      <c r="AC14" s="108"/>
      <c r="AD14" s="108"/>
      <c r="AE14" s="109"/>
      <c r="AF14" s="110"/>
      <c r="AG14" s="110"/>
      <c r="AH14" s="110"/>
      <c r="AI14" s="111"/>
      <c r="AJ14" s="109"/>
      <c r="AK14" s="112"/>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1"/>
      <c r="BH14" s="57"/>
      <c r="BI14" s="364" t="s">
        <v>275</v>
      </c>
      <c r="BJ14" s="101"/>
      <c r="BK14" s="101"/>
      <c r="BL14" s="101"/>
      <c r="BM14" s="101"/>
      <c r="BN14" s="101"/>
      <c r="BO14" s="101"/>
      <c r="BP14" s="101"/>
      <c r="BQ14" s="101"/>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row>
    <row r="15" spans="1:150" ht="47.25" hidden="1" customHeight="1" x14ac:dyDescent="0.25">
      <c r="A15" s="29" t="s">
        <v>116</v>
      </c>
      <c r="B15" s="29" t="s">
        <v>287</v>
      </c>
      <c r="C15" s="29" t="s">
        <v>288</v>
      </c>
      <c r="D15" s="30" t="s">
        <v>289</v>
      </c>
      <c r="E15" s="31" t="s">
        <v>272</v>
      </c>
      <c r="F15" s="32" t="s">
        <v>114</v>
      </c>
      <c r="G15" s="32" t="s">
        <v>290</v>
      </c>
      <c r="H15" s="32" t="s">
        <v>291</v>
      </c>
      <c r="I15" s="32" t="s">
        <v>111</v>
      </c>
      <c r="J15" s="32" t="s">
        <v>112</v>
      </c>
      <c r="K15" s="32"/>
      <c r="L15" s="32"/>
      <c r="M15" s="32"/>
      <c r="N15" s="33">
        <v>1436769.54</v>
      </c>
      <c r="O15" s="33">
        <v>76668</v>
      </c>
      <c r="P15" s="33">
        <v>491201.54</v>
      </c>
      <c r="Q15" s="33">
        <v>0</v>
      </c>
      <c r="R15" s="33">
        <v>0</v>
      </c>
      <c r="S15" s="33">
        <v>868900</v>
      </c>
      <c r="T15" s="34">
        <v>42309</v>
      </c>
      <c r="U15" s="35">
        <v>42491</v>
      </c>
      <c r="V15" s="35">
        <v>42673</v>
      </c>
      <c r="W15" s="36">
        <v>43339</v>
      </c>
      <c r="X15" s="114">
        <v>600000</v>
      </c>
      <c r="Y15" s="114">
        <v>268900</v>
      </c>
      <c r="Z15" s="114">
        <v>0</v>
      </c>
      <c r="AA15" s="114">
        <v>0</v>
      </c>
      <c r="AB15" s="114">
        <v>0</v>
      </c>
      <c r="AC15" s="114"/>
      <c r="AD15" s="114"/>
      <c r="AE15" s="115"/>
      <c r="AF15" s="120">
        <v>34</v>
      </c>
      <c r="AG15" s="129" t="s">
        <v>741</v>
      </c>
      <c r="AH15" s="120"/>
      <c r="AI15" s="135"/>
      <c r="AJ15" s="136"/>
      <c r="AK15" s="119"/>
      <c r="AL15" s="120"/>
      <c r="AM15" s="120"/>
      <c r="AN15" s="120"/>
      <c r="AO15" s="120"/>
      <c r="AP15" s="120" t="s">
        <v>171</v>
      </c>
      <c r="AQ15" s="129" t="s">
        <v>739</v>
      </c>
      <c r="AR15" s="129">
        <v>4719.5</v>
      </c>
      <c r="AS15" s="129" t="s">
        <v>172</v>
      </c>
      <c r="AT15" s="129" t="s">
        <v>740</v>
      </c>
      <c r="AU15" s="120">
        <v>1757.57</v>
      </c>
      <c r="AV15" s="120"/>
      <c r="AW15" s="120"/>
      <c r="AX15" s="120"/>
      <c r="AY15" s="120"/>
      <c r="AZ15" s="120"/>
      <c r="BA15" s="120"/>
      <c r="BB15" s="120"/>
      <c r="BC15" s="120"/>
      <c r="BD15" s="120"/>
      <c r="BE15" s="120"/>
      <c r="BF15" s="120"/>
      <c r="BG15" s="135"/>
      <c r="BH15" s="57" t="s">
        <v>878</v>
      </c>
      <c r="BI15" s="364" t="s">
        <v>939</v>
      </c>
    </row>
    <row r="16" spans="1:150" ht="47.25" hidden="1" customHeight="1" x14ac:dyDescent="0.25">
      <c r="A16" s="29" t="s">
        <v>1075</v>
      </c>
      <c r="B16" s="29" t="s">
        <v>1207</v>
      </c>
      <c r="C16" s="29"/>
      <c r="D16" s="30" t="s">
        <v>1079</v>
      </c>
      <c r="E16" s="31" t="s">
        <v>1080</v>
      </c>
      <c r="F16" s="32"/>
      <c r="G16" s="32" t="s">
        <v>1081</v>
      </c>
      <c r="H16" s="32"/>
      <c r="I16" s="32"/>
      <c r="J16" s="32"/>
      <c r="K16" s="32" t="s">
        <v>36</v>
      </c>
      <c r="L16" s="32"/>
      <c r="M16" s="32"/>
      <c r="N16" s="33">
        <v>40000000</v>
      </c>
      <c r="O16" s="33"/>
      <c r="P16" s="33"/>
      <c r="Q16" s="33">
        <v>40000000</v>
      </c>
      <c r="R16" s="33"/>
      <c r="S16" s="33"/>
      <c r="T16" s="35"/>
      <c r="U16" s="35"/>
      <c r="V16" s="35">
        <v>43724</v>
      </c>
      <c r="W16" s="36">
        <v>45291</v>
      </c>
      <c r="X16" s="114"/>
      <c r="Y16" s="114"/>
      <c r="Z16" s="114"/>
      <c r="AA16" s="114"/>
      <c r="AB16" s="114"/>
      <c r="AC16" s="114"/>
      <c r="AD16" s="114"/>
      <c r="AE16" s="115"/>
      <c r="AF16" s="120">
        <v>51</v>
      </c>
      <c r="AG16" s="129" t="s">
        <v>1082</v>
      </c>
      <c r="AH16" s="120"/>
      <c r="AI16" s="120"/>
      <c r="AJ16" s="136"/>
      <c r="AK16" s="120"/>
      <c r="AL16" s="120"/>
      <c r="AM16" s="120"/>
      <c r="AN16" s="120"/>
      <c r="AO16" s="120"/>
      <c r="AP16" s="120"/>
      <c r="AQ16" s="129" t="s">
        <v>1083</v>
      </c>
      <c r="AR16" s="129">
        <v>50</v>
      </c>
      <c r="AS16" s="129"/>
      <c r="AT16" s="129" t="s">
        <v>1084</v>
      </c>
      <c r="AU16" s="120">
        <v>90</v>
      </c>
      <c r="AV16" s="120"/>
      <c r="AW16" s="120"/>
      <c r="AX16" s="120"/>
      <c r="AY16" s="120"/>
      <c r="AZ16" s="120"/>
      <c r="BA16" s="120"/>
      <c r="BB16" s="120"/>
      <c r="BC16" s="120"/>
      <c r="BD16" s="120"/>
      <c r="BE16" s="120"/>
      <c r="BF16" s="120"/>
      <c r="BG16" s="135"/>
      <c r="BH16" s="57" t="s">
        <v>1085</v>
      </c>
      <c r="BI16" s="364"/>
    </row>
    <row r="17" spans="1:150" s="113" customFormat="1" ht="25.5" hidden="1" customHeight="1" x14ac:dyDescent="0.25">
      <c r="A17" s="20" t="s">
        <v>88</v>
      </c>
      <c r="B17" s="21" t="s">
        <v>83</v>
      </c>
      <c r="C17" s="21"/>
      <c r="D17" s="22" t="s">
        <v>292</v>
      </c>
      <c r="E17" s="23"/>
      <c r="F17" s="23"/>
      <c r="G17" s="23"/>
      <c r="H17" s="23"/>
      <c r="I17" s="23"/>
      <c r="J17" s="23"/>
      <c r="K17" s="23"/>
      <c r="L17" s="23"/>
      <c r="M17" s="23"/>
      <c r="N17" s="23"/>
      <c r="O17" s="23"/>
      <c r="P17" s="23"/>
      <c r="Q17" s="23"/>
      <c r="R17" s="23"/>
      <c r="S17" s="24"/>
      <c r="T17" s="25"/>
      <c r="U17" s="38"/>
      <c r="V17" s="38"/>
      <c r="W17" s="28" t="s">
        <v>275</v>
      </c>
      <c r="X17" s="108"/>
      <c r="Y17" s="108"/>
      <c r="Z17" s="108"/>
      <c r="AA17" s="108"/>
      <c r="AB17" s="108"/>
      <c r="AC17" s="108"/>
      <c r="AD17" s="108"/>
      <c r="AE17" s="109"/>
      <c r="AF17" s="110"/>
      <c r="AG17" s="110"/>
      <c r="AH17" s="110"/>
      <c r="AI17" s="111"/>
      <c r="AJ17" s="109"/>
      <c r="AK17" s="112"/>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1"/>
      <c r="BH17" s="57"/>
      <c r="BI17" s="364" t="s">
        <v>275</v>
      </c>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row>
    <row r="18" spans="1:150" ht="25.5" hidden="1" customHeight="1" x14ac:dyDescent="0.25">
      <c r="A18" s="349" t="s">
        <v>293</v>
      </c>
      <c r="B18" s="349" t="s">
        <v>294</v>
      </c>
      <c r="C18" s="349" t="s">
        <v>295</v>
      </c>
      <c r="D18" s="350" t="s">
        <v>296</v>
      </c>
      <c r="E18" s="351" t="s">
        <v>297</v>
      </c>
      <c r="F18" s="352" t="s">
        <v>114</v>
      </c>
      <c r="G18" s="352" t="s">
        <v>298</v>
      </c>
      <c r="H18" s="352" t="s">
        <v>299</v>
      </c>
      <c r="I18" s="352" t="s">
        <v>115</v>
      </c>
      <c r="J18" s="352" t="s">
        <v>112</v>
      </c>
      <c r="K18" s="352"/>
      <c r="L18" s="352"/>
      <c r="M18" s="352"/>
      <c r="N18" s="353">
        <v>364031.13</v>
      </c>
      <c r="O18" s="353">
        <v>27302.34</v>
      </c>
      <c r="P18" s="353">
        <v>27302.33</v>
      </c>
      <c r="Q18" s="353"/>
      <c r="R18" s="353"/>
      <c r="S18" s="353">
        <v>309426.46000000002</v>
      </c>
      <c r="T18" s="354">
        <v>42491</v>
      </c>
      <c r="U18" s="355">
        <v>42644</v>
      </c>
      <c r="V18" s="355">
        <v>42735</v>
      </c>
      <c r="W18" s="356">
        <v>43524</v>
      </c>
      <c r="X18" s="357"/>
      <c r="Y18" s="357">
        <v>196253.5</v>
      </c>
      <c r="Z18" s="357">
        <v>117752.09999999999</v>
      </c>
      <c r="AA18" s="357">
        <v>78501.400000000009</v>
      </c>
      <c r="AB18" s="357"/>
      <c r="AC18" s="357"/>
      <c r="AD18" s="357"/>
      <c r="AE18" s="358"/>
      <c r="AF18" s="359">
        <v>30</v>
      </c>
      <c r="AG18" s="360" t="s">
        <v>250</v>
      </c>
      <c r="AH18" s="359"/>
      <c r="AI18" s="361"/>
      <c r="AJ18" s="362"/>
      <c r="AK18" s="363"/>
      <c r="AL18" s="359"/>
      <c r="AM18" s="359"/>
      <c r="AN18" s="359"/>
      <c r="AO18" s="359"/>
      <c r="AP18" s="359" t="s">
        <v>171</v>
      </c>
      <c r="AQ18" s="360" t="s">
        <v>739</v>
      </c>
      <c r="AR18" s="360">
        <v>8001</v>
      </c>
      <c r="AS18" s="360"/>
      <c r="AT18" s="360"/>
      <c r="AU18" s="359"/>
      <c r="AV18" s="359"/>
      <c r="AW18" s="359"/>
      <c r="AX18" s="359"/>
      <c r="AY18" s="359"/>
      <c r="AZ18" s="359"/>
      <c r="BA18" s="359"/>
      <c r="BB18" s="359"/>
      <c r="BC18" s="359"/>
      <c r="BD18" s="359"/>
      <c r="BE18" s="359"/>
      <c r="BF18" s="359"/>
      <c r="BG18" s="361"/>
      <c r="BH18" s="57" t="s">
        <v>828</v>
      </c>
      <c r="BI18" s="364" t="s">
        <v>939</v>
      </c>
    </row>
    <row r="19" spans="1:150" ht="25.5" hidden="1" customHeight="1" x14ac:dyDescent="0.25">
      <c r="A19" s="29" t="s">
        <v>1076</v>
      </c>
      <c r="B19" s="396" t="s">
        <v>1208</v>
      </c>
      <c r="C19" s="29"/>
      <c r="D19" s="30" t="s">
        <v>1086</v>
      </c>
      <c r="E19" s="31" t="s">
        <v>1087</v>
      </c>
      <c r="F19" s="32"/>
      <c r="G19" s="32" t="s">
        <v>1088</v>
      </c>
      <c r="H19" s="32"/>
      <c r="I19" s="32"/>
      <c r="J19" s="32"/>
      <c r="K19" s="32" t="s">
        <v>36</v>
      </c>
      <c r="L19" s="32"/>
      <c r="M19" s="32"/>
      <c r="N19" s="33">
        <v>500000</v>
      </c>
      <c r="O19" s="33"/>
      <c r="P19" s="33"/>
      <c r="Q19" s="33">
        <v>500000</v>
      </c>
      <c r="R19" s="33"/>
      <c r="S19" s="33"/>
      <c r="T19" s="35"/>
      <c r="U19" s="35"/>
      <c r="V19" s="35">
        <v>43560</v>
      </c>
      <c r="W19" s="36">
        <v>45291</v>
      </c>
      <c r="X19" s="114"/>
      <c r="Y19" s="114"/>
      <c r="Z19" s="114"/>
      <c r="AA19" s="114"/>
      <c r="AB19" s="114"/>
      <c r="AC19" s="114"/>
      <c r="AD19" s="114"/>
      <c r="AE19" s="115"/>
      <c r="AF19" s="120">
        <v>51</v>
      </c>
      <c r="AG19" s="129" t="s">
        <v>1082</v>
      </c>
      <c r="AH19" s="120"/>
      <c r="AI19" s="120"/>
      <c r="AJ19" s="136"/>
      <c r="AK19" s="120"/>
      <c r="AL19" s="120"/>
      <c r="AM19" s="120"/>
      <c r="AN19" s="120"/>
      <c r="AO19" s="120"/>
      <c r="AP19" s="120"/>
      <c r="AQ19" s="129" t="s">
        <v>1083</v>
      </c>
      <c r="AR19" s="129">
        <v>22</v>
      </c>
      <c r="AS19" s="129"/>
      <c r="AT19" s="129" t="s">
        <v>1084</v>
      </c>
      <c r="AU19" s="120">
        <v>33</v>
      </c>
      <c r="AV19" s="120"/>
      <c r="AW19" s="120"/>
      <c r="AX19" s="120"/>
      <c r="AY19" s="120"/>
      <c r="AZ19" s="120"/>
      <c r="BA19" s="120"/>
      <c r="BB19" s="120"/>
      <c r="BC19" s="120"/>
      <c r="BD19" s="120"/>
      <c r="BE19" s="120"/>
      <c r="BF19" s="120"/>
      <c r="BG19" s="135"/>
      <c r="BH19" s="57" t="s">
        <v>1089</v>
      </c>
      <c r="BI19" s="364"/>
    </row>
    <row r="20" spans="1:150" s="113" customFormat="1" ht="25.5" hidden="1" customHeight="1" x14ac:dyDescent="0.25">
      <c r="A20" s="85" t="s">
        <v>1197</v>
      </c>
      <c r="B20" s="21" t="s">
        <v>83</v>
      </c>
      <c r="C20" s="21"/>
      <c r="D20" s="22" t="s">
        <v>1199</v>
      </c>
      <c r="E20" s="23"/>
      <c r="F20" s="23"/>
      <c r="G20" s="23"/>
      <c r="H20" s="23"/>
      <c r="I20" s="23"/>
      <c r="J20" s="23"/>
      <c r="K20" s="23"/>
      <c r="L20" s="23"/>
      <c r="M20" s="23"/>
      <c r="N20" s="23"/>
      <c r="O20" s="23"/>
      <c r="P20" s="23"/>
      <c r="Q20" s="23"/>
      <c r="R20" s="23"/>
      <c r="S20" s="24"/>
      <c r="T20" s="25"/>
      <c r="U20" s="38"/>
      <c r="V20" s="38"/>
      <c r="W20" s="28" t="s">
        <v>275</v>
      </c>
      <c r="X20" s="108"/>
      <c r="Y20" s="108"/>
      <c r="Z20" s="108"/>
      <c r="AA20" s="108"/>
      <c r="AB20" s="108"/>
      <c r="AC20" s="108"/>
      <c r="AD20" s="108"/>
      <c r="AE20" s="109"/>
      <c r="AF20" s="110"/>
      <c r="AG20" s="110"/>
      <c r="AH20" s="110"/>
      <c r="AI20" s="111"/>
      <c r="AJ20" s="109"/>
      <c r="AK20" s="112"/>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1"/>
      <c r="BH20" s="57"/>
      <c r="BI20" s="364" t="s">
        <v>275</v>
      </c>
      <c r="BJ20" s="101"/>
      <c r="BK20" s="101"/>
      <c r="BL20" s="101"/>
      <c r="BM20" s="101"/>
      <c r="BN20" s="101"/>
      <c r="BO20" s="101"/>
      <c r="BP20" s="101"/>
      <c r="BQ20" s="101"/>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1"/>
      <c r="DQ20" s="101"/>
      <c r="DR20" s="101"/>
      <c r="DS20" s="101"/>
      <c r="DT20" s="101"/>
      <c r="DU20" s="101"/>
      <c r="DV20" s="101"/>
      <c r="DW20" s="101"/>
      <c r="DX20" s="101"/>
      <c r="DY20" s="101"/>
      <c r="DZ20" s="101"/>
      <c r="EA20" s="101"/>
      <c r="EB20" s="101"/>
      <c r="EC20" s="101"/>
      <c r="ED20" s="101"/>
      <c r="EE20" s="101"/>
      <c r="EF20" s="101"/>
      <c r="EG20" s="101"/>
      <c r="EH20" s="101"/>
      <c r="EI20" s="101"/>
      <c r="EJ20" s="101"/>
      <c r="EK20" s="101"/>
      <c r="EL20" s="101"/>
      <c r="EM20" s="101"/>
      <c r="EN20" s="101"/>
      <c r="EO20" s="101"/>
      <c r="EP20" s="101"/>
      <c r="EQ20" s="101"/>
      <c r="ER20" s="101"/>
      <c r="ES20" s="101"/>
      <c r="ET20" s="101"/>
    </row>
    <row r="21" spans="1:150" s="101" customFormat="1" ht="81" hidden="1" customHeight="1" x14ac:dyDescent="0.25">
      <c r="A21" s="39" t="s">
        <v>1198</v>
      </c>
      <c r="B21" s="39" t="s">
        <v>1209</v>
      </c>
      <c r="C21" s="29"/>
      <c r="D21" s="40" t="s">
        <v>1200</v>
      </c>
      <c r="E21" s="41" t="s">
        <v>303</v>
      </c>
      <c r="F21" s="41" t="s">
        <v>114</v>
      </c>
      <c r="G21" s="41" t="s">
        <v>304</v>
      </c>
      <c r="H21" s="41" t="s">
        <v>1206</v>
      </c>
      <c r="I21" s="41" t="s">
        <v>111</v>
      </c>
      <c r="J21" s="41" t="s">
        <v>112</v>
      </c>
      <c r="K21" s="41"/>
      <c r="L21" s="41"/>
      <c r="M21" s="41"/>
      <c r="N21" s="42">
        <f>O21+P21+Q21+R21+S21</f>
        <v>14033900</v>
      </c>
      <c r="O21" s="42">
        <v>2832152.18</v>
      </c>
      <c r="P21" s="42">
        <v>908249.82</v>
      </c>
      <c r="Q21" s="42"/>
      <c r="R21" s="42"/>
      <c r="S21" s="42">
        <v>10293498</v>
      </c>
      <c r="T21" s="43">
        <v>44074</v>
      </c>
      <c r="U21" s="44">
        <v>44104</v>
      </c>
      <c r="V21" s="44">
        <v>44165</v>
      </c>
      <c r="W21" s="45">
        <v>45199</v>
      </c>
      <c r="X21" s="91">
        <v>0</v>
      </c>
      <c r="Y21" s="91">
        <v>227566.4</v>
      </c>
      <c r="Z21" s="130">
        <v>135621.20000000001</v>
      </c>
      <c r="AA21" s="130">
        <v>71242.399999999994</v>
      </c>
      <c r="AB21" s="130">
        <v>0</v>
      </c>
      <c r="AC21" s="130"/>
      <c r="AD21" s="130"/>
      <c r="AE21" s="131"/>
      <c r="AF21" s="117">
        <v>50</v>
      </c>
      <c r="AG21" s="116" t="s">
        <v>775</v>
      </c>
      <c r="AH21" s="117"/>
      <c r="AI21" s="132"/>
      <c r="AJ21" s="131"/>
      <c r="AK21" s="133"/>
      <c r="AL21" s="117"/>
      <c r="AM21" s="117"/>
      <c r="AN21" s="117"/>
      <c r="AO21" s="117"/>
      <c r="AP21" s="117" t="s">
        <v>1202</v>
      </c>
      <c r="AQ21" s="116" t="s">
        <v>1203</v>
      </c>
      <c r="AR21" s="116">
        <v>4</v>
      </c>
      <c r="AS21" s="117" t="s">
        <v>1204</v>
      </c>
      <c r="AT21" s="116" t="s">
        <v>1205</v>
      </c>
      <c r="AU21" s="116">
        <v>17</v>
      </c>
      <c r="AV21" s="117"/>
      <c r="AW21" s="117"/>
      <c r="AX21" s="117"/>
      <c r="AY21" s="117"/>
      <c r="AZ21" s="117"/>
      <c r="BA21" s="117"/>
      <c r="BB21" s="117"/>
      <c r="BC21" s="117"/>
      <c r="BD21" s="117"/>
      <c r="BE21" s="117"/>
      <c r="BF21" s="117"/>
      <c r="BG21" s="132"/>
      <c r="BH21" s="57" t="s">
        <v>1201</v>
      </c>
      <c r="BI21" s="364"/>
    </row>
    <row r="22" spans="1:150" ht="24.75" hidden="1" customHeight="1" thickBot="1" x14ac:dyDescent="0.3">
      <c r="A22" s="15" t="s">
        <v>300</v>
      </c>
      <c r="B22" s="16" t="s">
        <v>83</v>
      </c>
      <c r="C22" s="16"/>
      <c r="D22" s="16" t="s">
        <v>301</v>
      </c>
      <c r="E22" s="17"/>
      <c r="F22" s="17"/>
      <c r="G22" s="17"/>
      <c r="H22" s="17"/>
      <c r="I22" s="17"/>
      <c r="J22" s="17"/>
      <c r="K22" s="17"/>
      <c r="L22" s="17"/>
      <c r="M22" s="17"/>
      <c r="N22" s="17"/>
      <c r="O22" s="17"/>
      <c r="P22" s="17"/>
      <c r="Q22" s="17"/>
      <c r="R22" s="17"/>
      <c r="S22" s="17"/>
      <c r="T22" s="46"/>
      <c r="U22" s="213"/>
      <c r="V22" s="213"/>
      <c r="W22" s="214" t="s">
        <v>275</v>
      </c>
      <c r="X22" s="17"/>
      <c r="Y22" s="17"/>
      <c r="Z22" s="17"/>
      <c r="AA22" s="17"/>
      <c r="AB22" s="17"/>
      <c r="AC22" s="17"/>
      <c r="AD22" s="17"/>
      <c r="AF22" s="17"/>
      <c r="AG22" s="17"/>
      <c r="AH22" s="17"/>
      <c r="AI22" s="17"/>
      <c r="AJ22" s="127"/>
      <c r="AK22" s="17"/>
      <c r="AL22" s="17"/>
      <c r="AM22" s="17"/>
      <c r="AN22" s="17"/>
      <c r="AO22" s="17"/>
      <c r="AP22" s="107"/>
      <c r="AQ22" s="107"/>
      <c r="AR22" s="107"/>
      <c r="AS22" s="107"/>
      <c r="AT22" s="17"/>
      <c r="AU22" s="107"/>
      <c r="AV22" s="107"/>
      <c r="AW22" s="17"/>
      <c r="AX22" s="107"/>
      <c r="AY22" s="107"/>
      <c r="AZ22" s="17"/>
      <c r="BA22" s="107"/>
      <c r="BB22" s="107"/>
      <c r="BC22" s="107"/>
      <c r="BD22" s="107"/>
      <c r="BE22" s="107"/>
      <c r="BF22" s="107"/>
      <c r="BG22" s="107"/>
      <c r="BH22" s="57"/>
      <c r="BI22" s="364" t="s">
        <v>275</v>
      </c>
    </row>
    <row r="23" spans="1:150" s="113" customFormat="1" ht="25.5" hidden="1" customHeight="1" x14ac:dyDescent="0.25">
      <c r="A23" s="20" t="s">
        <v>89</v>
      </c>
      <c r="B23" s="21" t="s">
        <v>83</v>
      </c>
      <c r="C23" s="21"/>
      <c r="D23" s="22" t="s">
        <v>302</v>
      </c>
      <c r="E23" s="23" t="s">
        <v>303</v>
      </c>
      <c r="F23" s="23" t="s">
        <v>122</v>
      </c>
      <c r="G23" s="23" t="s">
        <v>304</v>
      </c>
      <c r="H23" s="23" t="s">
        <v>305</v>
      </c>
      <c r="I23" s="23" t="s">
        <v>115</v>
      </c>
      <c r="J23" s="23"/>
      <c r="K23" s="23"/>
      <c r="L23" s="23"/>
      <c r="M23" s="23"/>
      <c r="N23" s="49"/>
      <c r="O23" s="49"/>
      <c r="P23" s="23"/>
      <c r="Q23" s="23"/>
      <c r="R23" s="23"/>
      <c r="S23" s="50">
        <v>3321362</v>
      </c>
      <c r="T23" s="25">
        <v>42826</v>
      </c>
      <c r="U23" s="38"/>
      <c r="V23" s="38">
        <v>42917</v>
      </c>
      <c r="W23" s="28">
        <v>45291</v>
      </c>
      <c r="X23" s="108"/>
      <c r="Y23" s="108"/>
      <c r="Z23" s="108"/>
      <c r="AA23" s="108"/>
      <c r="AB23" s="108"/>
      <c r="AC23" s="108"/>
      <c r="AD23" s="108"/>
      <c r="AE23" s="109"/>
      <c r="AF23" s="110">
        <v>50</v>
      </c>
      <c r="AG23" s="137" t="s">
        <v>258</v>
      </c>
      <c r="AH23" s="110"/>
      <c r="AI23" s="111"/>
      <c r="AJ23" s="109"/>
      <c r="AK23" s="112"/>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1"/>
      <c r="BH23" s="57"/>
      <c r="BI23" s="364" t="s">
        <v>275</v>
      </c>
      <c r="BJ23" s="101"/>
      <c r="BK23" s="101"/>
      <c r="BL23" s="101"/>
      <c r="BM23" s="101"/>
      <c r="BN23" s="101"/>
      <c r="BO23" s="101"/>
      <c r="BP23" s="101"/>
      <c r="BQ23" s="101"/>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1"/>
      <c r="DQ23" s="101"/>
      <c r="DR23" s="101"/>
      <c r="DS23" s="101"/>
      <c r="DT23" s="101"/>
      <c r="DU23" s="101"/>
      <c r="DV23" s="101"/>
      <c r="DW23" s="101"/>
      <c r="DX23" s="101"/>
      <c r="DY23" s="101"/>
      <c r="DZ23" s="101"/>
      <c r="EA23" s="101"/>
      <c r="EB23" s="101"/>
      <c r="EC23" s="101"/>
      <c r="ED23" s="101"/>
      <c r="EE23" s="101"/>
      <c r="EF23" s="101"/>
      <c r="EG23" s="101"/>
      <c r="EH23" s="101"/>
      <c r="EI23" s="101"/>
      <c r="EJ23" s="101"/>
      <c r="EK23" s="101"/>
      <c r="EL23" s="101"/>
      <c r="EM23" s="101"/>
      <c r="EN23" s="101"/>
      <c r="EO23" s="101"/>
      <c r="EP23" s="101"/>
      <c r="EQ23" s="101"/>
      <c r="ER23" s="101"/>
      <c r="ES23" s="101"/>
      <c r="ET23" s="101"/>
    </row>
    <row r="24" spans="1:150" ht="24.75" hidden="1" customHeight="1" thickBot="1" x14ac:dyDescent="0.3">
      <c r="A24" s="15" t="s">
        <v>306</v>
      </c>
      <c r="B24" s="16" t="s">
        <v>83</v>
      </c>
      <c r="C24" s="16"/>
      <c r="D24" s="16" t="s">
        <v>307</v>
      </c>
      <c r="E24" s="17"/>
      <c r="F24" s="17"/>
      <c r="G24" s="17"/>
      <c r="H24" s="17"/>
      <c r="I24" s="17"/>
      <c r="J24" s="17"/>
      <c r="K24" s="17"/>
      <c r="L24" s="17"/>
      <c r="M24" s="17"/>
      <c r="N24" s="17"/>
      <c r="O24" s="17"/>
      <c r="P24" s="17"/>
      <c r="Q24" s="17"/>
      <c r="R24" s="17"/>
      <c r="S24" s="17"/>
      <c r="T24" s="46"/>
      <c r="U24" s="47"/>
      <c r="V24" s="47"/>
      <c r="W24" s="48" t="s">
        <v>275</v>
      </c>
      <c r="X24" s="17"/>
      <c r="Y24" s="17"/>
      <c r="Z24" s="17"/>
      <c r="AA24" s="17"/>
      <c r="AB24" s="17"/>
      <c r="AC24" s="17"/>
      <c r="AD24" s="17"/>
      <c r="AF24" s="17"/>
      <c r="AG24" s="17"/>
      <c r="AH24" s="17"/>
      <c r="AI24" s="17"/>
      <c r="AJ24" s="136"/>
      <c r="AK24" s="17"/>
      <c r="AL24" s="17"/>
      <c r="AM24" s="17"/>
      <c r="AN24" s="17"/>
      <c r="AO24" s="17"/>
      <c r="AP24" s="107"/>
      <c r="AQ24" s="107"/>
      <c r="AR24" s="107"/>
      <c r="AS24" s="107"/>
      <c r="AT24" s="17"/>
      <c r="AU24" s="107"/>
      <c r="AV24" s="107"/>
      <c r="AW24" s="17"/>
      <c r="AX24" s="107"/>
      <c r="AY24" s="107"/>
      <c r="AZ24" s="17"/>
      <c r="BA24" s="107"/>
      <c r="BB24" s="107"/>
      <c r="BC24" s="107"/>
      <c r="BD24" s="107"/>
      <c r="BE24" s="107"/>
      <c r="BF24" s="107"/>
      <c r="BG24" s="107"/>
      <c r="BH24" s="57"/>
      <c r="BI24" s="364" t="s">
        <v>275</v>
      </c>
    </row>
    <row r="25" spans="1:150" ht="24.75" hidden="1" customHeight="1" thickBot="1" x14ac:dyDescent="0.3">
      <c r="A25" s="15" t="s">
        <v>308</v>
      </c>
      <c r="B25" s="16" t="s">
        <v>83</v>
      </c>
      <c r="C25" s="16"/>
      <c r="D25" s="16" t="s">
        <v>309</v>
      </c>
      <c r="E25" s="17"/>
      <c r="F25" s="17"/>
      <c r="G25" s="17"/>
      <c r="H25" s="17"/>
      <c r="I25" s="17"/>
      <c r="J25" s="17"/>
      <c r="K25" s="17"/>
      <c r="L25" s="17"/>
      <c r="M25" s="17"/>
      <c r="N25" s="17"/>
      <c r="O25" s="17"/>
      <c r="P25" s="17"/>
      <c r="Q25" s="17"/>
      <c r="R25" s="17"/>
      <c r="S25" s="17"/>
      <c r="T25" s="46"/>
      <c r="U25" s="47"/>
      <c r="V25" s="47"/>
      <c r="W25" s="48" t="s">
        <v>275</v>
      </c>
      <c r="X25" s="17"/>
      <c r="Y25" s="17"/>
      <c r="Z25" s="17"/>
      <c r="AA25" s="17"/>
      <c r="AB25" s="17"/>
      <c r="AC25" s="17"/>
      <c r="AD25" s="17"/>
      <c r="AF25" s="17"/>
      <c r="AG25" s="17"/>
      <c r="AH25" s="17"/>
      <c r="AI25" s="17"/>
      <c r="AJ25" s="136"/>
      <c r="AK25" s="17"/>
      <c r="AL25" s="17"/>
      <c r="AM25" s="17"/>
      <c r="AN25" s="17"/>
      <c r="AO25" s="17"/>
      <c r="AP25" s="107"/>
      <c r="AQ25" s="107"/>
      <c r="AR25" s="107"/>
      <c r="AS25" s="107"/>
      <c r="AT25" s="17"/>
      <c r="AU25" s="107"/>
      <c r="AV25" s="107"/>
      <c r="AW25" s="17"/>
      <c r="AX25" s="107"/>
      <c r="AY25" s="107"/>
      <c r="AZ25" s="17"/>
      <c r="BA25" s="107"/>
      <c r="BB25" s="107"/>
      <c r="BC25" s="107"/>
      <c r="BD25" s="107"/>
      <c r="BE25" s="107"/>
      <c r="BF25" s="107"/>
      <c r="BG25" s="107"/>
      <c r="BH25" s="57"/>
      <c r="BI25" s="364" t="s">
        <v>275</v>
      </c>
    </row>
    <row r="26" spans="1:150" s="113" customFormat="1" ht="25.5" hidden="1" customHeight="1" x14ac:dyDescent="0.25">
      <c r="A26" s="20" t="s">
        <v>310</v>
      </c>
      <c r="B26" s="21" t="s">
        <v>83</v>
      </c>
      <c r="C26" s="21"/>
      <c r="D26" s="22" t="s">
        <v>311</v>
      </c>
      <c r="E26" s="23"/>
      <c r="F26" s="23"/>
      <c r="G26" s="23"/>
      <c r="H26" s="23"/>
      <c r="I26" s="23"/>
      <c r="J26" s="23"/>
      <c r="K26" s="23"/>
      <c r="L26" s="23"/>
      <c r="M26" s="23"/>
      <c r="N26" s="23"/>
      <c r="O26" s="23"/>
      <c r="P26" s="23"/>
      <c r="Q26" s="23"/>
      <c r="R26" s="23"/>
      <c r="S26" s="24"/>
      <c r="T26" s="25"/>
      <c r="U26" s="38"/>
      <c r="V26" s="38"/>
      <c r="W26" s="28"/>
      <c r="X26" s="108"/>
      <c r="Y26" s="108"/>
      <c r="Z26" s="108"/>
      <c r="AA26" s="108"/>
      <c r="AB26" s="108"/>
      <c r="AC26" s="108"/>
      <c r="AD26" s="138"/>
      <c r="AE26" s="109"/>
      <c r="AF26" s="112"/>
      <c r="AG26" s="110"/>
      <c r="AH26" s="110"/>
      <c r="AI26" s="111"/>
      <c r="AJ26" s="109"/>
      <c r="AK26" s="112"/>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1"/>
      <c r="BH26" s="57"/>
      <c r="BI26" s="364" t="s">
        <v>275</v>
      </c>
      <c r="BJ26" s="101"/>
      <c r="BK26" s="101"/>
      <c r="BL26" s="101"/>
      <c r="BM26" s="101"/>
      <c r="BN26" s="101"/>
      <c r="BO26" s="101"/>
      <c r="BP26" s="101"/>
      <c r="BQ26" s="101"/>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1"/>
      <c r="DQ26" s="101"/>
      <c r="DR26" s="101"/>
      <c r="DS26" s="101"/>
      <c r="DT26" s="101"/>
      <c r="DU26" s="101"/>
      <c r="DV26" s="101"/>
      <c r="DW26" s="101"/>
      <c r="DX26" s="101"/>
      <c r="DY26" s="101"/>
      <c r="DZ26" s="101"/>
      <c r="EA26" s="101"/>
      <c r="EB26" s="101"/>
      <c r="EC26" s="101"/>
      <c r="ED26" s="101"/>
      <c r="EE26" s="101"/>
      <c r="EF26" s="101"/>
      <c r="EG26" s="101"/>
      <c r="EH26" s="101"/>
      <c r="EI26" s="101"/>
      <c r="EJ26" s="101"/>
      <c r="EK26" s="101"/>
      <c r="EL26" s="101"/>
      <c r="EM26" s="101"/>
      <c r="EN26" s="101"/>
      <c r="EO26" s="101"/>
      <c r="EP26" s="101"/>
      <c r="EQ26" s="101"/>
      <c r="ER26" s="101"/>
      <c r="ES26" s="101"/>
      <c r="ET26" s="101"/>
    </row>
    <row r="27" spans="1:150" ht="25.5" hidden="1" customHeight="1" x14ac:dyDescent="0.25">
      <c r="A27" s="29" t="s">
        <v>312</v>
      </c>
      <c r="B27" s="29" t="s">
        <v>313</v>
      </c>
      <c r="C27" s="29" t="s">
        <v>314</v>
      </c>
      <c r="D27" s="30" t="s">
        <v>315</v>
      </c>
      <c r="E27" s="31" t="s">
        <v>266</v>
      </c>
      <c r="F27" s="32" t="s">
        <v>130</v>
      </c>
      <c r="G27" s="32" t="s">
        <v>316</v>
      </c>
      <c r="H27" s="32" t="s">
        <v>131</v>
      </c>
      <c r="I27" s="32" t="s">
        <v>115</v>
      </c>
      <c r="J27" s="32"/>
      <c r="K27" s="32"/>
      <c r="L27" s="32"/>
      <c r="M27" s="32"/>
      <c r="N27" s="33">
        <v>799037.74</v>
      </c>
      <c r="O27" s="33">
        <v>119855.67</v>
      </c>
      <c r="P27" s="33"/>
      <c r="Q27" s="33"/>
      <c r="R27" s="33"/>
      <c r="S27" s="33">
        <v>679182.07</v>
      </c>
      <c r="T27" s="34">
        <v>42675</v>
      </c>
      <c r="U27" s="35">
        <v>42826</v>
      </c>
      <c r="V27" s="35">
        <v>42947</v>
      </c>
      <c r="W27" s="36">
        <v>44227</v>
      </c>
      <c r="X27" s="114"/>
      <c r="Y27" s="114">
        <v>150000</v>
      </c>
      <c r="Z27" s="114">
        <v>300000</v>
      </c>
      <c r="AA27" s="114">
        <v>248749</v>
      </c>
      <c r="AB27" s="114"/>
      <c r="AC27" s="114"/>
      <c r="AD27" s="139"/>
      <c r="AE27" s="115"/>
      <c r="AF27" s="119">
        <v>19</v>
      </c>
      <c r="AG27" s="129" t="s">
        <v>742</v>
      </c>
      <c r="AH27" s="120"/>
      <c r="AI27" s="135"/>
      <c r="AJ27" s="136"/>
      <c r="AK27" s="119"/>
      <c r="AL27" s="120"/>
      <c r="AM27" s="120"/>
      <c r="AN27" s="120"/>
      <c r="AO27" s="120"/>
      <c r="AP27" s="140"/>
      <c r="AQ27" s="140"/>
      <c r="AR27" s="120"/>
      <c r="AS27" s="140" t="s">
        <v>185</v>
      </c>
      <c r="AT27" s="140" t="s">
        <v>186</v>
      </c>
      <c r="AU27" s="120">
        <v>5</v>
      </c>
      <c r="AV27" s="120"/>
      <c r="AW27" s="120"/>
      <c r="AX27" s="120"/>
      <c r="AY27" s="120"/>
      <c r="AZ27" s="120"/>
      <c r="BA27" s="120"/>
      <c r="BB27" s="120"/>
      <c r="BC27" s="120"/>
      <c r="BD27" s="120"/>
      <c r="BE27" s="120"/>
      <c r="BF27" s="120"/>
      <c r="BG27" s="135"/>
      <c r="BH27" s="57" t="s">
        <v>823</v>
      </c>
      <c r="BI27" s="364" t="s">
        <v>941</v>
      </c>
      <c r="BJ27" s="122"/>
      <c r="BK27" s="122"/>
      <c r="BL27" s="122"/>
      <c r="BM27" s="122"/>
      <c r="BN27" s="122"/>
    </row>
    <row r="28" spans="1:150" ht="25.5" hidden="1" customHeight="1" x14ac:dyDescent="0.25">
      <c r="A28" s="29" t="s">
        <v>317</v>
      </c>
      <c r="B28" s="29" t="s">
        <v>318</v>
      </c>
      <c r="C28" s="29" t="s">
        <v>319</v>
      </c>
      <c r="D28" s="30" t="s">
        <v>320</v>
      </c>
      <c r="E28" s="31" t="s">
        <v>280</v>
      </c>
      <c r="F28" s="32" t="s">
        <v>130</v>
      </c>
      <c r="G28" s="32" t="s">
        <v>321</v>
      </c>
      <c r="H28" s="32" t="s">
        <v>131</v>
      </c>
      <c r="I28" s="32" t="s">
        <v>115</v>
      </c>
      <c r="J28" s="32" t="s">
        <v>112</v>
      </c>
      <c r="K28" s="32"/>
      <c r="L28" s="32"/>
      <c r="M28" s="32"/>
      <c r="N28" s="33">
        <v>275093.36</v>
      </c>
      <c r="O28" s="33">
        <v>22605.119999999999</v>
      </c>
      <c r="P28" s="33"/>
      <c r="Q28" s="33"/>
      <c r="R28" s="33">
        <v>18658.89</v>
      </c>
      <c r="S28" s="33">
        <v>233829.35</v>
      </c>
      <c r="T28" s="34">
        <v>42675</v>
      </c>
      <c r="U28" s="35">
        <v>42736</v>
      </c>
      <c r="V28" s="35">
        <v>42855</v>
      </c>
      <c r="W28" s="36">
        <v>43496</v>
      </c>
      <c r="X28" s="114"/>
      <c r="Y28" s="114">
        <v>200000</v>
      </c>
      <c r="Z28" s="114">
        <v>68617</v>
      </c>
      <c r="AA28" s="114"/>
      <c r="AB28" s="114"/>
      <c r="AC28" s="114"/>
      <c r="AD28" s="139"/>
      <c r="AE28" s="115"/>
      <c r="AF28" s="119">
        <v>12</v>
      </c>
      <c r="AG28" s="129" t="s">
        <v>241</v>
      </c>
      <c r="AH28" s="120"/>
      <c r="AI28" s="135"/>
      <c r="AJ28" s="136"/>
      <c r="AK28" s="119"/>
      <c r="AL28" s="120"/>
      <c r="AM28" s="120"/>
      <c r="AN28" s="120"/>
      <c r="AO28" s="120"/>
      <c r="AP28" s="120" t="s">
        <v>184</v>
      </c>
      <c r="AQ28" s="129" t="s">
        <v>232</v>
      </c>
      <c r="AR28" s="120">
        <v>0.21</v>
      </c>
      <c r="AS28" s="120"/>
      <c r="AT28" s="129"/>
      <c r="AU28" s="120"/>
      <c r="AV28" s="120" t="s">
        <v>187</v>
      </c>
      <c r="AW28" s="129" t="s">
        <v>233</v>
      </c>
      <c r="AX28" s="120">
        <v>0.51</v>
      </c>
      <c r="AY28" s="120"/>
      <c r="AZ28" s="120"/>
      <c r="BA28" s="120"/>
      <c r="BB28" s="120"/>
      <c r="BC28" s="120"/>
      <c r="BD28" s="120"/>
      <c r="BE28" s="120"/>
      <c r="BF28" s="120"/>
      <c r="BG28" s="135"/>
      <c r="BH28" s="57" t="s">
        <v>825</v>
      </c>
      <c r="BI28" s="364" t="s">
        <v>939</v>
      </c>
    </row>
    <row r="29" spans="1:150" ht="25.5" hidden="1" customHeight="1" x14ac:dyDescent="0.25">
      <c r="A29" s="29" t="s">
        <v>322</v>
      </c>
      <c r="B29" s="29" t="s">
        <v>323</v>
      </c>
      <c r="C29" s="29" t="s">
        <v>324</v>
      </c>
      <c r="D29" s="30" t="s">
        <v>325</v>
      </c>
      <c r="E29" s="31" t="s">
        <v>297</v>
      </c>
      <c r="F29" s="32" t="s">
        <v>130</v>
      </c>
      <c r="G29" s="32" t="s">
        <v>326</v>
      </c>
      <c r="H29" s="32" t="s">
        <v>131</v>
      </c>
      <c r="I29" s="32" t="s">
        <v>115</v>
      </c>
      <c r="J29" s="32" t="s">
        <v>112</v>
      </c>
      <c r="K29" s="32"/>
      <c r="L29" s="32"/>
      <c r="M29" s="32"/>
      <c r="N29" s="33">
        <v>794019</v>
      </c>
      <c r="O29" s="33">
        <v>59552</v>
      </c>
      <c r="P29" s="33"/>
      <c r="Q29" s="33"/>
      <c r="R29" s="33">
        <v>59551</v>
      </c>
      <c r="S29" s="33">
        <v>674916</v>
      </c>
      <c r="T29" s="34">
        <v>42675</v>
      </c>
      <c r="U29" s="35">
        <v>42917</v>
      </c>
      <c r="V29" s="35">
        <v>43008</v>
      </c>
      <c r="W29" s="36">
        <v>44012</v>
      </c>
      <c r="X29" s="114"/>
      <c r="Y29" s="114">
        <v>134983</v>
      </c>
      <c r="Z29" s="114">
        <v>404950</v>
      </c>
      <c r="AA29" s="114">
        <v>134983</v>
      </c>
      <c r="AB29" s="114"/>
      <c r="AC29" s="114"/>
      <c r="AD29" s="139"/>
      <c r="AE29" s="115"/>
      <c r="AF29" s="119">
        <v>12</v>
      </c>
      <c r="AG29" s="129" t="s">
        <v>241</v>
      </c>
      <c r="AH29" s="120"/>
      <c r="AI29" s="135"/>
      <c r="AJ29" s="136"/>
      <c r="AK29" s="119"/>
      <c r="AL29" s="120"/>
      <c r="AM29" s="120"/>
      <c r="AN29" s="120"/>
      <c r="AO29" s="120"/>
      <c r="AP29" s="120" t="s">
        <v>184</v>
      </c>
      <c r="AQ29" s="129" t="s">
        <v>232</v>
      </c>
      <c r="AR29" s="129">
        <v>2.09</v>
      </c>
      <c r="AS29" s="120"/>
      <c r="AT29" s="120"/>
      <c r="AU29" s="120"/>
      <c r="AV29" s="120"/>
      <c r="AW29" s="120"/>
      <c r="AX29" s="120"/>
      <c r="AY29" s="120"/>
      <c r="AZ29" s="120"/>
      <c r="BA29" s="120"/>
      <c r="BB29" s="120"/>
      <c r="BC29" s="120"/>
      <c r="BD29" s="120"/>
      <c r="BE29" s="120"/>
      <c r="BF29" s="120"/>
      <c r="BG29" s="135"/>
      <c r="BH29" s="57" t="s">
        <v>824</v>
      </c>
      <c r="BI29" s="364" t="s">
        <v>941</v>
      </c>
    </row>
    <row r="30" spans="1:150" ht="40.5" hidden="1" customHeight="1" x14ac:dyDescent="0.25">
      <c r="A30" s="29" t="s">
        <v>327</v>
      </c>
      <c r="B30" s="29" t="s">
        <v>328</v>
      </c>
      <c r="C30" s="29" t="s">
        <v>1092</v>
      </c>
      <c r="D30" s="30" t="s">
        <v>329</v>
      </c>
      <c r="E30" s="31" t="s">
        <v>297</v>
      </c>
      <c r="F30" s="32" t="s">
        <v>130</v>
      </c>
      <c r="G30" s="32" t="s">
        <v>326</v>
      </c>
      <c r="H30" s="32" t="s">
        <v>131</v>
      </c>
      <c r="I30" s="32" t="s">
        <v>115</v>
      </c>
      <c r="J30" s="32" t="s">
        <v>112</v>
      </c>
      <c r="K30" s="32"/>
      <c r="L30" s="32"/>
      <c r="M30" s="32"/>
      <c r="N30" s="33">
        <v>194118</v>
      </c>
      <c r="O30" s="33">
        <f>N30-S30</f>
        <v>79418</v>
      </c>
      <c r="P30" s="33"/>
      <c r="Q30" s="33"/>
      <c r="R30" s="33"/>
      <c r="S30" s="33">
        <v>114700</v>
      </c>
      <c r="T30" s="34">
        <v>42675</v>
      </c>
      <c r="U30" s="35">
        <v>43768</v>
      </c>
      <c r="V30" s="35">
        <v>43829</v>
      </c>
      <c r="W30" s="36">
        <v>44377</v>
      </c>
      <c r="X30" s="114"/>
      <c r="Y30" s="114"/>
      <c r="AA30" s="114">
        <v>0</v>
      </c>
      <c r="AB30" s="114">
        <v>60290</v>
      </c>
      <c r="AC30" s="114">
        <v>54410</v>
      </c>
      <c r="AD30" s="139"/>
      <c r="AE30" s="115"/>
      <c r="AF30" s="119">
        <v>19</v>
      </c>
      <c r="AG30" s="129" t="s">
        <v>742</v>
      </c>
      <c r="AH30" s="120"/>
      <c r="AI30" s="135"/>
      <c r="AJ30" s="136"/>
      <c r="AK30" s="119"/>
      <c r="AL30" s="120"/>
      <c r="AM30" s="120"/>
      <c r="AN30" s="120"/>
      <c r="AO30" s="120"/>
      <c r="AP30" s="140"/>
      <c r="AQ30" s="140"/>
      <c r="AR30" s="120"/>
      <c r="AS30" s="140" t="s">
        <v>185</v>
      </c>
      <c r="AT30" s="140" t="s">
        <v>186</v>
      </c>
      <c r="AU30" s="120">
        <v>1</v>
      </c>
      <c r="AV30" s="120"/>
      <c r="AW30" s="120"/>
      <c r="AX30" s="120"/>
      <c r="AY30" s="120"/>
      <c r="AZ30" s="120"/>
      <c r="BA30" s="120"/>
      <c r="BB30" s="120"/>
      <c r="BC30" s="120"/>
      <c r="BD30" s="120"/>
      <c r="BE30" s="120"/>
      <c r="BF30" s="120"/>
      <c r="BG30" s="135"/>
      <c r="BH30" s="41" t="s">
        <v>1012</v>
      </c>
      <c r="BI30" s="364" t="s">
        <v>1014</v>
      </c>
    </row>
    <row r="31" spans="1:150" ht="25.5" hidden="1" customHeight="1" x14ac:dyDescent="0.25">
      <c r="A31" s="29" t="s">
        <v>330</v>
      </c>
      <c r="B31" s="29" t="s">
        <v>331</v>
      </c>
      <c r="C31" s="29" t="s">
        <v>332</v>
      </c>
      <c r="D31" s="30" t="s">
        <v>333</v>
      </c>
      <c r="E31" s="31" t="s">
        <v>272</v>
      </c>
      <c r="F31" s="32" t="s">
        <v>130</v>
      </c>
      <c r="G31" s="32" t="s">
        <v>290</v>
      </c>
      <c r="H31" s="32" t="s">
        <v>131</v>
      </c>
      <c r="I31" s="32" t="s">
        <v>115</v>
      </c>
      <c r="J31" s="32" t="s">
        <v>112</v>
      </c>
      <c r="K31" s="32"/>
      <c r="L31" s="32"/>
      <c r="M31" s="32"/>
      <c r="N31" s="33">
        <v>1183328.81</v>
      </c>
      <c r="O31" s="33">
        <v>177499.33</v>
      </c>
      <c r="P31" s="33"/>
      <c r="Q31" s="33"/>
      <c r="R31" s="51"/>
      <c r="S31" s="33">
        <v>1005829.48</v>
      </c>
      <c r="T31" s="34">
        <v>42675</v>
      </c>
      <c r="U31" s="35">
        <v>42795</v>
      </c>
      <c r="V31" s="35">
        <v>42916</v>
      </c>
      <c r="W31" s="36">
        <v>44196</v>
      </c>
      <c r="X31" s="114"/>
      <c r="Y31" s="114">
        <v>127500</v>
      </c>
      <c r="Z31" s="114">
        <v>545780</v>
      </c>
      <c r="AA31" s="114">
        <v>218280</v>
      </c>
      <c r="AB31" s="114">
        <v>200000</v>
      </c>
      <c r="AC31" s="114"/>
      <c r="AD31" s="139"/>
      <c r="AE31" s="115"/>
      <c r="AF31" s="119">
        <v>12</v>
      </c>
      <c r="AG31" s="129" t="s">
        <v>241</v>
      </c>
      <c r="AH31" s="120"/>
      <c r="AI31" s="135"/>
      <c r="AJ31" s="136"/>
      <c r="AK31" s="119"/>
      <c r="AL31" s="120"/>
      <c r="AM31" s="120"/>
      <c r="AN31" s="120"/>
      <c r="AO31" s="120"/>
      <c r="AP31" s="120" t="s">
        <v>184</v>
      </c>
      <c r="AQ31" s="129" t="s">
        <v>232</v>
      </c>
      <c r="AR31" s="129">
        <v>1.65</v>
      </c>
      <c r="AS31" s="140" t="s">
        <v>185</v>
      </c>
      <c r="AT31" s="140" t="s">
        <v>186</v>
      </c>
      <c r="AU31" s="120">
        <v>2</v>
      </c>
      <c r="AV31" s="120"/>
      <c r="AW31" s="120"/>
      <c r="AX31" s="120"/>
      <c r="AY31" s="120"/>
      <c r="AZ31" s="120"/>
      <c r="BA31" s="120"/>
      <c r="BB31" s="120"/>
      <c r="BC31" s="120"/>
      <c r="BD31" s="120"/>
      <c r="BE31" s="120"/>
      <c r="BF31" s="120"/>
      <c r="BG31" s="135"/>
      <c r="BH31" s="57" t="s">
        <v>822</v>
      </c>
      <c r="BI31" s="364" t="s">
        <v>941</v>
      </c>
    </row>
    <row r="32" spans="1:150" ht="25.5" hidden="1" customHeight="1" x14ac:dyDescent="0.25">
      <c r="A32" s="29" t="s">
        <v>1090</v>
      </c>
      <c r="B32" s="29" t="s">
        <v>1093</v>
      </c>
      <c r="C32" s="396"/>
      <c r="D32" s="30" t="s">
        <v>1095</v>
      </c>
      <c r="E32" s="31" t="s">
        <v>280</v>
      </c>
      <c r="F32" s="32" t="s">
        <v>130</v>
      </c>
      <c r="G32" s="32" t="s">
        <v>321</v>
      </c>
      <c r="H32" s="32" t="s">
        <v>131</v>
      </c>
      <c r="I32" s="32" t="s">
        <v>115</v>
      </c>
      <c r="J32" s="32" t="s">
        <v>112</v>
      </c>
      <c r="K32" s="32"/>
      <c r="L32" s="32"/>
      <c r="M32" s="32"/>
      <c r="N32" s="33">
        <f>SUM(O32:S32)</f>
        <v>164147</v>
      </c>
      <c r="O32" s="33">
        <v>12681.5</v>
      </c>
      <c r="P32" s="33"/>
      <c r="Q32" s="33"/>
      <c r="R32" s="33">
        <v>12681.5</v>
      </c>
      <c r="S32" s="33">
        <v>138784</v>
      </c>
      <c r="T32" s="35">
        <v>43830</v>
      </c>
      <c r="U32" s="35">
        <v>44104</v>
      </c>
      <c r="V32" s="35">
        <v>44196</v>
      </c>
      <c r="W32" s="36">
        <v>44742</v>
      </c>
      <c r="X32" s="114"/>
      <c r="Y32" s="114"/>
      <c r="Z32" s="114"/>
      <c r="AA32" s="114"/>
      <c r="AB32" s="114"/>
      <c r="AC32" s="114"/>
      <c r="AD32" s="139"/>
      <c r="AE32" s="115"/>
      <c r="AF32" s="119">
        <v>12</v>
      </c>
      <c r="AG32" s="129" t="s">
        <v>241</v>
      </c>
      <c r="AH32" s="120"/>
      <c r="AI32" s="135"/>
      <c r="AJ32" s="136"/>
      <c r="AK32" s="119"/>
      <c r="AL32" s="120"/>
      <c r="AM32" s="120"/>
      <c r="AN32" s="120"/>
      <c r="AO32" s="120"/>
      <c r="AP32" s="120"/>
      <c r="AQ32" s="129"/>
      <c r="AR32" s="129"/>
      <c r="AS32" s="140"/>
      <c r="AT32" s="140"/>
      <c r="AU32" s="120"/>
      <c r="AV32" s="120" t="s">
        <v>187</v>
      </c>
      <c r="AW32" s="129" t="s">
        <v>233</v>
      </c>
      <c r="AX32" s="129">
        <v>0.21</v>
      </c>
      <c r="AY32" s="120"/>
      <c r="AZ32" s="120"/>
      <c r="BA32" s="120"/>
      <c r="BB32" s="120"/>
      <c r="BC32" s="120"/>
      <c r="BD32" s="120"/>
      <c r="BE32" s="120"/>
      <c r="BF32" s="120"/>
      <c r="BG32" s="135"/>
      <c r="BH32" s="57" t="s">
        <v>1124</v>
      </c>
      <c r="BI32" s="364"/>
    </row>
    <row r="33" spans="1:150" ht="25.5" hidden="1" customHeight="1" x14ac:dyDescent="0.25">
      <c r="A33" s="29" t="s">
        <v>1091</v>
      </c>
      <c r="B33" s="29" t="s">
        <v>1094</v>
      </c>
      <c r="C33" s="396"/>
      <c r="D33" s="397" t="s">
        <v>1096</v>
      </c>
      <c r="E33" s="398" t="s">
        <v>272</v>
      </c>
      <c r="F33" s="32" t="s">
        <v>130</v>
      </c>
      <c r="G33" s="32" t="s">
        <v>290</v>
      </c>
      <c r="H33" s="32" t="s">
        <v>131</v>
      </c>
      <c r="I33" s="32" t="s">
        <v>115</v>
      </c>
      <c r="J33" s="32" t="s">
        <v>112</v>
      </c>
      <c r="K33" s="32"/>
      <c r="L33" s="32"/>
      <c r="M33" s="32"/>
      <c r="N33" s="33">
        <f>SUM(O33:S33)</f>
        <v>215438.95</v>
      </c>
      <c r="O33" s="33">
        <v>32315.85</v>
      </c>
      <c r="P33" s="33"/>
      <c r="Q33" s="33"/>
      <c r="R33" s="51"/>
      <c r="S33" s="33">
        <v>183123.1</v>
      </c>
      <c r="T33" s="35">
        <v>43830</v>
      </c>
      <c r="U33" s="35">
        <v>44012</v>
      </c>
      <c r="V33" s="35">
        <v>44074</v>
      </c>
      <c r="W33" s="36">
        <v>44620</v>
      </c>
      <c r="X33" s="114"/>
      <c r="Y33" s="114"/>
      <c r="Z33" s="114"/>
      <c r="AA33" s="114"/>
      <c r="AB33" s="114"/>
      <c r="AC33" s="114"/>
      <c r="AD33" s="139"/>
      <c r="AE33" s="115"/>
      <c r="AF33" s="119">
        <v>12</v>
      </c>
      <c r="AG33" s="129" t="s">
        <v>241</v>
      </c>
      <c r="AH33" s="120"/>
      <c r="AI33" s="135"/>
      <c r="AJ33" s="136"/>
      <c r="AK33" s="119"/>
      <c r="AL33" s="120"/>
      <c r="AM33" s="120"/>
      <c r="AN33" s="120"/>
      <c r="AO33" s="120"/>
      <c r="AP33" s="120" t="s">
        <v>184</v>
      </c>
      <c r="AQ33" s="129" t="s">
        <v>232</v>
      </c>
      <c r="AR33" s="129">
        <v>0.2</v>
      </c>
      <c r="AS33" s="140"/>
      <c r="AT33" s="140"/>
      <c r="AU33" s="120"/>
      <c r="AV33" s="120"/>
      <c r="AW33" s="120"/>
      <c r="AX33" s="120"/>
      <c r="AY33" s="120"/>
      <c r="AZ33" s="120"/>
      <c r="BA33" s="120"/>
      <c r="BB33" s="120"/>
      <c r="BC33" s="120"/>
      <c r="BD33" s="120"/>
      <c r="BE33" s="120"/>
      <c r="BF33" s="120"/>
      <c r="BG33" s="135"/>
      <c r="BH33" s="57" t="s">
        <v>1125</v>
      </c>
      <c r="BI33" s="364"/>
    </row>
    <row r="34" spans="1:150" s="113" customFormat="1" ht="25.5" hidden="1" customHeight="1" x14ac:dyDescent="0.25">
      <c r="A34" s="20" t="s">
        <v>334</v>
      </c>
      <c r="B34" s="21" t="s">
        <v>83</v>
      </c>
      <c r="C34" s="21"/>
      <c r="D34" s="37" t="s">
        <v>335</v>
      </c>
      <c r="E34" s="23"/>
      <c r="F34" s="23"/>
      <c r="G34" s="23"/>
      <c r="H34" s="23"/>
      <c r="I34" s="23"/>
      <c r="J34" s="23"/>
      <c r="K34" s="23"/>
      <c r="L34" s="23"/>
      <c r="M34" s="23"/>
      <c r="N34" s="23"/>
      <c r="O34" s="23"/>
      <c r="P34" s="23"/>
      <c r="Q34" s="23"/>
      <c r="R34" s="23"/>
      <c r="S34" s="24"/>
      <c r="T34" s="25"/>
      <c r="U34" s="38"/>
      <c r="V34" s="38"/>
      <c r="W34" s="28" t="s">
        <v>275</v>
      </c>
      <c r="X34" s="108"/>
      <c r="Y34" s="108"/>
      <c r="Z34" s="108"/>
      <c r="AA34" s="108"/>
      <c r="AB34" s="108"/>
      <c r="AC34" s="108"/>
      <c r="AD34" s="138"/>
      <c r="AE34" s="109"/>
      <c r="AF34" s="112"/>
      <c r="AG34" s="110"/>
      <c r="AH34" s="110"/>
      <c r="AI34" s="111"/>
      <c r="AJ34" s="109"/>
      <c r="AK34" s="112"/>
      <c r="AL34" s="110"/>
      <c r="AM34" s="110"/>
      <c r="AN34" s="110"/>
      <c r="AO34" s="110"/>
      <c r="AP34" s="110"/>
      <c r="AQ34" s="110"/>
      <c r="AR34" s="110"/>
      <c r="AS34" s="110"/>
      <c r="AT34" s="110"/>
      <c r="AU34" s="110"/>
      <c r="AV34" s="110"/>
      <c r="AW34" s="110"/>
      <c r="AX34" s="110"/>
      <c r="AY34" s="110"/>
      <c r="AZ34" s="110"/>
      <c r="BA34" s="110"/>
      <c r="BB34" s="110"/>
      <c r="BC34" s="110"/>
      <c r="BD34" s="110"/>
      <c r="BE34" s="110"/>
      <c r="BF34" s="110"/>
      <c r="BG34" s="111"/>
      <c r="BH34" s="57"/>
      <c r="BI34" s="364" t="s">
        <v>275</v>
      </c>
      <c r="BJ34" s="101"/>
      <c r="BK34" s="101"/>
      <c r="BL34" s="101"/>
      <c r="BM34" s="101"/>
      <c r="BN34" s="101"/>
      <c r="BO34" s="101"/>
      <c r="BP34" s="101"/>
      <c r="BQ34" s="101"/>
      <c r="BR34" s="101"/>
      <c r="BS34" s="101"/>
      <c r="BT34" s="101"/>
      <c r="BU34" s="101"/>
      <c r="BV34" s="101"/>
      <c r="BW34" s="101"/>
      <c r="BX34" s="101"/>
      <c r="BY34" s="101"/>
      <c r="BZ34" s="101"/>
      <c r="CA34" s="101"/>
      <c r="CB34" s="101"/>
      <c r="CC34" s="101"/>
      <c r="CD34" s="101"/>
      <c r="CE34" s="101"/>
      <c r="CF34" s="101"/>
      <c r="CG34" s="10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1"/>
      <c r="DQ34" s="101"/>
      <c r="DR34" s="101"/>
      <c r="DS34" s="101"/>
      <c r="DT34" s="101"/>
      <c r="DU34" s="101"/>
      <c r="DV34" s="101"/>
      <c r="DW34" s="101"/>
      <c r="DX34" s="101"/>
      <c r="DY34" s="101"/>
      <c r="DZ34" s="101"/>
      <c r="EA34" s="101"/>
      <c r="EB34" s="101"/>
      <c r="EC34" s="101"/>
      <c r="ED34" s="101"/>
      <c r="EE34" s="101"/>
      <c r="EF34" s="101"/>
      <c r="EG34" s="101"/>
      <c r="EH34" s="101"/>
      <c r="EI34" s="101"/>
      <c r="EJ34" s="101"/>
      <c r="EK34" s="101"/>
      <c r="EL34" s="101"/>
      <c r="EM34" s="101"/>
      <c r="EN34" s="101"/>
      <c r="EO34" s="101"/>
      <c r="EP34" s="101"/>
      <c r="EQ34" s="101"/>
      <c r="ER34" s="101"/>
      <c r="ES34" s="101"/>
      <c r="ET34" s="101"/>
    </row>
    <row r="35" spans="1:150" ht="25.5" hidden="1" customHeight="1" x14ac:dyDescent="0.25">
      <c r="A35" s="29" t="s">
        <v>336</v>
      </c>
      <c r="B35" s="29" t="s">
        <v>337</v>
      </c>
      <c r="C35" s="29" t="s">
        <v>1008</v>
      </c>
      <c r="D35" s="30" t="s">
        <v>338</v>
      </c>
      <c r="E35" s="31" t="s">
        <v>272</v>
      </c>
      <c r="F35" s="32" t="s">
        <v>130</v>
      </c>
      <c r="G35" s="32" t="s">
        <v>290</v>
      </c>
      <c r="H35" s="32" t="s">
        <v>134</v>
      </c>
      <c r="I35" s="32" t="s">
        <v>115</v>
      </c>
      <c r="J35" s="32" t="s">
        <v>112</v>
      </c>
      <c r="K35" s="32"/>
      <c r="L35" s="32"/>
      <c r="M35" s="32"/>
      <c r="N35" s="33">
        <v>1046211.79</v>
      </c>
      <c r="O35" s="33">
        <v>340007.79</v>
      </c>
      <c r="P35" s="33"/>
      <c r="Q35" s="33">
        <v>0</v>
      </c>
      <c r="R35" s="33">
        <v>0</v>
      </c>
      <c r="S35" s="33">
        <v>706204</v>
      </c>
      <c r="T35" s="34">
        <v>43344</v>
      </c>
      <c r="U35" s="35">
        <v>43584</v>
      </c>
      <c r="V35" s="35">
        <v>43738</v>
      </c>
      <c r="W35" s="36">
        <v>44773</v>
      </c>
      <c r="X35" s="114">
        <v>0</v>
      </c>
      <c r="Y35" s="114">
        <v>0</v>
      </c>
      <c r="Z35" s="114">
        <v>0</v>
      </c>
      <c r="AA35" s="91">
        <f>196920+32821</f>
        <v>229741</v>
      </c>
      <c r="AB35" s="91">
        <f>196920+131280</f>
        <v>328200</v>
      </c>
      <c r="AC35" s="91">
        <f>S35-AA35-AB35</f>
        <v>148263</v>
      </c>
      <c r="AD35" s="139">
        <v>0</v>
      </c>
      <c r="AE35" s="115"/>
      <c r="AF35" s="119">
        <v>19</v>
      </c>
      <c r="AG35" s="129" t="s">
        <v>743</v>
      </c>
      <c r="AH35" s="120">
        <v>18</v>
      </c>
      <c r="AI35" s="141" t="s">
        <v>242</v>
      </c>
      <c r="AJ35" s="136"/>
      <c r="AK35" s="119"/>
      <c r="AL35" s="120"/>
      <c r="AM35" s="120"/>
      <c r="AN35" s="120"/>
      <c r="AO35" s="120"/>
      <c r="AP35" s="120" t="s">
        <v>192</v>
      </c>
      <c r="AQ35" s="129" t="s">
        <v>744</v>
      </c>
      <c r="AR35" s="120">
        <v>1</v>
      </c>
      <c r="AS35" s="120" t="s">
        <v>193</v>
      </c>
      <c r="AT35" s="129" t="s">
        <v>194</v>
      </c>
      <c r="AU35" s="117">
        <v>1</v>
      </c>
      <c r="AV35" s="120"/>
      <c r="AW35" s="120"/>
      <c r="AX35" s="120"/>
      <c r="AY35" s="120"/>
      <c r="AZ35" s="120"/>
      <c r="BA35" s="120"/>
      <c r="BB35" s="120"/>
      <c r="BC35" s="120"/>
      <c r="BD35" s="120"/>
      <c r="BE35" s="120"/>
      <c r="BF35" s="120"/>
      <c r="BG35" s="135"/>
      <c r="BH35" s="57" t="s">
        <v>879</v>
      </c>
      <c r="BI35" s="364" t="s">
        <v>947</v>
      </c>
    </row>
    <row r="36" spans="1:150" ht="25.5" hidden="1" customHeight="1" x14ac:dyDescent="0.25">
      <c r="A36" s="29" t="s">
        <v>339</v>
      </c>
      <c r="B36" s="29" t="s">
        <v>340</v>
      </c>
      <c r="C36" s="29" t="s">
        <v>341</v>
      </c>
      <c r="D36" s="30" t="s">
        <v>342</v>
      </c>
      <c r="E36" s="31" t="s">
        <v>272</v>
      </c>
      <c r="F36" s="32" t="s">
        <v>130</v>
      </c>
      <c r="G36" s="32" t="s">
        <v>290</v>
      </c>
      <c r="H36" s="32" t="s">
        <v>133</v>
      </c>
      <c r="I36" s="32" t="s">
        <v>111</v>
      </c>
      <c r="J36" s="32" t="s">
        <v>112</v>
      </c>
      <c r="K36" s="32"/>
      <c r="L36" s="32"/>
      <c r="M36" s="32"/>
      <c r="N36" s="33">
        <v>11900</v>
      </c>
      <c r="O36" s="33">
        <v>1785</v>
      </c>
      <c r="P36" s="33"/>
      <c r="Q36" s="33"/>
      <c r="R36" s="33"/>
      <c r="S36" s="33">
        <v>10115</v>
      </c>
      <c r="T36" s="34">
        <v>42644</v>
      </c>
      <c r="U36" s="35">
        <v>42705</v>
      </c>
      <c r="V36" s="35">
        <v>42735</v>
      </c>
      <c r="W36" s="36">
        <v>42766</v>
      </c>
      <c r="X36" s="114"/>
      <c r="Y36" s="114">
        <v>10115</v>
      </c>
      <c r="Z36" s="114"/>
      <c r="AA36" s="114"/>
      <c r="AB36" s="114"/>
      <c r="AC36" s="114"/>
      <c r="AD36" s="139"/>
      <c r="AE36" s="115"/>
      <c r="AF36" s="119">
        <v>50</v>
      </c>
      <c r="AG36" s="129" t="s">
        <v>258</v>
      </c>
      <c r="AH36" s="120"/>
      <c r="AI36" s="135"/>
      <c r="AJ36" s="136"/>
      <c r="AK36" s="119"/>
      <c r="AL36" s="120"/>
      <c r="AM36" s="120"/>
      <c r="AN36" s="120"/>
      <c r="AO36" s="120"/>
      <c r="AP36" s="120"/>
      <c r="AQ36" s="129"/>
      <c r="AR36" s="120"/>
      <c r="AS36" s="120"/>
      <c r="AT36" s="120"/>
      <c r="AU36" s="120"/>
      <c r="AV36" s="120" t="s">
        <v>195</v>
      </c>
      <c r="AW36" s="129" t="s">
        <v>196</v>
      </c>
      <c r="AX36" s="120">
        <v>1</v>
      </c>
      <c r="AY36" s="120"/>
      <c r="AZ36" s="120"/>
      <c r="BA36" s="120"/>
      <c r="BB36" s="120"/>
      <c r="BC36" s="120"/>
      <c r="BD36" s="120"/>
      <c r="BE36" s="120"/>
      <c r="BF36" s="120"/>
      <c r="BG36" s="135"/>
      <c r="BH36" s="57" t="s">
        <v>880</v>
      </c>
      <c r="BI36" s="364" t="s">
        <v>939</v>
      </c>
    </row>
    <row r="37" spans="1:150" s="113" customFormat="1" ht="25.5" hidden="1" customHeight="1" x14ac:dyDescent="0.25">
      <c r="A37" s="20" t="s">
        <v>343</v>
      </c>
      <c r="B37" s="21" t="s">
        <v>83</v>
      </c>
      <c r="C37" s="21"/>
      <c r="D37" s="22" t="s">
        <v>344</v>
      </c>
      <c r="E37" s="23"/>
      <c r="F37" s="23"/>
      <c r="G37" s="23"/>
      <c r="H37" s="23"/>
      <c r="I37" s="23"/>
      <c r="J37" s="23"/>
      <c r="K37" s="23"/>
      <c r="L37" s="23"/>
      <c r="M37" s="23"/>
      <c r="N37" s="23"/>
      <c r="O37" s="23"/>
      <c r="P37" s="23"/>
      <c r="Q37" s="23"/>
      <c r="R37" s="23"/>
      <c r="S37" s="52"/>
      <c r="T37" s="25"/>
      <c r="U37" s="38"/>
      <c r="V37" s="38"/>
      <c r="W37" s="28" t="s">
        <v>275</v>
      </c>
      <c r="X37" s="108"/>
      <c r="Y37" s="108"/>
      <c r="Z37" s="108"/>
      <c r="AA37" s="108"/>
      <c r="AB37" s="108"/>
      <c r="AC37" s="108"/>
      <c r="AD37" s="138"/>
      <c r="AE37" s="109"/>
      <c r="AF37" s="112"/>
      <c r="AG37" s="110"/>
      <c r="AH37" s="110"/>
      <c r="AI37" s="111"/>
      <c r="AJ37" s="109"/>
      <c r="AK37" s="112"/>
      <c r="AL37" s="110"/>
      <c r="AM37" s="110"/>
      <c r="AN37" s="110"/>
      <c r="AO37" s="110"/>
      <c r="AP37" s="110"/>
      <c r="AQ37" s="110"/>
      <c r="AR37" s="110"/>
      <c r="AS37" s="110"/>
      <c r="AT37" s="110"/>
      <c r="AU37" s="110"/>
      <c r="AV37" s="110"/>
      <c r="AW37" s="110"/>
      <c r="AX37" s="110"/>
      <c r="AY37" s="110"/>
      <c r="AZ37" s="110"/>
      <c r="BA37" s="110"/>
      <c r="BB37" s="110"/>
      <c r="BC37" s="110"/>
      <c r="BD37" s="110"/>
      <c r="BE37" s="110"/>
      <c r="BF37" s="110"/>
      <c r="BG37" s="111"/>
      <c r="BH37" s="57"/>
      <c r="BI37" s="364" t="s">
        <v>275</v>
      </c>
      <c r="BJ37" s="101"/>
      <c r="BK37" s="101"/>
      <c r="BL37" s="101"/>
      <c r="BM37" s="101"/>
      <c r="BN37" s="101"/>
      <c r="BO37" s="101"/>
      <c r="BP37" s="101"/>
      <c r="BQ37" s="101"/>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1"/>
      <c r="DQ37" s="101"/>
      <c r="DR37" s="101"/>
      <c r="DS37" s="101"/>
      <c r="DT37" s="101"/>
      <c r="DU37" s="101"/>
      <c r="DV37" s="101"/>
      <c r="DW37" s="101"/>
      <c r="DX37" s="101"/>
      <c r="DY37" s="101"/>
      <c r="DZ37" s="101"/>
      <c r="EA37" s="101"/>
      <c r="EB37" s="101"/>
      <c r="EC37" s="101"/>
      <c r="ED37" s="101"/>
      <c r="EE37" s="101"/>
      <c r="EF37" s="101"/>
      <c r="EG37" s="101"/>
      <c r="EH37" s="101"/>
      <c r="EI37" s="101"/>
      <c r="EJ37" s="101"/>
      <c r="EK37" s="101"/>
      <c r="EL37" s="101"/>
      <c r="EM37" s="101"/>
      <c r="EN37" s="101"/>
      <c r="EO37" s="101"/>
      <c r="EP37" s="101"/>
      <c r="EQ37" s="101"/>
      <c r="ER37" s="101"/>
      <c r="ES37" s="101"/>
      <c r="ET37" s="101"/>
    </row>
    <row r="38" spans="1:150" ht="25.5" hidden="1" customHeight="1" x14ac:dyDescent="0.25">
      <c r="A38" s="29" t="s">
        <v>345</v>
      </c>
      <c r="B38" s="29" t="s">
        <v>346</v>
      </c>
      <c r="C38" s="29" t="s">
        <v>347</v>
      </c>
      <c r="D38" s="30" t="s">
        <v>348</v>
      </c>
      <c r="E38" s="31" t="s">
        <v>266</v>
      </c>
      <c r="F38" s="32" t="s">
        <v>130</v>
      </c>
      <c r="G38" s="32" t="s">
        <v>349</v>
      </c>
      <c r="H38" s="32" t="s">
        <v>190</v>
      </c>
      <c r="I38" s="32" t="s">
        <v>115</v>
      </c>
      <c r="J38" s="32"/>
      <c r="K38" s="32"/>
      <c r="L38" s="32"/>
      <c r="M38" s="32"/>
      <c r="N38" s="33">
        <v>83796.47</v>
      </c>
      <c r="O38" s="33">
        <v>12569.47</v>
      </c>
      <c r="P38" s="33"/>
      <c r="Q38" s="33"/>
      <c r="R38" s="33"/>
      <c r="S38" s="33">
        <v>71227</v>
      </c>
      <c r="T38" s="34">
        <v>42795</v>
      </c>
      <c r="U38" s="35">
        <v>42948</v>
      </c>
      <c r="V38" s="35">
        <v>43069</v>
      </c>
      <c r="W38" s="36">
        <v>43404</v>
      </c>
      <c r="X38" s="114"/>
      <c r="Y38" s="114">
        <v>10000</v>
      </c>
      <c r="Z38" s="114">
        <v>61227</v>
      </c>
      <c r="AA38" s="114"/>
      <c r="AB38" s="114"/>
      <c r="AC38" s="114"/>
      <c r="AD38" s="139"/>
      <c r="AE38" s="115"/>
      <c r="AF38" s="119">
        <v>19</v>
      </c>
      <c r="AG38" s="129" t="s">
        <v>742</v>
      </c>
      <c r="AH38" s="120"/>
      <c r="AI38" s="142"/>
      <c r="AJ38" s="136"/>
      <c r="AK38" s="119"/>
      <c r="AL38" s="120"/>
      <c r="AM38" s="120"/>
      <c r="AN38" s="120"/>
      <c r="AO38" s="120"/>
      <c r="AP38" s="116"/>
      <c r="AQ38" s="116"/>
      <c r="AR38" s="143"/>
      <c r="AS38" s="116" t="s">
        <v>189</v>
      </c>
      <c r="AT38" s="116" t="s">
        <v>745</v>
      </c>
      <c r="AU38" s="143">
        <v>1</v>
      </c>
      <c r="AV38" s="120"/>
      <c r="AW38" s="120"/>
      <c r="AX38" s="120"/>
      <c r="AY38" s="120"/>
      <c r="AZ38" s="120"/>
      <c r="BA38" s="120"/>
      <c r="BB38" s="120"/>
      <c r="BC38" s="120"/>
      <c r="BD38" s="120"/>
      <c r="BE38" s="120"/>
      <c r="BF38" s="120"/>
      <c r="BG38" s="135"/>
      <c r="BH38" s="57" t="s">
        <v>801</v>
      </c>
      <c r="BI38" s="364" t="s">
        <v>939</v>
      </c>
      <c r="BJ38" s="122"/>
      <c r="BK38" s="122"/>
      <c r="BL38" s="122"/>
      <c r="BM38" s="122"/>
      <c r="BN38" s="122"/>
    </row>
    <row r="39" spans="1:150" ht="25.5" hidden="1" customHeight="1" x14ac:dyDescent="0.25">
      <c r="A39" s="29" t="s">
        <v>350</v>
      </c>
      <c r="B39" s="29" t="s">
        <v>351</v>
      </c>
      <c r="C39" s="29" t="s">
        <v>352</v>
      </c>
      <c r="D39" s="30" t="s">
        <v>353</v>
      </c>
      <c r="E39" s="31" t="s">
        <v>280</v>
      </c>
      <c r="F39" s="32" t="s">
        <v>130</v>
      </c>
      <c r="G39" s="32" t="s">
        <v>321</v>
      </c>
      <c r="H39" s="32" t="s">
        <v>190</v>
      </c>
      <c r="I39" s="32" t="s">
        <v>115</v>
      </c>
      <c r="J39" s="32" t="s">
        <v>112</v>
      </c>
      <c r="K39" s="32"/>
      <c r="L39" s="32"/>
      <c r="M39" s="32"/>
      <c r="N39" s="33">
        <v>69389.47</v>
      </c>
      <c r="O39" s="33">
        <v>42007.47</v>
      </c>
      <c r="P39" s="33"/>
      <c r="Q39" s="33"/>
      <c r="R39" s="33"/>
      <c r="S39" s="33">
        <v>27382</v>
      </c>
      <c r="T39" s="34">
        <v>42675</v>
      </c>
      <c r="U39" s="35">
        <v>42886</v>
      </c>
      <c r="V39" s="35">
        <v>42947</v>
      </c>
      <c r="W39" s="36">
        <v>43524</v>
      </c>
      <c r="X39" s="114"/>
      <c r="Y39" s="114">
        <v>27382</v>
      </c>
      <c r="Z39" s="114">
        <v>0</v>
      </c>
      <c r="AA39" s="114"/>
      <c r="AB39" s="114"/>
      <c r="AC39" s="114"/>
      <c r="AD39" s="139"/>
      <c r="AE39" s="115"/>
      <c r="AF39" s="119">
        <v>19</v>
      </c>
      <c r="AG39" s="129" t="s">
        <v>742</v>
      </c>
      <c r="AH39" s="120"/>
      <c r="AI39" s="142"/>
      <c r="AJ39" s="136"/>
      <c r="AK39" s="119"/>
      <c r="AL39" s="120"/>
      <c r="AM39" s="120"/>
      <c r="AN39" s="120"/>
      <c r="AO39" s="120"/>
      <c r="AP39" s="117" t="s">
        <v>188</v>
      </c>
      <c r="AQ39" s="116" t="s">
        <v>231</v>
      </c>
      <c r="AR39" s="117">
        <v>0.51</v>
      </c>
      <c r="AS39" s="120"/>
      <c r="AT39" s="120"/>
      <c r="AU39" s="120"/>
      <c r="AV39" s="120"/>
      <c r="AW39" s="120"/>
      <c r="AX39" s="120"/>
      <c r="AY39" s="120"/>
      <c r="AZ39" s="120"/>
      <c r="BA39" s="120"/>
      <c r="BB39" s="120"/>
      <c r="BC39" s="120"/>
      <c r="BD39" s="120"/>
      <c r="BE39" s="120"/>
      <c r="BF39" s="120"/>
      <c r="BG39" s="135"/>
      <c r="BH39" s="57" t="s">
        <v>800</v>
      </c>
      <c r="BI39" s="364" t="s">
        <v>941</v>
      </c>
    </row>
    <row r="40" spans="1:150" ht="25.5" hidden="1" customHeight="1" x14ac:dyDescent="0.25">
      <c r="A40" s="29" t="s">
        <v>354</v>
      </c>
      <c r="B40" s="29" t="s">
        <v>355</v>
      </c>
      <c r="C40" s="29" t="s">
        <v>881</v>
      </c>
      <c r="D40" s="30" t="s">
        <v>356</v>
      </c>
      <c r="E40" s="31" t="s">
        <v>297</v>
      </c>
      <c r="F40" s="32" t="s">
        <v>130</v>
      </c>
      <c r="G40" s="32" t="s">
        <v>326</v>
      </c>
      <c r="H40" s="32" t="s">
        <v>190</v>
      </c>
      <c r="I40" s="32" t="s">
        <v>115</v>
      </c>
      <c r="J40" s="32" t="s">
        <v>112</v>
      </c>
      <c r="K40" s="32"/>
      <c r="L40" s="32"/>
      <c r="M40" s="32"/>
      <c r="N40" s="33">
        <v>187680.87</v>
      </c>
      <c r="O40" s="33">
        <v>34364.86</v>
      </c>
      <c r="P40" s="33"/>
      <c r="Q40" s="33"/>
      <c r="R40" s="33"/>
      <c r="S40" s="33">
        <v>153316.01</v>
      </c>
      <c r="T40" s="34">
        <v>42979</v>
      </c>
      <c r="U40" s="35">
        <v>43554</v>
      </c>
      <c r="V40" s="35">
        <v>43616</v>
      </c>
      <c r="W40" s="36">
        <v>44196</v>
      </c>
      <c r="X40" s="114"/>
      <c r="Y40" s="114"/>
      <c r="Z40" s="114">
        <v>0</v>
      </c>
      <c r="AA40" s="114">
        <v>40245</v>
      </c>
      <c r="AB40" s="114">
        <v>40245</v>
      </c>
      <c r="AC40" s="114"/>
      <c r="AD40" s="139"/>
      <c r="AE40" s="115"/>
      <c r="AF40" s="119">
        <v>19</v>
      </c>
      <c r="AG40" s="129" t="s">
        <v>742</v>
      </c>
      <c r="AH40" s="120"/>
      <c r="AI40" s="142"/>
      <c r="AJ40" s="136"/>
      <c r="AK40" s="119"/>
      <c r="AL40" s="120"/>
      <c r="AM40" s="120"/>
      <c r="AN40" s="120"/>
      <c r="AO40" s="120"/>
      <c r="AP40" s="117" t="s">
        <v>188</v>
      </c>
      <c r="AQ40" s="116" t="s">
        <v>231</v>
      </c>
      <c r="AR40" s="117">
        <v>0.6</v>
      </c>
      <c r="AS40" s="120"/>
      <c r="AT40" s="120"/>
      <c r="AU40" s="120"/>
      <c r="AV40" s="120"/>
      <c r="AW40" s="120"/>
      <c r="AX40" s="120"/>
      <c r="AY40" s="120"/>
      <c r="AZ40" s="120"/>
      <c r="BA40" s="120"/>
      <c r="BB40" s="120"/>
      <c r="BC40" s="120"/>
      <c r="BD40" s="120"/>
      <c r="BE40" s="120"/>
      <c r="BF40" s="120"/>
      <c r="BG40" s="135"/>
      <c r="BH40" s="57" t="s">
        <v>882</v>
      </c>
      <c r="BI40" s="364" t="s">
        <v>947</v>
      </c>
    </row>
    <row r="41" spans="1:150" ht="25.5" hidden="1" customHeight="1" x14ac:dyDescent="0.25">
      <c r="A41" s="29" t="s">
        <v>357</v>
      </c>
      <c r="B41" s="29" t="s">
        <v>358</v>
      </c>
      <c r="C41" s="29" t="s">
        <v>359</v>
      </c>
      <c r="D41" s="30" t="s">
        <v>360</v>
      </c>
      <c r="E41" s="31" t="s">
        <v>272</v>
      </c>
      <c r="F41" s="32" t="s">
        <v>130</v>
      </c>
      <c r="G41" s="32" t="s">
        <v>361</v>
      </c>
      <c r="H41" s="32" t="s">
        <v>190</v>
      </c>
      <c r="I41" s="32" t="s">
        <v>115</v>
      </c>
      <c r="J41" s="32"/>
      <c r="K41" s="32"/>
      <c r="L41" s="32"/>
      <c r="M41" s="32"/>
      <c r="N41" s="33">
        <v>142676.6</v>
      </c>
      <c r="O41" s="33">
        <v>31407.61</v>
      </c>
      <c r="P41" s="33"/>
      <c r="Q41" s="33"/>
      <c r="R41" s="33"/>
      <c r="S41" s="33">
        <v>111268.99</v>
      </c>
      <c r="T41" s="34">
        <v>42705</v>
      </c>
      <c r="U41" s="35">
        <v>42886</v>
      </c>
      <c r="V41" s="35">
        <v>42978</v>
      </c>
      <c r="W41" s="36">
        <v>43830</v>
      </c>
      <c r="X41" s="114"/>
      <c r="Y41" s="114">
        <v>40223.72</v>
      </c>
      <c r="Z41" s="114">
        <v>51045.279999999999</v>
      </c>
      <c r="AA41" s="114">
        <v>20000</v>
      </c>
      <c r="AB41" s="114"/>
      <c r="AC41" s="114"/>
      <c r="AD41" s="139"/>
      <c r="AE41" s="115"/>
      <c r="AF41" s="119">
        <v>19</v>
      </c>
      <c r="AG41" s="129" t="s">
        <v>742</v>
      </c>
      <c r="AH41" s="120"/>
      <c r="AI41" s="142"/>
      <c r="AJ41" s="136"/>
      <c r="AK41" s="119"/>
      <c r="AL41" s="120"/>
      <c r="AM41" s="120"/>
      <c r="AN41" s="120"/>
      <c r="AO41" s="120"/>
      <c r="AP41" s="117" t="s">
        <v>188</v>
      </c>
      <c r="AQ41" s="116" t="s">
        <v>231</v>
      </c>
      <c r="AR41" s="117">
        <v>1</v>
      </c>
      <c r="AS41" s="120"/>
      <c r="AT41" s="120"/>
      <c r="AU41" s="120"/>
      <c r="AV41" s="120"/>
      <c r="AW41" s="120"/>
      <c r="AX41" s="120"/>
      <c r="AY41" s="120"/>
      <c r="AZ41" s="120"/>
      <c r="BA41" s="120"/>
      <c r="BB41" s="120"/>
      <c r="BC41" s="120"/>
      <c r="BD41" s="120"/>
      <c r="BE41" s="120"/>
      <c r="BF41" s="120"/>
      <c r="BG41" s="135"/>
      <c r="BH41" s="57" t="s">
        <v>799</v>
      </c>
      <c r="BI41" s="364" t="s">
        <v>939</v>
      </c>
    </row>
    <row r="42" spans="1:150" s="113" customFormat="1" ht="25.5" hidden="1" customHeight="1" x14ac:dyDescent="0.25">
      <c r="A42" s="20" t="s">
        <v>362</v>
      </c>
      <c r="B42" s="21" t="s">
        <v>83</v>
      </c>
      <c r="C42" s="21"/>
      <c r="D42" s="22" t="s">
        <v>363</v>
      </c>
      <c r="E42" s="23"/>
      <c r="F42" s="23"/>
      <c r="G42" s="23"/>
      <c r="H42" s="23"/>
      <c r="I42" s="23"/>
      <c r="J42" s="23"/>
      <c r="K42" s="23"/>
      <c r="L42" s="23"/>
      <c r="M42" s="23"/>
      <c r="N42" s="23"/>
      <c r="O42" s="23"/>
      <c r="P42" s="23"/>
      <c r="Q42" s="23"/>
      <c r="R42" s="23"/>
      <c r="S42" s="24"/>
      <c r="T42" s="25"/>
      <c r="U42" s="38"/>
      <c r="V42" s="38"/>
      <c r="W42" s="28" t="s">
        <v>275</v>
      </c>
      <c r="X42" s="108"/>
      <c r="Y42" s="108"/>
      <c r="Z42" s="108"/>
      <c r="AA42" s="108"/>
      <c r="AB42" s="108"/>
      <c r="AC42" s="108"/>
      <c r="AD42" s="138"/>
      <c r="AE42" s="109"/>
      <c r="AF42" s="112"/>
      <c r="AG42" s="110"/>
      <c r="AH42" s="110"/>
      <c r="AI42" s="111"/>
      <c r="AJ42" s="109"/>
      <c r="AK42" s="112"/>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1"/>
      <c r="BH42" s="57"/>
      <c r="BI42" s="364" t="s">
        <v>275</v>
      </c>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row>
    <row r="43" spans="1:150" ht="25.5" hidden="1" customHeight="1" x14ac:dyDescent="0.25">
      <c r="A43" s="29" t="s">
        <v>364</v>
      </c>
      <c r="B43" s="29" t="s">
        <v>365</v>
      </c>
      <c r="C43" s="29" t="s">
        <v>366</v>
      </c>
      <c r="D43" s="30" t="s">
        <v>367</v>
      </c>
      <c r="E43" s="31" t="s">
        <v>272</v>
      </c>
      <c r="F43" s="32" t="s">
        <v>130</v>
      </c>
      <c r="G43" s="32" t="s">
        <v>290</v>
      </c>
      <c r="H43" s="32" t="s">
        <v>132</v>
      </c>
      <c r="I43" s="32" t="s">
        <v>115</v>
      </c>
      <c r="J43" s="32" t="s">
        <v>112</v>
      </c>
      <c r="K43" s="32"/>
      <c r="L43" s="32"/>
      <c r="M43" s="32"/>
      <c r="N43" s="33">
        <v>2744356.47</v>
      </c>
      <c r="O43" s="33">
        <v>411653.47</v>
      </c>
      <c r="P43" s="33"/>
      <c r="Q43" s="33">
        <v>0</v>
      </c>
      <c r="R43" s="33">
        <v>0</v>
      </c>
      <c r="S43" s="33">
        <v>2332703</v>
      </c>
      <c r="T43" s="34">
        <v>42887</v>
      </c>
      <c r="U43" s="35">
        <v>42979</v>
      </c>
      <c r="V43" s="35">
        <v>43100</v>
      </c>
      <c r="W43" s="36">
        <v>44926</v>
      </c>
      <c r="X43" s="114">
        <v>0</v>
      </c>
      <c r="Y43" s="114">
        <v>0</v>
      </c>
      <c r="Z43" s="114">
        <f>S43</f>
        <v>2332703</v>
      </c>
      <c r="AA43" s="114">
        <v>0</v>
      </c>
      <c r="AB43" s="114">
        <v>0</v>
      </c>
      <c r="AC43" s="114"/>
      <c r="AD43" s="139"/>
      <c r="AE43" s="115"/>
      <c r="AF43" s="119">
        <v>10</v>
      </c>
      <c r="AG43" s="129" t="s">
        <v>240</v>
      </c>
      <c r="AH43" s="120"/>
      <c r="AI43" s="135"/>
      <c r="AJ43" s="136"/>
      <c r="AK43" s="119"/>
      <c r="AL43" s="120"/>
      <c r="AM43" s="120"/>
      <c r="AN43" s="120"/>
      <c r="AO43" s="120"/>
      <c r="AP43" s="120" t="s">
        <v>746</v>
      </c>
      <c r="AQ43" s="129" t="s">
        <v>191</v>
      </c>
      <c r="AR43" s="129">
        <v>7</v>
      </c>
      <c r="AS43" s="120"/>
      <c r="AT43" s="120"/>
      <c r="AU43" s="120"/>
      <c r="AV43" s="120"/>
      <c r="AW43" s="120"/>
      <c r="AX43" s="120"/>
      <c r="AY43" s="120"/>
      <c r="AZ43" s="120"/>
      <c r="BA43" s="120"/>
      <c r="BB43" s="120"/>
      <c r="BC43" s="120"/>
      <c r="BD43" s="120"/>
      <c r="BE43" s="120"/>
      <c r="BF43" s="120"/>
      <c r="BG43" s="135"/>
      <c r="BH43" s="57" t="s">
        <v>802</v>
      </c>
      <c r="BI43" s="364" t="s">
        <v>941</v>
      </c>
    </row>
    <row r="44" spans="1:150" ht="24.75" hidden="1" customHeight="1" thickBot="1" x14ac:dyDescent="0.3">
      <c r="A44" s="15" t="s">
        <v>368</v>
      </c>
      <c r="B44" s="16" t="s">
        <v>83</v>
      </c>
      <c r="C44" s="16"/>
      <c r="D44" s="16" t="s">
        <v>369</v>
      </c>
      <c r="E44" s="17"/>
      <c r="F44" s="17"/>
      <c r="G44" s="17"/>
      <c r="H44" s="17"/>
      <c r="I44" s="17"/>
      <c r="J44" s="17"/>
      <c r="K44" s="17"/>
      <c r="L44" s="17"/>
      <c r="M44" s="17"/>
      <c r="N44" s="17"/>
      <c r="O44" s="17"/>
      <c r="P44" s="17"/>
      <c r="Q44" s="17"/>
      <c r="R44" s="17"/>
      <c r="S44" s="17"/>
      <c r="T44" s="46"/>
      <c r="U44" s="47"/>
      <c r="V44" s="47"/>
      <c r="W44" s="48" t="s">
        <v>275</v>
      </c>
      <c r="X44" s="17"/>
      <c r="Y44" s="17"/>
      <c r="Z44" s="17"/>
      <c r="AA44" s="17"/>
      <c r="AB44" s="17"/>
      <c r="AC44" s="17"/>
      <c r="AD44" s="17"/>
      <c r="AE44" s="115"/>
      <c r="AF44" s="17"/>
      <c r="AG44" s="17"/>
      <c r="AH44" s="17"/>
      <c r="AI44" s="17"/>
      <c r="AJ44" s="136"/>
      <c r="AK44" s="17"/>
      <c r="AL44" s="17"/>
      <c r="AM44" s="17"/>
      <c r="AN44" s="17"/>
      <c r="AO44" s="17"/>
      <c r="AP44" s="107"/>
      <c r="AQ44" s="107"/>
      <c r="AR44" s="107"/>
      <c r="AS44" s="107"/>
      <c r="AT44" s="17"/>
      <c r="AU44" s="107"/>
      <c r="AV44" s="107"/>
      <c r="AW44" s="17"/>
      <c r="AX44" s="107"/>
      <c r="AY44" s="107"/>
      <c r="AZ44" s="17"/>
      <c r="BA44" s="107"/>
      <c r="BB44" s="107"/>
      <c r="BC44" s="107"/>
      <c r="BD44" s="107"/>
      <c r="BE44" s="107"/>
      <c r="BF44" s="107"/>
      <c r="BG44" s="107"/>
      <c r="BH44" s="57"/>
      <c r="BI44" s="364" t="s">
        <v>275</v>
      </c>
    </row>
    <row r="45" spans="1:150" s="113" customFormat="1" ht="25.5" hidden="1" customHeight="1" x14ac:dyDescent="0.25">
      <c r="A45" s="20" t="s">
        <v>370</v>
      </c>
      <c r="B45" s="21" t="s">
        <v>83</v>
      </c>
      <c r="C45" s="21"/>
      <c r="D45" s="22" t="s">
        <v>371</v>
      </c>
      <c r="E45" s="23"/>
      <c r="F45" s="23"/>
      <c r="G45" s="23"/>
      <c r="H45" s="23"/>
      <c r="I45" s="23"/>
      <c r="J45" s="23"/>
      <c r="K45" s="23"/>
      <c r="L45" s="23"/>
      <c r="M45" s="23"/>
      <c r="N45" s="23"/>
      <c r="O45" s="23"/>
      <c r="P45" s="23"/>
      <c r="Q45" s="23"/>
      <c r="R45" s="23"/>
      <c r="S45" s="24"/>
      <c r="T45" s="25"/>
      <c r="U45" s="38"/>
      <c r="V45" s="38"/>
      <c r="W45" s="28" t="s">
        <v>275</v>
      </c>
      <c r="X45" s="108"/>
      <c r="Y45" s="108"/>
      <c r="Z45" s="108"/>
      <c r="AA45" s="108"/>
      <c r="AB45" s="108"/>
      <c r="AC45" s="108"/>
      <c r="AD45" s="138"/>
      <c r="AE45" s="109"/>
      <c r="AF45" s="112"/>
      <c r="AG45" s="110"/>
      <c r="AH45" s="110"/>
      <c r="AI45" s="111"/>
      <c r="AJ45" s="109"/>
      <c r="AK45" s="112"/>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1"/>
      <c r="BH45" s="57"/>
      <c r="BI45" s="364" t="s">
        <v>275</v>
      </c>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row>
    <row r="46" spans="1:150" s="147" customFormat="1" ht="25.5" hidden="1" customHeight="1" x14ac:dyDescent="0.25">
      <c r="A46" s="53" t="s">
        <v>372</v>
      </c>
      <c r="B46" s="53" t="s">
        <v>373</v>
      </c>
      <c r="C46" s="53" t="s">
        <v>374</v>
      </c>
      <c r="D46" s="53" t="s">
        <v>375</v>
      </c>
      <c r="E46" s="32" t="s">
        <v>272</v>
      </c>
      <c r="F46" s="32" t="s">
        <v>118</v>
      </c>
      <c r="G46" s="32" t="s">
        <v>290</v>
      </c>
      <c r="H46" s="54" t="s">
        <v>123</v>
      </c>
      <c r="I46" s="32" t="s">
        <v>115</v>
      </c>
      <c r="J46" s="32" t="s">
        <v>112</v>
      </c>
      <c r="K46" s="32"/>
      <c r="L46" s="32"/>
      <c r="M46" s="32"/>
      <c r="N46" s="33">
        <v>728508.61</v>
      </c>
      <c r="O46" s="33">
        <v>228404.45</v>
      </c>
      <c r="P46" s="33">
        <v>0</v>
      </c>
      <c r="Q46" s="33">
        <v>0</v>
      </c>
      <c r="R46" s="33">
        <v>0</v>
      </c>
      <c r="S46" s="33">
        <v>500104.16</v>
      </c>
      <c r="T46" s="34">
        <v>42644</v>
      </c>
      <c r="U46" s="55">
        <v>42705</v>
      </c>
      <c r="V46" s="35">
        <v>42825</v>
      </c>
      <c r="W46" s="36">
        <v>43677</v>
      </c>
      <c r="X46" s="114">
        <v>0</v>
      </c>
      <c r="Y46" s="114">
        <v>200000</v>
      </c>
      <c r="Z46" s="114">
        <v>200104.15999999997</v>
      </c>
      <c r="AA46" s="114">
        <v>100000</v>
      </c>
      <c r="AB46" s="114">
        <v>0</v>
      </c>
      <c r="AC46" s="114"/>
      <c r="AD46" s="139"/>
      <c r="AE46" s="144"/>
      <c r="AF46" s="145">
        <v>33</v>
      </c>
      <c r="AG46" s="129" t="s">
        <v>251</v>
      </c>
      <c r="AH46" s="129"/>
      <c r="AI46" s="141"/>
      <c r="AJ46" s="144"/>
      <c r="AK46" s="145"/>
      <c r="AL46" s="129"/>
      <c r="AM46" s="129"/>
      <c r="AN46" s="129"/>
      <c r="AO46" s="129"/>
      <c r="AP46" s="129" t="s">
        <v>173</v>
      </c>
      <c r="AQ46" s="129" t="s">
        <v>230</v>
      </c>
      <c r="AR46" s="129">
        <v>1</v>
      </c>
      <c r="AS46" s="129"/>
      <c r="AT46" s="129"/>
      <c r="AU46" s="129"/>
      <c r="AV46" s="129"/>
      <c r="AW46" s="129"/>
      <c r="AX46" s="129"/>
      <c r="AY46" s="129"/>
      <c r="AZ46" s="129"/>
      <c r="BA46" s="129"/>
      <c r="BB46" s="129"/>
      <c r="BC46" s="129"/>
      <c r="BD46" s="129"/>
      <c r="BE46" s="129"/>
      <c r="BF46" s="129"/>
      <c r="BG46" s="141"/>
      <c r="BH46" s="57" t="s">
        <v>830</v>
      </c>
      <c r="BI46" s="364" t="s">
        <v>941</v>
      </c>
      <c r="BJ46" s="146"/>
      <c r="BK46" s="146"/>
      <c r="BL46" s="146"/>
      <c r="BM46" s="146"/>
      <c r="BN46" s="146"/>
      <c r="BO46" s="146"/>
      <c r="BP46" s="146"/>
      <c r="BQ46" s="146"/>
      <c r="BR46" s="146"/>
      <c r="BS46" s="146"/>
      <c r="BT46" s="146"/>
      <c r="BU46" s="146"/>
      <c r="BV46" s="146"/>
      <c r="BW46" s="146"/>
      <c r="BX46" s="146"/>
      <c r="BY46" s="146"/>
      <c r="BZ46" s="146"/>
      <c r="CA46" s="146"/>
      <c r="CB46" s="146"/>
      <c r="CC46" s="146"/>
      <c r="CD46" s="146"/>
      <c r="CE46" s="146"/>
      <c r="CF46" s="146"/>
      <c r="CG46" s="146"/>
      <c r="CH46" s="146"/>
      <c r="CI46" s="146"/>
      <c r="CJ46" s="146"/>
      <c r="CK46" s="146"/>
      <c r="CL46" s="146"/>
      <c r="CM46" s="146"/>
      <c r="CN46" s="146"/>
      <c r="CO46" s="146"/>
      <c r="CP46" s="146"/>
      <c r="CQ46" s="146"/>
      <c r="CR46" s="146"/>
      <c r="CS46" s="146"/>
      <c r="CT46" s="146"/>
      <c r="CU46" s="146"/>
      <c r="CV46" s="146"/>
      <c r="CW46" s="146"/>
      <c r="CX46" s="146"/>
      <c r="CY46" s="146"/>
      <c r="CZ46" s="146"/>
      <c r="DA46" s="146"/>
      <c r="DB46" s="146"/>
      <c r="DC46" s="146"/>
      <c r="DD46" s="146"/>
      <c r="DE46" s="146"/>
      <c r="DF46" s="146"/>
      <c r="DG46" s="146"/>
      <c r="DH46" s="146"/>
      <c r="DI46" s="146"/>
      <c r="DJ46" s="146"/>
      <c r="DK46" s="146"/>
      <c r="DL46" s="146"/>
      <c r="DM46" s="146"/>
      <c r="DN46" s="146"/>
      <c r="DO46" s="146"/>
      <c r="DP46" s="146"/>
      <c r="DQ46" s="146"/>
      <c r="DR46" s="146"/>
      <c r="DS46" s="146"/>
      <c r="DT46" s="146"/>
      <c r="DU46" s="146"/>
      <c r="DV46" s="146"/>
      <c r="DW46" s="146"/>
      <c r="DX46" s="146"/>
      <c r="DY46" s="146"/>
      <c r="DZ46" s="146"/>
      <c r="EA46" s="146"/>
      <c r="EB46" s="146"/>
      <c r="EC46" s="146"/>
      <c r="ED46" s="146"/>
      <c r="EE46" s="146"/>
      <c r="EF46" s="146"/>
      <c r="EG46" s="146"/>
      <c r="EH46" s="146"/>
      <c r="EI46" s="146"/>
      <c r="EJ46" s="146"/>
      <c r="EK46" s="146"/>
      <c r="EL46" s="146"/>
      <c r="EM46" s="146"/>
      <c r="EN46" s="146"/>
      <c r="EO46" s="146"/>
      <c r="EP46" s="146"/>
      <c r="EQ46" s="146"/>
      <c r="ER46" s="146"/>
      <c r="ES46" s="146"/>
      <c r="ET46" s="146"/>
    </row>
    <row r="47" spans="1:150" s="146" customFormat="1" ht="25.5" hidden="1" customHeight="1" x14ac:dyDescent="0.25">
      <c r="A47" s="56" t="s">
        <v>376</v>
      </c>
      <c r="B47" s="56" t="s">
        <v>377</v>
      </c>
      <c r="C47" s="56" t="s">
        <v>378</v>
      </c>
      <c r="D47" s="41" t="s">
        <v>379</v>
      </c>
      <c r="E47" s="41" t="s">
        <v>297</v>
      </c>
      <c r="F47" s="41" t="s">
        <v>118</v>
      </c>
      <c r="G47" s="41" t="s">
        <v>326</v>
      </c>
      <c r="H47" s="57" t="s">
        <v>123</v>
      </c>
      <c r="I47" s="41" t="s">
        <v>115</v>
      </c>
      <c r="J47" s="41" t="s">
        <v>112</v>
      </c>
      <c r="K47" s="41"/>
      <c r="L47" s="41"/>
      <c r="M47" s="41"/>
      <c r="N47" s="42">
        <f>SUM(O47:S47)</f>
        <v>515526.52</v>
      </c>
      <c r="O47" s="42">
        <v>97732.29</v>
      </c>
      <c r="P47" s="42">
        <v>0</v>
      </c>
      <c r="Q47" s="42">
        <v>0</v>
      </c>
      <c r="R47" s="42">
        <v>226000</v>
      </c>
      <c r="S47" s="42">
        <v>191794.23</v>
      </c>
      <c r="T47" s="43">
        <v>42675</v>
      </c>
      <c r="U47" s="58">
        <v>42705</v>
      </c>
      <c r="V47" s="44">
        <v>42825</v>
      </c>
      <c r="W47" s="45">
        <v>43949</v>
      </c>
      <c r="X47" s="148"/>
      <c r="Y47" s="91">
        <v>150094.23000000001</v>
      </c>
      <c r="Z47" s="91">
        <f>S47-Y47</f>
        <v>41700</v>
      </c>
      <c r="AA47" s="91"/>
      <c r="AB47" s="91"/>
      <c r="AC47" s="91"/>
      <c r="AD47" s="149"/>
      <c r="AE47" s="57"/>
      <c r="AF47" s="150">
        <v>33</v>
      </c>
      <c r="AG47" s="116" t="s">
        <v>251</v>
      </c>
      <c r="AH47" s="116"/>
      <c r="AI47" s="134"/>
      <c r="AJ47" s="57"/>
      <c r="AK47" s="150"/>
      <c r="AL47" s="116"/>
      <c r="AM47" s="116"/>
      <c r="AN47" s="116"/>
      <c r="AO47" s="116"/>
      <c r="AP47" s="116" t="s">
        <v>173</v>
      </c>
      <c r="AQ47" s="116" t="s">
        <v>230</v>
      </c>
      <c r="AR47" s="116">
        <v>1</v>
      </c>
      <c r="AS47" s="116"/>
      <c r="AT47" s="116"/>
      <c r="AU47" s="116"/>
      <c r="AV47" s="116"/>
      <c r="AW47" s="116"/>
      <c r="AX47" s="116"/>
      <c r="AY47" s="116"/>
      <c r="AZ47" s="116"/>
      <c r="BA47" s="116"/>
      <c r="BB47" s="116"/>
      <c r="BC47" s="116"/>
      <c r="BD47" s="116"/>
      <c r="BE47" s="116"/>
      <c r="BF47" s="116"/>
      <c r="BG47" s="134"/>
      <c r="BH47" s="57" t="s">
        <v>829</v>
      </c>
      <c r="BI47" s="364" t="s">
        <v>941</v>
      </c>
    </row>
    <row r="48" spans="1:150" s="113" customFormat="1" ht="25.5" hidden="1" customHeight="1" x14ac:dyDescent="0.25">
      <c r="A48" s="20" t="s">
        <v>380</v>
      </c>
      <c r="B48" s="21" t="s">
        <v>83</v>
      </c>
      <c r="C48" s="21"/>
      <c r="D48" s="22" t="s">
        <v>381</v>
      </c>
      <c r="E48" s="23"/>
      <c r="F48" s="23"/>
      <c r="G48" s="23"/>
      <c r="H48" s="23"/>
      <c r="I48" s="23"/>
      <c r="J48" s="23"/>
      <c r="K48" s="23"/>
      <c r="L48" s="23"/>
      <c r="M48" s="23"/>
      <c r="N48" s="59"/>
      <c r="O48" s="23"/>
      <c r="P48" s="59"/>
      <c r="Q48" s="23"/>
      <c r="R48" s="23"/>
      <c r="S48" s="24"/>
      <c r="T48" s="25"/>
      <c r="U48" s="38"/>
      <c r="V48" s="38"/>
      <c r="W48" s="28" t="s">
        <v>275</v>
      </c>
      <c r="X48" s="108"/>
      <c r="Y48" s="108"/>
      <c r="Z48" s="108"/>
      <c r="AA48" s="108"/>
      <c r="AB48" s="108"/>
      <c r="AC48" s="108"/>
      <c r="AD48" s="138"/>
      <c r="AE48" s="109"/>
      <c r="AF48" s="112"/>
      <c r="AG48" s="110"/>
      <c r="AH48" s="110"/>
      <c r="AI48" s="111"/>
      <c r="AJ48" s="109"/>
      <c r="AK48" s="112"/>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1"/>
      <c r="BH48" s="57"/>
      <c r="BI48" s="364" t="s">
        <v>275</v>
      </c>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row>
    <row r="49" spans="1:150" s="154" customFormat="1" ht="43.5" hidden="1" customHeight="1" x14ac:dyDescent="0.25">
      <c r="A49" s="60" t="s">
        <v>382</v>
      </c>
      <c r="B49" s="60" t="s">
        <v>383</v>
      </c>
      <c r="C49" s="60" t="s">
        <v>384</v>
      </c>
      <c r="D49" s="31" t="s">
        <v>385</v>
      </c>
      <c r="E49" s="31" t="s">
        <v>272</v>
      </c>
      <c r="F49" s="31" t="s">
        <v>118</v>
      </c>
      <c r="G49" s="31" t="s">
        <v>290</v>
      </c>
      <c r="H49" s="32" t="s">
        <v>120</v>
      </c>
      <c r="I49" s="31" t="s">
        <v>115</v>
      </c>
      <c r="J49" s="31" t="s">
        <v>112</v>
      </c>
      <c r="K49" s="31"/>
      <c r="L49" s="31"/>
      <c r="M49" s="31"/>
      <c r="N49" s="61">
        <v>427519.54</v>
      </c>
      <c r="O49" s="61">
        <v>101743.85</v>
      </c>
      <c r="P49" s="61">
        <v>0</v>
      </c>
      <c r="Q49" s="61">
        <v>0</v>
      </c>
      <c r="R49" s="61">
        <v>0</v>
      </c>
      <c r="S49" s="61">
        <v>325775.69</v>
      </c>
      <c r="T49" s="62">
        <v>42644</v>
      </c>
      <c r="U49" s="63">
        <v>42767</v>
      </c>
      <c r="V49" s="63">
        <v>42885</v>
      </c>
      <c r="W49" s="64">
        <v>43646</v>
      </c>
      <c r="X49" s="151"/>
      <c r="Y49" s="151">
        <v>100000</v>
      </c>
      <c r="Z49" s="151">
        <v>194804</v>
      </c>
      <c r="AA49" s="151">
        <v>100000</v>
      </c>
      <c r="AB49" s="151"/>
      <c r="AC49" s="151"/>
      <c r="AD49" s="152"/>
      <c r="AE49" s="54"/>
      <c r="AF49" s="145">
        <v>44</v>
      </c>
      <c r="AG49" s="129" t="s">
        <v>255</v>
      </c>
      <c r="AH49" s="129"/>
      <c r="AI49" s="141"/>
      <c r="AJ49" s="54"/>
      <c r="AK49" s="145"/>
      <c r="AL49" s="129"/>
      <c r="AM49" s="129"/>
      <c r="AN49" s="129"/>
      <c r="AO49" s="129"/>
      <c r="AP49" s="129" t="s">
        <v>176</v>
      </c>
      <c r="AQ49" s="129" t="s">
        <v>747</v>
      </c>
      <c r="AR49" s="129">
        <v>1</v>
      </c>
      <c r="AS49" s="129" t="s">
        <v>177</v>
      </c>
      <c r="AT49" s="129" t="s">
        <v>748</v>
      </c>
      <c r="AU49" s="153">
        <v>7600</v>
      </c>
      <c r="AV49" s="129"/>
      <c r="AW49" s="129"/>
      <c r="AX49" s="129"/>
      <c r="AY49" s="129"/>
      <c r="AZ49" s="129"/>
      <c r="BA49" s="129"/>
      <c r="BB49" s="129"/>
      <c r="BC49" s="129"/>
      <c r="BD49" s="129"/>
      <c r="BE49" s="129"/>
      <c r="BF49" s="129"/>
      <c r="BG49" s="141"/>
      <c r="BH49" s="57" t="s">
        <v>814</v>
      </c>
      <c r="BI49" s="364" t="s">
        <v>939</v>
      </c>
      <c r="BJ49" s="146"/>
      <c r="BK49" s="146"/>
      <c r="BL49" s="146"/>
      <c r="BM49" s="146"/>
      <c r="BN49" s="146"/>
      <c r="BO49" s="146"/>
      <c r="BP49" s="146"/>
      <c r="BQ49" s="146"/>
      <c r="BR49" s="146"/>
      <c r="BS49" s="146"/>
      <c r="BT49" s="146"/>
      <c r="BU49" s="146"/>
      <c r="BV49" s="146"/>
      <c r="BW49" s="146"/>
      <c r="BX49" s="146"/>
      <c r="BY49" s="146"/>
      <c r="BZ49" s="146"/>
      <c r="CA49" s="146"/>
      <c r="CB49" s="146"/>
      <c r="CC49" s="146"/>
      <c r="CD49" s="146"/>
      <c r="CE49" s="146"/>
      <c r="CF49" s="146"/>
      <c r="CG49" s="146"/>
      <c r="CH49" s="146"/>
      <c r="CI49" s="146"/>
      <c r="CJ49" s="146"/>
      <c r="CK49" s="146"/>
      <c r="CL49" s="146"/>
      <c r="CM49" s="146"/>
      <c r="CN49" s="146"/>
      <c r="CO49" s="146"/>
      <c r="CP49" s="146"/>
      <c r="CQ49" s="146"/>
      <c r="CR49" s="146"/>
      <c r="CS49" s="146"/>
      <c r="CT49" s="146"/>
      <c r="CU49" s="146"/>
      <c r="CV49" s="146"/>
      <c r="CW49" s="146"/>
      <c r="CX49" s="146"/>
      <c r="CY49" s="146"/>
      <c r="CZ49" s="146"/>
      <c r="DA49" s="146"/>
      <c r="DB49" s="146"/>
      <c r="DC49" s="146"/>
      <c r="DD49" s="146"/>
      <c r="DE49" s="146"/>
      <c r="DF49" s="146"/>
      <c r="DG49" s="146"/>
      <c r="DH49" s="146"/>
      <c r="DI49" s="146"/>
      <c r="DJ49" s="146"/>
      <c r="DK49" s="146"/>
      <c r="DL49" s="146"/>
      <c r="DM49" s="146"/>
      <c r="DN49" s="146"/>
      <c r="DO49" s="146"/>
      <c r="DP49" s="146"/>
      <c r="DQ49" s="146"/>
      <c r="DR49" s="146"/>
      <c r="DS49" s="146"/>
      <c r="DT49" s="146"/>
      <c r="DU49" s="146"/>
      <c r="DV49" s="146"/>
      <c r="DW49" s="146"/>
      <c r="DX49" s="146"/>
      <c r="DY49" s="146"/>
      <c r="DZ49" s="146"/>
      <c r="EA49" s="146"/>
      <c r="EB49" s="146"/>
      <c r="EC49" s="146"/>
      <c r="ED49" s="146"/>
      <c r="EE49" s="146"/>
      <c r="EF49" s="146"/>
      <c r="EG49" s="146"/>
      <c r="EH49" s="146"/>
      <c r="EI49" s="146"/>
      <c r="EJ49" s="146"/>
      <c r="EK49" s="146"/>
      <c r="EL49" s="146"/>
      <c r="EM49" s="146"/>
      <c r="EN49" s="146"/>
      <c r="EO49" s="146"/>
      <c r="EP49" s="146"/>
      <c r="EQ49" s="146"/>
      <c r="ER49" s="146"/>
      <c r="ES49" s="146"/>
      <c r="ET49" s="146"/>
    </row>
    <row r="50" spans="1:150" s="147" customFormat="1" ht="25.5" hidden="1" customHeight="1" x14ac:dyDescent="0.25">
      <c r="A50" s="60" t="s">
        <v>386</v>
      </c>
      <c r="B50" s="60" t="s">
        <v>387</v>
      </c>
      <c r="C50" s="60" t="s">
        <v>388</v>
      </c>
      <c r="D50" s="32" t="s">
        <v>389</v>
      </c>
      <c r="E50" s="32" t="s">
        <v>266</v>
      </c>
      <c r="F50" s="32" t="s">
        <v>118</v>
      </c>
      <c r="G50" s="32" t="s">
        <v>390</v>
      </c>
      <c r="H50" s="32" t="s">
        <v>120</v>
      </c>
      <c r="I50" s="32" t="s">
        <v>115</v>
      </c>
      <c r="J50" s="32"/>
      <c r="K50" s="32"/>
      <c r="L50" s="32"/>
      <c r="M50" s="32"/>
      <c r="N50" s="33">
        <v>192777.09</v>
      </c>
      <c r="O50" s="33">
        <v>28916.560000000001</v>
      </c>
      <c r="P50" s="33">
        <v>0</v>
      </c>
      <c r="Q50" s="33">
        <v>0</v>
      </c>
      <c r="R50" s="33">
        <v>0</v>
      </c>
      <c r="S50" s="33">
        <v>163860.53</v>
      </c>
      <c r="T50" s="34">
        <v>42705</v>
      </c>
      <c r="U50" s="35">
        <v>42795</v>
      </c>
      <c r="V50" s="35">
        <v>42916</v>
      </c>
      <c r="W50" s="36">
        <v>43496</v>
      </c>
      <c r="X50" s="114"/>
      <c r="Y50" s="114">
        <v>30000</v>
      </c>
      <c r="Z50" s="114">
        <v>180000</v>
      </c>
      <c r="AA50" s="114">
        <v>42728.06</v>
      </c>
      <c r="AB50" s="114"/>
      <c r="AC50" s="114"/>
      <c r="AD50" s="139"/>
      <c r="AE50" s="144"/>
      <c r="AF50" s="145">
        <v>44</v>
      </c>
      <c r="AG50" s="129" t="s">
        <v>255</v>
      </c>
      <c r="AH50" s="129"/>
      <c r="AI50" s="141"/>
      <c r="AJ50" s="144"/>
      <c r="AK50" s="145"/>
      <c r="AL50" s="129"/>
      <c r="AM50" s="129"/>
      <c r="AN50" s="129"/>
      <c r="AO50" s="129"/>
      <c r="AP50" s="129" t="s">
        <v>176</v>
      </c>
      <c r="AQ50" s="129" t="s">
        <v>747</v>
      </c>
      <c r="AR50" s="129">
        <v>1</v>
      </c>
      <c r="AS50" s="129" t="s">
        <v>177</v>
      </c>
      <c r="AT50" s="129" t="s">
        <v>748</v>
      </c>
      <c r="AU50" s="129">
        <v>150</v>
      </c>
      <c r="AV50" s="129"/>
      <c r="AW50" s="129"/>
      <c r="AX50" s="129"/>
      <c r="AY50" s="129"/>
      <c r="AZ50" s="129"/>
      <c r="BA50" s="129"/>
      <c r="BB50" s="129"/>
      <c r="BC50" s="129"/>
      <c r="BD50" s="129"/>
      <c r="BE50" s="129"/>
      <c r="BF50" s="129"/>
      <c r="BG50" s="141"/>
      <c r="BH50" s="57" t="s">
        <v>816</v>
      </c>
      <c r="BI50" s="364" t="s">
        <v>939</v>
      </c>
      <c r="BJ50" s="146"/>
      <c r="BK50" s="146"/>
      <c r="BL50" s="146"/>
      <c r="BM50" s="146"/>
      <c r="BN50" s="146"/>
      <c r="BO50" s="146"/>
      <c r="BP50" s="146"/>
      <c r="BQ50" s="146"/>
      <c r="BR50" s="146"/>
      <c r="BS50" s="146"/>
      <c r="BT50" s="146"/>
      <c r="BU50" s="146"/>
      <c r="BV50" s="146"/>
      <c r="BW50" s="146"/>
      <c r="BX50" s="146"/>
      <c r="BY50" s="146"/>
      <c r="BZ50" s="146"/>
      <c r="CA50" s="146"/>
      <c r="CB50" s="146"/>
      <c r="CC50" s="146"/>
      <c r="CD50" s="146"/>
      <c r="CE50" s="146"/>
      <c r="CF50" s="146"/>
      <c r="CG50" s="146"/>
      <c r="CH50" s="146"/>
      <c r="CI50" s="146"/>
      <c r="CJ50" s="146"/>
      <c r="CK50" s="146"/>
      <c r="CL50" s="146"/>
      <c r="CM50" s="146"/>
      <c r="CN50" s="146"/>
      <c r="CO50" s="146"/>
      <c r="CP50" s="146"/>
      <c r="CQ50" s="146"/>
      <c r="CR50" s="146"/>
      <c r="CS50" s="146"/>
      <c r="CT50" s="146"/>
      <c r="CU50" s="146"/>
      <c r="CV50" s="146"/>
      <c r="CW50" s="146"/>
      <c r="CX50" s="146"/>
      <c r="CY50" s="146"/>
      <c r="CZ50" s="146"/>
      <c r="DA50" s="146"/>
      <c r="DB50" s="146"/>
      <c r="DC50" s="146"/>
      <c r="DD50" s="146"/>
      <c r="DE50" s="146"/>
      <c r="DF50" s="146"/>
      <c r="DG50" s="146"/>
      <c r="DH50" s="146"/>
      <c r="DI50" s="146"/>
      <c r="DJ50" s="146"/>
      <c r="DK50" s="146"/>
      <c r="DL50" s="146"/>
      <c r="DM50" s="146"/>
      <c r="DN50" s="146"/>
      <c r="DO50" s="146"/>
      <c r="DP50" s="146"/>
      <c r="DQ50" s="146"/>
      <c r="DR50" s="146"/>
      <c r="DS50" s="146"/>
      <c r="DT50" s="146"/>
      <c r="DU50" s="146"/>
      <c r="DV50" s="146"/>
      <c r="DW50" s="146"/>
      <c r="DX50" s="146"/>
      <c r="DY50" s="146"/>
      <c r="DZ50" s="146"/>
      <c r="EA50" s="146"/>
      <c r="EB50" s="146"/>
      <c r="EC50" s="146"/>
      <c r="ED50" s="146"/>
      <c r="EE50" s="146"/>
      <c r="EF50" s="146"/>
      <c r="EG50" s="146"/>
      <c r="EH50" s="146"/>
      <c r="EI50" s="146"/>
      <c r="EJ50" s="146"/>
      <c r="EK50" s="146"/>
      <c r="EL50" s="146"/>
      <c r="EM50" s="146"/>
      <c r="EN50" s="146"/>
      <c r="EO50" s="146"/>
      <c r="EP50" s="146"/>
      <c r="EQ50" s="146"/>
      <c r="ER50" s="146"/>
      <c r="ES50" s="146"/>
      <c r="ET50" s="146"/>
    </row>
    <row r="51" spans="1:150" s="147" customFormat="1" ht="25.5" hidden="1" customHeight="1" x14ac:dyDescent="0.25">
      <c r="A51" s="60" t="s">
        <v>391</v>
      </c>
      <c r="B51" s="60" t="s">
        <v>392</v>
      </c>
      <c r="C51" s="60" t="s">
        <v>393</v>
      </c>
      <c r="D51" s="32" t="s">
        <v>394</v>
      </c>
      <c r="E51" s="32" t="s">
        <v>280</v>
      </c>
      <c r="F51" s="32" t="s">
        <v>118</v>
      </c>
      <c r="G51" s="32" t="s">
        <v>281</v>
      </c>
      <c r="H51" s="32" t="s">
        <v>120</v>
      </c>
      <c r="I51" s="32" t="s">
        <v>115</v>
      </c>
      <c r="J51" s="32" t="s">
        <v>112</v>
      </c>
      <c r="K51" s="32"/>
      <c r="L51" s="32"/>
      <c r="M51" s="32"/>
      <c r="N51" s="33">
        <v>129468.93</v>
      </c>
      <c r="O51" s="33">
        <v>32313.93</v>
      </c>
      <c r="P51" s="33">
        <v>0</v>
      </c>
      <c r="Q51" s="33">
        <v>0</v>
      </c>
      <c r="R51" s="33">
        <v>0</v>
      </c>
      <c r="S51" s="33">
        <v>97155</v>
      </c>
      <c r="T51" s="34">
        <v>42644</v>
      </c>
      <c r="U51" s="55">
        <v>42767</v>
      </c>
      <c r="V51" s="35">
        <v>42855</v>
      </c>
      <c r="W51" s="36">
        <v>43616</v>
      </c>
      <c r="Y51" s="155">
        <v>54435.8</v>
      </c>
      <c r="Z51" s="114">
        <v>42719.199999999997</v>
      </c>
      <c r="AA51" s="114"/>
      <c r="AB51" s="114"/>
      <c r="AC51" s="114"/>
      <c r="AD51" s="139"/>
      <c r="AE51" s="144"/>
      <c r="AF51" s="145">
        <v>44</v>
      </c>
      <c r="AG51" s="129" t="s">
        <v>749</v>
      </c>
      <c r="AH51" s="129"/>
      <c r="AI51" s="141"/>
      <c r="AJ51" s="144"/>
      <c r="AK51" s="145"/>
      <c r="AL51" s="129"/>
      <c r="AM51" s="129"/>
      <c r="AN51" s="129"/>
      <c r="AO51" s="129"/>
      <c r="AP51" s="129" t="s">
        <v>176</v>
      </c>
      <c r="AQ51" s="129" t="s">
        <v>747</v>
      </c>
      <c r="AR51" s="129">
        <v>1</v>
      </c>
      <c r="AS51" s="129" t="s">
        <v>177</v>
      </c>
      <c r="AT51" s="129" t="s">
        <v>748</v>
      </c>
      <c r="AU51" s="116">
        <v>100</v>
      </c>
      <c r="AV51" s="129"/>
      <c r="AW51" s="129"/>
      <c r="AX51" s="129"/>
      <c r="AY51" s="129"/>
      <c r="AZ51" s="129"/>
      <c r="BA51" s="129"/>
      <c r="BB51" s="129"/>
      <c r="BC51" s="129"/>
      <c r="BD51" s="129"/>
      <c r="BE51" s="129"/>
      <c r="BF51" s="129"/>
      <c r="BG51" s="141"/>
      <c r="BH51" s="57" t="s">
        <v>815</v>
      </c>
      <c r="BI51" s="364" t="s">
        <v>941</v>
      </c>
      <c r="BJ51" s="146"/>
      <c r="BK51" s="146"/>
      <c r="BL51" s="146"/>
      <c r="BM51" s="146"/>
      <c r="BN51" s="146"/>
      <c r="BO51" s="146"/>
      <c r="BP51" s="146"/>
      <c r="BQ51" s="146"/>
      <c r="BR51" s="146"/>
      <c r="BS51" s="146"/>
      <c r="BT51" s="146"/>
      <c r="BU51" s="146"/>
      <c r="BV51" s="146"/>
      <c r="BW51" s="146"/>
      <c r="BX51" s="146"/>
      <c r="BY51" s="146"/>
      <c r="BZ51" s="146"/>
      <c r="CA51" s="146"/>
      <c r="CB51" s="146"/>
      <c r="CC51" s="146"/>
      <c r="CD51" s="146"/>
      <c r="CE51" s="146"/>
      <c r="CF51" s="146"/>
      <c r="CG51" s="146"/>
      <c r="CH51" s="146"/>
      <c r="CI51" s="146"/>
      <c r="CJ51" s="146"/>
      <c r="CK51" s="146"/>
      <c r="CL51" s="146"/>
      <c r="CM51" s="146"/>
      <c r="CN51" s="146"/>
      <c r="CO51" s="146"/>
      <c r="CP51" s="146"/>
      <c r="CQ51" s="146"/>
      <c r="CR51" s="146"/>
      <c r="CS51" s="146"/>
      <c r="CT51" s="146"/>
      <c r="CU51" s="146"/>
      <c r="CV51" s="146"/>
      <c r="CW51" s="146"/>
      <c r="CX51" s="146"/>
      <c r="CY51" s="146"/>
      <c r="CZ51" s="146"/>
      <c r="DA51" s="146"/>
      <c r="DB51" s="146"/>
      <c r="DC51" s="146"/>
      <c r="DD51" s="146"/>
      <c r="DE51" s="146"/>
      <c r="DF51" s="146"/>
      <c r="DG51" s="146"/>
      <c r="DH51" s="146"/>
      <c r="DI51" s="146"/>
      <c r="DJ51" s="146"/>
      <c r="DK51" s="146"/>
      <c r="DL51" s="146"/>
      <c r="DM51" s="146"/>
      <c r="DN51" s="146"/>
      <c r="DO51" s="146"/>
      <c r="DP51" s="146"/>
      <c r="DQ51" s="146"/>
      <c r="DR51" s="146"/>
      <c r="DS51" s="146"/>
      <c r="DT51" s="146"/>
      <c r="DU51" s="146"/>
      <c r="DV51" s="146"/>
      <c r="DW51" s="146"/>
      <c r="DX51" s="146"/>
      <c r="DY51" s="146"/>
      <c r="DZ51" s="146"/>
      <c r="EA51" s="146"/>
      <c r="EB51" s="146"/>
      <c r="EC51" s="146"/>
      <c r="ED51" s="146"/>
      <c r="EE51" s="146"/>
      <c r="EF51" s="146"/>
      <c r="EG51" s="146"/>
      <c r="EH51" s="146"/>
      <c r="EI51" s="146"/>
      <c r="EJ51" s="146"/>
      <c r="EK51" s="146"/>
      <c r="EL51" s="146"/>
      <c r="EM51" s="146"/>
      <c r="EN51" s="146"/>
      <c r="EO51" s="146"/>
      <c r="EP51" s="146"/>
      <c r="EQ51" s="146"/>
      <c r="ER51" s="146"/>
      <c r="ES51" s="146"/>
      <c r="ET51" s="146"/>
    </row>
    <row r="52" spans="1:150" s="147" customFormat="1" ht="25.5" hidden="1" customHeight="1" x14ac:dyDescent="0.25">
      <c r="A52" s="60" t="s">
        <v>395</v>
      </c>
      <c r="B52" s="60" t="s">
        <v>396</v>
      </c>
      <c r="C52" s="60" t="s">
        <v>397</v>
      </c>
      <c r="D52" s="53" t="s">
        <v>398</v>
      </c>
      <c r="E52" s="32" t="s">
        <v>297</v>
      </c>
      <c r="F52" s="32" t="s">
        <v>118</v>
      </c>
      <c r="G52" s="32" t="s">
        <v>399</v>
      </c>
      <c r="H52" s="32" t="s">
        <v>120</v>
      </c>
      <c r="I52" s="32" t="s">
        <v>115</v>
      </c>
      <c r="J52" s="32"/>
      <c r="K52" s="32"/>
      <c r="L52" s="32"/>
      <c r="M52" s="32"/>
      <c r="N52" s="33">
        <f>O52+S52</f>
        <v>544665.76</v>
      </c>
      <c r="O52" s="33">
        <v>101175.37</v>
      </c>
      <c r="P52" s="33">
        <v>0</v>
      </c>
      <c r="Q52" s="33">
        <v>0</v>
      </c>
      <c r="R52" s="33">
        <v>0</v>
      </c>
      <c r="S52" s="42">
        <v>443490.39</v>
      </c>
      <c r="T52" s="34">
        <v>42675</v>
      </c>
      <c r="U52" s="55">
        <v>43189</v>
      </c>
      <c r="V52" s="35">
        <v>43281</v>
      </c>
      <c r="W52" s="36">
        <v>44561</v>
      </c>
      <c r="X52" s="114"/>
      <c r="Y52" s="114">
        <v>0</v>
      </c>
      <c r="Z52" s="114">
        <v>114237.62</v>
      </c>
      <c r="AA52" s="114">
        <f>S52-Z52</f>
        <v>329252.77</v>
      </c>
      <c r="AB52" s="114"/>
      <c r="AC52" s="114"/>
      <c r="AD52" s="139"/>
      <c r="AE52" s="144"/>
      <c r="AF52" s="145">
        <v>44</v>
      </c>
      <c r="AG52" s="129" t="s">
        <v>255</v>
      </c>
      <c r="AH52" s="129"/>
      <c r="AI52" s="141"/>
      <c r="AJ52" s="144"/>
      <c r="AK52" s="145"/>
      <c r="AL52" s="129"/>
      <c r="AM52" s="129"/>
      <c r="AN52" s="129"/>
      <c r="AO52" s="129"/>
      <c r="AP52" s="129" t="s">
        <v>176</v>
      </c>
      <c r="AQ52" s="129" t="s">
        <v>747</v>
      </c>
      <c r="AR52" s="129">
        <v>1</v>
      </c>
      <c r="AS52" s="129" t="s">
        <v>177</v>
      </c>
      <c r="AT52" s="129" t="s">
        <v>748</v>
      </c>
      <c r="AU52" s="116">
        <v>1500</v>
      </c>
      <c r="AV52" s="129"/>
      <c r="AW52" s="129"/>
      <c r="AX52" s="129"/>
      <c r="AY52" s="129"/>
      <c r="AZ52" s="129"/>
      <c r="BA52" s="129"/>
      <c r="BB52" s="129"/>
      <c r="BC52" s="129"/>
      <c r="BD52" s="129"/>
      <c r="BE52" s="129"/>
      <c r="BF52" s="129"/>
      <c r="BG52" s="141"/>
      <c r="BH52" s="57" t="s">
        <v>817</v>
      </c>
      <c r="BI52" s="364" t="s">
        <v>941</v>
      </c>
      <c r="BJ52" s="146"/>
      <c r="BK52" s="146"/>
      <c r="BL52" s="146"/>
      <c r="BM52" s="146"/>
      <c r="BN52" s="146"/>
      <c r="BO52" s="146"/>
      <c r="BP52" s="146"/>
      <c r="BQ52" s="146"/>
      <c r="BR52" s="146"/>
      <c r="BS52" s="146"/>
      <c r="BT52" s="146"/>
      <c r="BU52" s="146"/>
      <c r="BV52" s="146"/>
      <c r="BW52" s="146"/>
      <c r="BX52" s="146"/>
      <c r="BY52" s="146"/>
      <c r="BZ52" s="146"/>
      <c r="CA52" s="146"/>
      <c r="CB52" s="146"/>
      <c r="CC52" s="146"/>
      <c r="CD52" s="146"/>
      <c r="CE52" s="146"/>
      <c r="CF52" s="146"/>
      <c r="CG52" s="146"/>
      <c r="CH52" s="146"/>
      <c r="CI52" s="146"/>
      <c r="CJ52" s="146"/>
      <c r="CK52" s="146"/>
      <c r="CL52" s="146"/>
      <c r="CM52" s="146"/>
      <c r="CN52" s="146"/>
      <c r="CO52" s="146"/>
      <c r="CP52" s="146"/>
      <c r="CQ52" s="146"/>
      <c r="CR52" s="146"/>
      <c r="CS52" s="146"/>
      <c r="CT52" s="146"/>
      <c r="CU52" s="146"/>
      <c r="CV52" s="146"/>
      <c r="CW52" s="146"/>
      <c r="CX52" s="146"/>
      <c r="CY52" s="146"/>
      <c r="CZ52" s="146"/>
      <c r="DA52" s="146"/>
      <c r="DB52" s="146"/>
      <c r="DC52" s="146"/>
      <c r="DD52" s="146"/>
      <c r="DE52" s="146"/>
      <c r="DF52" s="146"/>
      <c r="DG52" s="146"/>
      <c r="DH52" s="146"/>
      <c r="DI52" s="146"/>
      <c r="DJ52" s="146"/>
      <c r="DK52" s="146"/>
      <c r="DL52" s="146"/>
      <c r="DM52" s="146"/>
      <c r="DN52" s="146"/>
      <c r="DO52" s="146"/>
      <c r="DP52" s="146"/>
      <c r="DQ52" s="146"/>
      <c r="DR52" s="146"/>
      <c r="DS52" s="146"/>
      <c r="DT52" s="146"/>
      <c r="DU52" s="146"/>
      <c r="DV52" s="146"/>
      <c r="DW52" s="146"/>
      <c r="DX52" s="146"/>
      <c r="DY52" s="146"/>
      <c r="DZ52" s="146"/>
      <c r="EA52" s="146"/>
      <c r="EB52" s="146"/>
      <c r="EC52" s="146"/>
      <c r="ED52" s="146"/>
      <c r="EE52" s="146"/>
      <c r="EF52" s="146"/>
      <c r="EG52" s="146"/>
      <c r="EH52" s="146"/>
      <c r="EI52" s="146"/>
      <c r="EJ52" s="146"/>
      <c r="EK52" s="146"/>
      <c r="EL52" s="146"/>
      <c r="EM52" s="146"/>
      <c r="EN52" s="146"/>
      <c r="EO52" s="146"/>
      <c r="EP52" s="146"/>
      <c r="EQ52" s="146"/>
      <c r="ER52" s="146"/>
      <c r="ES52" s="146"/>
      <c r="ET52" s="146"/>
    </row>
    <row r="53" spans="1:150" ht="24.75" hidden="1" customHeight="1" thickBot="1" x14ac:dyDescent="0.3">
      <c r="A53" s="15" t="s">
        <v>400</v>
      </c>
      <c r="B53" s="16" t="s">
        <v>83</v>
      </c>
      <c r="C53" s="16"/>
      <c r="D53" s="16" t="s">
        <v>401</v>
      </c>
      <c r="E53" s="17"/>
      <c r="F53" s="17"/>
      <c r="G53" s="17"/>
      <c r="H53" s="17"/>
      <c r="I53" s="17"/>
      <c r="J53" s="17"/>
      <c r="K53" s="17"/>
      <c r="L53" s="17"/>
      <c r="M53" s="17"/>
      <c r="N53" s="17"/>
      <c r="O53" s="17"/>
      <c r="P53" s="17"/>
      <c r="Q53" s="17"/>
      <c r="R53" s="17"/>
      <c r="S53" s="17"/>
      <c r="T53" s="46"/>
      <c r="U53" s="47"/>
      <c r="V53" s="47"/>
      <c r="W53" s="48" t="s">
        <v>275</v>
      </c>
      <c r="X53" s="17"/>
      <c r="Y53" s="17"/>
      <c r="Z53" s="17"/>
      <c r="AA53" s="17"/>
      <c r="AB53" s="17"/>
      <c r="AC53" s="17"/>
      <c r="AD53" s="17"/>
      <c r="AE53" s="115"/>
      <c r="AF53" s="17"/>
      <c r="AG53" s="17"/>
      <c r="AH53" s="17"/>
      <c r="AI53" s="17"/>
      <c r="AJ53" s="115"/>
      <c r="AK53" s="17"/>
      <c r="AL53" s="17"/>
      <c r="AM53" s="17"/>
      <c r="AN53" s="17"/>
      <c r="AO53" s="17"/>
      <c r="AP53" s="107"/>
      <c r="AQ53" s="107"/>
      <c r="AR53" s="107"/>
      <c r="AS53" s="107"/>
      <c r="AT53" s="17"/>
      <c r="AU53" s="107"/>
      <c r="AV53" s="107"/>
      <c r="AW53" s="17"/>
      <c r="AX53" s="107"/>
      <c r="AY53" s="107"/>
      <c r="AZ53" s="17"/>
      <c r="BA53" s="107"/>
      <c r="BB53" s="107"/>
      <c r="BC53" s="107"/>
      <c r="BD53" s="107"/>
      <c r="BE53" s="107"/>
      <c r="BF53" s="107"/>
      <c r="BG53" s="107"/>
      <c r="BH53" s="57"/>
      <c r="BI53" s="364" t="s">
        <v>275</v>
      </c>
    </row>
    <row r="54" spans="1:150" s="113" customFormat="1" ht="25.5" hidden="1" customHeight="1" x14ac:dyDescent="0.25">
      <c r="A54" s="65" t="s">
        <v>402</v>
      </c>
      <c r="B54" s="65" t="s">
        <v>83</v>
      </c>
      <c r="C54" s="65"/>
      <c r="D54" s="66" t="s">
        <v>403</v>
      </c>
      <c r="E54" s="67"/>
      <c r="F54" s="67"/>
      <c r="G54" s="67"/>
      <c r="H54" s="67"/>
      <c r="I54" s="67"/>
      <c r="J54" s="67"/>
      <c r="K54" s="67"/>
      <c r="L54" s="67"/>
      <c r="M54" s="67"/>
      <c r="N54" s="67"/>
      <c r="O54" s="67"/>
      <c r="P54" s="67"/>
      <c r="Q54" s="67"/>
      <c r="R54" s="67"/>
      <c r="S54" s="67"/>
      <c r="T54" s="68"/>
      <c r="U54" s="69"/>
      <c r="V54" s="69"/>
      <c r="W54" s="70" t="s">
        <v>275</v>
      </c>
      <c r="X54" s="156"/>
      <c r="Y54" s="156"/>
      <c r="Z54" s="156"/>
      <c r="AA54" s="156"/>
      <c r="AB54" s="156"/>
      <c r="AC54" s="156"/>
      <c r="AD54" s="157"/>
      <c r="AE54" s="109"/>
      <c r="AF54" s="158"/>
      <c r="AG54" s="159"/>
      <c r="AH54" s="159"/>
      <c r="AI54" s="160"/>
      <c r="AJ54" s="109"/>
      <c r="AK54" s="158"/>
      <c r="AL54" s="159"/>
      <c r="AM54" s="159"/>
      <c r="AN54" s="159"/>
      <c r="AO54" s="159"/>
      <c r="AP54" s="159"/>
      <c r="AQ54" s="159"/>
      <c r="AR54" s="159"/>
      <c r="AS54" s="159"/>
      <c r="AT54" s="159"/>
      <c r="AU54" s="159"/>
      <c r="AV54" s="159"/>
      <c r="AW54" s="159"/>
      <c r="AX54" s="159"/>
      <c r="AY54" s="159"/>
      <c r="AZ54" s="159"/>
      <c r="BA54" s="159"/>
      <c r="BB54" s="159"/>
      <c r="BC54" s="159"/>
      <c r="BD54" s="159"/>
      <c r="BE54" s="159"/>
      <c r="BF54" s="159"/>
      <c r="BG54" s="160"/>
      <c r="BH54" s="57"/>
      <c r="BI54" s="364" t="s">
        <v>275</v>
      </c>
      <c r="BJ54" s="101"/>
      <c r="BK54" s="101"/>
      <c r="BL54" s="101"/>
      <c r="BM54" s="101"/>
      <c r="BN54" s="101"/>
      <c r="BO54" s="101"/>
      <c r="BP54" s="101"/>
      <c r="BQ54" s="101"/>
      <c r="BR54" s="101"/>
      <c r="BS54" s="101"/>
      <c r="BT54" s="101"/>
      <c r="BU54" s="101"/>
      <c r="BV54" s="101"/>
      <c r="BW54" s="101"/>
      <c r="BX54" s="101"/>
      <c r="BY54" s="101"/>
      <c r="BZ54" s="101"/>
      <c r="CA54" s="101"/>
      <c r="CB54" s="101"/>
      <c r="CC54" s="101"/>
      <c r="CD54" s="101"/>
      <c r="CE54" s="101"/>
      <c r="CF54" s="101"/>
      <c r="CG54" s="101"/>
      <c r="CH54" s="101"/>
      <c r="CI54" s="101"/>
      <c r="CJ54" s="101"/>
      <c r="CK54" s="101"/>
      <c r="CL54" s="101"/>
      <c r="CM54" s="101"/>
      <c r="CN54" s="101"/>
      <c r="CO54" s="101"/>
      <c r="CP54" s="101"/>
      <c r="CQ54" s="101"/>
      <c r="CR54" s="101"/>
      <c r="CS54" s="101"/>
      <c r="CT54" s="101"/>
      <c r="CU54" s="101"/>
      <c r="CV54" s="101"/>
      <c r="CW54" s="101"/>
      <c r="CX54" s="101"/>
      <c r="CY54" s="101"/>
      <c r="CZ54" s="101"/>
      <c r="DA54" s="101"/>
      <c r="DB54" s="101"/>
      <c r="DC54" s="101"/>
      <c r="DD54" s="101"/>
      <c r="DE54" s="101"/>
      <c r="DF54" s="101"/>
      <c r="DG54" s="101"/>
      <c r="DH54" s="101"/>
      <c r="DI54" s="101"/>
      <c r="DJ54" s="101"/>
      <c r="DK54" s="101"/>
      <c r="DL54" s="101"/>
      <c r="DM54" s="101"/>
      <c r="DN54" s="101"/>
      <c r="DO54" s="101"/>
      <c r="DP54" s="101"/>
      <c r="DQ54" s="101"/>
      <c r="DR54" s="101"/>
      <c r="DS54" s="101"/>
      <c r="DT54" s="101"/>
      <c r="DU54" s="101"/>
      <c r="DV54" s="101"/>
      <c r="DW54" s="101"/>
      <c r="DX54" s="101"/>
      <c r="DY54" s="101"/>
      <c r="DZ54" s="101"/>
      <c r="EA54" s="101"/>
      <c r="EB54" s="101"/>
      <c r="EC54" s="101"/>
      <c r="ED54" s="101"/>
      <c r="EE54" s="101"/>
      <c r="EF54" s="101"/>
      <c r="EG54" s="101"/>
      <c r="EH54" s="101"/>
      <c r="EI54" s="101"/>
      <c r="EJ54" s="101"/>
      <c r="EK54" s="101"/>
      <c r="EL54" s="101"/>
      <c r="EM54" s="101"/>
      <c r="EN54" s="101"/>
      <c r="EO54" s="101"/>
      <c r="EP54" s="101"/>
      <c r="EQ54" s="101"/>
      <c r="ER54" s="101"/>
      <c r="ES54" s="101"/>
      <c r="ET54" s="101"/>
    </row>
    <row r="55" spans="1:150" ht="25.5" hidden="1" customHeight="1" x14ac:dyDescent="0.25">
      <c r="A55" s="60" t="s">
        <v>404</v>
      </c>
      <c r="B55" s="60" t="s">
        <v>405</v>
      </c>
      <c r="C55" s="60" t="s">
        <v>406</v>
      </c>
      <c r="D55" s="71" t="s">
        <v>407</v>
      </c>
      <c r="E55" s="31" t="s">
        <v>297</v>
      </c>
      <c r="F55" s="31" t="s">
        <v>124</v>
      </c>
      <c r="G55" s="31" t="s">
        <v>408</v>
      </c>
      <c r="H55" s="31" t="s">
        <v>125</v>
      </c>
      <c r="I55" s="31" t="s">
        <v>115</v>
      </c>
      <c r="J55" s="31"/>
      <c r="K55" s="31"/>
      <c r="L55" s="31"/>
      <c r="M55" s="31"/>
      <c r="N55" s="61">
        <v>466925.52</v>
      </c>
      <c r="O55" s="61">
        <v>70038.83</v>
      </c>
      <c r="P55" s="33">
        <v>0</v>
      </c>
      <c r="Q55" s="33">
        <v>0</v>
      </c>
      <c r="R55" s="33">
        <v>0</v>
      </c>
      <c r="S55" s="61">
        <v>396886.69</v>
      </c>
      <c r="T55" s="43">
        <v>42675</v>
      </c>
      <c r="U55" s="44">
        <v>42826</v>
      </c>
      <c r="V55" s="44">
        <v>42946</v>
      </c>
      <c r="W55" s="45">
        <v>43659</v>
      </c>
      <c r="X55" s="151"/>
      <c r="Y55" s="151">
        <v>79766</v>
      </c>
      <c r="Z55" s="151">
        <v>159531</v>
      </c>
      <c r="AA55" s="151">
        <v>157589.69</v>
      </c>
      <c r="AB55" s="151"/>
      <c r="AC55" s="151"/>
      <c r="AD55" s="152"/>
      <c r="AE55" s="115"/>
      <c r="AF55" s="119">
        <v>42</v>
      </c>
      <c r="AG55" s="129" t="s">
        <v>254</v>
      </c>
      <c r="AH55" s="120"/>
      <c r="AI55" s="135"/>
      <c r="AJ55" s="136"/>
      <c r="AK55" s="119"/>
      <c r="AL55" s="120"/>
      <c r="AM55" s="120"/>
      <c r="AN55" s="120"/>
      <c r="AO55" s="120"/>
      <c r="AP55" s="120" t="s">
        <v>229</v>
      </c>
      <c r="AQ55" s="129" t="s">
        <v>183</v>
      </c>
      <c r="AR55" s="120">
        <v>80</v>
      </c>
      <c r="AS55" s="120"/>
      <c r="AT55" s="120"/>
      <c r="AU55" s="120"/>
      <c r="AV55" s="120"/>
      <c r="AW55" s="120"/>
      <c r="AX55" s="120"/>
      <c r="AY55" s="120"/>
      <c r="AZ55" s="120"/>
      <c r="BA55" s="120"/>
      <c r="BB55" s="120"/>
      <c r="BC55" s="120"/>
      <c r="BD55" s="120"/>
      <c r="BE55" s="120"/>
      <c r="BF55" s="120"/>
      <c r="BG55" s="135"/>
      <c r="BH55" s="57" t="s">
        <v>813</v>
      </c>
      <c r="BI55" s="364" t="s">
        <v>941</v>
      </c>
    </row>
    <row r="56" spans="1:150" ht="25.5" hidden="1" customHeight="1" x14ac:dyDescent="0.25">
      <c r="A56" s="216" t="s">
        <v>90</v>
      </c>
      <c r="B56" s="60"/>
      <c r="C56" s="60"/>
      <c r="D56" s="217" t="s">
        <v>793</v>
      </c>
      <c r="E56" s="31"/>
      <c r="F56" s="31"/>
      <c r="G56" s="31"/>
      <c r="H56" s="31"/>
      <c r="I56" s="31"/>
      <c r="J56" s="31"/>
      <c r="K56" s="31"/>
      <c r="L56" s="31"/>
      <c r="M56" s="31"/>
      <c r="N56" s="61"/>
      <c r="O56" s="61"/>
      <c r="P56" s="33"/>
      <c r="Q56" s="33"/>
      <c r="R56" s="33"/>
      <c r="S56" s="61"/>
      <c r="T56" s="44"/>
      <c r="U56" s="44"/>
      <c r="V56" s="44"/>
      <c r="W56" s="45"/>
      <c r="X56" s="151"/>
      <c r="Y56" s="151"/>
      <c r="Z56" s="151"/>
      <c r="AA56" s="151"/>
      <c r="AB56" s="151"/>
      <c r="AC56" s="151"/>
      <c r="AD56" s="151"/>
      <c r="AE56" s="115"/>
      <c r="AF56" s="120"/>
      <c r="AG56" s="129"/>
      <c r="AH56" s="120"/>
      <c r="AI56" s="120"/>
      <c r="AJ56" s="136"/>
      <c r="AK56" s="120"/>
      <c r="AL56" s="120"/>
      <c r="AM56" s="120"/>
      <c r="AN56" s="120"/>
      <c r="AO56" s="120"/>
      <c r="AP56" s="120"/>
      <c r="AQ56" s="129"/>
      <c r="AR56" s="120"/>
      <c r="AS56" s="120"/>
      <c r="AT56" s="120"/>
      <c r="AU56" s="120"/>
      <c r="AV56" s="120"/>
      <c r="AW56" s="120"/>
      <c r="AX56" s="120"/>
      <c r="AY56" s="120"/>
      <c r="AZ56" s="120"/>
      <c r="BA56" s="120"/>
      <c r="BB56" s="120"/>
      <c r="BC56" s="120"/>
      <c r="BD56" s="120"/>
      <c r="BE56" s="120"/>
      <c r="BF56" s="120"/>
      <c r="BG56" s="135"/>
      <c r="BH56" s="57"/>
      <c r="BI56" s="364" t="s">
        <v>275</v>
      </c>
    </row>
    <row r="57" spans="1:150" ht="24.75" hidden="1" customHeight="1" thickBot="1" x14ac:dyDescent="0.3">
      <c r="A57" s="15" t="s">
        <v>409</v>
      </c>
      <c r="B57" s="16" t="s">
        <v>83</v>
      </c>
      <c r="C57" s="16"/>
      <c r="D57" s="16" t="s">
        <v>410</v>
      </c>
      <c r="E57" s="17"/>
      <c r="F57" s="17"/>
      <c r="G57" s="17"/>
      <c r="H57" s="17"/>
      <c r="I57" s="17"/>
      <c r="J57" s="17"/>
      <c r="K57" s="17"/>
      <c r="L57" s="17"/>
      <c r="M57" s="17"/>
      <c r="N57" s="17"/>
      <c r="O57" s="17"/>
      <c r="P57" s="17"/>
      <c r="Q57" s="17"/>
      <c r="R57" s="17"/>
      <c r="S57" s="17"/>
      <c r="T57" s="46"/>
      <c r="U57" s="213"/>
      <c r="V57" s="213"/>
      <c r="W57" s="214" t="s">
        <v>275</v>
      </c>
      <c r="X57" s="17"/>
      <c r="Y57" s="17"/>
      <c r="Z57" s="17"/>
      <c r="AA57" s="17"/>
      <c r="AB57" s="17"/>
      <c r="AC57" s="17"/>
      <c r="AD57" s="17"/>
      <c r="AE57" s="215"/>
      <c r="AF57" s="17"/>
      <c r="AG57" s="17"/>
      <c r="AH57" s="17"/>
      <c r="AI57" s="17"/>
      <c r="AJ57" s="215"/>
      <c r="AK57" s="17"/>
      <c r="AL57" s="17"/>
      <c r="AM57" s="17"/>
      <c r="AN57" s="17"/>
      <c r="AO57" s="17"/>
      <c r="AP57" s="107"/>
      <c r="AQ57" s="107"/>
      <c r="AR57" s="107"/>
      <c r="AS57" s="107"/>
      <c r="AT57" s="17"/>
      <c r="AU57" s="107"/>
      <c r="AV57" s="107"/>
      <c r="AW57" s="17"/>
      <c r="AX57" s="107"/>
      <c r="AY57" s="107"/>
      <c r="AZ57" s="17"/>
      <c r="BA57" s="107"/>
      <c r="BB57" s="107"/>
      <c r="BC57" s="107"/>
      <c r="BD57" s="107"/>
      <c r="BE57" s="107"/>
      <c r="BF57" s="107"/>
      <c r="BG57" s="107"/>
      <c r="BH57" s="57"/>
      <c r="BI57" s="364" t="s">
        <v>275</v>
      </c>
    </row>
    <row r="58" spans="1:150" ht="24.75" hidden="1" customHeight="1" thickBot="1" x14ac:dyDescent="0.3">
      <c r="A58" s="15" t="s">
        <v>411</v>
      </c>
      <c r="B58" s="16" t="s">
        <v>83</v>
      </c>
      <c r="C58" s="16"/>
      <c r="D58" s="16" t="s">
        <v>412</v>
      </c>
      <c r="E58" s="17"/>
      <c r="F58" s="17"/>
      <c r="G58" s="17"/>
      <c r="H58" s="17"/>
      <c r="I58" s="17"/>
      <c r="J58" s="17"/>
      <c r="K58" s="17"/>
      <c r="L58" s="17"/>
      <c r="M58" s="17"/>
      <c r="N58" s="17"/>
      <c r="O58" s="17"/>
      <c r="P58" s="17"/>
      <c r="Q58" s="17"/>
      <c r="R58" s="17"/>
      <c r="S58" s="17"/>
      <c r="T58" s="46"/>
      <c r="U58" s="47"/>
      <c r="V58" s="47"/>
      <c r="W58" s="48" t="s">
        <v>275</v>
      </c>
      <c r="X58" s="17"/>
      <c r="Y58" s="17"/>
      <c r="Z58" s="17"/>
      <c r="AA58" s="17"/>
      <c r="AB58" s="17"/>
      <c r="AC58" s="17"/>
      <c r="AD58" s="17"/>
      <c r="AE58" s="115"/>
      <c r="AF58" s="17"/>
      <c r="AG58" s="17"/>
      <c r="AH58" s="17"/>
      <c r="AI58" s="17"/>
      <c r="AJ58" s="115"/>
      <c r="AK58" s="17"/>
      <c r="AL58" s="17"/>
      <c r="AM58" s="17"/>
      <c r="AN58" s="17"/>
      <c r="AO58" s="17"/>
      <c r="AP58" s="107"/>
      <c r="AQ58" s="107"/>
      <c r="AR58" s="107"/>
      <c r="AS58" s="107"/>
      <c r="AT58" s="17"/>
      <c r="AU58" s="107"/>
      <c r="AV58" s="107"/>
      <c r="AW58" s="17"/>
      <c r="AX58" s="107"/>
      <c r="AY58" s="107"/>
      <c r="AZ58" s="17"/>
      <c r="BA58" s="107"/>
      <c r="BB58" s="107"/>
      <c r="BC58" s="107"/>
      <c r="BD58" s="107"/>
      <c r="BE58" s="107"/>
      <c r="BF58" s="107"/>
      <c r="BG58" s="107"/>
      <c r="BH58" s="57"/>
      <c r="BI58" s="364" t="s">
        <v>275</v>
      </c>
    </row>
    <row r="59" spans="1:150" s="113" customFormat="1" ht="25.5" hidden="1" customHeight="1" x14ac:dyDescent="0.25">
      <c r="A59" s="72" t="s">
        <v>91</v>
      </c>
      <c r="B59" s="73" t="s">
        <v>83</v>
      </c>
      <c r="C59" s="73"/>
      <c r="D59" s="22" t="s">
        <v>413</v>
      </c>
      <c r="E59" s="23"/>
      <c r="F59" s="23"/>
      <c r="G59" s="23"/>
      <c r="H59" s="23"/>
      <c r="I59" s="23"/>
      <c r="J59" s="23"/>
      <c r="K59" s="23"/>
      <c r="L59" s="23"/>
      <c r="M59" s="23"/>
      <c r="N59" s="23"/>
      <c r="O59" s="23"/>
      <c r="P59" s="23"/>
      <c r="Q59" s="23"/>
      <c r="R59" s="23"/>
      <c r="S59" s="24"/>
      <c r="T59" s="25"/>
      <c r="U59" s="38"/>
      <c r="V59" s="38"/>
      <c r="W59" s="28" t="s">
        <v>275</v>
      </c>
      <c r="X59" s="108"/>
      <c r="Y59" s="108"/>
      <c r="Z59" s="108"/>
      <c r="AA59" s="108"/>
      <c r="AB59" s="108"/>
      <c r="AC59" s="108"/>
      <c r="AD59" s="138"/>
      <c r="AE59" s="109"/>
      <c r="AF59" s="112"/>
      <c r="AG59" s="110"/>
      <c r="AH59" s="110"/>
      <c r="AI59" s="111"/>
      <c r="AJ59" s="109"/>
      <c r="AK59" s="112"/>
      <c r="AL59" s="110"/>
      <c r="AM59" s="110"/>
      <c r="AN59" s="110"/>
      <c r="AO59" s="110"/>
      <c r="AP59" s="110"/>
      <c r="AQ59" s="110"/>
      <c r="AR59" s="110"/>
      <c r="AS59" s="110"/>
      <c r="AT59" s="110"/>
      <c r="AU59" s="110"/>
      <c r="AV59" s="110"/>
      <c r="AW59" s="110"/>
      <c r="AX59" s="110"/>
      <c r="AY59" s="110"/>
      <c r="AZ59" s="110"/>
      <c r="BA59" s="110"/>
      <c r="BB59" s="110"/>
      <c r="BC59" s="110"/>
      <c r="BD59" s="110"/>
      <c r="BE59" s="110"/>
      <c r="BF59" s="110"/>
      <c r="BG59" s="111"/>
      <c r="BH59" s="57"/>
      <c r="BI59" s="364" t="s">
        <v>275</v>
      </c>
      <c r="BJ59" s="101"/>
      <c r="BK59" s="101"/>
      <c r="BL59" s="101"/>
      <c r="BM59" s="101"/>
      <c r="BN59" s="101"/>
      <c r="BO59" s="101"/>
      <c r="BP59" s="101"/>
      <c r="BQ59" s="101"/>
      <c r="BR59" s="101"/>
      <c r="BS59" s="101"/>
      <c r="BT59" s="101"/>
      <c r="BU59" s="101"/>
      <c r="BV59" s="101"/>
      <c r="BW59" s="101"/>
      <c r="BX59" s="101"/>
      <c r="BY59" s="101"/>
      <c r="BZ59" s="101"/>
      <c r="CA59" s="101"/>
      <c r="CB59" s="101"/>
      <c r="CC59" s="101"/>
      <c r="CD59" s="101"/>
      <c r="CE59" s="101"/>
      <c r="CF59" s="101"/>
      <c r="CG59" s="101"/>
      <c r="CH59" s="101"/>
      <c r="CI59" s="101"/>
      <c r="CJ59" s="101"/>
      <c r="CK59" s="101"/>
      <c r="CL59" s="101"/>
      <c r="CM59" s="101"/>
      <c r="CN59" s="101"/>
      <c r="CO59" s="101"/>
      <c r="CP59" s="101"/>
      <c r="CQ59" s="101"/>
      <c r="CR59" s="101"/>
      <c r="CS59" s="101"/>
      <c r="CT59" s="101"/>
      <c r="CU59" s="101"/>
      <c r="CV59" s="101"/>
      <c r="CW59" s="101"/>
      <c r="CX59" s="101"/>
      <c r="CY59" s="101"/>
      <c r="CZ59" s="101"/>
      <c r="DA59" s="101"/>
      <c r="DB59" s="101"/>
      <c r="DC59" s="101"/>
      <c r="DD59" s="101"/>
      <c r="DE59" s="101"/>
      <c r="DF59" s="101"/>
      <c r="DG59" s="101"/>
      <c r="DH59" s="101"/>
      <c r="DI59" s="101"/>
      <c r="DJ59" s="101"/>
      <c r="DK59" s="101"/>
      <c r="DL59" s="101"/>
      <c r="DM59" s="101"/>
      <c r="DN59" s="101"/>
      <c r="DO59" s="101"/>
      <c r="DP59" s="101"/>
      <c r="DQ59" s="101"/>
      <c r="DR59" s="101"/>
      <c r="DS59" s="101"/>
      <c r="DT59" s="101"/>
      <c r="DU59" s="101"/>
      <c r="DV59" s="101"/>
      <c r="DW59" s="101"/>
      <c r="DX59" s="101"/>
      <c r="DY59" s="101"/>
      <c r="DZ59" s="101"/>
      <c r="EA59" s="101"/>
      <c r="EB59" s="101"/>
      <c r="EC59" s="101"/>
      <c r="ED59" s="101"/>
      <c r="EE59" s="101"/>
      <c r="EF59" s="101"/>
      <c r="EG59" s="101"/>
      <c r="EH59" s="101"/>
      <c r="EI59" s="101"/>
      <c r="EJ59" s="101"/>
      <c r="EK59" s="101"/>
      <c r="EL59" s="101"/>
      <c r="EM59" s="101"/>
      <c r="EN59" s="101"/>
      <c r="EO59" s="101"/>
      <c r="EP59" s="101"/>
      <c r="EQ59" s="101"/>
      <c r="ER59" s="101"/>
      <c r="ES59" s="101"/>
      <c r="ET59" s="101"/>
    </row>
    <row r="60" spans="1:150" s="147" customFormat="1" ht="25.5" hidden="1" customHeight="1" x14ac:dyDescent="0.25">
      <c r="A60" s="53" t="s">
        <v>126</v>
      </c>
      <c r="B60" s="53" t="s">
        <v>414</v>
      </c>
      <c r="C60" s="53" t="s">
        <v>415</v>
      </c>
      <c r="D60" s="41" t="s">
        <v>416</v>
      </c>
      <c r="E60" s="32" t="s">
        <v>266</v>
      </c>
      <c r="F60" s="32" t="s">
        <v>148</v>
      </c>
      <c r="G60" s="32" t="s">
        <v>417</v>
      </c>
      <c r="H60" s="31" t="s">
        <v>161</v>
      </c>
      <c r="I60" s="32" t="s">
        <v>115</v>
      </c>
      <c r="J60" s="32"/>
      <c r="K60" s="32"/>
      <c r="L60" s="32"/>
      <c r="M60" s="32"/>
      <c r="N60" s="42">
        <v>342134.69</v>
      </c>
      <c r="O60" s="42">
        <v>25660.12</v>
      </c>
      <c r="P60" s="42">
        <v>25660.1</v>
      </c>
      <c r="Q60" s="33">
        <v>0</v>
      </c>
      <c r="R60" s="33">
        <v>0</v>
      </c>
      <c r="S60" s="33">
        <v>290814.46999999997</v>
      </c>
      <c r="T60" s="34">
        <v>42916</v>
      </c>
      <c r="U60" s="35">
        <v>43008</v>
      </c>
      <c r="V60" s="35">
        <v>43100</v>
      </c>
      <c r="W60" s="36">
        <v>43646</v>
      </c>
      <c r="X60" s="114">
        <v>0</v>
      </c>
      <c r="Y60" s="114">
        <v>0</v>
      </c>
      <c r="Z60" s="114">
        <v>150000</v>
      </c>
      <c r="AA60" s="114">
        <f>S60-Z60</f>
        <v>140814.46999999997</v>
      </c>
      <c r="AB60" s="114">
        <v>0</v>
      </c>
      <c r="AC60" s="114"/>
      <c r="AD60" s="139"/>
      <c r="AE60" s="144"/>
      <c r="AF60" s="145">
        <v>22</v>
      </c>
      <c r="AG60" s="129" t="s">
        <v>243</v>
      </c>
      <c r="AH60" s="129"/>
      <c r="AI60" s="141"/>
      <c r="AJ60" s="144"/>
      <c r="AK60" s="145"/>
      <c r="AL60" s="129"/>
      <c r="AM60" s="129"/>
      <c r="AN60" s="129"/>
      <c r="AO60" s="129"/>
      <c r="AP60" s="129" t="s">
        <v>216</v>
      </c>
      <c r="AQ60" s="129" t="s">
        <v>750</v>
      </c>
      <c r="AR60" s="129">
        <v>480</v>
      </c>
      <c r="AS60" s="129" t="s">
        <v>218</v>
      </c>
      <c r="AT60" s="129" t="s">
        <v>751</v>
      </c>
      <c r="AU60" s="129">
        <v>1</v>
      </c>
      <c r="AV60" s="144"/>
      <c r="AW60" s="144"/>
      <c r="AX60" s="144"/>
      <c r="AY60" s="129"/>
      <c r="AZ60" s="129"/>
      <c r="BA60" s="129"/>
      <c r="BB60" s="129"/>
      <c r="BC60" s="129"/>
      <c r="BD60" s="129"/>
      <c r="BE60" s="129"/>
      <c r="BF60" s="129"/>
      <c r="BG60" s="141"/>
      <c r="BH60" s="57" t="s">
        <v>871</v>
      </c>
      <c r="BI60" s="364" t="s">
        <v>941</v>
      </c>
      <c r="BJ60" s="146"/>
      <c r="BK60" s="146"/>
      <c r="BL60" s="146"/>
      <c r="BM60" s="146"/>
      <c r="BN60" s="146"/>
      <c r="BO60" s="146"/>
      <c r="BP60" s="146"/>
      <c r="BQ60" s="146"/>
      <c r="BR60" s="146"/>
      <c r="BS60" s="146"/>
      <c r="BT60" s="146"/>
      <c r="BU60" s="146"/>
      <c r="BV60" s="146"/>
      <c r="BW60" s="146"/>
      <c r="BX60" s="146"/>
      <c r="BY60" s="146"/>
      <c r="BZ60" s="146"/>
      <c r="CA60" s="146"/>
      <c r="CB60" s="146"/>
      <c r="CC60" s="146"/>
      <c r="CD60" s="146"/>
      <c r="CE60" s="146"/>
      <c r="CF60" s="146"/>
      <c r="CG60" s="146"/>
      <c r="CH60" s="146"/>
      <c r="CI60" s="146"/>
      <c r="CJ60" s="146"/>
      <c r="CK60" s="146"/>
      <c r="CL60" s="146"/>
      <c r="CM60" s="146"/>
      <c r="CN60" s="146"/>
      <c r="CO60" s="146"/>
      <c r="CP60" s="146"/>
      <c r="CQ60" s="146"/>
      <c r="CR60" s="146"/>
      <c r="CS60" s="146"/>
      <c r="CT60" s="146"/>
      <c r="CU60" s="146"/>
      <c r="CV60" s="146"/>
      <c r="CW60" s="146"/>
      <c r="CX60" s="146"/>
      <c r="CY60" s="146"/>
      <c r="CZ60" s="146"/>
      <c r="DA60" s="146"/>
      <c r="DB60" s="146"/>
      <c r="DC60" s="146"/>
      <c r="DD60" s="146"/>
      <c r="DE60" s="146"/>
      <c r="DF60" s="146"/>
      <c r="DG60" s="146"/>
      <c r="DH60" s="146"/>
      <c r="DI60" s="146"/>
      <c r="DJ60" s="146"/>
      <c r="DK60" s="146"/>
      <c r="DL60" s="146"/>
      <c r="DM60" s="146"/>
      <c r="DN60" s="146"/>
      <c r="DO60" s="146"/>
      <c r="DP60" s="146"/>
      <c r="DQ60" s="146"/>
      <c r="DR60" s="146"/>
      <c r="DS60" s="146"/>
      <c r="DT60" s="146"/>
      <c r="DU60" s="146"/>
      <c r="DV60" s="146"/>
      <c r="DW60" s="146"/>
      <c r="DX60" s="146"/>
      <c r="DY60" s="146"/>
      <c r="DZ60" s="146"/>
      <c r="EA60" s="146"/>
      <c r="EB60" s="146"/>
      <c r="EC60" s="146"/>
      <c r="ED60" s="146"/>
      <c r="EE60" s="146"/>
      <c r="EF60" s="146"/>
      <c r="EG60" s="146"/>
      <c r="EH60" s="146"/>
      <c r="EI60" s="146"/>
      <c r="EJ60" s="146"/>
      <c r="EK60" s="146"/>
      <c r="EL60" s="146"/>
      <c r="EM60" s="146"/>
      <c r="EN60" s="146"/>
      <c r="EO60" s="146"/>
      <c r="EP60" s="146"/>
      <c r="EQ60" s="146"/>
      <c r="ER60" s="146"/>
      <c r="ES60" s="146"/>
      <c r="ET60" s="146"/>
    </row>
    <row r="61" spans="1:150" s="147" customFormat="1" ht="24.75" hidden="1" customHeight="1" x14ac:dyDescent="0.25">
      <c r="A61" s="53" t="s">
        <v>127</v>
      </c>
      <c r="B61" s="53" t="s">
        <v>418</v>
      </c>
      <c r="C61" s="53" t="s">
        <v>419</v>
      </c>
      <c r="D61" s="41" t="s">
        <v>420</v>
      </c>
      <c r="E61" s="32" t="s">
        <v>280</v>
      </c>
      <c r="F61" s="32" t="s">
        <v>148</v>
      </c>
      <c r="G61" s="32" t="s">
        <v>321</v>
      </c>
      <c r="H61" s="31" t="s">
        <v>161</v>
      </c>
      <c r="I61" s="32" t="s">
        <v>115</v>
      </c>
      <c r="J61" s="32"/>
      <c r="K61" s="32"/>
      <c r="L61" s="32"/>
      <c r="M61" s="32"/>
      <c r="N61" s="42">
        <v>134057.62</v>
      </c>
      <c r="O61" s="42">
        <v>10054.32</v>
      </c>
      <c r="P61" s="42">
        <v>10054.32</v>
      </c>
      <c r="Q61" s="33">
        <v>0</v>
      </c>
      <c r="R61" s="33">
        <v>0</v>
      </c>
      <c r="S61" s="33">
        <v>113948.98</v>
      </c>
      <c r="T61" s="34">
        <v>42887</v>
      </c>
      <c r="U61" s="35">
        <v>42979</v>
      </c>
      <c r="V61" s="35">
        <v>43100</v>
      </c>
      <c r="W61" s="36">
        <v>43646</v>
      </c>
      <c r="X61" s="114">
        <v>0</v>
      </c>
      <c r="Y61" s="114">
        <v>0</v>
      </c>
      <c r="Z61" s="114">
        <v>100000</v>
      </c>
      <c r="AA61" s="114">
        <f>S61-Z61</f>
        <v>13948.979999999996</v>
      </c>
      <c r="AB61" s="114">
        <v>0</v>
      </c>
      <c r="AC61" s="114"/>
      <c r="AD61" s="139"/>
      <c r="AE61" s="144"/>
      <c r="AF61" s="145">
        <v>22</v>
      </c>
      <c r="AG61" s="129" t="s">
        <v>243</v>
      </c>
      <c r="AH61" s="129"/>
      <c r="AI61" s="141"/>
      <c r="AJ61" s="144"/>
      <c r="AK61" s="145"/>
      <c r="AL61" s="129"/>
      <c r="AM61" s="129"/>
      <c r="AN61" s="129"/>
      <c r="AO61" s="129"/>
      <c r="AP61" s="129" t="s">
        <v>216</v>
      </c>
      <c r="AQ61" s="129" t="s">
        <v>750</v>
      </c>
      <c r="AR61" s="129">
        <v>344</v>
      </c>
      <c r="AS61" s="129" t="s">
        <v>218</v>
      </c>
      <c r="AT61" s="129" t="s">
        <v>751</v>
      </c>
      <c r="AU61" s="129">
        <v>1</v>
      </c>
      <c r="AV61" s="144"/>
      <c r="AW61" s="144"/>
      <c r="AX61" s="144"/>
      <c r="AY61" s="129"/>
      <c r="AZ61" s="129"/>
      <c r="BA61" s="129"/>
      <c r="BB61" s="129"/>
      <c r="BC61" s="129"/>
      <c r="BD61" s="129"/>
      <c r="BE61" s="129"/>
      <c r="BF61" s="129"/>
      <c r="BG61" s="141"/>
      <c r="BH61" s="57" t="s">
        <v>869</v>
      </c>
      <c r="BI61" s="364" t="s">
        <v>941</v>
      </c>
      <c r="BJ61" s="146"/>
      <c r="BK61" s="146"/>
      <c r="BL61" s="146"/>
      <c r="BM61" s="146"/>
      <c r="BN61" s="146"/>
      <c r="BO61" s="146"/>
      <c r="BP61" s="146"/>
      <c r="BQ61" s="146"/>
      <c r="BR61" s="146"/>
      <c r="BS61" s="146"/>
      <c r="BT61" s="146"/>
      <c r="BU61" s="146"/>
      <c r="BV61" s="146"/>
      <c r="BW61" s="146"/>
      <c r="BX61" s="146"/>
      <c r="BY61" s="146"/>
      <c r="BZ61" s="146"/>
      <c r="CA61" s="146"/>
      <c r="CB61" s="146"/>
      <c r="CC61" s="146"/>
      <c r="CD61" s="146"/>
      <c r="CE61" s="146"/>
      <c r="CF61" s="146"/>
      <c r="CG61" s="146"/>
      <c r="CH61" s="146"/>
      <c r="CI61" s="146"/>
      <c r="CJ61" s="146"/>
      <c r="CK61" s="146"/>
      <c r="CL61" s="146"/>
      <c r="CM61" s="146"/>
      <c r="CN61" s="146"/>
      <c r="CO61" s="146"/>
      <c r="CP61" s="146"/>
      <c r="CQ61" s="146"/>
      <c r="CR61" s="146"/>
      <c r="CS61" s="146"/>
      <c r="CT61" s="146"/>
      <c r="CU61" s="146"/>
      <c r="CV61" s="146"/>
      <c r="CW61" s="146"/>
      <c r="CX61" s="146"/>
      <c r="CY61" s="146"/>
      <c r="CZ61" s="146"/>
      <c r="DA61" s="146"/>
      <c r="DB61" s="146"/>
      <c r="DC61" s="146"/>
      <c r="DD61" s="146"/>
      <c r="DE61" s="146"/>
      <c r="DF61" s="146"/>
      <c r="DG61" s="146"/>
      <c r="DH61" s="146"/>
      <c r="DI61" s="146"/>
      <c r="DJ61" s="146"/>
      <c r="DK61" s="146"/>
      <c r="DL61" s="146"/>
      <c r="DM61" s="146"/>
      <c r="DN61" s="146"/>
      <c r="DO61" s="146"/>
      <c r="DP61" s="146"/>
      <c r="DQ61" s="146"/>
      <c r="DR61" s="146"/>
      <c r="DS61" s="146"/>
      <c r="DT61" s="146"/>
      <c r="DU61" s="146"/>
      <c r="DV61" s="146"/>
      <c r="DW61" s="146"/>
      <c r="DX61" s="146"/>
      <c r="DY61" s="146"/>
      <c r="DZ61" s="146"/>
      <c r="EA61" s="146"/>
      <c r="EB61" s="146"/>
      <c r="EC61" s="146"/>
      <c r="ED61" s="146"/>
      <c r="EE61" s="146"/>
      <c r="EF61" s="146"/>
      <c r="EG61" s="146"/>
      <c r="EH61" s="146"/>
      <c r="EI61" s="146"/>
      <c r="EJ61" s="146"/>
      <c r="EK61" s="146"/>
      <c r="EL61" s="146"/>
      <c r="EM61" s="146"/>
      <c r="EN61" s="146"/>
      <c r="EO61" s="146"/>
      <c r="EP61" s="146"/>
      <c r="EQ61" s="146"/>
      <c r="ER61" s="146"/>
      <c r="ES61" s="146"/>
      <c r="ET61" s="146"/>
    </row>
    <row r="62" spans="1:150" s="147" customFormat="1" ht="26.25" hidden="1" customHeight="1" x14ac:dyDescent="0.25">
      <c r="A62" s="53" t="s">
        <v>128</v>
      </c>
      <c r="B62" s="53" t="s">
        <v>421</v>
      </c>
      <c r="C62" s="53" t="s">
        <v>422</v>
      </c>
      <c r="D62" s="41" t="s">
        <v>423</v>
      </c>
      <c r="E62" s="32" t="s">
        <v>297</v>
      </c>
      <c r="F62" s="32" t="s">
        <v>148</v>
      </c>
      <c r="G62" s="32" t="s">
        <v>326</v>
      </c>
      <c r="H62" s="31" t="s">
        <v>161</v>
      </c>
      <c r="I62" s="32" t="s">
        <v>115</v>
      </c>
      <c r="J62" s="32"/>
      <c r="K62" s="32"/>
      <c r="L62" s="32"/>
      <c r="M62" s="32"/>
      <c r="N62" s="42">
        <v>349590.09</v>
      </c>
      <c r="O62" s="42">
        <v>26219.26</v>
      </c>
      <c r="P62" s="42">
        <v>26219.26</v>
      </c>
      <c r="Q62" s="33">
        <v>0</v>
      </c>
      <c r="R62" s="33">
        <v>0</v>
      </c>
      <c r="S62" s="33">
        <v>297151.57</v>
      </c>
      <c r="T62" s="34">
        <v>42917</v>
      </c>
      <c r="U62" s="35">
        <v>42979</v>
      </c>
      <c r="V62" s="35">
        <v>43100</v>
      </c>
      <c r="W62" s="36">
        <v>43890</v>
      </c>
      <c r="X62" s="114">
        <v>0</v>
      </c>
      <c r="Y62" s="114">
        <v>0</v>
      </c>
      <c r="Z62" s="114">
        <v>100000</v>
      </c>
      <c r="AA62" s="114">
        <f>S62-Z62</f>
        <v>197151.57</v>
      </c>
      <c r="AB62" s="114">
        <v>0</v>
      </c>
      <c r="AC62" s="114"/>
      <c r="AD62" s="139"/>
      <c r="AE62" s="144"/>
      <c r="AF62" s="145">
        <v>22</v>
      </c>
      <c r="AG62" s="129" t="s">
        <v>243</v>
      </c>
      <c r="AH62" s="129"/>
      <c r="AI62" s="141"/>
      <c r="AJ62" s="144"/>
      <c r="AK62" s="145"/>
      <c r="AL62" s="129"/>
      <c r="AM62" s="129"/>
      <c r="AN62" s="129"/>
      <c r="AO62" s="129"/>
      <c r="AP62" s="129" t="s">
        <v>216</v>
      </c>
      <c r="AQ62" s="161" t="s">
        <v>750</v>
      </c>
      <c r="AR62" s="118">
        <v>250</v>
      </c>
      <c r="AS62" s="129" t="s">
        <v>218</v>
      </c>
      <c r="AT62" s="161" t="s">
        <v>751</v>
      </c>
      <c r="AU62" s="129">
        <v>1</v>
      </c>
      <c r="AV62" s="129" t="s">
        <v>206</v>
      </c>
      <c r="AW62" s="161" t="s">
        <v>207</v>
      </c>
      <c r="AX62" s="129">
        <v>20</v>
      </c>
      <c r="AY62" s="144"/>
      <c r="AZ62" s="144"/>
      <c r="BA62" s="144"/>
      <c r="BB62" s="144"/>
      <c r="BC62" s="144"/>
      <c r="BD62" s="144"/>
      <c r="BE62" s="144"/>
      <c r="BF62" s="144"/>
      <c r="BG62" s="365"/>
      <c r="BH62" s="57" t="s">
        <v>872</v>
      </c>
      <c r="BI62" s="364" t="s">
        <v>941</v>
      </c>
      <c r="BJ62" s="146"/>
      <c r="BK62" s="146"/>
      <c r="BL62" s="146"/>
      <c r="BM62" s="146"/>
      <c r="BN62" s="146"/>
      <c r="BO62" s="146"/>
      <c r="BP62" s="146"/>
      <c r="BQ62" s="146"/>
      <c r="BR62" s="146"/>
      <c r="BS62" s="146"/>
      <c r="BT62" s="146"/>
      <c r="BU62" s="146"/>
      <c r="BV62" s="146"/>
      <c r="BW62" s="146"/>
      <c r="BX62" s="146"/>
      <c r="BY62" s="146"/>
      <c r="BZ62" s="146"/>
      <c r="CA62" s="146"/>
      <c r="CB62" s="146"/>
      <c r="CC62" s="146"/>
      <c r="CD62" s="146"/>
      <c r="CE62" s="146"/>
      <c r="CF62" s="146"/>
      <c r="CG62" s="146"/>
      <c r="CH62" s="146"/>
      <c r="CI62" s="146"/>
      <c r="CJ62" s="146"/>
      <c r="CK62" s="146"/>
      <c r="CL62" s="146"/>
      <c r="CM62" s="146"/>
      <c r="CN62" s="146"/>
      <c r="CO62" s="146"/>
      <c r="CP62" s="146"/>
      <c r="CQ62" s="146"/>
      <c r="CR62" s="146"/>
      <c r="CS62" s="146"/>
      <c r="CT62" s="146"/>
      <c r="CU62" s="146"/>
      <c r="CV62" s="146"/>
      <c r="CW62" s="146"/>
      <c r="CX62" s="146"/>
      <c r="CY62" s="146"/>
      <c r="CZ62" s="146"/>
      <c r="DA62" s="146"/>
      <c r="DB62" s="146"/>
      <c r="DC62" s="146"/>
      <c r="DD62" s="146"/>
      <c r="DE62" s="146"/>
      <c r="DF62" s="146"/>
      <c r="DG62" s="146"/>
      <c r="DH62" s="146"/>
      <c r="DI62" s="146"/>
      <c r="DJ62" s="146"/>
      <c r="DK62" s="146"/>
      <c r="DL62" s="146"/>
      <c r="DM62" s="146"/>
      <c r="DN62" s="146"/>
      <c r="DO62" s="146"/>
      <c r="DP62" s="146"/>
      <c r="DQ62" s="146"/>
      <c r="DR62" s="146"/>
      <c r="DS62" s="146"/>
      <c r="DT62" s="146"/>
      <c r="DU62" s="146"/>
      <c r="DV62" s="146"/>
      <c r="DW62" s="146"/>
      <c r="DX62" s="146"/>
      <c r="DY62" s="146"/>
      <c r="DZ62" s="146"/>
      <c r="EA62" s="146"/>
      <c r="EB62" s="146"/>
      <c r="EC62" s="146"/>
      <c r="ED62" s="146"/>
      <c r="EE62" s="146"/>
      <c r="EF62" s="146"/>
      <c r="EG62" s="146"/>
      <c r="EH62" s="146"/>
      <c r="EI62" s="146"/>
      <c r="EJ62" s="146"/>
      <c r="EK62" s="146"/>
      <c r="EL62" s="146"/>
      <c r="EM62" s="146"/>
      <c r="EN62" s="146"/>
      <c r="EO62" s="146"/>
      <c r="EP62" s="146"/>
      <c r="EQ62" s="146"/>
      <c r="ER62" s="146"/>
      <c r="ES62" s="146"/>
      <c r="ET62" s="146"/>
    </row>
    <row r="63" spans="1:150" s="147" customFormat="1" ht="25.5" hidden="1" customHeight="1" x14ac:dyDescent="0.25">
      <c r="A63" s="53" t="s">
        <v>129</v>
      </c>
      <c r="B63" s="53" t="s">
        <v>424</v>
      </c>
      <c r="C63" s="53" t="s">
        <v>425</v>
      </c>
      <c r="D63" s="41" t="s">
        <v>426</v>
      </c>
      <c r="E63" s="32" t="s">
        <v>272</v>
      </c>
      <c r="F63" s="32" t="s">
        <v>148</v>
      </c>
      <c r="G63" s="32" t="s">
        <v>290</v>
      </c>
      <c r="H63" s="31" t="s">
        <v>161</v>
      </c>
      <c r="I63" s="32" t="s">
        <v>115</v>
      </c>
      <c r="J63" s="32"/>
      <c r="K63" s="32"/>
      <c r="L63" s="32"/>
      <c r="M63" s="32"/>
      <c r="N63" s="42">
        <v>739105.85</v>
      </c>
      <c r="O63" s="42">
        <v>55432.94</v>
      </c>
      <c r="P63" s="42">
        <v>55432.93</v>
      </c>
      <c r="Q63" s="75">
        <v>0</v>
      </c>
      <c r="R63" s="33">
        <v>0</v>
      </c>
      <c r="S63" s="33">
        <v>628239.98</v>
      </c>
      <c r="T63" s="34">
        <v>42947</v>
      </c>
      <c r="U63" s="35">
        <v>43008</v>
      </c>
      <c r="V63" s="35">
        <v>43100</v>
      </c>
      <c r="W63" s="36">
        <v>44255</v>
      </c>
      <c r="X63" s="114">
        <v>0</v>
      </c>
      <c r="Y63" s="114">
        <v>0</v>
      </c>
      <c r="Z63" s="114">
        <v>150000</v>
      </c>
      <c r="AA63" s="114">
        <v>250000</v>
      </c>
      <c r="AB63" s="114">
        <f>S63-Z63-AA63</f>
        <v>228239.97999999998</v>
      </c>
      <c r="AC63" s="114"/>
      <c r="AD63" s="139"/>
      <c r="AE63" s="144"/>
      <c r="AF63" s="145">
        <v>22</v>
      </c>
      <c r="AG63" s="129" t="s">
        <v>243</v>
      </c>
      <c r="AH63" s="129"/>
      <c r="AI63" s="141"/>
      <c r="AJ63" s="144"/>
      <c r="AK63" s="145"/>
      <c r="AL63" s="129"/>
      <c r="AM63" s="129"/>
      <c r="AN63" s="129"/>
      <c r="AO63" s="129"/>
      <c r="AP63" s="129" t="s">
        <v>216</v>
      </c>
      <c r="AQ63" s="129" t="s">
        <v>750</v>
      </c>
      <c r="AR63" s="118">
        <v>594</v>
      </c>
      <c r="AS63" s="129" t="s">
        <v>218</v>
      </c>
      <c r="AT63" s="129" t="s">
        <v>751</v>
      </c>
      <c r="AU63" s="129">
        <v>1</v>
      </c>
      <c r="AV63" s="144"/>
      <c r="AW63" s="144"/>
      <c r="AX63" s="144"/>
      <c r="AY63" s="129"/>
      <c r="AZ63" s="129"/>
      <c r="BA63" s="129"/>
      <c r="BB63" s="129"/>
      <c r="BC63" s="129"/>
      <c r="BD63" s="129"/>
      <c r="BE63" s="129"/>
      <c r="BF63" s="129"/>
      <c r="BG63" s="141"/>
      <c r="BH63" s="57" t="s">
        <v>870</v>
      </c>
      <c r="BI63" s="364" t="s">
        <v>941</v>
      </c>
      <c r="BJ63" s="146"/>
      <c r="BK63" s="146"/>
      <c r="BL63" s="146"/>
      <c r="BM63" s="146"/>
      <c r="BN63" s="146"/>
      <c r="BO63" s="146"/>
      <c r="BP63" s="146"/>
      <c r="BQ63" s="146"/>
      <c r="BR63" s="146"/>
      <c r="BS63" s="146"/>
      <c r="BT63" s="146"/>
      <c r="BU63" s="146"/>
      <c r="BV63" s="146"/>
      <c r="BW63" s="146"/>
      <c r="BX63" s="146"/>
      <c r="BY63" s="146"/>
      <c r="BZ63" s="146"/>
      <c r="CA63" s="146"/>
      <c r="CB63" s="146"/>
      <c r="CC63" s="146"/>
      <c r="CD63" s="146"/>
      <c r="CE63" s="146"/>
      <c r="CF63" s="146"/>
      <c r="CG63" s="146"/>
      <c r="CH63" s="146"/>
      <c r="CI63" s="146"/>
      <c r="CJ63" s="146"/>
      <c r="CK63" s="146"/>
      <c r="CL63" s="146"/>
      <c r="CM63" s="146"/>
      <c r="CN63" s="146"/>
      <c r="CO63" s="146"/>
      <c r="CP63" s="146"/>
      <c r="CQ63" s="146"/>
      <c r="CR63" s="146"/>
      <c r="CS63" s="146"/>
      <c r="CT63" s="146"/>
      <c r="CU63" s="146"/>
      <c r="CV63" s="146"/>
      <c r="CW63" s="146"/>
      <c r="CX63" s="146"/>
      <c r="CY63" s="146"/>
      <c r="CZ63" s="146"/>
      <c r="DA63" s="146"/>
      <c r="DB63" s="146"/>
      <c r="DC63" s="146"/>
      <c r="DD63" s="146"/>
      <c r="DE63" s="146"/>
      <c r="DF63" s="146"/>
      <c r="DG63" s="146"/>
      <c r="DH63" s="146"/>
      <c r="DI63" s="146"/>
      <c r="DJ63" s="146"/>
      <c r="DK63" s="146"/>
      <c r="DL63" s="146"/>
      <c r="DM63" s="146"/>
      <c r="DN63" s="146"/>
      <c r="DO63" s="146"/>
      <c r="DP63" s="146"/>
      <c r="DQ63" s="146"/>
      <c r="DR63" s="146"/>
      <c r="DS63" s="146"/>
      <c r="DT63" s="146"/>
      <c r="DU63" s="146"/>
      <c r="DV63" s="146"/>
      <c r="DW63" s="146"/>
      <c r="DX63" s="146"/>
      <c r="DY63" s="146"/>
      <c r="DZ63" s="146"/>
      <c r="EA63" s="146"/>
      <c r="EB63" s="146"/>
      <c r="EC63" s="146"/>
      <c r="ED63" s="146"/>
      <c r="EE63" s="146"/>
      <c r="EF63" s="146"/>
      <c r="EG63" s="146"/>
      <c r="EH63" s="146"/>
      <c r="EI63" s="146"/>
      <c r="EJ63" s="146"/>
      <c r="EK63" s="146"/>
      <c r="EL63" s="146"/>
      <c r="EM63" s="146"/>
      <c r="EN63" s="146"/>
      <c r="EO63" s="146"/>
      <c r="EP63" s="146"/>
      <c r="EQ63" s="146"/>
      <c r="ER63" s="146"/>
      <c r="ES63" s="146"/>
      <c r="ET63" s="146"/>
    </row>
    <row r="64" spans="1:150" s="113" customFormat="1" ht="25.5" hidden="1" customHeight="1" x14ac:dyDescent="0.25">
      <c r="A64" s="72" t="s">
        <v>92</v>
      </c>
      <c r="B64" s="73" t="s">
        <v>83</v>
      </c>
      <c r="C64" s="73"/>
      <c r="D64" s="22" t="s">
        <v>427</v>
      </c>
      <c r="E64" s="23"/>
      <c r="F64" s="23"/>
      <c r="G64" s="23"/>
      <c r="H64" s="23"/>
      <c r="I64" s="23"/>
      <c r="J64" s="23"/>
      <c r="K64" s="23"/>
      <c r="L64" s="23"/>
      <c r="M64" s="23"/>
      <c r="N64" s="23"/>
      <c r="O64" s="23"/>
      <c r="P64" s="23"/>
      <c r="Q64" s="23"/>
      <c r="R64" s="23"/>
      <c r="S64" s="24"/>
      <c r="T64" s="25"/>
      <c r="U64" s="38"/>
      <c r="V64" s="38"/>
      <c r="W64" s="28" t="s">
        <v>275</v>
      </c>
      <c r="X64" s="108"/>
      <c r="Y64" s="108"/>
      <c r="Z64" s="108"/>
      <c r="AA64" s="108"/>
      <c r="AB64" s="108"/>
      <c r="AC64" s="108"/>
      <c r="AD64" s="138"/>
      <c r="AE64" s="109"/>
      <c r="AF64" s="112"/>
      <c r="AG64" s="110"/>
      <c r="AH64" s="110"/>
      <c r="AI64" s="111"/>
      <c r="AJ64" s="109"/>
      <c r="AK64" s="112"/>
      <c r="AL64" s="110"/>
      <c r="AM64" s="110"/>
      <c r="AN64" s="110"/>
      <c r="AO64" s="110"/>
      <c r="AP64" s="110"/>
      <c r="AQ64" s="110"/>
      <c r="AR64" s="110"/>
      <c r="AS64" s="110"/>
      <c r="AT64" s="110"/>
      <c r="AU64" s="110"/>
      <c r="AV64" s="110"/>
      <c r="AW64" s="110"/>
      <c r="AX64" s="110"/>
      <c r="AY64" s="110"/>
      <c r="AZ64" s="110"/>
      <c r="BA64" s="110"/>
      <c r="BB64" s="110"/>
      <c r="BC64" s="110"/>
      <c r="BD64" s="110"/>
      <c r="BE64" s="110"/>
      <c r="BF64" s="110"/>
      <c r="BG64" s="111"/>
      <c r="BH64" s="57"/>
      <c r="BI64" s="364" t="s">
        <v>275</v>
      </c>
      <c r="BJ64" s="101"/>
      <c r="BK64" s="101"/>
      <c r="BL64" s="101"/>
      <c r="BM64" s="101"/>
      <c r="BN64" s="101"/>
      <c r="BO64" s="101"/>
      <c r="BP64" s="101"/>
      <c r="BQ64" s="101"/>
      <c r="BR64" s="101"/>
      <c r="BS64" s="101"/>
      <c r="BT64" s="101"/>
      <c r="BU64" s="101"/>
      <c r="BV64" s="101"/>
      <c r="BW64" s="101"/>
      <c r="BX64" s="101"/>
      <c r="BY64" s="101"/>
      <c r="BZ64" s="101"/>
      <c r="CA64" s="101"/>
      <c r="CB64" s="101"/>
      <c r="CC64" s="101"/>
      <c r="CD64" s="101"/>
      <c r="CE64" s="101"/>
      <c r="CF64" s="101"/>
      <c r="CG64" s="101"/>
      <c r="CH64" s="101"/>
      <c r="CI64" s="101"/>
      <c r="CJ64" s="101"/>
      <c r="CK64" s="101"/>
      <c r="CL64" s="101"/>
      <c r="CM64" s="101"/>
      <c r="CN64" s="101"/>
      <c r="CO64" s="101"/>
      <c r="CP64" s="101"/>
      <c r="CQ64" s="101"/>
      <c r="CR64" s="101"/>
      <c r="CS64" s="101"/>
      <c r="CT64" s="101"/>
      <c r="CU64" s="101"/>
      <c r="CV64" s="101"/>
      <c r="CW64" s="101"/>
      <c r="CX64" s="101"/>
      <c r="CY64" s="101"/>
      <c r="CZ64" s="101"/>
      <c r="DA64" s="101"/>
      <c r="DB64" s="101"/>
      <c r="DC64" s="101"/>
      <c r="DD64" s="101"/>
      <c r="DE64" s="101"/>
      <c r="DF64" s="101"/>
      <c r="DG64" s="101"/>
      <c r="DH64" s="101"/>
      <c r="DI64" s="101"/>
      <c r="DJ64" s="101"/>
      <c r="DK64" s="101"/>
      <c r="DL64" s="101"/>
      <c r="DM64" s="101"/>
      <c r="DN64" s="101"/>
      <c r="DO64" s="101"/>
      <c r="DP64" s="101"/>
      <c r="DQ64" s="101"/>
      <c r="DR64" s="101"/>
      <c r="DS64" s="101"/>
      <c r="DT64" s="101"/>
      <c r="DU64" s="101"/>
      <c r="DV64" s="101"/>
      <c r="DW64" s="101"/>
      <c r="DX64" s="101"/>
      <c r="DY64" s="101"/>
      <c r="DZ64" s="101"/>
      <c r="EA64" s="101"/>
      <c r="EB64" s="101"/>
      <c r="EC64" s="101"/>
      <c r="ED64" s="101"/>
      <c r="EE64" s="101"/>
      <c r="EF64" s="101"/>
      <c r="EG64" s="101"/>
      <c r="EH64" s="101"/>
      <c r="EI64" s="101"/>
      <c r="EJ64" s="101"/>
      <c r="EK64" s="101"/>
      <c r="EL64" s="101"/>
      <c r="EM64" s="101"/>
      <c r="EN64" s="101"/>
      <c r="EO64" s="101"/>
      <c r="EP64" s="101"/>
      <c r="EQ64" s="101"/>
      <c r="ER64" s="101"/>
      <c r="ES64" s="101"/>
      <c r="ET64" s="101"/>
    </row>
    <row r="65" spans="1:150" s="147" customFormat="1" ht="25.5" hidden="1" customHeight="1" x14ac:dyDescent="0.25">
      <c r="A65" s="53" t="s">
        <v>135</v>
      </c>
      <c r="B65" s="53" t="s">
        <v>428</v>
      </c>
      <c r="C65" s="53" t="s">
        <v>429</v>
      </c>
      <c r="D65" s="32" t="s">
        <v>430</v>
      </c>
      <c r="E65" s="32" t="s">
        <v>280</v>
      </c>
      <c r="F65" s="32" t="s">
        <v>148</v>
      </c>
      <c r="G65" s="76" t="s">
        <v>321</v>
      </c>
      <c r="H65" s="32" t="s">
        <v>160</v>
      </c>
      <c r="I65" s="32" t="s">
        <v>115</v>
      </c>
      <c r="J65" s="32"/>
      <c r="K65" s="32"/>
      <c r="L65" s="32"/>
      <c r="M65" s="32"/>
      <c r="N65" s="33">
        <v>143989.53</v>
      </c>
      <c r="O65" s="33">
        <v>23654.2</v>
      </c>
      <c r="P65" s="33">
        <v>0</v>
      </c>
      <c r="Q65" s="33">
        <v>0</v>
      </c>
      <c r="R65" s="33">
        <v>0</v>
      </c>
      <c r="S65" s="33">
        <v>120335.33</v>
      </c>
      <c r="T65" s="34">
        <v>42887</v>
      </c>
      <c r="U65" s="35">
        <v>42979</v>
      </c>
      <c r="V65" s="35">
        <v>43100</v>
      </c>
      <c r="W65" s="36">
        <v>43585</v>
      </c>
      <c r="X65" s="114">
        <v>0</v>
      </c>
      <c r="Y65" s="114">
        <v>0</v>
      </c>
      <c r="Z65" s="114">
        <v>100000</v>
      </c>
      <c r="AA65" s="114">
        <f>S65-Z65</f>
        <v>20335.330000000002</v>
      </c>
      <c r="AB65" s="114">
        <v>0</v>
      </c>
      <c r="AC65" s="114"/>
      <c r="AD65" s="139"/>
      <c r="AE65" s="144"/>
      <c r="AF65" s="145">
        <v>24</v>
      </c>
      <c r="AG65" s="129" t="s">
        <v>244</v>
      </c>
      <c r="AH65" s="129"/>
      <c r="AI65" s="141"/>
      <c r="AJ65" s="144"/>
      <c r="AK65" s="145"/>
      <c r="AL65" s="129"/>
      <c r="AM65" s="129"/>
      <c r="AN65" s="129"/>
      <c r="AO65" s="129"/>
      <c r="AP65" s="129" t="s">
        <v>217</v>
      </c>
      <c r="AQ65" s="129" t="s">
        <v>752</v>
      </c>
      <c r="AR65" s="116">
        <v>1</v>
      </c>
      <c r="AS65" s="129" t="s">
        <v>216</v>
      </c>
      <c r="AT65" s="129" t="s">
        <v>750</v>
      </c>
      <c r="AU65" s="118">
        <v>342</v>
      </c>
      <c r="AV65" s="129"/>
      <c r="AW65" s="129"/>
      <c r="AX65" s="118"/>
      <c r="AY65" s="129"/>
      <c r="AZ65" s="129"/>
      <c r="BA65" s="129"/>
      <c r="BB65" s="129"/>
      <c r="BC65" s="129"/>
      <c r="BD65" s="129"/>
      <c r="BE65" s="129"/>
      <c r="BF65" s="129"/>
      <c r="BG65" s="141"/>
      <c r="BH65" s="57" t="s">
        <v>874</v>
      </c>
      <c r="BI65" s="364" t="s">
        <v>941</v>
      </c>
      <c r="BJ65" s="146"/>
      <c r="BK65" s="146"/>
      <c r="BL65" s="146"/>
      <c r="BM65" s="146"/>
      <c r="BN65" s="146"/>
      <c r="BO65" s="146"/>
      <c r="BP65" s="146"/>
      <c r="BQ65" s="146"/>
      <c r="BR65" s="146"/>
      <c r="BS65" s="146"/>
      <c r="BT65" s="146"/>
      <c r="BU65" s="146"/>
      <c r="BV65" s="146"/>
      <c r="BW65" s="146"/>
      <c r="BX65" s="146"/>
      <c r="BY65" s="146"/>
      <c r="BZ65" s="146"/>
      <c r="CA65" s="146"/>
      <c r="CB65" s="146"/>
      <c r="CC65" s="146"/>
      <c r="CD65" s="146"/>
      <c r="CE65" s="146"/>
      <c r="CF65" s="146"/>
      <c r="CG65" s="146"/>
      <c r="CH65" s="146"/>
      <c r="CI65" s="146"/>
      <c r="CJ65" s="146"/>
      <c r="CK65" s="146"/>
      <c r="CL65" s="146"/>
      <c r="CM65" s="146"/>
      <c r="CN65" s="146"/>
      <c r="CO65" s="146"/>
      <c r="CP65" s="146"/>
      <c r="CQ65" s="146"/>
      <c r="CR65" s="146"/>
      <c r="CS65" s="146"/>
      <c r="CT65" s="146"/>
      <c r="CU65" s="146"/>
      <c r="CV65" s="146"/>
      <c r="CW65" s="146"/>
      <c r="CX65" s="146"/>
      <c r="CY65" s="146"/>
      <c r="CZ65" s="146"/>
      <c r="DA65" s="146"/>
      <c r="DB65" s="146"/>
      <c r="DC65" s="146"/>
      <c r="DD65" s="146"/>
      <c r="DE65" s="146"/>
      <c r="DF65" s="146"/>
      <c r="DG65" s="146"/>
      <c r="DH65" s="146"/>
      <c r="DI65" s="146"/>
      <c r="DJ65" s="146"/>
      <c r="DK65" s="146"/>
      <c r="DL65" s="146"/>
      <c r="DM65" s="146"/>
      <c r="DN65" s="146"/>
      <c r="DO65" s="146"/>
      <c r="DP65" s="146"/>
      <c r="DQ65" s="146"/>
      <c r="DR65" s="146"/>
      <c r="DS65" s="146"/>
      <c r="DT65" s="146"/>
      <c r="DU65" s="146"/>
      <c r="DV65" s="146"/>
      <c r="DW65" s="146"/>
      <c r="DX65" s="146"/>
      <c r="DY65" s="146"/>
      <c r="DZ65" s="146"/>
      <c r="EA65" s="146"/>
      <c r="EB65" s="146"/>
      <c r="EC65" s="146"/>
      <c r="ED65" s="146"/>
      <c r="EE65" s="146"/>
      <c r="EF65" s="146"/>
      <c r="EG65" s="146"/>
      <c r="EH65" s="146"/>
      <c r="EI65" s="146"/>
      <c r="EJ65" s="146"/>
      <c r="EK65" s="146"/>
      <c r="EL65" s="146"/>
      <c r="EM65" s="146"/>
      <c r="EN65" s="146"/>
      <c r="EO65" s="146"/>
      <c r="EP65" s="146"/>
      <c r="EQ65" s="146"/>
      <c r="ER65" s="146"/>
      <c r="ES65" s="146"/>
      <c r="ET65" s="146"/>
    </row>
    <row r="66" spans="1:150" s="147" customFormat="1" ht="25.5" hidden="1" customHeight="1" x14ac:dyDescent="0.25">
      <c r="A66" s="53" t="s">
        <v>137</v>
      </c>
      <c r="B66" s="53" t="s">
        <v>431</v>
      </c>
      <c r="C66" s="53" t="s">
        <v>432</v>
      </c>
      <c r="D66" s="32" t="s">
        <v>433</v>
      </c>
      <c r="E66" s="32" t="s">
        <v>297</v>
      </c>
      <c r="F66" s="32" t="s">
        <v>148</v>
      </c>
      <c r="G66" s="32" t="s">
        <v>326</v>
      </c>
      <c r="H66" s="32" t="s">
        <v>160</v>
      </c>
      <c r="I66" s="32" t="s">
        <v>115</v>
      </c>
      <c r="J66" s="32"/>
      <c r="K66" s="32"/>
      <c r="L66" s="32"/>
      <c r="M66" s="32"/>
      <c r="N66" s="33">
        <v>179893.5</v>
      </c>
      <c r="O66" s="33">
        <v>26984.04</v>
      </c>
      <c r="P66" s="33">
        <v>0</v>
      </c>
      <c r="Q66" s="33">
        <v>0</v>
      </c>
      <c r="R66" s="33">
        <v>0</v>
      </c>
      <c r="S66" s="33">
        <v>152909.46</v>
      </c>
      <c r="T66" s="34">
        <v>42887</v>
      </c>
      <c r="U66" s="35">
        <v>43009</v>
      </c>
      <c r="V66" s="35">
        <v>43100</v>
      </c>
      <c r="W66" s="36">
        <v>43585</v>
      </c>
      <c r="X66" s="114">
        <v>0</v>
      </c>
      <c r="Y66" s="114">
        <v>0</v>
      </c>
      <c r="Z66" s="114">
        <v>100000</v>
      </c>
      <c r="AA66" s="114">
        <v>53887</v>
      </c>
      <c r="AB66" s="114">
        <v>0</v>
      </c>
      <c r="AC66" s="114"/>
      <c r="AD66" s="139"/>
      <c r="AE66" s="144"/>
      <c r="AF66" s="145">
        <v>24</v>
      </c>
      <c r="AG66" s="129" t="s">
        <v>244</v>
      </c>
      <c r="AH66" s="129"/>
      <c r="AI66" s="141"/>
      <c r="AJ66" s="144"/>
      <c r="AK66" s="145"/>
      <c r="AL66" s="129"/>
      <c r="AM66" s="129"/>
      <c r="AN66" s="129"/>
      <c r="AO66" s="129"/>
      <c r="AP66" s="129" t="s">
        <v>217</v>
      </c>
      <c r="AQ66" s="129" t="s">
        <v>752</v>
      </c>
      <c r="AR66" s="129">
        <v>1</v>
      </c>
      <c r="AS66" s="129" t="s">
        <v>216</v>
      </c>
      <c r="AT66" s="129" t="s">
        <v>750</v>
      </c>
      <c r="AU66" s="118">
        <v>269</v>
      </c>
      <c r="AV66" s="129"/>
      <c r="AW66" s="129"/>
      <c r="AX66" s="118"/>
      <c r="AY66" s="129"/>
      <c r="AZ66" s="129"/>
      <c r="BA66" s="129"/>
      <c r="BB66" s="129"/>
      <c r="BC66" s="129"/>
      <c r="BD66" s="129"/>
      <c r="BE66" s="129"/>
      <c r="BF66" s="129"/>
      <c r="BG66" s="141"/>
      <c r="BH66" s="57" t="s">
        <v>875</v>
      </c>
      <c r="BI66" s="364" t="s">
        <v>941</v>
      </c>
      <c r="BJ66" s="146"/>
      <c r="BK66" s="146"/>
      <c r="BL66" s="146"/>
      <c r="BM66" s="146"/>
      <c r="BN66" s="146"/>
      <c r="BO66" s="146"/>
      <c r="BP66" s="146"/>
      <c r="BQ66" s="146"/>
      <c r="BR66" s="146"/>
      <c r="BS66" s="146"/>
      <c r="BT66" s="146"/>
      <c r="BU66" s="146"/>
      <c r="BV66" s="146"/>
      <c r="BW66" s="146"/>
      <c r="BX66" s="146"/>
      <c r="BY66" s="146"/>
      <c r="BZ66" s="146"/>
      <c r="CA66" s="146"/>
      <c r="CB66" s="146"/>
      <c r="CC66" s="146"/>
      <c r="CD66" s="146"/>
      <c r="CE66" s="146"/>
      <c r="CF66" s="146"/>
      <c r="CG66" s="146"/>
      <c r="CH66" s="146"/>
      <c r="CI66" s="146"/>
      <c r="CJ66" s="146"/>
      <c r="CK66" s="146"/>
      <c r="CL66" s="146"/>
      <c r="CM66" s="146"/>
      <c r="CN66" s="146"/>
      <c r="CO66" s="146"/>
      <c r="CP66" s="146"/>
      <c r="CQ66" s="146"/>
      <c r="CR66" s="146"/>
      <c r="CS66" s="146"/>
      <c r="CT66" s="146"/>
      <c r="CU66" s="146"/>
      <c r="CV66" s="146"/>
      <c r="CW66" s="146"/>
      <c r="CX66" s="146"/>
      <c r="CY66" s="146"/>
      <c r="CZ66" s="146"/>
      <c r="DA66" s="146"/>
      <c r="DB66" s="146"/>
      <c r="DC66" s="146"/>
      <c r="DD66" s="146"/>
      <c r="DE66" s="146"/>
      <c r="DF66" s="146"/>
      <c r="DG66" s="146"/>
      <c r="DH66" s="146"/>
      <c r="DI66" s="146"/>
      <c r="DJ66" s="146"/>
      <c r="DK66" s="146"/>
      <c r="DL66" s="146"/>
      <c r="DM66" s="146"/>
      <c r="DN66" s="146"/>
      <c r="DO66" s="146"/>
      <c r="DP66" s="146"/>
      <c r="DQ66" s="146"/>
      <c r="DR66" s="146"/>
      <c r="DS66" s="146"/>
      <c r="DT66" s="146"/>
      <c r="DU66" s="146"/>
      <c r="DV66" s="146"/>
      <c r="DW66" s="146"/>
      <c r="DX66" s="146"/>
      <c r="DY66" s="146"/>
      <c r="DZ66" s="146"/>
      <c r="EA66" s="146"/>
      <c r="EB66" s="146"/>
      <c r="EC66" s="146"/>
      <c r="ED66" s="146"/>
      <c r="EE66" s="146"/>
      <c r="EF66" s="146"/>
      <c r="EG66" s="146"/>
      <c r="EH66" s="146"/>
      <c r="EI66" s="146"/>
      <c r="EJ66" s="146"/>
      <c r="EK66" s="146"/>
      <c r="EL66" s="146"/>
      <c r="EM66" s="146"/>
      <c r="EN66" s="146"/>
      <c r="EO66" s="146"/>
      <c r="EP66" s="146"/>
      <c r="EQ66" s="146"/>
      <c r="ER66" s="146"/>
      <c r="ES66" s="146"/>
      <c r="ET66" s="146"/>
    </row>
    <row r="67" spans="1:150" s="147" customFormat="1" ht="25.5" hidden="1" customHeight="1" x14ac:dyDescent="0.25">
      <c r="A67" s="53" t="s">
        <v>138</v>
      </c>
      <c r="B67" s="53" t="s">
        <v>434</v>
      </c>
      <c r="C67" s="53" t="s">
        <v>435</v>
      </c>
      <c r="D67" s="32" t="s">
        <v>436</v>
      </c>
      <c r="E67" s="32" t="s">
        <v>272</v>
      </c>
      <c r="F67" s="32" t="s">
        <v>148</v>
      </c>
      <c r="G67" s="32" t="s">
        <v>290</v>
      </c>
      <c r="H67" s="32" t="s">
        <v>160</v>
      </c>
      <c r="I67" s="32" t="s">
        <v>115</v>
      </c>
      <c r="J67" s="32"/>
      <c r="K67" s="32"/>
      <c r="L67" s="32"/>
      <c r="M67" s="32"/>
      <c r="N67" s="33">
        <v>324610.48</v>
      </c>
      <c r="O67" s="33">
        <v>107117.26</v>
      </c>
      <c r="P67" s="33">
        <v>0</v>
      </c>
      <c r="Q67" s="33">
        <v>0</v>
      </c>
      <c r="R67" s="33">
        <v>0</v>
      </c>
      <c r="S67" s="33">
        <v>217493.22</v>
      </c>
      <c r="T67" s="34">
        <v>42887</v>
      </c>
      <c r="U67" s="35">
        <v>43098</v>
      </c>
      <c r="V67" s="35">
        <v>43190</v>
      </c>
      <c r="W67" s="36">
        <v>43889</v>
      </c>
      <c r="X67" s="114">
        <v>0</v>
      </c>
      <c r="Y67" s="114">
        <v>0</v>
      </c>
      <c r="Z67" s="114">
        <v>88000</v>
      </c>
      <c r="AA67" s="114">
        <v>100000</v>
      </c>
      <c r="AB67" s="114">
        <v>24733</v>
      </c>
      <c r="AC67" s="114"/>
      <c r="AD67" s="139"/>
      <c r="AE67" s="144"/>
      <c r="AF67" s="145">
        <v>24</v>
      </c>
      <c r="AG67" s="129" t="s">
        <v>244</v>
      </c>
      <c r="AH67" s="129"/>
      <c r="AI67" s="141"/>
      <c r="AJ67" s="144"/>
      <c r="AK67" s="145"/>
      <c r="AL67" s="129"/>
      <c r="AM67" s="129"/>
      <c r="AN67" s="129"/>
      <c r="AO67" s="129"/>
      <c r="AP67" s="129" t="s">
        <v>217</v>
      </c>
      <c r="AQ67" s="129" t="s">
        <v>752</v>
      </c>
      <c r="AR67" s="129">
        <v>1</v>
      </c>
      <c r="AS67" s="129" t="s">
        <v>216</v>
      </c>
      <c r="AT67" s="129" t="s">
        <v>750</v>
      </c>
      <c r="AU67" s="118">
        <v>650</v>
      </c>
      <c r="AV67" s="129"/>
      <c r="AW67" s="129"/>
      <c r="AX67" s="118"/>
      <c r="AY67" s="129"/>
      <c r="AZ67" s="129"/>
      <c r="BA67" s="129"/>
      <c r="BB67" s="129"/>
      <c r="BC67" s="129"/>
      <c r="BD67" s="129"/>
      <c r="BE67" s="129"/>
      <c r="BF67" s="129"/>
      <c r="BG67" s="141"/>
      <c r="BH67" s="57" t="s">
        <v>876</v>
      </c>
      <c r="BI67" s="364" t="s">
        <v>941</v>
      </c>
      <c r="BJ67" s="146"/>
      <c r="BK67" s="146"/>
      <c r="BL67" s="146"/>
      <c r="BM67" s="146"/>
      <c r="BN67" s="146"/>
      <c r="BO67" s="146"/>
      <c r="BP67" s="146"/>
      <c r="BQ67" s="146"/>
      <c r="BR67" s="146"/>
      <c r="BS67" s="146"/>
      <c r="BT67" s="146"/>
      <c r="BU67" s="146"/>
      <c r="BV67" s="146"/>
      <c r="BW67" s="146"/>
      <c r="BX67" s="146"/>
      <c r="BY67" s="146"/>
      <c r="BZ67" s="146"/>
      <c r="CA67" s="146"/>
      <c r="CB67" s="146"/>
      <c r="CC67" s="146"/>
      <c r="CD67" s="146"/>
      <c r="CE67" s="146"/>
      <c r="CF67" s="146"/>
      <c r="CG67" s="146"/>
      <c r="CH67" s="146"/>
      <c r="CI67" s="146"/>
      <c r="CJ67" s="146"/>
      <c r="CK67" s="146"/>
      <c r="CL67" s="146"/>
      <c r="CM67" s="146"/>
      <c r="CN67" s="146"/>
      <c r="CO67" s="146"/>
      <c r="CP67" s="146"/>
      <c r="CQ67" s="146"/>
      <c r="CR67" s="146"/>
      <c r="CS67" s="146"/>
      <c r="CT67" s="146"/>
      <c r="CU67" s="146"/>
      <c r="CV67" s="146"/>
      <c r="CW67" s="146"/>
      <c r="CX67" s="146"/>
      <c r="CY67" s="146"/>
      <c r="CZ67" s="146"/>
      <c r="DA67" s="146"/>
      <c r="DB67" s="146"/>
      <c r="DC67" s="146"/>
      <c r="DD67" s="146"/>
      <c r="DE67" s="146"/>
      <c r="DF67" s="146"/>
      <c r="DG67" s="146"/>
      <c r="DH67" s="146"/>
      <c r="DI67" s="146"/>
      <c r="DJ67" s="146"/>
      <c r="DK67" s="146"/>
      <c r="DL67" s="146"/>
      <c r="DM67" s="146"/>
      <c r="DN67" s="146"/>
      <c r="DO67" s="146"/>
      <c r="DP67" s="146"/>
      <c r="DQ67" s="146"/>
      <c r="DR67" s="146"/>
      <c r="DS67" s="146"/>
      <c r="DT67" s="146"/>
      <c r="DU67" s="146"/>
      <c r="DV67" s="146"/>
      <c r="DW67" s="146"/>
      <c r="DX67" s="146"/>
      <c r="DY67" s="146"/>
      <c r="DZ67" s="146"/>
      <c r="EA67" s="146"/>
      <c r="EB67" s="146"/>
      <c r="EC67" s="146"/>
      <c r="ED67" s="146"/>
      <c r="EE67" s="146"/>
      <c r="EF67" s="146"/>
      <c r="EG67" s="146"/>
      <c r="EH67" s="146"/>
      <c r="EI67" s="146"/>
      <c r="EJ67" s="146"/>
      <c r="EK67" s="146"/>
      <c r="EL67" s="146"/>
      <c r="EM67" s="146"/>
      <c r="EN67" s="146"/>
      <c r="EO67" s="146"/>
      <c r="EP67" s="146"/>
      <c r="EQ67" s="146"/>
      <c r="ER67" s="146"/>
      <c r="ES67" s="146"/>
      <c r="ET67" s="146"/>
    </row>
    <row r="68" spans="1:150" s="147" customFormat="1" ht="25.5" hidden="1" customHeight="1" x14ac:dyDescent="0.25">
      <c r="A68" s="53" t="s">
        <v>139</v>
      </c>
      <c r="B68" s="53" t="s">
        <v>437</v>
      </c>
      <c r="C68" s="53" t="s">
        <v>438</v>
      </c>
      <c r="D68" s="32" t="s">
        <v>439</v>
      </c>
      <c r="E68" s="32" t="s">
        <v>440</v>
      </c>
      <c r="F68" s="32" t="s">
        <v>148</v>
      </c>
      <c r="G68" s="32" t="s">
        <v>417</v>
      </c>
      <c r="H68" s="32" t="s">
        <v>160</v>
      </c>
      <c r="I68" s="32" t="s">
        <v>115</v>
      </c>
      <c r="J68" s="32"/>
      <c r="K68" s="32"/>
      <c r="L68" s="32"/>
      <c r="M68" s="32"/>
      <c r="N68" s="33">
        <v>92842.82</v>
      </c>
      <c r="O68" s="33">
        <v>28431.83</v>
      </c>
      <c r="P68" s="33">
        <v>0</v>
      </c>
      <c r="Q68" s="33">
        <v>0</v>
      </c>
      <c r="R68" s="33">
        <v>0</v>
      </c>
      <c r="S68" s="33">
        <v>64410.99</v>
      </c>
      <c r="T68" s="34">
        <v>42887</v>
      </c>
      <c r="U68" s="35">
        <v>42948</v>
      </c>
      <c r="V68" s="35">
        <v>43100</v>
      </c>
      <c r="W68" s="36">
        <v>43585</v>
      </c>
      <c r="X68" s="114">
        <v>0</v>
      </c>
      <c r="Y68" s="114">
        <v>0</v>
      </c>
      <c r="Z68" s="114">
        <v>42000</v>
      </c>
      <c r="AA68" s="114">
        <v>22411</v>
      </c>
      <c r="AB68" s="114">
        <v>0</v>
      </c>
      <c r="AC68" s="114"/>
      <c r="AD68" s="139"/>
      <c r="AE68" s="144"/>
      <c r="AF68" s="145">
        <v>24</v>
      </c>
      <c r="AG68" s="129" t="s">
        <v>244</v>
      </c>
      <c r="AH68" s="129"/>
      <c r="AI68" s="141"/>
      <c r="AJ68" s="144"/>
      <c r="AK68" s="145"/>
      <c r="AL68" s="129"/>
      <c r="AM68" s="129"/>
      <c r="AN68" s="129"/>
      <c r="AO68" s="129"/>
      <c r="AP68" s="129" t="s">
        <v>217</v>
      </c>
      <c r="AQ68" s="129" t="s">
        <v>752</v>
      </c>
      <c r="AR68" s="129">
        <v>1</v>
      </c>
      <c r="AS68" s="129" t="s">
        <v>216</v>
      </c>
      <c r="AT68" s="129" t="s">
        <v>750</v>
      </c>
      <c r="AU68" s="118">
        <v>60</v>
      </c>
      <c r="AV68" s="129"/>
      <c r="AW68" s="129"/>
      <c r="AX68" s="118"/>
      <c r="AY68" s="129"/>
      <c r="AZ68" s="129"/>
      <c r="BA68" s="129"/>
      <c r="BB68" s="129"/>
      <c r="BC68" s="129"/>
      <c r="BD68" s="129"/>
      <c r="BE68" s="129"/>
      <c r="BF68" s="129"/>
      <c r="BG68" s="141"/>
      <c r="BH68" s="57" t="s">
        <v>873</v>
      </c>
      <c r="BI68" s="364" t="s">
        <v>941</v>
      </c>
      <c r="BJ68" s="146"/>
      <c r="BK68" s="146"/>
      <c r="BL68" s="146"/>
      <c r="BM68" s="146"/>
      <c r="BN68" s="146"/>
      <c r="BO68" s="146"/>
      <c r="BP68" s="146"/>
      <c r="BQ68" s="146"/>
      <c r="BR68" s="146"/>
      <c r="BS68" s="146"/>
      <c r="BT68" s="146"/>
      <c r="BU68" s="146"/>
      <c r="BV68" s="146"/>
      <c r="BW68" s="146"/>
      <c r="BX68" s="146"/>
      <c r="BY68" s="146"/>
      <c r="BZ68" s="146"/>
      <c r="CA68" s="146"/>
      <c r="CB68" s="146"/>
      <c r="CC68" s="146"/>
      <c r="CD68" s="146"/>
      <c r="CE68" s="146"/>
      <c r="CF68" s="146"/>
      <c r="CG68" s="146"/>
      <c r="CH68" s="146"/>
      <c r="CI68" s="146"/>
      <c r="CJ68" s="146"/>
      <c r="CK68" s="146"/>
      <c r="CL68" s="146"/>
      <c r="CM68" s="146"/>
      <c r="CN68" s="146"/>
      <c r="CO68" s="146"/>
      <c r="CP68" s="146"/>
      <c r="CQ68" s="146"/>
      <c r="CR68" s="146"/>
      <c r="CS68" s="146"/>
      <c r="CT68" s="146"/>
      <c r="CU68" s="146"/>
      <c r="CV68" s="146"/>
      <c r="CW68" s="146"/>
      <c r="CX68" s="146"/>
      <c r="CY68" s="146"/>
      <c r="CZ68" s="146"/>
      <c r="DA68" s="146"/>
      <c r="DB68" s="146"/>
      <c r="DC68" s="146"/>
      <c r="DD68" s="146"/>
      <c r="DE68" s="146"/>
      <c r="DF68" s="146"/>
      <c r="DG68" s="146"/>
      <c r="DH68" s="146"/>
      <c r="DI68" s="146"/>
      <c r="DJ68" s="146"/>
      <c r="DK68" s="146"/>
      <c r="DL68" s="146"/>
      <c r="DM68" s="146"/>
      <c r="DN68" s="146"/>
      <c r="DO68" s="146"/>
      <c r="DP68" s="146"/>
      <c r="DQ68" s="146"/>
      <c r="DR68" s="146"/>
      <c r="DS68" s="146"/>
      <c r="DT68" s="146"/>
      <c r="DU68" s="146"/>
      <c r="DV68" s="146"/>
      <c r="DW68" s="146"/>
      <c r="DX68" s="146"/>
      <c r="DY68" s="146"/>
      <c r="DZ68" s="146"/>
      <c r="EA68" s="146"/>
      <c r="EB68" s="146"/>
      <c r="EC68" s="146"/>
      <c r="ED68" s="146"/>
      <c r="EE68" s="146"/>
      <c r="EF68" s="146"/>
      <c r="EG68" s="146"/>
      <c r="EH68" s="146"/>
      <c r="EI68" s="146"/>
      <c r="EJ68" s="146"/>
      <c r="EK68" s="146"/>
      <c r="EL68" s="146"/>
      <c r="EM68" s="146"/>
      <c r="EN68" s="146"/>
      <c r="EO68" s="146"/>
      <c r="EP68" s="146"/>
      <c r="EQ68" s="146"/>
      <c r="ER68" s="146"/>
      <c r="ES68" s="146"/>
      <c r="ET68" s="146"/>
    </row>
    <row r="69" spans="1:150" s="113" customFormat="1" ht="25.5" hidden="1" customHeight="1" x14ac:dyDescent="0.25">
      <c r="A69" s="20" t="s">
        <v>93</v>
      </c>
      <c r="B69" s="21" t="s">
        <v>83</v>
      </c>
      <c r="C69" s="21"/>
      <c r="D69" s="22" t="s">
        <v>441</v>
      </c>
      <c r="E69" s="23"/>
      <c r="F69" s="23"/>
      <c r="G69" s="23"/>
      <c r="H69" s="23"/>
      <c r="I69" s="23"/>
      <c r="J69" s="23"/>
      <c r="K69" s="23"/>
      <c r="L69" s="23"/>
      <c r="M69" s="23"/>
      <c r="N69" s="23"/>
      <c r="O69" s="23"/>
      <c r="P69" s="23"/>
      <c r="Q69" s="23"/>
      <c r="R69" s="23"/>
      <c r="S69" s="24"/>
      <c r="T69" s="25"/>
      <c r="U69" s="38"/>
      <c r="V69" s="38"/>
      <c r="W69" s="28" t="s">
        <v>275</v>
      </c>
      <c r="X69" s="108"/>
      <c r="Y69" s="108"/>
      <c r="Z69" s="108"/>
      <c r="AA69" s="108"/>
      <c r="AB69" s="108"/>
      <c r="AC69" s="108"/>
      <c r="AD69" s="138"/>
      <c r="AE69" s="109"/>
      <c r="AF69" s="112"/>
      <c r="AG69" s="110"/>
      <c r="AH69" s="110"/>
      <c r="AI69" s="111"/>
      <c r="AJ69" s="109"/>
      <c r="AK69" s="112"/>
      <c r="AL69" s="110"/>
      <c r="AM69" s="110"/>
      <c r="AN69" s="110"/>
      <c r="AO69" s="110"/>
      <c r="AP69" s="110"/>
      <c r="AQ69" s="110"/>
      <c r="AR69" s="110"/>
      <c r="AS69" s="110"/>
      <c r="AT69" s="110"/>
      <c r="AU69" s="110"/>
      <c r="AV69" s="110"/>
      <c r="AW69" s="110"/>
      <c r="AX69" s="110"/>
      <c r="AY69" s="110"/>
      <c r="AZ69" s="110"/>
      <c r="BA69" s="110"/>
      <c r="BB69" s="110"/>
      <c r="BC69" s="110"/>
      <c r="BD69" s="110"/>
      <c r="BE69" s="110"/>
      <c r="BF69" s="110"/>
      <c r="BG69" s="111"/>
      <c r="BH69" s="57"/>
      <c r="BI69" s="364" t="s">
        <v>275</v>
      </c>
      <c r="BJ69" s="101"/>
      <c r="BK69" s="101"/>
      <c r="BL69" s="101"/>
      <c r="BM69" s="101"/>
      <c r="BN69" s="101"/>
      <c r="BO69" s="101"/>
      <c r="BP69" s="101"/>
      <c r="BQ69" s="101"/>
      <c r="BR69" s="101"/>
      <c r="BS69" s="101"/>
      <c r="BT69" s="101"/>
      <c r="BU69" s="101"/>
      <c r="BV69" s="101"/>
      <c r="BW69" s="101"/>
      <c r="BX69" s="101"/>
      <c r="BY69" s="101"/>
      <c r="BZ69" s="101"/>
      <c r="CA69" s="101"/>
      <c r="CB69" s="101"/>
      <c r="CC69" s="101"/>
      <c r="CD69" s="101"/>
      <c r="CE69" s="101"/>
      <c r="CF69" s="101"/>
      <c r="CG69" s="101"/>
      <c r="CH69" s="101"/>
      <c r="CI69" s="101"/>
      <c r="CJ69" s="101"/>
      <c r="CK69" s="101"/>
      <c r="CL69" s="101"/>
      <c r="CM69" s="101"/>
      <c r="CN69" s="101"/>
      <c r="CO69" s="101"/>
      <c r="CP69" s="101"/>
      <c r="CQ69" s="101"/>
      <c r="CR69" s="101"/>
      <c r="CS69" s="101"/>
      <c r="CT69" s="101"/>
      <c r="CU69" s="101"/>
      <c r="CV69" s="101"/>
      <c r="CW69" s="101"/>
      <c r="CX69" s="101"/>
      <c r="CY69" s="101"/>
      <c r="CZ69" s="101"/>
      <c r="DA69" s="101"/>
      <c r="DB69" s="101"/>
      <c r="DC69" s="101"/>
      <c r="DD69" s="101"/>
      <c r="DE69" s="101"/>
      <c r="DF69" s="101"/>
      <c r="DG69" s="101"/>
      <c r="DH69" s="101"/>
      <c r="DI69" s="101"/>
      <c r="DJ69" s="101"/>
      <c r="DK69" s="101"/>
      <c r="DL69" s="101"/>
      <c r="DM69" s="101"/>
      <c r="DN69" s="101"/>
      <c r="DO69" s="101"/>
      <c r="DP69" s="101"/>
      <c r="DQ69" s="101"/>
      <c r="DR69" s="101"/>
      <c r="DS69" s="101"/>
      <c r="DT69" s="101"/>
      <c r="DU69" s="101"/>
      <c r="DV69" s="101"/>
      <c r="DW69" s="101"/>
      <c r="DX69" s="101"/>
      <c r="DY69" s="101"/>
      <c r="DZ69" s="101"/>
      <c r="EA69" s="101"/>
      <c r="EB69" s="101"/>
      <c r="EC69" s="101"/>
      <c r="ED69" s="101"/>
      <c r="EE69" s="101"/>
      <c r="EF69" s="101"/>
      <c r="EG69" s="101"/>
      <c r="EH69" s="101"/>
      <c r="EI69" s="101"/>
      <c r="EJ69" s="101"/>
      <c r="EK69" s="101"/>
      <c r="EL69" s="101"/>
      <c r="EM69" s="101"/>
      <c r="EN69" s="101"/>
      <c r="EO69" s="101"/>
      <c r="EP69" s="101"/>
      <c r="EQ69" s="101"/>
      <c r="ER69" s="101"/>
      <c r="ES69" s="101"/>
      <c r="ET69" s="101"/>
    </row>
    <row r="70" spans="1:150" ht="25.5" hidden="1" customHeight="1" x14ac:dyDescent="0.25">
      <c r="A70" s="53" t="s">
        <v>141</v>
      </c>
      <c r="B70" s="53" t="s">
        <v>442</v>
      </c>
      <c r="C70" s="53" t="s">
        <v>443</v>
      </c>
      <c r="D70" s="77" t="s">
        <v>444</v>
      </c>
      <c r="E70" s="31" t="s">
        <v>266</v>
      </c>
      <c r="F70" s="32" t="s">
        <v>148</v>
      </c>
      <c r="G70" s="32" t="s">
        <v>417</v>
      </c>
      <c r="H70" s="32" t="s">
        <v>149</v>
      </c>
      <c r="I70" s="32" t="s">
        <v>115</v>
      </c>
      <c r="J70" s="32"/>
      <c r="K70" s="32"/>
      <c r="L70" s="32"/>
      <c r="M70" s="32"/>
      <c r="N70" s="33">
        <v>723024.09</v>
      </c>
      <c r="O70" s="33">
        <v>326176.25</v>
      </c>
      <c r="P70" s="33">
        <v>32176.85</v>
      </c>
      <c r="Q70" s="33"/>
      <c r="R70" s="33"/>
      <c r="S70" s="33">
        <v>364670.99</v>
      </c>
      <c r="T70" s="34">
        <v>43009</v>
      </c>
      <c r="U70" s="35">
        <v>43070</v>
      </c>
      <c r="V70" s="35">
        <v>43190</v>
      </c>
      <c r="W70" s="36">
        <v>43799</v>
      </c>
      <c r="X70" s="114">
        <v>0</v>
      </c>
      <c r="Y70" s="114">
        <v>0</v>
      </c>
      <c r="Z70" s="114">
        <v>135427</v>
      </c>
      <c r="AA70" s="114">
        <f>S70-Z70</f>
        <v>229243.99</v>
      </c>
      <c r="AB70" s="114">
        <v>0</v>
      </c>
      <c r="AC70" s="114"/>
      <c r="AD70" s="139"/>
      <c r="AE70" s="115"/>
      <c r="AF70" s="119">
        <v>23</v>
      </c>
      <c r="AG70" s="129" t="s">
        <v>753</v>
      </c>
      <c r="AH70" s="120"/>
      <c r="AI70" s="135"/>
      <c r="AJ70" s="136"/>
      <c r="AK70" s="119"/>
      <c r="AL70" s="120"/>
      <c r="AM70" s="120"/>
      <c r="AN70" s="120"/>
      <c r="AO70" s="120"/>
      <c r="AP70" s="120" t="s">
        <v>216</v>
      </c>
      <c r="AQ70" s="162" t="s">
        <v>750</v>
      </c>
      <c r="AR70" s="120">
        <v>261</v>
      </c>
      <c r="AS70" s="120" t="s">
        <v>208</v>
      </c>
      <c r="AT70" s="129" t="s">
        <v>209</v>
      </c>
      <c r="AU70" s="120">
        <v>1</v>
      </c>
      <c r="AV70" s="118" t="s">
        <v>210</v>
      </c>
      <c r="AW70" s="118" t="s">
        <v>211</v>
      </c>
      <c r="AX70" s="118">
        <v>5</v>
      </c>
      <c r="AY70" s="120" t="s">
        <v>206</v>
      </c>
      <c r="AZ70" s="140" t="s">
        <v>207</v>
      </c>
      <c r="BA70" s="120">
        <v>100</v>
      </c>
      <c r="BB70" s="115"/>
      <c r="BC70" s="115"/>
      <c r="BD70" s="115"/>
      <c r="BE70" s="115"/>
      <c r="BF70" s="115"/>
      <c r="BG70" s="366"/>
      <c r="BH70" s="57" t="s">
        <v>867</v>
      </c>
      <c r="BI70" s="364" t="s">
        <v>939</v>
      </c>
      <c r="BJ70" s="122"/>
      <c r="BK70" s="122"/>
      <c r="BL70" s="122"/>
      <c r="BM70" s="122"/>
      <c r="BN70" s="122"/>
    </row>
    <row r="71" spans="1:150" ht="41.25" hidden="1" customHeight="1" x14ac:dyDescent="0.25">
      <c r="A71" s="53" t="s">
        <v>142</v>
      </c>
      <c r="B71" s="53" t="s">
        <v>445</v>
      </c>
      <c r="C71" s="53" t="s">
        <v>446</v>
      </c>
      <c r="D71" s="77" t="s">
        <v>447</v>
      </c>
      <c r="E71" s="31" t="s">
        <v>297</v>
      </c>
      <c r="F71" s="32" t="s">
        <v>148</v>
      </c>
      <c r="G71" s="32" t="s">
        <v>399</v>
      </c>
      <c r="H71" s="32" t="s">
        <v>149</v>
      </c>
      <c r="I71" s="32" t="s">
        <v>115</v>
      </c>
      <c r="J71" s="32"/>
      <c r="K71" s="32"/>
      <c r="L71" s="32"/>
      <c r="M71" s="32"/>
      <c r="N71" s="33">
        <v>258030.9</v>
      </c>
      <c r="O71" s="33">
        <v>35286.07</v>
      </c>
      <c r="P71" s="33">
        <v>18060.39</v>
      </c>
      <c r="Q71" s="33">
        <v>0</v>
      </c>
      <c r="R71" s="33">
        <v>0</v>
      </c>
      <c r="S71" s="33">
        <v>204684.44</v>
      </c>
      <c r="T71" s="34">
        <v>43009</v>
      </c>
      <c r="U71" s="35">
        <v>43070</v>
      </c>
      <c r="V71" s="35">
        <v>43159</v>
      </c>
      <c r="W71" s="36">
        <v>43861</v>
      </c>
      <c r="X71" s="114"/>
      <c r="Y71" s="114">
        <v>0</v>
      </c>
      <c r="Z71" s="114">
        <v>60000</v>
      </c>
      <c r="AA71" s="114">
        <v>117168</v>
      </c>
      <c r="AB71" s="114">
        <v>15000</v>
      </c>
      <c r="AC71" s="114"/>
      <c r="AD71" s="139"/>
      <c r="AE71" s="115"/>
      <c r="AF71" s="119">
        <v>23</v>
      </c>
      <c r="AG71" s="129" t="s">
        <v>753</v>
      </c>
      <c r="AH71" s="120"/>
      <c r="AI71" s="135"/>
      <c r="AJ71" s="136"/>
      <c r="AK71" s="119"/>
      <c r="AL71" s="120"/>
      <c r="AM71" s="120"/>
      <c r="AN71" s="120"/>
      <c r="AO71" s="120"/>
      <c r="AP71" s="120" t="s">
        <v>216</v>
      </c>
      <c r="AQ71" s="162" t="s">
        <v>750</v>
      </c>
      <c r="AR71" s="120">
        <v>34</v>
      </c>
      <c r="AS71" s="120" t="s">
        <v>208</v>
      </c>
      <c r="AT71" s="129" t="s">
        <v>209</v>
      </c>
      <c r="AU71" s="120">
        <v>1</v>
      </c>
      <c r="AV71" s="118" t="s">
        <v>210</v>
      </c>
      <c r="AW71" s="118" t="s">
        <v>211</v>
      </c>
      <c r="AX71" s="118">
        <v>2</v>
      </c>
      <c r="AY71" s="118"/>
      <c r="AZ71" s="118"/>
      <c r="BA71" s="118"/>
      <c r="BB71" s="118"/>
      <c r="BC71" s="118"/>
      <c r="BD71" s="118"/>
      <c r="BE71" s="118"/>
      <c r="BF71" s="118"/>
      <c r="BG71" s="367"/>
      <c r="BH71" s="57" t="s">
        <v>868</v>
      </c>
      <c r="BI71" s="364" t="s">
        <v>941</v>
      </c>
      <c r="BJ71" s="122"/>
      <c r="BK71" s="122"/>
      <c r="BL71" s="122"/>
      <c r="BM71" s="122"/>
      <c r="BN71" s="122"/>
    </row>
    <row r="72" spans="1:150" ht="44.25" hidden="1" customHeight="1" x14ac:dyDescent="0.25">
      <c r="A72" s="53" t="s">
        <v>448</v>
      </c>
      <c r="B72" s="53" t="s">
        <v>449</v>
      </c>
      <c r="C72" s="53" t="s">
        <v>450</v>
      </c>
      <c r="D72" s="77" t="s">
        <v>451</v>
      </c>
      <c r="E72" s="31" t="s">
        <v>272</v>
      </c>
      <c r="F72" s="32" t="s">
        <v>148</v>
      </c>
      <c r="G72" s="32" t="s">
        <v>290</v>
      </c>
      <c r="H72" s="32" t="s">
        <v>149</v>
      </c>
      <c r="I72" s="32" t="s">
        <v>115</v>
      </c>
      <c r="J72" s="32"/>
      <c r="K72" s="32"/>
      <c r="L72" s="32"/>
      <c r="M72" s="32"/>
      <c r="N72" s="33">
        <v>297806.55</v>
      </c>
      <c r="O72" s="33">
        <v>22335.51</v>
      </c>
      <c r="P72" s="33">
        <v>22335.47</v>
      </c>
      <c r="Q72" s="33">
        <v>0</v>
      </c>
      <c r="R72" s="33">
        <v>0</v>
      </c>
      <c r="S72" s="33">
        <v>253135.57</v>
      </c>
      <c r="T72" s="34">
        <v>43009</v>
      </c>
      <c r="U72" s="35">
        <v>43070</v>
      </c>
      <c r="V72" s="35">
        <v>43159</v>
      </c>
      <c r="W72" s="36">
        <v>43921</v>
      </c>
      <c r="X72" s="114">
        <v>0</v>
      </c>
      <c r="Y72" s="114">
        <v>0</v>
      </c>
      <c r="Z72" s="114">
        <v>125000</v>
      </c>
      <c r="AA72" s="114">
        <v>125000</v>
      </c>
      <c r="AB72" s="114">
        <f>S72-Z72-AA72</f>
        <v>3135.570000000007</v>
      </c>
      <c r="AC72" s="114"/>
      <c r="AD72" s="139"/>
      <c r="AE72" s="115"/>
      <c r="AF72" s="119">
        <v>23</v>
      </c>
      <c r="AG72" s="129" t="s">
        <v>753</v>
      </c>
      <c r="AH72" s="120"/>
      <c r="AI72" s="135"/>
      <c r="AJ72" s="136"/>
      <c r="AK72" s="119"/>
      <c r="AL72" s="120"/>
      <c r="AM72" s="120"/>
      <c r="AN72" s="120"/>
      <c r="AO72" s="120"/>
      <c r="AP72" s="120" t="s">
        <v>216</v>
      </c>
      <c r="AQ72" s="162" t="s">
        <v>750</v>
      </c>
      <c r="AR72" s="120">
        <v>245</v>
      </c>
      <c r="AS72" s="120" t="s">
        <v>208</v>
      </c>
      <c r="AT72" s="129" t="s">
        <v>209</v>
      </c>
      <c r="AU72" s="120">
        <v>1</v>
      </c>
      <c r="AV72" s="118" t="s">
        <v>210</v>
      </c>
      <c r="AW72" s="118" t="s">
        <v>211</v>
      </c>
      <c r="AX72" s="118">
        <v>6</v>
      </c>
      <c r="AY72" s="118"/>
      <c r="AZ72" s="118"/>
      <c r="BA72" s="118"/>
      <c r="BB72" s="118"/>
      <c r="BC72" s="118"/>
      <c r="BD72" s="118"/>
      <c r="BE72" s="118"/>
      <c r="BF72" s="118"/>
      <c r="BG72" s="367"/>
      <c r="BH72" s="57" t="s">
        <v>866</v>
      </c>
      <c r="BI72" s="364" t="s">
        <v>939</v>
      </c>
      <c r="BJ72" s="122"/>
      <c r="BK72" s="122"/>
      <c r="BL72" s="122"/>
      <c r="BM72" s="122"/>
      <c r="BN72" s="122"/>
    </row>
    <row r="73" spans="1:150" s="165" customFormat="1" ht="24.75" hidden="1" customHeight="1" thickBot="1" x14ac:dyDescent="0.3">
      <c r="A73" s="78" t="s">
        <v>452</v>
      </c>
      <c r="B73" s="79" t="s">
        <v>83</v>
      </c>
      <c r="C73" s="79"/>
      <c r="D73" s="79" t="s">
        <v>453</v>
      </c>
      <c r="E73" s="80"/>
      <c r="F73" s="80"/>
      <c r="G73" s="80"/>
      <c r="H73" s="80"/>
      <c r="I73" s="80"/>
      <c r="J73" s="80"/>
      <c r="K73" s="80"/>
      <c r="L73" s="80"/>
      <c r="M73" s="80"/>
      <c r="N73" s="80"/>
      <c r="O73" s="80"/>
      <c r="P73" s="80"/>
      <c r="Q73" s="80"/>
      <c r="R73" s="80"/>
      <c r="S73" s="80"/>
      <c r="T73" s="81"/>
      <c r="U73" s="82"/>
      <c r="V73" s="82"/>
      <c r="W73" s="83" t="s">
        <v>275</v>
      </c>
      <c r="X73" s="80"/>
      <c r="Y73" s="80"/>
      <c r="Z73" s="80"/>
      <c r="AA73" s="80"/>
      <c r="AB73" s="80"/>
      <c r="AC73" s="80"/>
      <c r="AD73" s="80"/>
      <c r="AE73" s="163"/>
      <c r="AF73" s="80"/>
      <c r="AG73" s="80"/>
      <c r="AH73" s="80"/>
      <c r="AI73" s="80"/>
      <c r="AJ73" s="163"/>
      <c r="AK73" s="80"/>
      <c r="AL73" s="80"/>
      <c r="AM73" s="80"/>
      <c r="AN73" s="80"/>
      <c r="AO73" s="80"/>
      <c r="AP73" s="164"/>
      <c r="AQ73" s="164"/>
      <c r="AR73" s="164"/>
      <c r="AS73" s="164"/>
      <c r="AT73" s="80"/>
      <c r="AU73" s="164"/>
      <c r="AV73" s="164"/>
      <c r="AW73" s="80"/>
      <c r="AX73" s="164"/>
      <c r="AY73" s="164"/>
      <c r="AZ73" s="80"/>
      <c r="BA73" s="164"/>
      <c r="BB73" s="164"/>
      <c r="BC73" s="164"/>
      <c r="BD73" s="164"/>
      <c r="BE73" s="164"/>
      <c r="BF73" s="164"/>
      <c r="BG73" s="164"/>
      <c r="BH73" s="57"/>
      <c r="BI73" s="364" t="s">
        <v>275</v>
      </c>
      <c r="BJ73" s="101"/>
      <c r="BK73" s="101"/>
      <c r="BL73" s="101"/>
      <c r="BM73" s="101"/>
      <c r="BN73" s="101"/>
      <c r="BO73" s="101"/>
      <c r="BP73" s="101"/>
      <c r="BQ73" s="101"/>
      <c r="BR73" s="101"/>
      <c r="BS73" s="101"/>
      <c r="BT73" s="101"/>
      <c r="BU73" s="101"/>
      <c r="BV73" s="101"/>
      <c r="BW73" s="101"/>
      <c r="BX73" s="101"/>
      <c r="BY73" s="101"/>
      <c r="BZ73" s="101"/>
      <c r="CA73" s="101"/>
      <c r="CB73" s="101"/>
      <c r="CC73" s="101"/>
      <c r="CD73" s="101"/>
      <c r="CE73" s="101"/>
      <c r="CF73" s="101"/>
      <c r="CG73" s="101"/>
      <c r="CH73" s="101"/>
      <c r="CI73" s="101"/>
      <c r="CJ73" s="101"/>
      <c r="CK73" s="101"/>
      <c r="CL73" s="101"/>
      <c r="CM73" s="101"/>
      <c r="CN73" s="101"/>
      <c r="CO73" s="101"/>
      <c r="CP73" s="101"/>
      <c r="CQ73" s="101"/>
      <c r="CR73" s="101"/>
      <c r="CS73" s="101"/>
      <c r="CT73" s="101"/>
      <c r="CU73" s="101"/>
      <c r="CV73" s="101"/>
      <c r="CW73" s="101"/>
      <c r="CX73" s="101"/>
      <c r="CY73" s="101"/>
      <c r="CZ73" s="101"/>
      <c r="DA73" s="101"/>
      <c r="DB73" s="101"/>
      <c r="DC73" s="101"/>
      <c r="DD73" s="101"/>
      <c r="DE73" s="101"/>
      <c r="DF73" s="101"/>
      <c r="DG73" s="101"/>
      <c r="DH73" s="101"/>
      <c r="DI73" s="101"/>
      <c r="DJ73" s="101"/>
      <c r="DK73" s="101"/>
      <c r="DL73" s="101"/>
      <c r="DM73" s="101"/>
      <c r="DN73" s="101"/>
      <c r="DO73" s="101"/>
      <c r="DP73" s="101"/>
      <c r="DQ73" s="101"/>
      <c r="DR73" s="101"/>
      <c r="DS73" s="101"/>
      <c r="DT73" s="101"/>
      <c r="DU73" s="101"/>
      <c r="DV73" s="101"/>
      <c r="DW73" s="101"/>
      <c r="DX73" s="101"/>
      <c r="DY73" s="101"/>
      <c r="DZ73" s="101"/>
      <c r="EA73" s="101"/>
      <c r="EB73" s="101"/>
      <c r="EC73" s="101"/>
      <c r="ED73" s="101"/>
      <c r="EE73" s="101"/>
      <c r="EF73" s="101"/>
      <c r="EG73" s="101"/>
      <c r="EH73" s="101"/>
      <c r="EI73" s="101"/>
      <c r="EJ73" s="101"/>
      <c r="EK73" s="101"/>
      <c r="EL73" s="101"/>
      <c r="EM73" s="101"/>
      <c r="EN73" s="101"/>
      <c r="EO73" s="101"/>
      <c r="EP73" s="101"/>
      <c r="EQ73" s="101"/>
      <c r="ER73" s="101"/>
      <c r="ES73" s="101"/>
      <c r="ET73" s="101"/>
    </row>
    <row r="74" spans="1:150" s="113" customFormat="1" ht="25.5" hidden="1" customHeight="1" x14ac:dyDescent="0.25">
      <c r="A74" s="20" t="s">
        <v>94</v>
      </c>
      <c r="B74" s="21" t="s">
        <v>83</v>
      </c>
      <c r="C74" s="21"/>
      <c r="D74" s="22" t="s">
        <v>454</v>
      </c>
      <c r="E74" s="23"/>
      <c r="F74" s="23"/>
      <c r="G74" s="23"/>
      <c r="H74" s="23"/>
      <c r="I74" s="23"/>
      <c r="J74" s="23"/>
      <c r="K74" s="23"/>
      <c r="L74" s="23"/>
      <c r="M74" s="23"/>
      <c r="N74" s="23"/>
      <c r="O74" s="23"/>
      <c r="P74" s="23"/>
      <c r="Q74" s="23"/>
      <c r="R74" s="23"/>
      <c r="S74" s="24"/>
      <c r="T74" s="25"/>
      <c r="U74" s="38"/>
      <c r="V74" s="38"/>
      <c r="W74" s="28" t="s">
        <v>275</v>
      </c>
      <c r="X74" s="108"/>
      <c r="Y74" s="108"/>
      <c r="Z74" s="108"/>
      <c r="AA74" s="108"/>
      <c r="AB74" s="108"/>
      <c r="AC74" s="108"/>
      <c r="AD74" s="138"/>
      <c r="AE74" s="109"/>
      <c r="AF74" s="112"/>
      <c r="AG74" s="110"/>
      <c r="AH74" s="110"/>
      <c r="AI74" s="111"/>
      <c r="AJ74" s="109"/>
      <c r="AK74" s="112"/>
      <c r="AL74" s="110"/>
      <c r="AM74" s="110"/>
      <c r="AN74" s="110"/>
      <c r="AO74" s="110"/>
      <c r="AP74" s="110"/>
      <c r="AQ74" s="110"/>
      <c r="AR74" s="110"/>
      <c r="AS74" s="110"/>
      <c r="AT74" s="110"/>
      <c r="AU74" s="110"/>
      <c r="AV74" s="110"/>
      <c r="AW74" s="110"/>
      <c r="AX74" s="110"/>
      <c r="AY74" s="110"/>
      <c r="AZ74" s="110"/>
      <c r="BA74" s="110"/>
      <c r="BB74" s="110"/>
      <c r="BC74" s="110"/>
      <c r="BD74" s="110"/>
      <c r="BE74" s="110"/>
      <c r="BF74" s="110"/>
      <c r="BG74" s="111"/>
      <c r="BH74" s="57"/>
      <c r="BI74" s="364" t="s">
        <v>275</v>
      </c>
      <c r="BJ74" s="101"/>
      <c r="BK74" s="101"/>
      <c r="BL74" s="101"/>
      <c r="BM74" s="101"/>
      <c r="BN74" s="101"/>
      <c r="BO74" s="101"/>
      <c r="BP74" s="101"/>
      <c r="BQ74" s="101"/>
      <c r="BR74" s="101"/>
      <c r="BS74" s="101"/>
      <c r="BT74" s="101"/>
      <c r="BU74" s="101"/>
      <c r="BV74" s="101"/>
      <c r="BW74" s="101"/>
      <c r="BX74" s="101"/>
      <c r="BY74" s="101"/>
      <c r="BZ74" s="101"/>
      <c r="CA74" s="101"/>
      <c r="CB74" s="101"/>
      <c r="CC74" s="101"/>
      <c r="CD74" s="101"/>
      <c r="CE74" s="101"/>
      <c r="CF74" s="101"/>
      <c r="CG74" s="101"/>
      <c r="CH74" s="101"/>
      <c r="CI74" s="101"/>
      <c r="CJ74" s="101"/>
      <c r="CK74" s="101"/>
      <c r="CL74" s="101"/>
      <c r="CM74" s="101"/>
      <c r="CN74" s="101"/>
      <c r="CO74" s="101"/>
      <c r="CP74" s="101"/>
      <c r="CQ74" s="101"/>
      <c r="CR74" s="101"/>
      <c r="CS74" s="101"/>
      <c r="CT74" s="101"/>
      <c r="CU74" s="101"/>
      <c r="CV74" s="101"/>
      <c r="CW74" s="101"/>
      <c r="CX74" s="101"/>
      <c r="CY74" s="101"/>
      <c r="CZ74" s="101"/>
      <c r="DA74" s="101"/>
      <c r="DB74" s="101"/>
      <c r="DC74" s="101"/>
      <c r="DD74" s="101"/>
      <c r="DE74" s="101"/>
      <c r="DF74" s="101"/>
      <c r="DG74" s="101"/>
      <c r="DH74" s="101"/>
      <c r="DI74" s="101"/>
      <c r="DJ74" s="101"/>
      <c r="DK74" s="101"/>
      <c r="DL74" s="101"/>
      <c r="DM74" s="101"/>
      <c r="DN74" s="101"/>
      <c r="DO74" s="101"/>
      <c r="DP74" s="101"/>
      <c r="DQ74" s="101"/>
      <c r="DR74" s="101"/>
      <c r="DS74" s="101"/>
      <c r="DT74" s="101"/>
      <c r="DU74" s="101"/>
      <c r="DV74" s="101"/>
      <c r="DW74" s="101"/>
      <c r="DX74" s="101"/>
      <c r="DY74" s="101"/>
      <c r="DZ74" s="101"/>
      <c r="EA74" s="101"/>
      <c r="EB74" s="101"/>
      <c r="EC74" s="101"/>
      <c r="ED74" s="101"/>
      <c r="EE74" s="101"/>
      <c r="EF74" s="101"/>
      <c r="EG74" s="101"/>
      <c r="EH74" s="101"/>
      <c r="EI74" s="101"/>
      <c r="EJ74" s="101"/>
      <c r="EK74" s="101"/>
      <c r="EL74" s="101"/>
      <c r="EM74" s="101"/>
      <c r="EN74" s="101"/>
      <c r="EO74" s="101"/>
      <c r="EP74" s="101"/>
      <c r="EQ74" s="101"/>
      <c r="ER74" s="101"/>
      <c r="ES74" s="101"/>
      <c r="ET74" s="101"/>
    </row>
    <row r="75" spans="1:150" ht="25.5" hidden="1" customHeight="1" x14ac:dyDescent="0.25">
      <c r="A75" s="29" t="s">
        <v>144</v>
      </c>
      <c r="B75" s="29" t="s">
        <v>455</v>
      </c>
      <c r="C75" s="29" t="s">
        <v>456</v>
      </c>
      <c r="D75" s="30" t="s">
        <v>457</v>
      </c>
      <c r="E75" s="31" t="s">
        <v>280</v>
      </c>
      <c r="F75" s="32" t="s">
        <v>162</v>
      </c>
      <c r="G75" s="32" t="s">
        <v>458</v>
      </c>
      <c r="H75" s="84" t="s">
        <v>163</v>
      </c>
      <c r="I75" s="32" t="s">
        <v>115</v>
      </c>
      <c r="J75" s="32"/>
      <c r="K75" s="32"/>
      <c r="L75" s="32"/>
      <c r="M75" s="32"/>
      <c r="N75" s="33">
        <f>O75+P75+S75</f>
        <v>46877.647058823532</v>
      </c>
      <c r="O75" s="33">
        <f>P75</f>
        <v>3515.8235294117649</v>
      </c>
      <c r="P75" s="33">
        <f>7.5*S75/85</f>
        <v>3515.8235294117649</v>
      </c>
      <c r="Q75" s="33"/>
      <c r="R75" s="33"/>
      <c r="S75" s="33">
        <v>39846</v>
      </c>
      <c r="T75" s="34">
        <v>43159</v>
      </c>
      <c r="U75" s="35">
        <v>43205</v>
      </c>
      <c r="V75" s="35">
        <v>43281</v>
      </c>
      <c r="W75" s="36">
        <v>44230</v>
      </c>
      <c r="X75" s="114"/>
      <c r="Y75" s="114"/>
      <c r="Z75" s="114">
        <v>8396.0025000000005</v>
      </c>
      <c r="AA75" s="114">
        <v>10200</v>
      </c>
      <c r="AB75" s="114">
        <v>12750</v>
      </c>
      <c r="AC75" s="114">
        <v>8500</v>
      </c>
      <c r="AD75" s="139"/>
      <c r="AE75" s="115"/>
      <c r="AF75" s="145">
        <v>47</v>
      </c>
      <c r="AG75" s="129" t="s">
        <v>256</v>
      </c>
      <c r="AH75" s="120"/>
      <c r="AI75" s="135"/>
      <c r="AJ75" s="136"/>
      <c r="AK75" s="119"/>
      <c r="AL75" s="120"/>
      <c r="AM75" s="120"/>
      <c r="AN75" s="120"/>
      <c r="AO75" s="120"/>
      <c r="AP75" s="120" t="s">
        <v>219</v>
      </c>
      <c r="AQ75" s="129" t="s">
        <v>754</v>
      </c>
      <c r="AR75" s="117">
        <v>431</v>
      </c>
      <c r="AS75" s="129"/>
      <c r="AT75" s="129"/>
      <c r="AU75" s="120"/>
      <c r="AV75" s="120"/>
      <c r="AW75" s="129"/>
      <c r="AX75" s="120"/>
      <c r="AY75" s="120"/>
      <c r="AZ75" s="120"/>
      <c r="BA75" s="120"/>
      <c r="BB75" s="120"/>
      <c r="BC75" s="120"/>
      <c r="BD75" s="120"/>
      <c r="BE75" s="120"/>
      <c r="BF75" s="120"/>
      <c r="BG75" s="135"/>
      <c r="BH75" s="57" t="s">
        <v>861</v>
      </c>
      <c r="BI75" s="364" t="s">
        <v>941</v>
      </c>
    </row>
    <row r="76" spans="1:150" ht="25.5" hidden="1" customHeight="1" x14ac:dyDescent="0.25">
      <c r="A76" s="29" t="s">
        <v>459</v>
      </c>
      <c r="B76" s="29" t="s">
        <v>460</v>
      </c>
      <c r="C76" s="29" t="s">
        <v>461</v>
      </c>
      <c r="D76" s="30" t="s">
        <v>462</v>
      </c>
      <c r="E76" s="31" t="s">
        <v>463</v>
      </c>
      <c r="F76" s="32" t="s">
        <v>162</v>
      </c>
      <c r="G76" s="32" t="s">
        <v>399</v>
      </c>
      <c r="H76" s="84" t="s">
        <v>163</v>
      </c>
      <c r="I76" s="32" t="s">
        <v>115</v>
      </c>
      <c r="J76" s="32"/>
      <c r="K76" s="32"/>
      <c r="L76" s="32"/>
      <c r="M76" s="32"/>
      <c r="N76" s="33">
        <f>O76+P76+S76</f>
        <v>137798.82352941178</v>
      </c>
      <c r="O76" s="33">
        <f>P76</f>
        <v>10334.911764705883</v>
      </c>
      <c r="P76" s="33">
        <f>7.5*S76/85</f>
        <v>10334.911764705883</v>
      </c>
      <c r="Q76" s="33"/>
      <c r="R76" s="33"/>
      <c r="S76" s="33">
        <v>117129</v>
      </c>
      <c r="T76" s="34">
        <v>43159</v>
      </c>
      <c r="U76" s="35">
        <v>43205</v>
      </c>
      <c r="V76" s="35">
        <v>43281</v>
      </c>
      <c r="W76" s="36">
        <v>44355</v>
      </c>
      <c r="X76" s="114"/>
      <c r="Y76" s="114"/>
      <c r="Z76" s="114">
        <v>39000</v>
      </c>
      <c r="AA76" s="114">
        <v>26000</v>
      </c>
      <c r="AB76" s="114">
        <v>26000</v>
      </c>
      <c r="AC76" s="114">
        <v>26129</v>
      </c>
      <c r="AD76" s="139"/>
      <c r="AE76" s="115"/>
      <c r="AF76" s="145">
        <v>47</v>
      </c>
      <c r="AG76" s="129" t="s">
        <v>256</v>
      </c>
      <c r="AH76" s="120"/>
      <c r="AI76" s="135"/>
      <c r="AJ76" s="136"/>
      <c r="AK76" s="119"/>
      <c r="AL76" s="120"/>
      <c r="AM76" s="120"/>
      <c r="AN76" s="120"/>
      <c r="AP76" s="120" t="s">
        <v>219</v>
      </c>
      <c r="AQ76" s="129" t="s">
        <v>754</v>
      </c>
      <c r="AR76" s="129">
        <v>1177</v>
      </c>
      <c r="AS76" s="129" t="s">
        <v>221</v>
      </c>
      <c r="AT76" s="129" t="s">
        <v>222</v>
      </c>
      <c r="AU76" s="129">
        <v>1</v>
      </c>
      <c r="AV76" s="120"/>
      <c r="AW76" s="129"/>
      <c r="AX76" s="120"/>
      <c r="AY76" s="120"/>
      <c r="AZ76" s="120"/>
      <c r="BA76" s="120"/>
      <c r="BB76" s="120"/>
      <c r="BC76" s="120"/>
      <c r="BD76" s="120"/>
      <c r="BE76" s="120"/>
      <c r="BF76" s="120"/>
      <c r="BG76" s="135"/>
      <c r="BH76" s="57" t="s">
        <v>859</v>
      </c>
      <c r="BI76" s="364" t="s">
        <v>941</v>
      </c>
    </row>
    <row r="77" spans="1:150" ht="25.5" hidden="1" customHeight="1" x14ac:dyDescent="0.25">
      <c r="A77" s="29" t="s">
        <v>464</v>
      </c>
      <c r="B77" s="29" t="s">
        <v>465</v>
      </c>
      <c r="C77" s="29" t="s">
        <v>466</v>
      </c>
      <c r="D77" s="30" t="s">
        <v>467</v>
      </c>
      <c r="E77" s="31" t="s">
        <v>468</v>
      </c>
      <c r="F77" s="32" t="s">
        <v>162</v>
      </c>
      <c r="G77" s="32" t="s">
        <v>469</v>
      </c>
      <c r="H77" s="84" t="s">
        <v>163</v>
      </c>
      <c r="I77" s="32" t="s">
        <v>115</v>
      </c>
      <c r="J77" s="32"/>
      <c r="K77" s="32"/>
      <c r="L77" s="32"/>
      <c r="M77" s="32"/>
      <c r="N77" s="33">
        <f>O77+P77+S77</f>
        <v>190492.9411764706</v>
      </c>
      <c r="O77" s="33">
        <f>P77</f>
        <v>14286.970588235294</v>
      </c>
      <c r="P77" s="33">
        <f>7.5*S77/85</f>
        <v>14286.970588235294</v>
      </c>
      <c r="Q77" s="33"/>
      <c r="R77" s="33"/>
      <c r="S77" s="33">
        <v>161919</v>
      </c>
      <c r="T77" s="34">
        <v>43159</v>
      </c>
      <c r="U77" s="35">
        <v>43205</v>
      </c>
      <c r="V77" s="35">
        <v>43281</v>
      </c>
      <c r="W77" s="36">
        <v>44382</v>
      </c>
      <c r="X77" s="114"/>
      <c r="Y77" s="114"/>
      <c r="Z77" s="114">
        <v>25000</v>
      </c>
      <c r="AA77" s="114">
        <v>60000</v>
      </c>
      <c r="AB77" s="114">
        <v>60000</v>
      </c>
      <c r="AC77" s="114">
        <v>16919</v>
      </c>
      <c r="AD77" s="139"/>
      <c r="AE77" s="115"/>
      <c r="AF77" s="145">
        <v>47</v>
      </c>
      <c r="AG77" s="129" t="s">
        <v>256</v>
      </c>
      <c r="AH77" s="120"/>
      <c r="AI77" s="135"/>
      <c r="AJ77" s="136"/>
      <c r="AK77" s="119"/>
      <c r="AL77" s="120"/>
      <c r="AM77" s="120"/>
      <c r="AN77" s="120"/>
      <c r="AO77" s="120"/>
      <c r="AP77" s="120" t="s">
        <v>219</v>
      </c>
      <c r="AQ77" s="129" t="s">
        <v>220</v>
      </c>
      <c r="AR77" s="120">
        <v>1615</v>
      </c>
      <c r="AS77" s="120"/>
      <c r="AT77" s="129"/>
      <c r="AU77" s="120"/>
      <c r="AV77" s="120"/>
      <c r="AW77" s="129"/>
      <c r="AX77" s="120"/>
      <c r="AY77" s="120"/>
      <c r="AZ77" s="120"/>
      <c r="BA77" s="120"/>
      <c r="BB77" s="120"/>
      <c r="BC77" s="120"/>
      <c r="BD77" s="120"/>
      <c r="BE77" s="120"/>
      <c r="BF77" s="120"/>
      <c r="BG77" s="135"/>
      <c r="BH77" s="57" t="s">
        <v>858</v>
      </c>
      <c r="BI77" s="364" t="s">
        <v>941</v>
      </c>
    </row>
    <row r="78" spans="1:150" ht="25.5" hidden="1" customHeight="1" x14ac:dyDescent="0.25">
      <c r="A78" s="29" t="s">
        <v>470</v>
      </c>
      <c r="B78" s="29" t="s">
        <v>471</v>
      </c>
      <c r="C78" s="29" t="s">
        <v>472</v>
      </c>
      <c r="D78" s="30" t="s">
        <v>473</v>
      </c>
      <c r="E78" s="31" t="s">
        <v>474</v>
      </c>
      <c r="F78" s="32" t="s">
        <v>162</v>
      </c>
      <c r="G78" s="32" t="s">
        <v>475</v>
      </c>
      <c r="H78" s="84" t="s">
        <v>163</v>
      </c>
      <c r="I78" s="32" t="s">
        <v>115</v>
      </c>
      <c r="J78" s="32"/>
      <c r="K78" s="32"/>
      <c r="L78" s="32"/>
      <c r="M78" s="32"/>
      <c r="N78" s="33">
        <f>O78+P78+S78</f>
        <v>121941.17647058824</v>
      </c>
      <c r="O78" s="33">
        <f>P78</f>
        <v>9145.5882352941171</v>
      </c>
      <c r="P78" s="33">
        <f>7.5*S78/85</f>
        <v>9145.5882352941171</v>
      </c>
      <c r="Q78" s="33"/>
      <c r="R78" s="33"/>
      <c r="S78" s="33">
        <v>103650</v>
      </c>
      <c r="T78" s="34">
        <v>43159</v>
      </c>
      <c r="U78" s="35">
        <v>43205</v>
      </c>
      <c r="V78" s="35">
        <v>43281</v>
      </c>
      <c r="W78" s="36">
        <v>44624</v>
      </c>
      <c r="X78" s="114"/>
      <c r="Y78" s="114"/>
      <c r="Z78" s="114">
        <v>10000</v>
      </c>
      <c r="AA78" s="114">
        <v>40000</v>
      </c>
      <c r="AB78" s="114">
        <v>23650</v>
      </c>
      <c r="AC78" s="114">
        <v>20000</v>
      </c>
      <c r="AD78" s="139">
        <v>10000</v>
      </c>
      <c r="AE78" s="115"/>
      <c r="AF78" s="145">
        <v>47</v>
      </c>
      <c r="AG78" s="129" t="s">
        <v>256</v>
      </c>
      <c r="AI78" s="135"/>
      <c r="AJ78" s="136"/>
      <c r="AK78" s="119"/>
      <c r="AL78" s="120"/>
      <c r="AM78" s="120"/>
      <c r="AN78" s="120"/>
      <c r="AO78" s="120"/>
      <c r="AP78" s="129" t="s">
        <v>219</v>
      </c>
      <c r="AQ78" s="129" t="s">
        <v>755</v>
      </c>
      <c r="AR78" s="120">
        <v>1024</v>
      </c>
      <c r="AS78" s="136"/>
      <c r="AT78" s="129"/>
      <c r="AU78" s="120"/>
      <c r="AV78" s="120"/>
      <c r="AW78" s="129"/>
      <c r="AX78" s="120"/>
      <c r="AY78" s="120"/>
      <c r="AZ78" s="120"/>
      <c r="BA78" s="120"/>
      <c r="BB78" s="120"/>
      <c r="BC78" s="120"/>
      <c r="BD78" s="120"/>
      <c r="BE78" s="120"/>
      <c r="BF78" s="120"/>
      <c r="BG78" s="135"/>
      <c r="BH78" s="57" t="s">
        <v>860</v>
      </c>
      <c r="BI78" s="364" t="s">
        <v>941</v>
      </c>
    </row>
    <row r="79" spans="1:150" s="113" customFormat="1" ht="25.5" hidden="1" customHeight="1" x14ac:dyDescent="0.25">
      <c r="A79" s="20" t="s">
        <v>95</v>
      </c>
      <c r="B79" s="21" t="s">
        <v>83</v>
      </c>
      <c r="C79" s="21"/>
      <c r="D79" s="22" t="s">
        <v>476</v>
      </c>
      <c r="E79" s="23"/>
      <c r="F79" s="23"/>
      <c r="G79" s="23"/>
      <c r="H79" s="23"/>
      <c r="I79" s="23"/>
      <c r="J79" s="23"/>
      <c r="K79" s="23"/>
      <c r="L79" s="23"/>
      <c r="M79" s="23"/>
      <c r="N79" s="23"/>
      <c r="O79" s="23"/>
      <c r="P79" s="23"/>
      <c r="Q79" s="23"/>
      <c r="R79" s="23"/>
      <c r="S79" s="24"/>
      <c r="T79" s="25"/>
      <c r="U79" s="38"/>
      <c r="V79" s="38"/>
      <c r="W79" s="28" t="s">
        <v>275</v>
      </c>
      <c r="X79" s="108"/>
      <c r="Y79" s="108"/>
      <c r="Z79" s="108"/>
      <c r="AA79" s="108"/>
      <c r="AB79" s="108"/>
      <c r="AC79" s="108"/>
      <c r="AD79" s="138"/>
      <c r="AE79" s="109"/>
      <c r="AF79" s="112"/>
      <c r="AG79" s="110"/>
      <c r="AH79" s="110"/>
      <c r="AI79" s="111"/>
      <c r="AJ79" s="109"/>
      <c r="AK79" s="112"/>
      <c r="AL79" s="110"/>
      <c r="AM79" s="110"/>
      <c r="AN79" s="110"/>
      <c r="AO79" s="110"/>
      <c r="AP79" s="110"/>
      <c r="AQ79" s="110"/>
      <c r="AR79" s="110"/>
      <c r="AS79" s="110"/>
      <c r="AT79" s="110"/>
      <c r="AU79" s="110"/>
      <c r="AV79" s="110"/>
      <c r="AW79" s="110"/>
      <c r="AX79" s="110"/>
      <c r="AY79" s="110"/>
      <c r="AZ79" s="110"/>
      <c r="BA79" s="110"/>
      <c r="BB79" s="110"/>
      <c r="BC79" s="110"/>
      <c r="BD79" s="110"/>
      <c r="BE79" s="110"/>
      <c r="BF79" s="110"/>
      <c r="BG79" s="111"/>
      <c r="BH79" s="57"/>
      <c r="BI79" s="364" t="s">
        <v>275</v>
      </c>
      <c r="BJ79" s="101"/>
      <c r="BK79" s="101"/>
      <c r="BL79" s="101"/>
      <c r="BM79" s="101"/>
      <c r="BN79" s="101"/>
      <c r="BO79" s="101"/>
      <c r="BP79" s="101"/>
      <c r="BQ79" s="101"/>
      <c r="BR79" s="101"/>
      <c r="BS79" s="101"/>
      <c r="BT79" s="101"/>
      <c r="BU79" s="101"/>
      <c r="BV79" s="101"/>
      <c r="BW79" s="101"/>
      <c r="BX79" s="101"/>
      <c r="BY79" s="101"/>
      <c r="BZ79" s="101"/>
      <c r="CA79" s="101"/>
      <c r="CB79" s="101"/>
      <c r="CC79" s="101"/>
      <c r="CD79" s="101"/>
      <c r="CE79" s="101"/>
      <c r="CF79" s="101"/>
      <c r="CG79" s="101"/>
      <c r="CH79" s="101"/>
      <c r="CI79" s="101"/>
      <c r="CJ79" s="101"/>
      <c r="CK79" s="101"/>
      <c r="CL79" s="101"/>
      <c r="CM79" s="101"/>
      <c r="CN79" s="101"/>
      <c r="CO79" s="101"/>
      <c r="CP79" s="101"/>
      <c r="CQ79" s="101"/>
      <c r="CR79" s="101"/>
      <c r="CS79" s="101"/>
      <c r="CT79" s="101"/>
      <c r="CU79" s="101"/>
      <c r="CV79" s="101"/>
      <c r="CW79" s="101"/>
      <c r="CX79" s="101"/>
      <c r="CY79" s="101"/>
      <c r="CZ79" s="101"/>
      <c r="DA79" s="101"/>
      <c r="DB79" s="101"/>
      <c r="DC79" s="101"/>
      <c r="DD79" s="101"/>
      <c r="DE79" s="101"/>
      <c r="DF79" s="101"/>
      <c r="DG79" s="101"/>
      <c r="DH79" s="101"/>
      <c r="DI79" s="101"/>
      <c r="DJ79" s="101"/>
      <c r="DK79" s="101"/>
      <c r="DL79" s="101"/>
      <c r="DM79" s="101"/>
      <c r="DN79" s="101"/>
      <c r="DO79" s="101"/>
      <c r="DP79" s="101"/>
      <c r="DQ79" s="101"/>
      <c r="DR79" s="101"/>
      <c r="DS79" s="101"/>
      <c r="DT79" s="101"/>
      <c r="DU79" s="101"/>
      <c r="DV79" s="101"/>
      <c r="DW79" s="101"/>
      <c r="DX79" s="101"/>
      <c r="DY79" s="101"/>
      <c r="DZ79" s="101"/>
      <c r="EA79" s="101"/>
      <c r="EB79" s="101"/>
      <c r="EC79" s="101"/>
      <c r="ED79" s="101"/>
      <c r="EE79" s="101"/>
      <c r="EF79" s="101"/>
      <c r="EG79" s="101"/>
      <c r="EH79" s="101"/>
      <c r="EI79" s="101"/>
      <c r="EJ79" s="101"/>
      <c r="EK79" s="101"/>
      <c r="EL79" s="101"/>
      <c r="EM79" s="101"/>
      <c r="EN79" s="101"/>
      <c r="EO79" s="101"/>
      <c r="EP79" s="101"/>
      <c r="EQ79" s="101"/>
      <c r="ER79" s="101"/>
      <c r="ES79" s="101"/>
      <c r="ET79" s="101"/>
    </row>
    <row r="80" spans="1:150" ht="25.5" hidden="1" customHeight="1" x14ac:dyDescent="0.25">
      <c r="A80" s="29" t="s">
        <v>477</v>
      </c>
      <c r="B80" s="29" t="s">
        <v>478</v>
      </c>
      <c r="C80" s="29" t="s">
        <v>479</v>
      </c>
      <c r="D80" s="30" t="s">
        <v>480</v>
      </c>
      <c r="E80" s="31" t="s">
        <v>481</v>
      </c>
      <c r="F80" s="32" t="s">
        <v>162</v>
      </c>
      <c r="G80" s="32" t="s">
        <v>399</v>
      </c>
      <c r="H80" s="84" t="s">
        <v>482</v>
      </c>
      <c r="I80" s="32" t="s">
        <v>115</v>
      </c>
      <c r="J80" s="32"/>
      <c r="K80" s="32"/>
      <c r="L80" s="32"/>
      <c r="M80" s="32"/>
      <c r="N80" s="33">
        <v>12312.235294117647</v>
      </c>
      <c r="O80" s="33">
        <v>923.4176470588236</v>
      </c>
      <c r="P80" s="33">
        <v>923.4176470588236</v>
      </c>
      <c r="Q80" s="33">
        <v>0</v>
      </c>
      <c r="R80" s="33">
        <v>0</v>
      </c>
      <c r="S80" s="33">
        <v>10465.4</v>
      </c>
      <c r="T80" s="34">
        <v>43190</v>
      </c>
      <c r="U80" s="35">
        <v>43221</v>
      </c>
      <c r="V80" s="35">
        <v>43312</v>
      </c>
      <c r="W80" s="36">
        <v>44408</v>
      </c>
      <c r="X80" s="114"/>
      <c r="Y80" s="114"/>
      <c r="Z80" s="114">
        <v>1500</v>
      </c>
      <c r="AA80" s="114">
        <v>2500</v>
      </c>
      <c r="AB80" s="114">
        <v>2500</v>
      </c>
      <c r="AC80" s="114">
        <v>1032.33</v>
      </c>
      <c r="AD80" s="139">
        <v>0</v>
      </c>
      <c r="AE80" s="115"/>
      <c r="AF80" s="145">
        <v>47</v>
      </c>
      <c r="AG80" s="129" t="s">
        <v>256</v>
      </c>
      <c r="AH80" s="136"/>
      <c r="AI80" s="120"/>
      <c r="AJ80" s="136"/>
      <c r="AK80" s="120"/>
      <c r="AL80" s="120"/>
      <c r="AM80" s="120"/>
      <c r="AN80" s="120"/>
      <c r="AO80" s="120"/>
      <c r="AP80" s="129" t="s">
        <v>236</v>
      </c>
      <c r="AQ80" s="129" t="s">
        <v>756</v>
      </c>
      <c r="AR80" s="120">
        <v>28</v>
      </c>
      <c r="AS80" s="136"/>
      <c r="AT80" s="129"/>
      <c r="AU80" s="120"/>
      <c r="AV80" s="120"/>
      <c r="AW80" s="129"/>
      <c r="AX80" s="120"/>
      <c r="AY80" s="120"/>
      <c r="AZ80" s="120"/>
      <c r="BA80" s="120"/>
      <c r="BB80" s="120"/>
      <c r="BC80" s="120"/>
      <c r="BD80" s="120"/>
      <c r="BE80" s="120"/>
      <c r="BF80" s="120"/>
      <c r="BG80" s="135"/>
      <c r="BH80" s="57" t="s">
        <v>864</v>
      </c>
      <c r="BI80" s="364" t="s">
        <v>941</v>
      </c>
    </row>
    <row r="81" spans="1:150" ht="25.5" hidden="1" customHeight="1" x14ac:dyDescent="0.25">
      <c r="A81" s="29" t="s">
        <v>483</v>
      </c>
      <c r="B81" s="29" t="s">
        <v>484</v>
      </c>
      <c r="C81" s="29" t="s">
        <v>485</v>
      </c>
      <c r="D81" s="30" t="s">
        <v>486</v>
      </c>
      <c r="E81" s="31" t="s">
        <v>280</v>
      </c>
      <c r="F81" s="32" t="s">
        <v>162</v>
      </c>
      <c r="G81" s="32" t="s">
        <v>487</v>
      </c>
      <c r="H81" s="84" t="s">
        <v>482</v>
      </c>
      <c r="I81" s="32" t="s">
        <v>115</v>
      </c>
      <c r="J81" s="32"/>
      <c r="K81" s="32"/>
      <c r="L81" s="32"/>
      <c r="M81" s="32"/>
      <c r="N81" s="33">
        <v>4317</v>
      </c>
      <c r="O81" s="33">
        <v>323.7</v>
      </c>
      <c r="P81" s="33">
        <v>323.7</v>
      </c>
      <c r="Q81" s="33">
        <v>0</v>
      </c>
      <c r="R81" s="33">
        <v>0</v>
      </c>
      <c r="S81" s="33">
        <v>3669.6</v>
      </c>
      <c r="T81" s="34">
        <v>43190</v>
      </c>
      <c r="U81" s="35">
        <v>43252</v>
      </c>
      <c r="V81" s="35">
        <v>43373</v>
      </c>
      <c r="W81" s="36">
        <v>44381</v>
      </c>
      <c r="X81" s="114"/>
      <c r="Y81" s="114"/>
      <c r="Z81" s="114">
        <v>641</v>
      </c>
      <c r="AA81" s="114">
        <v>1225</v>
      </c>
      <c r="AB81" s="114">
        <v>1700</v>
      </c>
      <c r="AC81" s="114">
        <v>751</v>
      </c>
      <c r="AD81" s="139">
        <v>0</v>
      </c>
      <c r="AE81" s="115"/>
      <c r="AF81" s="145">
        <v>47</v>
      </c>
      <c r="AG81" s="129" t="s">
        <v>256</v>
      </c>
      <c r="AH81" s="136"/>
      <c r="AI81" s="120"/>
      <c r="AJ81" s="136"/>
      <c r="AK81" s="120"/>
      <c r="AL81" s="120"/>
      <c r="AM81" s="120"/>
      <c r="AN81" s="120"/>
      <c r="AO81" s="120"/>
      <c r="AP81" s="129" t="s">
        <v>236</v>
      </c>
      <c r="AQ81" s="129" t="s">
        <v>756</v>
      </c>
      <c r="AR81" s="120">
        <v>9</v>
      </c>
      <c r="AS81" s="136"/>
      <c r="AT81" s="129"/>
      <c r="AU81" s="120"/>
      <c r="AV81" s="120"/>
      <c r="AW81" s="129"/>
      <c r="AX81" s="120"/>
      <c r="AY81" s="120"/>
      <c r="AZ81" s="120"/>
      <c r="BA81" s="120"/>
      <c r="BB81" s="120"/>
      <c r="BC81" s="120"/>
      <c r="BD81" s="120"/>
      <c r="BE81" s="120"/>
      <c r="BF81" s="120"/>
      <c r="BG81" s="135"/>
      <c r="BH81" s="57" t="s">
        <v>863</v>
      </c>
      <c r="BI81" s="364" t="s">
        <v>941</v>
      </c>
    </row>
    <row r="82" spans="1:150" ht="25.5" hidden="1" customHeight="1" x14ac:dyDescent="0.25">
      <c r="A82" s="29" t="s">
        <v>488</v>
      </c>
      <c r="B82" s="29" t="s">
        <v>489</v>
      </c>
      <c r="C82" s="29" t="s">
        <v>490</v>
      </c>
      <c r="D82" s="30" t="s">
        <v>491</v>
      </c>
      <c r="E82" s="31" t="s">
        <v>492</v>
      </c>
      <c r="F82" s="32" t="s">
        <v>162</v>
      </c>
      <c r="G82" s="32" t="s">
        <v>493</v>
      </c>
      <c r="H82" s="84" t="s">
        <v>482</v>
      </c>
      <c r="I82" s="32" t="s">
        <v>115</v>
      </c>
      <c r="J82" s="32"/>
      <c r="K82" s="32"/>
      <c r="L82" s="32"/>
      <c r="M82" s="32"/>
      <c r="N82" s="33">
        <v>10980</v>
      </c>
      <c r="O82" s="33">
        <v>823.5</v>
      </c>
      <c r="P82" s="33">
        <v>823.5</v>
      </c>
      <c r="Q82" s="33">
        <v>0</v>
      </c>
      <c r="R82" s="33">
        <v>0</v>
      </c>
      <c r="S82" s="33">
        <v>9333</v>
      </c>
      <c r="T82" s="34">
        <v>43190</v>
      </c>
      <c r="U82" s="35">
        <v>43252</v>
      </c>
      <c r="V82" s="35">
        <v>43373</v>
      </c>
      <c r="W82" s="36">
        <v>44381</v>
      </c>
      <c r="X82" s="114"/>
      <c r="Y82" s="114"/>
      <c r="Z82" s="114">
        <v>3000</v>
      </c>
      <c r="AA82" s="114">
        <v>6333</v>
      </c>
      <c r="AB82" s="114"/>
      <c r="AC82" s="114"/>
      <c r="AD82" s="139"/>
      <c r="AE82" s="115"/>
      <c r="AF82" s="145">
        <v>47</v>
      </c>
      <c r="AG82" s="129" t="s">
        <v>256</v>
      </c>
      <c r="AH82" s="136"/>
      <c r="AI82" s="120"/>
      <c r="AJ82" s="136"/>
      <c r="AK82" s="120"/>
      <c r="AL82" s="120"/>
      <c r="AM82" s="120"/>
      <c r="AN82" s="120"/>
      <c r="AO82" s="120"/>
      <c r="AP82" s="129" t="s">
        <v>236</v>
      </c>
      <c r="AQ82" s="129" t="s">
        <v>756</v>
      </c>
      <c r="AR82" s="120">
        <v>25</v>
      </c>
      <c r="AS82" s="136"/>
      <c r="AT82" s="129"/>
      <c r="AU82" s="120"/>
      <c r="AV82" s="120"/>
      <c r="AW82" s="129"/>
      <c r="AX82" s="120"/>
      <c r="AY82" s="120"/>
      <c r="AZ82" s="120"/>
      <c r="BA82" s="120"/>
      <c r="BB82" s="120"/>
      <c r="BC82" s="120"/>
      <c r="BD82" s="120"/>
      <c r="BE82" s="120"/>
      <c r="BF82" s="120"/>
      <c r="BG82" s="135"/>
      <c r="BH82" s="57" t="s">
        <v>862</v>
      </c>
      <c r="BI82" s="364" t="s">
        <v>941</v>
      </c>
    </row>
    <row r="83" spans="1:150" ht="25.5" hidden="1" customHeight="1" x14ac:dyDescent="0.25">
      <c r="A83" s="29" t="s">
        <v>494</v>
      </c>
      <c r="B83" s="29" t="s">
        <v>495</v>
      </c>
      <c r="C83" s="29" t="s">
        <v>496</v>
      </c>
      <c r="D83" s="30" t="s">
        <v>497</v>
      </c>
      <c r="E83" s="31" t="s">
        <v>498</v>
      </c>
      <c r="F83" s="32" t="s">
        <v>162</v>
      </c>
      <c r="G83" s="32" t="s">
        <v>361</v>
      </c>
      <c r="H83" s="84" t="s">
        <v>482</v>
      </c>
      <c r="I83" s="32" t="s">
        <v>115</v>
      </c>
      <c r="J83" s="32"/>
      <c r="K83" s="32"/>
      <c r="L83" s="32"/>
      <c r="M83" s="32"/>
      <c r="N83" s="33">
        <v>17152.939999999999</v>
      </c>
      <c r="O83" s="33">
        <v>1286.47</v>
      </c>
      <c r="P83" s="33">
        <v>1286.47</v>
      </c>
      <c r="Q83" s="33">
        <v>0</v>
      </c>
      <c r="R83" s="33">
        <v>0</v>
      </c>
      <c r="S83" s="33">
        <v>14580</v>
      </c>
      <c r="T83" s="34">
        <v>43190</v>
      </c>
      <c r="U83" s="35">
        <v>43344</v>
      </c>
      <c r="V83" s="35">
        <v>43465</v>
      </c>
      <c r="W83" s="36">
        <v>44615</v>
      </c>
      <c r="X83" s="114"/>
      <c r="Y83" s="114"/>
      <c r="Z83" s="114"/>
      <c r="AA83" s="114">
        <v>4860</v>
      </c>
      <c r="AB83" s="114">
        <v>4860</v>
      </c>
      <c r="AC83" s="114">
        <v>4860</v>
      </c>
      <c r="AD83" s="139"/>
      <c r="AE83" s="115"/>
      <c r="AF83" s="145">
        <v>47</v>
      </c>
      <c r="AG83" s="129" t="s">
        <v>256</v>
      </c>
      <c r="AH83" s="136"/>
      <c r="AI83" s="120"/>
      <c r="AJ83" s="136"/>
      <c r="AK83" s="120"/>
      <c r="AL83" s="120"/>
      <c r="AM83" s="120"/>
      <c r="AN83" s="120"/>
      <c r="AO83" s="120"/>
      <c r="AP83" s="129" t="s">
        <v>236</v>
      </c>
      <c r="AQ83" s="129" t="s">
        <v>756</v>
      </c>
      <c r="AR83" s="120">
        <v>38</v>
      </c>
      <c r="AS83" s="136"/>
      <c r="AT83" s="129"/>
      <c r="AU83" s="120"/>
      <c r="AV83" s="120"/>
      <c r="AW83" s="129"/>
      <c r="AX83" s="120"/>
      <c r="AY83" s="120"/>
      <c r="AZ83" s="120"/>
      <c r="BA83" s="120"/>
      <c r="BB83" s="120"/>
      <c r="BC83" s="120"/>
      <c r="BD83" s="120"/>
      <c r="BE83" s="120"/>
      <c r="BF83" s="120"/>
      <c r="BG83" s="135"/>
      <c r="BH83" s="57" t="s">
        <v>865</v>
      </c>
      <c r="BI83" s="364" t="s">
        <v>941</v>
      </c>
    </row>
    <row r="84" spans="1:150" s="113" customFormat="1" ht="25.5" customHeight="1" x14ac:dyDescent="0.25">
      <c r="A84" s="20" t="s">
        <v>96</v>
      </c>
      <c r="B84" s="20"/>
      <c r="C84" s="20"/>
      <c r="D84" s="85" t="s">
        <v>499</v>
      </c>
      <c r="E84" s="86"/>
      <c r="F84" s="86"/>
      <c r="G84" s="86"/>
      <c r="H84" s="86"/>
      <c r="I84" s="86"/>
      <c r="J84" s="86"/>
      <c r="K84" s="86"/>
      <c r="L84" s="86"/>
      <c r="M84" s="86"/>
      <c r="N84" s="86"/>
      <c r="O84" s="86"/>
      <c r="P84" s="86"/>
      <c r="Q84" s="86"/>
      <c r="R84" s="86"/>
      <c r="S84" s="86"/>
      <c r="T84" s="25"/>
      <c r="U84" s="38"/>
      <c r="V84" s="38"/>
      <c r="W84" s="28" t="s">
        <v>275</v>
      </c>
      <c r="X84" s="108"/>
      <c r="Y84" s="108"/>
      <c r="Z84" s="108"/>
      <c r="AA84" s="108"/>
      <c r="AB84" s="108"/>
      <c r="AC84" s="108"/>
      <c r="AD84" s="138"/>
      <c r="AE84" s="109"/>
      <c r="AF84" s="112"/>
      <c r="AG84" s="110"/>
      <c r="AH84" s="110"/>
      <c r="AI84" s="110"/>
      <c r="AJ84" s="109"/>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1"/>
      <c r="BH84" s="57"/>
      <c r="BI84" s="364" t="s">
        <v>275</v>
      </c>
      <c r="BJ84" s="101"/>
      <c r="BK84" s="101"/>
      <c r="BL84" s="101"/>
      <c r="BM84" s="101"/>
      <c r="BN84" s="101"/>
      <c r="BO84" s="101"/>
      <c r="BP84" s="101"/>
      <c r="BQ84" s="101"/>
      <c r="BR84" s="101"/>
      <c r="BS84" s="101"/>
      <c r="BT84" s="101"/>
      <c r="BU84" s="101"/>
      <c r="BV84" s="101"/>
      <c r="BW84" s="101"/>
      <c r="BX84" s="101"/>
      <c r="BY84" s="101"/>
      <c r="BZ84" s="101"/>
      <c r="CA84" s="101"/>
      <c r="CB84" s="101"/>
      <c r="CC84" s="101"/>
      <c r="CD84" s="101"/>
      <c r="CE84" s="101"/>
      <c r="CF84" s="101"/>
      <c r="CG84" s="101"/>
      <c r="CH84" s="101"/>
      <c r="CI84" s="101"/>
      <c r="CJ84" s="101"/>
      <c r="CK84" s="101"/>
      <c r="CL84" s="101"/>
      <c r="CM84" s="101"/>
      <c r="CN84" s="101"/>
      <c r="CO84" s="101"/>
      <c r="CP84" s="101"/>
      <c r="CQ84" s="101"/>
      <c r="CR84" s="101"/>
      <c r="CS84" s="101"/>
      <c r="CT84" s="101"/>
      <c r="CU84" s="101"/>
      <c r="CV84" s="101"/>
      <c r="CW84" s="101"/>
      <c r="CX84" s="101"/>
      <c r="CY84" s="101"/>
      <c r="CZ84" s="101"/>
      <c r="DA84" s="101"/>
      <c r="DB84" s="101"/>
      <c r="DC84" s="101"/>
      <c r="DD84" s="101"/>
      <c r="DE84" s="101"/>
      <c r="DF84" s="101"/>
      <c r="DG84" s="101"/>
      <c r="DH84" s="101"/>
      <c r="DI84" s="101"/>
      <c r="DJ84" s="101"/>
      <c r="DK84" s="101"/>
      <c r="DL84" s="101"/>
      <c r="DM84" s="101"/>
      <c r="DN84" s="101"/>
      <c r="DO84" s="101"/>
      <c r="DP84" s="101"/>
      <c r="DQ84" s="101"/>
      <c r="DR84" s="101"/>
      <c r="DS84" s="101"/>
      <c r="DT84" s="101"/>
      <c r="DU84" s="101"/>
      <c r="DV84" s="101"/>
      <c r="DW84" s="101"/>
      <c r="DX84" s="101"/>
      <c r="DY84" s="101"/>
      <c r="DZ84" s="101"/>
      <c r="EA84" s="101"/>
      <c r="EB84" s="101"/>
      <c r="EC84" s="101"/>
      <c r="ED84" s="101"/>
      <c r="EE84" s="101"/>
      <c r="EF84" s="101"/>
      <c r="EG84" s="101"/>
      <c r="EH84" s="101"/>
      <c r="EI84" s="101"/>
      <c r="EJ84" s="101"/>
      <c r="EK84" s="101"/>
      <c r="EL84" s="101"/>
      <c r="EM84" s="101"/>
      <c r="EN84" s="101"/>
      <c r="EO84" s="101"/>
      <c r="EP84" s="101"/>
      <c r="EQ84" s="101"/>
      <c r="ER84" s="101"/>
      <c r="ES84" s="101"/>
      <c r="ET84" s="101"/>
    </row>
    <row r="85" spans="1:150" s="101" customFormat="1" ht="25.5" customHeight="1" x14ac:dyDescent="0.25">
      <c r="A85" s="39" t="s">
        <v>145</v>
      </c>
      <c r="B85" s="87" t="s">
        <v>500</v>
      </c>
      <c r="C85" s="88" t="s">
        <v>501</v>
      </c>
      <c r="D85" s="89" t="s">
        <v>502</v>
      </c>
      <c r="E85" s="90" t="s">
        <v>280</v>
      </c>
      <c r="F85" s="90" t="s">
        <v>162</v>
      </c>
      <c r="G85" s="90" t="s">
        <v>487</v>
      </c>
      <c r="H85" s="90" t="s">
        <v>165</v>
      </c>
      <c r="I85" s="90" t="s">
        <v>115</v>
      </c>
      <c r="J85" s="90"/>
      <c r="K85" s="90"/>
      <c r="L85" s="90"/>
      <c r="M85" s="90"/>
      <c r="N85" s="91">
        <v>33618.94</v>
      </c>
      <c r="O85" s="91">
        <v>2521.42</v>
      </c>
      <c r="P85" s="91">
        <v>2521.4299999999998</v>
      </c>
      <c r="Q85" s="91">
        <v>0</v>
      </c>
      <c r="R85" s="91">
        <v>0</v>
      </c>
      <c r="S85" s="91">
        <v>28576.09</v>
      </c>
      <c r="T85" s="43">
        <v>43312</v>
      </c>
      <c r="U85" s="44">
        <v>43374</v>
      </c>
      <c r="V85" s="44">
        <v>43465</v>
      </c>
      <c r="W85" s="45">
        <v>43889</v>
      </c>
      <c r="X85" s="91"/>
      <c r="Y85" s="91"/>
      <c r="Z85" s="91"/>
      <c r="AA85" s="91">
        <f>S85/17*12</f>
        <v>20171.357647058823</v>
      </c>
      <c r="AB85" s="91">
        <f>S85-AA85</f>
        <v>8404.7323529411769</v>
      </c>
      <c r="AC85" s="91"/>
      <c r="AD85" s="149"/>
      <c r="AE85" s="131"/>
      <c r="AF85" s="133">
        <v>27</v>
      </c>
      <c r="AG85" s="116" t="s">
        <v>757</v>
      </c>
      <c r="AH85" s="117"/>
      <c r="AI85" s="117"/>
      <c r="AJ85" s="131"/>
      <c r="AK85" s="117"/>
      <c r="AL85" s="117"/>
      <c r="AM85" s="117"/>
      <c r="AN85" s="117"/>
      <c r="AO85" s="117"/>
      <c r="AP85" s="117" t="s">
        <v>223</v>
      </c>
      <c r="AQ85" s="116" t="s">
        <v>758</v>
      </c>
      <c r="AR85" s="117">
        <v>2500</v>
      </c>
      <c r="AS85" s="117" t="s">
        <v>224</v>
      </c>
      <c r="AT85" s="116" t="s">
        <v>759</v>
      </c>
      <c r="AU85" s="117">
        <v>1</v>
      </c>
      <c r="AV85" s="117"/>
      <c r="AW85" s="117"/>
      <c r="AX85" s="117"/>
      <c r="AY85" s="117"/>
      <c r="AZ85" s="117"/>
      <c r="BA85" s="117"/>
      <c r="BB85" s="117"/>
      <c r="BC85" s="117"/>
      <c r="BD85" s="117"/>
      <c r="BE85" s="117"/>
      <c r="BF85" s="117"/>
      <c r="BG85" s="132"/>
      <c r="BH85" s="57" t="s">
        <v>852</v>
      </c>
      <c r="BI85" s="364" t="s">
        <v>941</v>
      </c>
    </row>
    <row r="86" spans="1:150" s="101" customFormat="1" ht="25.5" customHeight="1" x14ac:dyDescent="0.25">
      <c r="A86" s="39" t="s">
        <v>146</v>
      </c>
      <c r="B86" s="87" t="s">
        <v>503</v>
      </c>
      <c r="C86" s="92" t="s">
        <v>504</v>
      </c>
      <c r="D86" s="93" t="s">
        <v>505</v>
      </c>
      <c r="E86" s="90" t="s">
        <v>506</v>
      </c>
      <c r="F86" s="90" t="s">
        <v>162</v>
      </c>
      <c r="G86" s="90" t="s">
        <v>487</v>
      </c>
      <c r="H86" s="90" t="s">
        <v>165</v>
      </c>
      <c r="I86" s="90" t="s">
        <v>115</v>
      </c>
      <c r="J86" s="90"/>
      <c r="K86" s="90"/>
      <c r="L86" s="90"/>
      <c r="M86" s="90"/>
      <c r="N86" s="91">
        <v>34031.5</v>
      </c>
      <c r="O86" s="91"/>
      <c r="P86" s="91">
        <v>2552.36</v>
      </c>
      <c r="Q86" s="91">
        <v>2552.36</v>
      </c>
      <c r="R86" s="91"/>
      <c r="S86" s="91">
        <v>28926.78</v>
      </c>
      <c r="T86" s="43">
        <v>43312</v>
      </c>
      <c r="U86" s="44">
        <v>43344</v>
      </c>
      <c r="V86" s="44">
        <v>43434</v>
      </c>
      <c r="W86" s="45">
        <v>43646</v>
      </c>
      <c r="X86" s="91"/>
      <c r="Y86" s="91"/>
      <c r="Z86" s="91">
        <f>S86/6</f>
        <v>4821.13</v>
      </c>
      <c r="AA86" s="91">
        <f>S86-Z86</f>
        <v>24105.649999999998</v>
      </c>
      <c r="AB86" s="91"/>
      <c r="AC86" s="91"/>
      <c r="AD86" s="149"/>
      <c r="AE86" s="131"/>
      <c r="AF86" s="133">
        <v>27</v>
      </c>
      <c r="AG86" s="116" t="s">
        <v>757</v>
      </c>
      <c r="AH86" s="117"/>
      <c r="AI86" s="117"/>
      <c r="AJ86" s="131"/>
      <c r="AK86" s="117"/>
      <c r="AL86" s="117"/>
      <c r="AM86" s="117"/>
      <c r="AN86" s="117"/>
      <c r="AO86" s="117"/>
      <c r="AP86" s="117" t="s">
        <v>223</v>
      </c>
      <c r="AQ86" s="116" t="s">
        <v>758</v>
      </c>
      <c r="AR86" s="117">
        <v>3700</v>
      </c>
      <c r="AS86" s="117" t="s">
        <v>224</v>
      </c>
      <c r="AT86" s="116" t="s">
        <v>759</v>
      </c>
      <c r="AU86" s="117">
        <v>1</v>
      </c>
      <c r="AV86" s="117"/>
      <c r="AW86" s="117"/>
      <c r="AX86" s="117"/>
      <c r="AY86" s="117"/>
      <c r="AZ86" s="117"/>
      <c r="BA86" s="117"/>
      <c r="BB86" s="117"/>
      <c r="BC86" s="117"/>
      <c r="BD86" s="117"/>
      <c r="BE86" s="117"/>
      <c r="BF86" s="117"/>
      <c r="BG86" s="132"/>
      <c r="BH86" s="57" t="s">
        <v>841</v>
      </c>
      <c r="BI86" s="364" t="s">
        <v>941</v>
      </c>
    </row>
    <row r="87" spans="1:150" s="101" customFormat="1" ht="25.5" customHeight="1" x14ac:dyDescent="0.25">
      <c r="A87" s="39" t="s">
        <v>507</v>
      </c>
      <c r="B87" s="87" t="s">
        <v>508</v>
      </c>
      <c r="C87" s="92" t="s">
        <v>509</v>
      </c>
      <c r="D87" s="93" t="s">
        <v>510</v>
      </c>
      <c r="E87" s="90" t="s">
        <v>511</v>
      </c>
      <c r="F87" s="90" t="s">
        <v>162</v>
      </c>
      <c r="G87" s="90" t="s">
        <v>512</v>
      </c>
      <c r="H87" s="90" t="s">
        <v>165</v>
      </c>
      <c r="I87" s="90" t="s">
        <v>115</v>
      </c>
      <c r="J87" s="90"/>
      <c r="K87" s="90"/>
      <c r="L87" s="90"/>
      <c r="M87" s="90"/>
      <c r="N87" s="91" t="s">
        <v>1243</v>
      </c>
      <c r="O87" s="91" t="s">
        <v>1244</v>
      </c>
      <c r="P87" s="91" t="s">
        <v>1245</v>
      </c>
      <c r="Q87" s="91"/>
      <c r="R87" s="91"/>
      <c r="S87" s="91" t="s">
        <v>1246</v>
      </c>
      <c r="T87" s="43">
        <v>43312</v>
      </c>
      <c r="U87" s="44">
        <v>43371</v>
      </c>
      <c r="V87" s="44">
        <v>43434</v>
      </c>
      <c r="W87" s="45">
        <v>43889</v>
      </c>
      <c r="X87" s="91"/>
      <c r="Y87" s="91"/>
      <c r="Z87" s="91" t="e">
        <f>S87/24</f>
        <v>#VALUE!</v>
      </c>
      <c r="AA87" s="91" t="e">
        <f>Z87*12</f>
        <v>#VALUE!</v>
      </c>
      <c r="AB87" s="91" t="e">
        <f>S87-Z87-AA87</f>
        <v>#VALUE!</v>
      </c>
      <c r="AC87" s="91"/>
      <c r="AD87" s="149"/>
      <c r="AE87" s="131"/>
      <c r="AF87" s="133">
        <v>27</v>
      </c>
      <c r="AG87" s="116" t="s">
        <v>757</v>
      </c>
      <c r="AH87" s="117"/>
      <c r="AI87" s="117"/>
      <c r="AJ87" s="131"/>
      <c r="AK87" s="117"/>
      <c r="AL87" s="117"/>
      <c r="AM87" s="117"/>
      <c r="AN87" s="117"/>
      <c r="AO87" s="117"/>
      <c r="AP87" s="117" t="s">
        <v>223</v>
      </c>
      <c r="AQ87" s="116" t="s">
        <v>758</v>
      </c>
      <c r="AR87" s="117">
        <v>16488</v>
      </c>
      <c r="AS87" s="117" t="s">
        <v>224</v>
      </c>
      <c r="AT87" s="116" t="s">
        <v>759</v>
      </c>
      <c r="AU87" s="117">
        <v>5</v>
      </c>
      <c r="AV87" s="117"/>
      <c r="AW87" s="117"/>
      <c r="AX87" s="117"/>
      <c r="AY87" s="117"/>
      <c r="AZ87" s="117"/>
      <c r="BA87" s="117"/>
      <c r="BB87" s="117"/>
      <c r="BC87" s="117"/>
      <c r="BD87" s="117"/>
      <c r="BE87" s="117"/>
      <c r="BF87" s="117"/>
      <c r="BG87" s="132"/>
      <c r="BH87" s="57" t="s">
        <v>851</v>
      </c>
      <c r="BI87" s="364" t="s">
        <v>941</v>
      </c>
    </row>
    <row r="88" spans="1:150" s="101" customFormat="1" ht="25.5" customHeight="1" x14ac:dyDescent="0.25">
      <c r="A88" s="39" t="s">
        <v>513</v>
      </c>
      <c r="B88" s="87" t="s">
        <v>514</v>
      </c>
      <c r="C88" s="92" t="s">
        <v>515</v>
      </c>
      <c r="D88" s="93" t="s">
        <v>516</v>
      </c>
      <c r="E88" s="90" t="s">
        <v>517</v>
      </c>
      <c r="F88" s="90" t="s">
        <v>162</v>
      </c>
      <c r="G88" s="90" t="s">
        <v>512</v>
      </c>
      <c r="H88" s="90" t="s">
        <v>165</v>
      </c>
      <c r="I88" s="90" t="s">
        <v>115</v>
      </c>
      <c r="J88" s="90"/>
      <c r="K88" s="90"/>
      <c r="L88" s="90"/>
      <c r="M88" s="90"/>
      <c r="N88" s="91">
        <v>25115.61</v>
      </c>
      <c r="O88" s="91"/>
      <c r="P88" s="91">
        <v>1754.75</v>
      </c>
      <c r="Q88" s="91">
        <v>3473.69</v>
      </c>
      <c r="R88" s="91"/>
      <c r="S88" s="91">
        <v>19887.169999999998</v>
      </c>
      <c r="T88" s="43">
        <v>43312</v>
      </c>
      <c r="U88" s="44">
        <v>43371</v>
      </c>
      <c r="V88" s="44">
        <v>43434</v>
      </c>
      <c r="W88" s="45">
        <v>43829</v>
      </c>
      <c r="X88" s="91"/>
      <c r="Y88" s="91"/>
      <c r="Z88" s="91">
        <f>S88/12</f>
        <v>1657.2641666666666</v>
      </c>
      <c r="AA88" s="91">
        <f>S88-Z88</f>
        <v>18229.905833333331</v>
      </c>
      <c r="AB88" s="91"/>
      <c r="AC88" s="91"/>
      <c r="AD88" s="149"/>
      <c r="AE88" s="131"/>
      <c r="AF88" s="133">
        <v>27</v>
      </c>
      <c r="AG88" s="116" t="s">
        <v>757</v>
      </c>
      <c r="AH88" s="117"/>
      <c r="AI88" s="117"/>
      <c r="AJ88" s="131"/>
      <c r="AK88" s="117"/>
      <c r="AL88" s="117"/>
      <c r="AM88" s="117"/>
      <c r="AN88" s="117"/>
      <c r="AO88" s="117"/>
      <c r="AP88" s="117" t="s">
        <v>223</v>
      </c>
      <c r="AQ88" s="116" t="s">
        <v>758</v>
      </c>
      <c r="AR88" s="117">
        <v>2513</v>
      </c>
      <c r="AS88" s="117" t="s">
        <v>224</v>
      </c>
      <c r="AT88" s="116" t="s">
        <v>759</v>
      </c>
      <c r="AU88" s="117">
        <v>1</v>
      </c>
      <c r="AV88" s="117"/>
      <c r="AW88" s="117"/>
      <c r="AX88" s="117"/>
      <c r="AY88" s="117"/>
      <c r="AZ88" s="117"/>
      <c r="BA88" s="117"/>
      <c r="BB88" s="117"/>
      <c r="BC88" s="117"/>
      <c r="BD88" s="117"/>
      <c r="BE88" s="117"/>
      <c r="BF88" s="117"/>
      <c r="BG88" s="132"/>
      <c r="BH88" s="57" t="s">
        <v>849</v>
      </c>
      <c r="BI88" s="364" t="s">
        <v>941</v>
      </c>
    </row>
    <row r="89" spans="1:150" s="101" customFormat="1" ht="25.5" customHeight="1" x14ac:dyDescent="0.25">
      <c r="A89" s="39" t="s">
        <v>518</v>
      </c>
      <c r="B89" s="87" t="s">
        <v>519</v>
      </c>
      <c r="C89" s="92" t="s">
        <v>520</v>
      </c>
      <c r="D89" s="93" t="s">
        <v>521</v>
      </c>
      <c r="E89" s="90" t="s">
        <v>522</v>
      </c>
      <c r="F89" s="90" t="s">
        <v>162</v>
      </c>
      <c r="G89" s="90" t="s">
        <v>512</v>
      </c>
      <c r="H89" s="90" t="s">
        <v>165</v>
      </c>
      <c r="I89" s="90" t="s">
        <v>115</v>
      </c>
      <c r="J89" s="90"/>
      <c r="K89" s="90"/>
      <c r="L89" s="90"/>
      <c r="M89" s="90"/>
      <c r="N89" s="91">
        <v>23626.350000000002</v>
      </c>
      <c r="O89" s="91"/>
      <c r="P89" s="91">
        <v>1771.97</v>
      </c>
      <c r="Q89" s="91">
        <v>1771.98</v>
      </c>
      <c r="R89" s="91"/>
      <c r="S89" s="91">
        <v>20082.400000000001</v>
      </c>
      <c r="T89" s="43">
        <v>43312</v>
      </c>
      <c r="U89" s="44">
        <v>43371</v>
      </c>
      <c r="V89" s="44">
        <v>43434</v>
      </c>
      <c r="W89" s="45">
        <v>43830</v>
      </c>
      <c r="X89" s="91"/>
      <c r="Y89" s="91"/>
      <c r="Z89" s="91">
        <f>S89/12</f>
        <v>1673.5333333333335</v>
      </c>
      <c r="AA89" s="91">
        <f>S89-Z89</f>
        <v>18408.866666666669</v>
      </c>
      <c r="AB89" s="91"/>
      <c r="AC89" s="91"/>
      <c r="AD89" s="149"/>
      <c r="AE89" s="131"/>
      <c r="AF89" s="133">
        <v>27</v>
      </c>
      <c r="AG89" s="116" t="s">
        <v>757</v>
      </c>
      <c r="AH89" s="117"/>
      <c r="AI89" s="117"/>
      <c r="AJ89" s="131"/>
      <c r="AK89" s="117"/>
      <c r="AL89" s="117"/>
      <c r="AM89" s="117"/>
      <c r="AN89" s="117"/>
      <c r="AO89" s="117"/>
      <c r="AP89" s="117" t="s">
        <v>223</v>
      </c>
      <c r="AQ89" s="116" t="s">
        <v>758</v>
      </c>
      <c r="AR89" s="117">
        <v>2472</v>
      </c>
      <c r="AS89" s="117" t="s">
        <v>224</v>
      </c>
      <c r="AT89" s="116" t="s">
        <v>759</v>
      </c>
      <c r="AU89" s="117">
        <v>1</v>
      </c>
      <c r="AV89" s="117"/>
      <c r="AW89" s="117"/>
      <c r="AX89" s="117"/>
      <c r="AY89" s="117"/>
      <c r="AZ89" s="117"/>
      <c r="BA89" s="117"/>
      <c r="BB89" s="117"/>
      <c r="BC89" s="117"/>
      <c r="BD89" s="117"/>
      <c r="BE89" s="117"/>
      <c r="BF89" s="117"/>
      <c r="BG89" s="132"/>
      <c r="BH89" s="57" t="s">
        <v>850</v>
      </c>
      <c r="BI89" s="364" t="s">
        <v>941</v>
      </c>
    </row>
    <row r="90" spans="1:150" s="101" customFormat="1" ht="25.5" customHeight="1" x14ac:dyDescent="0.25">
      <c r="A90" s="39" t="s">
        <v>523</v>
      </c>
      <c r="B90" s="87" t="s">
        <v>524</v>
      </c>
      <c r="C90" s="92" t="s">
        <v>525</v>
      </c>
      <c r="D90" s="93" t="s">
        <v>526</v>
      </c>
      <c r="E90" s="90" t="s">
        <v>527</v>
      </c>
      <c r="F90" s="90" t="s">
        <v>162</v>
      </c>
      <c r="G90" s="90" t="s">
        <v>512</v>
      </c>
      <c r="H90" s="90" t="s">
        <v>165</v>
      </c>
      <c r="I90" s="90" t="s">
        <v>115</v>
      </c>
      <c r="J90" s="90"/>
      <c r="K90" s="90"/>
      <c r="L90" s="90"/>
      <c r="M90" s="90"/>
      <c r="N90" s="91">
        <v>14262.54</v>
      </c>
      <c r="O90" s="91"/>
      <c r="P90" s="91">
        <v>1069.68</v>
      </c>
      <c r="Q90" s="91">
        <v>1069.7</v>
      </c>
      <c r="R90" s="91"/>
      <c r="S90" s="91">
        <v>12123.16</v>
      </c>
      <c r="T90" s="43">
        <v>43312</v>
      </c>
      <c r="U90" s="44">
        <v>43371</v>
      </c>
      <c r="V90" s="44">
        <v>43434</v>
      </c>
      <c r="W90" s="45">
        <v>43830</v>
      </c>
      <c r="X90" s="91"/>
      <c r="Y90" s="91"/>
      <c r="Z90" s="91">
        <f>S90/12</f>
        <v>1010.2633333333333</v>
      </c>
      <c r="AA90" s="91">
        <f>S90-Z90</f>
        <v>11112.896666666667</v>
      </c>
      <c r="AB90" s="91"/>
      <c r="AC90" s="91"/>
      <c r="AD90" s="149"/>
      <c r="AE90" s="131"/>
      <c r="AF90" s="133">
        <v>27</v>
      </c>
      <c r="AG90" s="116" t="s">
        <v>757</v>
      </c>
      <c r="AH90" s="117"/>
      <c r="AI90" s="117"/>
      <c r="AJ90" s="131"/>
      <c r="AK90" s="117"/>
      <c r="AL90" s="117"/>
      <c r="AM90" s="117"/>
      <c r="AN90" s="117"/>
      <c r="AO90" s="117"/>
      <c r="AP90" s="117" t="s">
        <v>223</v>
      </c>
      <c r="AQ90" s="116" t="s">
        <v>758</v>
      </c>
      <c r="AR90" s="117">
        <v>1409</v>
      </c>
      <c r="AS90" s="117" t="s">
        <v>224</v>
      </c>
      <c r="AT90" s="116" t="s">
        <v>759</v>
      </c>
      <c r="AU90" s="117">
        <v>1</v>
      </c>
      <c r="AV90" s="117"/>
      <c r="AW90" s="117"/>
      <c r="AX90" s="117"/>
      <c r="AY90" s="117"/>
      <c r="AZ90" s="117"/>
      <c r="BA90" s="117"/>
      <c r="BB90" s="117"/>
      <c r="BC90" s="117"/>
      <c r="BD90" s="117"/>
      <c r="BE90" s="117"/>
      <c r="BF90" s="117"/>
      <c r="BG90" s="132"/>
      <c r="BH90" s="57" t="s">
        <v>854</v>
      </c>
      <c r="BI90" s="364" t="s">
        <v>941</v>
      </c>
    </row>
    <row r="91" spans="1:150" s="101" customFormat="1" ht="25.5" customHeight="1" x14ac:dyDescent="0.25">
      <c r="A91" s="39" t="s">
        <v>528</v>
      </c>
      <c r="B91" s="87" t="s">
        <v>529</v>
      </c>
      <c r="C91" s="92" t="s">
        <v>530</v>
      </c>
      <c r="D91" s="93" t="s">
        <v>531</v>
      </c>
      <c r="E91" s="90" t="s">
        <v>532</v>
      </c>
      <c r="F91" s="90" t="s">
        <v>162</v>
      </c>
      <c r="G91" s="90" t="s">
        <v>512</v>
      </c>
      <c r="H91" s="90" t="s">
        <v>165</v>
      </c>
      <c r="I91" s="90" t="s">
        <v>115</v>
      </c>
      <c r="J91" s="90"/>
      <c r="K91" s="90"/>
      <c r="L91" s="90"/>
      <c r="M91" s="90"/>
      <c r="N91" s="91">
        <v>21476.829999999998</v>
      </c>
      <c r="O91" s="91"/>
      <c r="P91" s="91">
        <v>1610.75</v>
      </c>
      <c r="Q91" s="91">
        <v>1610.77</v>
      </c>
      <c r="R91" s="91"/>
      <c r="S91" s="91">
        <v>18255.310000000001</v>
      </c>
      <c r="T91" s="43">
        <v>43312</v>
      </c>
      <c r="U91" s="44">
        <v>43371</v>
      </c>
      <c r="V91" s="44">
        <v>43434</v>
      </c>
      <c r="W91" s="45">
        <v>43830</v>
      </c>
      <c r="X91" s="91"/>
      <c r="Y91" s="91"/>
      <c r="Z91" s="91">
        <f>S91/12</f>
        <v>1521.2758333333334</v>
      </c>
      <c r="AA91" s="91">
        <f>S91-Z91</f>
        <v>16734.034166666668</v>
      </c>
      <c r="AB91" s="91"/>
      <c r="AC91" s="91"/>
      <c r="AD91" s="149"/>
      <c r="AE91" s="131"/>
      <c r="AF91" s="133">
        <v>27</v>
      </c>
      <c r="AG91" s="116" t="s">
        <v>757</v>
      </c>
      <c r="AH91" s="117"/>
      <c r="AI91" s="117"/>
      <c r="AJ91" s="131"/>
      <c r="AK91" s="117"/>
      <c r="AL91" s="117"/>
      <c r="AM91" s="117"/>
      <c r="AN91" s="117"/>
      <c r="AO91" s="117"/>
      <c r="AP91" s="117" t="s">
        <v>223</v>
      </c>
      <c r="AQ91" s="116" t="s">
        <v>758</v>
      </c>
      <c r="AR91" s="117">
        <v>2354</v>
      </c>
      <c r="AS91" s="117" t="s">
        <v>224</v>
      </c>
      <c r="AT91" s="116" t="s">
        <v>759</v>
      </c>
      <c r="AU91" s="117">
        <v>1</v>
      </c>
      <c r="AV91" s="117"/>
      <c r="AW91" s="117"/>
      <c r="AX91" s="117"/>
      <c r="AY91" s="117"/>
      <c r="AZ91" s="117"/>
      <c r="BA91" s="117"/>
      <c r="BB91" s="117"/>
      <c r="BC91" s="117"/>
      <c r="BD91" s="117"/>
      <c r="BE91" s="117"/>
      <c r="BF91" s="117"/>
      <c r="BG91" s="132"/>
      <c r="BH91" s="57" t="s">
        <v>853</v>
      </c>
      <c r="BI91" s="364" t="s">
        <v>941</v>
      </c>
    </row>
    <row r="92" spans="1:150" s="101" customFormat="1" ht="25.5" customHeight="1" x14ac:dyDescent="0.25">
      <c r="A92" s="39" t="s">
        <v>533</v>
      </c>
      <c r="B92" s="87" t="s">
        <v>534</v>
      </c>
      <c r="C92" s="92" t="s">
        <v>535</v>
      </c>
      <c r="D92" s="93" t="s">
        <v>536</v>
      </c>
      <c r="E92" s="90" t="s">
        <v>537</v>
      </c>
      <c r="F92" s="90" t="s">
        <v>162</v>
      </c>
      <c r="G92" s="90" t="s">
        <v>316</v>
      </c>
      <c r="H92" s="90" t="s">
        <v>165</v>
      </c>
      <c r="I92" s="90" t="s">
        <v>115</v>
      </c>
      <c r="J92" s="90"/>
      <c r="K92" s="90"/>
      <c r="L92" s="90"/>
      <c r="M92" s="90"/>
      <c r="N92" s="91">
        <v>100219.43</v>
      </c>
      <c r="O92" s="91">
        <v>7516.46</v>
      </c>
      <c r="P92" s="91">
        <v>7516.45</v>
      </c>
      <c r="Q92" s="91"/>
      <c r="R92" s="91"/>
      <c r="S92" s="91">
        <v>85186.52</v>
      </c>
      <c r="T92" s="43">
        <v>43312</v>
      </c>
      <c r="U92" s="44">
        <v>43358</v>
      </c>
      <c r="V92" s="44">
        <v>43465</v>
      </c>
      <c r="W92" s="45">
        <v>43920</v>
      </c>
      <c r="X92" s="91"/>
      <c r="Y92" s="91"/>
      <c r="Z92" s="91"/>
      <c r="AA92" s="91">
        <f>S92/21*12</f>
        <v>48678.01142857143</v>
      </c>
      <c r="AB92" s="91">
        <f>S92-AA92</f>
        <v>36508.508571428574</v>
      </c>
      <c r="AC92" s="91"/>
      <c r="AD92" s="149"/>
      <c r="AE92" s="131"/>
      <c r="AF92" s="133">
        <v>27</v>
      </c>
      <c r="AG92" s="116" t="s">
        <v>757</v>
      </c>
      <c r="AH92" s="117"/>
      <c r="AI92" s="117"/>
      <c r="AJ92" s="131"/>
      <c r="AK92" s="117"/>
      <c r="AL92" s="117"/>
      <c r="AM92" s="117"/>
      <c r="AN92" s="117"/>
      <c r="AO92" s="117"/>
      <c r="AP92" s="117" t="s">
        <v>223</v>
      </c>
      <c r="AQ92" s="116" t="s">
        <v>758</v>
      </c>
      <c r="AR92" s="117">
        <v>6018</v>
      </c>
      <c r="AS92" s="117" t="s">
        <v>224</v>
      </c>
      <c r="AT92" s="116" t="s">
        <v>759</v>
      </c>
      <c r="AU92" s="117">
        <v>1</v>
      </c>
      <c r="AV92" s="117"/>
      <c r="AW92" s="117"/>
      <c r="AX92" s="117"/>
      <c r="AY92" s="117"/>
      <c r="AZ92" s="117"/>
      <c r="BA92" s="117"/>
      <c r="BB92" s="117"/>
      <c r="BC92" s="117"/>
      <c r="BD92" s="117"/>
      <c r="BE92" s="117"/>
      <c r="BF92" s="117"/>
      <c r="BG92" s="132"/>
      <c r="BH92" s="57" t="s">
        <v>844</v>
      </c>
      <c r="BI92" s="364" t="s">
        <v>941</v>
      </c>
    </row>
    <row r="93" spans="1:150" s="101" customFormat="1" ht="25.5" customHeight="1" x14ac:dyDescent="0.25">
      <c r="A93" s="39" t="s">
        <v>538</v>
      </c>
      <c r="B93" s="87" t="s">
        <v>539</v>
      </c>
      <c r="C93" s="92" t="s">
        <v>540</v>
      </c>
      <c r="D93" s="93" t="s">
        <v>541</v>
      </c>
      <c r="E93" s="90" t="s">
        <v>542</v>
      </c>
      <c r="F93" s="90" t="s">
        <v>162</v>
      </c>
      <c r="G93" s="90" t="s">
        <v>316</v>
      </c>
      <c r="H93" s="90" t="s">
        <v>165</v>
      </c>
      <c r="I93" s="90" t="s">
        <v>115</v>
      </c>
      <c r="J93" s="90"/>
      <c r="K93" s="90"/>
      <c r="L93" s="90"/>
      <c r="M93" s="90"/>
      <c r="N93" s="91">
        <v>52703.69</v>
      </c>
      <c r="O93" s="91"/>
      <c r="P93" s="91">
        <v>3952.78</v>
      </c>
      <c r="Q93" s="91">
        <v>3952.77</v>
      </c>
      <c r="R93" s="91"/>
      <c r="S93" s="91">
        <v>44798.14</v>
      </c>
      <c r="T93" s="43">
        <v>43312</v>
      </c>
      <c r="U93" s="44">
        <v>43358</v>
      </c>
      <c r="V93" s="44">
        <v>43465</v>
      </c>
      <c r="W93" s="45">
        <v>43889</v>
      </c>
      <c r="X93" s="91"/>
      <c r="Y93" s="91"/>
      <c r="Z93" s="91">
        <f>S93/16.5*0.5</f>
        <v>1357.5193939393939</v>
      </c>
      <c r="AA93" s="91">
        <f>S93/16.5*12</f>
        <v>32580.465454545454</v>
      </c>
      <c r="AB93" s="91">
        <f>S93-AA93-Z93</f>
        <v>10860.155151515151</v>
      </c>
      <c r="AC93" s="91"/>
      <c r="AD93" s="149"/>
      <c r="AE93" s="131"/>
      <c r="AF93" s="133">
        <v>27</v>
      </c>
      <c r="AG93" s="116" t="s">
        <v>757</v>
      </c>
      <c r="AH93" s="117"/>
      <c r="AI93" s="117"/>
      <c r="AJ93" s="131"/>
      <c r="AK93" s="117"/>
      <c r="AL93" s="117"/>
      <c r="AM93" s="117"/>
      <c r="AN93" s="117"/>
      <c r="AO93" s="117"/>
      <c r="AP93" s="117" t="s">
        <v>223</v>
      </c>
      <c r="AQ93" s="116" t="s">
        <v>758</v>
      </c>
      <c r="AR93" s="117">
        <v>2231</v>
      </c>
      <c r="AS93" s="117" t="s">
        <v>224</v>
      </c>
      <c r="AT93" s="116" t="s">
        <v>759</v>
      </c>
      <c r="AU93" s="117">
        <v>3</v>
      </c>
      <c r="AV93" s="117"/>
      <c r="AW93" s="117"/>
      <c r="AX93" s="117"/>
      <c r="AY93" s="117"/>
      <c r="AZ93" s="117"/>
      <c r="BA93" s="117"/>
      <c r="BB93" s="117"/>
      <c r="BC93" s="117"/>
      <c r="BD93" s="117"/>
      <c r="BE93" s="117"/>
      <c r="BF93" s="117"/>
      <c r="BG93" s="132"/>
      <c r="BH93" s="57" t="s">
        <v>845</v>
      </c>
      <c r="BI93" s="364" t="s">
        <v>941</v>
      </c>
    </row>
    <row r="94" spans="1:150" s="101" customFormat="1" ht="25.5" customHeight="1" x14ac:dyDescent="0.25">
      <c r="A94" s="39" t="s">
        <v>543</v>
      </c>
      <c r="B94" s="87" t="s">
        <v>544</v>
      </c>
      <c r="C94" s="92" t="s">
        <v>545</v>
      </c>
      <c r="D94" s="93" t="s">
        <v>546</v>
      </c>
      <c r="E94" s="90" t="s">
        <v>547</v>
      </c>
      <c r="F94" s="90" t="s">
        <v>162</v>
      </c>
      <c r="G94" s="90" t="s">
        <v>316</v>
      </c>
      <c r="H94" s="90" t="s">
        <v>165</v>
      </c>
      <c r="I94" s="90" t="s">
        <v>115</v>
      </c>
      <c r="J94" s="90"/>
      <c r="K94" s="90"/>
      <c r="L94" s="90"/>
      <c r="M94" s="90"/>
      <c r="N94" s="91">
        <v>13540.07</v>
      </c>
      <c r="O94" s="91">
        <v>1015.51</v>
      </c>
      <c r="P94" s="91">
        <v>1015.5</v>
      </c>
      <c r="Q94" s="91"/>
      <c r="R94" s="91"/>
      <c r="S94" s="91">
        <v>11509.06</v>
      </c>
      <c r="T94" s="43">
        <v>43312</v>
      </c>
      <c r="U94" s="44">
        <v>43358</v>
      </c>
      <c r="V94" s="44">
        <v>43465</v>
      </c>
      <c r="W94" s="45">
        <v>43889</v>
      </c>
      <c r="X94" s="91"/>
      <c r="Y94" s="91"/>
      <c r="Z94" s="91">
        <f>S94/17.5*0.5</f>
        <v>328.83028571428571</v>
      </c>
      <c r="AA94" s="91">
        <f>S94/17.5*12</f>
        <v>7891.9268571428565</v>
      </c>
      <c r="AB94" s="91">
        <f>S94-AA94-Z94</f>
        <v>3288.3028571428572</v>
      </c>
      <c r="AC94" s="91"/>
      <c r="AD94" s="149"/>
      <c r="AE94" s="131"/>
      <c r="AF94" s="133">
        <v>27</v>
      </c>
      <c r="AG94" s="116" t="s">
        <v>757</v>
      </c>
      <c r="AH94" s="117"/>
      <c r="AI94" s="117"/>
      <c r="AJ94" s="131"/>
      <c r="AK94" s="117"/>
      <c r="AL94" s="117"/>
      <c r="AM94" s="117"/>
      <c r="AN94" s="117"/>
      <c r="AO94" s="117"/>
      <c r="AP94" s="117" t="s">
        <v>223</v>
      </c>
      <c r="AQ94" s="116" t="s">
        <v>758</v>
      </c>
      <c r="AR94" s="117">
        <v>1137</v>
      </c>
      <c r="AS94" s="117" t="s">
        <v>224</v>
      </c>
      <c r="AT94" s="116" t="s">
        <v>759</v>
      </c>
      <c r="AU94" s="117">
        <v>1</v>
      </c>
      <c r="AV94" s="117"/>
      <c r="AW94" s="117"/>
      <c r="AX94" s="117"/>
      <c r="AY94" s="117"/>
      <c r="AZ94" s="117"/>
      <c r="BA94" s="117"/>
      <c r="BB94" s="117"/>
      <c r="BC94" s="117"/>
      <c r="BD94" s="117"/>
      <c r="BE94" s="117"/>
      <c r="BF94" s="117"/>
      <c r="BG94" s="132"/>
      <c r="BH94" s="57" t="s">
        <v>847</v>
      </c>
      <c r="BI94" s="364" t="s">
        <v>941</v>
      </c>
    </row>
    <row r="95" spans="1:150" s="101" customFormat="1" ht="25.5" customHeight="1" x14ac:dyDescent="0.25">
      <c r="A95" s="39" t="s">
        <v>548</v>
      </c>
      <c r="B95" s="87" t="s">
        <v>549</v>
      </c>
      <c r="C95" s="92" t="s">
        <v>550</v>
      </c>
      <c r="D95" s="93" t="s">
        <v>551</v>
      </c>
      <c r="E95" s="90" t="s">
        <v>552</v>
      </c>
      <c r="F95" s="90" t="s">
        <v>162</v>
      </c>
      <c r="G95" s="90" t="s">
        <v>316</v>
      </c>
      <c r="H95" s="90" t="s">
        <v>165</v>
      </c>
      <c r="I95" s="90" t="s">
        <v>115</v>
      </c>
      <c r="J95" s="90"/>
      <c r="K95" s="90"/>
      <c r="L95" s="90"/>
      <c r="M95" s="90"/>
      <c r="N95" s="91">
        <v>14200</v>
      </c>
      <c r="O95" s="91">
        <v>1065</v>
      </c>
      <c r="P95" s="91">
        <v>1065</v>
      </c>
      <c r="Q95" s="91"/>
      <c r="R95" s="91"/>
      <c r="S95" s="91">
        <v>12070</v>
      </c>
      <c r="T95" s="43">
        <v>43312</v>
      </c>
      <c r="U95" s="44">
        <v>43373</v>
      </c>
      <c r="V95" s="44">
        <v>43465</v>
      </c>
      <c r="W95" s="45">
        <v>43889</v>
      </c>
      <c r="X95" s="91"/>
      <c r="Y95" s="91"/>
      <c r="Z95" s="91"/>
      <c r="AA95" s="91">
        <f>S95/16*12</f>
        <v>9052.5</v>
      </c>
      <c r="AB95" s="91">
        <f>S95-AA95</f>
        <v>3017.5</v>
      </c>
      <c r="AC95" s="91"/>
      <c r="AD95" s="149"/>
      <c r="AE95" s="131"/>
      <c r="AF95" s="133">
        <v>27</v>
      </c>
      <c r="AG95" s="116" t="s">
        <v>757</v>
      </c>
      <c r="AH95" s="117"/>
      <c r="AI95" s="117"/>
      <c r="AJ95" s="131"/>
      <c r="AK95" s="117"/>
      <c r="AL95" s="117"/>
      <c r="AM95" s="117"/>
      <c r="AN95" s="117"/>
      <c r="AO95" s="117"/>
      <c r="AP95" s="117" t="s">
        <v>223</v>
      </c>
      <c r="AQ95" s="116" t="s">
        <v>758</v>
      </c>
      <c r="AR95" s="117">
        <v>1141</v>
      </c>
      <c r="AS95" s="117" t="s">
        <v>224</v>
      </c>
      <c r="AT95" s="116" t="s">
        <v>759</v>
      </c>
      <c r="AU95" s="117">
        <v>1</v>
      </c>
      <c r="AV95" s="117"/>
      <c r="AW95" s="117"/>
      <c r="AX95" s="117"/>
      <c r="AY95" s="117"/>
      <c r="AZ95" s="117"/>
      <c r="BA95" s="117"/>
      <c r="BB95" s="117"/>
      <c r="BC95" s="117"/>
      <c r="BD95" s="117"/>
      <c r="BE95" s="117"/>
      <c r="BF95" s="117"/>
      <c r="BG95" s="132"/>
      <c r="BH95" s="57" t="s">
        <v>840</v>
      </c>
      <c r="BI95" s="364" t="s">
        <v>941</v>
      </c>
    </row>
    <row r="96" spans="1:150" s="101" customFormat="1" ht="25.5" customHeight="1" x14ac:dyDescent="0.25">
      <c r="A96" s="39" t="s">
        <v>553</v>
      </c>
      <c r="B96" s="87" t="s">
        <v>554</v>
      </c>
      <c r="C96" s="92" t="s">
        <v>555</v>
      </c>
      <c r="D96" s="93" t="s">
        <v>556</v>
      </c>
      <c r="E96" s="90" t="s">
        <v>557</v>
      </c>
      <c r="F96" s="90" t="s">
        <v>162</v>
      </c>
      <c r="G96" s="90" t="s">
        <v>316</v>
      </c>
      <c r="H96" s="90" t="s">
        <v>165</v>
      </c>
      <c r="I96" s="90" t="s">
        <v>115</v>
      </c>
      <c r="J96" s="90"/>
      <c r="K96" s="90"/>
      <c r="L96" s="90"/>
      <c r="M96" s="90"/>
      <c r="N96" s="91" t="s">
        <v>1247</v>
      </c>
      <c r="O96" s="91" t="s">
        <v>1248</v>
      </c>
      <c r="P96" s="91" t="s">
        <v>1249</v>
      </c>
      <c r="Q96" s="91"/>
      <c r="R96" s="91"/>
      <c r="S96" s="91" t="s">
        <v>1250</v>
      </c>
      <c r="T96" s="43">
        <v>43312</v>
      </c>
      <c r="U96" s="44">
        <v>43358</v>
      </c>
      <c r="V96" s="44">
        <v>43465</v>
      </c>
      <c r="W96" s="45">
        <v>43889</v>
      </c>
      <c r="X96" s="91"/>
      <c r="Y96" s="91"/>
      <c r="Z96" s="91" t="e">
        <f>S96/17.5*0.5</f>
        <v>#VALUE!</v>
      </c>
      <c r="AA96" s="91" t="e">
        <f>S96/17.5*12</f>
        <v>#VALUE!</v>
      </c>
      <c r="AB96" s="91" t="e">
        <f>S96-AA96-Z96</f>
        <v>#VALUE!</v>
      </c>
      <c r="AC96" s="91"/>
      <c r="AD96" s="149"/>
      <c r="AE96" s="131"/>
      <c r="AF96" s="133">
        <v>27</v>
      </c>
      <c r="AG96" s="116" t="s">
        <v>757</v>
      </c>
      <c r="AH96" s="117"/>
      <c r="AI96" s="117"/>
      <c r="AJ96" s="131"/>
      <c r="AK96" s="117"/>
      <c r="AL96" s="117"/>
      <c r="AM96" s="117"/>
      <c r="AN96" s="117"/>
      <c r="AO96" s="117"/>
      <c r="AP96" s="117" t="s">
        <v>223</v>
      </c>
      <c r="AQ96" s="116" t="s">
        <v>758</v>
      </c>
      <c r="AR96" s="117">
        <v>1235</v>
      </c>
      <c r="AS96" s="117" t="s">
        <v>224</v>
      </c>
      <c r="AT96" s="116" t="s">
        <v>759</v>
      </c>
      <c r="AU96" s="117">
        <v>1</v>
      </c>
      <c r="AV96" s="117"/>
      <c r="AW96" s="117"/>
      <c r="AX96" s="117"/>
      <c r="AY96" s="117"/>
      <c r="AZ96" s="117"/>
      <c r="BA96" s="117"/>
      <c r="BB96" s="117"/>
      <c r="BC96" s="117"/>
      <c r="BD96" s="117"/>
      <c r="BE96" s="117"/>
      <c r="BF96" s="117"/>
      <c r="BG96" s="132"/>
      <c r="BH96" s="57" t="s">
        <v>848</v>
      </c>
      <c r="BI96" s="364" t="s">
        <v>941</v>
      </c>
    </row>
    <row r="97" spans="1:150" s="101" customFormat="1" ht="25.5" customHeight="1" x14ac:dyDescent="0.25">
      <c r="A97" s="39" t="s">
        <v>558</v>
      </c>
      <c r="B97" s="87" t="s">
        <v>559</v>
      </c>
      <c r="C97" s="92" t="s">
        <v>560</v>
      </c>
      <c r="D97" s="93" t="s">
        <v>561</v>
      </c>
      <c r="E97" s="90" t="s">
        <v>562</v>
      </c>
      <c r="F97" s="90" t="s">
        <v>162</v>
      </c>
      <c r="G97" s="90" t="s">
        <v>316</v>
      </c>
      <c r="H97" s="90" t="s">
        <v>165</v>
      </c>
      <c r="I97" s="90" t="s">
        <v>115</v>
      </c>
      <c r="J97" s="90"/>
      <c r="K97" s="90"/>
      <c r="L97" s="90"/>
      <c r="M97" s="90"/>
      <c r="N97" s="91">
        <v>17182</v>
      </c>
      <c r="O97" s="91">
        <v>1165.27</v>
      </c>
      <c r="P97" s="91">
        <v>2457.58</v>
      </c>
      <c r="Q97" s="91"/>
      <c r="R97" s="91">
        <v>1645.05</v>
      </c>
      <c r="S97" s="91">
        <v>11914.1</v>
      </c>
      <c r="T97" s="43">
        <v>43312</v>
      </c>
      <c r="U97" s="44">
        <v>43464</v>
      </c>
      <c r="V97" s="44">
        <v>43554</v>
      </c>
      <c r="W97" s="45">
        <v>43830</v>
      </c>
      <c r="X97" s="91"/>
      <c r="Y97" s="91"/>
      <c r="Z97" s="91"/>
      <c r="AA97" s="91">
        <f>S97</f>
        <v>11914.1</v>
      </c>
      <c r="AB97" s="91"/>
      <c r="AC97" s="91"/>
      <c r="AD97" s="149"/>
      <c r="AE97" s="131"/>
      <c r="AF97" s="133">
        <v>27</v>
      </c>
      <c r="AG97" s="116" t="s">
        <v>757</v>
      </c>
      <c r="AH97" s="117"/>
      <c r="AI97" s="117"/>
      <c r="AJ97" s="131"/>
      <c r="AK97" s="117"/>
      <c r="AL97" s="117"/>
      <c r="AM97" s="117"/>
      <c r="AN97" s="117"/>
      <c r="AO97" s="117"/>
      <c r="AP97" s="117" t="s">
        <v>223</v>
      </c>
      <c r="AQ97" s="116" t="s">
        <v>758</v>
      </c>
      <c r="AR97" s="117">
        <v>960</v>
      </c>
      <c r="AS97" s="117" t="s">
        <v>224</v>
      </c>
      <c r="AT97" s="116" t="s">
        <v>759</v>
      </c>
      <c r="AU97" s="117">
        <v>1</v>
      </c>
      <c r="AV97" s="117"/>
      <c r="AW97" s="117"/>
      <c r="AX97" s="117"/>
      <c r="AY97" s="117"/>
      <c r="AZ97" s="117"/>
      <c r="BA97" s="117"/>
      <c r="BB97" s="117"/>
      <c r="BC97" s="117"/>
      <c r="BD97" s="117"/>
      <c r="BE97" s="117"/>
      <c r="BF97" s="117"/>
      <c r="BG97" s="132"/>
      <c r="BH97" s="57" t="s">
        <v>855</v>
      </c>
      <c r="BI97" s="364" t="s">
        <v>941</v>
      </c>
    </row>
    <row r="98" spans="1:150" s="101" customFormat="1" ht="25.5" customHeight="1" x14ac:dyDescent="0.25">
      <c r="A98" s="39" t="s">
        <v>563</v>
      </c>
      <c r="B98" s="87" t="s">
        <v>564</v>
      </c>
      <c r="C98" s="92" t="s">
        <v>565</v>
      </c>
      <c r="D98" s="93" t="s">
        <v>566</v>
      </c>
      <c r="E98" s="90" t="s">
        <v>567</v>
      </c>
      <c r="F98" s="90" t="s">
        <v>162</v>
      </c>
      <c r="G98" s="90" t="s">
        <v>568</v>
      </c>
      <c r="H98" s="90" t="s">
        <v>165</v>
      </c>
      <c r="I98" s="90" t="s">
        <v>115</v>
      </c>
      <c r="J98" s="90"/>
      <c r="K98" s="90"/>
      <c r="L98" s="90"/>
      <c r="M98" s="90"/>
      <c r="N98" s="91" t="s">
        <v>1251</v>
      </c>
      <c r="O98" s="91" t="s">
        <v>1252</v>
      </c>
      <c r="P98" s="91" t="s">
        <v>1253</v>
      </c>
      <c r="Q98" s="91"/>
      <c r="R98" s="91"/>
      <c r="S98" s="91" t="s">
        <v>1254</v>
      </c>
      <c r="T98" s="43">
        <v>43312</v>
      </c>
      <c r="U98" s="44">
        <v>43363</v>
      </c>
      <c r="V98" s="44">
        <v>43434</v>
      </c>
      <c r="W98" s="45" t="s">
        <v>1255</v>
      </c>
      <c r="X98" s="91"/>
      <c r="Y98" s="91"/>
      <c r="Z98" s="91" t="e">
        <f>S98/17*1</f>
        <v>#VALUE!</v>
      </c>
      <c r="AA98" s="91" t="e">
        <f>S98/17*12</f>
        <v>#VALUE!</v>
      </c>
      <c r="AB98" s="91" t="e">
        <f>S98-Z98-AA98</f>
        <v>#VALUE!</v>
      </c>
      <c r="AC98" s="91"/>
      <c r="AD98" s="149"/>
      <c r="AE98" s="131"/>
      <c r="AF98" s="133">
        <v>27</v>
      </c>
      <c r="AG98" s="116" t="s">
        <v>757</v>
      </c>
      <c r="AH98" s="117"/>
      <c r="AI98" s="117"/>
      <c r="AJ98" s="131"/>
      <c r="AK98" s="117"/>
      <c r="AL98" s="117"/>
      <c r="AM98" s="117"/>
      <c r="AN98" s="117"/>
      <c r="AO98" s="117"/>
      <c r="AP98" s="117" t="s">
        <v>223</v>
      </c>
      <c r="AQ98" s="116" t="s">
        <v>758</v>
      </c>
      <c r="AR98" s="117">
        <v>12800</v>
      </c>
      <c r="AS98" s="117" t="s">
        <v>224</v>
      </c>
      <c r="AT98" s="116" t="s">
        <v>759</v>
      </c>
      <c r="AU98" s="117">
        <v>1</v>
      </c>
      <c r="AV98" s="117"/>
      <c r="AW98" s="117"/>
      <c r="AX98" s="117"/>
      <c r="AY98" s="117"/>
      <c r="AZ98" s="117"/>
      <c r="BA98" s="117"/>
      <c r="BB98" s="117"/>
      <c r="BC98" s="117"/>
      <c r="BD98" s="117"/>
      <c r="BE98" s="117"/>
      <c r="BF98" s="117"/>
      <c r="BG98" s="132"/>
      <c r="BH98" s="57" t="s">
        <v>846</v>
      </c>
      <c r="BI98" s="364" t="s">
        <v>941</v>
      </c>
    </row>
    <row r="99" spans="1:150" s="101" customFormat="1" ht="25.5" customHeight="1" x14ac:dyDescent="0.25">
      <c r="A99" s="39" t="s">
        <v>569</v>
      </c>
      <c r="B99" s="87" t="s">
        <v>570</v>
      </c>
      <c r="C99" s="92" t="s">
        <v>571</v>
      </c>
      <c r="D99" s="93" t="s">
        <v>572</v>
      </c>
      <c r="E99" s="90" t="s">
        <v>573</v>
      </c>
      <c r="F99" s="90" t="s">
        <v>162</v>
      </c>
      <c r="G99" s="90" t="s">
        <v>568</v>
      </c>
      <c r="H99" s="90" t="s">
        <v>165</v>
      </c>
      <c r="I99" s="90" t="s">
        <v>115</v>
      </c>
      <c r="J99" s="90"/>
      <c r="K99" s="90"/>
      <c r="L99" s="90"/>
      <c r="M99" s="90"/>
      <c r="N99" s="91">
        <v>47242</v>
      </c>
      <c r="O99" s="91"/>
      <c r="P99" s="91">
        <v>3543.15</v>
      </c>
      <c r="Q99" s="91">
        <v>3543.15</v>
      </c>
      <c r="R99" s="91"/>
      <c r="S99" s="91">
        <v>40155.699999999997</v>
      </c>
      <c r="T99" s="43">
        <v>43312</v>
      </c>
      <c r="U99" s="44">
        <v>43332</v>
      </c>
      <c r="V99" s="44">
        <v>43403</v>
      </c>
      <c r="W99" s="45">
        <v>43646</v>
      </c>
      <c r="X99" s="91"/>
      <c r="Y99" s="91"/>
      <c r="Z99" s="91">
        <f>S99/6*2</f>
        <v>13385.233333333332</v>
      </c>
      <c r="AA99" s="91">
        <f>S99-Z99</f>
        <v>26770.466666666667</v>
      </c>
      <c r="AB99" s="91"/>
      <c r="AC99" s="91"/>
      <c r="AD99" s="149"/>
      <c r="AE99" s="131"/>
      <c r="AF99" s="133">
        <v>27</v>
      </c>
      <c r="AG99" s="116" t="s">
        <v>757</v>
      </c>
      <c r="AH99" s="117"/>
      <c r="AI99" s="117"/>
      <c r="AJ99" s="131"/>
      <c r="AK99" s="117"/>
      <c r="AL99" s="117"/>
      <c r="AM99" s="117"/>
      <c r="AN99" s="117"/>
      <c r="AO99" s="117"/>
      <c r="AP99" s="117" t="s">
        <v>223</v>
      </c>
      <c r="AQ99" s="116" t="s">
        <v>758</v>
      </c>
      <c r="AR99" s="117">
        <v>1600</v>
      </c>
      <c r="AS99" s="117" t="s">
        <v>224</v>
      </c>
      <c r="AT99" s="116" t="s">
        <v>759</v>
      </c>
      <c r="AU99" s="117">
        <v>1</v>
      </c>
      <c r="AV99" s="117"/>
      <c r="AW99" s="117"/>
      <c r="AX99" s="117"/>
      <c r="AY99" s="117"/>
      <c r="AZ99" s="117"/>
      <c r="BA99" s="117"/>
      <c r="BB99" s="117"/>
      <c r="BC99" s="117"/>
      <c r="BD99" s="117"/>
      <c r="BE99" s="117"/>
      <c r="BF99" s="117"/>
      <c r="BG99" s="132"/>
      <c r="BH99" s="57" t="s">
        <v>839</v>
      </c>
      <c r="BI99" s="364" t="s">
        <v>941</v>
      </c>
    </row>
    <row r="100" spans="1:150" s="101" customFormat="1" ht="25.5" customHeight="1" x14ac:dyDescent="0.25">
      <c r="A100" s="39" t="s">
        <v>574</v>
      </c>
      <c r="B100" s="87" t="s">
        <v>575</v>
      </c>
      <c r="C100" s="92" t="s">
        <v>576</v>
      </c>
      <c r="D100" s="93" t="s">
        <v>577</v>
      </c>
      <c r="E100" s="90" t="s">
        <v>578</v>
      </c>
      <c r="F100" s="90" t="s">
        <v>162</v>
      </c>
      <c r="G100" s="90" t="s">
        <v>568</v>
      </c>
      <c r="H100" s="90" t="s">
        <v>165</v>
      </c>
      <c r="I100" s="90" t="s">
        <v>115</v>
      </c>
      <c r="J100" s="90"/>
      <c r="K100" s="90"/>
      <c r="L100" s="90"/>
      <c r="M100" s="90"/>
      <c r="N100" s="91">
        <v>26893</v>
      </c>
      <c r="O100" s="91"/>
      <c r="P100" s="91">
        <v>0</v>
      </c>
      <c r="Q100" s="91">
        <v>4948.3</v>
      </c>
      <c r="R100" s="91"/>
      <c r="S100" s="91">
        <v>21944.7</v>
      </c>
      <c r="T100" s="43">
        <v>43312</v>
      </c>
      <c r="U100" s="44">
        <v>43348</v>
      </c>
      <c r="V100" s="44">
        <v>43434</v>
      </c>
      <c r="W100" s="45">
        <v>43646</v>
      </c>
      <c r="X100" s="91"/>
      <c r="Y100" s="91"/>
      <c r="Z100" s="91">
        <f>S100/13</f>
        <v>1688.0538461538463</v>
      </c>
      <c r="AA100" s="91">
        <f>S100-Z100</f>
        <v>20256.646153846155</v>
      </c>
      <c r="AB100" s="91"/>
      <c r="AC100" s="91"/>
      <c r="AD100" s="149"/>
      <c r="AE100" s="131"/>
      <c r="AF100" s="133">
        <v>27</v>
      </c>
      <c r="AG100" s="116" t="s">
        <v>757</v>
      </c>
      <c r="AH100" s="117"/>
      <c r="AI100" s="117"/>
      <c r="AJ100" s="131"/>
      <c r="AK100" s="117"/>
      <c r="AL100" s="117"/>
      <c r="AM100" s="117"/>
      <c r="AN100" s="117"/>
      <c r="AO100" s="117"/>
      <c r="AP100" s="117" t="s">
        <v>223</v>
      </c>
      <c r="AQ100" s="116" t="s">
        <v>758</v>
      </c>
      <c r="AR100" s="117">
        <v>1000</v>
      </c>
      <c r="AS100" s="117" t="s">
        <v>224</v>
      </c>
      <c r="AT100" s="116" t="s">
        <v>759</v>
      </c>
      <c r="AU100" s="117">
        <v>1</v>
      </c>
      <c r="AV100" s="117"/>
      <c r="AW100" s="117"/>
      <c r="AX100" s="117"/>
      <c r="AY100" s="117"/>
      <c r="AZ100" s="117"/>
      <c r="BA100" s="117"/>
      <c r="BB100" s="117"/>
      <c r="BC100" s="117"/>
      <c r="BD100" s="117"/>
      <c r="BE100" s="117"/>
      <c r="BF100" s="117"/>
      <c r="BG100" s="132"/>
      <c r="BH100" s="57" t="s">
        <v>843</v>
      </c>
      <c r="BI100" s="364" t="s">
        <v>939</v>
      </c>
    </row>
    <row r="101" spans="1:150" s="101" customFormat="1" ht="25.5" customHeight="1" x14ac:dyDescent="0.25">
      <c r="A101" s="39" t="s">
        <v>579</v>
      </c>
      <c r="B101" s="87" t="s">
        <v>580</v>
      </c>
      <c r="C101" s="92" t="s">
        <v>581</v>
      </c>
      <c r="D101" s="93" t="s">
        <v>582</v>
      </c>
      <c r="E101" s="90" t="s">
        <v>164</v>
      </c>
      <c r="F101" s="90" t="s">
        <v>162</v>
      </c>
      <c r="G101" s="90" t="s">
        <v>568</v>
      </c>
      <c r="H101" s="90" t="s">
        <v>165</v>
      </c>
      <c r="I101" s="90" t="s">
        <v>115</v>
      </c>
      <c r="J101" s="90"/>
      <c r="K101" s="90"/>
      <c r="L101" s="90"/>
      <c r="M101" s="90"/>
      <c r="N101" s="91">
        <v>103528.96000000001</v>
      </c>
      <c r="O101" s="91"/>
      <c r="P101" s="91">
        <v>7764.67</v>
      </c>
      <c r="Q101" s="91">
        <v>7764.67</v>
      </c>
      <c r="R101" s="91"/>
      <c r="S101" s="91">
        <v>87999.62</v>
      </c>
      <c r="T101" s="43">
        <v>43312</v>
      </c>
      <c r="U101" s="44">
        <v>43353</v>
      </c>
      <c r="V101" s="44">
        <v>43434</v>
      </c>
      <c r="W101" s="45">
        <v>43677</v>
      </c>
      <c r="X101" s="91"/>
      <c r="Y101" s="91"/>
      <c r="Z101" s="91">
        <f>S101/7</f>
        <v>12571.374285714284</v>
      </c>
      <c r="AA101" s="91">
        <f>S101-Z101</f>
        <v>75428.245714285717</v>
      </c>
      <c r="AB101" s="91"/>
      <c r="AC101" s="91"/>
      <c r="AD101" s="149"/>
      <c r="AE101" s="131"/>
      <c r="AF101" s="133">
        <v>27</v>
      </c>
      <c r="AG101" s="116" t="s">
        <v>757</v>
      </c>
      <c r="AH101" s="117"/>
      <c r="AI101" s="117"/>
      <c r="AJ101" s="131"/>
      <c r="AK101" s="117"/>
      <c r="AL101" s="117"/>
      <c r="AM101" s="117"/>
      <c r="AN101" s="117"/>
      <c r="AO101" s="117"/>
      <c r="AP101" s="117" t="s">
        <v>223</v>
      </c>
      <c r="AQ101" s="116" t="s">
        <v>758</v>
      </c>
      <c r="AR101" s="117">
        <v>5000</v>
      </c>
      <c r="AS101" s="117" t="s">
        <v>224</v>
      </c>
      <c r="AT101" s="116" t="s">
        <v>759</v>
      </c>
      <c r="AU101" s="117">
        <v>1</v>
      </c>
      <c r="AV101" s="117"/>
      <c r="AW101" s="117"/>
      <c r="AX101" s="117"/>
      <c r="AY101" s="117"/>
      <c r="AZ101" s="117"/>
      <c r="BA101" s="117"/>
      <c r="BB101" s="117"/>
      <c r="BC101" s="117"/>
      <c r="BD101" s="117"/>
      <c r="BE101" s="117"/>
      <c r="BF101" s="117"/>
      <c r="BG101" s="132"/>
      <c r="BH101" s="57" t="s">
        <v>842</v>
      </c>
      <c r="BI101" s="364" t="s">
        <v>941</v>
      </c>
    </row>
    <row r="102" spans="1:150" s="165" customFormat="1" ht="24.75" hidden="1" customHeight="1" thickBot="1" x14ac:dyDescent="0.3">
      <c r="A102" s="78" t="s">
        <v>583</v>
      </c>
      <c r="B102" s="79"/>
      <c r="C102" s="79"/>
      <c r="D102" s="79" t="s">
        <v>584</v>
      </c>
      <c r="E102" s="80"/>
      <c r="F102" s="80"/>
      <c r="G102" s="80"/>
      <c r="H102" s="80"/>
      <c r="I102" s="80"/>
      <c r="J102" s="80"/>
      <c r="K102" s="80"/>
      <c r="L102" s="80"/>
      <c r="M102" s="80"/>
      <c r="N102" s="80"/>
      <c r="O102" s="80"/>
      <c r="P102" s="80"/>
      <c r="Q102" s="80"/>
      <c r="R102" s="80"/>
      <c r="S102" s="94"/>
      <c r="T102" s="81"/>
      <c r="U102" s="82"/>
      <c r="V102" s="82"/>
      <c r="W102" s="83" t="s">
        <v>275</v>
      </c>
      <c r="X102" s="166"/>
      <c r="Y102" s="166"/>
      <c r="Z102" s="166"/>
      <c r="AA102" s="166"/>
      <c r="AB102" s="166"/>
      <c r="AC102" s="166"/>
      <c r="AD102" s="167"/>
      <c r="AE102" s="163"/>
      <c r="AF102" s="168"/>
      <c r="AG102" s="166"/>
      <c r="AH102" s="166"/>
      <c r="AI102" s="166"/>
      <c r="AJ102" s="163"/>
      <c r="AK102" s="166"/>
      <c r="AL102" s="166"/>
      <c r="AM102" s="166"/>
      <c r="AN102" s="166"/>
      <c r="AO102" s="166"/>
      <c r="AP102" s="169"/>
      <c r="AQ102" s="169"/>
      <c r="AR102" s="169"/>
      <c r="AS102" s="169"/>
      <c r="AT102" s="166"/>
      <c r="AU102" s="169"/>
      <c r="AV102" s="169"/>
      <c r="AW102" s="166"/>
      <c r="AX102" s="169"/>
      <c r="AY102" s="169"/>
      <c r="AZ102" s="166"/>
      <c r="BA102" s="169"/>
      <c r="BB102" s="169"/>
      <c r="BC102" s="169"/>
      <c r="BD102" s="169"/>
      <c r="BE102" s="169"/>
      <c r="BF102" s="169"/>
      <c r="BG102" s="368"/>
      <c r="BH102" s="57"/>
      <c r="BI102" s="364" t="s">
        <v>275</v>
      </c>
      <c r="BJ102" s="101"/>
      <c r="BK102" s="101"/>
      <c r="BL102" s="101"/>
      <c r="BM102" s="101"/>
      <c r="BN102" s="101"/>
      <c r="BO102" s="101"/>
      <c r="BP102" s="101"/>
      <c r="BQ102" s="101"/>
      <c r="BR102" s="101"/>
      <c r="BS102" s="101"/>
      <c r="BT102" s="101"/>
      <c r="BU102" s="101"/>
      <c r="BV102" s="101"/>
      <c r="BW102" s="101"/>
      <c r="BX102" s="101"/>
      <c r="BY102" s="101"/>
      <c r="BZ102" s="101"/>
      <c r="CA102" s="101"/>
      <c r="CB102" s="101"/>
      <c r="CC102" s="101"/>
      <c r="CD102" s="101"/>
      <c r="CE102" s="101"/>
      <c r="CF102" s="101"/>
      <c r="CG102" s="101"/>
      <c r="CH102" s="101"/>
      <c r="CI102" s="101"/>
      <c r="CJ102" s="101"/>
      <c r="CK102" s="101"/>
      <c r="CL102" s="101"/>
      <c r="CM102" s="101"/>
      <c r="CN102" s="101"/>
      <c r="CO102" s="101"/>
      <c r="CP102" s="101"/>
      <c r="CQ102" s="101"/>
      <c r="CR102" s="101"/>
      <c r="CS102" s="101"/>
      <c r="CT102" s="101"/>
      <c r="CU102" s="101"/>
      <c r="CV102" s="101"/>
      <c r="CW102" s="101"/>
      <c r="CX102" s="101"/>
      <c r="CY102" s="101"/>
      <c r="CZ102" s="101"/>
      <c r="DA102" s="101"/>
      <c r="DB102" s="101"/>
      <c r="DC102" s="101"/>
      <c r="DD102" s="101"/>
      <c r="DE102" s="101"/>
      <c r="DF102" s="101"/>
      <c r="DG102" s="101"/>
      <c r="DH102" s="101"/>
      <c r="DI102" s="101"/>
      <c r="DJ102" s="101"/>
      <c r="DK102" s="101"/>
      <c r="DL102" s="101"/>
      <c r="DM102" s="101"/>
      <c r="DN102" s="101"/>
      <c r="DO102" s="101"/>
      <c r="DP102" s="101"/>
      <c r="DQ102" s="101"/>
      <c r="DR102" s="101"/>
      <c r="DS102" s="101"/>
      <c r="DT102" s="101"/>
      <c r="DU102" s="101"/>
      <c r="DV102" s="101"/>
      <c r="DW102" s="101"/>
      <c r="DX102" s="101"/>
      <c r="DY102" s="101"/>
      <c r="DZ102" s="101"/>
      <c r="EA102" s="101"/>
      <c r="EB102" s="101"/>
      <c r="EC102" s="101"/>
      <c r="ED102" s="101"/>
      <c r="EE102" s="101"/>
      <c r="EF102" s="101"/>
      <c r="EG102" s="101"/>
      <c r="EH102" s="101"/>
      <c r="EI102" s="101"/>
      <c r="EJ102" s="101"/>
      <c r="EK102" s="101"/>
      <c r="EL102" s="101"/>
      <c r="EM102" s="101"/>
      <c r="EN102" s="101"/>
      <c r="EO102" s="101"/>
      <c r="EP102" s="101"/>
      <c r="EQ102" s="101"/>
      <c r="ER102" s="101"/>
      <c r="ES102" s="101"/>
      <c r="ET102" s="101"/>
    </row>
    <row r="103" spans="1:150" s="113" customFormat="1" ht="25.5" hidden="1" customHeight="1" x14ac:dyDescent="0.25">
      <c r="A103" s="20" t="s">
        <v>97</v>
      </c>
      <c r="B103" s="21"/>
      <c r="C103" s="21"/>
      <c r="D103" s="37" t="s">
        <v>585</v>
      </c>
      <c r="E103" s="23"/>
      <c r="F103" s="23"/>
      <c r="G103" s="23"/>
      <c r="H103" s="23"/>
      <c r="I103" s="23"/>
      <c r="J103" s="23"/>
      <c r="K103" s="23"/>
      <c r="L103" s="23"/>
      <c r="M103" s="23"/>
      <c r="N103" s="23"/>
      <c r="O103" s="23"/>
      <c r="P103" s="23"/>
      <c r="Q103" s="23"/>
      <c r="R103" s="23"/>
      <c r="S103" s="24"/>
      <c r="T103" s="25"/>
      <c r="U103" s="38"/>
      <c r="V103" s="38"/>
      <c r="W103" s="28" t="s">
        <v>275</v>
      </c>
      <c r="X103" s="108"/>
      <c r="Y103" s="108"/>
      <c r="Z103" s="108"/>
      <c r="AA103" s="108"/>
      <c r="AB103" s="108"/>
      <c r="AC103" s="108"/>
      <c r="AD103" s="138"/>
      <c r="AE103" s="109"/>
      <c r="AF103" s="112"/>
      <c r="AG103" s="110"/>
      <c r="AH103" s="110"/>
      <c r="AI103" s="111"/>
      <c r="AJ103" s="109"/>
      <c r="AK103" s="112"/>
      <c r="AL103" s="110"/>
      <c r="AM103" s="110"/>
      <c r="AN103" s="110"/>
      <c r="AO103" s="110"/>
      <c r="AP103" s="110"/>
      <c r="AQ103" s="110"/>
      <c r="AR103" s="110"/>
      <c r="AS103" s="110"/>
      <c r="AT103" s="110"/>
      <c r="AU103" s="110"/>
      <c r="AV103" s="110"/>
      <c r="AW103" s="110"/>
      <c r="AX103" s="110"/>
      <c r="AY103" s="110"/>
      <c r="AZ103" s="110"/>
      <c r="BA103" s="110"/>
      <c r="BB103" s="110"/>
      <c r="BC103" s="110"/>
      <c r="BD103" s="110"/>
      <c r="BE103" s="110"/>
      <c r="BF103" s="110"/>
      <c r="BG103" s="111"/>
      <c r="BH103" s="57"/>
      <c r="BI103" s="364" t="s">
        <v>275</v>
      </c>
      <c r="BJ103" s="101"/>
      <c r="BK103" s="101"/>
      <c r="BL103" s="101"/>
      <c r="BM103" s="101"/>
      <c r="BN103" s="101"/>
      <c r="BO103" s="101"/>
      <c r="BP103" s="101"/>
      <c r="BQ103" s="101"/>
      <c r="BR103" s="101"/>
      <c r="BS103" s="101"/>
      <c r="BT103" s="101"/>
      <c r="BU103" s="101"/>
      <c r="BV103" s="101"/>
      <c r="BW103" s="101"/>
      <c r="BX103" s="101"/>
      <c r="BY103" s="101"/>
      <c r="BZ103" s="101"/>
      <c r="CA103" s="101"/>
      <c r="CB103" s="101"/>
      <c r="CC103" s="101"/>
      <c r="CD103" s="101"/>
      <c r="CE103" s="101"/>
      <c r="CF103" s="101"/>
      <c r="CG103" s="101"/>
      <c r="CH103" s="101"/>
      <c r="CI103" s="101"/>
      <c r="CJ103" s="101"/>
      <c r="CK103" s="101"/>
      <c r="CL103" s="101"/>
      <c r="CM103" s="101"/>
      <c r="CN103" s="101"/>
      <c r="CO103" s="101"/>
      <c r="CP103" s="101"/>
      <c r="CQ103" s="101"/>
      <c r="CR103" s="101"/>
      <c r="CS103" s="101"/>
      <c r="CT103" s="101"/>
      <c r="CU103" s="101"/>
      <c r="CV103" s="101"/>
      <c r="CW103" s="101"/>
      <c r="CX103" s="101"/>
      <c r="CY103" s="101"/>
      <c r="CZ103" s="101"/>
      <c r="DA103" s="101"/>
      <c r="DB103" s="101"/>
      <c r="DC103" s="101"/>
      <c r="DD103" s="101"/>
      <c r="DE103" s="101"/>
      <c r="DF103" s="101"/>
      <c r="DG103" s="101"/>
      <c r="DH103" s="101"/>
      <c r="DI103" s="101"/>
      <c r="DJ103" s="101"/>
      <c r="DK103" s="101"/>
      <c r="DL103" s="101"/>
      <c r="DM103" s="101"/>
      <c r="DN103" s="101"/>
      <c r="DO103" s="101"/>
      <c r="DP103" s="101"/>
      <c r="DQ103" s="101"/>
      <c r="DR103" s="101"/>
      <c r="DS103" s="101"/>
      <c r="DT103" s="101"/>
      <c r="DU103" s="101"/>
      <c r="DV103" s="101"/>
      <c r="DW103" s="101"/>
      <c r="DX103" s="101"/>
      <c r="DY103" s="101"/>
      <c r="DZ103" s="101"/>
      <c r="EA103" s="101"/>
      <c r="EB103" s="101"/>
      <c r="EC103" s="101"/>
      <c r="ED103" s="101"/>
      <c r="EE103" s="101"/>
      <c r="EF103" s="101"/>
      <c r="EG103" s="101"/>
      <c r="EH103" s="101"/>
      <c r="EI103" s="101"/>
      <c r="EJ103" s="101"/>
      <c r="EK103" s="101"/>
      <c r="EL103" s="101"/>
      <c r="EM103" s="101"/>
      <c r="EN103" s="101"/>
      <c r="EO103" s="101"/>
      <c r="EP103" s="101"/>
      <c r="EQ103" s="101"/>
      <c r="ER103" s="101"/>
      <c r="ES103" s="101"/>
      <c r="ET103" s="101"/>
    </row>
    <row r="104" spans="1:150" ht="45.75" hidden="1" customHeight="1" x14ac:dyDescent="0.25">
      <c r="A104" s="29" t="s">
        <v>147</v>
      </c>
      <c r="B104" s="29" t="s">
        <v>586</v>
      </c>
      <c r="C104" s="29" t="s">
        <v>587</v>
      </c>
      <c r="D104" s="30" t="s">
        <v>588</v>
      </c>
      <c r="E104" s="31" t="s">
        <v>266</v>
      </c>
      <c r="F104" s="32" t="s">
        <v>154</v>
      </c>
      <c r="G104" s="32" t="s">
        <v>589</v>
      </c>
      <c r="H104" s="32" t="s">
        <v>590</v>
      </c>
      <c r="I104" s="32" t="s">
        <v>115</v>
      </c>
      <c r="J104" s="32"/>
      <c r="K104" s="32"/>
      <c r="L104" s="32"/>
      <c r="M104" s="32"/>
      <c r="N104" s="33">
        <v>163883.85</v>
      </c>
      <c r="O104" s="33">
        <v>24582.58</v>
      </c>
      <c r="P104" s="33"/>
      <c r="Q104" s="33"/>
      <c r="R104" s="33"/>
      <c r="S104" s="33">
        <v>139301.26999999999</v>
      </c>
      <c r="T104" s="34">
        <v>42644</v>
      </c>
      <c r="U104" s="35">
        <v>42736</v>
      </c>
      <c r="V104" s="35">
        <v>42916</v>
      </c>
      <c r="W104" s="36">
        <v>43404</v>
      </c>
      <c r="X104" s="114">
        <v>0</v>
      </c>
      <c r="Y104" s="114">
        <v>54273.440000000002</v>
      </c>
      <c r="Z104" s="114">
        <v>90000</v>
      </c>
      <c r="AA104" s="114">
        <v>0</v>
      </c>
      <c r="AB104" s="114">
        <v>0</v>
      </c>
      <c r="AC104" s="114"/>
      <c r="AD104" s="139"/>
      <c r="AE104" s="115"/>
      <c r="AF104" s="119">
        <v>27</v>
      </c>
      <c r="AG104" s="129" t="s">
        <v>247</v>
      </c>
      <c r="AH104" s="120"/>
      <c r="AI104" s="135"/>
      <c r="AJ104" s="136"/>
      <c r="AK104" s="119"/>
      <c r="AL104" s="120"/>
      <c r="AM104" s="120"/>
      <c r="AN104" s="120"/>
      <c r="AO104" s="120"/>
      <c r="AP104" s="120" t="s">
        <v>212</v>
      </c>
      <c r="AQ104" s="129" t="s">
        <v>760</v>
      </c>
      <c r="AR104" s="120">
        <v>1</v>
      </c>
      <c r="AS104" s="120" t="s">
        <v>213</v>
      </c>
      <c r="AT104" s="129" t="s">
        <v>761</v>
      </c>
      <c r="AU104" s="120">
        <v>12</v>
      </c>
      <c r="AV104" s="120" t="s">
        <v>214</v>
      </c>
      <c r="AW104" s="144" t="s">
        <v>762</v>
      </c>
      <c r="AX104" s="120">
        <v>11</v>
      </c>
      <c r="AY104" s="120"/>
      <c r="AZ104" s="120"/>
      <c r="BA104" s="120"/>
      <c r="BB104" s="120"/>
      <c r="BC104" s="120"/>
      <c r="BD104" s="120"/>
      <c r="BE104" s="120"/>
      <c r="BF104" s="120"/>
      <c r="BG104" s="135"/>
      <c r="BH104" s="57" t="s">
        <v>833</v>
      </c>
      <c r="BI104" s="364" t="s">
        <v>939</v>
      </c>
      <c r="BJ104" s="122"/>
      <c r="BK104" s="122"/>
      <c r="BL104" s="122"/>
      <c r="BM104" s="122"/>
      <c r="BN104" s="122"/>
    </row>
    <row r="105" spans="1:150" ht="25.5" hidden="1" customHeight="1" x14ac:dyDescent="0.25">
      <c r="A105" s="29" t="s">
        <v>150</v>
      </c>
      <c r="B105" s="29" t="s">
        <v>591</v>
      </c>
      <c r="C105" s="29" t="s">
        <v>592</v>
      </c>
      <c r="D105" s="30" t="s">
        <v>593</v>
      </c>
      <c r="E105" s="31" t="s">
        <v>280</v>
      </c>
      <c r="F105" s="32" t="s">
        <v>154</v>
      </c>
      <c r="G105" s="32" t="s">
        <v>321</v>
      </c>
      <c r="H105" s="32" t="s">
        <v>590</v>
      </c>
      <c r="I105" s="32" t="s">
        <v>115</v>
      </c>
      <c r="J105" s="32"/>
      <c r="K105" s="32"/>
      <c r="L105" s="32"/>
      <c r="M105" s="32"/>
      <c r="N105" s="33">
        <v>77491.23</v>
      </c>
      <c r="O105" s="33">
        <v>22331.96</v>
      </c>
      <c r="P105" s="33"/>
      <c r="Q105" s="33"/>
      <c r="R105" s="33"/>
      <c r="S105" s="33">
        <v>55159.27</v>
      </c>
      <c r="T105" s="34">
        <v>42644</v>
      </c>
      <c r="U105" s="35">
        <v>42699</v>
      </c>
      <c r="V105" s="35">
        <v>42794</v>
      </c>
      <c r="W105" s="36">
        <v>43220</v>
      </c>
      <c r="X105" s="114">
        <v>0</v>
      </c>
      <c r="Y105" s="114">
        <v>55462</v>
      </c>
      <c r="Z105" s="114">
        <v>0</v>
      </c>
      <c r="AA105" s="114">
        <v>0</v>
      </c>
      <c r="AB105" s="114">
        <v>0</v>
      </c>
      <c r="AC105" s="114"/>
      <c r="AD105" s="139"/>
      <c r="AE105" s="115"/>
      <c r="AF105" s="119">
        <v>27</v>
      </c>
      <c r="AG105" s="129" t="s">
        <v>247</v>
      </c>
      <c r="AH105" s="120"/>
      <c r="AI105" s="135"/>
      <c r="AJ105" s="136"/>
      <c r="AK105" s="119"/>
      <c r="AL105" s="120"/>
      <c r="AM105" s="120"/>
      <c r="AN105" s="120"/>
      <c r="AO105" s="120"/>
      <c r="AP105" s="120" t="s">
        <v>212</v>
      </c>
      <c r="AQ105" s="129" t="s">
        <v>760</v>
      </c>
      <c r="AR105" s="120">
        <v>1</v>
      </c>
      <c r="AS105" s="120" t="s">
        <v>213</v>
      </c>
      <c r="AT105" s="129" t="s">
        <v>761</v>
      </c>
      <c r="AU105" s="120">
        <v>62</v>
      </c>
      <c r="AV105" s="120" t="s">
        <v>214</v>
      </c>
      <c r="AW105" s="144" t="s">
        <v>762</v>
      </c>
      <c r="AX105" s="120">
        <v>20</v>
      </c>
      <c r="AY105" s="120"/>
      <c r="AZ105" s="120"/>
      <c r="BA105" s="120"/>
      <c r="BB105" s="120"/>
      <c r="BC105" s="120"/>
      <c r="BD105" s="120"/>
      <c r="BE105" s="120"/>
      <c r="BF105" s="120"/>
      <c r="BG105" s="135"/>
      <c r="BH105" s="57" t="s">
        <v>831</v>
      </c>
      <c r="BI105" s="364" t="s">
        <v>939</v>
      </c>
    </row>
    <row r="106" spans="1:150" ht="25.5" hidden="1" customHeight="1" x14ac:dyDescent="0.25">
      <c r="A106" s="29" t="s">
        <v>151</v>
      </c>
      <c r="B106" s="29" t="s">
        <v>594</v>
      </c>
      <c r="C106" s="29" t="s">
        <v>595</v>
      </c>
      <c r="D106" s="30" t="s">
        <v>596</v>
      </c>
      <c r="E106" s="31" t="s">
        <v>297</v>
      </c>
      <c r="F106" s="32" t="s">
        <v>154</v>
      </c>
      <c r="G106" s="32" t="s">
        <v>399</v>
      </c>
      <c r="H106" s="32" t="s">
        <v>590</v>
      </c>
      <c r="I106" s="32" t="s">
        <v>115</v>
      </c>
      <c r="J106" s="32"/>
      <c r="K106" s="32"/>
      <c r="L106" s="32"/>
      <c r="M106" s="32"/>
      <c r="N106" s="33">
        <v>184477.95</v>
      </c>
      <c r="O106" s="33">
        <v>27671.7</v>
      </c>
      <c r="P106" s="33"/>
      <c r="Q106" s="33"/>
      <c r="R106" s="33"/>
      <c r="S106" s="33">
        <v>156806.25</v>
      </c>
      <c r="T106" s="34">
        <v>42644</v>
      </c>
      <c r="U106" s="35">
        <v>42705</v>
      </c>
      <c r="V106" s="35">
        <v>42825</v>
      </c>
      <c r="W106" s="36">
        <v>43585</v>
      </c>
      <c r="X106" s="114"/>
      <c r="Y106" s="114">
        <v>65214.184000000001</v>
      </c>
      <c r="Z106" s="114">
        <v>65214.184000000001</v>
      </c>
      <c r="AA106" s="114">
        <f>S106-Y106-Z106</f>
        <v>26377.881999999991</v>
      </c>
      <c r="AB106" s="114"/>
      <c r="AC106" s="114"/>
      <c r="AD106" s="139"/>
      <c r="AE106" s="115"/>
      <c r="AF106" s="119">
        <v>27</v>
      </c>
      <c r="AG106" s="129" t="s">
        <v>247</v>
      </c>
      <c r="AH106" s="120"/>
      <c r="AI106" s="135"/>
      <c r="AJ106" s="136"/>
      <c r="AK106" s="119"/>
      <c r="AL106" s="120"/>
      <c r="AM106" s="120"/>
      <c r="AN106" s="120"/>
      <c r="AO106" s="120"/>
      <c r="AP106" s="120" t="s">
        <v>212</v>
      </c>
      <c r="AQ106" s="129" t="s">
        <v>760</v>
      </c>
      <c r="AR106" s="120">
        <v>1</v>
      </c>
      <c r="AS106" s="120" t="s">
        <v>213</v>
      </c>
      <c r="AT106" s="129" t="s">
        <v>761</v>
      </c>
      <c r="AU106" s="120">
        <v>35</v>
      </c>
      <c r="AV106" s="120" t="s">
        <v>214</v>
      </c>
      <c r="AW106" s="144" t="s">
        <v>762</v>
      </c>
      <c r="AX106" s="120">
        <v>23</v>
      </c>
      <c r="AY106" s="120"/>
      <c r="AZ106" s="120"/>
      <c r="BA106" s="120"/>
      <c r="BB106" s="120"/>
      <c r="BC106" s="120"/>
      <c r="BD106" s="120"/>
      <c r="BE106" s="120"/>
      <c r="BF106" s="120"/>
      <c r="BG106" s="135"/>
      <c r="BH106" s="57" t="s">
        <v>832</v>
      </c>
      <c r="BI106" s="364" t="s">
        <v>941</v>
      </c>
    </row>
    <row r="107" spans="1:150" ht="25.5" hidden="1" customHeight="1" x14ac:dyDescent="0.25">
      <c r="A107" s="29" t="s">
        <v>152</v>
      </c>
      <c r="B107" s="29" t="s">
        <v>597</v>
      </c>
      <c r="C107" s="29" t="s">
        <v>598</v>
      </c>
      <c r="D107" s="30" t="s">
        <v>599</v>
      </c>
      <c r="E107" s="31" t="s">
        <v>600</v>
      </c>
      <c r="F107" s="32" t="s">
        <v>154</v>
      </c>
      <c r="G107" s="32" t="s">
        <v>361</v>
      </c>
      <c r="H107" s="32" t="s">
        <v>590</v>
      </c>
      <c r="I107" s="32" t="s">
        <v>115</v>
      </c>
      <c r="J107" s="32"/>
      <c r="K107" s="32"/>
      <c r="L107" s="32"/>
      <c r="M107" s="32"/>
      <c r="N107" s="33">
        <v>416817.53</v>
      </c>
      <c r="O107" s="33">
        <v>179933.32</v>
      </c>
      <c r="P107" s="33"/>
      <c r="Q107" s="33"/>
      <c r="R107" s="33"/>
      <c r="S107" s="33">
        <v>236884.21</v>
      </c>
      <c r="T107" s="34">
        <v>42705</v>
      </c>
      <c r="U107" s="35">
        <v>42795</v>
      </c>
      <c r="V107" s="35">
        <v>42916</v>
      </c>
      <c r="W107" s="36">
        <v>43921</v>
      </c>
      <c r="X107" s="114">
        <v>0</v>
      </c>
      <c r="Y107" s="114">
        <v>75000</v>
      </c>
      <c r="Z107" s="114">
        <v>100000</v>
      </c>
      <c r="AA107" s="114">
        <f>S107-Y107-Z107</f>
        <v>61884.209999999992</v>
      </c>
      <c r="AB107" s="114"/>
      <c r="AC107" s="114"/>
      <c r="AD107" s="139"/>
      <c r="AE107" s="115"/>
      <c r="AF107" s="119">
        <v>27</v>
      </c>
      <c r="AG107" s="129" t="s">
        <v>247</v>
      </c>
      <c r="AH107" s="120"/>
      <c r="AI107" s="135"/>
      <c r="AJ107" s="136"/>
      <c r="AK107" s="119"/>
      <c r="AL107" s="120"/>
      <c r="AM107" s="120"/>
      <c r="AN107" s="120"/>
      <c r="AO107" s="120"/>
      <c r="AP107" s="120" t="s">
        <v>212</v>
      </c>
      <c r="AQ107" s="129" t="s">
        <v>760</v>
      </c>
      <c r="AR107" s="120">
        <v>1</v>
      </c>
      <c r="AS107" s="120" t="s">
        <v>213</v>
      </c>
      <c r="AT107" s="129" t="s">
        <v>761</v>
      </c>
      <c r="AU107" s="120">
        <v>40</v>
      </c>
      <c r="AV107" s="120" t="s">
        <v>214</v>
      </c>
      <c r="AW107" s="144" t="s">
        <v>762</v>
      </c>
      <c r="AX107" s="120">
        <v>20</v>
      </c>
      <c r="AY107" s="120"/>
      <c r="AZ107" s="120"/>
      <c r="BA107" s="120"/>
      <c r="BB107" s="120"/>
      <c r="BC107" s="120"/>
      <c r="BD107" s="120"/>
      <c r="BE107" s="120"/>
      <c r="BF107" s="120"/>
      <c r="BG107" s="135"/>
      <c r="BH107" s="57" t="s">
        <v>834</v>
      </c>
      <c r="BI107" s="364" t="s">
        <v>941</v>
      </c>
    </row>
    <row r="108" spans="1:150" s="113" customFormat="1" ht="25.5" hidden="1" customHeight="1" x14ac:dyDescent="0.25">
      <c r="A108" s="20" t="s">
        <v>98</v>
      </c>
      <c r="B108" s="21" t="s">
        <v>83</v>
      </c>
      <c r="C108" s="21"/>
      <c r="D108" s="37" t="s">
        <v>158</v>
      </c>
      <c r="E108" s="23"/>
      <c r="F108" s="23"/>
      <c r="G108" s="23"/>
      <c r="H108" s="23"/>
      <c r="I108" s="23"/>
      <c r="J108" s="23"/>
      <c r="K108" s="23"/>
      <c r="L108" s="23"/>
      <c r="M108" s="23"/>
      <c r="N108" s="23"/>
      <c r="O108" s="23"/>
      <c r="P108" s="23"/>
      <c r="Q108" s="23"/>
      <c r="R108" s="23"/>
      <c r="S108" s="24"/>
      <c r="T108" s="25"/>
      <c r="U108" s="38"/>
      <c r="V108" s="38"/>
      <c r="W108" s="28" t="s">
        <v>275</v>
      </c>
      <c r="X108" s="108"/>
      <c r="Y108" s="108"/>
      <c r="Z108" s="108"/>
      <c r="AA108" s="108"/>
      <c r="AB108" s="108"/>
      <c r="AC108" s="108"/>
      <c r="AD108" s="138"/>
      <c r="AE108" s="109"/>
      <c r="AF108" s="112"/>
      <c r="AG108" s="110"/>
      <c r="AH108" s="110"/>
      <c r="AI108" s="111"/>
      <c r="AJ108" s="109"/>
      <c r="AK108" s="112"/>
      <c r="AL108" s="110"/>
      <c r="AM108" s="110"/>
      <c r="AN108" s="110"/>
      <c r="AO108" s="110"/>
      <c r="AP108" s="110"/>
      <c r="AQ108" s="110"/>
      <c r="AR108" s="110"/>
      <c r="AS108" s="110"/>
      <c r="AT108" s="110"/>
      <c r="AU108" s="110"/>
      <c r="AV108" s="110"/>
      <c r="AW108" s="110"/>
      <c r="AX108" s="110"/>
      <c r="AY108" s="110"/>
      <c r="AZ108" s="110"/>
      <c r="BA108" s="110"/>
      <c r="BB108" s="110"/>
      <c r="BC108" s="110"/>
      <c r="BD108" s="110"/>
      <c r="BE108" s="110"/>
      <c r="BF108" s="110"/>
      <c r="BG108" s="111"/>
      <c r="BH108" s="57"/>
      <c r="BI108" s="364" t="s">
        <v>275</v>
      </c>
      <c r="BJ108" s="101"/>
      <c r="BK108" s="101"/>
      <c r="BL108" s="101"/>
      <c r="BM108" s="101"/>
      <c r="BN108" s="101"/>
      <c r="BO108" s="101"/>
      <c r="BP108" s="101"/>
      <c r="BQ108" s="101"/>
      <c r="BR108" s="101"/>
      <c r="BS108" s="101"/>
      <c r="BT108" s="101"/>
      <c r="BU108" s="101"/>
      <c r="BV108" s="101"/>
      <c r="BW108" s="101"/>
      <c r="BX108" s="101"/>
      <c r="BY108" s="101"/>
      <c r="BZ108" s="101"/>
      <c r="CA108" s="101"/>
      <c r="CB108" s="101"/>
      <c r="CC108" s="101"/>
      <c r="CD108" s="101"/>
      <c r="CE108" s="101"/>
      <c r="CF108" s="101"/>
      <c r="CG108" s="101"/>
      <c r="CH108" s="101"/>
      <c r="CI108" s="101"/>
      <c r="CJ108" s="101"/>
      <c r="CK108" s="101"/>
      <c r="CL108" s="101"/>
      <c r="CM108" s="101"/>
      <c r="CN108" s="101"/>
      <c r="CO108" s="101"/>
      <c r="CP108" s="101"/>
      <c r="CQ108" s="101"/>
      <c r="CR108" s="101"/>
      <c r="CS108" s="101"/>
      <c r="CT108" s="101"/>
      <c r="CU108" s="101"/>
      <c r="CV108" s="101"/>
      <c r="CW108" s="101"/>
      <c r="CX108" s="101"/>
      <c r="CY108" s="101"/>
      <c r="CZ108" s="101"/>
      <c r="DA108" s="101"/>
      <c r="DB108" s="101"/>
      <c r="DC108" s="101"/>
      <c r="DD108" s="101"/>
      <c r="DE108" s="101"/>
      <c r="DF108" s="101"/>
      <c r="DG108" s="101"/>
      <c r="DH108" s="101"/>
      <c r="DI108" s="101"/>
      <c r="DJ108" s="101"/>
      <c r="DK108" s="101"/>
      <c r="DL108" s="101"/>
      <c r="DM108" s="101"/>
      <c r="DN108" s="101"/>
      <c r="DO108" s="101"/>
      <c r="DP108" s="101"/>
      <c r="DQ108" s="101"/>
      <c r="DR108" s="101"/>
      <c r="DS108" s="101"/>
      <c r="DT108" s="101"/>
      <c r="DU108" s="101"/>
      <c r="DV108" s="101"/>
      <c r="DW108" s="101"/>
      <c r="DX108" s="101"/>
      <c r="DY108" s="101"/>
      <c r="DZ108" s="101"/>
      <c r="EA108" s="101"/>
      <c r="EB108" s="101"/>
      <c r="EC108" s="101"/>
      <c r="ED108" s="101"/>
      <c r="EE108" s="101"/>
      <c r="EF108" s="101"/>
      <c r="EG108" s="101"/>
      <c r="EH108" s="101"/>
      <c r="EI108" s="101"/>
      <c r="EJ108" s="101"/>
      <c r="EK108" s="101"/>
      <c r="EL108" s="101"/>
      <c r="EM108" s="101"/>
      <c r="EN108" s="101"/>
      <c r="EO108" s="101"/>
      <c r="EP108" s="101"/>
      <c r="EQ108" s="101"/>
      <c r="ER108" s="101"/>
      <c r="ES108" s="101"/>
      <c r="ET108" s="101"/>
    </row>
    <row r="109" spans="1:150" ht="45" hidden="1" customHeight="1" x14ac:dyDescent="0.25">
      <c r="A109" s="29" t="s">
        <v>153</v>
      </c>
      <c r="B109" s="29" t="s">
        <v>601</v>
      </c>
      <c r="C109" s="29" t="s">
        <v>602</v>
      </c>
      <c r="D109" s="30" t="s">
        <v>603</v>
      </c>
      <c r="E109" s="31" t="s">
        <v>266</v>
      </c>
      <c r="F109" s="32" t="s">
        <v>154</v>
      </c>
      <c r="G109" s="32" t="s">
        <v>604</v>
      </c>
      <c r="H109" s="32" t="s">
        <v>159</v>
      </c>
      <c r="I109" s="32" t="s">
        <v>115</v>
      </c>
      <c r="J109" s="32"/>
      <c r="K109" s="32"/>
      <c r="L109" s="32"/>
      <c r="M109" s="32"/>
      <c r="N109" s="33">
        <v>557789.41</v>
      </c>
      <c r="O109" s="33">
        <v>83668.41</v>
      </c>
      <c r="P109" s="95"/>
      <c r="Q109" s="33"/>
      <c r="R109" s="33"/>
      <c r="S109" s="33">
        <v>474121</v>
      </c>
      <c r="T109" s="34">
        <v>42430</v>
      </c>
      <c r="U109" s="35">
        <v>42522</v>
      </c>
      <c r="V109" s="35">
        <v>42735</v>
      </c>
      <c r="W109" s="36">
        <v>44074</v>
      </c>
      <c r="X109" s="114">
        <v>0</v>
      </c>
      <c r="Y109" s="114">
        <v>0</v>
      </c>
      <c r="Z109" s="114">
        <f>S109*0.45</f>
        <v>213354.45</v>
      </c>
      <c r="AA109" s="114">
        <f>S109*0.45</f>
        <v>213354.45</v>
      </c>
      <c r="AB109" s="114">
        <f>S109*0.1</f>
        <v>47412.100000000006</v>
      </c>
      <c r="AC109" s="114"/>
      <c r="AD109" s="139"/>
      <c r="AE109" s="115"/>
      <c r="AF109" s="119">
        <v>26</v>
      </c>
      <c r="AG109" s="129" t="s">
        <v>246</v>
      </c>
      <c r="AH109" s="120"/>
      <c r="AI109" s="135"/>
      <c r="AJ109" s="136"/>
      <c r="AK109" s="119"/>
      <c r="AL109" s="120"/>
      <c r="AM109" s="120"/>
      <c r="AN109" s="120"/>
      <c r="AO109" s="120"/>
      <c r="AP109" s="120" t="s">
        <v>215</v>
      </c>
      <c r="AQ109" s="129" t="s">
        <v>763</v>
      </c>
      <c r="AR109" s="129">
        <v>25</v>
      </c>
      <c r="AS109" s="120"/>
      <c r="AT109" s="120"/>
      <c r="AU109" s="120"/>
      <c r="AV109" s="120"/>
      <c r="AW109" s="120"/>
      <c r="AX109" s="120"/>
      <c r="AY109" s="120"/>
      <c r="AZ109" s="120"/>
      <c r="BA109" s="120"/>
      <c r="BB109" s="120"/>
      <c r="BC109" s="120"/>
      <c r="BD109" s="120"/>
      <c r="BE109" s="120"/>
      <c r="BF109" s="120"/>
      <c r="BG109" s="135"/>
      <c r="BH109" s="57" t="s">
        <v>836</v>
      </c>
      <c r="BI109" s="364" t="s">
        <v>941</v>
      </c>
      <c r="BJ109" s="122"/>
      <c r="BK109" s="122"/>
      <c r="BL109" s="122"/>
      <c r="BM109" s="122"/>
      <c r="BN109" s="122"/>
    </row>
    <row r="110" spans="1:150" ht="25.5" hidden="1" customHeight="1" x14ac:dyDescent="0.25">
      <c r="A110" s="29" t="s">
        <v>155</v>
      </c>
      <c r="B110" s="29" t="s">
        <v>605</v>
      </c>
      <c r="C110" s="29" t="s">
        <v>606</v>
      </c>
      <c r="D110" s="30" t="s">
        <v>607</v>
      </c>
      <c r="E110" s="31" t="s">
        <v>280</v>
      </c>
      <c r="F110" s="32" t="s">
        <v>154</v>
      </c>
      <c r="G110" s="32" t="s">
        <v>608</v>
      </c>
      <c r="H110" s="32" t="s">
        <v>159</v>
      </c>
      <c r="I110" s="32" t="s">
        <v>115</v>
      </c>
      <c r="J110" s="32"/>
      <c r="K110" s="32"/>
      <c r="L110" s="32"/>
      <c r="M110" s="32"/>
      <c r="N110" s="33">
        <v>203981.18</v>
      </c>
      <c r="O110" s="33">
        <v>30597.18</v>
      </c>
      <c r="P110" s="95"/>
      <c r="Q110" s="33"/>
      <c r="R110" s="33"/>
      <c r="S110" s="33">
        <v>173384</v>
      </c>
      <c r="T110" s="34">
        <v>42430</v>
      </c>
      <c r="U110" s="35">
        <v>42522</v>
      </c>
      <c r="V110" s="35">
        <v>42735</v>
      </c>
      <c r="W110" s="36">
        <v>43404</v>
      </c>
      <c r="X110" s="114">
        <f>S110*0.1</f>
        <v>17338.400000000001</v>
      </c>
      <c r="Y110" s="114">
        <f>S110*0.45</f>
        <v>78022.8</v>
      </c>
      <c r="Z110" s="114">
        <f>S110*0.45</f>
        <v>78022.8</v>
      </c>
      <c r="AA110" s="114">
        <v>0</v>
      </c>
      <c r="AB110" s="114">
        <v>0</v>
      </c>
      <c r="AC110" s="114"/>
      <c r="AD110" s="139"/>
      <c r="AE110" s="115"/>
      <c r="AF110" s="119">
        <v>25</v>
      </c>
      <c r="AG110" s="129" t="s">
        <v>245</v>
      </c>
      <c r="AH110" s="120"/>
      <c r="AI110" s="141"/>
      <c r="AJ110" s="136"/>
      <c r="AK110" s="119"/>
      <c r="AL110" s="120"/>
      <c r="AM110" s="120"/>
      <c r="AN110" s="120"/>
      <c r="AO110" s="120"/>
      <c r="AP110" s="120" t="s">
        <v>215</v>
      </c>
      <c r="AQ110" s="129" t="s">
        <v>763</v>
      </c>
      <c r="AR110" s="120">
        <v>6</v>
      </c>
      <c r="AS110" s="120"/>
      <c r="AT110" s="120"/>
      <c r="AU110" s="120"/>
      <c r="AV110" s="120"/>
      <c r="AW110" s="120"/>
      <c r="AX110" s="120"/>
      <c r="AY110" s="120"/>
      <c r="AZ110" s="120"/>
      <c r="BA110" s="120"/>
      <c r="BB110" s="120"/>
      <c r="BC110" s="120"/>
      <c r="BD110" s="120"/>
      <c r="BE110" s="120"/>
      <c r="BF110" s="120"/>
      <c r="BG110" s="135"/>
      <c r="BH110" s="57" t="s">
        <v>838</v>
      </c>
      <c r="BI110" s="364" t="s">
        <v>941</v>
      </c>
    </row>
    <row r="111" spans="1:150" ht="25.5" hidden="1" customHeight="1" x14ac:dyDescent="0.25">
      <c r="A111" s="29" t="s">
        <v>156</v>
      </c>
      <c r="B111" s="29" t="s">
        <v>609</v>
      </c>
      <c r="C111" s="29" t="s">
        <v>610</v>
      </c>
      <c r="D111" s="30" t="s">
        <v>611</v>
      </c>
      <c r="E111" s="31" t="s">
        <v>297</v>
      </c>
      <c r="F111" s="32" t="s">
        <v>154</v>
      </c>
      <c r="G111" s="32" t="s">
        <v>326</v>
      </c>
      <c r="H111" s="32" t="s">
        <v>159</v>
      </c>
      <c r="I111" s="32" t="s">
        <v>115</v>
      </c>
      <c r="J111" s="32"/>
      <c r="K111" s="32"/>
      <c r="L111" s="32"/>
      <c r="M111" s="32"/>
      <c r="N111" s="33">
        <v>297848.24</v>
      </c>
      <c r="O111" s="33">
        <v>44677.24</v>
      </c>
      <c r="P111" s="95"/>
      <c r="Q111" s="33"/>
      <c r="R111" s="33"/>
      <c r="S111" s="33">
        <v>253171</v>
      </c>
      <c r="T111" s="34">
        <v>42430</v>
      </c>
      <c r="U111" s="35">
        <v>42522</v>
      </c>
      <c r="V111" s="35">
        <v>42613</v>
      </c>
      <c r="W111" s="36">
        <v>43921</v>
      </c>
      <c r="X111" s="114"/>
      <c r="Y111" s="114">
        <v>139244.04999999999</v>
      </c>
      <c r="Z111" s="114">
        <f>S111-Y111</f>
        <v>113926.95000000001</v>
      </c>
      <c r="AA111" s="114">
        <v>0</v>
      </c>
      <c r="AB111" s="114">
        <v>0</v>
      </c>
      <c r="AC111" s="114"/>
      <c r="AD111" s="139"/>
      <c r="AE111" s="115"/>
      <c r="AF111" s="119">
        <v>26</v>
      </c>
      <c r="AG111" s="129" t="s">
        <v>246</v>
      </c>
      <c r="AH111" s="120"/>
      <c r="AI111" s="135"/>
      <c r="AJ111" s="136"/>
      <c r="AK111" s="119"/>
      <c r="AL111" s="120"/>
      <c r="AM111" s="120"/>
      <c r="AN111" s="120"/>
      <c r="AO111" s="120"/>
      <c r="AP111" s="120" t="s">
        <v>215</v>
      </c>
      <c r="AQ111" s="129" t="s">
        <v>764</v>
      </c>
      <c r="AR111" s="120">
        <v>16</v>
      </c>
      <c r="AS111" s="120"/>
      <c r="AT111" s="120"/>
      <c r="AU111" s="120"/>
      <c r="AV111" s="120"/>
      <c r="AW111" s="120"/>
      <c r="AX111" s="120"/>
      <c r="AY111" s="120"/>
      <c r="AZ111" s="120"/>
      <c r="BA111" s="120"/>
      <c r="BB111" s="120"/>
      <c r="BC111" s="120"/>
      <c r="BD111" s="120"/>
      <c r="BE111" s="120"/>
      <c r="BF111" s="120"/>
      <c r="BG111" s="135"/>
      <c r="BH111" s="57" t="s">
        <v>835</v>
      </c>
      <c r="BI111" s="364" t="s">
        <v>941</v>
      </c>
    </row>
    <row r="112" spans="1:150" ht="25.5" hidden="1" customHeight="1" x14ac:dyDescent="0.25">
      <c r="A112" s="29" t="s">
        <v>157</v>
      </c>
      <c r="B112" s="29" t="s">
        <v>612</v>
      </c>
      <c r="C112" s="29" t="s">
        <v>613</v>
      </c>
      <c r="D112" s="30" t="s">
        <v>614</v>
      </c>
      <c r="E112" s="31" t="s">
        <v>272</v>
      </c>
      <c r="F112" s="32" t="s">
        <v>154</v>
      </c>
      <c r="G112" s="32" t="s">
        <v>361</v>
      </c>
      <c r="H112" s="32" t="s">
        <v>159</v>
      </c>
      <c r="I112" s="32" t="s">
        <v>115</v>
      </c>
      <c r="J112" s="32"/>
      <c r="K112" s="32"/>
      <c r="L112" s="32"/>
      <c r="M112" s="32"/>
      <c r="N112" s="33">
        <v>1467581.1764705882</v>
      </c>
      <c r="O112" s="33">
        <v>220137.17647058822</v>
      </c>
      <c r="P112" s="95"/>
      <c r="Q112" s="33"/>
      <c r="R112" s="33"/>
      <c r="S112" s="33">
        <v>1247444</v>
      </c>
      <c r="T112" s="34">
        <v>42430</v>
      </c>
      <c r="U112" s="35">
        <v>42522</v>
      </c>
      <c r="V112" s="35">
        <v>42735</v>
      </c>
      <c r="W112" s="36">
        <v>43738</v>
      </c>
      <c r="X112" s="114">
        <f>S112*0.1</f>
        <v>124744.40000000001</v>
      </c>
      <c r="Y112" s="114">
        <f>S112*0.4</f>
        <v>498977.60000000003</v>
      </c>
      <c r="Z112" s="114">
        <f>S112*0.4</f>
        <v>498977.60000000003</v>
      </c>
      <c r="AA112" s="114">
        <f>S112*0.1</f>
        <v>124744.40000000001</v>
      </c>
      <c r="AB112" s="114">
        <v>0</v>
      </c>
      <c r="AC112" s="114"/>
      <c r="AD112" s="139"/>
      <c r="AE112" s="115"/>
      <c r="AF112" s="119">
        <v>26</v>
      </c>
      <c r="AG112" s="129" t="s">
        <v>246</v>
      </c>
      <c r="AH112" s="120"/>
      <c r="AI112" s="141"/>
      <c r="AJ112" s="136"/>
      <c r="AK112" s="119"/>
      <c r="AL112" s="120"/>
      <c r="AM112" s="120"/>
      <c r="AN112" s="120"/>
      <c r="AO112" s="120"/>
      <c r="AP112" s="120" t="s">
        <v>215</v>
      </c>
      <c r="AQ112" s="129" t="s">
        <v>765</v>
      </c>
      <c r="AR112" s="120">
        <v>42</v>
      </c>
      <c r="AS112" s="120"/>
      <c r="AT112" s="120"/>
      <c r="AU112" s="120"/>
      <c r="AV112" s="120"/>
      <c r="AW112" s="120"/>
      <c r="AX112" s="120"/>
      <c r="AY112" s="120"/>
      <c r="AZ112" s="120"/>
      <c r="BA112" s="120"/>
      <c r="BB112" s="120"/>
      <c r="BC112" s="120"/>
      <c r="BD112" s="120"/>
      <c r="BE112" s="120"/>
      <c r="BF112" s="120"/>
      <c r="BG112" s="135"/>
      <c r="BH112" s="57" t="s">
        <v>837</v>
      </c>
      <c r="BI112" s="364" t="s">
        <v>941</v>
      </c>
    </row>
    <row r="113" spans="1:150" s="165" customFormat="1" ht="24.75" hidden="1" customHeight="1" thickBot="1" x14ac:dyDescent="0.3">
      <c r="A113" s="78" t="s">
        <v>615</v>
      </c>
      <c r="B113" s="79" t="s">
        <v>83</v>
      </c>
      <c r="C113" s="79"/>
      <c r="D113" s="79" t="s">
        <v>616</v>
      </c>
      <c r="E113" s="80"/>
      <c r="F113" s="80"/>
      <c r="G113" s="80"/>
      <c r="H113" s="80"/>
      <c r="I113" s="80"/>
      <c r="J113" s="80"/>
      <c r="K113" s="80"/>
      <c r="L113" s="80"/>
      <c r="M113" s="80"/>
      <c r="N113" s="80"/>
      <c r="O113" s="80"/>
      <c r="P113" s="80"/>
      <c r="Q113" s="80"/>
      <c r="R113" s="80"/>
      <c r="S113" s="80"/>
      <c r="T113" s="81"/>
      <c r="U113" s="82"/>
      <c r="V113" s="82"/>
      <c r="W113" s="83" t="s">
        <v>275</v>
      </c>
      <c r="X113" s="80"/>
      <c r="Y113" s="80"/>
      <c r="Z113" s="80"/>
      <c r="AA113" s="80"/>
      <c r="AB113" s="80"/>
      <c r="AC113" s="80"/>
      <c r="AD113" s="80"/>
      <c r="AE113" s="163"/>
      <c r="AF113" s="80"/>
      <c r="AG113" s="80"/>
      <c r="AH113" s="80"/>
      <c r="AI113" s="80"/>
      <c r="AJ113" s="163"/>
      <c r="AK113" s="80"/>
      <c r="AL113" s="80"/>
      <c r="AM113" s="80"/>
      <c r="AN113" s="80"/>
      <c r="AO113" s="80"/>
      <c r="AP113" s="164"/>
      <c r="AQ113" s="164"/>
      <c r="AR113" s="164"/>
      <c r="AS113" s="164"/>
      <c r="AT113" s="80"/>
      <c r="AU113" s="164"/>
      <c r="AV113" s="164"/>
      <c r="AW113" s="80"/>
      <c r="AX113" s="164"/>
      <c r="AY113" s="164"/>
      <c r="AZ113" s="80"/>
      <c r="BA113" s="164"/>
      <c r="BB113" s="164"/>
      <c r="BC113" s="164"/>
      <c r="BD113" s="164"/>
      <c r="BE113" s="164"/>
      <c r="BF113" s="164"/>
      <c r="BG113" s="164"/>
      <c r="BH113" s="57"/>
      <c r="BI113" s="364" t="s">
        <v>275</v>
      </c>
      <c r="BJ113" s="101"/>
      <c r="BK113" s="101"/>
      <c r="BL113" s="101"/>
      <c r="BM113" s="101"/>
      <c r="BN113" s="101"/>
      <c r="BO113" s="101"/>
      <c r="BP113" s="101"/>
      <c r="BQ113" s="101"/>
      <c r="BR113" s="101"/>
      <c r="BS113" s="101"/>
      <c r="BT113" s="101"/>
      <c r="BU113" s="101"/>
      <c r="BV113" s="101"/>
      <c r="BW113" s="101"/>
      <c r="BX113" s="101"/>
      <c r="BY113" s="101"/>
      <c r="BZ113" s="101"/>
      <c r="CA113" s="101"/>
      <c r="CB113" s="101"/>
      <c r="CC113" s="101"/>
      <c r="CD113" s="101"/>
      <c r="CE113" s="101"/>
      <c r="CF113" s="101"/>
      <c r="CG113" s="101"/>
      <c r="CH113" s="101"/>
      <c r="CI113" s="101"/>
      <c r="CJ113" s="101"/>
      <c r="CK113" s="101"/>
      <c r="CL113" s="101"/>
      <c r="CM113" s="101"/>
      <c r="CN113" s="101"/>
      <c r="CO113" s="101"/>
      <c r="CP113" s="101"/>
      <c r="CQ113" s="101"/>
      <c r="CR113" s="101"/>
      <c r="CS113" s="101"/>
      <c r="CT113" s="101"/>
      <c r="CU113" s="101"/>
      <c r="CV113" s="101"/>
      <c r="CW113" s="101"/>
      <c r="CX113" s="101"/>
      <c r="CY113" s="101"/>
      <c r="CZ113" s="101"/>
      <c r="DA113" s="101"/>
      <c r="DB113" s="101"/>
      <c r="DC113" s="101"/>
      <c r="DD113" s="101"/>
      <c r="DE113" s="101"/>
      <c r="DF113" s="101"/>
      <c r="DG113" s="101"/>
      <c r="DH113" s="101"/>
      <c r="DI113" s="101"/>
      <c r="DJ113" s="101"/>
      <c r="DK113" s="101"/>
      <c r="DL113" s="101"/>
      <c r="DM113" s="101"/>
      <c r="DN113" s="101"/>
      <c r="DO113" s="101"/>
      <c r="DP113" s="101"/>
      <c r="DQ113" s="101"/>
      <c r="DR113" s="101"/>
      <c r="DS113" s="101"/>
      <c r="DT113" s="101"/>
      <c r="DU113" s="101"/>
      <c r="DV113" s="101"/>
      <c r="DW113" s="101"/>
      <c r="DX113" s="101"/>
      <c r="DY113" s="101"/>
      <c r="DZ113" s="101"/>
      <c r="EA113" s="101"/>
      <c r="EB113" s="101"/>
      <c r="EC113" s="101"/>
      <c r="ED113" s="101"/>
      <c r="EE113" s="101"/>
      <c r="EF113" s="101"/>
      <c r="EG113" s="101"/>
      <c r="EH113" s="101"/>
      <c r="EI113" s="101"/>
      <c r="EJ113" s="101"/>
      <c r="EK113" s="101"/>
      <c r="EL113" s="101"/>
      <c r="EM113" s="101"/>
      <c r="EN113" s="101"/>
      <c r="EO113" s="101"/>
      <c r="EP113" s="101"/>
      <c r="EQ113" s="101"/>
      <c r="ER113" s="101"/>
      <c r="ES113" s="101"/>
      <c r="ET113" s="101"/>
    </row>
    <row r="114" spans="1:150" s="165" customFormat="1" ht="24.75" hidden="1" customHeight="1" thickBot="1" x14ac:dyDescent="0.3">
      <c r="A114" s="78" t="s">
        <v>617</v>
      </c>
      <c r="B114" s="79" t="s">
        <v>83</v>
      </c>
      <c r="C114" s="79"/>
      <c r="D114" s="79" t="s">
        <v>618</v>
      </c>
      <c r="E114" s="80"/>
      <c r="F114" s="80"/>
      <c r="G114" s="80"/>
      <c r="H114" s="80"/>
      <c r="I114" s="80"/>
      <c r="J114" s="80"/>
      <c r="K114" s="80"/>
      <c r="L114" s="80"/>
      <c r="M114" s="80"/>
      <c r="N114" s="80"/>
      <c r="O114" s="80"/>
      <c r="P114" s="80"/>
      <c r="Q114" s="80"/>
      <c r="R114" s="80"/>
      <c r="S114" s="80"/>
      <c r="T114" s="81"/>
      <c r="U114" s="82"/>
      <c r="V114" s="82"/>
      <c r="W114" s="83" t="s">
        <v>275</v>
      </c>
      <c r="X114" s="80"/>
      <c r="Y114" s="80"/>
      <c r="Z114" s="80"/>
      <c r="AA114" s="80"/>
      <c r="AB114" s="80"/>
      <c r="AC114" s="80"/>
      <c r="AD114" s="80"/>
      <c r="AE114" s="163"/>
      <c r="AF114" s="80"/>
      <c r="AG114" s="80"/>
      <c r="AH114" s="80"/>
      <c r="AI114" s="80"/>
      <c r="AJ114" s="163"/>
      <c r="AK114" s="80"/>
      <c r="AL114" s="80"/>
      <c r="AM114" s="80"/>
      <c r="AN114" s="80"/>
      <c r="AO114" s="80"/>
      <c r="AP114" s="164"/>
      <c r="AQ114" s="164"/>
      <c r="AR114" s="164"/>
      <c r="AS114" s="164"/>
      <c r="AT114" s="80"/>
      <c r="AU114" s="164"/>
      <c r="AV114" s="164"/>
      <c r="AW114" s="80"/>
      <c r="AX114" s="164"/>
      <c r="AY114" s="164"/>
      <c r="AZ114" s="80"/>
      <c r="BA114" s="164"/>
      <c r="BB114" s="164"/>
      <c r="BC114" s="164"/>
      <c r="BD114" s="164"/>
      <c r="BE114" s="164"/>
      <c r="BF114" s="164"/>
      <c r="BG114" s="164"/>
      <c r="BH114" s="57"/>
      <c r="BI114" s="364" t="s">
        <v>275</v>
      </c>
      <c r="BJ114" s="101"/>
      <c r="BK114" s="101"/>
      <c r="BL114" s="101"/>
      <c r="BM114" s="101"/>
      <c r="BN114" s="101"/>
      <c r="BO114" s="101"/>
      <c r="BP114" s="101"/>
      <c r="BQ114" s="101"/>
      <c r="BR114" s="101"/>
      <c r="BS114" s="101"/>
      <c r="BT114" s="101"/>
      <c r="BU114" s="101"/>
      <c r="BV114" s="101"/>
      <c r="BW114" s="101"/>
      <c r="BX114" s="101"/>
      <c r="BY114" s="101"/>
      <c r="BZ114" s="101"/>
      <c r="CA114" s="101"/>
      <c r="CB114" s="101"/>
      <c r="CC114" s="101"/>
      <c r="CD114" s="101"/>
      <c r="CE114" s="101"/>
      <c r="CF114" s="101"/>
      <c r="CG114" s="101"/>
      <c r="CH114" s="101"/>
      <c r="CI114" s="101"/>
      <c r="CJ114" s="101"/>
      <c r="CK114" s="101"/>
      <c r="CL114" s="101"/>
      <c r="CM114" s="101"/>
      <c r="CN114" s="101"/>
      <c r="CO114" s="101"/>
      <c r="CP114" s="101"/>
      <c r="CQ114" s="101"/>
      <c r="CR114" s="101"/>
      <c r="CS114" s="101"/>
      <c r="CT114" s="101"/>
      <c r="CU114" s="101"/>
      <c r="CV114" s="101"/>
      <c r="CW114" s="101"/>
      <c r="CX114" s="101"/>
      <c r="CY114" s="101"/>
      <c r="CZ114" s="101"/>
      <c r="DA114" s="101"/>
      <c r="DB114" s="101"/>
      <c r="DC114" s="101"/>
      <c r="DD114" s="101"/>
      <c r="DE114" s="101"/>
      <c r="DF114" s="101"/>
      <c r="DG114" s="101"/>
      <c r="DH114" s="101"/>
      <c r="DI114" s="101"/>
      <c r="DJ114" s="101"/>
      <c r="DK114" s="101"/>
      <c r="DL114" s="101"/>
      <c r="DM114" s="101"/>
      <c r="DN114" s="101"/>
      <c r="DO114" s="101"/>
      <c r="DP114" s="101"/>
      <c r="DQ114" s="101"/>
      <c r="DR114" s="101"/>
      <c r="DS114" s="101"/>
      <c r="DT114" s="101"/>
      <c r="DU114" s="101"/>
      <c r="DV114" s="101"/>
      <c r="DW114" s="101"/>
      <c r="DX114" s="101"/>
      <c r="DY114" s="101"/>
      <c r="DZ114" s="101"/>
      <c r="EA114" s="101"/>
      <c r="EB114" s="101"/>
      <c r="EC114" s="101"/>
      <c r="ED114" s="101"/>
      <c r="EE114" s="101"/>
      <c r="EF114" s="101"/>
      <c r="EG114" s="101"/>
      <c r="EH114" s="101"/>
      <c r="EI114" s="101"/>
      <c r="EJ114" s="101"/>
      <c r="EK114" s="101"/>
      <c r="EL114" s="101"/>
      <c r="EM114" s="101"/>
      <c r="EN114" s="101"/>
      <c r="EO114" s="101"/>
      <c r="EP114" s="101"/>
      <c r="EQ114" s="101"/>
      <c r="ER114" s="101"/>
      <c r="ES114" s="101"/>
      <c r="ET114" s="101"/>
    </row>
    <row r="115" spans="1:150" s="113" customFormat="1" ht="25.5" hidden="1" customHeight="1" x14ac:dyDescent="0.25">
      <c r="A115" s="20" t="s">
        <v>619</v>
      </c>
      <c r="B115" s="21" t="s">
        <v>83</v>
      </c>
      <c r="C115" s="21"/>
      <c r="D115" s="22" t="s">
        <v>620</v>
      </c>
      <c r="E115" s="23"/>
      <c r="F115" s="23"/>
      <c r="G115" s="23"/>
      <c r="H115" s="23"/>
      <c r="I115" s="23"/>
      <c r="J115" s="23"/>
      <c r="K115" s="23"/>
      <c r="L115" s="23"/>
      <c r="M115" s="23"/>
      <c r="N115" s="23"/>
      <c r="O115" s="23"/>
      <c r="P115" s="23"/>
      <c r="Q115" s="23"/>
      <c r="R115" s="23"/>
      <c r="S115" s="24"/>
      <c r="T115" s="25"/>
      <c r="U115" s="38"/>
      <c r="V115" s="38"/>
      <c r="W115" s="28" t="s">
        <v>275</v>
      </c>
      <c r="X115" s="108"/>
      <c r="Y115" s="108"/>
      <c r="Z115" s="108"/>
      <c r="AA115" s="108"/>
      <c r="AB115" s="108"/>
      <c r="AC115" s="108"/>
      <c r="AD115" s="138"/>
      <c r="AE115" s="109"/>
      <c r="AF115" s="112"/>
      <c r="AG115" s="110"/>
      <c r="AH115" s="110"/>
      <c r="AI115" s="111"/>
      <c r="AJ115" s="109"/>
      <c r="AK115" s="112"/>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1"/>
      <c r="BH115" s="57"/>
      <c r="BI115" s="364" t="s">
        <v>275</v>
      </c>
      <c r="BJ115" s="101"/>
      <c r="BK115" s="101"/>
      <c r="BL115" s="101"/>
      <c r="BM115" s="101"/>
      <c r="BN115" s="101"/>
      <c r="BO115" s="101"/>
      <c r="BP115" s="101"/>
      <c r="BQ115" s="101"/>
      <c r="BR115" s="101"/>
      <c r="BS115" s="101"/>
      <c r="BT115" s="101"/>
      <c r="BU115" s="101"/>
      <c r="BV115" s="101"/>
      <c r="BW115" s="101"/>
      <c r="BX115" s="101"/>
      <c r="BY115" s="101"/>
      <c r="BZ115" s="101"/>
      <c r="CA115" s="101"/>
      <c r="CB115" s="101"/>
      <c r="CC115" s="101"/>
      <c r="CD115" s="101"/>
      <c r="CE115" s="101"/>
      <c r="CF115" s="101"/>
      <c r="CG115" s="101"/>
      <c r="CH115" s="101"/>
      <c r="CI115" s="101"/>
      <c r="CJ115" s="101"/>
      <c r="CK115" s="101"/>
      <c r="CL115" s="101"/>
      <c r="CM115" s="101"/>
      <c r="CN115" s="101"/>
      <c r="CO115" s="101"/>
      <c r="CP115" s="101"/>
      <c r="CQ115" s="101"/>
      <c r="CR115" s="101"/>
      <c r="CS115" s="101"/>
      <c r="CT115" s="101"/>
      <c r="CU115" s="101"/>
      <c r="CV115" s="101"/>
      <c r="CW115" s="101"/>
      <c r="CX115" s="101"/>
      <c r="CY115" s="101"/>
      <c r="CZ115" s="101"/>
      <c r="DA115" s="101"/>
      <c r="DB115" s="101"/>
      <c r="DC115" s="101"/>
      <c r="DD115" s="101"/>
      <c r="DE115" s="101"/>
      <c r="DF115" s="101"/>
      <c r="DG115" s="101"/>
      <c r="DH115" s="101"/>
      <c r="DI115" s="101"/>
      <c r="DJ115" s="101"/>
      <c r="DK115" s="101"/>
      <c r="DL115" s="101"/>
      <c r="DM115" s="101"/>
      <c r="DN115" s="101"/>
      <c r="DO115" s="101"/>
      <c r="DP115" s="101"/>
      <c r="DQ115" s="101"/>
      <c r="DR115" s="101"/>
      <c r="DS115" s="101"/>
      <c r="DT115" s="101"/>
      <c r="DU115" s="101"/>
      <c r="DV115" s="101"/>
      <c r="DW115" s="101"/>
      <c r="DX115" s="101"/>
      <c r="DY115" s="101"/>
      <c r="DZ115" s="101"/>
      <c r="EA115" s="101"/>
      <c r="EB115" s="101"/>
      <c r="EC115" s="101"/>
      <c r="ED115" s="101"/>
      <c r="EE115" s="101"/>
      <c r="EF115" s="101"/>
      <c r="EG115" s="101"/>
      <c r="EH115" s="101"/>
      <c r="EI115" s="101"/>
      <c r="EJ115" s="101"/>
      <c r="EK115" s="101"/>
      <c r="EL115" s="101"/>
      <c r="EM115" s="101"/>
      <c r="EN115" s="101"/>
      <c r="EO115" s="101"/>
      <c r="EP115" s="101"/>
      <c r="EQ115" s="101"/>
      <c r="ER115" s="101"/>
      <c r="ES115" s="101"/>
      <c r="ET115" s="101"/>
    </row>
    <row r="116" spans="1:150" ht="25.5" hidden="1" customHeight="1" x14ac:dyDescent="0.25">
      <c r="A116" s="29" t="s">
        <v>621</v>
      </c>
      <c r="B116" s="29" t="s">
        <v>622</v>
      </c>
      <c r="C116" s="29" t="s">
        <v>623</v>
      </c>
      <c r="D116" s="30" t="s">
        <v>1007</v>
      </c>
      <c r="E116" s="31" t="s">
        <v>280</v>
      </c>
      <c r="F116" s="32" t="s">
        <v>114</v>
      </c>
      <c r="G116" s="32" t="s">
        <v>408</v>
      </c>
      <c r="H116" s="32" t="s">
        <v>117</v>
      </c>
      <c r="I116" s="32" t="s">
        <v>115</v>
      </c>
      <c r="J116" s="32"/>
      <c r="K116" s="32"/>
      <c r="L116" s="32"/>
      <c r="M116" s="32"/>
      <c r="N116" s="348">
        <v>931508</v>
      </c>
      <c r="O116" s="348">
        <v>139727</v>
      </c>
      <c r="P116" s="42">
        <v>0</v>
      </c>
      <c r="Q116" s="42">
        <v>0</v>
      </c>
      <c r="R116" s="42">
        <v>0</v>
      </c>
      <c r="S116" s="348">
        <v>791781</v>
      </c>
      <c r="T116" s="96">
        <v>43040</v>
      </c>
      <c r="U116" s="58">
        <v>43070</v>
      </c>
      <c r="V116" s="58">
        <v>43220</v>
      </c>
      <c r="W116" s="97">
        <v>44296</v>
      </c>
      <c r="X116" s="91"/>
      <c r="Y116" s="91">
        <v>0</v>
      </c>
      <c r="Z116" s="91">
        <v>333000</v>
      </c>
      <c r="AA116" s="91">
        <v>100500</v>
      </c>
      <c r="AB116" s="91">
        <v>0</v>
      </c>
      <c r="AC116" s="91"/>
      <c r="AD116" s="149"/>
      <c r="AE116" s="115"/>
      <c r="AF116" s="133">
        <v>49</v>
      </c>
      <c r="AG116" s="116" t="s">
        <v>257</v>
      </c>
      <c r="AH116" s="117"/>
      <c r="AI116" s="132"/>
      <c r="AJ116" s="136"/>
      <c r="AK116" s="133"/>
      <c r="AL116" s="117"/>
      <c r="AM116" s="117"/>
      <c r="AN116" s="117"/>
      <c r="AO116" s="117"/>
      <c r="AP116" s="117" t="s">
        <v>766</v>
      </c>
      <c r="AQ116" s="116" t="s">
        <v>767</v>
      </c>
      <c r="AR116" s="116">
        <v>69</v>
      </c>
      <c r="AS116" s="116" t="s">
        <v>768</v>
      </c>
      <c r="AT116" s="116" t="s">
        <v>234</v>
      </c>
      <c r="AU116" s="117">
        <v>4</v>
      </c>
      <c r="AV116" s="117" t="s">
        <v>769</v>
      </c>
      <c r="AW116" s="116" t="s">
        <v>235</v>
      </c>
      <c r="AX116" s="117">
        <v>2</v>
      </c>
      <c r="AY116" s="117"/>
      <c r="AZ116" s="117"/>
      <c r="BA116" s="117"/>
      <c r="BB116" s="117"/>
      <c r="BC116" s="117"/>
      <c r="BD116" s="117"/>
      <c r="BE116" s="117"/>
      <c r="BF116" s="117"/>
      <c r="BG116" s="132"/>
      <c r="BH116" s="57" t="s">
        <v>1074</v>
      </c>
      <c r="BI116" s="364" t="s">
        <v>941</v>
      </c>
    </row>
    <row r="117" spans="1:150" ht="25.5" hidden="1" customHeight="1" x14ac:dyDescent="0.25">
      <c r="A117" s="230" t="s">
        <v>794</v>
      </c>
      <c r="B117" s="29"/>
      <c r="C117" s="29"/>
      <c r="D117" s="230" t="s">
        <v>795</v>
      </c>
      <c r="E117" s="31"/>
      <c r="F117" s="32"/>
      <c r="G117" s="32"/>
      <c r="H117" s="32"/>
      <c r="I117" s="32"/>
      <c r="J117" s="32"/>
      <c r="K117" s="32"/>
      <c r="L117" s="32"/>
      <c r="M117" s="32"/>
      <c r="N117" s="231"/>
      <c r="O117" s="231"/>
      <c r="P117" s="42"/>
      <c r="Q117" s="42"/>
      <c r="R117" s="42"/>
      <c r="S117" s="231"/>
      <c r="T117" s="58"/>
      <c r="U117" s="58"/>
      <c r="V117" s="58"/>
      <c r="W117" s="97"/>
      <c r="X117" s="91"/>
      <c r="Y117" s="91"/>
      <c r="Z117" s="91"/>
      <c r="AA117" s="91"/>
      <c r="AB117" s="91"/>
      <c r="AC117" s="91"/>
      <c r="AD117" s="91"/>
      <c r="AE117" s="115"/>
      <c r="AF117" s="117"/>
      <c r="AG117" s="116"/>
      <c r="AH117" s="117"/>
      <c r="AI117" s="117"/>
      <c r="AJ117" s="136"/>
      <c r="AK117" s="117"/>
      <c r="AL117" s="117"/>
      <c r="AM117" s="117"/>
      <c r="AN117" s="117"/>
      <c r="AO117" s="117"/>
      <c r="AP117" s="117"/>
      <c r="AQ117" s="116"/>
      <c r="AR117" s="116"/>
      <c r="AS117" s="116"/>
      <c r="AT117" s="116"/>
      <c r="AU117" s="117"/>
      <c r="AV117" s="117"/>
      <c r="AW117" s="116"/>
      <c r="AX117" s="117"/>
      <c r="AY117" s="117"/>
      <c r="AZ117" s="117"/>
      <c r="BA117" s="117"/>
      <c r="BB117" s="117"/>
      <c r="BC117" s="117"/>
      <c r="BD117" s="117"/>
      <c r="BE117" s="117"/>
      <c r="BF117" s="117"/>
      <c r="BG117" s="132"/>
      <c r="BH117" s="57"/>
      <c r="BI117" s="364" t="s">
        <v>275</v>
      </c>
    </row>
    <row r="118" spans="1:150" s="165" customFormat="1" ht="24.75" hidden="1" customHeight="1" x14ac:dyDescent="0.25">
      <c r="A118" s="232" t="s">
        <v>627</v>
      </c>
      <c r="B118" s="232" t="s">
        <v>83</v>
      </c>
      <c r="C118" s="232"/>
      <c r="D118" s="232" t="s">
        <v>628</v>
      </c>
      <c r="E118" s="166"/>
      <c r="F118" s="166"/>
      <c r="G118" s="166"/>
      <c r="H118" s="166"/>
      <c r="I118" s="166"/>
      <c r="J118" s="166"/>
      <c r="K118" s="166"/>
      <c r="L118" s="166"/>
      <c r="M118" s="166"/>
      <c r="N118" s="166"/>
      <c r="O118" s="166"/>
      <c r="P118" s="166"/>
      <c r="Q118" s="166"/>
      <c r="R118" s="166"/>
      <c r="S118" s="166"/>
      <c r="T118" s="82"/>
      <c r="U118" s="82"/>
      <c r="V118" s="82"/>
      <c r="W118" s="83" t="s">
        <v>275</v>
      </c>
      <c r="X118" s="166"/>
      <c r="Y118" s="166"/>
      <c r="Z118" s="166"/>
      <c r="AA118" s="166"/>
      <c r="AB118" s="166"/>
      <c r="AC118" s="166"/>
      <c r="AD118" s="166"/>
      <c r="AE118" s="163"/>
      <c r="AF118" s="166"/>
      <c r="AG118" s="166"/>
      <c r="AH118" s="166"/>
      <c r="AI118" s="166"/>
      <c r="AJ118" s="163"/>
      <c r="AK118" s="166"/>
      <c r="AL118" s="166"/>
      <c r="AM118" s="166"/>
      <c r="AN118" s="166"/>
      <c r="AO118" s="166"/>
      <c r="AP118" s="169"/>
      <c r="AQ118" s="169"/>
      <c r="AR118" s="169"/>
      <c r="AS118" s="169"/>
      <c r="AT118" s="166"/>
      <c r="AU118" s="169"/>
      <c r="AV118" s="169"/>
      <c r="AW118" s="166"/>
      <c r="AX118" s="169"/>
      <c r="AY118" s="169"/>
      <c r="AZ118" s="166"/>
      <c r="BA118" s="169"/>
      <c r="BB118" s="169"/>
      <c r="BC118" s="169"/>
      <c r="BD118" s="169"/>
      <c r="BE118" s="169"/>
      <c r="BF118" s="169"/>
      <c r="BG118" s="368"/>
      <c r="BH118" s="57"/>
      <c r="BI118" s="364" t="s">
        <v>275</v>
      </c>
      <c r="BJ118" s="101"/>
      <c r="BK118" s="101"/>
      <c r="BL118" s="101"/>
      <c r="BM118" s="101"/>
      <c r="BN118" s="101"/>
      <c r="BO118" s="101"/>
      <c r="BP118" s="101"/>
      <c r="BQ118" s="101"/>
      <c r="BR118" s="101"/>
      <c r="BS118" s="101"/>
      <c r="BT118" s="101"/>
      <c r="BU118" s="101"/>
      <c r="BV118" s="101"/>
      <c r="BW118" s="101"/>
      <c r="BX118" s="101"/>
      <c r="BY118" s="101"/>
      <c r="BZ118" s="101"/>
      <c r="CA118" s="101"/>
      <c r="CB118" s="101"/>
      <c r="CC118" s="101"/>
      <c r="CD118" s="101"/>
      <c r="CE118" s="101"/>
      <c r="CF118" s="101"/>
      <c r="CG118" s="101"/>
      <c r="CH118" s="101"/>
      <c r="CI118" s="101"/>
      <c r="CJ118" s="101"/>
      <c r="CK118" s="101"/>
      <c r="CL118" s="101"/>
      <c r="CM118" s="101"/>
      <c r="CN118" s="101"/>
      <c r="CO118" s="101"/>
      <c r="CP118" s="101"/>
      <c r="CQ118" s="101"/>
      <c r="CR118" s="101"/>
      <c r="CS118" s="101"/>
      <c r="CT118" s="101"/>
      <c r="CU118" s="101"/>
      <c r="CV118" s="101"/>
      <c r="CW118" s="101"/>
      <c r="CX118" s="101"/>
      <c r="CY118" s="101"/>
      <c r="CZ118" s="101"/>
      <c r="DA118" s="101"/>
      <c r="DB118" s="101"/>
      <c r="DC118" s="101"/>
      <c r="DD118" s="101"/>
      <c r="DE118" s="101"/>
      <c r="DF118" s="101"/>
      <c r="DG118" s="101"/>
      <c r="DH118" s="101"/>
      <c r="DI118" s="101"/>
      <c r="DJ118" s="101"/>
      <c r="DK118" s="101"/>
      <c r="DL118" s="101"/>
      <c r="DM118" s="101"/>
      <c r="DN118" s="101"/>
      <c r="DO118" s="101"/>
      <c r="DP118" s="101"/>
      <c r="DQ118" s="101"/>
      <c r="DR118" s="101"/>
      <c r="DS118" s="101"/>
      <c r="DT118" s="101"/>
      <c r="DU118" s="101"/>
      <c r="DV118" s="101"/>
      <c r="DW118" s="101"/>
      <c r="DX118" s="101"/>
      <c r="DY118" s="101"/>
      <c r="DZ118" s="101"/>
      <c r="EA118" s="101"/>
      <c r="EB118" s="101"/>
      <c r="EC118" s="101"/>
      <c r="ED118" s="101"/>
      <c r="EE118" s="101"/>
      <c r="EF118" s="101"/>
      <c r="EG118" s="101"/>
      <c r="EH118" s="101"/>
      <c r="EI118" s="101"/>
      <c r="EJ118" s="101"/>
      <c r="EK118" s="101"/>
      <c r="EL118" s="101"/>
      <c r="EM118" s="101"/>
      <c r="EN118" s="101"/>
      <c r="EO118" s="101"/>
      <c r="EP118" s="101"/>
      <c r="EQ118" s="101"/>
      <c r="ER118" s="101"/>
      <c r="ES118" s="101"/>
      <c r="ET118" s="101"/>
    </row>
    <row r="119" spans="1:150" s="165" customFormat="1" ht="24.75" hidden="1" customHeight="1" x14ac:dyDescent="0.25">
      <c r="A119" s="232" t="s">
        <v>629</v>
      </c>
      <c r="B119" s="232" t="s">
        <v>83</v>
      </c>
      <c r="C119" s="232"/>
      <c r="D119" s="232" t="s">
        <v>630</v>
      </c>
      <c r="E119" s="166"/>
      <c r="F119" s="166"/>
      <c r="G119" s="166"/>
      <c r="H119" s="166"/>
      <c r="I119" s="166"/>
      <c r="J119" s="166"/>
      <c r="K119" s="166"/>
      <c r="L119" s="166"/>
      <c r="M119" s="166"/>
      <c r="N119" s="166"/>
      <c r="O119" s="166"/>
      <c r="P119" s="166"/>
      <c r="Q119" s="166"/>
      <c r="R119" s="166"/>
      <c r="S119" s="166"/>
      <c r="T119" s="82"/>
      <c r="U119" s="82"/>
      <c r="V119" s="82"/>
      <c r="W119" s="83" t="s">
        <v>275</v>
      </c>
      <c r="X119" s="166"/>
      <c r="Y119" s="166"/>
      <c r="Z119" s="166"/>
      <c r="AA119" s="166"/>
      <c r="AB119" s="166"/>
      <c r="AC119" s="166"/>
      <c r="AD119" s="166"/>
      <c r="AE119" s="163"/>
      <c r="AF119" s="166"/>
      <c r="AG119" s="166"/>
      <c r="AH119" s="166"/>
      <c r="AI119" s="166"/>
      <c r="AJ119" s="163"/>
      <c r="AK119" s="166"/>
      <c r="AL119" s="166"/>
      <c r="AM119" s="166"/>
      <c r="AN119" s="166"/>
      <c r="AO119" s="166"/>
      <c r="AP119" s="169"/>
      <c r="AQ119" s="169"/>
      <c r="AR119" s="169"/>
      <c r="AS119" s="169"/>
      <c r="AT119" s="166"/>
      <c r="AU119" s="169"/>
      <c r="AV119" s="169"/>
      <c r="AW119" s="166"/>
      <c r="AX119" s="169"/>
      <c r="AY119" s="169"/>
      <c r="AZ119" s="166"/>
      <c r="BA119" s="169"/>
      <c r="BB119" s="169"/>
      <c r="BC119" s="169"/>
      <c r="BD119" s="169"/>
      <c r="BE119" s="169"/>
      <c r="BF119" s="169"/>
      <c r="BG119" s="368"/>
      <c r="BH119" s="57"/>
      <c r="BI119" s="364" t="s">
        <v>275</v>
      </c>
      <c r="BJ119" s="101"/>
      <c r="BK119" s="101"/>
      <c r="BL119" s="101"/>
      <c r="BM119" s="101"/>
      <c r="BN119" s="101"/>
      <c r="BO119" s="101"/>
      <c r="BP119" s="101"/>
      <c r="BQ119" s="101"/>
      <c r="BR119" s="101"/>
      <c r="BS119" s="101"/>
      <c r="BT119" s="101"/>
      <c r="BU119" s="101"/>
      <c r="BV119" s="101"/>
      <c r="BW119" s="101"/>
      <c r="BX119" s="101"/>
      <c r="BY119" s="101"/>
      <c r="BZ119" s="101"/>
      <c r="CA119" s="101"/>
      <c r="CB119" s="101"/>
      <c r="CC119" s="101"/>
      <c r="CD119" s="101"/>
      <c r="CE119" s="101"/>
      <c r="CF119" s="101"/>
      <c r="CG119" s="101"/>
      <c r="CH119" s="101"/>
      <c r="CI119" s="101"/>
      <c r="CJ119" s="101"/>
      <c r="CK119" s="101"/>
      <c r="CL119" s="101"/>
      <c r="CM119" s="101"/>
      <c r="CN119" s="101"/>
      <c r="CO119" s="101"/>
      <c r="CP119" s="101"/>
      <c r="CQ119" s="101"/>
      <c r="CR119" s="101"/>
      <c r="CS119" s="101"/>
      <c r="CT119" s="101"/>
      <c r="CU119" s="101"/>
      <c r="CV119" s="101"/>
      <c r="CW119" s="101"/>
      <c r="CX119" s="101"/>
      <c r="CY119" s="101"/>
      <c r="CZ119" s="101"/>
      <c r="DA119" s="101"/>
      <c r="DB119" s="101"/>
      <c r="DC119" s="101"/>
      <c r="DD119" s="101"/>
      <c r="DE119" s="101"/>
      <c r="DF119" s="101"/>
      <c r="DG119" s="101"/>
      <c r="DH119" s="101"/>
      <c r="DI119" s="101"/>
      <c r="DJ119" s="101"/>
      <c r="DK119" s="101"/>
      <c r="DL119" s="101"/>
      <c r="DM119" s="101"/>
      <c r="DN119" s="101"/>
      <c r="DO119" s="101"/>
      <c r="DP119" s="101"/>
      <c r="DQ119" s="101"/>
      <c r="DR119" s="101"/>
      <c r="DS119" s="101"/>
      <c r="DT119" s="101"/>
      <c r="DU119" s="101"/>
      <c r="DV119" s="101"/>
      <c r="DW119" s="101"/>
      <c r="DX119" s="101"/>
      <c r="DY119" s="101"/>
      <c r="DZ119" s="101"/>
      <c r="EA119" s="101"/>
      <c r="EB119" s="101"/>
      <c r="EC119" s="101"/>
      <c r="ED119" s="101"/>
      <c r="EE119" s="101"/>
      <c r="EF119" s="101"/>
      <c r="EG119" s="101"/>
      <c r="EH119" s="101"/>
      <c r="EI119" s="101"/>
      <c r="EJ119" s="101"/>
      <c r="EK119" s="101"/>
      <c r="EL119" s="101"/>
      <c r="EM119" s="101"/>
      <c r="EN119" s="101"/>
      <c r="EO119" s="101"/>
      <c r="EP119" s="101"/>
      <c r="EQ119" s="101"/>
      <c r="ER119" s="101"/>
      <c r="ES119" s="101"/>
      <c r="ET119" s="101"/>
    </row>
    <row r="120" spans="1:150" s="113" customFormat="1" ht="25.5" hidden="1" customHeight="1" x14ac:dyDescent="0.25">
      <c r="A120" s="65" t="s">
        <v>631</v>
      </c>
      <c r="B120" s="218" t="s">
        <v>83</v>
      </c>
      <c r="C120" s="218"/>
      <c r="D120" s="219" t="s">
        <v>632</v>
      </c>
      <c r="E120" s="220"/>
      <c r="F120" s="220"/>
      <c r="G120" s="220"/>
      <c r="H120" s="220"/>
      <c r="I120" s="220"/>
      <c r="J120" s="220"/>
      <c r="K120" s="220"/>
      <c r="L120" s="220"/>
      <c r="M120" s="220"/>
      <c r="N120" s="220"/>
      <c r="O120" s="220"/>
      <c r="P120" s="220"/>
      <c r="Q120" s="220"/>
      <c r="R120" s="220"/>
      <c r="S120" s="221"/>
      <c r="T120" s="222"/>
      <c r="U120" s="223"/>
      <c r="V120" s="223"/>
      <c r="W120" s="224" t="s">
        <v>275</v>
      </c>
      <c r="X120" s="225"/>
      <c r="Y120" s="225"/>
      <c r="Z120" s="225"/>
      <c r="AA120" s="225"/>
      <c r="AB120" s="225"/>
      <c r="AC120" s="225"/>
      <c r="AD120" s="226"/>
      <c r="AE120" s="159"/>
      <c r="AF120" s="227"/>
      <c r="AG120" s="228"/>
      <c r="AH120" s="228"/>
      <c r="AI120" s="229"/>
      <c r="AJ120" s="159"/>
      <c r="AK120" s="227"/>
      <c r="AL120" s="228"/>
      <c r="AM120" s="228"/>
      <c r="AN120" s="228"/>
      <c r="AO120" s="228"/>
      <c r="AP120" s="228"/>
      <c r="AQ120" s="228"/>
      <c r="AR120" s="228"/>
      <c r="AS120" s="228"/>
      <c r="AT120" s="228"/>
      <c r="AU120" s="228"/>
      <c r="AV120" s="228"/>
      <c r="AW120" s="228"/>
      <c r="AX120" s="228"/>
      <c r="AY120" s="228"/>
      <c r="AZ120" s="228"/>
      <c r="BA120" s="228"/>
      <c r="BB120" s="228"/>
      <c r="BC120" s="228"/>
      <c r="BD120" s="228"/>
      <c r="BE120" s="228"/>
      <c r="BF120" s="228"/>
      <c r="BG120" s="229"/>
      <c r="BH120" s="57"/>
      <c r="BI120" s="364" t="s">
        <v>275</v>
      </c>
      <c r="BJ120" s="101"/>
      <c r="BK120" s="101"/>
      <c r="BL120" s="101"/>
      <c r="BM120" s="101"/>
      <c r="BN120" s="101"/>
      <c r="BO120" s="101"/>
      <c r="BP120" s="101"/>
      <c r="BQ120" s="101"/>
      <c r="BR120" s="101"/>
      <c r="BS120" s="101"/>
      <c r="BT120" s="101"/>
      <c r="BU120" s="101"/>
      <c r="BV120" s="101"/>
      <c r="BW120" s="101"/>
      <c r="BX120" s="101"/>
      <c r="BY120" s="101"/>
      <c r="BZ120" s="101"/>
      <c r="CA120" s="101"/>
      <c r="CB120" s="101"/>
      <c r="CC120" s="101"/>
      <c r="CD120" s="101"/>
      <c r="CE120" s="101"/>
      <c r="CF120" s="101"/>
      <c r="CG120" s="101"/>
      <c r="CH120" s="101"/>
      <c r="CI120" s="101"/>
      <c r="CJ120" s="101"/>
      <c r="CK120" s="101"/>
      <c r="CL120" s="101"/>
      <c r="CM120" s="101"/>
      <c r="CN120" s="101"/>
      <c r="CO120" s="101"/>
      <c r="CP120" s="101"/>
      <c r="CQ120" s="101"/>
      <c r="CR120" s="101"/>
      <c r="CS120" s="101"/>
      <c r="CT120" s="101"/>
      <c r="CU120" s="101"/>
      <c r="CV120" s="101"/>
      <c r="CW120" s="101"/>
      <c r="CX120" s="101"/>
      <c r="CY120" s="101"/>
      <c r="CZ120" s="101"/>
      <c r="DA120" s="101"/>
      <c r="DB120" s="101"/>
      <c r="DC120" s="101"/>
      <c r="DD120" s="101"/>
      <c r="DE120" s="101"/>
      <c r="DF120" s="101"/>
      <c r="DG120" s="101"/>
      <c r="DH120" s="101"/>
      <c r="DI120" s="101"/>
      <c r="DJ120" s="101"/>
      <c r="DK120" s="101"/>
      <c r="DL120" s="101"/>
      <c r="DM120" s="101"/>
      <c r="DN120" s="101"/>
      <c r="DO120" s="101"/>
      <c r="DP120" s="101"/>
      <c r="DQ120" s="101"/>
      <c r="DR120" s="101"/>
      <c r="DS120" s="101"/>
      <c r="DT120" s="101"/>
      <c r="DU120" s="101"/>
      <c r="DV120" s="101"/>
      <c r="DW120" s="101"/>
      <c r="DX120" s="101"/>
      <c r="DY120" s="101"/>
      <c r="DZ120" s="101"/>
      <c r="EA120" s="101"/>
      <c r="EB120" s="101"/>
      <c r="EC120" s="101"/>
      <c r="ED120" s="101"/>
      <c r="EE120" s="101"/>
      <c r="EF120" s="101"/>
      <c r="EG120" s="101"/>
      <c r="EH120" s="101"/>
      <c r="EI120" s="101"/>
      <c r="EJ120" s="101"/>
      <c r="EK120" s="101"/>
      <c r="EL120" s="101"/>
      <c r="EM120" s="101"/>
      <c r="EN120" s="101"/>
      <c r="EO120" s="101"/>
      <c r="EP120" s="101"/>
      <c r="EQ120" s="101"/>
      <c r="ER120" s="101"/>
      <c r="ES120" s="101"/>
      <c r="ET120" s="101"/>
    </row>
    <row r="121" spans="1:150" ht="25.5" hidden="1" customHeight="1" x14ac:dyDescent="0.25">
      <c r="A121" s="29" t="s">
        <v>633</v>
      </c>
      <c r="B121" s="29" t="s">
        <v>634</v>
      </c>
      <c r="C121" s="29" t="s">
        <v>635</v>
      </c>
      <c r="D121" s="30" t="s">
        <v>636</v>
      </c>
      <c r="E121" s="31" t="s">
        <v>637</v>
      </c>
      <c r="F121" s="32" t="s">
        <v>121</v>
      </c>
      <c r="G121" s="32" t="s">
        <v>493</v>
      </c>
      <c r="H121" s="32" t="s">
        <v>136</v>
      </c>
      <c r="I121" s="32" t="s">
        <v>115</v>
      </c>
      <c r="J121" s="32"/>
      <c r="K121" s="32"/>
      <c r="L121" s="32"/>
      <c r="M121" s="32"/>
      <c r="N121" s="33">
        <f>O121+S121</f>
        <v>1538175.43</v>
      </c>
      <c r="O121" s="33">
        <v>350264.18</v>
      </c>
      <c r="P121" s="33"/>
      <c r="Q121" s="33"/>
      <c r="R121" s="33"/>
      <c r="S121" s="33">
        <v>1187911.25</v>
      </c>
      <c r="T121" s="34">
        <v>42522</v>
      </c>
      <c r="U121" s="35">
        <v>42644</v>
      </c>
      <c r="V121" s="35">
        <v>42735</v>
      </c>
      <c r="W121" s="36">
        <v>43889</v>
      </c>
      <c r="X121" s="114">
        <v>0</v>
      </c>
      <c r="Y121" s="114">
        <v>0</v>
      </c>
      <c r="Z121" s="114">
        <v>534560</v>
      </c>
      <c r="AA121" s="114">
        <v>534560</v>
      </c>
      <c r="AB121" s="114">
        <f>S121-Z121-AA121</f>
        <v>118791.25</v>
      </c>
      <c r="AC121" s="114"/>
      <c r="AD121" s="139"/>
      <c r="AE121" s="115"/>
      <c r="AF121" s="170">
        <v>7</v>
      </c>
      <c r="AG121" s="116" t="s">
        <v>238</v>
      </c>
      <c r="AH121" s="171">
        <v>6</v>
      </c>
      <c r="AI121" s="134" t="s">
        <v>237</v>
      </c>
      <c r="AJ121" s="136"/>
      <c r="AK121" s="119"/>
      <c r="AL121" s="120"/>
      <c r="AM121" s="120"/>
      <c r="AN121" s="120"/>
      <c r="AO121" s="120"/>
      <c r="AP121" s="120" t="s">
        <v>200</v>
      </c>
      <c r="AQ121" s="129" t="s">
        <v>770</v>
      </c>
      <c r="AR121" s="120">
        <v>2.84</v>
      </c>
      <c r="AS121" s="120" t="s">
        <v>201</v>
      </c>
      <c r="AT121" s="129" t="s">
        <v>771</v>
      </c>
      <c r="AU121" s="120">
        <v>494</v>
      </c>
      <c r="AV121" s="120"/>
      <c r="AW121" s="129"/>
      <c r="AX121" s="120"/>
      <c r="AY121" s="120" t="s">
        <v>198</v>
      </c>
      <c r="AZ121" s="129" t="s">
        <v>772</v>
      </c>
      <c r="BA121" s="120">
        <v>526</v>
      </c>
      <c r="BB121" s="120"/>
      <c r="BC121" s="120"/>
      <c r="BD121" s="120"/>
      <c r="BE121" s="120"/>
      <c r="BF121" s="120"/>
      <c r="BG121" s="135"/>
      <c r="BH121" s="57" t="s">
        <v>807</v>
      </c>
      <c r="BI121" s="364" t="s">
        <v>941</v>
      </c>
      <c r="BJ121" s="122"/>
      <c r="BK121" s="122"/>
      <c r="BL121" s="122"/>
      <c r="BM121" s="122"/>
      <c r="BN121" s="122"/>
    </row>
    <row r="122" spans="1:150" ht="25.5" hidden="1" customHeight="1" x14ac:dyDescent="0.25">
      <c r="A122" s="29" t="s">
        <v>638</v>
      </c>
      <c r="B122" s="29" t="s">
        <v>639</v>
      </c>
      <c r="C122" s="29" t="s">
        <v>640</v>
      </c>
      <c r="D122" s="40" t="s">
        <v>641</v>
      </c>
      <c r="E122" s="41" t="s">
        <v>642</v>
      </c>
      <c r="F122" s="41" t="s">
        <v>121</v>
      </c>
      <c r="G122" s="41" t="s">
        <v>608</v>
      </c>
      <c r="H122" s="41" t="s">
        <v>136</v>
      </c>
      <c r="I122" s="41" t="s">
        <v>115</v>
      </c>
      <c r="J122" s="41"/>
      <c r="K122" s="41"/>
      <c r="L122" s="41"/>
      <c r="M122" s="41"/>
      <c r="N122" s="42">
        <v>617660.84</v>
      </c>
      <c r="O122" s="42">
        <v>262385.8</v>
      </c>
      <c r="P122" s="33"/>
      <c r="Q122" s="42"/>
      <c r="R122" s="42"/>
      <c r="S122" s="42">
        <v>355275.04</v>
      </c>
      <c r="T122" s="34">
        <v>42522</v>
      </c>
      <c r="U122" s="35">
        <v>42658</v>
      </c>
      <c r="V122" s="35">
        <v>42735</v>
      </c>
      <c r="W122" s="36">
        <v>43676</v>
      </c>
      <c r="X122" s="91">
        <v>0</v>
      </c>
      <c r="Y122" s="114">
        <f>S122*0.45</f>
        <v>159873.76799999998</v>
      </c>
      <c r="Z122" s="114">
        <f>S122*0.45</f>
        <v>159873.76799999998</v>
      </c>
      <c r="AA122" s="114">
        <f>S122*0.1</f>
        <v>35527.504000000001</v>
      </c>
      <c r="AB122" s="91">
        <v>0</v>
      </c>
      <c r="AC122" s="91"/>
      <c r="AD122" s="149"/>
      <c r="AE122" s="115"/>
      <c r="AF122" s="170">
        <v>6</v>
      </c>
      <c r="AG122" s="116" t="s">
        <v>237</v>
      </c>
      <c r="AH122" s="171">
        <v>7</v>
      </c>
      <c r="AI122" s="134" t="s">
        <v>238</v>
      </c>
      <c r="AJ122" s="136"/>
      <c r="AK122" s="133"/>
      <c r="AL122" s="117"/>
      <c r="AM122" s="117"/>
      <c r="AN122" s="117"/>
      <c r="AO122" s="117"/>
      <c r="AP122" s="120" t="s">
        <v>200</v>
      </c>
      <c r="AQ122" s="129" t="s">
        <v>770</v>
      </c>
      <c r="AR122" s="117">
        <v>3</v>
      </c>
      <c r="AS122" s="117" t="s">
        <v>201</v>
      </c>
      <c r="AT122" s="129" t="s">
        <v>771</v>
      </c>
      <c r="AU122" s="117">
        <v>92</v>
      </c>
      <c r="AV122" s="120"/>
      <c r="AW122" s="129"/>
      <c r="AX122" s="117"/>
      <c r="AY122" s="120" t="s">
        <v>198</v>
      </c>
      <c r="AZ122" s="129" t="s">
        <v>772</v>
      </c>
      <c r="BA122" s="117">
        <v>60</v>
      </c>
      <c r="BB122" s="117" t="s">
        <v>199</v>
      </c>
      <c r="BC122" s="116" t="s">
        <v>226</v>
      </c>
      <c r="BD122" s="117">
        <v>406</v>
      </c>
      <c r="BE122" s="117"/>
      <c r="BF122" s="117"/>
      <c r="BG122" s="132"/>
      <c r="BH122" s="57" t="s">
        <v>806</v>
      </c>
      <c r="BI122" s="364" t="s">
        <v>941</v>
      </c>
    </row>
    <row r="123" spans="1:150" ht="25.5" hidden="1" customHeight="1" x14ac:dyDescent="0.25">
      <c r="A123" s="29" t="s">
        <v>643</v>
      </c>
      <c r="B123" s="29" t="s">
        <v>644</v>
      </c>
      <c r="C123" s="29" t="s">
        <v>645</v>
      </c>
      <c r="D123" s="40" t="s">
        <v>646</v>
      </c>
      <c r="E123" s="41" t="s">
        <v>647</v>
      </c>
      <c r="F123" s="41" t="s">
        <v>121</v>
      </c>
      <c r="G123" s="41" t="s">
        <v>399</v>
      </c>
      <c r="H123" s="41" t="s">
        <v>136</v>
      </c>
      <c r="I123" s="41" t="s">
        <v>115</v>
      </c>
      <c r="J123" s="41"/>
      <c r="K123" s="41"/>
      <c r="L123" s="41"/>
      <c r="M123" s="41"/>
      <c r="N123" s="42">
        <v>1902679.07</v>
      </c>
      <c r="O123" s="42">
        <v>743921.52</v>
      </c>
      <c r="P123" s="33"/>
      <c r="Q123" s="42"/>
      <c r="R123" s="42"/>
      <c r="S123" s="42">
        <v>1158757.55</v>
      </c>
      <c r="T123" s="34">
        <v>42522</v>
      </c>
      <c r="U123" s="35">
        <v>42658</v>
      </c>
      <c r="V123" s="35">
        <v>42735</v>
      </c>
      <c r="W123" s="36">
        <v>43585</v>
      </c>
      <c r="X123" s="91">
        <v>0</v>
      </c>
      <c r="Y123" s="114">
        <f>S123*0.4</f>
        <v>463503.02</v>
      </c>
      <c r="Z123" s="114">
        <f>S123*0.4</f>
        <v>463503.02</v>
      </c>
      <c r="AA123" s="114">
        <f>S123*0.2</f>
        <v>231751.51</v>
      </c>
      <c r="AB123" s="91">
        <v>0</v>
      </c>
      <c r="AC123" s="91"/>
      <c r="AD123" s="149"/>
      <c r="AE123" s="115"/>
      <c r="AF123" s="170">
        <v>7</v>
      </c>
      <c r="AG123" s="116" t="s">
        <v>238</v>
      </c>
      <c r="AH123" s="171">
        <v>6</v>
      </c>
      <c r="AI123" s="134" t="s">
        <v>237</v>
      </c>
      <c r="AJ123" s="136"/>
      <c r="AK123" s="133"/>
      <c r="AL123" s="117"/>
      <c r="AM123" s="117"/>
      <c r="AN123" s="117"/>
      <c r="AO123" s="117"/>
      <c r="AP123" s="120" t="s">
        <v>200</v>
      </c>
      <c r="AQ123" s="129" t="s">
        <v>770</v>
      </c>
      <c r="AR123" s="117">
        <v>1</v>
      </c>
      <c r="AS123" s="117" t="s">
        <v>201</v>
      </c>
      <c r="AT123" s="129" t="s">
        <v>771</v>
      </c>
      <c r="AU123" s="117">
        <v>137</v>
      </c>
      <c r="AV123" s="117" t="s">
        <v>197</v>
      </c>
      <c r="AW123" s="116" t="s">
        <v>773</v>
      </c>
      <c r="AX123" s="117">
        <v>11310</v>
      </c>
      <c r="AY123" s="120" t="s">
        <v>198</v>
      </c>
      <c r="AZ123" s="129" t="s">
        <v>772</v>
      </c>
      <c r="BA123" s="117">
        <v>110</v>
      </c>
      <c r="BB123" s="120"/>
      <c r="BC123" s="129"/>
      <c r="BD123" s="117"/>
      <c r="BE123" s="117"/>
      <c r="BF123" s="117"/>
      <c r="BG123" s="132"/>
      <c r="BH123" s="57" t="s">
        <v>805</v>
      </c>
      <c r="BI123" s="364" t="s">
        <v>941</v>
      </c>
    </row>
    <row r="124" spans="1:150" ht="25.5" hidden="1" customHeight="1" x14ac:dyDescent="0.25">
      <c r="A124" s="29" t="s">
        <v>648</v>
      </c>
      <c r="B124" s="29" t="s">
        <v>649</v>
      </c>
      <c r="C124" s="29" t="s">
        <v>650</v>
      </c>
      <c r="D124" s="40" t="s">
        <v>651</v>
      </c>
      <c r="E124" s="41" t="s">
        <v>652</v>
      </c>
      <c r="F124" s="41" t="s">
        <v>121</v>
      </c>
      <c r="G124" s="41" t="s">
        <v>361</v>
      </c>
      <c r="H124" s="41" t="s">
        <v>136</v>
      </c>
      <c r="I124" s="41" t="s">
        <v>115</v>
      </c>
      <c r="J124" s="41"/>
      <c r="K124" s="41"/>
      <c r="L124" s="41"/>
      <c r="M124" s="41"/>
      <c r="N124" s="42">
        <v>2854494.11</v>
      </c>
      <c r="O124" s="42">
        <v>603558.57999999996</v>
      </c>
      <c r="P124" s="33"/>
      <c r="Q124" s="42">
        <v>603558.57999999996</v>
      </c>
      <c r="R124" s="42"/>
      <c r="S124" s="42">
        <v>1647376.95</v>
      </c>
      <c r="T124" s="34">
        <v>42522</v>
      </c>
      <c r="U124" s="35">
        <v>42704</v>
      </c>
      <c r="V124" s="35">
        <v>42735</v>
      </c>
      <c r="W124" s="36">
        <v>43912</v>
      </c>
      <c r="X124" s="91">
        <v>0</v>
      </c>
      <c r="Y124" s="91">
        <f>S124/2</f>
        <v>823688.47499999998</v>
      </c>
      <c r="Z124" s="91">
        <f>S124/2</f>
        <v>823688.47499999998</v>
      </c>
      <c r="AA124" s="91">
        <v>0</v>
      </c>
      <c r="AB124" s="91">
        <v>0</v>
      </c>
      <c r="AC124" s="91"/>
      <c r="AD124" s="149"/>
      <c r="AE124" s="115"/>
      <c r="AF124" s="170">
        <v>6</v>
      </c>
      <c r="AG124" s="116" t="s">
        <v>774</v>
      </c>
      <c r="AH124" s="171">
        <v>7</v>
      </c>
      <c r="AI124" s="134" t="s">
        <v>238</v>
      </c>
      <c r="AJ124" s="136"/>
      <c r="AK124" s="133"/>
      <c r="AL124" s="117"/>
      <c r="AM124" s="117"/>
      <c r="AN124" s="117"/>
      <c r="AO124" s="117"/>
      <c r="AP124" s="117" t="s">
        <v>200</v>
      </c>
      <c r="AQ124" s="116" t="s">
        <v>770</v>
      </c>
      <c r="AR124" s="117">
        <v>7.5</v>
      </c>
      <c r="AS124" s="117" t="s">
        <v>201</v>
      </c>
      <c r="AT124" s="116" t="s">
        <v>771</v>
      </c>
      <c r="AU124" s="117">
        <v>29</v>
      </c>
      <c r="AV124" s="117"/>
      <c r="AW124" s="129"/>
      <c r="AX124" s="117"/>
      <c r="AY124" s="117" t="s">
        <v>198</v>
      </c>
      <c r="AZ124" s="129" t="s">
        <v>772</v>
      </c>
      <c r="BA124" s="117">
        <v>398</v>
      </c>
      <c r="BB124" s="117" t="s">
        <v>199</v>
      </c>
      <c r="BC124" s="116" t="s">
        <v>226</v>
      </c>
      <c r="BD124" s="117">
        <v>862</v>
      </c>
      <c r="BE124" s="117"/>
      <c r="BF124" s="117"/>
      <c r="BG124" s="132"/>
      <c r="BH124" s="57" t="s">
        <v>808</v>
      </c>
      <c r="BI124" s="364" t="s">
        <v>941</v>
      </c>
    </row>
    <row r="125" spans="1:150" ht="25.5" hidden="1" customHeight="1" x14ac:dyDescent="0.25">
      <c r="A125" s="29" t="s">
        <v>653</v>
      </c>
      <c r="B125" s="29" t="s">
        <v>654</v>
      </c>
      <c r="C125" s="29" t="s">
        <v>655</v>
      </c>
      <c r="D125" s="40" t="s">
        <v>656</v>
      </c>
      <c r="E125" s="41" t="s">
        <v>637</v>
      </c>
      <c r="F125" s="41" t="s">
        <v>121</v>
      </c>
      <c r="G125" s="41" t="s">
        <v>493</v>
      </c>
      <c r="H125" s="41" t="s">
        <v>136</v>
      </c>
      <c r="I125" s="41" t="s">
        <v>115</v>
      </c>
      <c r="J125" s="41"/>
      <c r="K125" s="41"/>
      <c r="L125" s="41"/>
      <c r="M125" s="41"/>
      <c r="N125" s="42">
        <f>SUM(O125:S125)</f>
        <v>444870</v>
      </c>
      <c r="O125" s="42">
        <v>320131.20000000001</v>
      </c>
      <c r="P125" s="33"/>
      <c r="Q125" s="42"/>
      <c r="R125" s="42"/>
      <c r="S125" s="42">
        <v>124738.8</v>
      </c>
      <c r="T125" s="34">
        <v>43250</v>
      </c>
      <c r="U125" s="35">
        <v>43281</v>
      </c>
      <c r="V125" s="35">
        <v>43373</v>
      </c>
      <c r="W125" s="36">
        <v>44286</v>
      </c>
      <c r="X125" s="91"/>
      <c r="Y125" s="91"/>
      <c r="Z125" s="91">
        <f>S125*0.1</f>
        <v>12473.880000000001</v>
      </c>
      <c r="AA125" s="91">
        <f>S125*0.7</f>
        <v>87317.16</v>
      </c>
      <c r="AB125" s="91">
        <f>S125*0.2</f>
        <v>24947.760000000002</v>
      </c>
      <c r="AC125" s="91"/>
      <c r="AD125" s="149"/>
      <c r="AE125" s="115"/>
      <c r="AF125" s="170">
        <v>6</v>
      </c>
      <c r="AG125" s="116" t="s">
        <v>774</v>
      </c>
      <c r="AH125" s="171">
        <v>7</v>
      </c>
      <c r="AI125" s="134" t="s">
        <v>238</v>
      </c>
      <c r="AJ125" s="136"/>
      <c r="AK125" s="133"/>
      <c r="AL125" s="117"/>
      <c r="AM125" s="117"/>
      <c r="AN125" s="117"/>
      <c r="AO125" s="117"/>
      <c r="AP125" s="117" t="s">
        <v>197</v>
      </c>
      <c r="AQ125" s="129" t="s">
        <v>773</v>
      </c>
      <c r="AR125" s="117">
        <v>221</v>
      </c>
      <c r="AS125" s="117"/>
      <c r="AT125" s="116"/>
      <c r="AU125" s="117"/>
      <c r="AV125" s="136"/>
      <c r="AW125" s="136"/>
      <c r="AX125" s="136"/>
      <c r="AY125" s="136"/>
      <c r="AZ125" s="136"/>
      <c r="BA125" s="136"/>
      <c r="BB125" s="117" t="s">
        <v>199</v>
      </c>
      <c r="BC125" s="116" t="s">
        <v>226</v>
      </c>
      <c r="BD125" s="117">
        <v>600</v>
      </c>
      <c r="BE125" s="117"/>
      <c r="BF125" s="117"/>
      <c r="BG125" s="132"/>
      <c r="BH125" s="57" t="s">
        <v>810</v>
      </c>
      <c r="BI125" s="364" t="s">
        <v>941</v>
      </c>
    </row>
    <row r="126" spans="1:150" ht="25.5" hidden="1" customHeight="1" x14ac:dyDescent="0.25">
      <c r="A126" s="29" t="s">
        <v>657</v>
      </c>
      <c r="B126" s="29" t="s">
        <v>658</v>
      </c>
      <c r="C126" s="29" t="s">
        <v>659</v>
      </c>
      <c r="D126" s="40" t="s">
        <v>660</v>
      </c>
      <c r="E126" s="41" t="s">
        <v>642</v>
      </c>
      <c r="F126" s="41" t="s">
        <v>121</v>
      </c>
      <c r="G126" s="41" t="s">
        <v>608</v>
      </c>
      <c r="H126" s="41" t="s">
        <v>136</v>
      </c>
      <c r="I126" s="41" t="s">
        <v>115</v>
      </c>
      <c r="J126" s="41"/>
      <c r="K126" s="41"/>
      <c r="L126" s="41"/>
      <c r="M126" s="41"/>
      <c r="N126" s="42">
        <v>136161.48000000001</v>
      </c>
      <c r="O126" s="42">
        <v>29723.21</v>
      </c>
      <c r="P126" s="33"/>
      <c r="Q126" s="42"/>
      <c r="R126" s="42"/>
      <c r="S126" s="42">
        <v>106438.27</v>
      </c>
      <c r="T126" s="34">
        <v>43160</v>
      </c>
      <c r="U126" s="35">
        <v>43191</v>
      </c>
      <c r="V126" s="35">
        <v>43281</v>
      </c>
      <c r="W126" s="36">
        <v>44196</v>
      </c>
      <c r="X126" s="91"/>
      <c r="Y126" s="91"/>
      <c r="Z126" s="91"/>
      <c r="AA126" s="91">
        <v>106438.27</v>
      </c>
      <c r="AB126" s="91"/>
      <c r="AC126" s="91"/>
      <c r="AD126" s="149"/>
      <c r="AE126" s="115"/>
      <c r="AF126" s="170">
        <v>7</v>
      </c>
      <c r="AG126" s="116" t="s">
        <v>238</v>
      </c>
      <c r="AH126" s="171"/>
      <c r="AI126" s="134"/>
      <c r="AJ126" s="136"/>
      <c r="AK126" s="133"/>
      <c r="AL126" s="117"/>
      <c r="AM126" s="117"/>
      <c r="AN126" s="117"/>
      <c r="AO126" s="117"/>
      <c r="AP126" s="117" t="s">
        <v>198</v>
      </c>
      <c r="AQ126" s="129" t="s">
        <v>772</v>
      </c>
      <c r="AR126" s="117">
        <v>50</v>
      </c>
      <c r="AS126" s="117"/>
      <c r="AT126" s="116"/>
      <c r="AU126" s="117"/>
      <c r="AV126" s="136"/>
      <c r="AW126" s="136"/>
      <c r="AX126" s="136"/>
      <c r="AY126" s="136"/>
      <c r="AZ126" s="136"/>
      <c r="BA126" s="136"/>
      <c r="BB126" s="117"/>
      <c r="BC126" s="117"/>
      <c r="BD126" s="117"/>
      <c r="BE126" s="117"/>
      <c r="BF126" s="117"/>
      <c r="BG126" s="132"/>
      <c r="BH126" s="57" t="s">
        <v>809</v>
      </c>
      <c r="BI126" s="364" t="s">
        <v>941</v>
      </c>
    </row>
    <row r="127" spans="1:150" ht="25.5" hidden="1" customHeight="1" x14ac:dyDescent="0.25">
      <c r="A127" s="29" t="s">
        <v>661</v>
      </c>
      <c r="B127" s="29" t="s">
        <v>662</v>
      </c>
      <c r="C127" s="29" t="s">
        <v>663</v>
      </c>
      <c r="D127" s="40" t="s">
        <v>664</v>
      </c>
      <c r="E127" s="41" t="s">
        <v>647</v>
      </c>
      <c r="F127" s="41" t="s">
        <v>121</v>
      </c>
      <c r="G127" s="41" t="s">
        <v>399</v>
      </c>
      <c r="H127" s="41" t="s">
        <v>136</v>
      </c>
      <c r="I127" s="41" t="s">
        <v>115</v>
      </c>
      <c r="J127" s="41"/>
      <c r="K127" s="41"/>
      <c r="L127" s="41"/>
      <c r="M127" s="41"/>
      <c r="N127" s="42">
        <v>548947.86</v>
      </c>
      <c r="O127" s="42">
        <v>274473.93</v>
      </c>
      <c r="P127" s="33"/>
      <c r="Q127" s="42"/>
      <c r="R127" s="42"/>
      <c r="S127" s="42">
        <v>274473.93</v>
      </c>
      <c r="T127" s="34">
        <v>43311</v>
      </c>
      <c r="U127" s="35">
        <v>43342</v>
      </c>
      <c r="V127" s="35">
        <v>43434</v>
      </c>
      <c r="W127" s="36">
        <v>44205</v>
      </c>
      <c r="X127" s="91"/>
      <c r="Y127" s="91"/>
      <c r="Z127" s="91">
        <v>40000</v>
      </c>
      <c r="AA127" s="91">
        <v>100000</v>
      </c>
      <c r="AB127" s="91">
        <v>58473.93</v>
      </c>
      <c r="AC127" s="91"/>
      <c r="AD127" s="149"/>
      <c r="AE127" s="115"/>
      <c r="AF127" s="170">
        <v>7</v>
      </c>
      <c r="AG127" s="116" t="s">
        <v>238</v>
      </c>
      <c r="AH127" s="170">
        <v>6</v>
      </c>
      <c r="AI127" s="116" t="s">
        <v>774</v>
      </c>
      <c r="AJ127" s="120">
        <v>50</v>
      </c>
      <c r="AK127" s="150" t="s">
        <v>775</v>
      </c>
      <c r="AL127" s="117"/>
      <c r="AM127" s="117"/>
      <c r="AN127" s="117"/>
      <c r="AO127" s="117"/>
      <c r="AP127" s="117" t="s">
        <v>200</v>
      </c>
      <c r="AQ127" s="116" t="s">
        <v>770</v>
      </c>
      <c r="AR127" s="117">
        <v>0.22700000000000001</v>
      </c>
      <c r="AS127" s="117" t="s">
        <v>201</v>
      </c>
      <c r="AT127" s="116" t="s">
        <v>771</v>
      </c>
      <c r="AU127" s="117">
        <v>27</v>
      </c>
      <c r="AV127" s="117"/>
      <c r="AW127" s="129"/>
      <c r="AX127" s="117"/>
      <c r="AY127" s="117" t="s">
        <v>198</v>
      </c>
      <c r="AZ127" s="129" t="s">
        <v>772</v>
      </c>
      <c r="BA127" s="117">
        <v>93</v>
      </c>
      <c r="BB127" s="117"/>
      <c r="BC127" s="117"/>
      <c r="BD127" s="117"/>
      <c r="BE127" s="117"/>
      <c r="BF127" s="117"/>
      <c r="BG127" s="132"/>
      <c r="BH127" s="57" t="s">
        <v>811</v>
      </c>
      <c r="BI127" s="364" t="s">
        <v>941</v>
      </c>
    </row>
    <row r="128" spans="1:150" ht="38.25" hidden="1" customHeight="1" x14ac:dyDescent="0.25">
      <c r="A128" s="29" t="s">
        <v>665</v>
      </c>
      <c r="B128" s="29" t="s">
        <v>666</v>
      </c>
      <c r="C128" s="29" t="s">
        <v>667</v>
      </c>
      <c r="D128" s="40" t="s">
        <v>668</v>
      </c>
      <c r="E128" s="41" t="s">
        <v>652</v>
      </c>
      <c r="F128" s="41" t="s">
        <v>121</v>
      </c>
      <c r="G128" s="41" t="s">
        <v>361</v>
      </c>
      <c r="H128" s="41" t="s">
        <v>136</v>
      </c>
      <c r="I128" s="41" t="s">
        <v>115</v>
      </c>
      <c r="J128" s="41"/>
      <c r="K128" s="41"/>
      <c r="L128" s="41"/>
      <c r="M128" s="41"/>
      <c r="N128" s="42">
        <f>SUM(O128:S128)</f>
        <v>646255.83000000007</v>
      </c>
      <c r="O128" s="42">
        <v>150423.45000000001</v>
      </c>
      <c r="P128" s="33"/>
      <c r="Q128" s="42">
        <v>150423.45000000001</v>
      </c>
      <c r="R128" s="42"/>
      <c r="S128" s="42">
        <v>345408.93</v>
      </c>
      <c r="T128" s="34">
        <v>43368</v>
      </c>
      <c r="U128" s="35">
        <v>43399</v>
      </c>
      <c r="V128" s="35">
        <v>43462</v>
      </c>
      <c r="W128" s="36">
        <v>44196</v>
      </c>
      <c r="X128" s="91"/>
      <c r="Y128" s="91"/>
      <c r="Z128" s="91">
        <f>S128*0.1</f>
        <v>34540.893000000004</v>
      </c>
      <c r="AA128" s="91">
        <f>S128*0.7</f>
        <v>241786.25099999999</v>
      </c>
      <c r="AB128" s="91">
        <f>S128-Z128-AA128</f>
        <v>69081.786000000022</v>
      </c>
      <c r="AC128" s="91"/>
      <c r="AD128" s="149"/>
      <c r="AE128" s="115"/>
      <c r="AF128" s="170">
        <v>6</v>
      </c>
      <c r="AG128" s="116" t="s">
        <v>774</v>
      </c>
      <c r="AH128" s="171">
        <v>7</v>
      </c>
      <c r="AI128" s="134" t="s">
        <v>238</v>
      </c>
      <c r="AJ128" s="120">
        <v>50</v>
      </c>
      <c r="AK128" s="150" t="s">
        <v>775</v>
      </c>
      <c r="AL128" s="117"/>
      <c r="AM128" s="117"/>
      <c r="AN128" s="117"/>
      <c r="AO128" s="117"/>
      <c r="AP128" s="117" t="s">
        <v>200</v>
      </c>
      <c r="AQ128" s="116" t="s">
        <v>770</v>
      </c>
      <c r="AR128" s="117">
        <v>3.45</v>
      </c>
      <c r="AS128" s="117" t="s">
        <v>201</v>
      </c>
      <c r="AT128" s="116" t="s">
        <v>771</v>
      </c>
      <c r="AU128" s="117">
        <v>17</v>
      </c>
      <c r="AV128" s="117"/>
      <c r="AW128" s="129"/>
      <c r="AX128" s="117"/>
      <c r="AY128" s="117" t="s">
        <v>198</v>
      </c>
      <c r="AZ128" s="129" t="s">
        <v>772</v>
      </c>
      <c r="BA128" s="117">
        <v>32</v>
      </c>
      <c r="BB128" s="117"/>
      <c r="BC128" s="117"/>
      <c r="BD128" s="117"/>
      <c r="BE128" s="117"/>
      <c r="BF128" s="117"/>
      <c r="BG128" s="132"/>
      <c r="BH128" s="57" t="s">
        <v>812</v>
      </c>
      <c r="BI128" s="364" t="s">
        <v>941</v>
      </c>
    </row>
    <row r="129" spans="1:150" s="113" customFormat="1" ht="25.5" hidden="1" customHeight="1" x14ac:dyDescent="0.25">
      <c r="A129" s="20" t="s">
        <v>669</v>
      </c>
      <c r="B129" s="21" t="s">
        <v>83</v>
      </c>
      <c r="C129" s="21"/>
      <c r="D129" s="37" t="s">
        <v>670</v>
      </c>
      <c r="E129" s="23"/>
      <c r="F129" s="23"/>
      <c r="G129" s="23"/>
      <c r="H129" s="23"/>
      <c r="I129" s="23"/>
      <c r="J129" s="23"/>
      <c r="K129" s="23"/>
      <c r="L129" s="23"/>
      <c r="M129" s="23"/>
      <c r="N129" s="23"/>
      <c r="O129" s="23"/>
      <c r="P129" s="23"/>
      <c r="Q129" s="23"/>
      <c r="R129" s="23"/>
      <c r="S129" s="52"/>
      <c r="T129" s="25"/>
      <c r="U129" s="38"/>
      <c r="V129" s="38"/>
      <c r="W129" s="28" t="s">
        <v>275</v>
      </c>
      <c r="X129" s="108"/>
      <c r="Y129" s="108"/>
      <c r="Z129" s="108"/>
      <c r="AA129" s="108"/>
      <c r="AB129" s="108"/>
      <c r="AC129" s="108"/>
      <c r="AD129" s="138"/>
      <c r="AE129" s="109"/>
      <c r="AF129" s="112"/>
      <c r="AG129" s="110"/>
      <c r="AH129" s="110"/>
      <c r="AI129" s="111"/>
      <c r="AJ129" s="109"/>
      <c r="AK129" s="112"/>
      <c r="AL129" s="110"/>
      <c r="AM129" s="110"/>
      <c r="AN129" s="110"/>
      <c r="AO129" s="110"/>
      <c r="AP129" s="110"/>
      <c r="AQ129" s="110"/>
      <c r="AR129" s="110"/>
      <c r="AS129" s="110"/>
      <c r="AT129" s="110"/>
      <c r="AU129" s="110"/>
      <c r="AV129" s="110"/>
      <c r="AW129" s="110"/>
      <c r="AX129" s="110"/>
      <c r="AY129" s="110"/>
      <c r="AZ129" s="110"/>
      <c r="BA129" s="110"/>
      <c r="BB129" s="110"/>
      <c r="BC129" s="110"/>
      <c r="BD129" s="110"/>
      <c r="BE129" s="110"/>
      <c r="BF129" s="110"/>
      <c r="BG129" s="111"/>
      <c r="BH129" s="57"/>
      <c r="BI129" s="364" t="s">
        <v>275</v>
      </c>
      <c r="BJ129" s="101"/>
      <c r="BK129" s="101"/>
      <c r="BL129" s="101"/>
      <c r="BM129" s="101"/>
      <c r="BN129" s="101"/>
      <c r="BO129" s="101"/>
      <c r="BP129" s="101"/>
      <c r="BQ129" s="101"/>
      <c r="BR129" s="101"/>
      <c r="BS129" s="101"/>
      <c r="BT129" s="101"/>
      <c r="BU129" s="101"/>
      <c r="BV129" s="101"/>
      <c r="BW129" s="101"/>
      <c r="BX129" s="101"/>
      <c r="BY129" s="101"/>
      <c r="BZ129" s="101"/>
      <c r="CA129" s="101"/>
      <c r="CB129" s="101"/>
      <c r="CC129" s="101"/>
      <c r="CD129" s="101"/>
      <c r="CE129" s="101"/>
      <c r="CF129" s="101"/>
      <c r="CG129" s="101"/>
      <c r="CH129" s="101"/>
      <c r="CI129" s="101"/>
      <c r="CJ129" s="101"/>
      <c r="CK129" s="101"/>
      <c r="CL129" s="101"/>
      <c r="CM129" s="101"/>
      <c r="CN129" s="101"/>
      <c r="CO129" s="101"/>
      <c r="CP129" s="101"/>
      <c r="CQ129" s="101"/>
      <c r="CR129" s="101"/>
      <c r="CS129" s="101"/>
      <c r="CT129" s="101"/>
      <c r="CU129" s="101"/>
      <c r="CV129" s="101"/>
      <c r="CW129" s="101"/>
      <c r="CX129" s="101"/>
      <c r="CY129" s="101"/>
      <c r="CZ129" s="101"/>
      <c r="DA129" s="101"/>
      <c r="DB129" s="101"/>
      <c r="DC129" s="101"/>
      <c r="DD129" s="101"/>
      <c r="DE129" s="101"/>
      <c r="DF129" s="101"/>
      <c r="DG129" s="101"/>
      <c r="DH129" s="101"/>
      <c r="DI129" s="101"/>
      <c r="DJ129" s="101"/>
      <c r="DK129" s="101"/>
      <c r="DL129" s="101"/>
      <c r="DM129" s="101"/>
      <c r="DN129" s="101"/>
      <c r="DO129" s="101"/>
      <c r="DP129" s="101"/>
      <c r="DQ129" s="101"/>
      <c r="DR129" s="101"/>
      <c r="DS129" s="101"/>
      <c r="DT129" s="101"/>
      <c r="DU129" s="101"/>
      <c r="DV129" s="101"/>
      <c r="DW129" s="101"/>
      <c r="DX129" s="101"/>
      <c r="DY129" s="101"/>
      <c r="DZ129" s="101"/>
      <c r="EA129" s="101"/>
      <c r="EB129" s="101"/>
      <c r="EC129" s="101"/>
      <c r="ED129" s="101"/>
      <c r="EE129" s="101"/>
      <c r="EF129" s="101"/>
      <c r="EG129" s="101"/>
      <c r="EH129" s="101"/>
      <c r="EI129" s="101"/>
      <c r="EJ129" s="101"/>
      <c r="EK129" s="101"/>
      <c r="EL129" s="101"/>
      <c r="EM129" s="101"/>
      <c r="EN129" s="101"/>
      <c r="EO129" s="101"/>
      <c r="EP129" s="101"/>
      <c r="EQ129" s="101"/>
      <c r="ER129" s="101"/>
      <c r="ES129" s="101"/>
      <c r="ET129" s="101"/>
    </row>
    <row r="130" spans="1:150" ht="25.5" hidden="1" customHeight="1" x14ac:dyDescent="0.25">
      <c r="A130" s="29" t="s">
        <v>671</v>
      </c>
      <c r="B130" s="29" t="s">
        <v>672</v>
      </c>
      <c r="C130" s="29" t="s">
        <v>673</v>
      </c>
      <c r="D130" s="30" t="s">
        <v>674</v>
      </c>
      <c r="E130" s="31" t="s">
        <v>652</v>
      </c>
      <c r="F130" s="32" t="s">
        <v>121</v>
      </c>
      <c r="G130" s="32" t="s">
        <v>361</v>
      </c>
      <c r="H130" s="32" t="s">
        <v>140</v>
      </c>
      <c r="I130" s="32" t="s">
        <v>115</v>
      </c>
      <c r="J130" s="32"/>
      <c r="K130" s="32"/>
      <c r="L130" s="32"/>
      <c r="M130" s="32"/>
      <c r="N130" s="33">
        <v>1800833.49</v>
      </c>
      <c r="O130" s="33">
        <v>371892.95</v>
      </c>
      <c r="P130" s="33">
        <v>0</v>
      </c>
      <c r="Q130" s="33">
        <v>0</v>
      </c>
      <c r="R130" s="33">
        <v>0</v>
      </c>
      <c r="S130" s="33">
        <v>1428940.54</v>
      </c>
      <c r="T130" s="34">
        <v>42491</v>
      </c>
      <c r="U130" s="35">
        <v>42705</v>
      </c>
      <c r="V130" s="35">
        <v>42794</v>
      </c>
      <c r="W130" s="36">
        <v>44561</v>
      </c>
      <c r="X130" s="114">
        <v>0</v>
      </c>
      <c r="Y130" s="114">
        <v>250000</v>
      </c>
      <c r="Z130" s="114">
        <v>332000</v>
      </c>
      <c r="AA130" s="114">
        <v>641207.01</v>
      </c>
      <c r="AB130" s="114">
        <f>S130-Y130-Z130-AA130</f>
        <v>205733.53000000003</v>
      </c>
      <c r="AC130" s="114"/>
      <c r="AD130" s="139"/>
      <c r="AE130" s="115"/>
      <c r="AF130" s="172">
        <v>8</v>
      </c>
      <c r="AG130" s="129" t="s">
        <v>239</v>
      </c>
      <c r="AH130" s="120"/>
      <c r="AI130" s="135"/>
      <c r="AJ130" s="136"/>
      <c r="AK130" s="119"/>
      <c r="AL130" s="120"/>
      <c r="AM130" s="120"/>
      <c r="AN130" s="120"/>
      <c r="AO130" s="120"/>
      <c r="AP130" s="120" t="s">
        <v>202</v>
      </c>
      <c r="AQ130" s="129" t="s">
        <v>203</v>
      </c>
      <c r="AR130" s="120">
        <f>125.34+23+0.66</f>
        <v>149</v>
      </c>
      <c r="AS130" s="120" t="s">
        <v>204</v>
      </c>
      <c r="AT130" s="129" t="s">
        <v>227</v>
      </c>
      <c r="AU130" s="120">
        <v>68.709999999999994</v>
      </c>
      <c r="AV130" s="120"/>
      <c r="AW130" s="120"/>
      <c r="AX130" s="120"/>
      <c r="AY130" s="120"/>
      <c r="AZ130" s="120"/>
      <c r="BA130" s="120"/>
      <c r="BB130" s="120"/>
      <c r="BC130" s="120"/>
      <c r="BD130" s="120"/>
      <c r="BE130" s="120"/>
      <c r="BF130" s="120"/>
      <c r="BG130" s="135"/>
      <c r="BH130" s="57" t="s">
        <v>803</v>
      </c>
      <c r="BI130" s="364" t="s">
        <v>941</v>
      </c>
    </row>
    <row r="131" spans="1:150" ht="24.75" hidden="1" customHeight="1" thickBot="1" x14ac:dyDescent="0.3">
      <c r="A131" s="15" t="s">
        <v>675</v>
      </c>
      <c r="B131" s="16" t="s">
        <v>83</v>
      </c>
      <c r="C131" s="16"/>
      <c r="D131" s="16" t="s">
        <v>676</v>
      </c>
      <c r="E131" s="17"/>
      <c r="F131" s="17"/>
      <c r="G131" s="17"/>
      <c r="H131" s="17"/>
      <c r="I131" s="17"/>
      <c r="J131" s="17"/>
      <c r="K131" s="17"/>
      <c r="L131" s="17"/>
      <c r="M131" s="17"/>
      <c r="N131" s="17"/>
      <c r="O131" s="17"/>
      <c r="P131" s="17"/>
      <c r="Q131" s="17"/>
      <c r="R131" s="17"/>
      <c r="S131" s="17"/>
      <c r="T131" s="46"/>
      <c r="U131" s="47"/>
      <c r="V131" s="47"/>
      <c r="W131" s="48" t="s">
        <v>275</v>
      </c>
      <c r="X131" s="17"/>
      <c r="Y131" s="17"/>
      <c r="Z131" s="17"/>
      <c r="AA131" s="17"/>
      <c r="AB131" s="17"/>
      <c r="AC131" s="17"/>
      <c r="AD131" s="17"/>
      <c r="AE131" s="115"/>
      <c r="AF131" s="17"/>
      <c r="AG131" s="17"/>
      <c r="AH131" s="17"/>
      <c r="AI131" s="17"/>
      <c r="AJ131" s="136"/>
      <c r="AK131" s="17"/>
      <c r="AL131" s="17"/>
      <c r="AM131" s="17"/>
      <c r="AN131" s="17"/>
      <c r="AO131" s="17"/>
      <c r="AP131" s="107"/>
      <c r="AQ131" s="107"/>
      <c r="AR131" s="107"/>
      <c r="AS131" s="107"/>
      <c r="AT131" s="17"/>
      <c r="AU131" s="107"/>
      <c r="AV131" s="107"/>
      <c r="AW131" s="17"/>
      <c r="AX131" s="107"/>
      <c r="AY131" s="107"/>
      <c r="AZ131" s="17"/>
      <c r="BA131" s="107"/>
      <c r="BB131" s="107"/>
      <c r="BC131" s="107"/>
      <c r="BD131" s="107"/>
      <c r="BE131" s="107"/>
      <c r="BF131" s="107"/>
      <c r="BG131" s="107"/>
      <c r="BH131" s="57"/>
      <c r="BI131" s="364" t="s">
        <v>275</v>
      </c>
    </row>
    <row r="132" spans="1:150" s="113" customFormat="1" ht="25.5" hidden="1" customHeight="1" x14ac:dyDescent="0.25">
      <c r="A132" s="20" t="s">
        <v>677</v>
      </c>
      <c r="B132" s="21" t="s">
        <v>83</v>
      </c>
      <c r="C132" s="21"/>
      <c r="D132" s="22" t="s">
        <v>678</v>
      </c>
      <c r="E132" s="23"/>
      <c r="F132" s="23"/>
      <c r="G132" s="23"/>
      <c r="H132" s="23"/>
      <c r="I132" s="23"/>
      <c r="J132" s="23"/>
      <c r="K132" s="23"/>
      <c r="L132" s="23"/>
      <c r="M132" s="23"/>
      <c r="N132" s="23"/>
      <c r="O132" s="23"/>
      <c r="P132" s="23"/>
      <c r="Q132" s="23"/>
      <c r="R132" s="23"/>
      <c r="S132" s="24"/>
      <c r="T132" s="25"/>
      <c r="U132" s="38"/>
      <c r="V132" s="38"/>
      <c r="W132" s="28" t="s">
        <v>275</v>
      </c>
      <c r="X132" s="108"/>
      <c r="Y132" s="108"/>
      <c r="Z132" s="108"/>
      <c r="AA132" s="108"/>
      <c r="AB132" s="108"/>
      <c r="AC132" s="108"/>
      <c r="AD132" s="138"/>
      <c r="AE132" s="109"/>
      <c r="AF132" s="112"/>
      <c r="AG132" s="110"/>
      <c r="AH132" s="110"/>
      <c r="AI132" s="111"/>
      <c r="AJ132" s="109"/>
      <c r="AK132" s="112"/>
      <c r="AL132" s="110"/>
      <c r="AM132" s="110"/>
      <c r="AN132" s="110"/>
      <c r="AO132" s="110"/>
      <c r="AP132" s="110"/>
      <c r="AQ132" s="110"/>
      <c r="AR132" s="110"/>
      <c r="AS132" s="110"/>
      <c r="AT132" s="110"/>
      <c r="AU132" s="110"/>
      <c r="AV132" s="110"/>
      <c r="AW132" s="110"/>
      <c r="AX132" s="110"/>
      <c r="AY132" s="110"/>
      <c r="AZ132" s="110"/>
      <c r="BA132" s="110"/>
      <c r="BB132" s="110"/>
      <c r="BC132" s="110"/>
      <c r="BD132" s="110"/>
      <c r="BE132" s="110"/>
      <c r="BF132" s="110"/>
      <c r="BG132" s="111"/>
      <c r="BH132" s="57"/>
      <c r="BI132" s="364" t="s">
        <v>275</v>
      </c>
      <c r="BJ132" s="101"/>
      <c r="BK132" s="101"/>
      <c r="BL132" s="101"/>
      <c r="BM132" s="101"/>
      <c r="BN132" s="101"/>
      <c r="BO132" s="101"/>
      <c r="BP132" s="101"/>
      <c r="BQ132" s="101"/>
      <c r="BR132" s="101"/>
      <c r="BS132" s="101"/>
      <c r="BT132" s="101"/>
      <c r="BU132" s="101"/>
      <c r="BV132" s="101"/>
      <c r="BW132" s="101"/>
      <c r="BX132" s="101"/>
      <c r="BY132" s="101"/>
      <c r="BZ132" s="101"/>
      <c r="CA132" s="101"/>
      <c r="CB132" s="101"/>
      <c r="CC132" s="101"/>
      <c r="CD132" s="101"/>
      <c r="CE132" s="101"/>
      <c r="CF132" s="101"/>
      <c r="CG132" s="101"/>
      <c r="CH132" s="101"/>
      <c r="CI132" s="101"/>
      <c r="CJ132" s="101"/>
      <c r="CK132" s="101"/>
      <c r="CL132" s="101"/>
      <c r="CM132" s="101"/>
      <c r="CN132" s="101"/>
      <c r="CO132" s="101"/>
      <c r="CP132" s="101"/>
      <c r="CQ132" s="101"/>
      <c r="CR132" s="101"/>
      <c r="CS132" s="101"/>
      <c r="CT132" s="101"/>
      <c r="CU132" s="101"/>
      <c r="CV132" s="101"/>
      <c r="CW132" s="101"/>
      <c r="CX132" s="101"/>
      <c r="CY132" s="101"/>
      <c r="CZ132" s="101"/>
      <c r="DA132" s="101"/>
      <c r="DB132" s="101"/>
      <c r="DC132" s="101"/>
      <c r="DD132" s="101"/>
      <c r="DE132" s="101"/>
      <c r="DF132" s="101"/>
      <c r="DG132" s="101"/>
      <c r="DH132" s="101"/>
      <c r="DI132" s="101"/>
      <c r="DJ132" s="101"/>
      <c r="DK132" s="101"/>
      <c r="DL132" s="101"/>
      <c r="DM132" s="101"/>
      <c r="DN132" s="101"/>
      <c r="DO132" s="101"/>
      <c r="DP132" s="101"/>
      <c r="DQ132" s="101"/>
      <c r="DR132" s="101"/>
      <c r="DS132" s="101"/>
      <c r="DT132" s="101"/>
      <c r="DU132" s="101"/>
      <c r="DV132" s="101"/>
      <c r="DW132" s="101"/>
      <c r="DX132" s="101"/>
      <c r="DY132" s="101"/>
      <c r="DZ132" s="101"/>
      <c r="EA132" s="101"/>
      <c r="EB132" s="101"/>
      <c r="EC132" s="101"/>
      <c r="ED132" s="101"/>
      <c r="EE132" s="101"/>
      <c r="EF132" s="101"/>
      <c r="EG132" s="101"/>
      <c r="EH132" s="101"/>
      <c r="EI132" s="101"/>
      <c r="EJ132" s="101"/>
      <c r="EK132" s="101"/>
      <c r="EL132" s="101"/>
      <c r="EM132" s="101"/>
      <c r="EN132" s="101"/>
      <c r="EO132" s="101"/>
      <c r="EP132" s="101"/>
      <c r="EQ132" s="101"/>
      <c r="ER132" s="101"/>
      <c r="ES132" s="101"/>
      <c r="ET132" s="101"/>
    </row>
    <row r="133" spans="1:150" ht="25.5" hidden="1" customHeight="1" x14ac:dyDescent="0.25">
      <c r="A133" s="29" t="s">
        <v>679</v>
      </c>
      <c r="B133" s="29" t="s">
        <v>680</v>
      </c>
      <c r="C133" s="29" t="s">
        <v>681</v>
      </c>
      <c r="D133" s="30" t="s">
        <v>682</v>
      </c>
      <c r="E133" s="31" t="s">
        <v>683</v>
      </c>
      <c r="F133" s="32" t="s">
        <v>121</v>
      </c>
      <c r="G133" s="32" t="s">
        <v>408</v>
      </c>
      <c r="H133" s="32" t="s">
        <v>143</v>
      </c>
      <c r="I133" s="32" t="s">
        <v>115</v>
      </c>
      <c r="J133" s="32"/>
      <c r="K133" s="32"/>
      <c r="L133" s="32"/>
      <c r="M133" s="32"/>
      <c r="N133" s="33">
        <f>O133+S133</f>
        <v>3020256.02</v>
      </c>
      <c r="O133" s="33">
        <v>453038.4</v>
      </c>
      <c r="P133" s="33"/>
      <c r="Q133" s="33"/>
      <c r="S133" s="33">
        <v>2567217.62</v>
      </c>
      <c r="T133" s="34">
        <v>42826</v>
      </c>
      <c r="U133" s="35">
        <v>42856</v>
      </c>
      <c r="V133" s="35">
        <v>42916</v>
      </c>
      <c r="W133" s="36">
        <v>44773</v>
      </c>
      <c r="X133" s="114"/>
      <c r="Y133" s="114">
        <f>S133/2</f>
        <v>1283608.81</v>
      </c>
      <c r="Z133" s="114">
        <f>S133/2</f>
        <v>1283608.81</v>
      </c>
      <c r="AA133" s="114"/>
      <c r="AB133" s="114"/>
      <c r="AC133" s="114"/>
      <c r="AD133" s="139"/>
      <c r="AE133" s="115"/>
      <c r="AF133" s="119">
        <v>5</v>
      </c>
      <c r="AG133" s="173" t="s">
        <v>776</v>
      </c>
      <c r="AH133" s="120"/>
      <c r="AI133" s="174"/>
      <c r="AJ133" s="136"/>
      <c r="AK133" s="175"/>
      <c r="AL133" s="120"/>
      <c r="AM133" s="120"/>
      <c r="AN133" s="120"/>
      <c r="AO133" s="120"/>
      <c r="AP133" s="176" t="s">
        <v>205</v>
      </c>
      <c r="AQ133" s="173" t="s">
        <v>777</v>
      </c>
      <c r="AR133" s="177">
        <v>5100</v>
      </c>
      <c r="AS133" s="120"/>
      <c r="AT133" s="178"/>
      <c r="AU133" s="173"/>
      <c r="AV133" s="120"/>
      <c r="AW133" s="120"/>
      <c r="AX133" s="120"/>
      <c r="AY133" s="120"/>
      <c r="AZ133" s="120"/>
      <c r="BA133" s="120"/>
      <c r="BB133" s="120"/>
      <c r="BC133" s="120"/>
      <c r="BD133" s="120"/>
      <c r="BE133" s="120"/>
      <c r="BF133" s="120"/>
      <c r="BG133" s="135"/>
      <c r="BH133" s="57" t="s">
        <v>804</v>
      </c>
      <c r="BI133" s="364" t="s">
        <v>941</v>
      </c>
    </row>
    <row r="134" spans="1:150" s="442" customFormat="1" ht="25.5" hidden="1" customHeight="1" x14ac:dyDescent="0.25">
      <c r="A134" s="372" t="s">
        <v>1237</v>
      </c>
      <c r="B134" s="372" t="s">
        <v>1242</v>
      </c>
      <c r="C134" s="372"/>
      <c r="D134" s="382" t="s">
        <v>1238</v>
      </c>
      <c r="E134" s="383" t="s">
        <v>683</v>
      </c>
      <c r="F134" s="384" t="s">
        <v>121</v>
      </c>
      <c r="G134" s="384" t="s">
        <v>408</v>
      </c>
      <c r="H134" s="384" t="s">
        <v>143</v>
      </c>
      <c r="I134" s="384" t="s">
        <v>115</v>
      </c>
      <c r="J134" s="384"/>
      <c r="K134" s="384"/>
      <c r="L134" s="384"/>
      <c r="M134" s="384"/>
      <c r="N134" s="385">
        <v>908823.22</v>
      </c>
      <c r="O134" s="385">
        <f>N134-S134</f>
        <v>136323.47999999998</v>
      </c>
      <c r="P134" s="385"/>
      <c r="Q134" s="385"/>
      <c r="R134" s="385"/>
      <c r="S134" s="385">
        <v>772499.74</v>
      </c>
      <c r="T134" s="374">
        <v>44134</v>
      </c>
      <c r="U134" s="374">
        <v>44196</v>
      </c>
      <c r="V134" s="374">
        <v>44286</v>
      </c>
      <c r="W134" s="375">
        <v>45170</v>
      </c>
      <c r="X134" s="376"/>
      <c r="Y134" s="376"/>
      <c r="Z134" s="376"/>
      <c r="AA134" s="376"/>
      <c r="AB134" s="376"/>
      <c r="AC134" s="376"/>
      <c r="AD134" s="376"/>
      <c r="AE134" s="377"/>
      <c r="AF134" s="119">
        <v>5</v>
      </c>
      <c r="AG134" s="173" t="s">
        <v>776</v>
      </c>
      <c r="AH134" s="378"/>
      <c r="AI134" s="445"/>
      <c r="AJ134" s="381"/>
      <c r="AK134" s="445"/>
      <c r="AL134" s="378"/>
      <c r="AM134" s="378"/>
      <c r="AN134" s="378"/>
      <c r="AO134" s="378"/>
      <c r="AP134" s="446" t="s">
        <v>1239</v>
      </c>
      <c r="AQ134" s="445" t="s">
        <v>1240</v>
      </c>
      <c r="AR134" s="447">
        <v>1183</v>
      </c>
      <c r="AS134" s="378"/>
      <c r="AT134" s="448"/>
      <c r="AU134" s="445"/>
      <c r="AV134" s="378"/>
      <c r="AW134" s="378"/>
      <c r="AX134" s="378"/>
      <c r="AY134" s="378"/>
      <c r="AZ134" s="378"/>
      <c r="BA134" s="378"/>
      <c r="BB134" s="378"/>
      <c r="BC134" s="378"/>
      <c r="BD134" s="378"/>
      <c r="BE134" s="378"/>
      <c r="BF134" s="378"/>
      <c r="BG134" s="378"/>
      <c r="BH134" s="386" t="s">
        <v>1241</v>
      </c>
      <c r="BI134" s="387"/>
      <c r="BJ134" s="422"/>
      <c r="BK134" s="422"/>
      <c r="BL134" s="422"/>
      <c r="BM134" s="422"/>
      <c r="BN134" s="422"/>
      <c r="BO134" s="422"/>
      <c r="BP134" s="422"/>
      <c r="BQ134" s="422"/>
      <c r="BR134" s="422"/>
      <c r="BS134" s="422"/>
      <c r="BT134" s="422"/>
      <c r="BU134" s="422"/>
      <c r="BV134" s="422"/>
      <c r="BW134" s="422"/>
      <c r="BX134" s="422"/>
      <c r="BY134" s="422"/>
      <c r="BZ134" s="422"/>
      <c r="CA134" s="422"/>
      <c r="CB134" s="422"/>
      <c r="CC134" s="422"/>
      <c r="CD134" s="422"/>
      <c r="CE134" s="422"/>
      <c r="CF134" s="422"/>
      <c r="CG134" s="422"/>
      <c r="CH134" s="422"/>
      <c r="CI134" s="422"/>
      <c r="CJ134" s="422"/>
      <c r="CK134" s="422"/>
      <c r="CL134" s="422"/>
      <c r="CM134" s="422"/>
      <c r="CN134" s="422"/>
      <c r="CO134" s="422"/>
      <c r="CP134" s="422"/>
      <c r="CQ134" s="422"/>
      <c r="CR134" s="422"/>
      <c r="CS134" s="422"/>
      <c r="CT134" s="422"/>
      <c r="CU134" s="422"/>
      <c r="CV134" s="422"/>
      <c r="CW134" s="422"/>
      <c r="CX134" s="422"/>
      <c r="CY134" s="422"/>
      <c r="CZ134" s="422"/>
      <c r="DA134" s="422"/>
      <c r="DB134" s="422"/>
      <c r="DC134" s="422"/>
      <c r="DD134" s="422"/>
      <c r="DE134" s="422"/>
      <c r="DF134" s="422"/>
      <c r="DG134" s="422"/>
      <c r="DH134" s="422"/>
      <c r="DI134" s="422"/>
      <c r="DJ134" s="422"/>
      <c r="DK134" s="422"/>
      <c r="DL134" s="422"/>
      <c r="DM134" s="422"/>
      <c r="DN134" s="422"/>
      <c r="DO134" s="422"/>
      <c r="DP134" s="422"/>
      <c r="DQ134" s="422"/>
      <c r="DR134" s="422"/>
      <c r="DS134" s="422"/>
      <c r="DT134" s="422"/>
      <c r="DU134" s="422"/>
      <c r="DV134" s="422"/>
      <c r="DW134" s="422"/>
      <c r="DX134" s="422"/>
      <c r="DY134" s="422"/>
      <c r="DZ134" s="422"/>
      <c r="EA134" s="422"/>
      <c r="EB134" s="422"/>
      <c r="EC134" s="422"/>
      <c r="ED134" s="422"/>
      <c r="EE134" s="422"/>
      <c r="EF134" s="422"/>
      <c r="EG134" s="422"/>
      <c r="EH134" s="422"/>
      <c r="EI134" s="422"/>
      <c r="EJ134" s="422"/>
      <c r="EK134" s="422"/>
      <c r="EL134" s="422"/>
      <c r="EM134" s="422"/>
      <c r="EN134" s="422"/>
      <c r="EO134" s="422"/>
      <c r="EP134" s="422"/>
      <c r="EQ134" s="422"/>
      <c r="ER134" s="422"/>
      <c r="ES134" s="422"/>
      <c r="ET134" s="422"/>
    </row>
    <row r="135" spans="1:150" ht="24.75" hidden="1" customHeight="1" thickBot="1" x14ac:dyDescent="0.3">
      <c r="A135" s="15" t="s">
        <v>684</v>
      </c>
      <c r="B135" s="16" t="s">
        <v>83</v>
      </c>
      <c r="C135" s="16"/>
      <c r="D135" s="16" t="s">
        <v>685</v>
      </c>
      <c r="E135" s="17"/>
      <c r="F135" s="17"/>
      <c r="G135" s="17"/>
      <c r="H135" s="17"/>
      <c r="I135" s="17"/>
      <c r="J135" s="17"/>
      <c r="K135" s="17"/>
      <c r="L135" s="17"/>
      <c r="M135" s="17"/>
      <c r="N135" s="17"/>
      <c r="O135" s="17"/>
      <c r="P135" s="17"/>
      <c r="Q135" s="17"/>
      <c r="R135" s="17"/>
      <c r="S135" s="17"/>
      <c r="T135" s="46"/>
      <c r="U135" s="213"/>
      <c r="V135" s="213"/>
      <c r="W135" s="214" t="s">
        <v>275</v>
      </c>
      <c r="X135" s="17"/>
      <c r="Y135" s="17"/>
      <c r="Z135" s="17"/>
      <c r="AA135" s="17"/>
      <c r="AB135" s="17"/>
      <c r="AC135" s="17"/>
      <c r="AD135" s="17"/>
      <c r="AE135" s="215"/>
      <c r="AF135" s="17"/>
      <c r="AG135" s="17"/>
      <c r="AH135" s="17"/>
      <c r="AI135" s="17"/>
      <c r="AJ135" s="17"/>
      <c r="AK135" s="17"/>
      <c r="AL135" s="17"/>
      <c r="AM135" s="17"/>
      <c r="AN135" s="17"/>
      <c r="AO135" s="17"/>
      <c r="AP135" s="107"/>
      <c r="AQ135" s="107"/>
      <c r="AR135" s="107"/>
      <c r="AS135" s="107"/>
      <c r="AT135" s="17"/>
      <c r="AU135" s="107"/>
      <c r="AV135" s="107"/>
      <c r="AW135" s="17"/>
      <c r="AX135" s="107"/>
      <c r="AY135" s="107"/>
      <c r="AZ135" s="17"/>
      <c r="BA135" s="107"/>
      <c r="BB135" s="107"/>
      <c r="BC135" s="107"/>
      <c r="BD135" s="107"/>
      <c r="BE135" s="107"/>
      <c r="BF135" s="107"/>
      <c r="BG135" s="107"/>
      <c r="BH135" s="443"/>
      <c r="BI135" s="444" t="s">
        <v>275</v>
      </c>
    </row>
    <row r="136" spans="1:150" ht="24.75" hidden="1" customHeight="1" thickBot="1" x14ac:dyDescent="0.3">
      <c r="A136" s="15" t="s">
        <v>686</v>
      </c>
      <c r="B136" s="16" t="s">
        <v>83</v>
      </c>
      <c r="C136" s="16"/>
      <c r="D136" s="16" t="s">
        <v>687</v>
      </c>
      <c r="E136" s="17"/>
      <c r="F136" s="17"/>
      <c r="G136" s="17"/>
      <c r="H136" s="17"/>
      <c r="I136" s="17"/>
      <c r="J136" s="17"/>
      <c r="K136" s="17"/>
      <c r="L136" s="17"/>
      <c r="M136" s="17"/>
      <c r="N136" s="17"/>
      <c r="O136" s="17"/>
      <c r="P136" s="17"/>
      <c r="Q136" s="17"/>
      <c r="R136" s="17"/>
      <c r="S136" s="17"/>
      <c r="T136" s="46"/>
      <c r="U136" s="47"/>
      <c r="V136" s="47"/>
      <c r="W136" s="48" t="s">
        <v>275</v>
      </c>
      <c r="X136" s="17"/>
      <c r="Y136" s="17"/>
      <c r="Z136" s="17"/>
      <c r="AA136" s="17"/>
      <c r="AB136" s="17"/>
      <c r="AC136" s="17"/>
      <c r="AD136" s="17"/>
      <c r="AE136" s="115"/>
      <c r="AF136" s="17"/>
      <c r="AG136" s="17"/>
      <c r="AH136" s="17"/>
      <c r="AI136" s="17"/>
      <c r="AJ136" s="17"/>
      <c r="AK136" s="17"/>
      <c r="AL136" s="17"/>
      <c r="AM136" s="17"/>
      <c r="AN136" s="17"/>
      <c r="AO136" s="17"/>
      <c r="AP136" s="107"/>
      <c r="AQ136" s="107"/>
      <c r="AR136" s="107"/>
      <c r="AS136" s="107"/>
      <c r="AT136" s="17"/>
      <c r="AU136" s="107"/>
      <c r="AV136" s="107"/>
      <c r="AW136" s="17"/>
      <c r="AX136" s="107"/>
      <c r="AY136" s="107"/>
      <c r="AZ136" s="17"/>
      <c r="BA136" s="107"/>
      <c r="BB136" s="107"/>
      <c r="BC136" s="107"/>
      <c r="BD136" s="107"/>
      <c r="BE136" s="107"/>
      <c r="BF136" s="107"/>
      <c r="BG136" s="107"/>
      <c r="BH136" s="57"/>
      <c r="BI136" s="364" t="s">
        <v>275</v>
      </c>
    </row>
    <row r="137" spans="1:150" s="113" customFormat="1" ht="25.5" hidden="1" customHeight="1" x14ac:dyDescent="0.25">
      <c r="A137" s="20" t="s">
        <v>688</v>
      </c>
      <c r="B137" s="21" t="s">
        <v>83</v>
      </c>
      <c r="C137" s="21"/>
      <c r="D137" s="37" t="s">
        <v>689</v>
      </c>
      <c r="E137" s="23"/>
      <c r="F137" s="23"/>
      <c r="G137" s="23"/>
      <c r="H137" s="23"/>
      <c r="I137" s="23"/>
      <c r="J137" s="23"/>
      <c r="K137" s="23"/>
      <c r="L137" s="23"/>
      <c r="M137" s="23"/>
      <c r="N137" s="23"/>
      <c r="O137" s="23"/>
      <c r="P137" s="23"/>
      <c r="Q137" s="23"/>
      <c r="R137" s="23"/>
      <c r="S137" s="24"/>
      <c r="T137" s="25"/>
      <c r="U137" s="38"/>
      <c r="V137" s="38"/>
      <c r="W137" s="28"/>
      <c r="X137" s="108"/>
      <c r="Y137" s="108"/>
      <c r="Z137" s="108"/>
      <c r="AA137" s="108"/>
      <c r="AB137" s="108"/>
      <c r="AC137" s="108"/>
      <c r="AD137" s="138"/>
      <c r="AE137" s="109"/>
      <c r="AF137" s="112"/>
      <c r="AG137" s="110"/>
      <c r="AH137" s="110"/>
      <c r="AI137" s="111"/>
      <c r="AJ137" s="109"/>
      <c r="AK137" s="112"/>
      <c r="AL137" s="110"/>
      <c r="AM137" s="110"/>
      <c r="AN137" s="110"/>
      <c r="AO137" s="110"/>
      <c r="AP137" s="110"/>
      <c r="AQ137" s="110"/>
      <c r="AR137" s="110"/>
      <c r="AS137" s="110"/>
      <c r="AT137" s="110"/>
      <c r="AU137" s="110"/>
      <c r="AV137" s="110"/>
      <c r="AW137" s="110"/>
      <c r="AX137" s="110"/>
      <c r="AY137" s="110"/>
      <c r="AZ137" s="110"/>
      <c r="BA137" s="110"/>
      <c r="BB137" s="110"/>
      <c r="BC137" s="110"/>
      <c r="BD137" s="110"/>
      <c r="BE137" s="110"/>
      <c r="BF137" s="110"/>
      <c r="BG137" s="111"/>
      <c r="BH137" s="57"/>
      <c r="BI137" s="364" t="s">
        <v>275</v>
      </c>
      <c r="BJ137" s="101"/>
      <c r="BK137" s="101"/>
      <c r="BL137" s="101"/>
      <c r="BM137" s="101"/>
      <c r="BN137" s="101"/>
      <c r="BO137" s="101"/>
      <c r="BP137" s="101"/>
      <c r="BQ137" s="101"/>
      <c r="BR137" s="101"/>
      <c r="BS137" s="101"/>
      <c r="BT137" s="101"/>
      <c r="BU137" s="101"/>
      <c r="BV137" s="101"/>
      <c r="BW137" s="101"/>
      <c r="BX137" s="101"/>
      <c r="BY137" s="101"/>
      <c r="BZ137" s="101"/>
      <c r="CA137" s="101"/>
      <c r="CB137" s="101"/>
      <c r="CC137" s="101"/>
      <c r="CD137" s="101"/>
      <c r="CE137" s="101"/>
      <c r="CF137" s="101"/>
      <c r="CG137" s="101"/>
      <c r="CH137" s="101"/>
      <c r="CI137" s="101"/>
      <c r="CJ137" s="101"/>
      <c r="CK137" s="101"/>
      <c r="CL137" s="101"/>
      <c r="CM137" s="101"/>
      <c r="CN137" s="101"/>
      <c r="CO137" s="101"/>
      <c r="CP137" s="101"/>
      <c r="CQ137" s="101"/>
      <c r="CR137" s="101"/>
      <c r="CS137" s="101"/>
      <c r="CT137" s="101"/>
      <c r="CU137" s="101"/>
      <c r="CV137" s="101"/>
      <c r="CW137" s="101"/>
      <c r="CX137" s="101"/>
      <c r="CY137" s="101"/>
      <c r="CZ137" s="101"/>
      <c r="DA137" s="101"/>
      <c r="DB137" s="101"/>
      <c r="DC137" s="101"/>
      <c r="DD137" s="101"/>
      <c r="DE137" s="101"/>
      <c r="DF137" s="101"/>
      <c r="DG137" s="101"/>
      <c r="DH137" s="101"/>
      <c r="DI137" s="101"/>
      <c r="DJ137" s="101"/>
      <c r="DK137" s="101"/>
      <c r="DL137" s="101"/>
      <c r="DM137" s="101"/>
      <c r="DN137" s="101"/>
      <c r="DO137" s="101"/>
      <c r="DP137" s="101"/>
      <c r="DQ137" s="101"/>
      <c r="DR137" s="101"/>
      <c r="DS137" s="101"/>
      <c r="DT137" s="101"/>
      <c r="DU137" s="101"/>
      <c r="DV137" s="101"/>
      <c r="DW137" s="101"/>
      <c r="DX137" s="101"/>
      <c r="DY137" s="101"/>
      <c r="DZ137" s="101"/>
      <c r="EA137" s="101"/>
      <c r="EB137" s="101"/>
      <c r="EC137" s="101"/>
      <c r="ED137" s="101"/>
      <c r="EE137" s="101"/>
      <c r="EF137" s="101"/>
      <c r="EG137" s="101"/>
      <c r="EH137" s="101"/>
      <c r="EI137" s="101"/>
      <c r="EJ137" s="101"/>
      <c r="EK137" s="101"/>
      <c r="EL137" s="101"/>
      <c r="EM137" s="101"/>
      <c r="EN137" s="101"/>
      <c r="EO137" s="101"/>
      <c r="EP137" s="101"/>
      <c r="EQ137" s="101"/>
      <c r="ER137" s="101"/>
      <c r="ES137" s="101"/>
      <c r="ET137" s="101"/>
    </row>
    <row r="138" spans="1:150" s="101" customFormat="1" ht="25.5" hidden="1" customHeight="1" x14ac:dyDescent="0.25">
      <c r="A138" s="39" t="s">
        <v>690</v>
      </c>
      <c r="B138" s="39" t="s">
        <v>691</v>
      </c>
      <c r="C138" s="39" t="s">
        <v>692</v>
      </c>
      <c r="D138" s="40" t="s">
        <v>693</v>
      </c>
      <c r="E138" s="41" t="s">
        <v>280</v>
      </c>
      <c r="F138" s="41" t="s">
        <v>121</v>
      </c>
      <c r="G138" s="41" t="s">
        <v>608</v>
      </c>
      <c r="H138" s="41" t="s">
        <v>694</v>
      </c>
      <c r="I138" s="41" t="s">
        <v>115</v>
      </c>
      <c r="J138" s="41"/>
      <c r="K138" s="41"/>
      <c r="L138" s="41"/>
      <c r="M138" s="41"/>
      <c r="N138" s="42">
        <v>363047.26</v>
      </c>
      <c r="O138" s="42">
        <v>54457.09</v>
      </c>
      <c r="P138" s="42"/>
      <c r="Q138" s="42"/>
      <c r="R138" s="42"/>
      <c r="S138" s="42">
        <v>308590.17</v>
      </c>
      <c r="T138" s="43">
        <v>42644</v>
      </c>
      <c r="U138" s="44">
        <v>42795</v>
      </c>
      <c r="V138" s="44">
        <v>42916</v>
      </c>
      <c r="W138" s="45">
        <v>43951</v>
      </c>
      <c r="X138" s="91">
        <v>0</v>
      </c>
      <c r="Y138" s="91">
        <v>138865.57999999999</v>
      </c>
      <c r="Z138" s="91">
        <f>S138-Y138</f>
        <v>169724.59</v>
      </c>
      <c r="AA138" s="91">
        <v>0</v>
      </c>
      <c r="AB138" s="91">
        <v>0</v>
      </c>
      <c r="AC138" s="91"/>
      <c r="AD138" s="149"/>
      <c r="AE138" s="131"/>
      <c r="AF138" s="133">
        <v>38</v>
      </c>
      <c r="AG138" s="116" t="s">
        <v>253</v>
      </c>
      <c r="AH138" s="117"/>
      <c r="AI138" s="132"/>
      <c r="AJ138" s="131"/>
      <c r="AK138" s="133"/>
      <c r="AL138" s="117"/>
      <c r="AM138" s="117"/>
      <c r="AN138" s="117"/>
      <c r="AO138" s="117"/>
      <c r="AP138" s="117" t="s">
        <v>178</v>
      </c>
      <c r="AQ138" s="116" t="s">
        <v>778</v>
      </c>
      <c r="AR138" s="117">
        <v>5.5</v>
      </c>
      <c r="AS138" s="117" t="s">
        <v>228</v>
      </c>
      <c r="AT138" s="116" t="s">
        <v>779</v>
      </c>
      <c r="AU138" s="117">
        <v>1</v>
      </c>
      <c r="AV138" s="117" t="s">
        <v>181</v>
      </c>
      <c r="AW138" s="57" t="s">
        <v>780</v>
      </c>
      <c r="AX138" s="117">
        <v>2</v>
      </c>
      <c r="AY138" s="117"/>
      <c r="AZ138" s="116"/>
      <c r="BA138" s="117"/>
      <c r="BB138" s="117" t="s">
        <v>179</v>
      </c>
      <c r="BC138" s="116" t="s">
        <v>180</v>
      </c>
      <c r="BD138" s="117">
        <v>2</v>
      </c>
      <c r="BE138" s="117"/>
      <c r="BF138" s="117"/>
      <c r="BG138" s="132"/>
      <c r="BH138" s="57" t="s">
        <v>821</v>
      </c>
      <c r="BI138" s="364" t="s">
        <v>941</v>
      </c>
    </row>
    <row r="139" spans="1:150" s="101" customFormat="1" ht="25.5" hidden="1" customHeight="1" x14ac:dyDescent="0.25">
      <c r="A139" s="39" t="s">
        <v>695</v>
      </c>
      <c r="B139" s="39" t="s">
        <v>696</v>
      </c>
      <c r="C139" s="39" t="s">
        <v>697</v>
      </c>
      <c r="D139" s="40" t="s">
        <v>698</v>
      </c>
      <c r="E139" s="41" t="s">
        <v>297</v>
      </c>
      <c r="F139" s="41" t="s">
        <v>121</v>
      </c>
      <c r="G139" s="41" t="s">
        <v>399</v>
      </c>
      <c r="H139" s="41" t="s">
        <v>694</v>
      </c>
      <c r="I139" s="41" t="s">
        <v>115</v>
      </c>
      <c r="J139" s="41"/>
      <c r="K139" s="41"/>
      <c r="L139" s="41"/>
      <c r="M139" s="41"/>
      <c r="N139" s="42">
        <v>51582.96</v>
      </c>
      <c r="O139" s="42">
        <v>7737.45</v>
      </c>
      <c r="P139" s="42"/>
      <c r="Q139" s="42"/>
      <c r="R139" s="42"/>
      <c r="S139" s="42">
        <v>43845.51</v>
      </c>
      <c r="T139" s="43">
        <v>42644</v>
      </c>
      <c r="U139" s="44">
        <v>42705</v>
      </c>
      <c r="V139" s="44">
        <v>42825</v>
      </c>
      <c r="W139" s="45">
        <v>43373</v>
      </c>
      <c r="X139" s="91"/>
      <c r="Y139" s="91">
        <v>191237.94</v>
      </c>
      <c r="Z139" s="91">
        <v>50000</v>
      </c>
      <c r="AA139" s="91"/>
      <c r="AB139" s="91"/>
      <c r="AC139" s="91"/>
      <c r="AD139" s="149"/>
      <c r="AE139" s="131"/>
      <c r="AF139" s="133">
        <v>38</v>
      </c>
      <c r="AG139" s="116" t="s">
        <v>253</v>
      </c>
      <c r="AH139" s="117"/>
      <c r="AI139" s="132"/>
      <c r="AJ139" s="131"/>
      <c r="AK139" s="133"/>
      <c r="AL139" s="117"/>
      <c r="AM139" s="117"/>
      <c r="AN139" s="117"/>
      <c r="AO139" s="117"/>
      <c r="AP139" s="117" t="s">
        <v>178</v>
      </c>
      <c r="AQ139" s="116" t="s">
        <v>778</v>
      </c>
      <c r="AR139" s="116">
        <f>0.7-0.18</f>
        <v>0.52</v>
      </c>
      <c r="AS139" s="117"/>
      <c r="AT139" s="116"/>
      <c r="AU139" s="117"/>
      <c r="AV139" s="117" t="s">
        <v>181</v>
      </c>
      <c r="AW139" s="116" t="s">
        <v>780</v>
      </c>
      <c r="AX139" s="117">
        <v>3</v>
      </c>
      <c r="AY139" s="116"/>
      <c r="AZ139" s="116"/>
      <c r="BA139" s="117"/>
      <c r="BB139" s="116"/>
      <c r="BC139" s="116"/>
      <c r="BD139" s="117"/>
      <c r="BE139" s="117"/>
      <c r="BF139" s="117"/>
      <c r="BG139" s="132"/>
      <c r="BH139" s="57" t="s">
        <v>819</v>
      </c>
      <c r="BI139" s="364" t="s">
        <v>939</v>
      </c>
    </row>
    <row r="140" spans="1:150" s="101" customFormat="1" ht="25.5" hidden="1" customHeight="1" x14ac:dyDescent="0.25">
      <c r="A140" s="39" t="s">
        <v>699</v>
      </c>
      <c r="B140" s="39" t="s">
        <v>700</v>
      </c>
      <c r="C140" s="39" t="s">
        <v>1010</v>
      </c>
      <c r="D140" s="40" t="s">
        <v>701</v>
      </c>
      <c r="E140" s="41" t="s">
        <v>297</v>
      </c>
      <c r="F140" s="41" t="s">
        <v>121</v>
      </c>
      <c r="G140" s="41" t="s">
        <v>399</v>
      </c>
      <c r="H140" s="41" t="s">
        <v>694</v>
      </c>
      <c r="I140" s="41" t="s">
        <v>115</v>
      </c>
      <c r="J140" s="41"/>
      <c r="K140" s="41"/>
      <c r="L140" s="41"/>
      <c r="M140" s="41"/>
      <c r="N140" s="42">
        <v>917723.65</v>
      </c>
      <c r="O140" s="42">
        <v>137658.54999999999</v>
      </c>
      <c r="P140" s="42"/>
      <c r="Q140" s="42"/>
      <c r="R140" s="42"/>
      <c r="S140" s="42">
        <v>780065.1</v>
      </c>
      <c r="T140" s="43">
        <v>43373</v>
      </c>
      <c r="U140" s="44">
        <v>43585</v>
      </c>
      <c r="V140" s="44">
        <v>43676</v>
      </c>
      <c r="W140" s="45">
        <v>44407</v>
      </c>
      <c r="X140" s="91"/>
      <c r="Y140" s="91"/>
      <c r="Z140" s="91"/>
      <c r="AA140" s="91">
        <f>S140*0.4</f>
        <v>312026.03999999998</v>
      </c>
      <c r="AB140" s="91">
        <f>S140*0.4</f>
        <v>312026.03999999998</v>
      </c>
      <c r="AC140" s="91">
        <f>S140*0.2</f>
        <v>156013.01999999999</v>
      </c>
      <c r="AD140" s="149"/>
      <c r="AE140" s="131"/>
      <c r="AF140" s="133">
        <v>38</v>
      </c>
      <c r="AG140" s="116" t="s">
        <v>253</v>
      </c>
      <c r="AH140" s="117"/>
      <c r="AI140" s="132"/>
      <c r="AJ140" s="131"/>
      <c r="AK140" s="133"/>
      <c r="AL140" s="117"/>
      <c r="AM140" s="117"/>
      <c r="AN140" s="117"/>
      <c r="AO140" s="117"/>
      <c r="AP140" s="117" t="s">
        <v>178</v>
      </c>
      <c r="AQ140" s="116" t="s">
        <v>778</v>
      </c>
      <c r="AR140" s="116">
        <f>7.3+0.18</f>
        <v>7.4799999999999995</v>
      </c>
      <c r="AS140" s="117"/>
      <c r="AT140" s="116"/>
      <c r="AU140" s="117"/>
      <c r="AV140" s="116"/>
      <c r="AW140" s="116"/>
      <c r="AX140" s="117"/>
      <c r="AY140" s="117" t="s">
        <v>182</v>
      </c>
      <c r="AZ140" s="116" t="s">
        <v>781</v>
      </c>
      <c r="BA140" s="117">
        <v>2</v>
      </c>
      <c r="BB140" s="116" t="s">
        <v>179</v>
      </c>
      <c r="BC140" s="116" t="s">
        <v>180</v>
      </c>
      <c r="BD140" s="117">
        <v>1</v>
      </c>
      <c r="BE140" s="131"/>
      <c r="BF140" s="131"/>
      <c r="BG140" s="369"/>
      <c r="BH140" s="57" t="s">
        <v>884</v>
      </c>
      <c r="BI140" s="364" t="s">
        <v>947</v>
      </c>
    </row>
    <row r="141" spans="1:150" s="101" customFormat="1" ht="25.5" hidden="1" customHeight="1" x14ac:dyDescent="0.25">
      <c r="A141" s="39" t="s">
        <v>702</v>
      </c>
      <c r="B141" s="39" t="s">
        <v>703</v>
      </c>
      <c r="C141" s="39"/>
      <c r="D141" s="40" t="s">
        <v>704</v>
      </c>
      <c r="E141" s="41" t="s">
        <v>297</v>
      </c>
      <c r="F141" s="41" t="s">
        <v>121</v>
      </c>
      <c r="G141" s="41" t="s">
        <v>399</v>
      </c>
      <c r="H141" s="41" t="s">
        <v>694</v>
      </c>
      <c r="I141" s="41" t="s">
        <v>115</v>
      </c>
      <c r="J141" s="41"/>
      <c r="K141" s="41"/>
      <c r="L141" s="41"/>
      <c r="M141" s="41" t="s">
        <v>38</v>
      </c>
      <c r="N141" s="42">
        <v>296511.84999999998</v>
      </c>
      <c r="O141" s="42">
        <v>44476.78</v>
      </c>
      <c r="P141" s="42"/>
      <c r="Q141" s="42"/>
      <c r="R141" s="42"/>
      <c r="S141" s="42">
        <v>252035.07</v>
      </c>
      <c r="T141" s="43"/>
      <c r="U141" s="44"/>
      <c r="V141" s="44"/>
      <c r="W141" s="45" t="s">
        <v>275</v>
      </c>
      <c r="X141" s="91"/>
      <c r="Y141" s="91"/>
      <c r="Z141" s="91"/>
      <c r="AA141" s="91"/>
      <c r="AB141" s="91"/>
      <c r="AC141" s="91"/>
      <c r="AD141" s="149"/>
      <c r="AE141" s="131"/>
      <c r="AF141" s="133">
        <v>39</v>
      </c>
      <c r="AG141" s="116" t="s">
        <v>253</v>
      </c>
      <c r="AH141" s="117"/>
      <c r="AI141" s="132"/>
      <c r="AJ141" s="131"/>
      <c r="AK141" s="133"/>
      <c r="AL141" s="117"/>
      <c r="AM141" s="117"/>
      <c r="AN141" s="117"/>
      <c r="AO141" s="117"/>
      <c r="AP141" s="117"/>
      <c r="AQ141" s="116"/>
      <c r="AR141" s="117"/>
      <c r="AS141" s="117"/>
      <c r="AT141" s="117"/>
      <c r="AU141" s="117"/>
      <c r="AV141" s="117"/>
      <c r="AW141" s="117"/>
      <c r="AX141" s="117"/>
      <c r="AY141" s="117"/>
      <c r="AZ141" s="117"/>
      <c r="BA141" s="117"/>
      <c r="BB141" s="117"/>
      <c r="BC141" s="117"/>
      <c r="BD141" s="117"/>
      <c r="BE141" s="117"/>
      <c r="BF141" s="117"/>
      <c r="BG141" s="132"/>
      <c r="BH141" s="57"/>
      <c r="BI141" s="364" t="s">
        <v>275</v>
      </c>
    </row>
    <row r="142" spans="1:150" s="101" customFormat="1" ht="25.5" hidden="1" customHeight="1" x14ac:dyDescent="0.25">
      <c r="A142" s="39" t="s">
        <v>705</v>
      </c>
      <c r="B142" s="39" t="s">
        <v>706</v>
      </c>
      <c r="C142" s="39" t="s">
        <v>707</v>
      </c>
      <c r="D142" s="40" t="s">
        <v>708</v>
      </c>
      <c r="E142" s="41" t="s">
        <v>272</v>
      </c>
      <c r="F142" s="41" t="s">
        <v>121</v>
      </c>
      <c r="G142" s="41" t="s">
        <v>361</v>
      </c>
      <c r="H142" s="41" t="s">
        <v>694</v>
      </c>
      <c r="I142" s="41" t="s">
        <v>115</v>
      </c>
      <c r="J142" s="41"/>
      <c r="K142" s="41"/>
      <c r="L142" s="41"/>
      <c r="M142" s="41"/>
      <c r="N142" s="42">
        <v>280477.84999999998</v>
      </c>
      <c r="O142" s="42">
        <v>42071.68</v>
      </c>
      <c r="P142" s="42"/>
      <c r="Q142" s="42"/>
      <c r="R142" s="42"/>
      <c r="S142" s="42">
        <v>238406.17</v>
      </c>
      <c r="T142" s="43">
        <v>42644</v>
      </c>
      <c r="U142" s="44">
        <v>42705</v>
      </c>
      <c r="V142" s="44">
        <v>42825</v>
      </c>
      <c r="W142" s="45">
        <v>43524</v>
      </c>
      <c r="X142" s="91">
        <v>0</v>
      </c>
      <c r="Y142" s="91">
        <v>140000</v>
      </c>
      <c r="Z142" s="91">
        <v>140000</v>
      </c>
      <c r="AA142" s="91">
        <v>18352.16</v>
      </c>
      <c r="AB142" s="91">
        <v>0</v>
      </c>
      <c r="AC142" s="91"/>
      <c r="AD142" s="149"/>
      <c r="AE142" s="131"/>
      <c r="AF142" s="133">
        <v>38</v>
      </c>
      <c r="AG142" s="116" t="s">
        <v>253</v>
      </c>
      <c r="AH142" s="117"/>
      <c r="AI142" s="132"/>
      <c r="AJ142" s="131"/>
      <c r="AK142" s="133"/>
      <c r="AL142" s="117"/>
      <c r="AM142" s="117"/>
      <c r="AN142" s="117"/>
      <c r="AO142" s="117"/>
      <c r="AP142" s="117" t="s">
        <v>178</v>
      </c>
      <c r="AQ142" s="116" t="s">
        <v>782</v>
      </c>
      <c r="AR142" s="117">
        <v>4</v>
      </c>
      <c r="AS142" s="116"/>
      <c r="AT142" s="116"/>
      <c r="AU142" s="117"/>
      <c r="AV142" s="117"/>
      <c r="AW142" s="117"/>
      <c r="AX142" s="117"/>
      <c r="AY142" s="131"/>
      <c r="AZ142" s="131"/>
      <c r="BA142" s="131"/>
      <c r="BB142" s="116" t="s">
        <v>179</v>
      </c>
      <c r="BC142" s="116" t="s">
        <v>180</v>
      </c>
      <c r="BD142" s="117">
        <v>1</v>
      </c>
      <c r="BE142" s="131"/>
      <c r="BF142" s="131"/>
      <c r="BG142" s="369"/>
      <c r="BH142" s="57" t="s">
        <v>820</v>
      </c>
      <c r="BI142" s="364" t="s">
        <v>939</v>
      </c>
    </row>
    <row r="143" spans="1:150" s="101" customFormat="1" ht="25.5" hidden="1" customHeight="1" x14ac:dyDescent="0.25">
      <c r="A143" s="39" t="s">
        <v>709</v>
      </c>
      <c r="B143" s="39" t="s">
        <v>710</v>
      </c>
      <c r="C143" s="39" t="s">
        <v>711</v>
      </c>
      <c r="D143" s="40" t="s">
        <v>712</v>
      </c>
      <c r="E143" s="41" t="s">
        <v>266</v>
      </c>
      <c r="F143" s="41" t="s">
        <v>121</v>
      </c>
      <c r="G143" s="41" t="s">
        <v>493</v>
      </c>
      <c r="H143" s="41" t="s">
        <v>694</v>
      </c>
      <c r="I143" s="41" t="s">
        <v>115</v>
      </c>
      <c r="J143" s="41"/>
      <c r="K143" s="41"/>
      <c r="L143" s="41"/>
      <c r="M143" s="41"/>
      <c r="N143" s="42">
        <v>372156.12</v>
      </c>
      <c r="O143" s="42">
        <v>55823.42</v>
      </c>
      <c r="P143" s="42"/>
      <c r="Q143" s="42"/>
      <c r="R143" s="42"/>
      <c r="S143" s="42">
        <v>316332.7</v>
      </c>
      <c r="T143" s="43">
        <v>42644</v>
      </c>
      <c r="U143" s="44">
        <v>42705</v>
      </c>
      <c r="V143" s="44">
        <v>42825</v>
      </c>
      <c r="W143" s="45">
        <v>43496</v>
      </c>
      <c r="X143" s="91"/>
      <c r="Y143" s="91">
        <v>117700</v>
      </c>
      <c r="Z143" s="91">
        <v>147700</v>
      </c>
      <c r="AA143" s="91">
        <v>91045.8</v>
      </c>
      <c r="AB143" s="91"/>
      <c r="AC143" s="91"/>
      <c r="AD143" s="149"/>
      <c r="AE143" s="131"/>
      <c r="AF143" s="133">
        <v>38</v>
      </c>
      <c r="AG143" s="116" t="s">
        <v>253</v>
      </c>
      <c r="AH143" s="117"/>
      <c r="AI143" s="132"/>
      <c r="AJ143" s="131"/>
      <c r="AK143" s="133"/>
      <c r="AL143" s="117"/>
      <c r="AM143" s="117"/>
      <c r="AN143" s="117"/>
      <c r="AO143" s="117"/>
      <c r="AP143" s="117" t="s">
        <v>178</v>
      </c>
      <c r="AQ143" s="116" t="s">
        <v>782</v>
      </c>
      <c r="AR143" s="116">
        <v>3.47</v>
      </c>
      <c r="AS143" s="116"/>
      <c r="AT143" s="116"/>
      <c r="AU143" s="117"/>
      <c r="AV143" s="117"/>
      <c r="AW143" s="117"/>
      <c r="AX143" s="117"/>
      <c r="AY143" s="116"/>
      <c r="AZ143" s="116"/>
      <c r="BA143" s="117"/>
      <c r="BB143" s="116" t="s">
        <v>179</v>
      </c>
      <c r="BC143" s="116" t="s">
        <v>180</v>
      </c>
      <c r="BD143" s="117">
        <v>1</v>
      </c>
      <c r="BE143" s="117"/>
      <c r="BF143" s="117"/>
      <c r="BG143" s="132"/>
      <c r="BH143" s="57" t="s">
        <v>818</v>
      </c>
      <c r="BI143" s="364" t="s">
        <v>939</v>
      </c>
    </row>
    <row r="144" spans="1:150" ht="27.75" hidden="1" customHeight="1" x14ac:dyDescent="0.25">
      <c r="A144" s="29" t="s">
        <v>713</v>
      </c>
      <c r="B144" s="29" t="s">
        <v>714</v>
      </c>
      <c r="C144" s="39" t="s">
        <v>1055</v>
      </c>
      <c r="D144" s="30" t="s">
        <v>715</v>
      </c>
      <c r="E144" s="31" t="s">
        <v>266</v>
      </c>
      <c r="F144" s="32" t="s">
        <v>121</v>
      </c>
      <c r="G144" s="32" t="s">
        <v>493</v>
      </c>
      <c r="H144" s="32" t="s">
        <v>694</v>
      </c>
      <c r="I144" s="32" t="s">
        <v>115</v>
      </c>
      <c r="J144" s="32"/>
      <c r="K144" s="32"/>
      <c r="L144" s="32"/>
      <c r="M144" s="32"/>
      <c r="N144" s="42">
        <v>31576.66</v>
      </c>
      <c r="O144" s="33">
        <v>4736.66</v>
      </c>
      <c r="P144" s="33"/>
      <c r="Q144" s="33"/>
      <c r="R144" s="33"/>
      <c r="S144" s="42">
        <v>26840</v>
      </c>
      <c r="T144" s="43">
        <v>43373</v>
      </c>
      <c r="U144" s="44">
        <v>43646</v>
      </c>
      <c r="V144" s="44">
        <v>43707</v>
      </c>
      <c r="W144" s="45">
        <v>44377</v>
      </c>
      <c r="X144" s="114"/>
      <c r="Y144" s="115"/>
      <c r="Z144" s="114">
        <v>0</v>
      </c>
      <c r="AA144" s="114">
        <v>25000</v>
      </c>
      <c r="AB144" s="114">
        <v>55000</v>
      </c>
      <c r="AC144" s="114">
        <v>30000</v>
      </c>
      <c r="AD144" s="139"/>
      <c r="AE144" s="115"/>
      <c r="AF144" s="119">
        <v>38</v>
      </c>
      <c r="AG144" s="129" t="s">
        <v>253</v>
      </c>
      <c r="AH144" s="120"/>
      <c r="AI144" s="135"/>
      <c r="AJ144" s="136"/>
      <c r="AK144" s="119"/>
      <c r="AL144" s="120"/>
      <c r="AM144" s="120"/>
      <c r="AN144" s="120"/>
      <c r="AO144" s="120"/>
      <c r="AP144" s="117" t="s">
        <v>178</v>
      </c>
      <c r="AQ144" s="116" t="s">
        <v>778</v>
      </c>
      <c r="AR144" s="116">
        <v>0.22</v>
      </c>
      <c r="AS144" s="117" t="s">
        <v>228</v>
      </c>
      <c r="AT144" s="116" t="s">
        <v>779</v>
      </c>
      <c r="AU144" s="117">
        <v>1</v>
      </c>
      <c r="AV144" s="116" t="s">
        <v>181</v>
      </c>
      <c r="AW144" s="116" t="s">
        <v>780</v>
      </c>
      <c r="AX144" s="116">
        <v>3</v>
      </c>
      <c r="AY144" s="136"/>
      <c r="AZ144" s="136"/>
      <c r="BA144" s="136"/>
      <c r="BB144" s="136"/>
      <c r="BC144" s="136"/>
      <c r="BD144" s="136"/>
      <c r="BE144" s="136"/>
      <c r="BF144" s="136"/>
      <c r="BG144" s="370"/>
      <c r="BH144" s="57" t="s">
        <v>885</v>
      </c>
      <c r="BI144" s="364" t="s">
        <v>1014</v>
      </c>
    </row>
    <row r="145" spans="1:61" ht="27.75" hidden="1" customHeight="1" x14ac:dyDescent="0.25">
      <c r="A145" s="29" t="s">
        <v>1175</v>
      </c>
      <c r="B145" s="29" t="s">
        <v>1181</v>
      </c>
      <c r="C145" s="39"/>
      <c r="D145" s="30" t="s">
        <v>1177</v>
      </c>
      <c r="E145" s="31" t="s">
        <v>266</v>
      </c>
      <c r="F145" s="32" t="s">
        <v>121</v>
      </c>
      <c r="G145" s="32" t="s">
        <v>493</v>
      </c>
      <c r="H145" s="32" t="s">
        <v>694</v>
      </c>
      <c r="I145" s="32" t="s">
        <v>115</v>
      </c>
      <c r="J145" s="32"/>
      <c r="K145" s="32"/>
      <c r="L145" s="32"/>
      <c r="M145" s="32"/>
      <c r="N145" s="42">
        <v>200009.7</v>
      </c>
      <c r="O145" s="33">
        <v>76736.600000000006</v>
      </c>
      <c r="P145" s="33"/>
      <c r="Q145" s="33"/>
      <c r="R145" s="33"/>
      <c r="S145" s="42">
        <v>123273.1</v>
      </c>
      <c r="T145" s="44">
        <v>43983</v>
      </c>
      <c r="U145" s="44">
        <v>44136</v>
      </c>
      <c r="V145" s="44">
        <v>44196</v>
      </c>
      <c r="W145" s="45">
        <v>44561</v>
      </c>
      <c r="X145" s="345"/>
      <c r="Y145" s="201"/>
      <c r="Z145" s="345"/>
      <c r="AA145" s="345"/>
      <c r="AB145" s="345"/>
      <c r="AC145" s="345"/>
      <c r="AD145" s="345"/>
      <c r="AE145" s="201"/>
      <c r="AF145" s="119">
        <v>38</v>
      </c>
      <c r="AG145" s="129" t="s">
        <v>253</v>
      </c>
      <c r="AH145" s="405"/>
      <c r="AI145" s="405"/>
      <c r="AJ145" s="205"/>
      <c r="AK145" s="405"/>
      <c r="AL145" s="405"/>
      <c r="AM145" s="405"/>
      <c r="AN145" s="405"/>
      <c r="AO145" s="405"/>
      <c r="AP145" s="117" t="s">
        <v>178</v>
      </c>
      <c r="AQ145" s="116" t="s">
        <v>778</v>
      </c>
      <c r="AR145" s="116">
        <v>4.5999999999999996</v>
      </c>
      <c r="AS145" s="116"/>
      <c r="AT145" s="116"/>
      <c r="AU145" s="117"/>
      <c r="AV145" s="116"/>
      <c r="AW145" s="116"/>
      <c r="AX145" s="116"/>
      <c r="AY145" s="136"/>
      <c r="AZ145" s="136"/>
      <c r="BA145" s="136"/>
      <c r="BB145" s="116" t="s">
        <v>179</v>
      </c>
      <c r="BC145" s="116" t="s">
        <v>180</v>
      </c>
      <c r="BD145" s="117">
        <v>1</v>
      </c>
      <c r="BE145" s="136"/>
      <c r="BF145" s="136"/>
      <c r="BG145" s="136"/>
      <c r="BH145" s="57" t="s">
        <v>1178</v>
      </c>
      <c r="BI145" s="364" t="s">
        <v>1014</v>
      </c>
    </row>
    <row r="146" spans="1:61" ht="27.75" hidden="1" customHeight="1" x14ac:dyDescent="0.25">
      <c r="A146" s="29" t="s">
        <v>1176</v>
      </c>
      <c r="B146" s="29" t="s">
        <v>1182</v>
      </c>
      <c r="C146" s="39"/>
      <c r="D146" s="30" t="s">
        <v>1179</v>
      </c>
      <c r="E146" s="41" t="s">
        <v>272</v>
      </c>
      <c r="F146" s="41" t="s">
        <v>121</v>
      </c>
      <c r="G146" s="41" t="s">
        <v>361</v>
      </c>
      <c r="H146" s="41" t="s">
        <v>694</v>
      </c>
      <c r="I146" s="41" t="s">
        <v>115</v>
      </c>
      <c r="J146" s="32"/>
      <c r="K146" s="32"/>
      <c r="L146" s="32"/>
      <c r="M146" s="32"/>
      <c r="N146" s="42">
        <v>75505</v>
      </c>
      <c r="O146" s="33">
        <v>11325.75</v>
      </c>
      <c r="P146" s="33"/>
      <c r="Q146" s="33"/>
      <c r="R146" s="33"/>
      <c r="S146" s="42">
        <v>64179.25</v>
      </c>
      <c r="T146" s="44">
        <v>43980</v>
      </c>
      <c r="U146" s="44">
        <v>44134</v>
      </c>
      <c r="V146" s="44">
        <v>44196</v>
      </c>
      <c r="W146" s="45">
        <v>44561</v>
      </c>
      <c r="X146" s="345"/>
      <c r="Y146" s="201"/>
      <c r="Z146" s="345"/>
      <c r="AA146" s="345"/>
      <c r="AB146" s="345"/>
      <c r="AC146" s="345"/>
      <c r="AD146" s="345"/>
      <c r="AE146" s="201"/>
      <c r="AF146" s="119">
        <v>38</v>
      </c>
      <c r="AG146" s="129" t="s">
        <v>253</v>
      </c>
      <c r="AH146" s="405"/>
      <c r="AI146" s="405"/>
      <c r="AJ146" s="205"/>
      <c r="AK146" s="405"/>
      <c r="AL146" s="405"/>
      <c r="AM146" s="405"/>
      <c r="AN146" s="405"/>
      <c r="AO146" s="405"/>
      <c r="AP146" s="117" t="s">
        <v>178</v>
      </c>
      <c r="AQ146" s="116" t="s">
        <v>778</v>
      </c>
      <c r="AR146" s="116">
        <v>2</v>
      </c>
      <c r="AS146" s="116"/>
      <c r="AT146" s="116"/>
      <c r="AU146" s="117"/>
      <c r="AV146" s="116"/>
      <c r="AW146" s="116"/>
      <c r="AX146" s="116"/>
      <c r="AY146" s="136"/>
      <c r="AZ146" s="136"/>
      <c r="BA146" s="136"/>
      <c r="BB146" s="116" t="s">
        <v>179</v>
      </c>
      <c r="BC146" s="116" t="s">
        <v>180</v>
      </c>
      <c r="BD146" s="117">
        <v>1</v>
      </c>
      <c r="BE146" s="136"/>
      <c r="BF146" s="136"/>
      <c r="BG146" s="136"/>
      <c r="BH146" s="57" t="s">
        <v>1180</v>
      </c>
      <c r="BI146" s="364" t="s">
        <v>1014</v>
      </c>
    </row>
    <row r="147" spans="1:61" ht="21.75" hidden="1" customHeight="1" x14ac:dyDescent="0.2">
      <c r="A147" s="179" t="s">
        <v>783</v>
      </c>
      <c r="B147" s="179"/>
      <c r="C147" s="179"/>
      <c r="D147" s="180"/>
      <c r="E147" s="181"/>
      <c r="F147" s="181"/>
      <c r="G147" s="181"/>
      <c r="H147" s="181"/>
      <c r="I147" s="181"/>
      <c r="J147" s="181"/>
      <c r="K147" s="181"/>
      <c r="L147" s="181"/>
      <c r="M147" s="181"/>
      <c r="N147" s="182">
        <f t="shared" ref="N147:S147" si="0">SUM(N6:N144)-N141</f>
        <v>95475066.700000018</v>
      </c>
      <c r="O147" s="182">
        <f t="shared" si="0"/>
        <v>10773361.128235294</v>
      </c>
      <c r="P147" s="182">
        <f t="shared" si="0"/>
        <v>1922178.5517647055</v>
      </c>
      <c r="Q147" s="182">
        <f t="shared" si="0"/>
        <v>41284669.420000002</v>
      </c>
      <c r="R147" s="182">
        <f t="shared" si="0"/>
        <v>318536.44</v>
      </c>
      <c r="S147" s="182">
        <f t="shared" si="0"/>
        <v>44497683.160000004</v>
      </c>
      <c r="T147" s="182"/>
      <c r="U147" s="182"/>
      <c r="V147" s="182"/>
      <c r="W147" s="183"/>
      <c r="X147" s="182">
        <f>SUM(Z6:Z7)-X141</f>
        <v>0</v>
      </c>
      <c r="Y147" s="182">
        <f>SUM(AA6:AA7)-Y141</f>
        <v>0</v>
      </c>
      <c r="Z147" s="182">
        <f>SUM(AB6:AB7)-Z141</f>
        <v>0</v>
      </c>
      <c r="AA147" s="182">
        <f>SUM(AC6:AC7)-AA141</f>
        <v>0</v>
      </c>
      <c r="AB147" s="182">
        <f>SUM(AD6:AD144)-AB141</f>
        <v>10000</v>
      </c>
      <c r="AC147" s="182">
        <f>SUM(AE6:AE144)-AC141</f>
        <v>0</v>
      </c>
      <c r="AD147" s="182">
        <f>SUM(AF6:AF144)-AD141</f>
        <v>2603</v>
      </c>
      <c r="AE147" s="182">
        <f>SUM(AG6:AG144)-AE141</f>
        <v>0</v>
      </c>
      <c r="AF147" s="182"/>
      <c r="AG147" s="181"/>
      <c r="AH147" s="181"/>
      <c r="AI147" s="181"/>
      <c r="AJ147" s="181"/>
      <c r="AK147" s="181"/>
      <c r="AL147" s="181"/>
      <c r="AM147" s="181"/>
      <c r="AN147" s="181"/>
      <c r="AO147" s="181"/>
      <c r="AP147" s="184"/>
      <c r="AQ147" s="184"/>
      <c r="AR147" s="184"/>
      <c r="AS147" s="184"/>
      <c r="AT147" s="181"/>
      <c r="AU147" s="184"/>
      <c r="AV147" s="184"/>
      <c r="AW147" s="181"/>
      <c r="AX147" s="184"/>
      <c r="AY147" s="184"/>
      <c r="AZ147" s="181"/>
      <c r="BA147" s="184"/>
    </row>
    <row r="148" spans="1:61" ht="27.75" customHeight="1" x14ac:dyDescent="0.2">
      <c r="A148" s="185"/>
      <c r="B148" s="185"/>
      <c r="C148" s="185"/>
      <c r="D148" s="185"/>
      <c r="E148" s="17"/>
      <c r="F148" s="17"/>
      <c r="G148" s="17"/>
      <c r="H148" s="17"/>
      <c r="I148" s="17"/>
      <c r="J148" s="17"/>
      <c r="K148" s="17"/>
      <c r="L148" s="17"/>
      <c r="M148" s="17"/>
      <c r="N148" s="17"/>
      <c r="O148" s="17"/>
      <c r="P148" s="17"/>
      <c r="Q148" s="17"/>
      <c r="R148" s="17"/>
      <c r="S148" s="453"/>
      <c r="T148" s="17"/>
      <c r="U148" s="17"/>
      <c r="V148" s="17"/>
      <c r="W148" s="186"/>
      <c r="X148" s="17"/>
      <c r="Y148" s="17"/>
      <c r="Z148" s="17"/>
      <c r="AA148" s="17"/>
      <c r="AB148" s="17"/>
      <c r="AC148" s="17"/>
      <c r="AD148" s="17"/>
      <c r="AE148" s="17"/>
      <c r="AF148" s="17"/>
      <c r="AG148" s="17"/>
      <c r="AH148" s="17"/>
      <c r="AI148" s="17"/>
      <c r="AJ148" s="17"/>
      <c r="AK148" s="17"/>
      <c r="AL148" s="17"/>
      <c r="AM148" s="17"/>
      <c r="AN148" s="17"/>
      <c r="AO148" s="17"/>
      <c r="AP148" s="107"/>
      <c r="AQ148" s="107"/>
      <c r="AR148" s="187"/>
      <c r="AS148" s="107"/>
      <c r="AT148" s="17"/>
      <c r="AU148" s="107"/>
      <c r="AV148" s="107"/>
      <c r="AW148" s="17"/>
      <c r="AX148" s="107"/>
      <c r="AY148" s="107"/>
      <c r="AZ148" s="17"/>
      <c r="BA148" s="107"/>
    </row>
    <row r="149" spans="1:61" s="101" customFormat="1" ht="23.25" customHeight="1" x14ac:dyDescent="0.2">
      <c r="A149" s="200" t="s">
        <v>786</v>
      </c>
      <c r="B149" s="200"/>
      <c r="C149" s="200"/>
      <c r="D149" s="194"/>
      <c r="E149" s="195"/>
      <c r="F149" s="195"/>
      <c r="G149" s="195"/>
      <c r="H149" s="195"/>
      <c r="I149" s="195"/>
      <c r="J149" s="195"/>
      <c r="K149" s="195"/>
      <c r="L149" s="195"/>
      <c r="M149" s="195"/>
      <c r="N149" s="196"/>
      <c r="P149" s="196"/>
      <c r="S149" s="197"/>
      <c r="T149" s="195"/>
      <c r="U149" s="195"/>
      <c r="V149" s="195"/>
      <c r="W149" s="195"/>
      <c r="X149" s="195"/>
      <c r="Y149" s="195"/>
      <c r="Z149" s="195"/>
      <c r="AA149" s="195"/>
      <c r="AB149" s="195"/>
      <c r="AC149" s="195"/>
      <c r="AD149" s="195"/>
      <c r="AE149" s="195"/>
      <c r="AF149" s="195"/>
      <c r="AG149" s="198"/>
      <c r="AH149" s="198"/>
      <c r="AI149" s="199"/>
      <c r="AJ149" s="199"/>
      <c r="AK149" s="199"/>
      <c r="AL149" s="199"/>
      <c r="AM149" s="199"/>
      <c r="AN149" s="199"/>
      <c r="AO149" s="199"/>
      <c r="AP149" s="199"/>
      <c r="AQ149" s="199"/>
      <c r="AR149" s="199"/>
      <c r="AS149" s="199"/>
      <c r="AT149" s="199"/>
      <c r="AU149" s="199"/>
      <c r="AV149" s="199"/>
      <c r="AW149" s="199"/>
      <c r="AX149" s="199"/>
      <c r="AY149" s="199"/>
      <c r="AZ149" s="199"/>
      <c r="BA149" s="199"/>
      <c r="BH149" s="146"/>
    </row>
    <row r="150" spans="1:61" s="101" customFormat="1" ht="23.25" customHeight="1" x14ac:dyDescent="0.2">
      <c r="A150" s="200" t="s">
        <v>787</v>
      </c>
      <c r="B150" s="200"/>
      <c r="C150" s="200"/>
      <c r="D150" s="194"/>
      <c r="E150" s="195"/>
      <c r="F150" s="195"/>
      <c r="G150" s="195"/>
      <c r="H150" s="195"/>
      <c r="I150" s="195"/>
      <c r="J150" s="195"/>
      <c r="K150" s="195"/>
      <c r="L150" s="195"/>
      <c r="M150" s="195"/>
      <c r="N150" s="196"/>
      <c r="P150" s="196"/>
      <c r="S150" s="197"/>
      <c r="T150" s="195"/>
      <c r="U150" s="195"/>
      <c r="V150" s="195"/>
      <c r="W150" s="195"/>
      <c r="X150" s="195"/>
      <c r="Y150" s="195"/>
      <c r="Z150" s="195"/>
      <c r="AA150" s="195"/>
      <c r="AB150" s="195"/>
      <c r="AC150" s="195"/>
      <c r="AD150" s="195"/>
      <c r="AE150" s="195"/>
      <c r="AF150" s="195"/>
      <c r="AG150" s="198"/>
      <c r="AH150" s="198"/>
      <c r="AI150" s="199"/>
      <c r="AJ150" s="199"/>
      <c r="AK150" s="199"/>
      <c r="AL150" s="199"/>
      <c r="AM150" s="199"/>
      <c r="AN150" s="199"/>
      <c r="AO150" s="199"/>
      <c r="AP150" s="199"/>
      <c r="AQ150" s="199"/>
      <c r="AR150" s="199"/>
      <c r="AS150" s="199"/>
      <c r="AT150" s="199"/>
      <c r="AU150" s="199"/>
      <c r="AV150" s="199"/>
      <c r="AW150" s="199"/>
      <c r="AX150" s="199"/>
      <c r="AY150" s="199"/>
      <c r="AZ150" s="199"/>
      <c r="BA150" s="199"/>
      <c r="BH150" s="146"/>
    </row>
    <row r="151" spans="1:61" s="101" customFormat="1" ht="23.25" customHeight="1" x14ac:dyDescent="0.2">
      <c r="A151" s="200" t="s">
        <v>788</v>
      </c>
      <c r="B151" s="200"/>
      <c r="C151" s="200"/>
      <c r="D151" s="194"/>
      <c r="E151" s="195"/>
      <c r="F151" s="195"/>
      <c r="G151" s="195"/>
      <c r="H151" s="195"/>
      <c r="I151" s="195"/>
      <c r="J151" s="195"/>
      <c r="K151" s="195"/>
      <c r="L151" s="195"/>
      <c r="M151" s="195"/>
      <c r="N151" s="196"/>
      <c r="P151" s="196"/>
      <c r="S151" s="197"/>
      <c r="T151" s="195"/>
      <c r="U151" s="195"/>
      <c r="V151" s="195"/>
      <c r="W151" s="195"/>
      <c r="X151" s="195"/>
      <c r="Y151" s="195"/>
      <c r="Z151" s="195"/>
      <c r="AA151" s="195"/>
      <c r="AB151" s="195"/>
      <c r="AC151" s="195"/>
      <c r="AD151" s="195"/>
      <c r="AE151" s="195"/>
      <c r="AF151" s="195"/>
      <c r="AG151" s="198"/>
      <c r="AH151" s="198"/>
      <c r="AI151" s="199"/>
      <c r="AJ151" s="199"/>
      <c r="AK151" s="199"/>
      <c r="AL151" s="199"/>
      <c r="AM151" s="199"/>
      <c r="AN151" s="199"/>
      <c r="AO151" s="199"/>
      <c r="AP151" s="199"/>
      <c r="AQ151" s="199"/>
      <c r="AR151" s="199"/>
      <c r="AS151" s="199"/>
      <c r="AT151" s="199"/>
      <c r="AU151" s="199"/>
      <c r="AV151" s="199"/>
      <c r="AW151" s="199"/>
      <c r="AX151" s="199"/>
      <c r="AY151" s="199"/>
      <c r="AZ151" s="199"/>
      <c r="BA151" s="199"/>
      <c r="BH151" s="146"/>
    </row>
    <row r="152" spans="1:61" s="101" customFormat="1" ht="23.25" customHeight="1" x14ac:dyDescent="0.2">
      <c r="A152" s="200" t="s">
        <v>789</v>
      </c>
      <c r="B152" s="200"/>
      <c r="C152" s="200"/>
      <c r="D152" s="194"/>
      <c r="E152" s="195"/>
      <c r="F152" s="195"/>
      <c r="G152" s="195"/>
      <c r="H152" s="195"/>
      <c r="I152" s="195"/>
      <c r="J152" s="195"/>
      <c r="K152" s="195"/>
      <c r="L152" s="195"/>
      <c r="M152" s="195"/>
      <c r="N152" s="196"/>
      <c r="P152" s="196"/>
      <c r="S152" s="197"/>
      <c r="T152" s="195"/>
      <c r="U152" s="195"/>
      <c r="V152" s="195"/>
      <c r="W152" s="195"/>
      <c r="X152" s="195"/>
      <c r="Y152" s="195"/>
      <c r="Z152" s="195"/>
      <c r="AA152" s="195"/>
      <c r="AB152" s="195"/>
      <c r="AC152" s="195"/>
      <c r="AD152" s="195"/>
      <c r="AE152" s="195"/>
      <c r="AF152" s="195"/>
      <c r="AG152" s="198"/>
      <c r="AH152" s="198"/>
      <c r="AI152" s="199"/>
      <c r="AJ152" s="199"/>
      <c r="AK152" s="199"/>
      <c r="AL152" s="199"/>
      <c r="AM152" s="199"/>
      <c r="AN152" s="199"/>
      <c r="AO152" s="199"/>
      <c r="AP152" s="199"/>
      <c r="AQ152" s="199"/>
      <c r="AR152" s="199"/>
      <c r="AS152" s="199"/>
      <c r="AT152" s="199"/>
      <c r="AU152" s="199"/>
      <c r="AV152" s="199"/>
      <c r="AW152" s="199"/>
      <c r="AX152" s="199"/>
      <c r="AY152" s="199"/>
      <c r="AZ152" s="199"/>
      <c r="BA152" s="199"/>
      <c r="BH152" s="146"/>
    </row>
    <row r="153" spans="1:61" s="101" customFormat="1" ht="23.25" customHeight="1" x14ac:dyDescent="0.2">
      <c r="A153" s="200" t="s">
        <v>790</v>
      </c>
      <c r="B153" s="200"/>
      <c r="C153" s="200"/>
      <c r="D153" s="194"/>
      <c r="E153" s="195"/>
      <c r="F153" s="195"/>
      <c r="G153" s="195"/>
      <c r="H153" s="195"/>
      <c r="I153" s="195"/>
      <c r="J153" s="195"/>
      <c r="K153" s="195"/>
      <c r="L153" s="195"/>
      <c r="M153" s="195"/>
      <c r="N153" s="196"/>
      <c r="P153" s="196"/>
      <c r="S153" s="197"/>
      <c r="T153" s="195"/>
      <c r="U153" s="195"/>
      <c r="V153" s="195"/>
      <c r="W153" s="195"/>
      <c r="X153" s="195"/>
      <c r="Y153" s="195"/>
      <c r="Z153" s="195"/>
      <c r="AA153" s="195"/>
      <c r="AB153" s="195"/>
      <c r="AC153" s="195"/>
      <c r="AD153" s="195"/>
      <c r="AE153" s="195"/>
      <c r="AF153" s="195"/>
      <c r="AG153" s="198"/>
      <c r="AH153" s="198"/>
      <c r="AI153" s="199"/>
      <c r="AJ153" s="199"/>
      <c r="AK153" s="199"/>
      <c r="AL153" s="199"/>
      <c r="AM153" s="199"/>
      <c r="AN153" s="199"/>
      <c r="AO153" s="199"/>
      <c r="AP153" s="199"/>
      <c r="AQ153" s="199"/>
      <c r="AR153" s="199"/>
      <c r="AS153" s="199"/>
      <c r="AT153" s="199"/>
      <c r="AU153" s="199"/>
      <c r="AV153" s="199"/>
      <c r="AW153" s="199"/>
      <c r="AX153" s="199"/>
      <c r="AY153" s="199"/>
      <c r="AZ153" s="199"/>
      <c r="BA153" s="199"/>
      <c r="BH153" s="146"/>
    </row>
    <row r="154" spans="1:61" x14ac:dyDescent="0.2">
      <c r="A154" s="648"/>
      <c r="B154" s="648"/>
      <c r="C154" s="648"/>
      <c r="D154" s="648"/>
      <c r="E154" s="451"/>
      <c r="F154" s="451"/>
      <c r="G154" s="451"/>
      <c r="O154" s="449"/>
      <c r="X154" s="201"/>
      <c r="Y154" s="201"/>
      <c r="Z154" s="201"/>
      <c r="AA154" s="202"/>
      <c r="AB154" s="202"/>
      <c r="AC154" s="202"/>
      <c r="AD154" s="201"/>
      <c r="AE154" s="201"/>
      <c r="AF154" s="201"/>
      <c r="AG154" s="203"/>
      <c r="AH154" s="192"/>
    </row>
    <row r="155" spans="1:61" ht="45.75" customHeight="1" x14ac:dyDescent="0.2">
      <c r="A155" s="648"/>
      <c r="B155" s="648"/>
      <c r="C155" s="648"/>
      <c r="D155" s="648"/>
      <c r="E155" s="648"/>
      <c r="F155" s="648"/>
      <c r="G155" s="648"/>
      <c r="N155" s="204"/>
      <c r="O155" s="204"/>
      <c r="P155" s="204"/>
      <c r="Q155" s="204"/>
      <c r="R155" s="204"/>
      <c r="S155" s="204"/>
      <c r="T155" s="147"/>
      <c r="X155" s="201"/>
      <c r="Y155" s="201"/>
      <c r="Z155" s="201"/>
      <c r="AA155" s="202"/>
      <c r="AB155" s="202"/>
      <c r="AC155" s="202"/>
      <c r="AD155" s="201"/>
      <c r="AE155" s="201"/>
      <c r="AF155" s="201"/>
      <c r="AG155" s="205"/>
    </row>
    <row r="156" spans="1:61" x14ac:dyDescent="0.2">
      <c r="X156" s="201"/>
      <c r="Y156" s="201"/>
      <c r="Z156" s="201"/>
      <c r="AA156" s="201"/>
      <c r="AB156" s="201"/>
      <c r="AC156" s="201"/>
      <c r="AD156" s="201"/>
      <c r="AE156" s="201"/>
      <c r="AF156" s="201"/>
      <c r="AG156" s="205"/>
    </row>
    <row r="157" spans="1:61" x14ac:dyDescent="0.2">
      <c r="S157" s="204"/>
      <c r="X157" s="201"/>
      <c r="Y157" s="201"/>
      <c r="Z157" s="201"/>
      <c r="AA157" s="201"/>
      <c r="AB157" s="201"/>
      <c r="AC157" s="201"/>
      <c r="AD157" s="201"/>
      <c r="AE157" s="201"/>
      <c r="AF157" s="201"/>
      <c r="AG157" s="205"/>
    </row>
    <row r="158" spans="1:61" x14ac:dyDescent="0.2">
      <c r="X158" s="201"/>
      <c r="Y158" s="201"/>
      <c r="Z158" s="201"/>
      <c r="AA158" s="201"/>
      <c r="AB158" s="201"/>
      <c r="AC158" s="201"/>
      <c r="AD158" s="201"/>
      <c r="AE158" s="201"/>
      <c r="AF158" s="201"/>
      <c r="AG158" s="205"/>
    </row>
    <row r="159" spans="1:61" x14ac:dyDescent="0.2">
      <c r="X159" s="201"/>
      <c r="Y159" s="201"/>
      <c r="Z159" s="206"/>
      <c r="AA159" s="206"/>
      <c r="AB159" s="206"/>
      <c r="AC159" s="206"/>
      <c r="AD159" s="206"/>
      <c r="AE159" s="201"/>
      <c r="AF159" s="201"/>
      <c r="AG159" s="205"/>
    </row>
    <row r="160" spans="1:61" x14ac:dyDescent="0.2">
      <c r="X160" s="201"/>
      <c r="Y160" s="201"/>
      <c r="Z160" s="201"/>
      <c r="AA160" s="201"/>
      <c r="AB160" s="201"/>
      <c r="AC160" s="201"/>
      <c r="AD160" s="201"/>
      <c r="AE160" s="201"/>
      <c r="AF160" s="201"/>
      <c r="AG160" s="205"/>
    </row>
    <row r="161" spans="1:33" x14ac:dyDescent="0.2">
      <c r="X161" s="201"/>
      <c r="Y161" s="201"/>
      <c r="Z161" s="201"/>
      <c r="AA161" s="201"/>
      <c r="AB161" s="201"/>
      <c r="AC161" s="201"/>
      <c r="AD161" s="201"/>
      <c r="AE161" s="201"/>
      <c r="AF161" s="201"/>
      <c r="AG161" s="205"/>
    </row>
    <row r="162" spans="1:33" x14ac:dyDescent="0.2">
      <c r="A162" s="207"/>
      <c r="B162" s="207"/>
      <c r="C162" s="207"/>
      <c r="X162" s="201"/>
      <c r="Y162" s="201"/>
      <c r="Z162" s="201"/>
      <c r="AA162" s="206"/>
      <c r="AB162" s="206"/>
      <c r="AC162" s="206"/>
      <c r="AD162" s="206"/>
      <c r="AE162" s="206"/>
      <c r="AF162" s="206"/>
      <c r="AG162" s="208"/>
    </row>
    <row r="163" spans="1:33" x14ac:dyDescent="0.2">
      <c r="A163" s="207"/>
      <c r="B163" s="207"/>
      <c r="C163" s="207"/>
      <c r="X163" s="201"/>
      <c r="Y163" s="201"/>
      <c r="Z163" s="201"/>
      <c r="AA163" s="201"/>
      <c r="AB163" s="201"/>
      <c r="AC163" s="201"/>
      <c r="AD163" s="201"/>
      <c r="AE163" s="201"/>
      <c r="AF163" s="201"/>
      <c r="AG163" s="205"/>
    </row>
    <row r="164" spans="1:33" x14ac:dyDescent="0.2">
      <c r="A164" s="209"/>
      <c r="B164" s="209"/>
      <c r="C164" s="209"/>
      <c r="X164" s="201"/>
      <c r="Y164" s="201"/>
      <c r="Z164" s="201"/>
      <c r="AA164" s="201"/>
      <c r="AB164" s="201"/>
      <c r="AC164" s="201"/>
      <c r="AD164" s="201"/>
      <c r="AE164" s="201"/>
      <c r="AF164" s="201"/>
      <c r="AG164" s="205"/>
    </row>
    <row r="165" spans="1:33" x14ac:dyDescent="0.2">
      <c r="A165" s="207"/>
      <c r="B165" s="207"/>
      <c r="C165" s="207"/>
    </row>
    <row r="166" spans="1:33" x14ac:dyDescent="0.2">
      <c r="A166" s="207"/>
      <c r="B166" s="207"/>
      <c r="C166" s="207"/>
    </row>
    <row r="167" spans="1:33" x14ac:dyDescent="0.2">
      <c r="A167" s="207"/>
      <c r="B167" s="207"/>
      <c r="C167" s="207"/>
    </row>
  </sheetData>
  <autoFilter ref="A4:BI147">
    <filterColumn colId="0">
      <filters>
        <filter val="2.1.2.3"/>
        <filter val="2.1.2.3.1"/>
        <filter val="2.1.2.3.10"/>
        <filter val="2.1.2.3.11"/>
        <filter val="2.1.2.3.12"/>
        <filter val="2.1.2.3.13"/>
        <filter val="2.1.2.3.14"/>
        <filter val="2.1.2.3.15"/>
        <filter val="2.1.2.3.16"/>
        <filter val="2.1.2.3.17"/>
        <filter val="2.1.2.3.2"/>
        <filter val="2.1.2.3.3"/>
        <filter val="2.1.2.3.4"/>
        <filter val="2.1.2.3.5"/>
        <filter val="2.1.2.3.6"/>
        <filter val="2.1.2.3.7"/>
        <filter val="2.1.2.3.8"/>
        <filter val="2.1.2.3.9"/>
      </filters>
    </filterColumn>
  </autoFilter>
  <mergeCells count="8">
    <mergeCell ref="X3:AE3"/>
    <mergeCell ref="AF3:AO3"/>
    <mergeCell ref="AP3:BG3"/>
    <mergeCell ref="A154:D154"/>
    <mergeCell ref="A155:G155"/>
    <mergeCell ref="A3:M3"/>
    <mergeCell ref="N3:S3"/>
    <mergeCell ref="T3:W3"/>
  </mergeCells>
  <pageMargins left="0.7" right="0.7" top="0.75" bottom="0.75" header="0.3" footer="0.3"/>
  <pageSetup paperSize="9" scale="26" fitToHeight="0" orientation="landscape"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pageSetUpPr fitToPage="1"/>
  </sheetPr>
  <dimension ref="A2:ET167"/>
  <sheetViews>
    <sheetView topLeftCell="A4" workbookViewId="0">
      <pane xSplit="4" ySplit="1" topLeftCell="J5" activePane="bottomRight" state="frozen"/>
      <selection activeCell="A4" sqref="A4"/>
      <selection pane="topRight" activeCell="E4" sqref="E4"/>
      <selection pane="bottomLeft" activeCell="A5" sqref="A5"/>
      <selection pane="bottomRight" activeCell="P13" sqref="P13"/>
    </sheetView>
  </sheetViews>
  <sheetFormatPr defaultRowHeight="12.75" x14ac:dyDescent="0.2"/>
  <cols>
    <col min="1" max="1" width="8.42578125" style="98" customWidth="1"/>
    <col min="2" max="2" width="18.85546875" style="98" customWidth="1"/>
    <col min="3" max="3" width="21.85546875" style="98" customWidth="1"/>
    <col min="4" max="4" width="47.5703125" style="99" customWidth="1"/>
    <col min="5" max="5" width="7" style="99" customWidth="1"/>
    <col min="6" max="6" width="6.42578125" style="99" customWidth="1"/>
    <col min="7" max="7" width="8.7109375" style="99" customWidth="1"/>
    <col min="8" max="8" width="16.28515625" style="99" customWidth="1"/>
    <col min="9" max="9" width="3.7109375" style="99" customWidth="1"/>
    <col min="10" max="12" width="4.85546875" style="99" customWidth="1"/>
    <col min="13" max="13" width="4.140625" style="99" customWidth="1"/>
    <col min="14" max="14" width="15" style="99" customWidth="1"/>
    <col min="15" max="15" width="13.42578125" style="99" customWidth="1"/>
    <col min="16" max="16" width="14.140625" style="99" customWidth="1"/>
    <col min="17" max="18" width="12.85546875" style="99" customWidth="1"/>
    <col min="19" max="19" width="13.7109375" style="99" customWidth="1"/>
    <col min="20" max="20" width="8" style="99" customWidth="1"/>
    <col min="21" max="21" width="8.7109375" style="99" customWidth="1"/>
    <col min="22" max="22" width="8.28515625" style="99" customWidth="1"/>
    <col min="23" max="23" width="9.5703125" style="99" customWidth="1"/>
    <col min="24" max="31" width="12.28515625" style="99" hidden="1" customWidth="1"/>
    <col min="32" max="32" width="12.28515625" style="99" customWidth="1"/>
    <col min="33" max="33" width="9.140625" style="100" customWidth="1"/>
    <col min="34" max="41" width="9.140625" style="100" hidden="1" customWidth="1"/>
    <col min="42" max="42" width="9.140625" style="100"/>
    <col min="43" max="43" width="16.28515625" style="100" customWidth="1"/>
    <col min="44" max="53" width="9.140625" style="100"/>
    <col min="54" max="59" width="9.140625" style="101"/>
    <col min="60" max="60" width="17.7109375" style="146" customWidth="1"/>
    <col min="61" max="61" width="18.85546875" style="101" customWidth="1"/>
    <col min="62" max="150" width="9.140625" style="101"/>
    <col min="151" max="16384" width="9.140625" style="99"/>
  </cols>
  <sheetData>
    <row r="2" spans="1:150" ht="13.5" thickBot="1" x14ac:dyDescent="0.25"/>
    <row r="3" spans="1:150" ht="42" customHeight="1" thickBot="1" x14ac:dyDescent="0.25">
      <c r="A3" s="649" t="s">
        <v>99</v>
      </c>
      <c r="B3" s="650"/>
      <c r="C3" s="650"/>
      <c r="D3" s="650"/>
      <c r="E3" s="650"/>
      <c r="F3" s="650"/>
      <c r="G3" s="650"/>
      <c r="H3" s="650"/>
      <c r="I3" s="650"/>
      <c r="J3" s="650"/>
      <c r="K3" s="650"/>
      <c r="L3" s="650"/>
      <c r="M3" s="651"/>
      <c r="N3" s="649" t="s">
        <v>100</v>
      </c>
      <c r="O3" s="650"/>
      <c r="P3" s="650"/>
      <c r="Q3" s="650"/>
      <c r="R3" s="650"/>
      <c r="S3" s="651"/>
      <c r="T3" s="652" t="s">
        <v>101</v>
      </c>
      <c r="U3" s="652"/>
      <c r="V3" s="652"/>
      <c r="W3" s="652"/>
      <c r="X3" s="649" t="s">
        <v>716</v>
      </c>
      <c r="Y3" s="650"/>
      <c r="Z3" s="650"/>
      <c r="AA3" s="650"/>
      <c r="AB3" s="650"/>
      <c r="AC3" s="650"/>
      <c r="AD3" s="650"/>
      <c r="AE3" s="651"/>
      <c r="AF3" s="642" t="s">
        <v>717</v>
      </c>
      <c r="AG3" s="643"/>
      <c r="AH3" s="643"/>
      <c r="AI3" s="643"/>
      <c r="AJ3" s="643"/>
      <c r="AK3" s="643"/>
      <c r="AL3" s="643"/>
      <c r="AM3" s="643"/>
      <c r="AN3" s="643"/>
      <c r="AO3" s="644"/>
      <c r="AP3" s="645" t="s">
        <v>718</v>
      </c>
      <c r="AQ3" s="646"/>
      <c r="AR3" s="646"/>
      <c r="AS3" s="646"/>
      <c r="AT3" s="646"/>
      <c r="AU3" s="646"/>
      <c r="AV3" s="646"/>
      <c r="AW3" s="646"/>
      <c r="AX3" s="646"/>
      <c r="AY3" s="646"/>
      <c r="AZ3" s="646"/>
      <c r="BA3" s="646"/>
      <c r="BB3" s="646"/>
      <c r="BC3" s="646"/>
      <c r="BD3" s="646"/>
      <c r="BE3" s="646"/>
      <c r="BF3" s="646"/>
      <c r="BG3" s="646"/>
    </row>
    <row r="4" spans="1:150" ht="123.75" customHeight="1" thickBot="1" x14ac:dyDescent="0.25">
      <c r="A4" s="102" t="s">
        <v>79</v>
      </c>
      <c r="B4" s="455" t="s">
        <v>17</v>
      </c>
      <c r="C4" s="455" t="s">
        <v>259</v>
      </c>
      <c r="D4" s="455" t="s">
        <v>102</v>
      </c>
      <c r="E4" s="103" t="s">
        <v>103</v>
      </c>
      <c r="F4" s="103" t="s">
        <v>719</v>
      </c>
      <c r="G4" s="103" t="s">
        <v>2</v>
      </c>
      <c r="H4" s="103" t="s">
        <v>720</v>
      </c>
      <c r="I4" s="103" t="s">
        <v>721</v>
      </c>
      <c r="J4" s="103" t="s">
        <v>722</v>
      </c>
      <c r="K4" s="103" t="s">
        <v>36</v>
      </c>
      <c r="L4" s="103" t="s">
        <v>37</v>
      </c>
      <c r="M4" s="103" t="s">
        <v>723</v>
      </c>
      <c r="N4" s="103" t="s">
        <v>104</v>
      </c>
      <c r="O4" s="103" t="s">
        <v>105</v>
      </c>
      <c r="P4" s="103" t="s">
        <v>106</v>
      </c>
      <c r="Q4" s="103" t="s">
        <v>107</v>
      </c>
      <c r="R4" s="103" t="s">
        <v>108</v>
      </c>
      <c r="S4" s="103" t="s">
        <v>81</v>
      </c>
      <c r="T4" s="104" t="s">
        <v>724</v>
      </c>
      <c r="U4" s="104" t="s">
        <v>725</v>
      </c>
      <c r="V4" s="105" t="s">
        <v>726</v>
      </c>
      <c r="W4" s="104" t="s">
        <v>109</v>
      </c>
      <c r="X4" s="104" t="s">
        <v>74</v>
      </c>
      <c r="Y4" s="104" t="s">
        <v>75</v>
      </c>
      <c r="Z4" s="104" t="s">
        <v>76</v>
      </c>
      <c r="AA4" s="104" t="s">
        <v>77</v>
      </c>
      <c r="AB4" s="104" t="s">
        <v>78</v>
      </c>
      <c r="AC4" s="104" t="s">
        <v>727</v>
      </c>
      <c r="AD4" s="104" t="s">
        <v>728</v>
      </c>
      <c r="AE4" s="104" t="s">
        <v>729</v>
      </c>
      <c r="AF4" s="104" t="s">
        <v>225</v>
      </c>
      <c r="AG4" s="104" t="s">
        <v>730</v>
      </c>
      <c r="AH4" s="104" t="s">
        <v>731</v>
      </c>
      <c r="AI4" s="104" t="s">
        <v>732</v>
      </c>
      <c r="AJ4" s="104" t="s">
        <v>69</v>
      </c>
      <c r="AK4" s="104" t="s">
        <v>733</v>
      </c>
      <c r="AL4" s="104" t="s">
        <v>70</v>
      </c>
      <c r="AM4" s="104" t="s">
        <v>734</v>
      </c>
      <c r="AN4" s="104" t="s">
        <v>71</v>
      </c>
      <c r="AO4" s="104" t="s">
        <v>735</v>
      </c>
      <c r="AP4" s="106" t="s">
        <v>736</v>
      </c>
      <c r="AQ4" s="106" t="s">
        <v>166</v>
      </c>
      <c r="AR4" s="106" t="s">
        <v>48</v>
      </c>
      <c r="AS4" s="106" t="s">
        <v>69</v>
      </c>
      <c r="AT4" s="104" t="s">
        <v>167</v>
      </c>
      <c r="AU4" s="106" t="s">
        <v>49</v>
      </c>
      <c r="AV4" s="106" t="s">
        <v>70</v>
      </c>
      <c r="AW4" s="104" t="s">
        <v>168</v>
      </c>
      <c r="AX4" s="106" t="s">
        <v>50</v>
      </c>
      <c r="AY4" s="106" t="s">
        <v>71</v>
      </c>
      <c r="AZ4" s="104" t="s">
        <v>169</v>
      </c>
      <c r="BA4" s="106" t="s">
        <v>51</v>
      </c>
      <c r="BB4" s="106" t="s">
        <v>72</v>
      </c>
      <c r="BC4" s="104" t="s">
        <v>170</v>
      </c>
      <c r="BD4" s="106" t="s">
        <v>52</v>
      </c>
      <c r="BE4" s="106" t="s">
        <v>73</v>
      </c>
      <c r="BF4" s="104" t="s">
        <v>796</v>
      </c>
      <c r="BG4" s="106" t="s">
        <v>53</v>
      </c>
      <c r="BH4" s="257" t="s">
        <v>797</v>
      </c>
      <c r="BI4" s="146" t="s">
        <v>1013</v>
      </c>
    </row>
    <row r="5" spans="1:150" ht="24.75" hidden="1" customHeight="1" thickBot="1" x14ac:dyDescent="0.25">
      <c r="A5" s="212" t="s">
        <v>791</v>
      </c>
      <c r="B5" s="210"/>
      <c r="C5" s="210"/>
      <c r="D5" s="211" t="s">
        <v>792</v>
      </c>
      <c r="E5" s="17"/>
      <c r="F5" s="17"/>
      <c r="G5" s="17"/>
      <c r="H5" s="17"/>
      <c r="I5" s="17"/>
      <c r="J5" s="17"/>
      <c r="K5" s="17"/>
      <c r="L5" s="17"/>
      <c r="M5" s="17"/>
      <c r="N5" s="17"/>
      <c r="O5" s="17"/>
      <c r="P5" s="17"/>
      <c r="Q5" s="17"/>
      <c r="R5" s="17"/>
      <c r="S5" s="17"/>
      <c r="T5" s="17"/>
      <c r="U5" s="17"/>
      <c r="V5" s="107"/>
      <c r="W5" s="17"/>
      <c r="X5" s="17"/>
      <c r="Y5" s="17"/>
      <c r="Z5" s="17"/>
      <c r="AA5" s="17"/>
      <c r="AB5" s="17"/>
      <c r="AC5" s="17"/>
      <c r="AD5" s="17"/>
      <c r="AE5" s="17"/>
      <c r="AF5" s="17"/>
      <c r="AG5" s="17"/>
      <c r="AH5" s="17"/>
      <c r="AI5" s="17"/>
      <c r="AJ5" s="17"/>
      <c r="AK5" s="17"/>
      <c r="AL5" s="17"/>
      <c r="AM5" s="17"/>
      <c r="AN5" s="17"/>
      <c r="AO5" s="17"/>
      <c r="AP5" s="107"/>
      <c r="AQ5" s="107"/>
      <c r="AR5" s="107"/>
      <c r="AS5" s="107"/>
      <c r="AT5" s="17"/>
      <c r="AU5" s="107"/>
      <c r="AV5" s="107"/>
      <c r="AW5" s="17"/>
      <c r="AX5" s="107"/>
      <c r="AY5" s="107"/>
      <c r="AZ5" s="17"/>
      <c r="BA5" s="107"/>
      <c r="BH5" s="57"/>
      <c r="BI5" s="131"/>
    </row>
    <row r="6" spans="1:150" ht="24.75" hidden="1" customHeight="1" thickBot="1" x14ac:dyDescent="0.25">
      <c r="A6" s="15" t="s">
        <v>82</v>
      </c>
      <c r="B6" s="16" t="s">
        <v>83</v>
      </c>
      <c r="C6" s="16"/>
      <c r="D6" s="16" t="s">
        <v>260</v>
      </c>
      <c r="E6" s="17"/>
      <c r="F6" s="17"/>
      <c r="G6" s="17"/>
      <c r="H6" s="17"/>
      <c r="I6" s="17"/>
      <c r="J6" s="17"/>
      <c r="K6" s="17"/>
      <c r="L6" s="17"/>
      <c r="M6" s="17"/>
      <c r="N6" s="17"/>
      <c r="O6" s="17"/>
      <c r="P6" s="17"/>
      <c r="Q6" s="17"/>
      <c r="R6" s="17"/>
      <c r="S6" s="17"/>
      <c r="T6" s="17"/>
      <c r="U6" s="17"/>
      <c r="V6" s="18"/>
      <c r="W6" s="19"/>
      <c r="X6" s="17"/>
      <c r="Y6" s="17"/>
      <c r="Z6" s="17"/>
      <c r="AA6" s="17"/>
      <c r="AB6" s="17"/>
      <c r="AC6" s="17"/>
      <c r="AD6" s="17"/>
      <c r="AE6" s="17"/>
      <c r="AF6" s="17"/>
      <c r="AG6" s="17"/>
      <c r="AH6" s="17"/>
      <c r="AI6" s="17"/>
      <c r="AK6" s="17"/>
      <c r="AL6" s="17"/>
      <c r="AM6" s="17"/>
      <c r="AN6" s="17"/>
      <c r="AO6" s="17"/>
      <c r="AP6" s="107"/>
      <c r="AQ6" s="107"/>
      <c r="AR6" s="107"/>
      <c r="AS6" s="107"/>
      <c r="AT6" s="17"/>
      <c r="AU6" s="107"/>
      <c r="AV6" s="107"/>
      <c r="AW6" s="17"/>
      <c r="AX6" s="107"/>
      <c r="AY6" s="107"/>
      <c r="AZ6" s="17"/>
      <c r="BA6" s="107"/>
      <c r="BH6" s="57"/>
      <c r="BI6" s="131"/>
    </row>
    <row r="7" spans="1:150" ht="24.75" hidden="1" customHeight="1" thickBot="1" x14ac:dyDescent="0.25">
      <c r="A7" s="15" t="s">
        <v>84</v>
      </c>
      <c r="B7" s="16" t="s">
        <v>83</v>
      </c>
      <c r="C7" s="16"/>
      <c r="D7" s="16" t="s">
        <v>261</v>
      </c>
      <c r="E7" s="17"/>
      <c r="F7" s="17"/>
      <c r="G7" s="17"/>
      <c r="H7" s="17"/>
      <c r="I7" s="17"/>
      <c r="J7" s="17"/>
      <c r="K7" s="17"/>
      <c r="L7" s="17"/>
      <c r="M7" s="17"/>
      <c r="N7" s="17"/>
      <c r="O7" s="17"/>
      <c r="P7" s="17"/>
      <c r="Q7" s="17"/>
      <c r="R7" s="17"/>
      <c r="S7" s="17"/>
      <c r="T7" s="17"/>
      <c r="U7" s="17"/>
      <c r="V7" s="18"/>
      <c r="W7" s="19"/>
      <c r="X7" s="17"/>
      <c r="Y7" s="17"/>
      <c r="Z7" s="17"/>
      <c r="AA7" s="17"/>
      <c r="AB7" s="17"/>
      <c r="AC7" s="17"/>
      <c r="AD7" s="17"/>
      <c r="AE7" s="17"/>
      <c r="AF7" s="17"/>
      <c r="AG7" s="17"/>
      <c r="AH7" s="17"/>
      <c r="AI7" s="17"/>
      <c r="AK7" s="17"/>
      <c r="AL7" s="17"/>
      <c r="AM7" s="17"/>
      <c r="AN7" s="17"/>
      <c r="AO7" s="17"/>
      <c r="AP7" s="107"/>
      <c r="AQ7" s="107"/>
      <c r="AR7" s="107"/>
      <c r="AS7" s="107"/>
      <c r="AT7" s="17"/>
      <c r="AU7" s="107"/>
      <c r="AV7" s="107"/>
      <c r="AW7" s="17"/>
      <c r="AX7" s="107"/>
      <c r="AY7" s="107"/>
      <c r="AZ7" s="17"/>
      <c r="BA7" s="107"/>
      <c r="BH7" s="57"/>
      <c r="BI7" s="131"/>
    </row>
    <row r="8" spans="1:150" s="113" customFormat="1" ht="25.5" hidden="1" customHeight="1" x14ac:dyDescent="0.2">
      <c r="A8" s="20" t="s">
        <v>85</v>
      </c>
      <c r="B8" s="21" t="s">
        <v>83</v>
      </c>
      <c r="C8" s="21"/>
      <c r="D8" s="22" t="s">
        <v>262</v>
      </c>
      <c r="E8" s="23"/>
      <c r="F8" s="23"/>
      <c r="G8" s="23"/>
      <c r="H8" s="23"/>
      <c r="I8" s="23"/>
      <c r="J8" s="23"/>
      <c r="K8" s="23"/>
      <c r="L8" s="23"/>
      <c r="M8" s="23"/>
      <c r="N8" s="23"/>
      <c r="O8" s="23"/>
      <c r="P8" s="23"/>
      <c r="Q8" s="23"/>
      <c r="R8" s="23"/>
      <c r="S8" s="24"/>
      <c r="T8" s="25"/>
      <c r="U8" s="26"/>
      <c r="V8" s="27"/>
      <c r="W8" s="28"/>
      <c r="X8" s="108"/>
      <c r="Y8" s="108"/>
      <c r="Z8" s="108"/>
      <c r="AA8" s="108"/>
      <c r="AB8" s="108"/>
      <c r="AC8" s="108"/>
      <c r="AD8" s="108"/>
      <c r="AE8" s="109"/>
      <c r="AF8" s="110"/>
      <c r="AG8" s="110"/>
      <c r="AH8" s="110"/>
      <c r="AI8" s="111"/>
      <c r="AJ8" s="109"/>
      <c r="AK8" s="112"/>
      <c r="AL8" s="110"/>
      <c r="AM8" s="110"/>
      <c r="AN8" s="110"/>
      <c r="AO8" s="110"/>
      <c r="AP8" s="110"/>
      <c r="AQ8" s="110"/>
      <c r="AR8" s="110"/>
      <c r="AS8" s="110"/>
      <c r="AT8" s="110"/>
      <c r="AU8" s="110"/>
      <c r="AV8" s="110"/>
      <c r="AW8" s="110"/>
      <c r="AX8" s="110"/>
      <c r="AY8" s="110"/>
      <c r="AZ8" s="110"/>
      <c r="BA8" s="110"/>
      <c r="BB8" s="110"/>
      <c r="BC8" s="110"/>
      <c r="BD8" s="110"/>
      <c r="BE8" s="110"/>
      <c r="BF8" s="110"/>
      <c r="BG8" s="111"/>
      <c r="BH8" s="371"/>
      <c r="BI8" s="13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1"/>
      <c r="DQ8" s="101"/>
      <c r="DR8" s="101"/>
      <c r="DS8" s="101"/>
      <c r="DT8" s="101"/>
      <c r="DU8" s="101"/>
      <c r="DV8" s="101"/>
      <c r="DW8" s="101"/>
      <c r="DX8" s="101"/>
      <c r="DY8" s="101"/>
      <c r="DZ8" s="101"/>
      <c r="EA8" s="101"/>
      <c r="EB8" s="101"/>
      <c r="EC8" s="101"/>
      <c r="ED8" s="101"/>
      <c r="EE8" s="101"/>
      <c r="EF8" s="101"/>
      <c r="EG8" s="101"/>
      <c r="EH8" s="101"/>
      <c r="EI8" s="101"/>
      <c r="EJ8" s="101"/>
      <c r="EK8" s="101"/>
      <c r="EL8" s="101"/>
      <c r="EM8" s="101"/>
      <c r="EN8" s="101"/>
      <c r="EO8" s="101"/>
      <c r="EP8" s="101"/>
      <c r="EQ8" s="101"/>
      <c r="ER8" s="101"/>
      <c r="ES8" s="101"/>
      <c r="ET8" s="101"/>
    </row>
    <row r="9" spans="1:150" ht="25.5" hidden="1" customHeight="1" x14ac:dyDescent="0.25">
      <c r="A9" s="29" t="s">
        <v>110</v>
      </c>
      <c r="B9" s="29" t="s">
        <v>263</v>
      </c>
      <c r="C9" s="29" t="s">
        <v>264</v>
      </c>
      <c r="D9" s="30" t="s">
        <v>265</v>
      </c>
      <c r="E9" s="31" t="s">
        <v>266</v>
      </c>
      <c r="F9" s="32" t="str">
        <f>'Lyginamasis 20201230'!J5&amp;" "</f>
        <v xml:space="preserve"> </v>
      </c>
      <c r="G9" s="32" t="s">
        <v>267</v>
      </c>
      <c r="H9" s="32" t="s">
        <v>119</v>
      </c>
      <c r="I9" s="32" t="s">
        <v>115</v>
      </c>
      <c r="J9" s="32"/>
      <c r="K9" s="32"/>
      <c r="L9" s="32"/>
      <c r="M9" s="32"/>
      <c r="N9" s="33">
        <v>996471.76</v>
      </c>
      <c r="O9" s="33">
        <v>74735.38</v>
      </c>
      <c r="P9" s="33">
        <v>74735.38</v>
      </c>
      <c r="Q9" s="33"/>
      <c r="R9" s="33"/>
      <c r="S9" s="33">
        <v>847001</v>
      </c>
      <c r="T9" s="34">
        <v>42705</v>
      </c>
      <c r="U9" s="35">
        <v>42767</v>
      </c>
      <c r="V9" s="35">
        <v>42883</v>
      </c>
      <c r="W9" s="36">
        <v>43616</v>
      </c>
      <c r="Y9" s="114">
        <v>169400.2</v>
      </c>
      <c r="Z9" s="114">
        <v>338800.4</v>
      </c>
      <c r="AA9" s="114">
        <v>338800.4</v>
      </c>
      <c r="AB9" s="114"/>
      <c r="AC9" s="114"/>
      <c r="AD9" s="114"/>
      <c r="AE9" s="115"/>
      <c r="AF9" s="116">
        <v>29</v>
      </c>
      <c r="AG9" s="116" t="s">
        <v>249</v>
      </c>
      <c r="AH9" s="117">
        <v>30</v>
      </c>
      <c r="AI9" s="116" t="s">
        <v>250</v>
      </c>
      <c r="AJ9" s="118">
        <v>34</v>
      </c>
      <c r="AK9" s="118" t="s">
        <v>252</v>
      </c>
      <c r="AL9" s="119"/>
      <c r="AM9" s="120"/>
      <c r="AN9" s="120"/>
      <c r="AO9" s="120"/>
      <c r="AP9" s="117" t="s">
        <v>174</v>
      </c>
      <c r="AQ9" s="116" t="s">
        <v>737</v>
      </c>
      <c r="AR9" s="117">
        <v>36000</v>
      </c>
      <c r="AS9" s="116" t="s">
        <v>175</v>
      </c>
      <c r="AT9" s="121" t="s">
        <v>738</v>
      </c>
      <c r="AU9" s="117">
        <v>700</v>
      </c>
      <c r="AV9" s="120"/>
      <c r="AW9" s="120"/>
      <c r="AX9" s="120"/>
      <c r="AY9" s="120"/>
      <c r="AZ9" s="120"/>
      <c r="BA9" s="120"/>
      <c r="BB9" s="120"/>
      <c r="BC9" s="120"/>
      <c r="BD9" s="120"/>
      <c r="BE9" s="120"/>
      <c r="BF9" s="120"/>
      <c r="BG9" s="135"/>
      <c r="BH9" s="57" t="s">
        <v>857</v>
      </c>
      <c r="BI9" s="364" t="s">
        <v>941</v>
      </c>
      <c r="BJ9" s="122"/>
      <c r="BK9" s="122"/>
      <c r="BL9" s="122"/>
      <c r="BM9" s="122"/>
      <c r="BN9" s="122"/>
    </row>
    <row r="10" spans="1:150" ht="25.5" hidden="1" customHeight="1" x14ac:dyDescent="0.25">
      <c r="A10" s="29" t="s">
        <v>268</v>
      </c>
      <c r="B10" s="29" t="s">
        <v>269</v>
      </c>
      <c r="C10" s="29" t="s">
        <v>270</v>
      </c>
      <c r="D10" s="30" t="s">
        <v>271</v>
      </c>
      <c r="E10" s="31" t="s">
        <v>272</v>
      </c>
      <c r="F10" s="32" t="s">
        <v>114</v>
      </c>
      <c r="G10" s="32" t="s">
        <v>273</v>
      </c>
      <c r="H10" s="32" t="s">
        <v>119</v>
      </c>
      <c r="I10" s="32" t="s">
        <v>115</v>
      </c>
      <c r="J10" s="32"/>
      <c r="K10" s="32"/>
      <c r="L10" s="32"/>
      <c r="M10" s="32"/>
      <c r="N10" s="33">
        <v>870553</v>
      </c>
      <c r="O10" s="33">
        <v>65292</v>
      </c>
      <c r="P10" s="33">
        <v>65291</v>
      </c>
      <c r="Q10" s="33">
        <v>0</v>
      </c>
      <c r="R10" s="33">
        <v>0</v>
      </c>
      <c r="S10" s="33">
        <v>739970</v>
      </c>
      <c r="T10" s="34">
        <v>42583</v>
      </c>
      <c r="U10" s="35">
        <v>42614</v>
      </c>
      <c r="V10" s="35">
        <v>42704</v>
      </c>
      <c r="W10" s="36">
        <v>43465</v>
      </c>
      <c r="X10" s="114">
        <v>147994</v>
      </c>
      <c r="Y10" s="114">
        <v>295988</v>
      </c>
      <c r="Z10" s="114">
        <v>295988</v>
      </c>
      <c r="AA10" s="114">
        <v>0</v>
      </c>
      <c r="AB10" s="114">
        <v>0</v>
      </c>
      <c r="AC10" s="123"/>
      <c r="AD10" s="123"/>
      <c r="AE10" s="115"/>
      <c r="AF10" s="124">
        <v>29</v>
      </c>
      <c r="AG10" s="124" t="s">
        <v>249</v>
      </c>
      <c r="AH10" s="125">
        <v>30</v>
      </c>
      <c r="AI10" s="126" t="s">
        <v>250</v>
      </c>
      <c r="AJ10" s="127"/>
      <c r="AK10" s="128"/>
      <c r="AL10" s="120"/>
      <c r="AM10" s="120"/>
      <c r="AN10" s="120"/>
      <c r="AO10" s="120"/>
      <c r="AP10" s="120" t="s">
        <v>174</v>
      </c>
      <c r="AQ10" s="129" t="s">
        <v>737</v>
      </c>
      <c r="AR10" s="129">
        <v>34600</v>
      </c>
      <c r="AS10" s="129"/>
      <c r="AT10" s="129"/>
      <c r="AU10" s="120"/>
      <c r="AV10" s="120"/>
      <c r="AW10" s="120"/>
      <c r="AX10" s="120"/>
      <c r="AY10" s="120"/>
      <c r="AZ10" s="120"/>
      <c r="BA10" s="120"/>
      <c r="BB10" s="120"/>
      <c r="BC10" s="120"/>
      <c r="BD10" s="120"/>
      <c r="BE10" s="120"/>
      <c r="BF10" s="120"/>
      <c r="BG10" s="135"/>
      <c r="BH10" s="57" t="s">
        <v>856</v>
      </c>
      <c r="BI10" s="364" t="s">
        <v>941</v>
      </c>
    </row>
    <row r="11" spans="1:150" s="113" customFormat="1" ht="25.5" hidden="1" customHeight="1" x14ac:dyDescent="0.25">
      <c r="A11" s="20" t="s">
        <v>86</v>
      </c>
      <c r="B11" s="21" t="s">
        <v>83</v>
      </c>
      <c r="C11" s="21"/>
      <c r="D11" s="37" t="s">
        <v>274</v>
      </c>
      <c r="E11" s="23"/>
      <c r="F11" s="23"/>
      <c r="G11" s="23"/>
      <c r="H11" s="23"/>
      <c r="I11" s="23"/>
      <c r="J11" s="23"/>
      <c r="K11" s="23"/>
      <c r="L11" s="23"/>
      <c r="M11" s="23"/>
      <c r="N11" s="23"/>
      <c r="O11" s="23"/>
      <c r="P11" s="23"/>
      <c r="Q11" s="23"/>
      <c r="R11" s="23"/>
      <c r="S11" s="24"/>
      <c r="T11" s="25"/>
      <c r="U11" s="38"/>
      <c r="V11" s="38"/>
      <c r="W11" s="28" t="s">
        <v>275</v>
      </c>
      <c r="X11" s="108"/>
      <c r="Y11" s="108"/>
      <c r="Z11" s="108"/>
      <c r="AA11" s="108"/>
      <c r="AB11" s="108"/>
      <c r="AC11" s="108"/>
      <c r="AD11" s="108"/>
      <c r="AE11" s="109"/>
      <c r="AF11" s="110"/>
      <c r="AG11" s="110"/>
      <c r="AH11" s="110"/>
      <c r="AI11" s="111"/>
      <c r="AJ11" s="109"/>
      <c r="AK11" s="112"/>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1"/>
      <c r="BH11" s="57"/>
      <c r="BI11" s="364" t="s">
        <v>275</v>
      </c>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1"/>
      <c r="DV11" s="101"/>
      <c r="DW11" s="101"/>
      <c r="DX11" s="101"/>
      <c r="DY11" s="101"/>
      <c r="DZ11" s="101"/>
      <c r="EA11" s="101"/>
      <c r="EB11" s="101"/>
      <c r="EC11" s="101"/>
      <c r="ED11" s="101"/>
      <c r="EE11" s="101"/>
      <c r="EF11" s="101"/>
      <c r="EG11" s="101"/>
      <c r="EH11" s="101"/>
      <c r="EI11" s="101"/>
      <c r="EJ11" s="101"/>
      <c r="EK11" s="101"/>
      <c r="EL11" s="101"/>
      <c r="EM11" s="101"/>
      <c r="EN11" s="101"/>
      <c r="EO11" s="101"/>
      <c r="EP11" s="101"/>
      <c r="EQ11" s="101"/>
      <c r="ER11" s="101"/>
      <c r="ES11" s="101"/>
      <c r="ET11" s="101"/>
    </row>
    <row r="12" spans="1:150" s="101" customFormat="1" ht="25.5" customHeight="1" x14ac:dyDescent="0.25">
      <c r="A12" s="39" t="s">
        <v>276</v>
      </c>
      <c r="B12" s="39" t="s">
        <v>277</v>
      </c>
      <c r="C12" s="29" t="s">
        <v>278</v>
      </c>
      <c r="D12" s="40" t="s">
        <v>279</v>
      </c>
      <c r="E12" s="41" t="s">
        <v>280</v>
      </c>
      <c r="F12" s="41" t="s">
        <v>114</v>
      </c>
      <c r="G12" s="41" t="s">
        <v>281</v>
      </c>
      <c r="H12" s="41" t="s">
        <v>282</v>
      </c>
      <c r="I12" s="41" t="s">
        <v>115</v>
      </c>
      <c r="J12" s="41" t="s">
        <v>112</v>
      </c>
      <c r="K12" s="41"/>
      <c r="L12" s="41"/>
      <c r="M12" s="41"/>
      <c r="N12" s="42" t="s">
        <v>1261</v>
      </c>
      <c r="O12" s="42" t="s">
        <v>1262</v>
      </c>
      <c r="P12" s="42" t="s">
        <v>1291</v>
      </c>
      <c r="Q12" s="42"/>
      <c r="R12" s="42"/>
      <c r="S12" s="42" t="s">
        <v>1260</v>
      </c>
      <c r="T12" s="43">
        <v>42675</v>
      </c>
      <c r="U12" s="44">
        <v>42705</v>
      </c>
      <c r="V12" s="44">
        <v>42824</v>
      </c>
      <c r="W12" s="45">
        <v>43496</v>
      </c>
      <c r="X12" s="91">
        <v>0</v>
      </c>
      <c r="Y12" s="91">
        <v>227566.4</v>
      </c>
      <c r="Z12" s="130">
        <v>135621.20000000001</v>
      </c>
      <c r="AA12" s="130">
        <v>71242.399999999994</v>
      </c>
      <c r="AB12" s="130">
        <v>0</v>
      </c>
      <c r="AC12" s="130"/>
      <c r="AD12" s="130"/>
      <c r="AE12" s="131"/>
      <c r="AF12" s="117">
        <v>29</v>
      </c>
      <c r="AG12" s="116" t="s">
        <v>249</v>
      </c>
      <c r="AH12" s="117"/>
      <c r="AI12" s="132"/>
      <c r="AJ12" s="131"/>
      <c r="AK12" s="133"/>
      <c r="AL12" s="117"/>
      <c r="AM12" s="117"/>
      <c r="AN12" s="117"/>
      <c r="AO12" s="117"/>
      <c r="AP12" s="117" t="s">
        <v>171</v>
      </c>
      <c r="AQ12" s="116" t="s">
        <v>739</v>
      </c>
      <c r="AR12" s="116">
        <v>8583.42</v>
      </c>
      <c r="AS12" s="117" t="s">
        <v>172</v>
      </c>
      <c r="AT12" s="116" t="s">
        <v>740</v>
      </c>
      <c r="AU12" s="116">
        <v>423.58</v>
      </c>
      <c r="AV12" s="117"/>
      <c r="AW12" s="117"/>
      <c r="AX12" s="117"/>
      <c r="AY12" s="117"/>
      <c r="AZ12" s="117"/>
      <c r="BA12" s="117"/>
      <c r="BB12" s="117"/>
      <c r="BC12" s="117"/>
      <c r="BD12" s="117"/>
      <c r="BE12" s="117"/>
      <c r="BF12" s="117"/>
      <c r="BG12" s="132"/>
      <c r="BH12" s="57" t="s">
        <v>827</v>
      </c>
      <c r="BI12" s="364" t="s">
        <v>939</v>
      </c>
    </row>
    <row r="13" spans="1:150" s="101" customFormat="1" ht="25.5" customHeight="1" x14ac:dyDescent="0.25">
      <c r="A13" s="39" t="s">
        <v>113</v>
      </c>
      <c r="B13" s="39" t="s">
        <v>283</v>
      </c>
      <c r="C13" s="39" t="s">
        <v>284</v>
      </c>
      <c r="D13" s="40" t="s">
        <v>285</v>
      </c>
      <c r="E13" s="41" t="s">
        <v>280</v>
      </c>
      <c r="F13" s="41" t="str">
        <f>'Lyginamasis 20201230'!J9&amp;" "</f>
        <v xml:space="preserve"> </v>
      </c>
      <c r="G13" s="41" t="s">
        <v>281</v>
      </c>
      <c r="H13" s="41" t="s">
        <v>282</v>
      </c>
      <c r="I13" s="41" t="s">
        <v>115</v>
      </c>
      <c r="J13" s="41" t="s">
        <v>112</v>
      </c>
      <c r="K13" s="41"/>
      <c r="L13" s="41"/>
      <c r="M13" s="41"/>
      <c r="N13" s="42">
        <v>351133</v>
      </c>
      <c r="O13" s="42">
        <v>17556.650000000001</v>
      </c>
      <c r="P13" s="42">
        <v>35113.300000000003</v>
      </c>
      <c r="Q13" s="42"/>
      <c r="R13" s="42"/>
      <c r="S13" s="42">
        <v>298463.05</v>
      </c>
      <c r="T13" s="43">
        <v>42675</v>
      </c>
      <c r="U13" s="44">
        <v>42705</v>
      </c>
      <c r="V13" s="44">
        <v>42824</v>
      </c>
      <c r="W13" s="45">
        <v>43524</v>
      </c>
      <c r="X13" s="91">
        <v>0</v>
      </c>
      <c r="Y13" s="130">
        <v>118377.60000000001</v>
      </c>
      <c r="Z13" s="130">
        <v>121184.9</v>
      </c>
      <c r="AA13" s="130">
        <v>105926.5</v>
      </c>
      <c r="AB13" s="130">
        <v>0</v>
      </c>
      <c r="AC13" s="130"/>
      <c r="AD13" s="130"/>
      <c r="AE13" s="131"/>
      <c r="AF13" s="117">
        <v>28</v>
      </c>
      <c r="AG13" s="116" t="s">
        <v>248</v>
      </c>
      <c r="AH13" s="117"/>
      <c r="AI13" s="134"/>
      <c r="AJ13" s="131"/>
      <c r="AK13" s="133"/>
      <c r="AL13" s="117"/>
      <c r="AM13" s="117"/>
      <c r="AN13" s="117"/>
      <c r="AO13" s="117"/>
      <c r="AP13" s="117" t="s">
        <v>171</v>
      </c>
      <c r="AQ13" s="116" t="s">
        <v>739</v>
      </c>
      <c r="AR13" s="116">
        <v>33516</v>
      </c>
      <c r="AS13" s="116"/>
      <c r="AT13" s="116"/>
      <c r="AU13" s="117"/>
      <c r="AV13" s="117"/>
      <c r="AW13" s="117"/>
      <c r="AX13" s="117"/>
      <c r="AY13" s="117"/>
      <c r="AZ13" s="117"/>
      <c r="BA13" s="117"/>
      <c r="BB13" s="117"/>
      <c r="BC13" s="117"/>
      <c r="BD13" s="117"/>
      <c r="BE13" s="117"/>
      <c r="BF13" s="117"/>
      <c r="BG13" s="132"/>
      <c r="BH13" s="57" t="s">
        <v>826</v>
      </c>
      <c r="BI13" s="364" t="s">
        <v>939</v>
      </c>
    </row>
    <row r="14" spans="1:150" s="113" customFormat="1" ht="25.5" hidden="1" customHeight="1" x14ac:dyDescent="0.25">
      <c r="A14" s="20" t="s">
        <v>87</v>
      </c>
      <c r="B14" s="21" t="s">
        <v>83</v>
      </c>
      <c r="C14" s="21"/>
      <c r="D14" s="22" t="s">
        <v>286</v>
      </c>
      <c r="E14" s="23"/>
      <c r="F14" s="23"/>
      <c r="G14" s="23"/>
      <c r="H14" s="23"/>
      <c r="I14" s="23"/>
      <c r="J14" s="23"/>
      <c r="K14" s="23"/>
      <c r="L14" s="23"/>
      <c r="M14" s="23"/>
      <c r="N14" s="23"/>
      <c r="O14" s="23"/>
      <c r="P14" s="23"/>
      <c r="Q14" s="23"/>
      <c r="R14" s="23"/>
      <c r="S14" s="24"/>
      <c r="T14" s="25"/>
      <c r="U14" s="38"/>
      <c r="V14" s="38"/>
      <c r="W14" s="28" t="s">
        <v>275</v>
      </c>
      <c r="X14" s="108"/>
      <c r="Y14" s="108"/>
      <c r="Z14" s="108"/>
      <c r="AA14" s="108"/>
      <c r="AB14" s="108"/>
      <c r="AC14" s="108"/>
      <c r="AD14" s="108"/>
      <c r="AE14" s="109"/>
      <c r="AF14" s="110"/>
      <c r="AG14" s="110"/>
      <c r="AH14" s="110"/>
      <c r="AI14" s="111"/>
      <c r="AJ14" s="109"/>
      <c r="AK14" s="112"/>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1"/>
      <c r="BH14" s="57"/>
      <c r="BI14" s="364" t="s">
        <v>275</v>
      </c>
      <c r="BJ14" s="101"/>
      <c r="BK14" s="101"/>
      <c r="BL14" s="101"/>
      <c r="BM14" s="101"/>
      <c r="BN14" s="101"/>
      <c r="BO14" s="101"/>
      <c r="BP14" s="101"/>
      <c r="BQ14" s="101"/>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row>
    <row r="15" spans="1:150" ht="47.25" customHeight="1" x14ac:dyDescent="0.25">
      <c r="A15" s="29" t="s">
        <v>116</v>
      </c>
      <c r="B15" s="29" t="s">
        <v>287</v>
      </c>
      <c r="C15" s="29" t="s">
        <v>288</v>
      </c>
      <c r="D15" s="30" t="s">
        <v>289</v>
      </c>
      <c r="E15" s="31" t="s">
        <v>272</v>
      </c>
      <c r="F15" s="32" t="s">
        <v>114</v>
      </c>
      <c r="G15" s="32" t="s">
        <v>290</v>
      </c>
      <c r="H15" s="32" t="s">
        <v>291</v>
      </c>
      <c r="I15" s="32" t="s">
        <v>111</v>
      </c>
      <c r="J15" s="32" t="s">
        <v>112</v>
      </c>
      <c r="K15" s="32"/>
      <c r="L15" s="32"/>
      <c r="M15" s="32"/>
      <c r="N15" s="33" t="s">
        <v>1268</v>
      </c>
      <c r="O15" s="33" t="s">
        <v>1270</v>
      </c>
      <c r="P15" s="33" t="s">
        <v>1269</v>
      </c>
      <c r="Q15" s="33">
        <v>0</v>
      </c>
      <c r="R15" s="33">
        <v>0</v>
      </c>
      <c r="S15" s="33" t="s">
        <v>1271</v>
      </c>
      <c r="T15" s="34">
        <v>42309</v>
      </c>
      <c r="U15" s="35">
        <v>42491</v>
      </c>
      <c r="V15" s="35">
        <v>42673</v>
      </c>
      <c r="W15" s="36">
        <v>43339</v>
      </c>
      <c r="X15" s="114">
        <v>600000</v>
      </c>
      <c r="Y15" s="114">
        <v>268900</v>
      </c>
      <c r="Z15" s="114">
        <v>0</v>
      </c>
      <c r="AA15" s="114">
        <v>0</v>
      </c>
      <c r="AB15" s="114">
        <v>0</v>
      </c>
      <c r="AC15" s="114"/>
      <c r="AD15" s="114"/>
      <c r="AE15" s="115"/>
      <c r="AF15" s="120">
        <v>34</v>
      </c>
      <c r="AG15" s="129" t="s">
        <v>741</v>
      </c>
      <c r="AH15" s="120"/>
      <c r="AI15" s="135"/>
      <c r="AJ15" s="136"/>
      <c r="AK15" s="119"/>
      <c r="AL15" s="120"/>
      <c r="AM15" s="120"/>
      <c r="AN15" s="120"/>
      <c r="AO15" s="120"/>
      <c r="AP15" s="120" t="s">
        <v>171</v>
      </c>
      <c r="AQ15" s="129" t="s">
        <v>739</v>
      </c>
      <c r="AR15" s="129">
        <v>4719.5</v>
      </c>
      <c r="AS15" s="129" t="s">
        <v>172</v>
      </c>
      <c r="AT15" s="129" t="s">
        <v>740</v>
      </c>
      <c r="AU15" s="120">
        <v>1757.57</v>
      </c>
      <c r="AV15" s="120"/>
      <c r="AW15" s="120"/>
      <c r="AX15" s="120"/>
      <c r="AY15" s="120"/>
      <c r="AZ15" s="120"/>
      <c r="BA15" s="120"/>
      <c r="BB15" s="120"/>
      <c r="BC15" s="120"/>
      <c r="BD15" s="120"/>
      <c r="BE15" s="120"/>
      <c r="BF15" s="120"/>
      <c r="BG15" s="135"/>
      <c r="BH15" s="57" t="s">
        <v>878</v>
      </c>
      <c r="BI15" s="364" t="s">
        <v>939</v>
      </c>
    </row>
    <row r="16" spans="1:150" ht="47.25" hidden="1" customHeight="1" x14ac:dyDescent="0.25">
      <c r="A16" s="29" t="s">
        <v>1075</v>
      </c>
      <c r="B16" s="29" t="s">
        <v>1207</v>
      </c>
      <c r="C16" s="29"/>
      <c r="D16" s="30" t="s">
        <v>1079</v>
      </c>
      <c r="E16" s="31" t="s">
        <v>1080</v>
      </c>
      <c r="F16" s="32"/>
      <c r="G16" s="32" t="s">
        <v>1081</v>
      </c>
      <c r="H16" s="32"/>
      <c r="I16" s="32"/>
      <c r="J16" s="32"/>
      <c r="K16" s="32" t="s">
        <v>36</v>
      </c>
      <c r="L16" s="32"/>
      <c r="M16" s="32"/>
      <c r="N16" s="33">
        <v>40000000</v>
      </c>
      <c r="O16" s="33"/>
      <c r="P16" s="33"/>
      <c r="Q16" s="33">
        <v>40000000</v>
      </c>
      <c r="R16" s="33"/>
      <c r="S16" s="33"/>
      <c r="T16" s="35"/>
      <c r="U16" s="35"/>
      <c r="V16" s="35">
        <v>43724</v>
      </c>
      <c r="W16" s="36">
        <v>45291</v>
      </c>
      <c r="X16" s="114"/>
      <c r="Y16" s="114"/>
      <c r="Z16" s="114"/>
      <c r="AA16" s="114"/>
      <c r="AB16" s="114"/>
      <c r="AC16" s="114"/>
      <c r="AD16" s="114"/>
      <c r="AE16" s="115"/>
      <c r="AF16" s="120">
        <v>51</v>
      </c>
      <c r="AG16" s="129" t="s">
        <v>1082</v>
      </c>
      <c r="AH16" s="120"/>
      <c r="AI16" s="120"/>
      <c r="AJ16" s="136"/>
      <c r="AK16" s="120"/>
      <c r="AL16" s="120"/>
      <c r="AM16" s="120"/>
      <c r="AN16" s="120"/>
      <c r="AO16" s="120"/>
      <c r="AP16" s="120"/>
      <c r="AQ16" s="129" t="s">
        <v>1083</v>
      </c>
      <c r="AR16" s="129">
        <v>50</v>
      </c>
      <c r="AS16" s="129"/>
      <c r="AT16" s="129" t="s">
        <v>1084</v>
      </c>
      <c r="AU16" s="120">
        <v>90</v>
      </c>
      <c r="AV16" s="120"/>
      <c r="AW16" s="120"/>
      <c r="AX16" s="120"/>
      <c r="AY16" s="120"/>
      <c r="AZ16" s="120"/>
      <c r="BA16" s="120"/>
      <c r="BB16" s="120"/>
      <c r="BC16" s="120"/>
      <c r="BD16" s="120"/>
      <c r="BE16" s="120"/>
      <c r="BF16" s="120"/>
      <c r="BG16" s="135"/>
      <c r="BH16" s="57" t="s">
        <v>1085</v>
      </c>
      <c r="BI16" s="364"/>
    </row>
    <row r="17" spans="1:150" s="113" customFormat="1" ht="25.5" hidden="1" customHeight="1" x14ac:dyDescent="0.25">
      <c r="A17" s="20" t="s">
        <v>88</v>
      </c>
      <c r="B17" s="21" t="s">
        <v>83</v>
      </c>
      <c r="C17" s="21"/>
      <c r="D17" s="22" t="s">
        <v>292</v>
      </c>
      <c r="E17" s="23"/>
      <c r="F17" s="23"/>
      <c r="G17" s="23"/>
      <c r="H17" s="23"/>
      <c r="I17" s="23"/>
      <c r="J17" s="23"/>
      <c r="K17" s="23"/>
      <c r="L17" s="23"/>
      <c r="M17" s="23"/>
      <c r="N17" s="23"/>
      <c r="O17" s="23"/>
      <c r="P17" s="23"/>
      <c r="Q17" s="23"/>
      <c r="R17" s="23"/>
      <c r="S17" s="24"/>
      <c r="T17" s="25"/>
      <c r="U17" s="38"/>
      <c r="V17" s="38"/>
      <c r="W17" s="28" t="s">
        <v>275</v>
      </c>
      <c r="X17" s="108"/>
      <c r="Y17" s="108"/>
      <c r="Z17" s="108"/>
      <c r="AA17" s="108"/>
      <c r="AB17" s="108"/>
      <c r="AC17" s="108"/>
      <c r="AD17" s="108"/>
      <c r="AE17" s="109"/>
      <c r="AF17" s="110"/>
      <c r="AG17" s="110"/>
      <c r="AH17" s="110"/>
      <c r="AI17" s="111"/>
      <c r="AJ17" s="109"/>
      <c r="AK17" s="112"/>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1"/>
      <c r="BH17" s="57"/>
      <c r="BI17" s="364" t="s">
        <v>275</v>
      </c>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row>
    <row r="18" spans="1:150" ht="25.5" customHeight="1" x14ac:dyDescent="0.25">
      <c r="A18" s="349" t="s">
        <v>293</v>
      </c>
      <c r="B18" s="349" t="s">
        <v>294</v>
      </c>
      <c r="C18" s="349" t="s">
        <v>295</v>
      </c>
      <c r="D18" s="350" t="s">
        <v>296</v>
      </c>
      <c r="E18" s="351" t="s">
        <v>297</v>
      </c>
      <c r="F18" s="352" t="s">
        <v>114</v>
      </c>
      <c r="G18" s="352" t="s">
        <v>298</v>
      </c>
      <c r="H18" s="352" t="s">
        <v>299</v>
      </c>
      <c r="I18" s="352" t="s">
        <v>115</v>
      </c>
      <c r="J18" s="352" t="s">
        <v>112</v>
      </c>
      <c r="K18" s="352"/>
      <c r="L18" s="352"/>
      <c r="M18" s="352"/>
      <c r="N18" s="353">
        <v>364031.13</v>
      </c>
      <c r="O18" s="353">
        <v>27302.34</v>
      </c>
      <c r="P18" s="353">
        <v>27302.33</v>
      </c>
      <c r="Q18" s="353"/>
      <c r="R18" s="353"/>
      <c r="S18" s="353">
        <v>309426.46000000002</v>
      </c>
      <c r="T18" s="354">
        <v>42491</v>
      </c>
      <c r="U18" s="355">
        <v>42644</v>
      </c>
      <c r="V18" s="355">
        <v>42735</v>
      </c>
      <c r="W18" s="356">
        <v>43524</v>
      </c>
      <c r="X18" s="357"/>
      <c r="Y18" s="357">
        <v>196253.5</v>
      </c>
      <c r="Z18" s="357">
        <v>117752.09999999999</v>
      </c>
      <c r="AA18" s="357">
        <v>78501.400000000009</v>
      </c>
      <c r="AB18" s="357"/>
      <c r="AC18" s="357"/>
      <c r="AD18" s="357"/>
      <c r="AE18" s="358"/>
      <c r="AF18" s="359">
        <v>30</v>
      </c>
      <c r="AG18" s="360" t="s">
        <v>250</v>
      </c>
      <c r="AH18" s="359"/>
      <c r="AI18" s="361"/>
      <c r="AJ18" s="362"/>
      <c r="AK18" s="363"/>
      <c r="AL18" s="359"/>
      <c r="AM18" s="359"/>
      <c r="AN18" s="359"/>
      <c r="AO18" s="359"/>
      <c r="AP18" s="359" t="s">
        <v>171</v>
      </c>
      <c r="AQ18" s="360" t="s">
        <v>739</v>
      </c>
      <c r="AR18" s="360">
        <v>8001</v>
      </c>
      <c r="AS18" s="360"/>
      <c r="AT18" s="360"/>
      <c r="AU18" s="359"/>
      <c r="AV18" s="359"/>
      <c r="AW18" s="359"/>
      <c r="AX18" s="359"/>
      <c r="AY18" s="359"/>
      <c r="AZ18" s="359"/>
      <c r="BA18" s="359"/>
      <c r="BB18" s="359"/>
      <c r="BC18" s="359"/>
      <c r="BD18" s="359"/>
      <c r="BE18" s="359"/>
      <c r="BF18" s="359"/>
      <c r="BG18" s="361"/>
      <c r="BH18" s="57" t="s">
        <v>828</v>
      </c>
      <c r="BI18" s="364" t="s">
        <v>939</v>
      </c>
    </row>
    <row r="19" spans="1:150" ht="25.5" hidden="1" customHeight="1" x14ac:dyDescent="0.25">
      <c r="A19" s="29" t="s">
        <v>1076</v>
      </c>
      <c r="B19" s="396" t="s">
        <v>1208</v>
      </c>
      <c r="C19" s="29"/>
      <c r="D19" s="30" t="s">
        <v>1086</v>
      </c>
      <c r="E19" s="31" t="s">
        <v>1087</v>
      </c>
      <c r="F19" s="32"/>
      <c r="G19" s="32" t="s">
        <v>1088</v>
      </c>
      <c r="H19" s="32"/>
      <c r="I19" s="32"/>
      <c r="J19" s="32"/>
      <c r="K19" s="32" t="s">
        <v>36</v>
      </c>
      <c r="L19" s="32"/>
      <c r="M19" s="32"/>
      <c r="N19" s="33">
        <v>500000</v>
      </c>
      <c r="O19" s="33"/>
      <c r="P19" s="33"/>
      <c r="Q19" s="33">
        <v>500000</v>
      </c>
      <c r="R19" s="33"/>
      <c r="S19" s="33"/>
      <c r="T19" s="35"/>
      <c r="U19" s="35"/>
      <c r="V19" s="35">
        <v>43560</v>
      </c>
      <c r="W19" s="36">
        <v>45291</v>
      </c>
      <c r="X19" s="114"/>
      <c r="Y19" s="114"/>
      <c r="Z19" s="114"/>
      <c r="AA19" s="114"/>
      <c r="AB19" s="114"/>
      <c r="AC19" s="114"/>
      <c r="AD19" s="114"/>
      <c r="AE19" s="115"/>
      <c r="AF19" s="120">
        <v>51</v>
      </c>
      <c r="AG19" s="129" t="s">
        <v>1082</v>
      </c>
      <c r="AH19" s="120"/>
      <c r="AI19" s="120"/>
      <c r="AJ19" s="136"/>
      <c r="AK19" s="120"/>
      <c r="AL19" s="120"/>
      <c r="AM19" s="120"/>
      <c r="AN19" s="120"/>
      <c r="AO19" s="120"/>
      <c r="AP19" s="120"/>
      <c r="AQ19" s="129" t="s">
        <v>1083</v>
      </c>
      <c r="AR19" s="129">
        <v>22</v>
      </c>
      <c r="AS19" s="129"/>
      <c r="AT19" s="129" t="s">
        <v>1084</v>
      </c>
      <c r="AU19" s="120">
        <v>33</v>
      </c>
      <c r="AV19" s="120"/>
      <c r="AW19" s="120"/>
      <c r="AX19" s="120"/>
      <c r="AY19" s="120"/>
      <c r="AZ19" s="120"/>
      <c r="BA19" s="120"/>
      <c r="BB19" s="120"/>
      <c r="BC19" s="120"/>
      <c r="BD19" s="120"/>
      <c r="BE19" s="120"/>
      <c r="BF19" s="120"/>
      <c r="BG19" s="135"/>
      <c r="BH19" s="57" t="s">
        <v>1089</v>
      </c>
      <c r="BI19" s="364"/>
    </row>
    <row r="20" spans="1:150" s="113" customFormat="1" ht="25.5" hidden="1" customHeight="1" x14ac:dyDescent="0.25">
      <c r="A20" s="85" t="s">
        <v>1197</v>
      </c>
      <c r="B20" s="21" t="s">
        <v>83</v>
      </c>
      <c r="C20" s="21"/>
      <c r="D20" s="22" t="s">
        <v>1199</v>
      </c>
      <c r="E20" s="23"/>
      <c r="F20" s="23"/>
      <c r="G20" s="23"/>
      <c r="H20" s="23"/>
      <c r="I20" s="23"/>
      <c r="J20" s="23"/>
      <c r="K20" s="23"/>
      <c r="L20" s="23"/>
      <c r="M20" s="23"/>
      <c r="N20" s="23"/>
      <c r="O20" s="23"/>
      <c r="P20" s="23"/>
      <c r="Q20" s="23"/>
      <c r="R20" s="23"/>
      <c r="S20" s="24"/>
      <c r="T20" s="25"/>
      <c r="U20" s="38"/>
      <c r="V20" s="38"/>
      <c r="W20" s="28" t="s">
        <v>275</v>
      </c>
      <c r="X20" s="108"/>
      <c r="Y20" s="108"/>
      <c r="Z20" s="108"/>
      <c r="AA20" s="108"/>
      <c r="AB20" s="108"/>
      <c r="AC20" s="108"/>
      <c r="AD20" s="108"/>
      <c r="AE20" s="109"/>
      <c r="AF20" s="110"/>
      <c r="AG20" s="110"/>
      <c r="AH20" s="110"/>
      <c r="AI20" s="111"/>
      <c r="AJ20" s="109"/>
      <c r="AK20" s="112"/>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1"/>
      <c r="BH20" s="57"/>
      <c r="BI20" s="364" t="s">
        <v>275</v>
      </c>
      <c r="BJ20" s="101"/>
      <c r="BK20" s="101"/>
      <c r="BL20" s="101"/>
      <c r="BM20" s="101"/>
      <c r="BN20" s="101"/>
      <c r="BO20" s="101"/>
      <c r="BP20" s="101"/>
      <c r="BQ20" s="101"/>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1"/>
      <c r="DQ20" s="101"/>
      <c r="DR20" s="101"/>
      <c r="DS20" s="101"/>
      <c r="DT20" s="101"/>
      <c r="DU20" s="101"/>
      <c r="DV20" s="101"/>
      <c r="DW20" s="101"/>
      <c r="DX20" s="101"/>
      <c r="DY20" s="101"/>
      <c r="DZ20" s="101"/>
      <c r="EA20" s="101"/>
      <c r="EB20" s="101"/>
      <c r="EC20" s="101"/>
      <c r="ED20" s="101"/>
      <c r="EE20" s="101"/>
      <c r="EF20" s="101"/>
      <c r="EG20" s="101"/>
      <c r="EH20" s="101"/>
      <c r="EI20" s="101"/>
      <c r="EJ20" s="101"/>
      <c r="EK20" s="101"/>
      <c r="EL20" s="101"/>
      <c r="EM20" s="101"/>
      <c r="EN20" s="101"/>
      <c r="EO20" s="101"/>
      <c r="EP20" s="101"/>
      <c r="EQ20" s="101"/>
      <c r="ER20" s="101"/>
      <c r="ES20" s="101"/>
      <c r="ET20" s="101"/>
    </row>
    <row r="21" spans="1:150" s="101" customFormat="1" ht="81" customHeight="1" x14ac:dyDescent="0.25">
      <c r="A21" s="39" t="s">
        <v>1198</v>
      </c>
      <c r="B21" s="39" t="s">
        <v>1209</v>
      </c>
      <c r="C21" s="29"/>
      <c r="D21" s="40" t="s">
        <v>1200</v>
      </c>
      <c r="E21" s="41" t="s">
        <v>303</v>
      </c>
      <c r="F21" s="41" t="s">
        <v>114</v>
      </c>
      <c r="G21" s="41" t="s">
        <v>304</v>
      </c>
      <c r="H21" s="41" t="s">
        <v>1206</v>
      </c>
      <c r="I21" s="41" t="s">
        <v>111</v>
      </c>
      <c r="J21" s="41" t="s">
        <v>112</v>
      </c>
      <c r="K21" s="41"/>
      <c r="L21" s="41"/>
      <c r="M21" s="41"/>
      <c r="N21" s="42">
        <f>O21+P21+Q21+R21+S21</f>
        <v>14033900</v>
      </c>
      <c r="O21" s="42">
        <v>2832152.18</v>
      </c>
      <c r="P21" s="42">
        <v>908249.82</v>
      </c>
      <c r="Q21" s="42"/>
      <c r="R21" s="42"/>
      <c r="S21" s="42">
        <v>10293498</v>
      </c>
      <c r="T21" s="43">
        <v>44074</v>
      </c>
      <c r="U21" s="44">
        <v>44104</v>
      </c>
      <c r="V21" s="44">
        <v>44165</v>
      </c>
      <c r="W21" s="45">
        <v>45199</v>
      </c>
      <c r="X21" s="91">
        <v>0</v>
      </c>
      <c r="Y21" s="91">
        <v>227566.4</v>
      </c>
      <c r="Z21" s="130">
        <v>135621.20000000001</v>
      </c>
      <c r="AA21" s="130">
        <v>71242.399999999994</v>
      </c>
      <c r="AB21" s="130">
        <v>0</v>
      </c>
      <c r="AC21" s="130"/>
      <c r="AD21" s="130"/>
      <c r="AE21" s="131"/>
      <c r="AF21" s="117">
        <v>50</v>
      </c>
      <c r="AG21" s="116" t="s">
        <v>775</v>
      </c>
      <c r="AH21" s="117"/>
      <c r="AI21" s="132"/>
      <c r="AJ21" s="131"/>
      <c r="AK21" s="133"/>
      <c r="AL21" s="117"/>
      <c r="AM21" s="117"/>
      <c r="AN21" s="117"/>
      <c r="AO21" s="117"/>
      <c r="AP21" s="117" t="s">
        <v>1202</v>
      </c>
      <c r="AQ21" s="116" t="s">
        <v>1203</v>
      </c>
      <c r="AR21" s="116">
        <v>4</v>
      </c>
      <c r="AS21" s="117" t="s">
        <v>1204</v>
      </c>
      <c r="AT21" s="116" t="s">
        <v>1205</v>
      </c>
      <c r="AU21" s="116">
        <v>17</v>
      </c>
      <c r="AV21" s="117"/>
      <c r="AW21" s="117"/>
      <c r="AX21" s="117"/>
      <c r="AY21" s="117"/>
      <c r="AZ21" s="117"/>
      <c r="BA21" s="117"/>
      <c r="BB21" s="117"/>
      <c r="BC21" s="117"/>
      <c r="BD21" s="117"/>
      <c r="BE21" s="117"/>
      <c r="BF21" s="117"/>
      <c r="BG21" s="132"/>
      <c r="BH21" s="57" t="s">
        <v>1201</v>
      </c>
      <c r="BI21" s="364"/>
    </row>
    <row r="22" spans="1:150" ht="24.75" hidden="1" customHeight="1" thickBot="1" x14ac:dyDescent="0.3">
      <c r="A22" s="15" t="s">
        <v>300</v>
      </c>
      <c r="B22" s="16" t="s">
        <v>83</v>
      </c>
      <c r="C22" s="16"/>
      <c r="D22" s="16" t="s">
        <v>301</v>
      </c>
      <c r="E22" s="17"/>
      <c r="F22" s="17"/>
      <c r="G22" s="17"/>
      <c r="H22" s="17"/>
      <c r="I22" s="17"/>
      <c r="J22" s="17"/>
      <c r="K22" s="17"/>
      <c r="L22" s="17"/>
      <c r="M22" s="17"/>
      <c r="N22" s="17"/>
      <c r="O22" s="17"/>
      <c r="P22" s="17"/>
      <c r="Q22" s="17"/>
      <c r="R22" s="17"/>
      <c r="S22" s="17"/>
      <c r="T22" s="46"/>
      <c r="U22" s="213"/>
      <c r="V22" s="213"/>
      <c r="W22" s="214" t="s">
        <v>275</v>
      </c>
      <c r="X22" s="17"/>
      <c r="Y22" s="17"/>
      <c r="Z22" s="17"/>
      <c r="AA22" s="17"/>
      <c r="AB22" s="17"/>
      <c r="AC22" s="17"/>
      <c r="AD22" s="17"/>
      <c r="AF22" s="17"/>
      <c r="AG22" s="17"/>
      <c r="AH22" s="17"/>
      <c r="AI22" s="17"/>
      <c r="AJ22" s="127"/>
      <c r="AK22" s="17"/>
      <c r="AL22" s="17"/>
      <c r="AM22" s="17"/>
      <c r="AN22" s="17"/>
      <c r="AO22" s="17"/>
      <c r="AP22" s="107"/>
      <c r="AQ22" s="107"/>
      <c r="AR22" s="107"/>
      <c r="AS22" s="107"/>
      <c r="AT22" s="17"/>
      <c r="AU22" s="107"/>
      <c r="AV22" s="107"/>
      <c r="AW22" s="17"/>
      <c r="AX22" s="107"/>
      <c r="AY22" s="107"/>
      <c r="AZ22" s="17"/>
      <c r="BA22" s="107"/>
      <c r="BB22" s="107"/>
      <c r="BC22" s="107"/>
      <c r="BD22" s="107"/>
      <c r="BE22" s="107"/>
      <c r="BF22" s="107"/>
      <c r="BG22" s="107"/>
      <c r="BH22" s="57"/>
      <c r="BI22" s="364" t="s">
        <v>275</v>
      </c>
    </row>
    <row r="23" spans="1:150" s="113" customFormat="1" ht="25.5" hidden="1" customHeight="1" x14ac:dyDescent="0.25">
      <c r="A23" s="20" t="s">
        <v>89</v>
      </c>
      <c r="B23" s="21" t="s">
        <v>83</v>
      </c>
      <c r="C23" s="21"/>
      <c r="D23" s="22" t="s">
        <v>302</v>
      </c>
      <c r="E23" s="23" t="s">
        <v>303</v>
      </c>
      <c r="F23" s="23" t="s">
        <v>122</v>
      </c>
      <c r="G23" s="23" t="s">
        <v>304</v>
      </c>
      <c r="H23" s="23" t="s">
        <v>305</v>
      </c>
      <c r="I23" s="23" t="s">
        <v>115</v>
      </c>
      <c r="J23" s="23"/>
      <c r="K23" s="23"/>
      <c r="L23" s="23"/>
      <c r="M23" s="23"/>
      <c r="N23" s="49"/>
      <c r="O23" s="49"/>
      <c r="P23" s="23"/>
      <c r="Q23" s="23"/>
      <c r="R23" s="23"/>
      <c r="S23" s="50">
        <v>3321362</v>
      </c>
      <c r="T23" s="25">
        <v>42826</v>
      </c>
      <c r="U23" s="38"/>
      <c r="V23" s="38">
        <v>42917</v>
      </c>
      <c r="W23" s="28">
        <v>45291</v>
      </c>
      <c r="X23" s="108"/>
      <c r="Y23" s="108"/>
      <c r="Z23" s="108"/>
      <c r="AA23" s="108"/>
      <c r="AB23" s="108"/>
      <c r="AC23" s="108"/>
      <c r="AD23" s="108"/>
      <c r="AE23" s="109"/>
      <c r="AF23" s="110">
        <v>50</v>
      </c>
      <c r="AG23" s="137" t="s">
        <v>258</v>
      </c>
      <c r="AH23" s="110"/>
      <c r="AI23" s="111"/>
      <c r="AJ23" s="109"/>
      <c r="AK23" s="112"/>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1"/>
      <c r="BH23" s="57"/>
      <c r="BI23" s="364" t="s">
        <v>275</v>
      </c>
      <c r="BJ23" s="101"/>
      <c r="BK23" s="101"/>
      <c r="BL23" s="101"/>
      <c r="BM23" s="101"/>
      <c r="BN23" s="101"/>
      <c r="BO23" s="101"/>
      <c r="BP23" s="101"/>
      <c r="BQ23" s="101"/>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1"/>
      <c r="DQ23" s="101"/>
      <c r="DR23" s="101"/>
      <c r="DS23" s="101"/>
      <c r="DT23" s="101"/>
      <c r="DU23" s="101"/>
      <c r="DV23" s="101"/>
      <c r="DW23" s="101"/>
      <c r="DX23" s="101"/>
      <c r="DY23" s="101"/>
      <c r="DZ23" s="101"/>
      <c r="EA23" s="101"/>
      <c r="EB23" s="101"/>
      <c r="EC23" s="101"/>
      <c r="ED23" s="101"/>
      <c r="EE23" s="101"/>
      <c r="EF23" s="101"/>
      <c r="EG23" s="101"/>
      <c r="EH23" s="101"/>
      <c r="EI23" s="101"/>
      <c r="EJ23" s="101"/>
      <c r="EK23" s="101"/>
      <c r="EL23" s="101"/>
      <c r="EM23" s="101"/>
      <c r="EN23" s="101"/>
      <c r="EO23" s="101"/>
      <c r="EP23" s="101"/>
      <c r="EQ23" s="101"/>
      <c r="ER23" s="101"/>
      <c r="ES23" s="101"/>
      <c r="ET23" s="101"/>
    </row>
    <row r="24" spans="1:150" ht="24.75" hidden="1" customHeight="1" thickBot="1" x14ac:dyDescent="0.3">
      <c r="A24" s="15" t="s">
        <v>306</v>
      </c>
      <c r="B24" s="16" t="s">
        <v>83</v>
      </c>
      <c r="C24" s="16"/>
      <c r="D24" s="16" t="s">
        <v>307</v>
      </c>
      <c r="E24" s="17"/>
      <c r="F24" s="17"/>
      <c r="G24" s="17"/>
      <c r="H24" s="17"/>
      <c r="I24" s="17"/>
      <c r="J24" s="17"/>
      <c r="K24" s="17"/>
      <c r="L24" s="17"/>
      <c r="M24" s="17"/>
      <c r="N24" s="17"/>
      <c r="O24" s="17"/>
      <c r="P24" s="17"/>
      <c r="Q24" s="17"/>
      <c r="R24" s="17"/>
      <c r="S24" s="17"/>
      <c r="T24" s="46"/>
      <c r="U24" s="47"/>
      <c r="V24" s="47"/>
      <c r="W24" s="48" t="s">
        <v>275</v>
      </c>
      <c r="X24" s="17"/>
      <c r="Y24" s="17"/>
      <c r="Z24" s="17"/>
      <c r="AA24" s="17"/>
      <c r="AB24" s="17"/>
      <c r="AC24" s="17"/>
      <c r="AD24" s="17"/>
      <c r="AF24" s="17"/>
      <c r="AG24" s="17"/>
      <c r="AH24" s="17"/>
      <c r="AI24" s="17"/>
      <c r="AJ24" s="136"/>
      <c r="AK24" s="17"/>
      <c r="AL24" s="17"/>
      <c r="AM24" s="17"/>
      <c r="AN24" s="17"/>
      <c r="AO24" s="17"/>
      <c r="AP24" s="107"/>
      <c r="AQ24" s="107"/>
      <c r="AR24" s="107"/>
      <c r="AS24" s="107"/>
      <c r="AT24" s="17"/>
      <c r="AU24" s="107"/>
      <c r="AV24" s="107"/>
      <c r="AW24" s="17"/>
      <c r="AX24" s="107"/>
      <c r="AY24" s="107"/>
      <c r="AZ24" s="17"/>
      <c r="BA24" s="107"/>
      <c r="BB24" s="107"/>
      <c r="BC24" s="107"/>
      <c r="BD24" s="107"/>
      <c r="BE24" s="107"/>
      <c r="BF24" s="107"/>
      <c r="BG24" s="107"/>
      <c r="BH24" s="57"/>
      <c r="BI24" s="364" t="s">
        <v>275</v>
      </c>
    </row>
    <row r="25" spans="1:150" ht="24.75" hidden="1" customHeight="1" thickBot="1" x14ac:dyDescent="0.3">
      <c r="A25" s="15" t="s">
        <v>308</v>
      </c>
      <c r="B25" s="16" t="s">
        <v>83</v>
      </c>
      <c r="C25" s="16"/>
      <c r="D25" s="16" t="s">
        <v>309</v>
      </c>
      <c r="E25" s="17"/>
      <c r="F25" s="17"/>
      <c r="G25" s="17"/>
      <c r="H25" s="17"/>
      <c r="I25" s="17"/>
      <c r="J25" s="17"/>
      <c r="K25" s="17"/>
      <c r="L25" s="17"/>
      <c r="M25" s="17"/>
      <c r="N25" s="17"/>
      <c r="O25" s="17"/>
      <c r="P25" s="17"/>
      <c r="Q25" s="17"/>
      <c r="R25" s="17"/>
      <c r="S25" s="17"/>
      <c r="T25" s="46"/>
      <c r="U25" s="47"/>
      <c r="V25" s="47"/>
      <c r="W25" s="48" t="s">
        <v>275</v>
      </c>
      <c r="X25" s="17"/>
      <c r="Y25" s="17"/>
      <c r="Z25" s="17"/>
      <c r="AA25" s="17"/>
      <c r="AB25" s="17"/>
      <c r="AC25" s="17"/>
      <c r="AD25" s="17"/>
      <c r="AF25" s="17"/>
      <c r="AG25" s="17"/>
      <c r="AH25" s="17"/>
      <c r="AI25" s="17"/>
      <c r="AJ25" s="136"/>
      <c r="AK25" s="17"/>
      <c r="AL25" s="17"/>
      <c r="AM25" s="17"/>
      <c r="AN25" s="17"/>
      <c r="AO25" s="17"/>
      <c r="AP25" s="107"/>
      <c r="AQ25" s="107"/>
      <c r="AR25" s="107"/>
      <c r="AS25" s="107"/>
      <c r="AT25" s="17"/>
      <c r="AU25" s="107"/>
      <c r="AV25" s="107"/>
      <c r="AW25" s="17"/>
      <c r="AX25" s="107"/>
      <c r="AY25" s="107"/>
      <c r="AZ25" s="17"/>
      <c r="BA25" s="107"/>
      <c r="BB25" s="107"/>
      <c r="BC25" s="107"/>
      <c r="BD25" s="107"/>
      <c r="BE25" s="107"/>
      <c r="BF25" s="107"/>
      <c r="BG25" s="107"/>
      <c r="BH25" s="57"/>
      <c r="BI25" s="364" t="s">
        <v>275</v>
      </c>
    </row>
    <row r="26" spans="1:150" s="113" customFormat="1" ht="25.5" hidden="1" customHeight="1" x14ac:dyDescent="0.25">
      <c r="A26" s="20" t="s">
        <v>310</v>
      </c>
      <c r="B26" s="21" t="s">
        <v>83</v>
      </c>
      <c r="C26" s="21"/>
      <c r="D26" s="22" t="s">
        <v>311</v>
      </c>
      <c r="E26" s="23"/>
      <c r="F26" s="23"/>
      <c r="G26" s="23"/>
      <c r="H26" s="23"/>
      <c r="I26" s="23"/>
      <c r="J26" s="23"/>
      <c r="K26" s="23"/>
      <c r="L26" s="23"/>
      <c r="M26" s="23"/>
      <c r="N26" s="23"/>
      <c r="O26" s="23"/>
      <c r="P26" s="23"/>
      <c r="Q26" s="23"/>
      <c r="R26" s="23"/>
      <c r="S26" s="24"/>
      <c r="T26" s="25"/>
      <c r="U26" s="38"/>
      <c r="V26" s="38"/>
      <c r="W26" s="28"/>
      <c r="X26" s="108"/>
      <c r="Y26" s="108"/>
      <c r="Z26" s="108"/>
      <c r="AA26" s="108"/>
      <c r="AB26" s="108"/>
      <c r="AC26" s="108"/>
      <c r="AD26" s="138"/>
      <c r="AE26" s="109"/>
      <c r="AF26" s="112"/>
      <c r="AG26" s="110"/>
      <c r="AH26" s="110"/>
      <c r="AI26" s="111"/>
      <c r="AJ26" s="109"/>
      <c r="AK26" s="112"/>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1"/>
      <c r="BH26" s="57"/>
      <c r="BI26" s="364" t="s">
        <v>275</v>
      </c>
      <c r="BJ26" s="101"/>
      <c r="BK26" s="101"/>
      <c r="BL26" s="101"/>
      <c r="BM26" s="101"/>
      <c r="BN26" s="101"/>
      <c r="BO26" s="101"/>
      <c r="BP26" s="101"/>
      <c r="BQ26" s="101"/>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1"/>
      <c r="DQ26" s="101"/>
      <c r="DR26" s="101"/>
      <c r="DS26" s="101"/>
      <c r="DT26" s="101"/>
      <c r="DU26" s="101"/>
      <c r="DV26" s="101"/>
      <c r="DW26" s="101"/>
      <c r="DX26" s="101"/>
      <c r="DY26" s="101"/>
      <c r="DZ26" s="101"/>
      <c r="EA26" s="101"/>
      <c r="EB26" s="101"/>
      <c r="EC26" s="101"/>
      <c r="ED26" s="101"/>
      <c r="EE26" s="101"/>
      <c r="EF26" s="101"/>
      <c r="EG26" s="101"/>
      <c r="EH26" s="101"/>
      <c r="EI26" s="101"/>
      <c r="EJ26" s="101"/>
      <c r="EK26" s="101"/>
      <c r="EL26" s="101"/>
      <c r="EM26" s="101"/>
      <c r="EN26" s="101"/>
      <c r="EO26" s="101"/>
      <c r="EP26" s="101"/>
      <c r="EQ26" s="101"/>
      <c r="ER26" s="101"/>
      <c r="ES26" s="101"/>
      <c r="ET26" s="101"/>
    </row>
    <row r="27" spans="1:150" ht="25.5" hidden="1" customHeight="1" x14ac:dyDescent="0.25">
      <c r="A27" s="29" t="s">
        <v>312</v>
      </c>
      <c r="B27" s="29" t="s">
        <v>313</v>
      </c>
      <c r="C27" s="29" t="s">
        <v>314</v>
      </c>
      <c r="D27" s="30" t="s">
        <v>315</v>
      </c>
      <c r="E27" s="31" t="s">
        <v>266</v>
      </c>
      <c r="F27" s="32" t="s">
        <v>130</v>
      </c>
      <c r="G27" s="32" t="s">
        <v>316</v>
      </c>
      <c r="H27" s="32" t="s">
        <v>131</v>
      </c>
      <c r="I27" s="32" t="s">
        <v>115</v>
      </c>
      <c r="J27" s="32"/>
      <c r="K27" s="32"/>
      <c r="L27" s="32"/>
      <c r="M27" s="32"/>
      <c r="N27" s="33">
        <v>799037.74</v>
      </c>
      <c r="O27" s="33">
        <v>119855.67</v>
      </c>
      <c r="P27" s="33"/>
      <c r="Q27" s="33"/>
      <c r="R27" s="33"/>
      <c r="S27" s="33">
        <v>679182.07</v>
      </c>
      <c r="T27" s="34">
        <v>42675</v>
      </c>
      <c r="U27" s="35">
        <v>42826</v>
      </c>
      <c r="V27" s="35">
        <v>42947</v>
      </c>
      <c r="W27" s="36">
        <v>44227</v>
      </c>
      <c r="X27" s="114"/>
      <c r="Y27" s="114">
        <v>150000</v>
      </c>
      <c r="Z27" s="114">
        <v>300000</v>
      </c>
      <c r="AA27" s="114">
        <v>248749</v>
      </c>
      <c r="AB27" s="114"/>
      <c r="AC27" s="114"/>
      <c r="AD27" s="139"/>
      <c r="AE27" s="115"/>
      <c r="AF27" s="119">
        <v>19</v>
      </c>
      <c r="AG27" s="129" t="s">
        <v>742</v>
      </c>
      <c r="AH27" s="120"/>
      <c r="AI27" s="135"/>
      <c r="AJ27" s="136"/>
      <c r="AK27" s="119"/>
      <c r="AL27" s="120"/>
      <c r="AM27" s="120"/>
      <c r="AN27" s="120"/>
      <c r="AO27" s="120"/>
      <c r="AP27" s="140"/>
      <c r="AQ27" s="140"/>
      <c r="AR27" s="120"/>
      <c r="AS27" s="140" t="s">
        <v>185</v>
      </c>
      <c r="AT27" s="140" t="s">
        <v>186</v>
      </c>
      <c r="AU27" s="120">
        <v>5</v>
      </c>
      <c r="AV27" s="120"/>
      <c r="AW27" s="120"/>
      <c r="AX27" s="120"/>
      <c r="AY27" s="120"/>
      <c r="AZ27" s="120"/>
      <c r="BA27" s="120"/>
      <c r="BB27" s="120"/>
      <c r="BC27" s="120"/>
      <c r="BD27" s="120"/>
      <c r="BE27" s="120"/>
      <c r="BF27" s="120"/>
      <c r="BG27" s="135"/>
      <c r="BH27" s="57" t="s">
        <v>823</v>
      </c>
      <c r="BI27" s="364" t="s">
        <v>941</v>
      </c>
      <c r="BJ27" s="122"/>
      <c r="BK27" s="122"/>
      <c r="BL27" s="122"/>
      <c r="BM27" s="122"/>
      <c r="BN27" s="122"/>
    </row>
    <row r="28" spans="1:150" ht="25.5" customHeight="1" x14ac:dyDescent="0.25">
      <c r="A28" s="29" t="s">
        <v>317</v>
      </c>
      <c r="B28" s="29" t="s">
        <v>318</v>
      </c>
      <c r="C28" s="29" t="s">
        <v>319</v>
      </c>
      <c r="D28" s="30" t="s">
        <v>320</v>
      </c>
      <c r="E28" s="31" t="s">
        <v>280</v>
      </c>
      <c r="F28" s="32" t="s">
        <v>130</v>
      </c>
      <c r="G28" s="32" t="s">
        <v>321</v>
      </c>
      <c r="H28" s="32" t="s">
        <v>131</v>
      </c>
      <c r="I28" s="32" t="s">
        <v>115</v>
      </c>
      <c r="J28" s="32" t="s">
        <v>112</v>
      </c>
      <c r="K28" s="32"/>
      <c r="L28" s="32"/>
      <c r="M28" s="32"/>
      <c r="N28" s="33">
        <v>275093.36</v>
      </c>
      <c r="O28" s="33">
        <v>22605.119999999999</v>
      </c>
      <c r="P28" s="33"/>
      <c r="Q28" s="33"/>
      <c r="R28" s="33">
        <v>18658.89</v>
      </c>
      <c r="S28" s="33">
        <v>233829.35</v>
      </c>
      <c r="T28" s="34">
        <v>42675</v>
      </c>
      <c r="U28" s="35">
        <v>42736</v>
      </c>
      <c r="V28" s="35">
        <v>42855</v>
      </c>
      <c r="W28" s="36">
        <v>43496</v>
      </c>
      <c r="X28" s="114"/>
      <c r="Y28" s="114">
        <v>200000</v>
      </c>
      <c r="Z28" s="114">
        <v>68617</v>
      </c>
      <c r="AA28" s="114"/>
      <c r="AB28" s="114"/>
      <c r="AC28" s="114"/>
      <c r="AD28" s="139"/>
      <c r="AE28" s="115"/>
      <c r="AF28" s="119">
        <v>12</v>
      </c>
      <c r="AG28" s="129" t="s">
        <v>241</v>
      </c>
      <c r="AH28" s="120"/>
      <c r="AI28" s="135"/>
      <c r="AJ28" s="136"/>
      <c r="AK28" s="119"/>
      <c r="AL28" s="120"/>
      <c r="AM28" s="120"/>
      <c r="AN28" s="120"/>
      <c r="AO28" s="120"/>
      <c r="AP28" s="120" t="s">
        <v>184</v>
      </c>
      <c r="AQ28" s="129" t="s">
        <v>232</v>
      </c>
      <c r="AR28" s="120">
        <v>0.21</v>
      </c>
      <c r="AS28" s="120"/>
      <c r="AT28" s="129"/>
      <c r="AU28" s="120"/>
      <c r="AV28" s="120" t="s">
        <v>187</v>
      </c>
      <c r="AW28" s="129" t="s">
        <v>233</v>
      </c>
      <c r="AX28" s="120">
        <v>0.51</v>
      </c>
      <c r="AY28" s="120"/>
      <c r="AZ28" s="120"/>
      <c r="BA28" s="120"/>
      <c r="BB28" s="120"/>
      <c r="BC28" s="120"/>
      <c r="BD28" s="120"/>
      <c r="BE28" s="120"/>
      <c r="BF28" s="120"/>
      <c r="BG28" s="135"/>
      <c r="BH28" s="57" t="s">
        <v>825</v>
      </c>
      <c r="BI28" s="364" t="s">
        <v>939</v>
      </c>
    </row>
    <row r="29" spans="1:150" ht="25.5" customHeight="1" x14ac:dyDescent="0.25">
      <c r="A29" s="29" t="s">
        <v>322</v>
      </c>
      <c r="B29" s="29" t="s">
        <v>323</v>
      </c>
      <c r="C29" s="29" t="s">
        <v>324</v>
      </c>
      <c r="D29" s="30" t="s">
        <v>325</v>
      </c>
      <c r="E29" s="31" t="s">
        <v>297</v>
      </c>
      <c r="F29" s="32" t="s">
        <v>130</v>
      </c>
      <c r="G29" s="32" t="s">
        <v>326</v>
      </c>
      <c r="H29" s="32" t="s">
        <v>131</v>
      </c>
      <c r="I29" s="32" t="s">
        <v>115</v>
      </c>
      <c r="J29" s="32" t="s">
        <v>112</v>
      </c>
      <c r="K29" s="32"/>
      <c r="L29" s="32"/>
      <c r="M29" s="32"/>
      <c r="N29" s="33" t="s">
        <v>1276</v>
      </c>
      <c r="O29" s="33" t="s">
        <v>1277</v>
      </c>
      <c r="P29" s="33"/>
      <c r="Q29" s="33"/>
      <c r="R29" s="33" t="s">
        <v>1278</v>
      </c>
      <c r="S29" s="33" t="s">
        <v>1279</v>
      </c>
      <c r="T29" s="34">
        <v>42675</v>
      </c>
      <c r="U29" s="35">
        <v>42917</v>
      </c>
      <c r="V29" s="35">
        <v>43008</v>
      </c>
      <c r="W29" s="36">
        <v>44012</v>
      </c>
      <c r="X29" s="114"/>
      <c r="Y29" s="114">
        <v>134983</v>
      </c>
      <c r="Z29" s="114">
        <v>404950</v>
      </c>
      <c r="AA29" s="114">
        <v>134983</v>
      </c>
      <c r="AB29" s="114"/>
      <c r="AC29" s="114"/>
      <c r="AD29" s="139"/>
      <c r="AE29" s="115"/>
      <c r="AF29" s="119">
        <v>12</v>
      </c>
      <c r="AG29" s="129" t="s">
        <v>241</v>
      </c>
      <c r="AH29" s="120"/>
      <c r="AI29" s="135"/>
      <c r="AJ29" s="136"/>
      <c r="AK29" s="119"/>
      <c r="AL29" s="120"/>
      <c r="AM29" s="120"/>
      <c r="AN29" s="120"/>
      <c r="AO29" s="120"/>
      <c r="AP29" s="120" t="s">
        <v>184</v>
      </c>
      <c r="AQ29" s="129" t="s">
        <v>232</v>
      </c>
      <c r="AR29" s="129">
        <v>2.09</v>
      </c>
      <c r="AS29" s="120"/>
      <c r="AT29" s="120"/>
      <c r="AU29" s="120"/>
      <c r="AV29" s="120"/>
      <c r="AW29" s="120"/>
      <c r="AX29" s="120"/>
      <c r="AY29" s="120"/>
      <c r="AZ29" s="120"/>
      <c r="BA29" s="120"/>
      <c r="BB29" s="120"/>
      <c r="BC29" s="120"/>
      <c r="BD29" s="120"/>
      <c r="BE29" s="120"/>
      <c r="BF29" s="120"/>
      <c r="BG29" s="135"/>
      <c r="BH29" s="57" t="s">
        <v>824</v>
      </c>
      <c r="BI29" s="364" t="s">
        <v>941</v>
      </c>
    </row>
    <row r="30" spans="1:150" ht="40.5" customHeight="1" x14ac:dyDescent="0.25">
      <c r="A30" s="29" t="s">
        <v>327</v>
      </c>
      <c r="B30" s="29" t="s">
        <v>328</v>
      </c>
      <c r="C30" s="372" t="s">
        <v>1287</v>
      </c>
      <c r="D30" s="30" t="s">
        <v>329</v>
      </c>
      <c r="E30" s="31" t="s">
        <v>297</v>
      </c>
      <c r="F30" s="32" t="s">
        <v>130</v>
      </c>
      <c r="G30" s="32" t="s">
        <v>326</v>
      </c>
      <c r="H30" s="32" t="s">
        <v>131</v>
      </c>
      <c r="I30" s="32" t="s">
        <v>115</v>
      </c>
      <c r="J30" s="32" t="s">
        <v>112</v>
      </c>
      <c r="K30" s="32"/>
      <c r="L30" s="32"/>
      <c r="M30" s="32"/>
      <c r="N30" s="33" t="s">
        <v>1280</v>
      </c>
      <c r="O30" s="33" t="s">
        <v>1281</v>
      </c>
      <c r="P30" s="33"/>
      <c r="Q30" s="33"/>
      <c r="R30" s="33"/>
      <c r="S30" s="33">
        <v>114700</v>
      </c>
      <c r="T30" s="34">
        <v>42675</v>
      </c>
      <c r="U30" s="35">
        <v>43768</v>
      </c>
      <c r="V30" s="35">
        <v>43829</v>
      </c>
      <c r="W30" s="36" t="s">
        <v>1282</v>
      </c>
      <c r="X30" s="114"/>
      <c r="Y30" s="114"/>
      <c r="AA30" s="114">
        <v>0</v>
      </c>
      <c r="AB30" s="114">
        <v>60290</v>
      </c>
      <c r="AC30" s="114">
        <v>54410</v>
      </c>
      <c r="AD30" s="139"/>
      <c r="AE30" s="115"/>
      <c r="AF30" s="119">
        <v>19</v>
      </c>
      <c r="AG30" s="129" t="s">
        <v>742</v>
      </c>
      <c r="AH30" s="120"/>
      <c r="AI30" s="135"/>
      <c r="AJ30" s="136"/>
      <c r="AK30" s="119"/>
      <c r="AL30" s="120"/>
      <c r="AM30" s="120"/>
      <c r="AN30" s="120"/>
      <c r="AO30" s="120"/>
      <c r="AP30" s="140"/>
      <c r="AQ30" s="140"/>
      <c r="AR30" s="120"/>
      <c r="AS30" s="140" t="s">
        <v>185</v>
      </c>
      <c r="AT30" s="140" t="s">
        <v>186</v>
      </c>
      <c r="AU30" s="120">
        <v>1</v>
      </c>
      <c r="AV30" s="120"/>
      <c r="AW30" s="120"/>
      <c r="AX30" s="120"/>
      <c r="AY30" s="120"/>
      <c r="AZ30" s="120"/>
      <c r="BA30" s="120"/>
      <c r="BB30" s="120"/>
      <c r="BC30" s="120"/>
      <c r="BD30" s="120"/>
      <c r="BE30" s="120"/>
      <c r="BF30" s="120"/>
      <c r="BG30" s="135"/>
      <c r="BH30" s="41" t="s">
        <v>1012</v>
      </c>
      <c r="BI30" s="364" t="s">
        <v>1014</v>
      </c>
    </row>
    <row r="31" spans="1:150" ht="25.5" customHeight="1" x14ac:dyDescent="0.25">
      <c r="A31" s="29" t="s">
        <v>330</v>
      </c>
      <c r="B31" s="29" t="s">
        <v>331</v>
      </c>
      <c r="C31" s="29" t="s">
        <v>332</v>
      </c>
      <c r="D31" s="30" t="s">
        <v>333</v>
      </c>
      <c r="E31" s="31" t="s">
        <v>272</v>
      </c>
      <c r="F31" s="32" t="s">
        <v>130</v>
      </c>
      <c r="G31" s="32" t="s">
        <v>290</v>
      </c>
      <c r="H31" s="32" t="s">
        <v>131</v>
      </c>
      <c r="I31" s="32" t="s">
        <v>115</v>
      </c>
      <c r="J31" s="32" t="s">
        <v>112</v>
      </c>
      <c r="K31" s="32"/>
      <c r="L31" s="32"/>
      <c r="M31" s="32"/>
      <c r="N31" s="33" t="s">
        <v>1272</v>
      </c>
      <c r="O31" s="33">
        <v>177499.33</v>
      </c>
      <c r="P31" s="33"/>
      <c r="Q31" s="33"/>
      <c r="R31" s="51"/>
      <c r="S31" s="33" t="s">
        <v>1273</v>
      </c>
      <c r="T31" s="34">
        <v>42675</v>
      </c>
      <c r="U31" s="35">
        <v>42795</v>
      </c>
      <c r="V31" s="35">
        <v>42916</v>
      </c>
      <c r="W31" s="36">
        <v>44196</v>
      </c>
      <c r="X31" s="114"/>
      <c r="Y31" s="114">
        <v>127500</v>
      </c>
      <c r="Z31" s="114">
        <v>545780</v>
      </c>
      <c r="AA31" s="114">
        <v>218280</v>
      </c>
      <c r="AB31" s="114">
        <v>200000</v>
      </c>
      <c r="AC31" s="114"/>
      <c r="AD31" s="139"/>
      <c r="AE31" s="115"/>
      <c r="AF31" s="119">
        <v>12</v>
      </c>
      <c r="AG31" s="129" t="s">
        <v>241</v>
      </c>
      <c r="AH31" s="120"/>
      <c r="AI31" s="135"/>
      <c r="AJ31" s="136"/>
      <c r="AK31" s="119"/>
      <c r="AL31" s="120"/>
      <c r="AM31" s="120"/>
      <c r="AN31" s="120"/>
      <c r="AO31" s="120"/>
      <c r="AP31" s="120" t="s">
        <v>184</v>
      </c>
      <c r="AQ31" s="129" t="s">
        <v>232</v>
      </c>
      <c r="AR31" s="129">
        <v>1.65</v>
      </c>
      <c r="AS31" s="140" t="s">
        <v>185</v>
      </c>
      <c r="AT31" s="140" t="s">
        <v>186</v>
      </c>
      <c r="AU31" s="120">
        <v>2</v>
      </c>
      <c r="AV31" s="120"/>
      <c r="AW31" s="120"/>
      <c r="AX31" s="120"/>
      <c r="AY31" s="120"/>
      <c r="AZ31" s="120"/>
      <c r="BA31" s="120"/>
      <c r="BB31" s="120"/>
      <c r="BC31" s="120"/>
      <c r="BD31" s="120"/>
      <c r="BE31" s="120"/>
      <c r="BF31" s="120"/>
      <c r="BG31" s="135"/>
      <c r="BH31" s="57" t="s">
        <v>822</v>
      </c>
      <c r="BI31" s="364" t="s">
        <v>941</v>
      </c>
    </row>
    <row r="32" spans="1:150" ht="25.5" customHeight="1" x14ac:dyDescent="0.25">
      <c r="A32" s="29" t="s">
        <v>1090</v>
      </c>
      <c r="B32" s="29" t="s">
        <v>1093</v>
      </c>
      <c r="C32" s="373" t="s">
        <v>1286</v>
      </c>
      <c r="D32" s="30" t="s">
        <v>1095</v>
      </c>
      <c r="E32" s="31" t="s">
        <v>280</v>
      </c>
      <c r="F32" s="32" t="s">
        <v>130</v>
      </c>
      <c r="G32" s="32" t="s">
        <v>321</v>
      </c>
      <c r="H32" s="32" t="s">
        <v>131</v>
      </c>
      <c r="I32" s="32" t="s">
        <v>115</v>
      </c>
      <c r="J32" s="32" t="s">
        <v>112</v>
      </c>
      <c r="K32" s="32"/>
      <c r="L32" s="32"/>
      <c r="M32" s="32"/>
      <c r="N32" s="33" t="s">
        <v>1288</v>
      </c>
      <c r="O32" s="33" t="s">
        <v>1289</v>
      </c>
      <c r="P32" s="33"/>
      <c r="Q32" s="33"/>
      <c r="R32" s="33" t="s">
        <v>1290</v>
      </c>
      <c r="S32" s="33">
        <v>138784</v>
      </c>
      <c r="T32" s="35">
        <v>43830</v>
      </c>
      <c r="U32" s="35">
        <v>44104</v>
      </c>
      <c r="V32" s="35">
        <v>44196</v>
      </c>
      <c r="W32" s="36">
        <v>44742</v>
      </c>
      <c r="X32" s="114"/>
      <c r="Y32" s="114"/>
      <c r="Z32" s="114"/>
      <c r="AA32" s="114"/>
      <c r="AB32" s="114"/>
      <c r="AC32" s="114"/>
      <c r="AD32" s="139"/>
      <c r="AE32" s="115"/>
      <c r="AF32" s="119">
        <v>12</v>
      </c>
      <c r="AG32" s="129" t="s">
        <v>241</v>
      </c>
      <c r="AH32" s="120"/>
      <c r="AI32" s="135"/>
      <c r="AJ32" s="136"/>
      <c r="AK32" s="119"/>
      <c r="AL32" s="120"/>
      <c r="AM32" s="120"/>
      <c r="AN32" s="120"/>
      <c r="AO32" s="120"/>
      <c r="AP32" s="120"/>
      <c r="AQ32" s="129"/>
      <c r="AR32" s="129"/>
      <c r="AS32" s="140"/>
      <c r="AT32" s="140"/>
      <c r="AU32" s="120"/>
      <c r="AV32" s="120" t="s">
        <v>187</v>
      </c>
      <c r="AW32" s="129" t="s">
        <v>233</v>
      </c>
      <c r="AX32" s="129">
        <v>0.21</v>
      </c>
      <c r="AY32" s="120"/>
      <c r="AZ32" s="120"/>
      <c r="BA32" s="120"/>
      <c r="BB32" s="120"/>
      <c r="BC32" s="120"/>
      <c r="BD32" s="120"/>
      <c r="BE32" s="120"/>
      <c r="BF32" s="120"/>
      <c r="BG32" s="135"/>
      <c r="BH32" s="57" t="s">
        <v>1124</v>
      </c>
      <c r="BI32" s="364"/>
    </row>
    <row r="33" spans="1:150" ht="25.5" customHeight="1" x14ac:dyDescent="0.25">
      <c r="A33" s="29" t="s">
        <v>1091</v>
      </c>
      <c r="B33" s="29" t="s">
        <v>1094</v>
      </c>
      <c r="C33" s="373" t="s">
        <v>1285</v>
      </c>
      <c r="D33" s="397" t="s">
        <v>1096</v>
      </c>
      <c r="E33" s="398" t="s">
        <v>272</v>
      </c>
      <c r="F33" s="32" t="s">
        <v>130</v>
      </c>
      <c r="G33" s="32" t="s">
        <v>290</v>
      </c>
      <c r="H33" s="32" t="s">
        <v>131</v>
      </c>
      <c r="I33" s="32" t="s">
        <v>115</v>
      </c>
      <c r="J33" s="32" t="s">
        <v>112</v>
      </c>
      <c r="K33" s="32"/>
      <c r="L33" s="32"/>
      <c r="M33" s="32"/>
      <c r="N33" s="33">
        <f>SUM(O33:S33)</f>
        <v>215438.95</v>
      </c>
      <c r="O33" s="33">
        <v>32315.85</v>
      </c>
      <c r="P33" s="33"/>
      <c r="Q33" s="33"/>
      <c r="R33" s="51"/>
      <c r="S33" s="33">
        <v>183123.1</v>
      </c>
      <c r="T33" s="35">
        <v>43830</v>
      </c>
      <c r="U33" s="35">
        <v>44012</v>
      </c>
      <c r="V33" s="35">
        <v>44074</v>
      </c>
      <c r="W33" s="36">
        <v>44620</v>
      </c>
      <c r="X33" s="114"/>
      <c r="Y33" s="114"/>
      <c r="Z33" s="114"/>
      <c r="AA33" s="114"/>
      <c r="AB33" s="114"/>
      <c r="AC33" s="114"/>
      <c r="AD33" s="139"/>
      <c r="AE33" s="115"/>
      <c r="AF33" s="119">
        <v>12</v>
      </c>
      <c r="AG33" s="129" t="s">
        <v>241</v>
      </c>
      <c r="AH33" s="120"/>
      <c r="AI33" s="135"/>
      <c r="AJ33" s="136"/>
      <c r="AK33" s="119"/>
      <c r="AL33" s="120"/>
      <c r="AM33" s="120"/>
      <c r="AN33" s="120"/>
      <c r="AO33" s="120"/>
      <c r="AP33" s="120" t="s">
        <v>184</v>
      </c>
      <c r="AQ33" s="129" t="s">
        <v>232</v>
      </c>
      <c r="AR33" s="129">
        <v>0.2</v>
      </c>
      <c r="AS33" s="140"/>
      <c r="AT33" s="140"/>
      <c r="AU33" s="120"/>
      <c r="AV33" s="120"/>
      <c r="AW33" s="120"/>
      <c r="AX33" s="120"/>
      <c r="AY33" s="120"/>
      <c r="AZ33" s="120"/>
      <c r="BA33" s="120"/>
      <c r="BB33" s="120"/>
      <c r="BC33" s="120"/>
      <c r="BD33" s="120"/>
      <c r="BE33" s="120"/>
      <c r="BF33" s="120"/>
      <c r="BG33" s="135"/>
      <c r="BH33" s="57" t="s">
        <v>1125</v>
      </c>
      <c r="BI33" s="364"/>
    </row>
    <row r="34" spans="1:150" s="113" customFormat="1" ht="25.5" hidden="1" customHeight="1" x14ac:dyDescent="0.25">
      <c r="A34" s="20" t="s">
        <v>334</v>
      </c>
      <c r="B34" s="21" t="s">
        <v>83</v>
      </c>
      <c r="C34" s="21"/>
      <c r="D34" s="37" t="s">
        <v>335</v>
      </c>
      <c r="E34" s="23"/>
      <c r="F34" s="23"/>
      <c r="G34" s="23"/>
      <c r="H34" s="23"/>
      <c r="I34" s="23"/>
      <c r="J34" s="23"/>
      <c r="K34" s="23"/>
      <c r="L34" s="23"/>
      <c r="M34" s="23"/>
      <c r="N34" s="23"/>
      <c r="O34" s="23"/>
      <c r="P34" s="23"/>
      <c r="Q34" s="23"/>
      <c r="R34" s="23"/>
      <c r="S34" s="24"/>
      <c r="T34" s="25"/>
      <c r="U34" s="38"/>
      <c r="V34" s="38"/>
      <c r="W34" s="28" t="s">
        <v>275</v>
      </c>
      <c r="X34" s="108"/>
      <c r="Y34" s="108"/>
      <c r="Z34" s="108"/>
      <c r="AA34" s="108"/>
      <c r="AB34" s="108"/>
      <c r="AC34" s="108"/>
      <c r="AD34" s="138"/>
      <c r="AE34" s="109"/>
      <c r="AF34" s="112"/>
      <c r="AG34" s="110"/>
      <c r="AH34" s="110"/>
      <c r="AI34" s="111"/>
      <c r="AJ34" s="109"/>
      <c r="AK34" s="112"/>
      <c r="AL34" s="110"/>
      <c r="AM34" s="110"/>
      <c r="AN34" s="110"/>
      <c r="AO34" s="110"/>
      <c r="AP34" s="110"/>
      <c r="AQ34" s="110"/>
      <c r="AR34" s="110"/>
      <c r="AS34" s="110"/>
      <c r="AT34" s="110"/>
      <c r="AU34" s="110"/>
      <c r="AV34" s="110"/>
      <c r="AW34" s="110"/>
      <c r="AX34" s="110"/>
      <c r="AY34" s="110"/>
      <c r="AZ34" s="110"/>
      <c r="BA34" s="110"/>
      <c r="BB34" s="110"/>
      <c r="BC34" s="110"/>
      <c r="BD34" s="110"/>
      <c r="BE34" s="110"/>
      <c r="BF34" s="110"/>
      <c r="BG34" s="111"/>
      <c r="BH34" s="57"/>
      <c r="BI34" s="364" t="s">
        <v>275</v>
      </c>
      <c r="BJ34" s="101"/>
      <c r="BK34" s="101"/>
      <c r="BL34" s="101"/>
      <c r="BM34" s="101"/>
      <c r="BN34" s="101"/>
      <c r="BO34" s="101"/>
      <c r="BP34" s="101"/>
      <c r="BQ34" s="101"/>
      <c r="BR34" s="101"/>
      <c r="BS34" s="101"/>
      <c r="BT34" s="101"/>
      <c r="BU34" s="101"/>
      <c r="BV34" s="101"/>
      <c r="BW34" s="101"/>
      <c r="BX34" s="101"/>
      <c r="BY34" s="101"/>
      <c r="BZ34" s="101"/>
      <c r="CA34" s="101"/>
      <c r="CB34" s="101"/>
      <c r="CC34" s="101"/>
      <c r="CD34" s="101"/>
      <c r="CE34" s="101"/>
      <c r="CF34" s="101"/>
      <c r="CG34" s="10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1"/>
      <c r="DQ34" s="101"/>
      <c r="DR34" s="101"/>
      <c r="DS34" s="101"/>
      <c r="DT34" s="101"/>
      <c r="DU34" s="101"/>
      <c r="DV34" s="101"/>
      <c r="DW34" s="101"/>
      <c r="DX34" s="101"/>
      <c r="DY34" s="101"/>
      <c r="DZ34" s="101"/>
      <c r="EA34" s="101"/>
      <c r="EB34" s="101"/>
      <c r="EC34" s="101"/>
      <c r="ED34" s="101"/>
      <c r="EE34" s="101"/>
      <c r="EF34" s="101"/>
      <c r="EG34" s="101"/>
      <c r="EH34" s="101"/>
      <c r="EI34" s="101"/>
      <c r="EJ34" s="101"/>
      <c r="EK34" s="101"/>
      <c r="EL34" s="101"/>
      <c r="EM34" s="101"/>
      <c r="EN34" s="101"/>
      <c r="EO34" s="101"/>
      <c r="EP34" s="101"/>
      <c r="EQ34" s="101"/>
      <c r="ER34" s="101"/>
      <c r="ES34" s="101"/>
      <c r="ET34" s="101"/>
    </row>
    <row r="35" spans="1:150" ht="25.5" customHeight="1" x14ac:dyDescent="0.25">
      <c r="A35" s="29" t="s">
        <v>336</v>
      </c>
      <c r="B35" s="29" t="s">
        <v>337</v>
      </c>
      <c r="C35" s="29" t="s">
        <v>1008</v>
      </c>
      <c r="D35" s="30" t="s">
        <v>338</v>
      </c>
      <c r="E35" s="31" t="s">
        <v>272</v>
      </c>
      <c r="F35" s="32" t="s">
        <v>130</v>
      </c>
      <c r="G35" s="32" t="s">
        <v>290</v>
      </c>
      <c r="H35" s="32" t="s">
        <v>134</v>
      </c>
      <c r="I35" s="32" t="s">
        <v>115</v>
      </c>
      <c r="J35" s="32" t="s">
        <v>112</v>
      </c>
      <c r="K35" s="32"/>
      <c r="L35" s="32"/>
      <c r="M35" s="32"/>
      <c r="N35" s="33" t="s">
        <v>1274</v>
      </c>
      <c r="O35" s="33" t="s">
        <v>1275</v>
      </c>
      <c r="P35" s="33"/>
      <c r="Q35" s="33">
        <v>0</v>
      </c>
      <c r="R35" s="33">
        <v>0</v>
      </c>
      <c r="S35" s="33">
        <v>706204</v>
      </c>
      <c r="T35" s="34">
        <v>43344</v>
      </c>
      <c r="U35" s="35">
        <v>43584</v>
      </c>
      <c r="V35" s="35">
        <v>43738</v>
      </c>
      <c r="W35" s="36">
        <v>44773</v>
      </c>
      <c r="X35" s="114">
        <v>0</v>
      </c>
      <c r="Y35" s="114">
        <v>0</v>
      </c>
      <c r="Z35" s="114">
        <v>0</v>
      </c>
      <c r="AA35" s="91">
        <f>196920+32821</f>
        <v>229741</v>
      </c>
      <c r="AB35" s="91">
        <f>196920+131280</f>
        <v>328200</v>
      </c>
      <c r="AC35" s="91">
        <f>S35-AA35-AB35</f>
        <v>148263</v>
      </c>
      <c r="AD35" s="139">
        <v>0</v>
      </c>
      <c r="AE35" s="115"/>
      <c r="AF35" s="119">
        <v>19</v>
      </c>
      <c r="AG35" s="129" t="s">
        <v>743</v>
      </c>
      <c r="AH35" s="120">
        <v>18</v>
      </c>
      <c r="AI35" s="141" t="s">
        <v>242</v>
      </c>
      <c r="AJ35" s="136"/>
      <c r="AK35" s="119"/>
      <c r="AL35" s="120"/>
      <c r="AM35" s="120"/>
      <c r="AN35" s="120"/>
      <c r="AO35" s="120"/>
      <c r="AP35" s="120" t="s">
        <v>192</v>
      </c>
      <c r="AQ35" s="129" t="s">
        <v>744</v>
      </c>
      <c r="AR35" s="120">
        <v>1</v>
      </c>
      <c r="AS35" s="120" t="s">
        <v>193</v>
      </c>
      <c r="AT35" s="129" t="s">
        <v>194</v>
      </c>
      <c r="AU35" s="117">
        <v>1</v>
      </c>
      <c r="AV35" s="120"/>
      <c r="AW35" s="120"/>
      <c r="AX35" s="120"/>
      <c r="AY35" s="120"/>
      <c r="AZ35" s="120"/>
      <c r="BA35" s="120"/>
      <c r="BB35" s="120"/>
      <c r="BC35" s="120"/>
      <c r="BD35" s="120"/>
      <c r="BE35" s="120"/>
      <c r="BF35" s="120"/>
      <c r="BG35" s="135"/>
      <c r="BH35" s="57" t="s">
        <v>879</v>
      </c>
      <c r="BI35" s="364" t="s">
        <v>947</v>
      </c>
    </row>
    <row r="36" spans="1:150" ht="25.5" customHeight="1" x14ac:dyDescent="0.25">
      <c r="A36" s="29" t="s">
        <v>339</v>
      </c>
      <c r="B36" s="29" t="s">
        <v>340</v>
      </c>
      <c r="C36" s="29" t="s">
        <v>341</v>
      </c>
      <c r="D36" s="30" t="s">
        <v>342</v>
      </c>
      <c r="E36" s="31" t="s">
        <v>272</v>
      </c>
      <c r="F36" s="32" t="s">
        <v>130</v>
      </c>
      <c r="G36" s="32" t="s">
        <v>290</v>
      </c>
      <c r="H36" s="32" t="s">
        <v>133</v>
      </c>
      <c r="I36" s="32" t="s">
        <v>111</v>
      </c>
      <c r="J36" s="32" t="s">
        <v>112</v>
      </c>
      <c r="K36" s="32"/>
      <c r="L36" s="32"/>
      <c r="M36" s="32"/>
      <c r="N36" s="33">
        <v>11900</v>
      </c>
      <c r="O36" s="33">
        <v>1785</v>
      </c>
      <c r="P36" s="33"/>
      <c r="Q36" s="33"/>
      <c r="R36" s="33"/>
      <c r="S36" s="33">
        <v>10115</v>
      </c>
      <c r="T36" s="34">
        <v>42644</v>
      </c>
      <c r="U36" s="35">
        <v>42705</v>
      </c>
      <c r="V36" s="35">
        <v>42735</v>
      </c>
      <c r="W36" s="36">
        <v>42766</v>
      </c>
      <c r="X36" s="114"/>
      <c r="Y36" s="114">
        <v>10115</v>
      </c>
      <c r="Z36" s="114"/>
      <c r="AA36" s="114"/>
      <c r="AB36" s="114"/>
      <c r="AC36" s="114"/>
      <c r="AD36" s="139"/>
      <c r="AE36" s="115"/>
      <c r="AF36" s="119">
        <v>50</v>
      </c>
      <c r="AG36" s="129" t="s">
        <v>258</v>
      </c>
      <c r="AH36" s="120"/>
      <c r="AI36" s="135"/>
      <c r="AJ36" s="136"/>
      <c r="AK36" s="119"/>
      <c r="AL36" s="120"/>
      <c r="AM36" s="120"/>
      <c r="AN36" s="120"/>
      <c r="AO36" s="120"/>
      <c r="AP36" s="120"/>
      <c r="AQ36" s="129"/>
      <c r="AR36" s="120"/>
      <c r="AS36" s="120"/>
      <c r="AT36" s="120"/>
      <c r="AU36" s="120"/>
      <c r="AV36" s="120" t="s">
        <v>195</v>
      </c>
      <c r="AW36" s="129" t="s">
        <v>196</v>
      </c>
      <c r="AX36" s="120">
        <v>1</v>
      </c>
      <c r="AY36" s="120"/>
      <c r="AZ36" s="120"/>
      <c r="BA36" s="120"/>
      <c r="BB36" s="120"/>
      <c r="BC36" s="120"/>
      <c r="BD36" s="120"/>
      <c r="BE36" s="120"/>
      <c r="BF36" s="120"/>
      <c r="BG36" s="135"/>
      <c r="BH36" s="57" t="s">
        <v>880</v>
      </c>
      <c r="BI36" s="364" t="s">
        <v>939</v>
      </c>
    </row>
    <row r="37" spans="1:150" s="113" customFormat="1" ht="25.5" hidden="1" customHeight="1" x14ac:dyDescent="0.25">
      <c r="A37" s="20" t="s">
        <v>343</v>
      </c>
      <c r="B37" s="21" t="s">
        <v>83</v>
      </c>
      <c r="C37" s="21"/>
      <c r="D37" s="22" t="s">
        <v>344</v>
      </c>
      <c r="E37" s="23"/>
      <c r="F37" s="23"/>
      <c r="G37" s="23"/>
      <c r="H37" s="23"/>
      <c r="I37" s="23"/>
      <c r="J37" s="23"/>
      <c r="K37" s="23"/>
      <c r="L37" s="23"/>
      <c r="M37" s="23"/>
      <c r="N37" s="23"/>
      <c r="O37" s="23"/>
      <c r="P37" s="23"/>
      <c r="Q37" s="23"/>
      <c r="R37" s="23"/>
      <c r="S37" s="52"/>
      <c r="T37" s="25"/>
      <c r="U37" s="38"/>
      <c r="V37" s="38"/>
      <c r="W37" s="28" t="s">
        <v>275</v>
      </c>
      <c r="X37" s="108"/>
      <c r="Y37" s="108"/>
      <c r="Z37" s="108"/>
      <c r="AA37" s="108"/>
      <c r="AB37" s="108"/>
      <c r="AC37" s="108"/>
      <c r="AD37" s="138"/>
      <c r="AE37" s="109"/>
      <c r="AF37" s="112"/>
      <c r="AG37" s="110"/>
      <c r="AH37" s="110"/>
      <c r="AI37" s="111"/>
      <c r="AJ37" s="109"/>
      <c r="AK37" s="112"/>
      <c r="AL37" s="110"/>
      <c r="AM37" s="110"/>
      <c r="AN37" s="110"/>
      <c r="AO37" s="110"/>
      <c r="AP37" s="110"/>
      <c r="AQ37" s="110"/>
      <c r="AR37" s="110"/>
      <c r="AS37" s="110"/>
      <c r="AT37" s="110"/>
      <c r="AU37" s="110"/>
      <c r="AV37" s="110"/>
      <c r="AW37" s="110"/>
      <c r="AX37" s="110"/>
      <c r="AY37" s="110"/>
      <c r="AZ37" s="110"/>
      <c r="BA37" s="110"/>
      <c r="BB37" s="110"/>
      <c r="BC37" s="110"/>
      <c r="BD37" s="110"/>
      <c r="BE37" s="110"/>
      <c r="BF37" s="110"/>
      <c r="BG37" s="111"/>
      <c r="BH37" s="57"/>
      <c r="BI37" s="364" t="s">
        <v>275</v>
      </c>
      <c r="BJ37" s="101"/>
      <c r="BK37" s="101"/>
      <c r="BL37" s="101"/>
      <c r="BM37" s="101"/>
      <c r="BN37" s="101"/>
      <c r="BO37" s="101"/>
      <c r="BP37" s="101"/>
      <c r="BQ37" s="101"/>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1"/>
      <c r="DQ37" s="101"/>
      <c r="DR37" s="101"/>
      <c r="DS37" s="101"/>
      <c r="DT37" s="101"/>
      <c r="DU37" s="101"/>
      <c r="DV37" s="101"/>
      <c r="DW37" s="101"/>
      <c r="DX37" s="101"/>
      <c r="DY37" s="101"/>
      <c r="DZ37" s="101"/>
      <c r="EA37" s="101"/>
      <c r="EB37" s="101"/>
      <c r="EC37" s="101"/>
      <c r="ED37" s="101"/>
      <c r="EE37" s="101"/>
      <c r="EF37" s="101"/>
      <c r="EG37" s="101"/>
      <c r="EH37" s="101"/>
      <c r="EI37" s="101"/>
      <c r="EJ37" s="101"/>
      <c r="EK37" s="101"/>
      <c r="EL37" s="101"/>
      <c r="EM37" s="101"/>
      <c r="EN37" s="101"/>
      <c r="EO37" s="101"/>
      <c r="EP37" s="101"/>
      <c r="EQ37" s="101"/>
      <c r="ER37" s="101"/>
      <c r="ES37" s="101"/>
      <c r="ET37" s="101"/>
    </row>
    <row r="38" spans="1:150" ht="25.5" hidden="1" customHeight="1" x14ac:dyDescent="0.25">
      <c r="A38" s="29" t="s">
        <v>345</v>
      </c>
      <c r="B38" s="29" t="s">
        <v>346</v>
      </c>
      <c r="C38" s="29" t="s">
        <v>347</v>
      </c>
      <c r="D38" s="30" t="s">
        <v>348</v>
      </c>
      <c r="E38" s="31" t="s">
        <v>266</v>
      </c>
      <c r="F38" s="32" t="s">
        <v>130</v>
      </c>
      <c r="G38" s="32" t="s">
        <v>349</v>
      </c>
      <c r="H38" s="32" t="s">
        <v>190</v>
      </c>
      <c r="I38" s="32" t="s">
        <v>115</v>
      </c>
      <c r="J38" s="32"/>
      <c r="K38" s="32"/>
      <c r="L38" s="32"/>
      <c r="M38" s="32"/>
      <c r="N38" s="33">
        <v>83796.47</v>
      </c>
      <c r="O38" s="33">
        <v>12569.47</v>
      </c>
      <c r="P38" s="33"/>
      <c r="Q38" s="33"/>
      <c r="R38" s="33"/>
      <c r="S38" s="33">
        <v>71227</v>
      </c>
      <c r="T38" s="34">
        <v>42795</v>
      </c>
      <c r="U38" s="35">
        <v>42948</v>
      </c>
      <c r="V38" s="35">
        <v>43069</v>
      </c>
      <c r="W38" s="36">
        <v>43404</v>
      </c>
      <c r="X38" s="114"/>
      <c r="Y38" s="114">
        <v>10000</v>
      </c>
      <c r="Z38" s="114">
        <v>61227</v>
      </c>
      <c r="AA38" s="114"/>
      <c r="AB38" s="114"/>
      <c r="AC38" s="114"/>
      <c r="AD38" s="139"/>
      <c r="AE38" s="115"/>
      <c r="AF38" s="119">
        <v>19</v>
      </c>
      <c r="AG38" s="129" t="s">
        <v>742</v>
      </c>
      <c r="AH38" s="120"/>
      <c r="AI38" s="142"/>
      <c r="AJ38" s="136"/>
      <c r="AK38" s="119"/>
      <c r="AL38" s="120"/>
      <c r="AM38" s="120"/>
      <c r="AN38" s="120"/>
      <c r="AO38" s="120"/>
      <c r="AP38" s="116"/>
      <c r="AQ38" s="116"/>
      <c r="AR38" s="143"/>
      <c r="AS38" s="116" t="s">
        <v>189</v>
      </c>
      <c r="AT38" s="116" t="s">
        <v>745</v>
      </c>
      <c r="AU38" s="143">
        <v>1</v>
      </c>
      <c r="AV38" s="120"/>
      <c r="AW38" s="120"/>
      <c r="AX38" s="120"/>
      <c r="AY38" s="120"/>
      <c r="AZ38" s="120"/>
      <c r="BA38" s="120"/>
      <c r="BB38" s="120"/>
      <c r="BC38" s="120"/>
      <c r="BD38" s="120"/>
      <c r="BE38" s="120"/>
      <c r="BF38" s="120"/>
      <c r="BG38" s="135"/>
      <c r="BH38" s="57" t="s">
        <v>801</v>
      </c>
      <c r="BI38" s="364" t="s">
        <v>939</v>
      </c>
      <c r="BJ38" s="122"/>
      <c r="BK38" s="122"/>
      <c r="BL38" s="122"/>
      <c r="BM38" s="122"/>
      <c r="BN38" s="122"/>
    </row>
    <row r="39" spans="1:150" ht="25.5" customHeight="1" x14ac:dyDescent="0.25">
      <c r="A39" s="29" t="s">
        <v>350</v>
      </c>
      <c r="B39" s="29" t="s">
        <v>351</v>
      </c>
      <c r="C39" s="29" t="s">
        <v>352</v>
      </c>
      <c r="D39" s="30" t="s">
        <v>353</v>
      </c>
      <c r="E39" s="31" t="s">
        <v>280</v>
      </c>
      <c r="F39" s="32" t="s">
        <v>130</v>
      </c>
      <c r="G39" s="32" t="s">
        <v>321</v>
      </c>
      <c r="H39" s="32" t="s">
        <v>190</v>
      </c>
      <c r="I39" s="32" t="s">
        <v>115</v>
      </c>
      <c r="J39" s="32" t="s">
        <v>112</v>
      </c>
      <c r="K39" s="32"/>
      <c r="L39" s="32"/>
      <c r="M39" s="32"/>
      <c r="N39" s="33">
        <v>69389.47</v>
      </c>
      <c r="O39" s="33">
        <v>42007.47</v>
      </c>
      <c r="P39" s="33"/>
      <c r="Q39" s="33"/>
      <c r="R39" s="33"/>
      <c r="S39" s="33">
        <v>27382</v>
      </c>
      <c r="T39" s="34">
        <v>42675</v>
      </c>
      <c r="U39" s="35">
        <v>42886</v>
      </c>
      <c r="V39" s="35">
        <v>42947</v>
      </c>
      <c r="W39" s="36">
        <v>43524</v>
      </c>
      <c r="X39" s="114"/>
      <c r="Y39" s="114">
        <v>27382</v>
      </c>
      <c r="Z39" s="114">
        <v>0</v>
      </c>
      <c r="AA39" s="114"/>
      <c r="AB39" s="114"/>
      <c r="AC39" s="114"/>
      <c r="AD39" s="139"/>
      <c r="AE39" s="115"/>
      <c r="AF39" s="119">
        <v>19</v>
      </c>
      <c r="AG39" s="129" t="s">
        <v>742</v>
      </c>
      <c r="AH39" s="120"/>
      <c r="AI39" s="142"/>
      <c r="AJ39" s="136"/>
      <c r="AK39" s="119"/>
      <c r="AL39" s="120"/>
      <c r="AM39" s="120"/>
      <c r="AN39" s="120"/>
      <c r="AO39" s="120"/>
      <c r="AP39" s="117" t="s">
        <v>188</v>
      </c>
      <c r="AQ39" s="116" t="s">
        <v>231</v>
      </c>
      <c r="AR39" s="116">
        <v>0.51</v>
      </c>
      <c r="AS39" s="120"/>
      <c r="AT39" s="120"/>
      <c r="AU39" s="120"/>
      <c r="AV39" s="120"/>
      <c r="AW39" s="120"/>
      <c r="AX39" s="120"/>
      <c r="AY39" s="120"/>
      <c r="AZ39" s="120"/>
      <c r="BA39" s="120"/>
      <c r="BB39" s="120"/>
      <c r="BC39" s="120"/>
      <c r="BD39" s="120"/>
      <c r="BE39" s="120"/>
      <c r="BF39" s="120"/>
      <c r="BG39" s="135"/>
      <c r="BH39" s="57" t="s">
        <v>800</v>
      </c>
      <c r="BI39" s="364" t="s">
        <v>941</v>
      </c>
    </row>
    <row r="40" spans="1:150" ht="25.5" customHeight="1" x14ac:dyDescent="0.25">
      <c r="A40" s="29" t="s">
        <v>354</v>
      </c>
      <c r="B40" s="29" t="s">
        <v>355</v>
      </c>
      <c r="C40" s="29" t="s">
        <v>881</v>
      </c>
      <c r="D40" s="30" t="s">
        <v>356</v>
      </c>
      <c r="E40" s="31" t="s">
        <v>297</v>
      </c>
      <c r="F40" s="32" t="s">
        <v>130</v>
      </c>
      <c r="G40" s="32" t="s">
        <v>326</v>
      </c>
      <c r="H40" s="32" t="s">
        <v>190</v>
      </c>
      <c r="I40" s="32" t="s">
        <v>115</v>
      </c>
      <c r="J40" s="32" t="s">
        <v>112</v>
      </c>
      <c r="K40" s="32"/>
      <c r="L40" s="32"/>
      <c r="M40" s="32"/>
      <c r="N40" s="33" t="s">
        <v>1283</v>
      </c>
      <c r="O40" s="33">
        <v>34364.86</v>
      </c>
      <c r="P40" s="33"/>
      <c r="Q40" s="33"/>
      <c r="R40" s="33"/>
      <c r="S40" s="33" t="s">
        <v>1284</v>
      </c>
      <c r="T40" s="34">
        <v>42979</v>
      </c>
      <c r="U40" s="35">
        <v>43554</v>
      </c>
      <c r="V40" s="35">
        <v>43616</v>
      </c>
      <c r="W40" s="36">
        <v>44196</v>
      </c>
      <c r="X40" s="114"/>
      <c r="Y40" s="114"/>
      <c r="Z40" s="114">
        <v>0</v>
      </c>
      <c r="AA40" s="114">
        <v>40245</v>
      </c>
      <c r="AB40" s="114">
        <v>40245</v>
      </c>
      <c r="AC40" s="114"/>
      <c r="AD40" s="139"/>
      <c r="AE40" s="115"/>
      <c r="AF40" s="119">
        <v>19</v>
      </c>
      <c r="AG40" s="129" t="s">
        <v>742</v>
      </c>
      <c r="AH40" s="120"/>
      <c r="AI40" s="142"/>
      <c r="AJ40" s="136"/>
      <c r="AK40" s="119"/>
      <c r="AL40" s="120"/>
      <c r="AM40" s="120"/>
      <c r="AN40" s="120"/>
      <c r="AO40" s="120"/>
      <c r="AP40" s="117" t="s">
        <v>188</v>
      </c>
      <c r="AQ40" s="116" t="s">
        <v>231</v>
      </c>
      <c r="AR40" s="117">
        <v>0.6</v>
      </c>
      <c r="AS40" s="120"/>
      <c r="AT40" s="120"/>
      <c r="AU40" s="120"/>
      <c r="AV40" s="120"/>
      <c r="AW40" s="120"/>
      <c r="AX40" s="120"/>
      <c r="AY40" s="120"/>
      <c r="AZ40" s="120"/>
      <c r="BA40" s="120"/>
      <c r="BB40" s="120"/>
      <c r="BC40" s="120"/>
      <c r="BD40" s="120"/>
      <c r="BE40" s="120"/>
      <c r="BF40" s="120"/>
      <c r="BG40" s="135"/>
      <c r="BH40" s="57" t="s">
        <v>882</v>
      </c>
      <c r="BI40" s="364" t="s">
        <v>947</v>
      </c>
    </row>
    <row r="41" spans="1:150" ht="25.5" hidden="1" customHeight="1" x14ac:dyDescent="0.25">
      <c r="A41" s="29" t="s">
        <v>357</v>
      </c>
      <c r="B41" s="29" t="s">
        <v>358</v>
      </c>
      <c r="C41" s="29" t="s">
        <v>359</v>
      </c>
      <c r="D41" s="30" t="s">
        <v>360</v>
      </c>
      <c r="E41" s="31" t="s">
        <v>272</v>
      </c>
      <c r="F41" s="32" t="s">
        <v>130</v>
      </c>
      <c r="G41" s="32" t="s">
        <v>361</v>
      </c>
      <c r="H41" s="32" t="s">
        <v>190</v>
      </c>
      <c r="I41" s="32" t="s">
        <v>115</v>
      </c>
      <c r="J41" s="32"/>
      <c r="K41" s="32"/>
      <c r="L41" s="32"/>
      <c r="M41" s="32"/>
      <c r="N41" s="33">
        <v>142676.6</v>
      </c>
      <c r="O41" s="33">
        <v>31407.61</v>
      </c>
      <c r="P41" s="33"/>
      <c r="Q41" s="33"/>
      <c r="R41" s="33"/>
      <c r="S41" s="33">
        <v>111268.99</v>
      </c>
      <c r="T41" s="34">
        <v>42705</v>
      </c>
      <c r="U41" s="35">
        <v>42886</v>
      </c>
      <c r="V41" s="35">
        <v>42978</v>
      </c>
      <c r="W41" s="36">
        <v>43830</v>
      </c>
      <c r="X41" s="114"/>
      <c r="Y41" s="114">
        <v>40223.72</v>
      </c>
      <c r="Z41" s="114">
        <v>51045.279999999999</v>
      </c>
      <c r="AA41" s="114">
        <v>20000</v>
      </c>
      <c r="AB41" s="114"/>
      <c r="AC41" s="114"/>
      <c r="AD41" s="139"/>
      <c r="AE41" s="115"/>
      <c r="AF41" s="119">
        <v>19</v>
      </c>
      <c r="AG41" s="129" t="s">
        <v>742</v>
      </c>
      <c r="AH41" s="120"/>
      <c r="AI41" s="142"/>
      <c r="AJ41" s="136"/>
      <c r="AK41" s="119"/>
      <c r="AL41" s="120"/>
      <c r="AM41" s="120"/>
      <c r="AN41" s="120"/>
      <c r="AO41" s="120"/>
      <c r="AP41" s="117" t="s">
        <v>188</v>
      </c>
      <c r="AQ41" s="116" t="s">
        <v>231</v>
      </c>
      <c r="AR41" s="117">
        <v>1</v>
      </c>
      <c r="AS41" s="120"/>
      <c r="AT41" s="120"/>
      <c r="AU41" s="120"/>
      <c r="AV41" s="120"/>
      <c r="AW41" s="120"/>
      <c r="AX41" s="120"/>
      <c r="AY41" s="120"/>
      <c r="AZ41" s="120"/>
      <c r="BA41" s="120"/>
      <c r="BB41" s="120"/>
      <c r="BC41" s="120"/>
      <c r="BD41" s="120"/>
      <c r="BE41" s="120"/>
      <c r="BF41" s="120"/>
      <c r="BG41" s="135"/>
      <c r="BH41" s="57" t="s">
        <v>799</v>
      </c>
      <c r="BI41" s="364" t="s">
        <v>939</v>
      </c>
    </row>
    <row r="42" spans="1:150" s="113" customFormat="1" ht="25.5" hidden="1" customHeight="1" x14ac:dyDescent="0.25">
      <c r="A42" s="20" t="s">
        <v>362</v>
      </c>
      <c r="B42" s="21" t="s">
        <v>83</v>
      </c>
      <c r="C42" s="21"/>
      <c r="D42" s="22" t="s">
        <v>363</v>
      </c>
      <c r="E42" s="23"/>
      <c r="F42" s="23"/>
      <c r="G42" s="23"/>
      <c r="H42" s="23"/>
      <c r="I42" s="23"/>
      <c r="J42" s="23"/>
      <c r="K42" s="23"/>
      <c r="L42" s="23"/>
      <c r="M42" s="23"/>
      <c r="N42" s="23"/>
      <c r="O42" s="23"/>
      <c r="P42" s="23"/>
      <c r="Q42" s="23"/>
      <c r="R42" s="23"/>
      <c r="S42" s="24"/>
      <c r="T42" s="25"/>
      <c r="U42" s="38"/>
      <c r="V42" s="38"/>
      <c r="W42" s="28" t="s">
        <v>275</v>
      </c>
      <c r="X42" s="108"/>
      <c r="Y42" s="108"/>
      <c r="Z42" s="108"/>
      <c r="AA42" s="108"/>
      <c r="AB42" s="108"/>
      <c r="AC42" s="108"/>
      <c r="AD42" s="138"/>
      <c r="AE42" s="109"/>
      <c r="AF42" s="112"/>
      <c r="AG42" s="110"/>
      <c r="AH42" s="110"/>
      <c r="AI42" s="111"/>
      <c r="AJ42" s="109"/>
      <c r="AK42" s="112"/>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1"/>
      <c r="BH42" s="57"/>
      <c r="BI42" s="364" t="s">
        <v>275</v>
      </c>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row>
    <row r="43" spans="1:150" ht="25.5" customHeight="1" x14ac:dyDescent="0.25">
      <c r="A43" s="29" t="s">
        <v>364</v>
      </c>
      <c r="B43" s="29" t="s">
        <v>365</v>
      </c>
      <c r="C43" s="29" t="s">
        <v>366</v>
      </c>
      <c r="D43" s="30" t="s">
        <v>367</v>
      </c>
      <c r="E43" s="31" t="s">
        <v>272</v>
      </c>
      <c r="F43" s="32" t="s">
        <v>130</v>
      </c>
      <c r="G43" s="32" t="s">
        <v>290</v>
      </c>
      <c r="H43" s="32" t="s">
        <v>132</v>
      </c>
      <c r="I43" s="32" t="s">
        <v>115</v>
      </c>
      <c r="J43" s="32" t="s">
        <v>112</v>
      </c>
      <c r="K43" s="32"/>
      <c r="L43" s="32"/>
      <c r="M43" s="32"/>
      <c r="N43" s="33">
        <v>2744356.47</v>
      </c>
      <c r="O43" s="33">
        <v>411653.47</v>
      </c>
      <c r="P43" s="33"/>
      <c r="Q43" s="33">
        <v>0</v>
      </c>
      <c r="R43" s="33">
        <v>0</v>
      </c>
      <c r="S43" s="33">
        <v>2332703</v>
      </c>
      <c r="T43" s="34">
        <v>42887</v>
      </c>
      <c r="U43" s="35">
        <v>42979</v>
      </c>
      <c r="V43" s="35">
        <v>43100</v>
      </c>
      <c r="W43" s="36">
        <v>44926</v>
      </c>
      <c r="X43" s="114">
        <v>0</v>
      </c>
      <c r="Y43" s="114">
        <v>0</v>
      </c>
      <c r="Z43" s="114">
        <f>S43</f>
        <v>2332703</v>
      </c>
      <c r="AA43" s="114">
        <v>0</v>
      </c>
      <c r="AB43" s="114">
        <v>0</v>
      </c>
      <c r="AC43" s="114"/>
      <c r="AD43" s="139"/>
      <c r="AE43" s="115"/>
      <c r="AF43" s="119">
        <v>10</v>
      </c>
      <c r="AG43" s="129" t="s">
        <v>240</v>
      </c>
      <c r="AH43" s="120"/>
      <c r="AI43" s="135"/>
      <c r="AJ43" s="136"/>
      <c r="AK43" s="119"/>
      <c r="AL43" s="120"/>
      <c r="AM43" s="120"/>
      <c r="AN43" s="120"/>
      <c r="AO43" s="120"/>
      <c r="AP43" s="120" t="s">
        <v>746</v>
      </c>
      <c r="AQ43" s="129" t="s">
        <v>191</v>
      </c>
      <c r="AR43" s="129">
        <v>7</v>
      </c>
      <c r="AS43" s="120"/>
      <c r="AT43" s="120"/>
      <c r="AU43" s="120"/>
      <c r="AV43" s="120"/>
      <c r="AW43" s="120"/>
      <c r="AX43" s="120"/>
      <c r="AY43" s="120"/>
      <c r="AZ43" s="120"/>
      <c r="BA43" s="120"/>
      <c r="BB43" s="120"/>
      <c r="BC43" s="120"/>
      <c r="BD43" s="120"/>
      <c r="BE43" s="120"/>
      <c r="BF43" s="120"/>
      <c r="BG43" s="135"/>
      <c r="BH43" s="57" t="s">
        <v>802</v>
      </c>
      <c r="BI43" s="364" t="s">
        <v>941</v>
      </c>
    </row>
    <row r="44" spans="1:150" ht="24.75" hidden="1" customHeight="1" thickBot="1" x14ac:dyDescent="0.3">
      <c r="A44" s="15" t="s">
        <v>368</v>
      </c>
      <c r="B44" s="16" t="s">
        <v>83</v>
      </c>
      <c r="C44" s="16"/>
      <c r="D44" s="16" t="s">
        <v>369</v>
      </c>
      <c r="E44" s="17"/>
      <c r="F44" s="17"/>
      <c r="G44" s="17"/>
      <c r="H44" s="17"/>
      <c r="I44" s="17"/>
      <c r="J44" s="17"/>
      <c r="K44" s="17"/>
      <c r="L44" s="17"/>
      <c r="M44" s="17"/>
      <c r="N44" s="17"/>
      <c r="O44" s="17"/>
      <c r="P44" s="17"/>
      <c r="Q44" s="17"/>
      <c r="R44" s="17"/>
      <c r="S44" s="17"/>
      <c r="T44" s="46"/>
      <c r="U44" s="47"/>
      <c r="V44" s="47"/>
      <c r="W44" s="48" t="s">
        <v>275</v>
      </c>
      <c r="X44" s="17"/>
      <c r="Y44" s="17"/>
      <c r="Z44" s="17"/>
      <c r="AA44" s="17"/>
      <c r="AB44" s="17"/>
      <c r="AC44" s="17"/>
      <c r="AD44" s="17"/>
      <c r="AE44" s="115"/>
      <c r="AF44" s="17"/>
      <c r="AG44" s="17"/>
      <c r="AH44" s="17"/>
      <c r="AI44" s="17"/>
      <c r="AJ44" s="136"/>
      <c r="AK44" s="17"/>
      <c r="AL44" s="17"/>
      <c r="AM44" s="17"/>
      <c r="AN44" s="17"/>
      <c r="AO44" s="17"/>
      <c r="AP44" s="107"/>
      <c r="AQ44" s="107"/>
      <c r="AR44" s="107"/>
      <c r="AS44" s="107"/>
      <c r="AT44" s="17"/>
      <c r="AU44" s="107"/>
      <c r="AV44" s="107"/>
      <c r="AW44" s="17"/>
      <c r="AX44" s="107"/>
      <c r="AY44" s="107"/>
      <c r="AZ44" s="17"/>
      <c r="BA44" s="107"/>
      <c r="BB44" s="107"/>
      <c r="BC44" s="107"/>
      <c r="BD44" s="107"/>
      <c r="BE44" s="107"/>
      <c r="BF44" s="107"/>
      <c r="BG44" s="107"/>
      <c r="BH44" s="57"/>
      <c r="BI44" s="364" t="s">
        <v>275</v>
      </c>
    </row>
    <row r="45" spans="1:150" s="113" customFormat="1" ht="25.5" hidden="1" customHeight="1" x14ac:dyDescent="0.25">
      <c r="A45" s="20" t="s">
        <v>370</v>
      </c>
      <c r="B45" s="21" t="s">
        <v>83</v>
      </c>
      <c r="C45" s="21"/>
      <c r="D45" s="22" t="s">
        <v>371</v>
      </c>
      <c r="E45" s="23"/>
      <c r="F45" s="23"/>
      <c r="G45" s="23"/>
      <c r="H45" s="23"/>
      <c r="I45" s="23"/>
      <c r="J45" s="23"/>
      <c r="K45" s="23"/>
      <c r="L45" s="23"/>
      <c r="M45" s="23"/>
      <c r="N45" s="23"/>
      <c r="O45" s="23"/>
      <c r="P45" s="23"/>
      <c r="Q45" s="23"/>
      <c r="R45" s="23"/>
      <c r="S45" s="24"/>
      <c r="T45" s="25"/>
      <c r="U45" s="38"/>
      <c r="V45" s="38"/>
      <c r="W45" s="28" t="s">
        <v>275</v>
      </c>
      <c r="X45" s="108"/>
      <c r="Y45" s="108"/>
      <c r="Z45" s="108"/>
      <c r="AA45" s="108"/>
      <c r="AB45" s="108"/>
      <c r="AC45" s="108"/>
      <c r="AD45" s="138"/>
      <c r="AE45" s="109"/>
      <c r="AF45" s="112"/>
      <c r="AG45" s="110"/>
      <c r="AH45" s="110"/>
      <c r="AI45" s="111"/>
      <c r="AJ45" s="109"/>
      <c r="AK45" s="112"/>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1"/>
      <c r="BH45" s="57"/>
      <c r="BI45" s="364" t="s">
        <v>275</v>
      </c>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row>
    <row r="46" spans="1:150" s="147" customFormat="1" ht="25.5" customHeight="1" x14ac:dyDescent="0.25">
      <c r="A46" s="53" t="s">
        <v>372</v>
      </c>
      <c r="B46" s="53" t="s">
        <v>373</v>
      </c>
      <c r="C46" s="53" t="s">
        <v>374</v>
      </c>
      <c r="D46" s="53" t="s">
        <v>375</v>
      </c>
      <c r="E46" s="32" t="s">
        <v>272</v>
      </c>
      <c r="F46" s="32" t="s">
        <v>118</v>
      </c>
      <c r="G46" s="32" t="s">
        <v>290</v>
      </c>
      <c r="H46" s="54" t="s">
        <v>123</v>
      </c>
      <c r="I46" s="32" t="s">
        <v>115</v>
      </c>
      <c r="J46" s="32" t="s">
        <v>112</v>
      </c>
      <c r="K46" s="32"/>
      <c r="L46" s="32"/>
      <c r="M46" s="32"/>
      <c r="N46" s="33" t="s">
        <v>1267</v>
      </c>
      <c r="O46" s="33" t="s">
        <v>1266</v>
      </c>
      <c r="P46" s="33">
        <v>0</v>
      </c>
      <c r="Q46" s="33">
        <v>0</v>
      </c>
      <c r="R46" s="33">
        <v>0</v>
      </c>
      <c r="S46" s="33" t="s">
        <v>1265</v>
      </c>
      <c r="T46" s="34">
        <v>42644</v>
      </c>
      <c r="U46" s="55">
        <v>42705</v>
      </c>
      <c r="V46" s="35">
        <v>42825</v>
      </c>
      <c r="W46" s="36" t="s">
        <v>1264</v>
      </c>
      <c r="X46" s="114">
        <v>0</v>
      </c>
      <c r="Y46" s="114">
        <v>200000</v>
      </c>
      <c r="Z46" s="114">
        <v>200104.15999999997</v>
      </c>
      <c r="AA46" s="114">
        <v>100000</v>
      </c>
      <c r="AB46" s="114">
        <v>0</v>
      </c>
      <c r="AC46" s="114"/>
      <c r="AD46" s="139"/>
      <c r="AE46" s="144"/>
      <c r="AF46" s="145">
        <v>33</v>
      </c>
      <c r="AG46" s="129" t="s">
        <v>251</v>
      </c>
      <c r="AH46" s="129"/>
      <c r="AI46" s="141"/>
      <c r="AJ46" s="144"/>
      <c r="AK46" s="145"/>
      <c r="AL46" s="129"/>
      <c r="AM46" s="129"/>
      <c r="AN46" s="129"/>
      <c r="AO46" s="129"/>
      <c r="AP46" s="129" t="s">
        <v>173</v>
      </c>
      <c r="AQ46" s="129" t="s">
        <v>230</v>
      </c>
      <c r="AR46" s="129">
        <v>1</v>
      </c>
      <c r="AS46" s="129"/>
      <c r="AT46" s="129"/>
      <c r="AU46" s="129"/>
      <c r="AV46" s="129"/>
      <c r="AW46" s="129"/>
      <c r="AX46" s="129"/>
      <c r="AY46" s="129"/>
      <c r="AZ46" s="129"/>
      <c r="BA46" s="129"/>
      <c r="BB46" s="129"/>
      <c r="BC46" s="129"/>
      <c r="BD46" s="129"/>
      <c r="BE46" s="129"/>
      <c r="BF46" s="129"/>
      <c r="BG46" s="141"/>
      <c r="BH46" s="57" t="s">
        <v>830</v>
      </c>
      <c r="BI46" s="364" t="s">
        <v>941</v>
      </c>
      <c r="BJ46" s="146"/>
      <c r="BK46" s="146"/>
      <c r="BL46" s="146"/>
      <c r="BM46" s="146"/>
      <c r="BN46" s="146"/>
      <c r="BO46" s="146"/>
      <c r="BP46" s="146"/>
      <c r="BQ46" s="146"/>
      <c r="BR46" s="146"/>
      <c r="BS46" s="146"/>
      <c r="BT46" s="146"/>
      <c r="BU46" s="146"/>
      <c r="BV46" s="146"/>
      <c r="BW46" s="146"/>
      <c r="BX46" s="146"/>
      <c r="BY46" s="146"/>
      <c r="BZ46" s="146"/>
      <c r="CA46" s="146"/>
      <c r="CB46" s="146"/>
      <c r="CC46" s="146"/>
      <c r="CD46" s="146"/>
      <c r="CE46" s="146"/>
      <c r="CF46" s="146"/>
      <c r="CG46" s="146"/>
      <c r="CH46" s="146"/>
      <c r="CI46" s="146"/>
      <c r="CJ46" s="146"/>
      <c r="CK46" s="146"/>
      <c r="CL46" s="146"/>
      <c r="CM46" s="146"/>
      <c r="CN46" s="146"/>
      <c r="CO46" s="146"/>
      <c r="CP46" s="146"/>
      <c r="CQ46" s="146"/>
      <c r="CR46" s="146"/>
      <c r="CS46" s="146"/>
      <c r="CT46" s="146"/>
      <c r="CU46" s="146"/>
      <c r="CV46" s="146"/>
      <c r="CW46" s="146"/>
      <c r="CX46" s="146"/>
      <c r="CY46" s="146"/>
      <c r="CZ46" s="146"/>
      <c r="DA46" s="146"/>
      <c r="DB46" s="146"/>
      <c r="DC46" s="146"/>
      <c r="DD46" s="146"/>
      <c r="DE46" s="146"/>
      <c r="DF46" s="146"/>
      <c r="DG46" s="146"/>
      <c r="DH46" s="146"/>
      <c r="DI46" s="146"/>
      <c r="DJ46" s="146"/>
      <c r="DK46" s="146"/>
      <c r="DL46" s="146"/>
      <c r="DM46" s="146"/>
      <c r="DN46" s="146"/>
      <c r="DO46" s="146"/>
      <c r="DP46" s="146"/>
      <c r="DQ46" s="146"/>
      <c r="DR46" s="146"/>
      <c r="DS46" s="146"/>
      <c r="DT46" s="146"/>
      <c r="DU46" s="146"/>
      <c r="DV46" s="146"/>
      <c r="DW46" s="146"/>
      <c r="DX46" s="146"/>
      <c r="DY46" s="146"/>
      <c r="DZ46" s="146"/>
      <c r="EA46" s="146"/>
      <c r="EB46" s="146"/>
      <c r="EC46" s="146"/>
      <c r="ED46" s="146"/>
      <c r="EE46" s="146"/>
      <c r="EF46" s="146"/>
      <c r="EG46" s="146"/>
      <c r="EH46" s="146"/>
      <c r="EI46" s="146"/>
      <c r="EJ46" s="146"/>
      <c r="EK46" s="146"/>
      <c r="EL46" s="146"/>
      <c r="EM46" s="146"/>
      <c r="EN46" s="146"/>
      <c r="EO46" s="146"/>
      <c r="EP46" s="146"/>
      <c r="EQ46" s="146"/>
      <c r="ER46" s="146"/>
      <c r="ES46" s="146"/>
      <c r="ET46" s="146"/>
    </row>
    <row r="47" spans="1:150" s="146" customFormat="1" ht="25.5" customHeight="1" x14ac:dyDescent="0.25">
      <c r="A47" s="56" t="s">
        <v>376</v>
      </c>
      <c r="B47" s="56" t="s">
        <v>377</v>
      </c>
      <c r="C47" s="56" t="s">
        <v>378</v>
      </c>
      <c r="D47" s="41" t="s">
        <v>379</v>
      </c>
      <c r="E47" s="41" t="s">
        <v>297</v>
      </c>
      <c r="F47" s="41" t="s">
        <v>118</v>
      </c>
      <c r="G47" s="41" t="s">
        <v>326</v>
      </c>
      <c r="H47" s="57" t="s">
        <v>123</v>
      </c>
      <c r="I47" s="41" t="s">
        <v>115</v>
      </c>
      <c r="J47" s="41" t="s">
        <v>112</v>
      </c>
      <c r="K47" s="41"/>
      <c r="L47" s="41"/>
      <c r="M47" s="41"/>
      <c r="N47" s="42" t="s">
        <v>1256</v>
      </c>
      <c r="O47" s="42" t="s">
        <v>1257</v>
      </c>
      <c r="P47" s="42">
        <v>0</v>
      </c>
      <c r="Q47" s="42">
        <v>0</v>
      </c>
      <c r="R47" s="42" t="s">
        <v>1258</v>
      </c>
      <c r="S47" s="42" t="s">
        <v>1259</v>
      </c>
      <c r="T47" s="43">
        <v>42675</v>
      </c>
      <c r="U47" s="58">
        <v>42705</v>
      </c>
      <c r="V47" s="44">
        <v>42825</v>
      </c>
      <c r="W47" s="45">
        <v>43949</v>
      </c>
      <c r="X47" s="148"/>
      <c r="Y47" s="91">
        <v>150094.23000000001</v>
      </c>
      <c r="Z47" s="91" t="e">
        <f>S47-Y47</f>
        <v>#VALUE!</v>
      </c>
      <c r="AA47" s="91"/>
      <c r="AB47" s="91"/>
      <c r="AC47" s="91"/>
      <c r="AD47" s="149"/>
      <c r="AE47" s="57"/>
      <c r="AF47" s="150">
        <v>33</v>
      </c>
      <c r="AG47" s="116" t="s">
        <v>251</v>
      </c>
      <c r="AH47" s="116"/>
      <c r="AI47" s="134"/>
      <c r="AJ47" s="57"/>
      <c r="AK47" s="150"/>
      <c r="AL47" s="116"/>
      <c r="AM47" s="116"/>
      <c r="AN47" s="116"/>
      <c r="AO47" s="116"/>
      <c r="AP47" s="116" t="s">
        <v>173</v>
      </c>
      <c r="AQ47" s="116" t="s">
        <v>230</v>
      </c>
      <c r="AR47" s="116">
        <v>1</v>
      </c>
      <c r="AS47" s="116"/>
      <c r="AT47" s="116"/>
      <c r="AU47" s="116"/>
      <c r="AV47" s="116"/>
      <c r="AW47" s="116"/>
      <c r="AX47" s="116"/>
      <c r="AY47" s="116"/>
      <c r="AZ47" s="116"/>
      <c r="BA47" s="116"/>
      <c r="BB47" s="116"/>
      <c r="BC47" s="116"/>
      <c r="BD47" s="116"/>
      <c r="BE47" s="116"/>
      <c r="BF47" s="116"/>
      <c r="BG47" s="134"/>
      <c r="BH47" s="57" t="s">
        <v>829</v>
      </c>
      <c r="BI47" s="364" t="s">
        <v>941</v>
      </c>
    </row>
    <row r="48" spans="1:150" s="113" customFormat="1" ht="25.5" hidden="1" customHeight="1" x14ac:dyDescent="0.25">
      <c r="A48" s="20" t="s">
        <v>380</v>
      </c>
      <c r="B48" s="21" t="s">
        <v>83</v>
      </c>
      <c r="C48" s="21"/>
      <c r="D48" s="22" t="s">
        <v>381</v>
      </c>
      <c r="E48" s="23"/>
      <c r="F48" s="23"/>
      <c r="G48" s="23"/>
      <c r="H48" s="23"/>
      <c r="I48" s="23"/>
      <c r="J48" s="23"/>
      <c r="K48" s="23"/>
      <c r="L48" s="23"/>
      <c r="M48" s="23"/>
      <c r="N48" s="59"/>
      <c r="O48" s="23"/>
      <c r="P48" s="59"/>
      <c r="Q48" s="23"/>
      <c r="R48" s="23"/>
      <c r="S48" s="24"/>
      <c r="T48" s="25"/>
      <c r="U48" s="38"/>
      <c r="V48" s="38"/>
      <c r="W48" s="28" t="s">
        <v>275</v>
      </c>
      <c r="X48" s="108"/>
      <c r="Y48" s="108"/>
      <c r="Z48" s="108"/>
      <c r="AA48" s="108"/>
      <c r="AB48" s="108"/>
      <c r="AC48" s="108"/>
      <c r="AD48" s="138"/>
      <c r="AE48" s="109"/>
      <c r="AF48" s="112"/>
      <c r="AG48" s="110"/>
      <c r="AH48" s="110"/>
      <c r="AI48" s="111"/>
      <c r="AJ48" s="109"/>
      <c r="AK48" s="112"/>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1"/>
      <c r="BH48" s="57"/>
      <c r="BI48" s="364" t="s">
        <v>275</v>
      </c>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row>
    <row r="49" spans="1:150" s="154" customFormat="1" ht="43.5" customHeight="1" x14ac:dyDescent="0.25">
      <c r="A49" s="60" t="s">
        <v>382</v>
      </c>
      <c r="B49" s="60" t="s">
        <v>383</v>
      </c>
      <c r="C49" s="60" t="s">
        <v>384</v>
      </c>
      <c r="D49" s="31" t="s">
        <v>385</v>
      </c>
      <c r="E49" s="31" t="s">
        <v>272</v>
      </c>
      <c r="F49" s="31" t="s">
        <v>118</v>
      </c>
      <c r="G49" s="31" t="s">
        <v>290</v>
      </c>
      <c r="H49" s="32" t="s">
        <v>120</v>
      </c>
      <c r="I49" s="31" t="s">
        <v>115</v>
      </c>
      <c r="J49" s="31" t="s">
        <v>112</v>
      </c>
      <c r="K49" s="31"/>
      <c r="L49" s="31"/>
      <c r="M49" s="31"/>
      <c r="N49" s="61">
        <v>427519.54</v>
      </c>
      <c r="O49" s="61">
        <v>101743.85</v>
      </c>
      <c r="P49" s="61">
        <v>0</v>
      </c>
      <c r="Q49" s="61">
        <v>0</v>
      </c>
      <c r="R49" s="61">
        <v>0</v>
      </c>
      <c r="S49" s="61">
        <v>325775.69</v>
      </c>
      <c r="T49" s="62">
        <v>42644</v>
      </c>
      <c r="U49" s="63">
        <v>42767</v>
      </c>
      <c r="V49" s="63">
        <v>42885</v>
      </c>
      <c r="W49" s="64">
        <v>43646</v>
      </c>
      <c r="X49" s="151"/>
      <c r="Y49" s="151">
        <v>100000</v>
      </c>
      <c r="Z49" s="151">
        <v>194804</v>
      </c>
      <c r="AA49" s="151">
        <v>100000</v>
      </c>
      <c r="AB49" s="151"/>
      <c r="AC49" s="151"/>
      <c r="AD49" s="152"/>
      <c r="AE49" s="54"/>
      <c r="AF49" s="145">
        <v>44</v>
      </c>
      <c r="AG49" s="129" t="s">
        <v>255</v>
      </c>
      <c r="AH49" s="129"/>
      <c r="AI49" s="141"/>
      <c r="AJ49" s="54"/>
      <c r="AK49" s="145"/>
      <c r="AL49" s="129"/>
      <c r="AM49" s="129"/>
      <c r="AN49" s="129"/>
      <c r="AO49" s="129"/>
      <c r="AP49" s="129" t="s">
        <v>176</v>
      </c>
      <c r="AQ49" s="129" t="s">
        <v>747</v>
      </c>
      <c r="AR49" s="129">
        <v>1</v>
      </c>
      <c r="AS49" s="129" t="s">
        <v>177</v>
      </c>
      <c r="AT49" s="129" t="s">
        <v>748</v>
      </c>
      <c r="AU49" s="153">
        <v>7600</v>
      </c>
      <c r="AV49" s="129"/>
      <c r="AW49" s="129"/>
      <c r="AX49" s="129"/>
      <c r="AY49" s="129"/>
      <c r="AZ49" s="129"/>
      <c r="BA49" s="129"/>
      <c r="BB49" s="129"/>
      <c r="BC49" s="129"/>
      <c r="BD49" s="129"/>
      <c r="BE49" s="129"/>
      <c r="BF49" s="129"/>
      <c r="BG49" s="141"/>
      <c r="BH49" s="57" t="s">
        <v>814</v>
      </c>
      <c r="BI49" s="364" t="s">
        <v>939</v>
      </c>
      <c r="BJ49" s="146"/>
      <c r="BK49" s="146"/>
      <c r="BL49" s="146"/>
      <c r="BM49" s="146"/>
      <c r="BN49" s="146"/>
      <c r="BO49" s="146"/>
      <c r="BP49" s="146"/>
      <c r="BQ49" s="146"/>
      <c r="BR49" s="146"/>
      <c r="BS49" s="146"/>
      <c r="BT49" s="146"/>
      <c r="BU49" s="146"/>
      <c r="BV49" s="146"/>
      <c r="BW49" s="146"/>
      <c r="BX49" s="146"/>
      <c r="BY49" s="146"/>
      <c r="BZ49" s="146"/>
      <c r="CA49" s="146"/>
      <c r="CB49" s="146"/>
      <c r="CC49" s="146"/>
      <c r="CD49" s="146"/>
      <c r="CE49" s="146"/>
      <c r="CF49" s="146"/>
      <c r="CG49" s="146"/>
      <c r="CH49" s="146"/>
      <c r="CI49" s="146"/>
      <c r="CJ49" s="146"/>
      <c r="CK49" s="146"/>
      <c r="CL49" s="146"/>
      <c r="CM49" s="146"/>
      <c r="CN49" s="146"/>
      <c r="CO49" s="146"/>
      <c r="CP49" s="146"/>
      <c r="CQ49" s="146"/>
      <c r="CR49" s="146"/>
      <c r="CS49" s="146"/>
      <c r="CT49" s="146"/>
      <c r="CU49" s="146"/>
      <c r="CV49" s="146"/>
      <c r="CW49" s="146"/>
      <c r="CX49" s="146"/>
      <c r="CY49" s="146"/>
      <c r="CZ49" s="146"/>
      <c r="DA49" s="146"/>
      <c r="DB49" s="146"/>
      <c r="DC49" s="146"/>
      <c r="DD49" s="146"/>
      <c r="DE49" s="146"/>
      <c r="DF49" s="146"/>
      <c r="DG49" s="146"/>
      <c r="DH49" s="146"/>
      <c r="DI49" s="146"/>
      <c r="DJ49" s="146"/>
      <c r="DK49" s="146"/>
      <c r="DL49" s="146"/>
      <c r="DM49" s="146"/>
      <c r="DN49" s="146"/>
      <c r="DO49" s="146"/>
      <c r="DP49" s="146"/>
      <c r="DQ49" s="146"/>
      <c r="DR49" s="146"/>
      <c r="DS49" s="146"/>
      <c r="DT49" s="146"/>
      <c r="DU49" s="146"/>
      <c r="DV49" s="146"/>
      <c r="DW49" s="146"/>
      <c r="DX49" s="146"/>
      <c r="DY49" s="146"/>
      <c r="DZ49" s="146"/>
      <c r="EA49" s="146"/>
      <c r="EB49" s="146"/>
      <c r="EC49" s="146"/>
      <c r="ED49" s="146"/>
      <c r="EE49" s="146"/>
      <c r="EF49" s="146"/>
      <c r="EG49" s="146"/>
      <c r="EH49" s="146"/>
      <c r="EI49" s="146"/>
      <c r="EJ49" s="146"/>
      <c r="EK49" s="146"/>
      <c r="EL49" s="146"/>
      <c r="EM49" s="146"/>
      <c r="EN49" s="146"/>
      <c r="EO49" s="146"/>
      <c r="EP49" s="146"/>
      <c r="EQ49" s="146"/>
      <c r="ER49" s="146"/>
      <c r="ES49" s="146"/>
      <c r="ET49" s="146"/>
    </row>
    <row r="50" spans="1:150" s="147" customFormat="1" ht="25.5" hidden="1" customHeight="1" x14ac:dyDescent="0.25">
      <c r="A50" s="60" t="s">
        <v>386</v>
      </c>
      <c r="B50" s="60" t="s">
        <v>387</v>
      </c>
      <c r="C50" s="60" t="s">
        <v>388</v>
      </c>
      <c r="D50" s="32" t="s">
        <v>389</v>
      </c>
      <c r="E50" s="32" t="s">
        <v>266</v>
      </c>
      <c r="F50" s="32" t="s">
        <v>118</v>
      </c>
      <c r="G50" s="32" t="s">
        <v>390</v>
      </c>
      <c r="H50" s="32" t="s">
        <v>120</v>
      </c>
      <c r="I50" s="32" t="s">
        <v>115</v>
      </c>
      <c r="J50" s="32"/>
      <c r="K50" s="32"/>
      <c r="L50" s="32"/>
      <c r="M50" s="32"/>
      <c r="N50" s="33">
        <v>192777.09</v>
      </c>
      <c r="O50" s="33">
        <v>28916.560000000001</v>
      </c>
      <c r="P50" s="33">
        <v>0</v>
      </c>
      <c r="Q50" s="33">
        <v>0</v>
      </c>
      <c r="R50" s="33">
        <v>0</v>
      </c>
      <c r="S50" s="33">
        <v>163860.53</v>
      </c>
      <c r="T50" s="34">
        <v>42705</v>
      </c>
      <c r="U50" s="35">
        <v>42795</v>
      </c>
      <c r="V50" s="35">
        <v>42916</v>
      </c>
      <c r="W50" s="36">
        <v>43496</v>
      </c>
      <c r="X50" s="114"/>
      <c r="Y50" s="114">
        <v>30000</v>
      </c>
      <c r="Z50" s="114">
        <v>180000</v>
      </c>
      <c r="AA50" s="114">
        <v>42728.06</v>
      </c>
      <c r="AB50" s="114"/>
      <c r="AC50" s="114"/>
      <c r="AD50" s="139"/>
      <c r="AE50" s="144"/>
      <c r="AF50" s="145">
        <v>44</v>
      </c>
      <c r="AG50" s="129" t="s">
        <v>255</v>
      </c>
      <c r="AH50" s="129"/>
      <c r="AI50" s="141"/>
      <c r="AJ50" s="144"/>
      <c r="AK50" s="145"/>
      <c r="AL50" s="129"/>
      <c r="AM50" s="129"/>
      <c r="AN50" s="129"/>
      <c r="AO50" s="129"/>
      <c r="AP50" s="129" t="s">
        <v>176</v>
      </c>
      <c r="AQ50" s="129" t="s">
        <v>747</v>
      </c>
      <c r="AR50" s="129">
        <v>1</v>
      </c>
      <c r="AS50" s="129" t="s">
        <v>177</v>
      </c>
      <c r="AT50" s="129" t="s">
        <v>748</v>
      </c>
      <c r="AU50" s="129">
        <v>150</v>
      </c>
      <c r="AV50" s="129"/>
      <c r="AW50" s="129"/>
      <c r="AX50" s="129"/>
      <c r="AY50" s="129"/>
      <c r="AZ50" s="129"/>
      <c r="BA50" s="129"/>
      <c r="BB50" s="129"/>
      <c r="BC50" s="129"/>
      <c r="BD50" s="129"/>
      <c r="BE50" s="129"/>
      <c r="BF50" s="129"/>
      <c r="BG50" s="141"/>
      <c r="BH50" s="57" t="s">
        <v>816</v>
      </c>
      <c r="BI50" s="364" t="s">
        <v>939</v>
      </c>
      <c r="BJ50" s="146"/>
      <c r="BK50" s="146"/>
      <c r="BL50" s="146"/>
      <c r="BM50" s="146"/>
      <c r="BN50" s="146"/>
      <c r="BO50" s="146"/>
      <c r="BP50" s="146"/>
      <c r="BQ50" s="146"/>
      <c r="BR50" s="146"/>
      <c r="BS50" s="146"/>
      <c r="BT50" s="146"/>
      <c r="BU50" s="146"/>
      <c r="BV50" s="146"/>
      <c r="BW50" s="146"/>
      <c r="BX50" s="146"/>
      <c r="BY50" s="146"/>
      <c r="BZ50" s="146"/>
      <c r="CA50" s="146"/>
      <c r="CB50" s="146"/>
      <c r="CC50" s="146"/>
      <c r="CD50" s="146"/>
      <c r="CE50" s="146"/>
      <c r="CF50" s="146"/>
      <c r="CG50" s="146"/>
      <c r="CH50" s="146"/>
      <c r="CI50" s="146"/>
      <c r="CJ50" s="146"/>
      <c r="CK50" s="146"/>
      <c r="CL50" s="146"/>
      <c r="CM50" s="146"/>
      <c r="CN50" s="146"/>
      <c r="CO50" s="146"/>
      <c r="CP50" s="146"/>
      <c r="CQ50" s="146"/>
      <c r="CR50" s="146"/>
      <c r="CS50" s="146"/>
      <c r="CT50" s="146"/>
      <c r="CU50" s="146"/>
      <c r="CV50" s="146"/>
      <c r="CW50" s="146"/>
      <c r="CX50" s="146"/>
      <c r="CY50" s="146"/>
      <c r="CZ50" s="146"/>
      <c r="DA50" s="146"/>
      <c r="DB50" s="146"/>
      <c r="DC50" s="146"/>
      <c r="DD50" s="146"/>
      <c r="DE50" s="146"/>
      <c r="DF50" s="146"/>
      <c r="DG50" s="146"/>
      <c r="DH50" s="146"/>
      <c r="DI50" s="146"/>
      <c r="DJ50" s="146"/>
      <c r="DK50" s="146"/>
      <c r="DL50" s="146"/>
      <c r="DM50" s="146"/>
      <c r="DN50" s="146"/>
      <c r="DO50" s="146"/>
      <c r="DP50" s="146"/>
      <c r="DQ50" s="146"/>
      <c r="DR50" s="146"/>
      <c r="DS50" s="146"/>
      <c r="DT50" s="146"/>
      <c r="DU50" s="146"/>
      <c r="DV50" s="146"/>
      <c r="DW50" s="146"/>
      <c r="DX50" s="146"/>
      <c r="DY50" s="146"/>
      <c r="DZ50" s="146"/>
      <c r="EA50" s="146"/>
      <c r="EB50" s="146"/>
      <c r="EC50" s="146"/>
      <c r="ED50" s="146"/>
      <c r="EE50" s="146"/>
      <c r="EF50" s="146"/>
      <c r="EG50" s="146"/>
      <c r="EH50" s="146"/>
      <c r="EI50" s="146"/>
      <c r="EJ50" s="146"/>
      <c r="EK50" s="146"/>
      <c r="EL50" s="146"/>
      <c r="EM50" s="146"/>
      <c r="EN50" s="146"/>
      <c r="EO50" s="146"/>
      <c r="EP50" s="146"/>
      <c r="EQ50" s="146"/>
      <c r="ER50" s="146"/>
      <c r="ES50" s="146"/>
      <c r="ET50" s="146"/>
    </row>
    <row r="51" spans="1:150" s="147" customFormat="1" ht="25.5" customHeight="1" x14ac:dyDescent="0.25">
      <c r="A51" s="60" t="s">
        <v>391</v>
      </c>
      <c r="B51" s="60" t="s">
        <v>392</v>
      </c>
      <c r="C51" s="60" t="s">
        <v>393</v>
      </c>
      <c r="D51" s="32" t="s">
        <v>394</v>
      </c>
      <c r="E51" s="32" t="s">
        <v>280</v>
      </c>
      <c r="F51" s="32" t="s">
        <v>118</v>
      </c>
      <c r="G51" s="32" t="s">
        <v>281</v>
      </c>
      <c r="H51" s="32" t="s">
        <v>120</v>
      </c>
      <c r="I51" s="32" t="s">
        <v>115</v>
      </c>
      <c r="J51" s="32" t="s">
        <v>112</v>
      </c>
      <c r="K51" s="32"/>
      <c r="L51" s="32"/>
      <c r="M51" s="32"/>
      <c r="N51" s="33">
        <v>129468.93</v>
      </c>
      <c r="O51" s="33">
        <v>32313.93</v>
      </c>
      <c r="P51" s="33">
        <v>0</v>
      </c>
      <c r="Q51" s="33">
        <v>0</v>
      </c>
      <c r="R51" s="33">
        <v>0</v>
      </c>
      <c r="S51" s="33">
        <v>97155</v>
      </c>
      <c r="T51" s="34">
        <v>42644</v>
      </c>
      <c r="U51" s="55">
        <v>42767</v>
      </c>
      <c r="V51" s="35">
        <v>42855</v>
      </c>
      <c r="W51" s="36" t="s">
        <v>1263</v>
      </c>
      <c r="Y51" s="155">
        <v>54435.8</v>
      </c>
      <c r="Z51" s="114">
        <v>42719.199999999997</v>
      </c>
      <c r="AA51" s="114"/>
      <c r="AB51" s="114"/>
      <c r="AC51" s="114"/>
      <c r="AD51" s="139"/>
      <c r="AE51" s="144"/>
      <c r="AF51" s="145">
        <v>44</v>
      </c>
      <c r="AG51" s="129" t="s">
        <v>749</v>
      </c>
      <c r="AH51" s="129"/>
      <c r="AI51" s="141"/>
      <c r="AJ51" s="144"/>
      <c r="AK51" s="145"/>
      <c r="AL51" s="129"/>
      <c r="AM51" s="129"/>
      <c r="AN51" s="129"/>
      <c r="AO51" s="129"/>
      <c r="AP51" s="129" t="s">
        <v>176</v>
      </c>
      <c r="AQ51" s="129" t="s">
        <v>747</v>
      </c>
      <c r="AR51" s="129">
        <v>1</v>
      </c>
      <c r="AS51" s="129" t="s">
        <v>177</v>
      </c>
      <c r="AT51" s="129" t="s">
        <v>748</v>
      </c>
      <c r="AU51" s="116">
        <v>100</v>
      </c>
      <c r="AV51" s="129"/>
      <c r="AW51" s="129"/>
      <c r="AX51" s="129"/>
      <c r="AY51" s="129"/>
      <c r="AZ51" s="129"/>
      <c r="BA51" s="129"/>
      <c r="BB51" s="129"/>
      <c r="BC51" s="129"/>
      <c r="BD51" s="129"/>
      <c r="BE51" s="129"/>
      <c r="BF51" s="129"/>
      <c r="BG51" s="141"/>
      <c r="BH51" s="57" t="s">
        <v>815</v>
      </c>
      <c r="BI51" s="364" t="s">
        <v>941</v>
      </c>
      <c r="BJ51" s="146"/>
      <c r="BK51" s="146"/>
      <c r="BL51" s="146"/>
      <c r="BM51" s="146"/>
      <c r="BN51" s="146"/>
      <c r="BO51" s="146"/>
      <c r="BP51" s="146"/>
      <c r="BQ51" s="146"/>
      <c r="BR51" s="146"/>
      <c r="BS51" s="146"/>
      <c r="BT51" s="146"/>
      <c r="BU51" s="146"/>
      <c r="BV51" s="146"/>
      <c r="BW51" s="146"/>
      <c r="BX51" s="146"/>
      <c r="BY51" s="146"/>
      <c r="BZ51" s="146"/>
      <c r="CA51" s="146"/>
      <c r="CB51" s="146"/>
      <c r="CC51" s="146"/>
      <c r="CD51" s="146"/>
      <c r="CE51" s="146"/>
      <c r="CF51" s="146"/>
      <c r="CG51" s="146"/>
      <c r="CH51" s="146"/>
      <c r="CI51" s="146"/>
      <c r="CJ51" s="146"/>
      <c r="CK51" s="146"/>
      <c r="CL51" s="146"/>
      <c r="CM51" s="146"/>
      <c r="CN51" s="146"/>
      <c r="CO51" s="146"/>
      <c r="CP51" s="146"/>
      <c r="CQ51" s="146"/>
      <c r="CR51" s="146"/>
      <c r="CS51" s="146"/>
      <c r="CT51" s="146"/>
      <c r="CU51" s="146"/>
      <c r="CV51" s="146"/>
      <c r="CW51" s="146"/>
      <c r="CX51" s="146"/>
      <c r="CY51" s="146"/>
      <c r="CZ51" s="146"/>
      <c r="DA51" s="146"/>
      <c r="DB51" s="146"/>
      <c r="DC51" s="146"/>
      <c r="DD51" s="146"/>
      <c r="DE51" s="146"/>
      <c r="DF51" s="146"/>
      <c r="DG51" s="146"/>
      <c r="DH51" s="146"/>
      <c r="DI51" s="146"/>
      <c r="DJ51" s="146"/>
      <c r="DK51" s="146"/>
      <c r="DL51" s="146"/>
      <c r="DM51" s="146"/>
      <c r="DN51" s="146"/>
      <c r="DO51" s="146"/>
      <c r="DP51" s="146"/>
      <c r="DQ51" s="146"/>
      <c r="DR51" s="146"/>
      <c r="DS51" s="146"/>
      <c r="DT51" s="146"/>
      <c r="DU51" s="146"/>
      <c r="DV51" s="146"/>
      <c r="DW51" s="146"/>
      <c r="DX51" s="146"/>
      <c r="DY51" s="146"/>
      <c r="DZ51" s="146"/>
      <c r="EA51" s="146"/>
      <c r="EB51" s="146"/>
      <c r="EC51" s="146"/>
      <c r="ED51" s="146"/>
      <c r="EE51" s="146"/>
      <c r="EF51" s="146"/>
      <c r="EG51" s="146"/>
      <c r="EH51" s="146"/>
      <c r="EI51" s="146"/>
      <c r="EJ51" s="146"/>
      <c r="EK51" s="146"/>
      <c r="EL51" s="146"/>
      <c r="EM51" s="146"/>
      <c r="EN51" s="146"/>
      <c r="EO51" s="146"/>
      <c r="EP51" s="146"/>
      <c r="EQ51" s="146"/>
      <c r="ER51" s="146"/>
      <c r="ES51" s="146"/>
      <c r="ET51" s="146"/>
    </row>
    <row r="52" spans="1:150" s="147" customFormat="1" ht="25.5" hidden="1" customHeight="1" x14ac:dyDescent="0.25">
      <c r="A52" s="60" t="s">
        <v>395</v>
      </c>
      <c r="B52" s="60" t="s">
        <v>396</v>
      </c>
      <c r="C52" s="60" t="s">
        <v>397</v>
      </c>
      <c r="D52" s="53" t="s">
        <v>398</v>
      </c>
      <c r="E52" s="32" t="s">
        <v>297</v>
      </c>
      <c r="F52" s="32" t="s">
        <v>118</v>
      </c>
      <c r="G52" s="32" t="s">
        <v>399</v>
      </c>
      <c r="H52" s="32" t="s">
        <v>120</v>
      </c>
      <c r="I52" s="32" t="s">
        <v>115</v>
      </c>
      <c r="J52" s="32"/>
      <c r="K52" s="32"/>
      <c r="L52" s="32"/>
      <c r="M52" s="32"/>
      <c r="N52" s="33">
        <f>O52+S52</f>
        <v>544665.76</v>
      </c>
      <c r="O52" s="33">
        <v>101175.37</v>
      </c>
      <c r="P52" s="33">
        <v>0</v>
      </c>
      <c r="Q52" s="33">
        <v>0</v>
      </c>
      <c r="R52" s="33">
        <v>0</v>
      </c>
      <c r="S52" s="42">
        <v>443490.39</v>
      </c>
      <c r="T52" s="34">
        <v>42675</v>
      </c>
      <c r="U52" s="55">
        <v>43189</v>
      </c>
      <c r="V52" s="35">
        <v>43281</v>
      </c>
      <c r="W52" s="36">
        <v>44561</v>
      </c>
      <c r="X52" s="114"/>
      <c r="Y52" s="114">
        <v>0</v>
      </c>
      <c r="Z52" s="114">
        <v>114237.62</v>
      </c>
      <c r="AA52" s="114">
        <f>S52-Z52</f>
        <v>329252.77</v>
      </c>
      <c r="AB52" s="114"/>
      <c r="AC52" s="114"/>
      <c r="AD52" s="139"/>
      <c r="AE52" s="144"/>
      <c r="AF52" s="145">
        <v>44</v>
      </c>
      <c r="AG52" s="129" t="s">
        <v>255</v>
      </c>
      <c r="AH52" s="129"/>
      <c r="AI52" s="141"/>
      <c r="AJ52" s="144"/>
      <c r="AK52" s="145"/>
      <c r="AL52" s="129"/>
      <c r="AM52" s="129"/>
      <c r="AN52" s="129"/>
      <c r="AO52" s="129"/>
      <c r="AP52" s="129" t="s">
        <v>176</v>
      </c>
      <c r="AQ52" s="129" t="s">
        <v>747</v>
      </c>
      <c r="AR52" s="129">
        <v>1</v>
      </c>
      <c r="AS52" s="129" t="s">
        <v>177</v>
      </c>
      <c r="AT52" s="129" t="s">
        <v>748</v>
      </c>
      <c r="AU52" s="116">
        <v>1500</v>
      </c>
      <c r="AV52" s="129"/>
      <c r="AW52" s="129"/>
      <c r="AX52" s="129"/>
      <c r="AY52" s="129"/>
      <c r="AZ52" s="129"/>
      <c r="BA52" s="129"/>
      <c r="BB52" s="129"/>
      <c r="BC52" s="129"/>
      <c r="BD52" s="129"/>
      <c r="BE52" s="129"/>
      <c r="BF52" s="129"/>
      <c r="BG52" s="141"/>
      <c r="BH52" s="57" t="s">
        <v>817</v>
      </c>
      <c r="BI52" s="364" t="s">
        <v>941</v>
      </c>
      <c r="BJ52" s="146"/>
      <c r="BK52" s="146"/>
      <c r="BL52" s="146"/>
      <c r="BM52" s="146"/>
      <c r="BN52" s="146"/>
      <c r="BO52" s="146"/>
      <c r="BP52" s="146"/>
      <c r="BQ52" s="146"/>
      <c r="BR52" s="146"/>
      <c r="BS52" s="146"/>
      <c r="BT52" s="146"/>
      <c r="BU52" s="146"/>
      <c r="BV52" s="146"/>
      <c r="BW52" s="146"/>
      <c r="BX52" s="146"/>
      <c r="BY52" s="146"/>
      <c r="BZ52" s="146"/>
      <c r="CA52" s="146"/>
      <c r="CB52" s="146"/>
      <c r="CC52" s="146"/>
      <c r="CD52" s="146"/>
      <c r="CE52" s="146"/>
      <c r="CF52" s="146"/>
      <c r="CG52" s="146"/>
      <c r="CH52" s="146"/>
      <c r="CI52" s="146"/>
      <c r="CJ52" s="146"/>
      <c r="CK52" s="146"/>
      <c r="CL52" s="146"/>
      <c r="CM52" s="146"/>
      <c r="CN52" s="146"/>
      <c r="CO52" s="146"/>
      <c r="CP52" s="146"/>
      <c r="CQ52" s="146"/>
      <c r="CR52" s="146"/>
      <c r="CS52" s="146"/>
      <c r="CT52" s="146"/>
      <c r="CU52" s="146"/>
      <c r="CV52" s="146"/>
      <c r="CW52" s="146"/>
      <c r="CX52" s="146"/>
      <c r="CY52" s="146"/>
      <c r="CZ52" s="146"/>
      <c r="DA52" s="146"/>
      <c r="DB52" s="146"/>
      <c r="DC52" s="146"/>
      <c r="DD52" s="146"/>
      <c r="DE52" s="146"/>
      <c r="DF52" s="146"/>
      <c r="DG52" s="146"/>
      <c r="DH52" s="146"/>
      <c r="DI52" s="146"/>
      <c r="DJ52" s="146"/>
      <c r="DK52" s="146"/>
      <c r="DL52" s="146"/>
      <c r="DM52" s="146"/>
      <c r="DN52" s="146"/>
      <c r="DO52" s="146"/>
      <c r="DP52" s="146"/>
      <c r="DQ52" s="146"/>
      <c r="DR52" s="146"/>
      <c r="DS52" s="146"/>
      <c r="DT52" s="146"/>
      <c r="DU52" s="146"/>
      <c r="DV52" s="146"/>
      <c r="DW52" s="146"/>
      <c r="DX52" s="146"/>
      <c r="DY52" s="146"/>
      <c r="DZ52" s="146"/>
      <c r="EA52" s="146"/>
      <c r="EB52" s="146"/>
      <c r="EC52" s="146"/>
      <c r="ED52" s="146"/>
      <c r="EE52" s="146"/>
      <c r="EF52" s="146"/>
      <c r="EG52" s="146"/>
      <c r="EH52" s="146"/>
      <c r="EI52" s="146"/>
      <c r="EJ52" s="146"/>
      <c r="EK52" s="146"/>
      <c r="EL52" s="146"/>
      <c r="EM52" s="146"/>
      <c r="EN52" s="146"/>
      <c r="EO52" s="146"/>
      <c r="EP52" s="146"/>
      <c r="EQ52" s="146"/>
      <c r="ER52" s="146"/>
      <c r="ES52" s="146"/>
      <c r="ET52" s="146"/>
    </row>
    <row r="53" spans="1:150" ht="24.75" hidden="1" customHeight="1" thickBot="1" x14ac:dyDescent="0.3">
      <c r="A53" s="15" t="s">
        <v>400</v>
      </c>
      <c r="B53" s="16" t="s">
        <v>83</v>
      </c>
      <c r="C53" s="16"/>
      <c r="D53" s="16" t="s">
        <v>401</v>
      </c>
      <c r="E53" s="17"/>
      <c r="F53" s="17"/>
      <c r="G53" s="17"/>
      <c r="H53" s="17"/>
      <c r="I53" s="17"/>
      <c r="J53" s="17"/>
      <c r="K53" s="17"/>
      <c r="L53" s="17"/>
      <c r="M53" s="17"/>
      <c r="N53" s="17"/>
      <c r="O53" s="17"/>
      <c r="P53" s="17"/>
      <c r="Q53" s="17"/>
      <c r="R53" s="17"/>
      <c r="S53" s="17"/>
      <c r="T53" s="46"/>
      <c r="U53" s="47"/>
      <c r="V53" s="47"/>
      <c r="W53" s="48" t="s">
        <v>275</v>
      </c>
      <c r="X53" s="17"/>
      <c r="Y53" s="17"/>
      <c r="Z53" s="17"/>
      <c r="AA53" s="17"/>
      <c r="AB53" s="17"/>
      <c r="AC53" s="17"/>
      <c r="AD53" s="17"/>
      <c r="AE53" s="115"/>
      <c r="AF53" s="17"/>
      <c r="AG53" s="17"/>
      <c r="AH53" s="17"/>
      <c r="AI53" s="17"/>
      <c r="AJ53" s="115"/>
      <c r="AK53" s="17"/>
      <c r="AL53" s="17"/>
      <c r="AM53" s="17"/>
      <c r="AN53" s="17"/>
      <c r="AO53" s="17"/>
      <c r="AP53" s="107"/>
      <c r="AQ53" s="107"/>
      <c r="AR53" s="107"/>
      <c r="AS53" s="107"/>
      <c r="AT53" s="17"/>
      <c r="AU53" s="107"/>
      <c r="AV53" s="107"/>
      <c r="AW53" s="17"/>
      <c r="AX53" s="107"/>
      <c r="AY53" s="107"/>
      <c r="AZ53" s="17"/>
      <c r="BA53" s="107"/>
      <c r="BB53" s="107"/>
      <c r="BC53" s="107"/>
      <c r="BD53" s="107"/>
      <c r="BE53" s="107"/>
      <c r="BF53" s="107"/>
      <c r="BG53" s="107"/>
      <c r="BH53" s="57"/>
      <c r="BI53" s="364" t="s">
        <v>275</v>
      </c>
    </row>
    <row r="54" spans="1:150" s="113" customFormat="1" ht="25.5" hidden="1" customHeight="1" x14ac:dyDescent="0.25">
      <c r="A54" s="65" t="s">
        <v>402</v>
      </c>
      <c r="B54" s="65" t="s">
        <v>83</v>
      </c>
      <c r="C54" s="65"/>
      <c r="D54" s="66" t="s">
        <v>403</v>
      </c>
      <c r="E54" s="67"/>
      <c r="F54" s="67"/>
      <c r="G54" s="67"/>
      <c r="H54" s="67"/>
      <c r="I54" s="67"/>
      <c r="J54" s="67"/>
      <c r="K54" s="67"/>
      <c r="L54" s="67"/>
      <c r="M54" s="67"/>
      <c r="N54" s="67"/>
      <c r="O54" s="67"/>
      <c r="P54" s="67"/>
      <c r="Q54" s="67"/>
      <c r="R54" s="67"/>
      <c r="S54" s="67"/>
      <c r="T54" s="68"/>
      <c r="U54" s="69"/>
      <c r="V54" s="69"/>
      <c r="W54" s="70" t="s">
        <v>275</v>
      </c>
      <c r="X54" s="156"/>
      <c r="Y54" s="156"/>
      <c r="Z54" s="156"/>
      <c r="AA54" s="156"/>
      <c r="AB54" s="156"/>
      <c r="AC54" s="156"/>
      <c r="AD54" s="157"/>
      <c r="AE54" s="109"/>
      <c r="AF54" s="158"/>
      <c r="AG54" s="159"/>
      <c r="AH54" s="159"/>
      <c r="AI54" s="160"/>
      <c r="AJ54" s="109"/>
      <c r="AK54" s="158"/>
      <c r="AL54" s="159"/>
      <c r="AM54" s="159"/>
      <c r="AN54" s="159"/>
      <c r="AO54" s="159"/>
      <c r="AP54" s="159"/>
      <c r="AQ54" s="159"/>
      <c r="AR54" s="159"/>
      <c r="AS54" s="159"/>
      <c r="AT54" s="159"/>
      <c r="AU54" s="159"/>
      <c r="AV54" s="159"/>
      <c r="AW54" s="159"/>
      <c r="AX54" s="159"/>
      <c r="AY54" s="159"/>
      <c r="AZ54" s="159"/>
      <c r="BA54" s="159"/>
      <c r="BB54" s="159"/>
      <c r="BC54" s="159"/>
      <c r="BD54" s="159"/>
      <c r="BE54" s="159"/>
      <c r="BF54" s="159"/>
      <c r="BG54" s="160"/>
      <c r="BH54" s="57"/>
      <c r="BI54" s="364" t="s">
        <v>275</v>
      </c>
      <c r="BJ54" s="101"/>
      <c r="BK54" s="101"/>
      <c r="BL54" s="101"/>
      <c r="BM54" s="101"/>
      <c r="BN54" s="101"/>
      <c r="BO54" s="101"/>
      <c r="BP54" s="101"/>
      <c r="BQ54" s="101"/>
      <c r="BR54" s="101"/>
      <c r="BS54" s="101"/>
      <c r="BT54" s="101"/>
      <c r="BU54" s="101"/>
      <c r="BV54" s="101"/>
      <c r="BW54" s="101"/>
      <c r="BX54" s="101"/>
      <c r="BY54" s="101"/>
      <c r="BZ54" s="101"/>
      <c r="CA54" s="101"/>
      <c r="CB54" s="101"/>
      <c r="CC54" s="101"/>
      <c r="CD54" s="101"/>
      <c r="CE54" s="101"/>
      <c r="CF54" s="101"/>
      <c r="CG54" s="101"/>
      <c r="CH54" s="101"/>
      <c r="CI54" s="101"/>
      <c r="CJ54" s="101"/>
      <c r="CK54" s="101"/>
      <c r="CL54" s="101"/>
      <c r="CM54" s="101"/>
      <c r="CN54" s="101"/>
      <c r="CO54" s="101"/>
      <c r="CP54" s="101"/>
      <c r="CQ54" s="101"/>
      <c r="CR54" s="101"/>
      <c r="CS54" s="101"/>
      <c r="CT54" s="101"/>
      <c r="CU54" s="101"/>
      <c r="CV54" s="101"/>
      <c r="CW54" s="101"/>
      <c r="CX54" s="101"/>
      <c r="CY54" s="101"/>
      <c r="CZ54" s="101"/>
      <c r="DA54" s="101"/>
      <c r="DB54" s="101"/>
      <c r="DC54" s="101"/>
      <c r="DD54" s="101"/>
      <c r="DE54" s="101"/>
      <c r="DF54" s="101"/>
      <c r="DG54" s="101"/>
      <c r="DH54" s="101"/>
      <c r="DI54" s="101"/>
      <c r="DJ54" s="101"/>
      <c r="DK54" s="101"/>
      <c r="DL54" s="101"/>
      <c r="DM54" s="101"/>
      <c r="DN54" s="101"/>
      <c r="DO54" s="101"/>
      <c r="DP54" s="101"/>
      <c r="DQ54" s="101"/>
      <c r="DR54" s="101"/>
      <c r="DS54" s="101"/>
      <c r="DT54" s="101"/>
      <c r="DU54" s="101"/>
      <c r="DV54" s="101"/>
      <c r="DW54" s="101"/>
      <c r="DX54" s="101"/>
      <c r="DY54" s="101"/>
      <c r="DZ54" s="101"/>
      <c r="EA54" s="101"/>
      <c r="EB54" s="101"/>
      <c r="EC54" s="101"/>
      <c r="ED54" s="101"/>
      <c r="EE54" s="101"/>
      <c r="EF54" s="101"/>
      <c r="EG54" s="101"/>
      <c r="EH54" s="101"/>
      <c r="EI54" s="101"/>
      <c r="EJ54" s="101"/>
      <c r="EK54" s="101"/>
      <c r="EL54" s="101"/>
      <c r="EM54" s="101"/>
      <c r="EN54" s="101"/>
      <c r="EO54" s="101"/>
      <c r="EP54" s="101"/>
      <c r="EQ54" s="101"/>
      <c r="ER54" s="101"/>
      <c r="ES54" s="101"/>
      <c r="ET54" s="101"/>
    </row>
    <row r="55" spans="1:150" ht="25.5" hidden="1" customHeight="1" x14ac:dyDescent="0.25">
      <c r="A55" s="60" t="s">
        <v>404</v>
      </c>
      <c r="B55" s="60" t="s">
        <v>405</v>
      </c>
      <c r="C55" s="60" t="s">
        <v>406</v>
      </c>
      <c r="D55" s="71" t="s">
        <v>407</v>
      </c>
      <c r="E55" s="31" t="s">
        <v>297</v>
      </c>
      <c r="F55" s="31" t="s">
        <v>124</v>
      </c>
      <c r="G55" s="31" t="s">
        <v>408</v>
      </c>
      <c r="H55" s="31" t="s">
        <v>125</v>
      </c>
      <c r="I55" s="31" t="s">
        <v>115</v>
      </c>
      <c r="J55" s="31"/>
      <c r="K55" s="31"/>
      <c r="L55" s="31"/>
      <c r="M55" s="31"/>
      <c r="N55" s="61">
        <v>466925.52</v>
      </c>
      <c r="O55" s="61">
        <v>70038.83</v>
      </c>
      <c r="P55" s="33">
        <v>0</v>
      </c>
      <c r="Q55" s="33">
        <v>0</v>
      </c>
      <c r="R55" s="33">
        <v>0</v>
      </c>
      <c r="S55" s="61">
        <v>396886.69</v>
      </c>
      <c r="T55" s="43">
        <v>42675</v>
      </c>
      <c r="U55" s="44">
        <v>42826</v>
      </c>
      <c r="V55" s="44">
        <v>42946</v>
      </c>
      <c r="W55" s="45">
        <v>43659</v>
      </c>
      <c r="X55" s="151"/>
      <c r="Y55" s="151">
        <v>79766</v>
      </c>
      <c r="Z55" s="151">
        <v>159531</v>
      </c>
      <c r="AA55" s="151">
        <v>157589.69</v>
      </c>
      <c r="AB55" s="151"/>
      <c r="AC55" s="151"/>
      <c r="AD55" s="152"/>
      <c r="AE55" s="115"/>
      <c r="AF55" s="119">
        <v>42</v>
      </c>
      <c r="AG55" s="129" t="s">
        <v>254</v>
      </c>
      <c r="AH55" s="120"/>
      <c r="AI55" s="135"/>
      <c r="AJ55" s="136"/>
      <c r="AK55" s="119"/>
      <c r="AL55" s="120"/>
      <c r="AM55" s="120"/>
      <c r="AN55" s="120"/>
      <c r="AO55" s="120"/>
      <c r="AP55" s="120" t="s">
        <v>229</v>
      </c>
      <c r="AQ55" s="129" t="s">
        <v>183</v>
      </c>
      <c r="AR55" s="120">
        <v>80</v>
      </c>
      <c r="AS55" s="120"/>
      <c r="AT55" s="120"/>
      <c r="AU55" s="120"/>
      <c r="AV55" s="120"/>
      <c r="AW55" s="120"/>
      <c r="AX55" s="120"/>
      <c r="AY55" s="120"/>
      <c r="AZ55" s="120"/>
      <c r="BA55" s="120"/>
      <c r="BB55" s="120"/>
      <c r="BC55" s="120"/>
      <c r="BD55" s="120"/>
      <c r="BE55" s="120"/>
      <c r="BF55" s="120"/>
      <c r="BG55" s="135"/>
      <c r="BH55" s="57" t="s">
        <v>813</v>
      </c>
      <c r="BI55" s="364" t="s">
        <v>941</v>
      </c>
    </row>
    <row r="56" spans="1:150" ht="25.5" hidden="1" customHeight="1" x14ac:dyDescent="0.25">
      <c r="A56" s="216" t="s">
        <v>90</v>
      </c>
      <c r="B56" s="60"/>
      <c r="C56" s="60"/>
      <c r="D56" s="217" t="s">
        <v>793</v>
      </c>
      <c r="E56" s="31"/>
      <c r="F56" s="31"/>
      <c r="G56" s="31"/>
      <c r="H56" s="31"/>
      <c r="I56" s="31"/>
      <c r="J56" s="31"/>
      <c r="K56" s="31"/>
      <c r="L56" s="31"/>
      <c r="M56" s="31"/>
      <c r="N56" s="61"/>
      <c r="O56" s="61"/>
      <c r="P56" s="33"/>
      <c r="Q56" s="33"/>
      <c r="R56" s="33"/>
      <c r="S56" s="61"/>
      <c r="T56" s="44"/>
      <c r="U56" s="44"/>
      <c r="V56" s="44"/>
      <c r="W56" s="45"/>
      <c r="X56" s="151"/>
      <c r="Y56" s="151"/>
      <c r="Z56" s="151"/>
      <c r="AA56" s="151"/>
      <c r="AB56" s="151"/>
      <c r="AC56" s="151"/>
      <c r="AD56" s="151"/>
      <c r="AE56" s="115"/>
      <c r="AF56" s="120"/>
      <c r="AG56" s="129"/>
      <c r="AH56" s="120"/>
      <c r="AI56" s="120"/>
      <c r="AJ56" s="136"/>
      <c r="AK56" s="120"/>
      <c r="AL56" s="120"/>
      <c r="AM56" s="120"/>
      <c r="AN56" s="120"/>
      <c r="AO56" s="120"/>
      <c r="AP56" s="120"/>
      <c r="AQ56" s="129"/>
      <c r="AR56" s="120"/>
      <c r="AS56" s="120"/>
      <c r="AT56" s="120"/>
      <c r="AU56" s="120"/>
      <c r="AV56" s="120"/>
      <c r="AW56" s="120"/>
      <c r="AX56" s="120"/>
      <c r="AY56" s="120"/>
      <c r="AZ56" s="120"/>
      <c r="BA56" s="120"/>
      <c r="BB56" s="120"/>
      <c r="BC56" s="120"/>
      <c r="BD56" s="120"/>
      <c r="BE56" s="120"/>
      <c r="BF56" s="120"/>
      <c r="BG56" s="135"/>
      <c r="BH56" s="57"/>
      <c r="BI56" s="364" t="s">
        <v>275</v>
      </c>
    </row>
    <row r="57" spans="1:150" ht="24.75" hidden="1" customHeight="1" thickBot="1" x14ac:dyDescent="0.3">
      <c r="A57" s="15" t="s">
        <v>409</v>
      </c>
      <c r="B57" s="16" t="s">
        <v>83</v>
      </c>
      <c r="C57" s="16"/>
      <c r="D57" s="16" t="s">
        <v>410</v>
      </c>
      <c r="E57" s="17"/>
      <c r="F57" s="17"/>
      <c r="G57" s="17"/>
      <c r="H57" s="17"/>
      <c r="I57" s="17"/>
      <c r="J57" s="17"/>
      <c r="K57" s="17"/>
      <c r="L57" s="17"/>
      <c r="M57" s="17"/>
      <c r="N57" s="17"/>
      <c r="O57" s="17"/>
      <c r="P57" s="17"/>
      <c r="Q57" s="17"/>
      <c r="R57" s="17"/>
      <c r="S57" s="17"/>
      <c r="T57" s="46"/>
      <c r="U57" s="213"/>
      <c r="V57" s="213"/>
      <c r="W57" s="214" t="s">
        <v>275</v>
      </c>
      <c r="X57" s="17"/>
      <c r="Y57" s="17"/>
      <c r="Z57" s="17"/>
      <c r="AA57" s="17"/>
      <c r="AB57" s="17"/>
      <c r="AC57" s="17"/>
      <c r="AD57" s="17"/>
      <c r="AE57" s="215"/>
      <c r="AF57" s="17"/>
      <c r="AG57" s="17"/>
      <c r="AH57" s="17"/>
      <c r="AI57" s="17"/>
      <c r="AJ57" s="215"/>
      <c r="AK57" s="17"/>
      <c r="AL57" s="17"/>
      <c r="AM57" s="17"/>
      <c r="AN57" s="17"/>
      <c r="AO57" s="17"/>
      <c r="AP57" s="107"/>
      <c r="AQ57" s="107"/>
      <c r="AR57" s="107"/>
      <c r="AS57" s="107"/>
      <c r="AT57" s="17"/>
      <c r="AU57" s="107"/>
      <c r="AV57" s="107"/>
      <c r="AW57" s="17"/>
      <c r="AX57" s="107"/>
      <c r="AY57" s="107"/>
      <c r="AZ57" s="17"/>
      <c r="BA57" s="107"/>
      <c r="BB57" s="107"/>
      <c r="BC57" s="107"/>
      <c r="BD57" s="107"/>
      <c r="BE57" s="107"/>
      <c r="BF57" s="107"/>
      <c r="BG57" s="107"/>
      <c r="BH57" s="57"/>
      <c r="BI57" s="364" t="s">
        <v>275</v>
      </c>
    </row>
    <row r="58" spans="1:150" ht="24.75" hidden="1" customHeight="1" thickBot="1" x14ac:dyDescent="0.3">
      <c r="A58" s="15" t="s">
        <v>411</v>
      </c>
      <c r="B58" s="16" t="s">
        <v>83</v>
      </c>
      <c r="C58" s="16"/>
      <c r="D58" s="16" t="s">
        <v>412</v>
      </c>
      <c r="E58" s="17"/>
      <c r="F58" s="17"/>
      <c r="G58" s="17"/>
      <c r="H58" s="17"/>
      <c r="I58" s="17"/>
      <c r="J58" s="17"/>
      <c r="K58" s="17"/>
      <c r="L58" s="17"/>
      <c r="M58" s="17"/>
      <c r="N58" s="17"/>
      <c r="O58" s="17"/>
      <c r="P58" s="17"/>
      <c r="Q58" s="17"/>
      <c r="R58" s="17"/>
      <c r="S58" s="17"/>
      <c r="T58" s="46"/>
      <c r="U58" s="47"/>
      <c r="V58" s="47"/>
      <c r="W58" s="48" t="s">
        <v>275</v>
      </c>
      <c r="X58" s="17"/>
      <c r="Y58" s="17"/>
      <c r="Z58" s="17"/>
      <c r="AA58" s="17"/>
      <c r="AB58" s="17"/>
      <c r="AC58" s="17"/>
      <c r="AD58" s="17"/>
      <c r="AE58" s="115"/>
      <c r="AF58" s="17"/>
      <c r="AG58" s="17"/>
      <c r="AH58" s="17"/>
      <c r="AI58" s="17"/>
      <c r="AJ58" s="115"/>
      <c r="AK58" s="17"/>
      <c r="AL58" s="17"/>
      <c r="AM58" s="17"/>
      <c r="AN58" s="17"/>
      <c r="AO58" s="17"/>
      <c r="AP58" s="107"/>
      <c r="AQ58" s="107"/>
      <c r="AR58" s="107"/>
      <c r="AS58" s="107"/>
      <c r="AT58" s="17"/>
      <c r="AU58" s="107"/>
      <c r="AV58" s="107"/>
      <c r="AW58" s="17"/>
      <c r="AX58" s="107"/>
      <c r="AY58" s="107"/>
      <c r="AZ58" s="17"/>
      <c r="BA58" s="107"/>
      <c r="BB58" s="107"/>
      <c r="BC58" s="107"/>
      <c r="BD58" s="107"/>
      <c r="BE58" s="107"/>
      <c r="BF58" s="107"/>
      <c r="BG58" s="107"/>
      <c r="BH58" s="57"/>
      <c r="BI58" s="364" t="s">
        <v>275</v>
      </c>
    </row>
    <row r="59" spans="1:150" s="113" customFormat="1" ht="25.5" hidden="1" customHeight="1" x14ac:dyDescent="0.25">
      <c r="A59" s="72" t="s">
        <v>91</v>
      </c>
      <c r="B59" s="73" t="s">
        <v>83</v>
      </c>
      <c r="C59" s="73"/>
      <c r="D59" s="22" t="s">
        <v>413</v>
      </c>
      <c r="E59" s="23"/>
      <c r="F59" s="23"/>
      <c r="G59" s="23"/>
      <c r="H59" s="23"/>
      <c r="I59" s="23"/>
      <c r="J59" s="23"/>
      <c r="K59" s="23"/>
      <c r="L59" s="23"/>
      <c r="M59" s="23"/>
      <c r="N59" s="23"/>
      <c r="O59" s="23"/>
      <c r="P59" s="23"/>
      <c r="Q59" s="23"/>
      <c r="R59" s="23"/>
      <c r="S59" s="24"/>
      <c r="T59" s="25"/>
      <c r="U59" s="38"/>
      <c r="V59" s="38"/>
      <c r="W59" s="28" t="s">
        <v>275</v>
      </c>
      <c r="X59" s="108"/>
      <c r="Y59" s="108"/>
      <c r="Z59" s="108"/>
      <c r="AA59" s="108"/>
      <c r="AB59" s="108"/>
      <c r="AC59" s="108"/>
      <c r="AD59" s="138"/>
      <c r="AE59" s="109"/>
      <c r="AF59" s="112"/>
      <c r="AG59" s="110"/>
      <c r="AH59" s="110"/>
      <c r="AI59" s="111"/>
      <c r="AJ59" s="109"/>
      <c r="AK59" s="112"/>
      <c r="AL59" s="110"/>
      <c r="AM59" s="110"/>
      <c r="AN59" s="110"/>
      <c r="AO59" s="110"/>
      <c r="AP59" s="110"/>
      <c r="AQ59" s="110"/>
      <c r="AR59" s="110"/>
      <c r="AS59" s="110"/>
      <c r="AT59" s="110"/>
      <c r="AU59" s="110"/>
      <c r="AV59" s="110"/>
      <c r="AW59" s="110"/>
      <c r="AX59" s="110"/>
      <c r="AY59" s="110"/>
      <c r="AZ59" s="110"/>
      <c r="BA59" s="110"/>
      <c r="BB59" s="110"/>
      <c r="BC59" s="110"/>
      <c r="BD59" s="110"/>
      <c r="BE59" s="110"/>
      <c r="BF59" s="110"/>
      <c r="BG59" s="111"/>
      <c r="BH59" s="57"/>
      <c r="BI59" s="364" t="s">
        <v>275</v>
      </c>
      <c r="BJ59" s="101"/>
      <c r="BK59" s="101"/>
      <c r="BL59" s="101"/>
      <c r="BM59" s="101"/>
      <c r="BN59" s="101"/>
      <c r="BO59" s="101"/>
      <c r="BP59" s="101"/>
      <c r="BQ59" s="101"/>
      <c r="BR59" s="101"/>
      <c r="BS59" s="101"/>
      <c r="BT59" s="101"/>
      <c r="BU59" s="101"/>
      <c r="BV59" s="101"/>
      <c r="BW59" s="101"/>
      <c r="BX59" s="101"/>
      <c r="BY59" s="101"/>
      <c r="BZ59" s="101"/>
      <c r="CA59" s="101"/>
      <c r="CB59" s="101"/>
      <c r="CC59" s="101"/>
      <c r="CD59" s="101"/>
      <c r="CE59" s="101"/>
      <c r="CF59" s="101"/>
      <c r="CG59" s="101"/>
      <c r="CH59" s="101"/>
      <c r="CI59" s="101"/>
      <c r="CJ59" s="101"/>
      <c r="CK59" s="101"/>
      <c r="CL59" s="101"/>
      <c r="CM59" s="101"/>
      <c r="CN59" s="101"/>
      <c r="CO59" s="101"/>
      <c r="CP59" s="101"/>
      <c r="CQ59" s="101"/>
      <c r="CR59" s="101"/>
      <c r="CS59" s="101"/>
      <c r="CT59" s="101"/>
      <c r="CU59" s="101"/>
      <c r="CV59" s="101"/>
      <c r="CW59" s="101"/>
      <c r="CX59" s="101"/>
      <c r="CY59" s="101"/>
      <c r="CZ59" s="101"/>
      <c r="DA59" s="101"/>
      <c r="DB59" s="101"/>
      <c r="DC59" s="101"/>
      <c r="DD59" s="101"/>
      <c r="DE59" s="101"/>
      <c r="DF59" s="101"/>
      <c r="DG59" s="101"/>
      <c r="DH59" s="101"/>
      <c r="DI59" s="101"/>
      <c r="DJ59" s="101"/>
      <c r="DK59" s="101"/>
      <c r="DL59" s="101"/>
      <c r="DM59" s="101"/>
      <c r="DN59" s="101"/>
      <c r="DO59" s="101"/>
      <c r="DP59" s="101"/>
      <c r="DQ59" s="101"/>
      <c r="DR59" s="101"/>
      <c r="DS59" s="101"/>
      <c r="DT59" s="101"/>
      <c r="DU59" s="101"/>
      <c r="DV59" s="101"/>
      <c r="DW59" s="101"/>
      <c r="DX59" s="101"/>
      <c r="DY59" s="101"/>
      <c r="DZ59" s="101"/>
      <c r="EA59" s="101"/>
      <c r="EB59" s="101"/>
      <c r="EC59" s="101"/>
      <c r="ED59" s="101"/>
      <c r="EE59" s="101"/>
      <c r="EF59" s="101"/>
      <c r="EG59" s="101"/>
      <c r="EH59" s="101"/>
      <c r="EI59" s="101"/>
      <c r="EJ59" s="101"/>
      <c r="EK59" s="101"/>
      <c r="EL59" s="101"/>
      <c r="EM59" s="101"/>
      <c r="EN59" s="101"/>
      <c r="EO59" s="101"/>
      <c r="EP59" s="101"/>
      <c r="EQ59" s="101"/>
      <c r="ER59" s="101"/>
      <c r="ES59" s="101"/>
      <c r="ET59" s="101"/>
    </row>
    <row r="60" spans="1:150" s="147" customFormat="1" ht="25.5" hidden="1" customHeight="1" x14ac:dyDescent="0.25">
      <c r="A60" s="53" t="s">
        <v>126</v>
      </c>
      <c r="B60" s="53" t="s">
        <v>414</v>
      </c>
      <c r="C60" s="53" t="s">
        <v>415</v>
      </c>
      <c r="D60" s="41" t="s">
        <v>416</v>
      </c>
      <c r="E60" s="32" t="s">
        <v>266</v>
      </c>
      <c r="F60" s="32" t="s">
        <v>148</v>
      </c>
      <c r="G60" s="32" t="s">
        <v>417</v>
      </c>
      <c r="H60" s="31" t="s">
        <v>161</v>
      </c>
      <c r="I60" s="32" t="s">
        <v>115</v>
      </c>
      <c r="J60" s="32"/>
      <c r="K60" s="32"/>
      <c r="L60" s="32"/>
      <c r="M60" s="32"/>
      <c r="N60" s="42">
        <v>342134.69</v>
      </c>
      <c r="O60" s="42">
        <v>25660.12</v>
      </c>
      <c r="P60" s="42">
        <v>25660.1</v>
      </c>
      <c r="Q60" s="33">
        <v>0</v>
      </c>
      <c r="R60" s="33">
        <v>0</v>
      </c>
      <c r="S60" s="33">
        <v>290814.46999999997</v>
      </c>
      <c r="T60" s="34">
        <v>42916</v>
      </c>
      <c r="U60" s="35">
        <v>43008</v>
      </c>
      <c r="V60" s="35">
        <v>43100</v>
      </c>
      <c r="W60" s="36">
        <v>43646</v>
      </c>
      <c r="X60" s="114">
        <v>0</v>
      </c>
      <c r="Y60" s="114">
        <v>0</v>
      </c>
      <c r="Z60" s="114">
        <v>150000</v>
      </c>
      <c r="AA60" s="114">
        <f>S60-Z60</f>
        <v>140814.46999999997</v>
      </c>
      <c r="AB60" s="114">
        <v>0</v>
      </c>
      <c r="AC60" s="114"/>
      <c r="AD60" s="139"/>
      <c r="AE60" s="144"/>
      <c r="AF60" s="145">
        <v>22</v>
      </c>
      <c r="AG60" s="129" t="s">
        <v>243</v>
      </c>
      <c r="AH60" s="129"/>
      <c r="AI60" s="141"/>
      <c r="AJ60" s="144"/>
      <c r="AK60" s="145"/>
      <c r="AL60" s="129"/>
      <c r="AM60" s="129"/>
      <c r="AN60" s="129"/>
      <c r="AO60" s="129"/>
      <c r="AP60" s="129" t="s">
        <v>216</v>
      </c>
      <c r="AQ60" s="129" t="s">
        <v>750</v>
      </c>
      <c r="AR60" s="129">
        <v>480</v>
      </c>
      <c r="AS60" s="129" t="s">
        <v>218</v>
      </c>
      <c r="AT60" s="129" t="s">
        <v>751</v>
      </c>
      <c r="AU60" s="129">
        <v>1</v>
      </c>
      <c r="AV60" s="144"/>
      <c r="AW60" s="144"/>
      <c r="AX60" s="144"/>
      <c r="AY60" s="129"/>
      <c r="AZ60" s="129"/>
      <c r="BA60" s="129"/>
      <c r="BB60" s="129"/>
      <c r="BC60" s="129"/>
      <c r="BD60" s="129"/>
      <c r="BE60" s="129"/>
      <c r="BF60" s="129"/>
      <c r="BG60" s="141"/>
      <c r="BH60" s="57" t="s">
        <v>871</v>
      </c>
      <c r="BI60" s="364" t="s">
        <v>941</v>
      </c>
      <c r="BJ60" s="146"/>
      <c r="BK60" s="146"/>
      <c r="BL60" s="146"/>
      <c r="BM60" s="146"/>
      <c r="BN60" s="146"/>
      <c r="BO60" s="146"/>
      <c r="BP60" s="146"/>
      <c r="BQ60" s="146"/>
      <c r="BR60" s="146"/>
      <c r="BS60" s="146"/>
      <c r="BT60" s="146"/>
      <c r="BU60" s="146"/>
      <c r="BV60" s="146"/>
      <c r="BW60" s="146"/>
      <c r="BX60" s="146"/>
      <c r="BY60" s="146"/>
      <c r="BZ60" s="146"/>
      <c r="CA60" s="146"/>
      <c r="CB60" s="146"/>
      <c r="CC60" s="146"/>
      <c r="CD60" s="146"/>
      <c r="CE60" s="146"/>
      <c r="CF60" s="146"/>
      <c r="CG60" s="146"/>
      <c r="CH60" s="146"/>
      <c r="CI60" s="146"/>
      <c r="CJ60" s="146"/>
      <c r="CK60" s="146"/>
      <c r="CL60" s="146"/>
      <c r="CM60" s="146"/>
      <c r="CN60" s="146"/>
      <c r="CO60" s="146"/>
      <c r="CP60" s="146"/>
      <c r="CQ60" s="146"/>
      <c r="CR60" s="146"/>
      <c r="CS60" s="146"/>
      <c r="CT60" s="146"/>
      <c r="CU60" s="146"/>
      <c r="CV60" s="146"/>
      <c r="CW60" s="146"/>
      <c r="CX60" s="146"/>
      <c r="CY60" s="146"/>
      <c r="CZ60" s="146"/>
      <c r="DA60" s="146"/>
      <c r="DB60" s="146"/>
      <c r="DC60" s="146"/>
      <c r="DD60" s="146"/>
      <c r="DE60" s="146"/>
      <c r="DF60" s="146"/>
      <c r="DG60" s="146"/>
      <c r="DH60" s="146"/>
      <c r="DI60" s="146"/>
      <c r="DJ60" s="146"/>
      <c r="DK60" s="146"/>
      <c r="DL60" s="146"/>
      <c r="DM60" s="146"/>
      <c r="DN60" s="146"/>
      <c r="DO60" s="146"/>
      <c r="DP60" s="146"/>
      <c r="DQ60" s="146"/>
      <c r="DR60" s="146"/>
      <c r="DS60" s="146"/>
      <c r="DT60" s="146"/>
      <c r="DU60" s="146"/>
      <c r="DV60" s="146"/>
      <c r="DW60" s="146"/>
      <c r="DX60" s="146"/>
      <c r="DY60" s="146"/>
      <c r="DZ60" s="146"/>
      <c r="EA60" s="146"/>
      <c r="EB60" s="146"/>
      <c r="EC60" s="146"/>
      <c r="ED60" s="146"/>
      <c r="EE60" s="146"/>
      <c r="EF60" s="146"/>
      <c r="EG60" s="146"/>
      <c r="EH60" s="146"/>
      <c r="EI60" s="146"/>
      <c r="EJ60" s="146"/>
      <c r="EK60" s="146"/>
      <c r="EL60" s="146"/>
      <c r="EM60" s="146"/>
      <c r="EN60" s="146"/>
      <c r="EO60" s="146"/>
      <c r="EP60" s="146"/>
      <c r="EQ60" s="146"/>
      <c r="ER60" s="146"/>
      <c r="ES60" s="146"/>
      <c r="ET60" s="146"/>
    </row>
    <row r="61" spans="1:150" s="147" customFormat="1" ht="24.75" hidden="1" customHeight="1" x14ac:dyDescent="0.25">
      <c r="A61" s="53" t="s">
        <v>127</v>
      </c>
      <c r="B61" s="53" t="s">
        <v>418</v>
      </c>
      <c r="C61" s="53" t="s">
        <v>419</v>
      </c>
      <c r="D61" s="41" t="s">
        <v>420</v>
      </c>
      <c r="E61" s="32" t="s">
        <v>280</v>
      </c>
      <c r="F61" s="32" t="s">
        <v>148</v>
      </c>
      <c r="G61" s="32" t="s">
        <v>321</v>
      </c>
      <c r="H61" s="31" t="s">
        <v>161</v>
      </c>
      <c r="I61" s="32" t="s">
        <v>115</v>
      </c>
      <c r="J61" s="32"/>
      <c r="K61" s="32"/>
      <c r="L61" s="32"/>
      <c r="M61" s="32"/>
      <c r="N61" s="42">
        <v>134057.62</v>
      </c>
      <c r="O61" s="42">
        <v>10054.32</v>
      </c>
      <c r="P61" s="42">
        <v>10054.32</v>
      </c>
      <c r="Q61" s="33">
        <v>0</v>
      </c>
      <c r="R61" s="33">
        <v>0</v>
      </c>
      <c r="S61" s="33">
        <v>113948.98</v>
      </c>
      <c r="T61" s="34">
        <v>42887</v>
      </c>
      <c r="U61" s="35">
        <v>42979</v>
      </c>
      <c r="V61" s="35">
        <v>43100</v>
      </c>
      <c r="W61" s="36">
        <v>43646</v>
      </c>
      <c r="X61" s="114">
        <v>0</v>
      </c>
      <c r="Y61" s="114">
        <v>0</v>
      </c>
      <c r="Z61" s="114">
        <v>100000</v>
      </c>
      <c r="AA61" s="114">
        <f>S61-Z61</f>
        <v>13948.979999999996</v>
      </c>
      <c r="AB61" s="114">
        <v>0</v>
      </c>
      <c r="AC61" s="114"/>
      <c r="AD61" s="139"/>
      <c r="AE61" s="144"/>
      <c r="AF61" s="145">
        <v>22</v>
      </c>
      <c r="AG61" s="129" t="s">
        <v>243</v>
      </c>
      <c r="AH61" s="129"/>
      <c r="AI61" s="141"/>
      <c r="AJ61" s="144"/>
      <c r="AK61" s="145"/>
      <c r="AL61" s="129"/>
      <c r="AM61" s="129"/>
      <c r="AN61" s="129"/>
      <c r="AO61" s="129"/>
      <c r="AP61" s="129" t="s">
        <v>216</v>
      </c>
      <c r="AQ61" s="129" t="s">
        <v>750</v>
      </c>
      <c r="AR61" s="129">
        <v>344</v>
      </c>
      <c r="AS61" s="129" t="s">
        <v>218</v>
      </c>
      <c r="AT61" s="129" t="s">
        <v>751</v>
      </c>
      <c r="AU61" s="129">
        <v>1</v>
      </c>
      <c r="AV61" s="144"/>
      <c r="AW61" s="144"/>
      <c r="AX61" s="144"/>
      <c r="AY61" s="129"/>
      <c r="AZ61" s="129"/>
      <c r="BA61" s="129"/>
      <c r="BB61" s="129"/>
      <c r="BC61" s="129"/>
      <c r="BD61" s="129"/>
      <c r="BE61" s="129"/>
      <c r="BF61" s="129"/>
      <c r="BG61" s="141"/>
      <c r="BH61" s="57" t="s">
        <v>869</v>
      </c>
      <c r="BI61" s="364" t="s">
        <v>941</v>
      </c>
      <c r="BJ61" s="146"/>
      <c r="BK61" s="146"/>
      <c r="BL61" s="146"/>
      <c r="BM61" s="146"/>
      <c r="BN61" s="146"/>
      <c r="BO61" s="146"/>
      <c r="BP61" s="146"/>
      <c r="BQ61" s="146"/>
      <c r="BR61" s="146"/>
      <c r="BS61" s="146"/>
      <c r="BT61" s="146"/>
      <c r="BU61" s="146"/>
      <c r="BV61" s="146"/>
      <c r="BW61" s="146"/>
      <c r="BX61" s="146"/>
      <c r="BY61" s="146"/>
      <c r="BZ61" s="146"/>
      <c r="CA61" s="146"/>
      <c r="CB61" s="146"/>
      <c r="CC61" s="146"/>
      <c r="CD61" s="146"/>
      <c r="CE61" s="146"/>
      <c r="CF61" s="146"/>
      <c r="CG61" s="146"/>
      <c r="CH61" s="146"/>
      <c r="CI61" s="146"/>
      <c r="CJ61" s="146"/>
      <c r="CK61" s="146"/>
      <c r="CL61" s="146"/>
      <c r="CM61" s="146"/>
      <c r="CN61" s="146"/>
      <c r="CO61" s="146"/>
      <c r="CP61" s="146"/>
      <c r="CQ61" s="146"/>
      <c r="CR61" s="146"/>
      <c r="CS61" s="146"/>
      <c r="CT61" s="146"/>
      <c r="CU61" s="146"/>
      <c r="CV61" s="146"/>
      <c r="CW61" s="146"/>
      <c r="CX61" s="146"/>
      <c r="CY61" s="146"/>
      <c r="CZ61" s="146"/>
      <c r="DA61" s="146"/>
      <c r="DB61" s="146"/>
      <c r="DC61" s="146"/>
      <c r="DD61" s="146"/>
      <c r="DE61" s="146"/>
      <c r="DF61" s="146"/>
      <c r="DG61" s="146"/>
      <c r="DH61" s="146"/>
      <c r="DI61" s="146"/>
      <c r="DJ61" s="146"/>
      <c r="DK61" s="146"/>
      <c r="DL61" s="146"/>
      <c r="DM61" s="146"/>
      <c r="DN61" s="146"/>
      <c r="DO61" s="146"/>
      <c r="DP61" s="146"/>
      <c r="DQ61" s="146"/>
      <c r="DR61" s="146"/>
      <c r="DS61" s="146"/>
      <c r="DT61" s="146"/>
      <c r="DU61" s="146"/>
      <c r="DV61" s="146"/>
      <c r="DW61" s="146"/>
      <c r="DX61" s="146"/>
      <c r="DY61" s="146"/>
      <c r="DZ61" s="146"/>
      <c r="EA61" s="146"/>
      <c r="EB61" s="146"/>
      <c r="EC61" s="146"/>
      <c r="ED61" s="146"/>
      <c r="EE61" s="146"/>
      <c r="EF61" s="146"/>
      <c r="EG61" s="146"/>
      <c r="EH61" s="146"/>
      <c r="EI61" s="146"/>
      <c r="EJ61" s="146"/>
      <c r="EK61" s="146"/>
      <c r="EL61" s="146"/>
      <c r="EM61" s="146"/>
      <c r="EN61" s="146"/>
      <c r="EO61" s="146"/>
      <c r="EP61" s="146"/>
      <c r="EQ61" s="146"/>
      <c r="ER61" s="146"/>
      <c r="ES61" s="146"/>
      <c r="ET61" s="146"/>
    </row>
    <row r="62" spans="1:150" s="147" customFormat="1" ht="26.25" hidden="1" customHeight="1" x14ac:dyDescent="0.25">
      <c r="A62" s="53" t="s">
        <v>128</v>
      </c>
      <c r="B62" s="53" t="s">
        <v>421</v>
      </c>
      <c r="C62" s="53" t="s">
        <v>422</v>
      </c>
      <c r="D62" s="41" t="s">
        <v>423</v>
      </c>
      <c r="E62" s="32" t="s">
        <v>297</v>
      </c>
      <c r="F62" s="32" t="s">
        <v>148</v>
      </c>
      <c r="G62" s="32" t="s">
        <v>326</v>
      </c>
      <c r="H62" s="31" t="s">
        <v>161</v>
      </c>
      <c r="I62" s="32" t="s">
        <v>115</v>
      </c>
      <c r="J62" s="32"/>
      <c r="K62" s="32"/>
      <c r="L62" s="32"/>
      <c r="M62" s="32"/>
      <c r="N62" s="42">
        <v>349590.09</v>
      </c>
      <c r="O62" s="42">
        <v>26219.26</v>
      </c>
      <c r="P62" s="42">
        <v>26219.26</v>
      </c>
      <c r="Q62" s="33">
        <v>0</v>
      </c>
      <c r="R62" s="33">
        <v>0</v>
      </c>
      <c r="S62" s="33">
        <v>297151.57</v>
      </c>
      <c r="T62" s="34">
        <v>42917</v>
      </c>
      <c r="U62" s="35">
        <v>42979</v>
      </c>
      <c r="V62" s="35">
        <v>43100</v>
      </c>
      <c r="W62" s="36">
        <v>43890</v>
      </c>
      <c r="X62" s="114">
        <v>0</v>
      </c>
      <c r="Y62" s="114">
        <v>0</v>
      </c>
      <c r="Z62" s="114">
        <v>100000</v>
      </c>
      <c r="AA62" s="114">
        <f>S62-Z62</f>
        <v>197151.57</v>
      </c>
      <c r="AB62" s="114">
        <v>0</v>
      </c>
      <c r="AC62" s="114"/>
      <c r="AD62" s="139"/>
      <c r="AE62" s="144"/>
      <c r="AF62" s="145">
        <v>22</v>
      </c>
      <c r="AG62" s="129" t="s">
        <v>243</v>
      </c>
      <c r="AH62" s="129"/>
      <c r="AI62" s="141"/>
      <c r="AJ62" s="144"/>
      <c r="AK62" s="145"/>
      <c r="AL62" s="129"/>
      <c r="AM62" s="129"/>
      <c r="AN62" s="129"/>
      <c r="AO62" s="129"/>
      <c r="AP62" s="129" t="s">
        <v>216</v>
      </c>
      <c r="AQ62" s="161" t="s">
        <v>750</v>
      </c>
      <c r="AR62" s="118">
        <v>250</v>
      </c>
      <c r="AS62" s="129" t="s">
        <v>218</v>
      </c>
      <c r="AT62" s="161" t="s">
        <v>751</v>
      </c>
      <c r="AU62" s="129">
        <v>1</v>
      </c>
      <c r="AV62" s="129" t="s">
        <v>206</v>
      </c>
      <c r="AW62" s="161" t="s">
        <v>207</v>
      </c>
      <c r="AX62" s="129">
        <v>20</v>
      </c>
      <c r="AY62" s="144"/>
      <c r="AZ62" s="144"/>
      <c r="BA62" s="144"/>
      <c r="BB62" s="144"/>
      <c r="BC62" s="144"/>
      <c r="BD62" s="144"/>
      <c r="BE62" s="144"/>
      <c r="BF62" s="144"/>
      <c r="BG62" s="365"/>
      <c r="BH62" s="57" t="s">
        <v>872</v>
      </c>
      <c r="BI62" s="364" t="s">
        <v>941</v>
      </c>
      <c r="BJ62" s="146"/>
      <c r="BK62" s="146"/>
      <c r="BL62" s="146"/>
      <c r="BM62" s="146"/>
      <c r="BN62" s="146"/>
      <c r="BO62" s="146"/>
      <c r="BP62" s="146"/>
      <c r="BQ62" s="146"/>
      <c r="BR62" s="146"/>
      <c r="BS62" s="146"/>
      <c r="BT62" s="146"/>
      <c r="BU62" s="146"/>
      <c r="BV62" s="146"/>
      <c r="BW62" s="146"/>
      <c r="BX62" s="146"/>
      <c r="BY62" s="146"/>
      <c r="BZ62" s="146"/>
      <c r="CA62" s="146"/>
      <c r="CB62" s="146"/>
      <c r="CC62" s="146"/>
      <c r="CD62" s="146"/>
      <c r="CE62" s="146"/>
      <c r="CF62" s="146"/>
      <c r="CG62" s="146"/>
      <c r="CH62" s="146"/>
      <c r="CI62" s="146"/>
      <c r="CJ62" s="146"/>
      <c r="CK62" s="146"/>
      <c r="CL62" s="146"/>
      <c r="CM62" s="146"/>
      <c r="CN62" s="146"/>
      <c r="CO62" s="146"/>
      <c r="CP62" s="146"/>
      <c r="CQ62" s="146"/>
      <c r="CR62" s="146"/>
      <c r="CS62" s="146"/>
      <c r="CT62" s="146"/>
      <c r="CU62" s="146"/>
      <c r="CV62" s="146"/>
      <c r="CW62" s="146"/>
      <c r="CX62" s="146"/>
      <c r="CY62" s="146"/>
      <c r="CZ62" s="146"/>
      <c r="DA62" s="146"/>
      <c r="DB62" s="146"/>
      <c r="DC62" s="146"/>
      <c r="DD62" s="146"/>
      <c r="DE62" s="146"/>
      <c r="DF62" s="146"/>
      <c r="DG62" s="146"/>
      <c r="DH62" s="146"/>
      <c r="DI62" s="146"/>
      <c r="DJ62" s="146"/>
      <c r="DK62" s="146"/>
      <c r="DL62" s="146"/>
      <c r="DM62" s="146"/>
      <c r="DN62" s="146"/>
      <c r="DO62" s="146"/>
      <c r="DP62" s="146"/>
      <c r="DQ62" s="146"/>
      <c r="DR62" s="146"/>
      <c r="DS62" s="146"/>
      <c r="DT62" s="146"/>
      <c r="DU62" s="146"/>
      <c r="DV62" s="146"/>
      <c r="DW62" s="146"/>
      <c r="DX62" s="146"/>
      <c r="DY62" s="146"/>
      <c r="DZ62" s="146"/>
      <c r="EA62" s="146"/>
      <c r="EB62" s="146"/>
      <c r="EC62" s="146"/>
      <c r="ED62" s="146"/>
      <c r="EE62" s="146"/>
      <c r="EF62" s="146"/>
      <c r="EG62" s="146"/>
      <c r="EH62" s="146"/>
      <c r="EI62" s="146"/>
      <c r="EJ62" s="146"/>
      <c r="EK62" s="146"/>
      <c r="EL62" s="146"/>
      <c r="EM62" s="146"/>
      <c r="EN62" s="146"/>
      <c r="EO62" s="146"/>
      <c r="EP62" s="146"/>
      <c r="EQ62" s="146"/>
      <c r="ER62" s="146"/>
      <c r="ES62" s="146"/>
      <c r="ET62" s="146"/>
    </row>
    <row r="63" spans="1:150" s="147" customFormat="1" ht="25.5" hidden="1" customHeight="1" x14ac:dyDescent="0.25">
      <c r="A63" s="53" t="s">
        <v>129</v>
      </c>
      <c r="B63" s="53" t="s">
        <v>424</v>
      </c>
      <c r="C63" s="53" t="s">
        <v>425</v>
      </c>
      <c r="D63" s="41" t="s">
        <v>426</v>
      </c>
      <c r="E63" s="32" t="s">
        <v>272</v>
      </c>
      <c r="F63" s="32" t="s">
        <v>148</v>
      </c>
      <c r="G63" s="32" t="s">
        <v>290</v>
      </c>
      <c r="H63" s="31" t="s">
        <v>161</v>
      </c>
      <c r="I63" s="32" t="s">
        <v>115</v>
      </c>
      <c r="J63" s="32"/>
      <c r="K63" s="32"/>
      <c r="L63" s="32"/>
      <c r="M63" s="32"/>
      <c r="N63" s="42">
        <v>739105.85</v>
      </c>
      <c r="O63" s="42">
        <v>55432.94</v>
      </c>
      <c r="P63" s="42">
        <v>55432.93</v>
      </c>
      <c r="Q63" s="75">
        <v>0</v>
      </c>
      <c r="R63" s="33">
        <v>0</v>
      </c>
      <c r="S63" s="33">
        <v>628239.98</v>
      </c>
      <c r="T63" s="34">
        <v>42947</v>
      </c>
      <c r="U63" s="35">
        <v>43008</v>
      </c>
      <c r="V63" s="35">
        <v>43100</v>
      </c>
      <c r="W63" s="36">
        <v>44255</v>
      </c>
      <c r="X63" s="114">
        <v>0</v>
      </c>
      <c r="Y63" s="114">
        <v>0</v>
      </c>
      <c r="Z63" s="114">
        <v>150000</v>
      </c>
      <c r="AA63" s="114">
        <v>250000</v>
      </c>
      <c r="AB63" s="114">
        <f>S63-Z63-AA63</f>
        <v>228239.97999999998</v>
      </c>
      <c r="AC63" s="114"/>
      <c r="AD63" s="139"/>
      <c r="AE63" s="144"/>
      <c r="AF63" s="145">
        <v>22</v>
      </c>
      <c r="AG63" s="129" t="s">
        <v>243</v>
      </c>
      <c r="AH63" s="129"/>
      <c r="AI63" s="141"/>
      <c r="AJ63" s="144"/>
      <c r="AK63" s="145"/>
      <c r="AL63" s="129"/>
      <c r="AM63" s="129"/>
      <c r="AN63" s="129"/>
      <c r="AO63" s="129"/>
      <c r="AP63" s="129" t="s">
        <v>216</v>
      </c>
      <c r="AQ63" s="129" t="s">
        <v>750</v>
      </c>
      <c r="AR63" s="118">
        <v>594</v>
      </c>
      <c r="AS63" s="129" t="s">
        <v>218</v>
      </c>
      <c r="AT63" s="129" t="s">
        <v>751</v>
      </c>
      <c r="AU63" s="129">
        <v>1</v>
      </c>
      <c r="AV63" s="144"/>
      <c r="AW63" s="144"/>
      <c r="AX63" s="144"/>
      <c r="AY63" s="129"/>
      <c r="AZ63" s="129"/>
      <c r="BA63" s="129"/>
      <c r="BB63" s="129"/>
      <c r="BC63" s="129"/>
      <c r="BD63" s="129"/>
      <c r="BE63" s="129"/>
      <c r="BF63" s="129"/>
      <c r="BG63" s="141"/>
      <c r="BH63" s="57" t="s">
        <v>870</v>
      </c>
      <c r="BI63" s="364" t="s">
        <v>941</v>
      </c>
      <c r="BJ63" s="146"/>
      <c r="BK63" s="146"/>
      <c r="BL63" s="146"/>
      <c r="BM63" s="146"/>
      <c r="BN63" s="146"/>
      <c r="BO63" s="146"/>
      <c r="BP63" s="146"/>
      <c r="BQ63" s="146"/>
      <c r="BR63" s="146"/>
      <c r="BS63" s="146"/>
      <c r="BT63" s="146"/>
      <c r="BU63" s="146"/>
      <c r="BV63" s="146"/>
      <c r="BW63" s="146"/>
      <c r="BX63" s="146"/>
      <c r="BY63" s="146"/>
      <c r="BZ63" s="146"/>
      <c r="CA63" s="146"/>
      <c r="CB63" s="146"/>
      <c r="CC63" s="146"/>
      <c r="CD63" s="146"/>
      <c r="CE63" s="146"/>
      <c r="CF63" s="146"/>
      <c r="CG63" s="146"/>
      <c r="CH63" s="146"/>
      <c r="CI63" s="146"/>
      <c r="CJ63" s="146"/>
      <c r="CK63" s="146"/>
      <c r="CL63" s="146"/>
      <c r="CM63" s="146"/>
      <c r="CN63" s="146"/>
      <c r="CO63" s="146"/>
      <c r="CP63" s="146"/>
      <c r="CQ63" s="146"/>
      <c r="CR63" s="146"/>
      <c r="CS63" s="146"/>
      <c r="CT63" s="146"/>
      <c r="CU63" s="146"/>
      <c r="CV63" s="146"/>
      <c r="CW63" s="146"/>
      <c r="CX63" s="146"/>
      <c r="CY63" s="146"/>
      <c r="CZ63" s="146"/>
      <c r="DA63" s="146"/>
      <c r="DB63" s="146"/>
      <c r="DC63" s="146"/>
      <c r="DD63" s="146"/>
      <c r="DE63" s="146"/>
      <c r="DF63" s="146"/>
      <c r="DG63" s="146"/>
      <c r="DH63" s="146"/>
      <c r="DI63" s="146"/>
      <c r="DJ63" s="146"/>
      <c r="DK63" s="146"/>
      <c r="DL63" s="146"/>
      <c r="DM63" s="146"/>
      <c r="DN63" s="146"/>
      <c r="DO63" s="146"/>
      <c r="DP63" s="146"/>
      <c r="DQ63" s="146"/>
      <c r="DR63" s="146"/>
      <c r="DS63" s="146"/>
      <c r="DT63" s="146"/>
      <c r="DU63" s="146"/>
      <c r="DV63" s="146"/>
      <c r="DW63" s="146"/>
      <c r="DX63" s="146"/>
      <c r="DY63" s="146"/>
      <c r="DZ63" s="146"/>
      <c r="EA63" s="146"/>
      <c r="EB63" s="146"/>
      <c r="EC63" s="146"/>
      <c r="ED63" s="146"/>
      <c r="EE63" s="146"/>
      <c r="EF63" s="146"/>
      <c r="EG63" s="146"/>
      <c r="EH63" s="146"/>
      <c r="EI63" s="146"/>
      <c r="EJ63" s="146"/>
      <c r="EK63" s="146"/>
      <c r="EL63" s="146"/>
      <c r="EM63" s="146"/>
      <c r="EN63" s="146"/>
      <c r="EO63" s="146"/>
      <c r="EP63" s="146"/>
      <c r="EQ63" s="146"/>
      <c r="ER63" s="146"/>
      <c r="ES63" s="146"/>
      <c r="ET63" s="146"/>
    </row>
    <row r="64" spans="1:150" s="113" customFormat="1" ht="25.5" hidden="1" customHeight="1" x14ac:dyDescent="0.25">
      <c r="A64" s="72" t="s">
        <v>92</v>
      </c>
      <c r="B64" s="73" t="s">
        <v>83</v>
      </c>
      <c r="C64" s="73"/>
      <c r="D64" s="22" t="s">
        <v>427</v>
      </c>
      <c r="E64" s="23"/>
      <c r="F64" s="23"/>
      <c r="G64" s="23"/>
      <c r="H64" s="23"/>
      <c r="I64" s="23"/>
      <c r="J64" s="23"/>
      <c r="K64" s="23"/>
      <c r="L64" s="23"/>
      <c r="M64" s="23"/>
      <c r="N64" s="23"/>
      <c r="O64" s="23"/>
      <c r="P64" s="23"/>
      <c r="Q64" s="23"/>
      <c r="R64" s="23"/>
      <c r="S64" s="24"/>
      <c r="T64" s="25"/>
      <c r="U64" s="38"/>
      <c r="V64" s="38"/>
      <c r="W64" s="28" t="s">
        <v>275</v>
      </c>
      <c r="X64" s="108"/>
      <c r="Y64" s="108"/>
      <c r="Z64" s="108"/>
      <c r="AA64" s="108"/>
      <c r="AB64" s="108"/>
      <c r="AC64" s="108"/>
      <c r="AD64" s="138"/>
      <c r="AE64" s="109"/>
      <c r="AF64" s="112"/>
      <c r="AG64" s="110"/>
      <c r="AH64" s="110"/>
      <c r="AI64" s="111"/>
      <c r="AJ64" s="109"/>
      <c r="AK64" s="112"/>
      <c r="AL64" s="110"/>
      <c r="AM64" s="110"/>
      <c r="AN64" s="110"/>
      <c r="AO64" s="110"/>
      <c r="AP64" s="110"/>
      <c r="AQ64" s="110"/>
      <c r="AR64" s="110"/>
      <c r="AS64" s="110"/>
      <c r="AT64" s="110"/>
      <c r="AU64" s="110"/>
      <c r="AV64" s="110"/>
      <c r="AW64" s="110"/>
      <c r="AX64" s="110"/>
      <c r="AY64" s="110"/>
      <c r="AZ64" s="110"/>
      <c r="BA64" s="110"/>
      <c r="BB64" s="110"/>
      <c r="BC64" s="110"/>
      <c r="BD64" s="110"/>
      <c r="BE64" s="110"/>
      <c r="BF64" s="110"/>
      <c r="BG64" s="111"/>
      <c r="BH64" s="57"/>
      <c r="BI64" s="364" t="s">
        <v>275</v>
      </c>
      <c r="BJ64" s="101"/>
      <c r="BK64" s="101"/>
      <c r="BL64" s="101"/>
      <c r="BM64" s="101"/>
      <c r="BN64" s="101"/>
      <c r="BO64" s="101"/>
      <c r="BP64" s="101"/>
      <c r="BQ64" s="101"/>
      <c r="BR64" s="101"/>
      <c r="BS64" s="101"/>
      <c r="BT64" s="101"/>
      <c r="BU64" s="101"/>
      <c r="BV64" s="101"/>
      <c r="BW64" s="101"/>
      <c r="BX64" s="101"/>
      <c r="BY64" s="101"/>
      <c r="BZ64" s="101"/>
      <c r="CA64" s="101"/>
      <c r="CB64" s="101"/>
      <c r="CC64" s="101"/>
      <c r="CD64" s="101"/>
      <c r="CE64" s="101"/>
      <c r="CF64" s="101"/>
      <c r="CG64" s="101"/>
      <c r="CH64" s="101"/>
      <c r="CI64" s="101"/>
      <c r="CJ64" s="101"/>
      <c r="CK64" s="101"/>
      <c r="CL64" s="101"/>
      <c r="CM64" s="101"/>
      <c r="CN64" s="101"/>
      <c r="CO64" s="101"/>
      <c r="CP64" s="101"/>
      <c r="CQ64" s="101"/>
      <c r="CR64" s="101"/>
      <c r="CS64" s="101"/>
      <c r="CT64" s="101"/>
      <c r="CU64" s="101"/>
      <c r="CV64" s="101"/>
      <c r="CW64" s="101"/>
      <c r="CX64" s="101"/>
      <c r="CY64" s="101"/>
      <c r="CZ64" s="101"/>
      <c r="DA64" s="101"/>
      <c r="DB64" s="101"/>
      <c r="DC64" s="101"/>
      <c r="DD64" s="101"/>
      <c r="DE64" s="101"/>
      <c r="DF64" s="101"/>
      <c r="DG64" s="101"/>
      <c r="DH64" s="101"/>
      <c r="DI64" s="101"/>
      <c r="DJ64" s="101"/>
      <c r="DK64" s="101"/>
      <c r="DL64" s="101"/>
      <c r="DM64" s="101"/>
      <c r="DN64" s="101"/>
      <c r="DO64" s="101"/>
      <c r="DP64" s="101"/>
      <c r="DQ64" s="101"/>
      <c r="DR64" s="101"/>
      <c r="DS64" s="101"/>
      <c r="DT64" s="101"/>
      <c r="DU64" s="101"/>
      <c r="DV64" s="101"/>
      <c r="DW64" s="101"/>
      <c r="DX64" s="101"/>
      <c r="DY64" s="101"/>
      <c r="DZ64" s="101"/>
      <c r="EA64" s="101"/>
      <c r="EB64" s="101"/>
      <c r="EC64" s="101"/>
      <c r="ED64" s="101"/>
      <c r="EE64" s="101"/>
      <c r="EF64" s="101"/>
      <c r="EG64" s="101"/>
      <c r="EH64" s="101"/>
      <c r="EI64" s="101"/>
      <c r="EJ64" s="101"/>
      <c r="EK64" s="101"/>
      <c r="EL64" s="101"/>
      <c r="EM64" s="101"/>
      <c r="EN64" s="101"/>
      <c r="EO64" s="101"/>
      <c r="EP64" s="101"/>
      <c r="EQ64" s="101"/>
      <c r="ER64" s="101"/>
      <c r="ES64" s="101"/>
      <c r="ET64" s="101"/>
    </row>
    <row r="65" spans="1:150" s="147" customFormat="1" ht="25.5" hidden="1" customHeight="1" x14ac:dyDescent="0.25">
      <c r="A65" s="53" t="s">
        <v>135</v>
      </c>
      <c r="B65" s="53" t="s">
        <v>428</v>
      </c>
      <c r="C65" s="53" t="s">
        <v>429</v>
      </c>
      <c r="D65" s="32" t="s">
        <v>430</v>
      </c>
      <c r="E65" s="32" t="s">
        <v>280</v>
      </c>
      <c r="F65" s="32" t="s">
        <v>148</v>
      </c>
      <c r="G65" s="76" t="s">
        <v>321</v>
      </c>
      <c r="H65" s="32" t="s">
        <v>160</v>
      </c>
      <c r="I65" s="32" t="s">
        <v>115</v>
      </c>
      <c r="J65" s="32"/>
      <c r="K65" s="32"/>
      <c r="L65" s="32"/>
      <c r="M65" s="32"/>
      <c r="N65" s="33">
        <v>143989.53</v>
      </c>
      <c r="O65" s="33">
        <v>23654.2</v>
      </c>
      <c r="P65" s="33">
        <v>0</v>
      </c>
      <c r="Q65" s="33">
        <v>0</v>
      </c>
      <c r="R65" s="33">
        <v>0</v>
      </c>
      <c r="S65" s="33">
        <v>120335.33</v>
      </c>
      <c r="T65" s="34">
        <v>42887</v>
      </c>
      <c r="U65" s="35">
        <v>42979</v>
      </c>
      <c r="V65" s="35">
        <v>43100</v>
      </c>
      <c r="W65" s="36">
        <v>43585</v>
      </c>
      <c r="X65" s="114">
        <v>0</v>
      </c>
      <c r="Y65" s="114">
        <v>0</v>
      </c>
      <c r="Z65" s="114">
        <v>100000</v>
      </c>
      <c r="AA65" s="114">
        <f>S65-Z65</f>
        <v>20335.330000000002</v>
      </c>
      <c r="AB65" s="114">
        <v>0</v>
      </c>
      <c r="AC65" s="114"/>
      <c r="AD65" s="139"/>
      <c r="AE65" s="144"/>
      <c r="AF65" s="145">
        <v>24</v>
      </c>
      <c r="AG65" s="129" t="s">
        <v>244</v>
      </c>
      <c r="AH65" s="129"/>
      <c r="AI65" s="141"/>
      <c r="AJ65" s="144"/>
      <c r="AK65" s="145"/>
      <c r="AL65" s="129"/>
      <c r="AM65" s="129"/>
      <c r="AN65" s="129"/>
      <c r="AO65" s="129"/>
      <c r="AP65" s="129" t="s">
        <v>217</v>
      </c>
      <c r="AQ65" s="129" t="s">
        <v>752</v>
      </c>
      <c r="AR65" s="116">
        <v>1</v>
      </c>
      <c r="AS65" s="129" t="s">
        <v>216</v>
      </c>
      <c r="AT65" s="129" t="s">
        <v>750</v>
      </c>
      <c r="AU65" s="118">
        <v>342</v>
      </c>
      <c r="AV65" s="129"/>
      <c r="AW65" s="129"/>
      <c r="AX65" s="118"/>
      <c r="AY65" s="129"/>
      <c r="AZ65" s="129"/>
      <c r="BA65" s="129"/>
      <c r="BB65" s="129"/>
      <c r="BC65" s="129"/>
      <c r="BD65" s="129"/>
      <c r="BE65" s="129"/>
      <c r="BF65" s="129"/>
      <c r="BG65" s="141"/>
      <c r="BH65" s="57" t="s">
        <v>874</v>
      </c>
      <c r="BI65" s="364" t="s">
        <v>941</v>
      </c>
      <c r="BJ65" s="146"/>
      <c r="BK65" s="146"/>
      <c r="BL65" s="146"/>
      <c r="BM65" s="146"/>
      <c r="BN65" s="146"/>
      <c r="BO65" s="146"/>
      <c r="BP65" s="146"/>
      <c r="BQ65" s="146"/>
      <c r="BR65" s="146"/>
      <c r="BS65" s="146"/>
      <c r="BT65" s="146"/>
      <c r="BU65" s="146"/>
      <c r="BV65" s="146"/>
      <c r="BW65" s="146"/>
      <c r="BX65" s="146"/>
      <c r="BY65" s="146"/>
      <c r="BZ65" s="146"/>
      <c r="CA65" s="146"/>
      <c r="CB65" s="146"/>
      <c r="CC65" s="146"/>
      <c r="CD65" s="146"/>
      <c r="CE65" s="146"/>
      <c r="CF65" s="146"/>
      <c r="CG65" s="146"/>
      <c r="CH65" s="146"/>
      <c r="CI65" s="146"/>
      <c r="CJ65" s="146"/>
      <c r="CK65" s="146"/>
      <c r="CL65" s="146"/>
      <c r="CM65" s="146"/>
      <c r="CN65" s="146"/>
      <c r="CO65" s="146"/>
      <c r="CP65" s="146"/>
      <c r="CQ65" s="146"/>
      <c r="CR65" s="146"/>
      <c r="CS65" s="146"/>
      <c r="CT65" s="146"/>
      <c r="CU65" s="146"/>
      <c r="CV65" s="146"/>
      <c r="CW65" s="146"/>
      <c r="CX65" s="146"/>
      <c r="CY65" s="146"/>
      <c r="CZ65" s="146"/>
      <c r="DA65" s="146"/>
      <c r="DB65" s="146"/>
      <c r="DC65" s="146"/>
      <c r="DD65" s="146"/>
      <c r="DE65" s="146"/>
      <c r="DF65" s="146"/>
      <c r="DG65" s="146"/>
      <c r="DH65" s="146"/>
      <c r="DI65" s="146"/>
      <c r="DJ65" s="146"/>
      <c r="DK65" s="146"/>
      <c r="DL65" s="146"/>
      <c r="DM65" s="146"/>
      <c r="DN65" s="146"/>
      <c r="DO65" s="146"/>
      <c r="DP65" s="146"/>
      <c r="DQ65" s="146"/>
      <c r="DR65" s="146"/>
      <c r="DS65" s="146"/>
      <c r="DT65" s="146"/>
      <c r="DU65" s="146"/>
      <c r="DV65" s="146"/>
      <c r="DW65" s="146"/>
      <c r="DX65" s="146"/>
      <c r="DY65" s="146"/>
      <c r="DZ65" s="146"/>
      <c r="EA65" s="146"/>
      <c r="EB65" s="146"/>
      <c r="EC65" s="146"/>
      <c r="ED65" s="146"/>
      <c r="EE65" s="146"/>
      <c r="EF65" s="146"/>
      <c r="EG65" s="146"/>
      <c r="EH65" s="146"/>
      <c r="EI65" s="146"/>
      <c r="EJ65" s="146"/>
      <c r="EK65" s="146"/>
      <c r="EL65" s="146"/>
      <c r="EM65" s="146"/>
      <c r="EN65" s="146"/>
      <c r="EO65" s="146"/>
      <c r="EP65" s="146"/>
      <c r="EQ65" s="146"/>
      <c r="ER65" s="146"/>
      <c r="ES65" s="146"/>
      <c r="ET65" s="146"/>
    </row>
    <row r="66" spans="1:150" s="147" customFormat="1" ht="25.5" hidden="1" customHeight="1" x14ac:dyDescent="0.25">
      <c r="A66" s="53" t="s">
        <v>137</v>
      </c>
      <c r="B66" s="53" t="s">
        <v>431</v>
      </c>
      <c r="C66" s="53" t="s">
        <v>432</v>
      </c>
      <c r="D66" s="32" t="s">
        <v>433</v>
      </c>
      <c r="E66" s="32" t="s">
        <v>297</v>
      </c>
      <c r="F66" s="32" t="s">
        <v>148</v>
      </c>
      <c r="G66" s="32" t="s">
        <v>326</v>
      </c>
      <c r="H66" s="32" t="s">
        <v>160</v>
      </c>
      <c r="I66" s="32" t="s">
        <v>115</v>
      </c>
      <c r="J66" s="32"/>
      <c r="K66" s="32"/>
      <c r="L66" s="32"/>
      <c r="M66" s="32"/>
      <c r="N66" s="33">
        <v>179893.5</v>
      </c>
      <c r="O66" s="33">
        <v>26984.04</v>
      </c>
      <c r="P66" s="33">
        <v>0</v>
      </c>
      <c r="Q66" s="33">
        <v>0</v>
      </c>
      <c r="R66" s="33">
        <v>0</v>
      </c>
      <c r="S66" s="33">
        <v>152909.46</v>
      </c>
      <c r="T66" s="34">
        <v>42887</v>
      </c>
      <c r="U66" s="35">
        <v>43009</v>
      </c>
      <c r="V66" s="35">
        <v>43100</v>
      </c>
      <c r="W66" s="36">
        <v>43585</v>
      </c>
      <c r="X66" s="114">
        <v>0</v>
      </c>
      <c r="Y66" s="114">
        <v>0</v>
      </c>
      <c r="Z66" s="114">
        <v>100000</v>
      </c>
      <c r="AA66" s="114">
        <v>53887</v>
      </c>
      <c r="AB66" s="114">
        <v>0</v>
      </c>
      <c r="AC66" s="114"/>
      <c r="AD66" s="139"/>
      <c r="AE66" s="144"/>
      <c r="AF66" s="145">
        <v>24</v>
      </c>
      <c r="AG66" s="129" t="s">
        <v>244</v>
      </c>
      <c r="AH66" s="129"/>
      <c r="AI66" s="141"/>
      <c r="AJ66" s="144"/>
      <c r="AK66" s="145"/>
      <c r="AL66" s="129"/>
      <c r="AM66" s="129"/>
      <c r="AN66" s="129"/>
      <c r="AO66" s="129"/>
      <c r="AP66" s="129" t="s">
        <v>217</v>
      </c>
      <c r="AQ66" s="129" t="s">
        <v>752</v>
      </c>
      <c r="AR66" s="129">
        <v>1</v>
      </c>
      <c r="AS66" s="129" t="s">
        <v>216</v>
      </c>
      <c r="AT66" s="129" t="s">
        <v>750</v>
      </c>
      <c r="AU66" s="118">
        <v>269</v>
      </c>
      <c r="AV66" s="129"/>
      <c r="AW66" s="129"/>
      <c r="AX66" s="118"/>
      <c r="AY66" s="129"/>
      <c r="AZ66" s="129"/>
      <c r="BA66" s="129"/>
      <c r="BB66" s="129"/>
      <c r="BC66" s="129"/>
      <c r="BD66" s="129"/>
      <c r="BE66" s="129"/>
      <c r="BF66" s="129"/>
      <c r="BG66" s="141"/>
      <c r="BH66" s="57" t="s">
        <v>875</v>
      </c>
      <c r="BI66" s="364" t="s">
        <v>941</v>
      </c>
      <c r="BJ66" s="146"/>
      <c r="BK66" s="146"/>
      <c r="BL66" s="146"/>
      <c r="BM66" s="146"/>
      <c r="BN66" s="146"/>
      <c r="BO66" s="146"/>
      <c r="BP66" s="146"/>
      <c r="BQ66" s="146"/>
      <c r="BR66" s="146"/>
      <c r="BS66" s="146"/>
      <c r="BT66" s="146"/>
      <c r="BU66" s="146"/>
      <c r="BV66" s="146"/>
      <c r="BW66" s="146"/>
      <c r="BX66" s="146"/>
      <c r="BY66" s="146"/>
      <c r="BZ66" s="146"/>
      <c r="CA66" s="146"/>
      <c r="CB66" s="146"/>
      <c r="CC66" s="146"/>
      <c r="CD66" s="146"/>
      <c r="CE66" s="146"/>
      <c r="CF66" s="146"/>
      <c r="CG66" s="146"/>
      <c r="CH66" s="146"/>
      <c r="CI66" s="146"/>
      <c r="CJ66" s="146"/>
      <c r="CK66" s="146"/>
      <c r="CL66" s="146"/>
      <c r="CM66" s="146"/>
      <c r="CN66" s="146"/>
      <c r="CO66" s="146"/>
      <c r="CP66" s="146"/>
      <c r="CQ66" s="146"/>
      <c r="CR66" s="146"/>
      <c r="CS66" s="146"/>
      <c r="CT66" s="146"/>
      <c r="CU66" s="146"/>
      <c r="CV66" s="146"/>
      <c r="CW66" s="146"/>
      <c r="CX66" s="146"/>
      <c r="CY66" s="146"/>
      <c r="CZ66" s="146"/>
      <c r="DA66" s="146"/>
      <c r="DB66" s="146"/>
      <c r="DC66" s="146"/>
      <c r="DD66" s="146"/>
      <c r="DE66" s="146"/>
      <c r="DF66" s="146"/>
      <c r="DG66" s="146"/>
      <c r="DH66" s="146"/>
      <c r="DI66" s="146"/>
      <c r="DJ66" s="146"/>
      <c r="DK66" s="146"/>
      <c r="DL66" s="146"/>
      <c r="DM66" s="146"/>
      <c r="DN66" s="146"/>
      <c r="DO66" s="146"/>
      <c r="DP66" s="146"/>
      <c r="DQ66" s="146"/>
      <c r="DR66" s="146"/>
      <c r="DS66" s="146"/>
      <c r="DT66" s="146"/>
      <c r="DU66" s="146"/>
      <c r="DV66" s="146"/>
      <c r="DW66" s="146"/>
      <c r="DX66" s="146"/>
      <c r="DY66" s="146"/>
      <c r="DZ66" s="146"/>
      <c r="EA66" s="146"/>
      <c r="EB66" s="146"/>
      <c r="EC66" s="146"/>
      <c r="ED66" s="146"/>
      <c r="EE66" s="146"/>
      <c r="EF66" s="146"/>
      <c r="EG66" s="146"/>
      <c r="EH66" s="146"/>
      <c r="EI66" s="146"/>
      <c r="EJ66" s="146"/>
      <c r="EK66" s="146"/>
      <c r="EL66" s="146"/>
      <c r="EM66" s="146"/>
      <c r="EN66" s="146"/>
      <c r="EO66" s="146"/>
      <c r="EP66" s="146"/>
      <c r="EQ66" s="146"/>
      <c r="ER66" s="146"/>
      <c r="ES66" s="146"/>
      <c r="ET66" s="146"/>
    </row>
    <row r="67" spans="1:150" s="147" customFormat="1" ht="25.5" hidden="1" customHeight="1" x14ac:dyDescent="0.25">
      <c r="A67" s="53" t="s">
        <v>138</v>
      </c>
      <c r="B67" s="53" t="s">
        <v>434</v>
      </c>
      <c r="C67" s="53" t="s">
        <v>435</v>
      </c>
      <c r="D67" s="32" t="s">
        <v>436</v>
      </c>
      <c r="E67" s="32" t="s">
        <v>272</v>
      </c>
      <c r="F67" s="32" t="s">
        <v>148</v>
      </c>
      <c r="G67" s="32" t="s">
        <v>290</v>
      </c>
      <c r="H67" s="32" t="s">
        <v>160</v>
      </c>
      <c r="I67" s="32" t="s">
        <v>115</v>
      </c>
      <c r="J67" s="32"/>
      <c r="K67" s="32"/>
      <c r="L67" s="32"/>
      <c r="M67" s="32"/>
      <c r="N67" s="33">
        <v>324610.48</v>
      </c>
      <c r="O67" s="33">
        <v>107117.26</v>
      </c>
      <c r="P67" s="33">
        <v>0</v>
      </c>
      <c r="Q67" s="33">
        <v>0</v>
      </c>
      <c r="R67" s="33">
        <v>0</v>
      </c>
      <c r="S67" s="33">
        <v>217493.22</v>
      </c>
      <c r="T67" s="34">
        <v>42887</v>
      </c>
      <c r="U67" s="35">
        <v>43098</v>
      </c>
      <c r="V67" s="35">
        <v>43190</v>
      </c>
      <c r="W67" s="36">
        <v>43889</v>
      </c>
      <c r="X67" s="114">
        <v>0</v>
      </c>
      <c r="Y67" s="114">
        <v>0</v>
      </c>
      <c r="Z67" s="114">
        <v>88000</v>
      </c>
      <c r="AA67" s="114">
        <v>100000</v>
      </c>
      <c r="AB67" s="114">
        <v>24733</v>
      </c>
      <c r="AC67" s="114"/>
      <c r="AD67" s="139"/>
      <c r="AE67" s="144"/>
      <c r="AF67" s="145">
        <v>24</v>
      </c>
      <c r="AG67" s="129" t="s">
        <v>244</v>
      </c>
      <c r="AH67" s="129"/>
      <c r="AI67" s="141"/>
      <c r="AJ67" s="144"/>
      <c r="AK67" s="145"/>
      <c r="AL67" s="129"/>
      <c r="AM67" s="129"/>
      <c r="AN67" s="129"/>
      <c r="AO67" s="129"/>
      <c r="AP67" s="129" t="s">
        <v>217</v>
      </c>
      <c r="AQ67" s="129" t="s">
        <v>752</v>
      </c>
      <c r="AR67" s="129">
        <v>1</v>
      </c>
      <c r="AS67" s="129" t="s">
        <v>216</v>
      </c>
      <c r="AT67" s="129" t="s">
        <v>750</v>
      </c>
      <c r="AU67" s="118">
        <v>650</v>
      </c>
      <c r="AV67" s="129"/>
      <c r="AW67" s="129"/>
      <c r="AX67" s="118"/>
      <c r="AY67" s="129"/>
      <c r="AZ67" s="129"/>
      <c r="BA67" s="129"/>
      <c r="BB67" s="129"/>
      <c r="BC67" s="129"/>
      <c r="BD67" s="129"/>
      <c r="BE67" s="129"/>
      <c r="BF67" s="129"/>
      <c r="BG67" s="141"/>
      <c r="BH67" s="57" t="s">
        <v>876</v>
      </c>
      <c r="BI67" s="364" t="s">
        <v>941</v>
      </c>
      <c r="BJ67" s="146"/>
      <c r="BK67" s="146"/>
      <c r="BL67" s="146"/>
      <c r="BM67" s="146"/>
      <c r="BN67" s="146"/>
      <c r="BO67" s="146"/>
      <c r="BP67" s="146"/>
      <c r="BQ67" s="146"/>
      <c r="BR67" s="146"/>
      <c r="BS67" s="146"/>
      <c r="BT67" s="146"/>
      <c r="BU67" s="146"/>
      <c r="BV67" s="146"/>
      <c r="BW67" s="146"/>
      <c r="BX67" s="146"/>
      <c r="BY67" s="146"/>
      <c r="BZ67" s="146"/>
      <c r="CA67" s="146"/>
      <c r="CB67" s="146"/>
      <c r="CC67" s="146"/>
      <c r="CD67" s="146"/>
      <c r="CE67" s="146"/>
      <c r="CF67" s="146"/>
      <c r="CG67" s="146"/>
      <c r="CH67" s="146"/>
      <c r="CI67" s="146"/>
      <c r="CJ67" s="146"/>
      <c r="CK67" s="146"/>
      <c r="CL67" s="146"/>
      <c r="CM67" s="146"/>
      <c r="CN67" s="146"/>
      <c r="CO67" s="146"/>
      <c r="CP67" s="146"/>
      <c r="CQ67" s="146"/>
      <c r="CR67" s="146"/>
      <c r="CS67" s="146"/>
      <c r="CT67" s="146"/>
      <c r="CU67" s="146"/>
      <c r="CV67" s="146"/>
      <c r="CW67" s="146"/>
      <c r="CX67" s="146"/>
      <c r="CY67" s="146"/>
      <c r="CZ67" s="146"/>
      <c r="DA67" s="146"/>
      <c r="DB67" s="146"/>
      <c r="DC67" s="146"/>
      <c r="DD67" s="146"/>
      <c r="DE67" s="146"/>
      <c r="DF67" s="146"/>
      <c r="DG67" s="146"/>
      <c r="DH67" s="146"/>
      <c r="DI67" s="146"/>
      <c r="DJ67" s="146"/>
      <c r="DK67" s="146"/>
      <c r="DL67" s="146"/>
      <c r="DM67" s="146"/>
      <c r="DN67" s="146"/>
      <c r="DO67" s="146"/>
      <c r="DP67" s="146"/>
      <c r="DQ67" s="146"/>
      <c r="DR67" s="146"/>
      <c r="DS67" s="146"/>
      <c r="DT67" s="146"/>
      <c r="DU67" s="146"/>
      <c r="DV67" s="146"/>
      <c r="DW67" s="146"/>
      <c r="DX67" s="146"/>
      <c r="DY67" s="146"/>
      <c r="DZ67" s="146"/>
      <c r="EA67" s="146"/>
      <c r="EB67" s="146"/>
      <c r="EC67" s="146"/>
      <c r="ED67" s="146"/>
      <c r="EE67" s="146"/>
      <c r="EF67" s="146"/>
      <c r="EG67" s="146"/>
      <c r="EH67" s="146"/>
      <c r="EI67" s="146"/>
      <c r="EJ67" s="146"/>
      <c r="EK67" s="146"/>
      <c r="EL67" s="146"/>
      <c r="EM67" s="146"/>
      <c r="EN67" s="146"/>
      <c r="EO67" s="146"/>
      <c r="EP67" s="146"/>
      <c r="EQ67" s="146"/>
      <c r="ER67" s="146"/>
      <c r="ES67" s="146"/>
      <c r="ET67" s="146"/>
    </row>
    <row r="68" spans="1:150" s="147" customFormat="1" ht="25.5" hidden="1" customHeight="1" x14ac:dyDescent="0.25">
      <c r="A68" s="53" t="s">
        <v>139</v>
      </c>
      <c r="B68" s="53" t="s">
        <v>437</v>
      </c>
      <c r="C68" s="53" t="s">
        <v>438</v>
      </c>
      <c r="D68" s="32" t="s">
        <v>439</v>
      </c>
      <c r="E68" s="32" t="s">
        <v>440</v>
      </c>
      <c r="F68" s="32" t="s">
        <v>148</v>
      </c>
      <c r="G68" s="32" t="s">
        <v>417</v>
      </c>
      <c r="H68" s="32" t="s">
        <v>160</v>
      </c>
      <c r="I68" s="32" t="s">
        <v>115</v>
      </c>
      <c r="J68" s="32"/>
      <c r="K68" s="32"/>
      <c r="L68" s="32"/>
      <c r="M68" s="32"/>
      <c r="N68" s="33">
        <v>92842.82</v>
      </c>
      <c r="O68" s="33">
        <v>28431.83</v>
      </c>
      <c r="P68" s="33">
        <v>0</v>
      </c>
      <c r="Q68" s="33">
        <v>0</v>
      </c>
      <c r="R68" s="33">
        <v>0</v>
      </c>
      <c r="S68" s="33">
        <v>64410.99</v>
      </c>
      <c r="T68" s="34">
        <v>42887</v>
      </c>
      <c r="U68" s="35">
        <v>42948</v>
      </c>
      <c r="V68" s="35">
        <v>43100</v>
      </c>
      <c r="W68" s="36">
        <v>43585</v>
      </c>
      <c r="X68" s="114">
        <v>0</v>
      </c>
      <c r="Y68" s="114">
        <v>0</v>
      </c>
      <c r="Z68" s="114">
        <v>42000</v>
      </c>
      <c r="AA68" s="114">
        <v>22411</v>
      </c>
      <c r="AB68" s="114">
        <v>0</v>
      </c>
      <c r="AC68" s="114"/>
      <c r="AD68" s="139"/>
      <c r="AE68" s="144"/>
      <c r="AF68" s="145">
        <v>24</v>
      </c>
      <c r="AG68" s="129" t="s">
        <v>244</v>
      </c>
      <c r="AH68" s="129"/>
      <c r="AI68" s="141"/>
      <c r="AJ68" s="144"/>
      <c r="AK68" s="145"/>
      <c r="AL68" s="129"/>
      <c r="AM68" s="129"/>
      <c r="AN68" s="129"/>
      <c r="AO68" s="129"/>
      <c r="AP68" s="129" t="s">
        <v>217</v>
      </c>
      <c r="AQ68" s="129" t="s">
        <v>752</v>
      </c>
      <c r="AR68" s="129">
        <v>1</v>
      </c>
      <c r="AS68" s="129" t="s">
        <v>216</v>
      </c>
      <c r="AT68" s="129" t="s">
        <v>750</v>
      </c>
      <c r="AU68" s="118">
        <v>60</v>
      </c>
      <c r="AV68" s="129"/>
      <c r="AW68" s="129"/>
      <c r="AX68" s="118"/>
      <c r="AY68" s="129"/>
      <c r="AZ68" s="129"/>
      <c r="BA68" s="129"/>
      <c r="BB68" s="129"/>
      <c r="BC68" s="129"/>
      <c r="BD68" s="129"/>
      <c r="BE68" s="129"/>
      <c r="BF68" s="129"/>
      <c r="BG68" s="141"/>
      <c r="BH68" s="57" t="s">
        <v>873</v>
      </c>
      <c r="BI68" s="364" t="s">
        <v>941</v>
      </c>
      <c r="BJ68" s="146"/>
      <c r="BK68" s="146"/>
      <c r="BL68" s="146"/>
      <c r="BM68" s="146"/>
      <c r="BN68" s="146"/>
      <c r="BO68" s="146"/>
      <c r="BP68" s="146"/>
      <c r="BQ68" s="146"/>
      <c r="BR68" s="146"/>
      <c r="BS68" s="146"/>
      <c r="BT68" s="146"/>
      <c r="BU68" s="146"/>
      <c r="BV68" s="146"/>
      <c r="BW68" s="146"/>
      <c r="BX68" s="146"/>
      <c r="BY68" s="146"/>
      <c r="BZ68" s="146"/>
      <c r="CA68" s="146"/>
      <c r="CB68" s="146"/>
      <c r="CC68" s="146"/>
      <c r="CD68" s="146"/>
      <c r="CE68" s="146"/>
      <c r="CF68" s="146"/>
      <c r="CG68" s="146"/>
      <c r="CH68" s="146"/>
      <c r="CI68" s="146"/>
      <c r="CJ68" s="146"/>
      <c r="CK68" s="146"/>
      <c r="CL68" s="146"/>
      <c r="CM68" s="146"/>
      <c r="CN68" s="146"/>
      <c r="CO68" s="146"/>
      <c r="CP68" s="146"/>
      <c r="CQ68" s="146"/>
      <c r="CR68" s="146"/>
      <c r="CS68" s="146"/>
      <c r="CT68" s="146"/>
      <c r="CU68" s="146"/>
      <c r="CV68" s="146"/>
      <c r="CW68" s="146"/>
      <c r="CX68" s="146"/>
      <c r="CY68" s="146"/>
      <c r="CZ68" s="146"/>
      <c r="DA68" s="146"/>
      <c r="DB68" s="146"/>
      <c r="DC68" s="146"/>
      <c r="DD68" s="146"/>
      <c r="DE68" s="146"/>
      <c r="DF68" s="146"/>
      <c r="DG68" s="146"/>
      <c r="DH68" s="146"/>
      <c r="DI68" s="146"/>
      <c r="DJ68" s="146"/>
      <c r="DK68" s="146"/>
      <c r="DL68" s="146"/>
      <c r="DM68" s="146"/>
      <c r="DN68" s="146"/>
      <c r="DO68" s="146"/>
      <c r="DP68" s="146"/>
      <c r="DQ68" s="146"/>
      <c r="DR68" s="146"/>
      <c r="DS68" s="146"/>
      <c r="DT68" s="146"/>
      <c r="DU68" s="146"/>
      <c r="DV68" s="146"/>
      <c r="DW68" s="146"/>
      <c r="DX68" s="146"/>
      <c r="DY68" s="146"/>
      <c r="DZ68" s="146"/>
      <c r="EA68" s="146"/>
      <c r="EB68" s="146"/>
      <c r="EC68" s="146"/>
      <c r="ED68" s="146"/>
      <c r="EE68" s="146"/>
      <c r="EF68" s="146"/>
      <c r="EG68" s="146"/>
      <c r="EH68" s="146"/>
      <c r="EI68" s="146"/>
      <c r="EJ68" s="146"/>
      <c r="EK68" s="146"/>
      <c r="EL68" s="146"/>
      <c r="EM68" s="146"/>
      <c r="EN68" s="146"/>
      <c r="EO68" s="146"/>
      <c r="EP68" s="146"/>
      <c r="EQ68" s="146"/>
      <c r="ER68" s="146"/>
      <c r="ES68" s="146"/>
      <c r="ET68" s="146"/>
    </row>
    <row r="69" spans="1:150" s="113" customFormat="1" ht="25.5" hidden="1" customHeight="1" x14ac:dyDescent="0.25">
      <c r="A69" s="20" t="s">
        <v>93</v>
      </c>
      <c r="B69" s="21" t="s">
        <v>83</v>
      </c>
      <c r="C69" s="21"/>
      <c r="D69" s="22" t="s">
        <v>441</v>
      </c>
      <c r="E69" s="23"/>
      <c r="F69" s="23"/>
      <c r="G69" s="23"/>
      <c r="H69" s="23"/>
      <c r="I69" s="23"/>
      <c r="J69" s="23"/>
      <c r="K69" s="23"/>
      <c r="L69" s="23"/>
      <c r="M69" s="23"/>
      <c r="N69" s="23"/>
      <c r="O69" s="23"/>
      <c r="P69" s="23"/>
      <c r="Q69" s="23"/>
      <c r="R69" s="23"/>
      <c r="S69" s="24"/>
      <c r="T69" s="25"/>
      <c r="U69" s="38"/>
      <c r="V69" s="38"/>
      <c r="W69" s="28" t="s">
        <v>275</v>
      </c>
      <c r="X69" s="108"/>
      <c r="Y69" s="108"/>
      <c r="Z69" s="108"/>
      <c r="AA69" s="108"/>
      <c r="AB69" s="108"/>
      <c r="AC69" s="108"/>
      <c r="AD69" s="138"/>
      <c r="AE69" s="109"/>
      <c r="AF69" s="112"/>
      <c r="AG69" s="110"/>
      <c r="AH69" s="110"/>
      <c r="AI69" s="111"/>
      <c r="AJ69" s="109"/>
      <c r="AK69" s="112"/>
      <c r="AL69" s="110"/>
      <c r="AM69" s="110"/>
      <c r="AN69" s="110"/>
      <c r="AO69" s="110"/>
      <c r="AP69" s="110"/>
      <c r="AQ69" s="110"/>
      <c r="AR69" s="110"/>
      <c r="AS69" s="110"/>
      <c r="AT69" s="110"/>
      <c r="AU69" s="110"/>
      <c r="AV69" s="110"/>
      <c r="AW69" s="110"/>
      <c r="AX69" s="110"/>
      <c r="AY69" s="110"/>
      <c r="AZ69" s="110"/>
      <c r="BA69" s="110"/>
      <c r="BB69" s="110"/>
      <c r="BC69" s="110"/>
      <c r="BD69" s="110"/>
      <c r="BE69" s="110"/>
      <c r="BF69" s="110"/>
      <c r="BG69" s="111"/>
      <c r="BH69" s="57"/>
      <c r="BI69" s="364" t="s">
        <v>275</v>
      </c>
      <c r="BJ69" s="101"/>
      <c r="BK69" s="101"/>
      <c r="BL69" s="101"/>
      <c r="BM69" s="101"/>
      <c r="BN69" s="101"/>
      <c r="BO69" s="101"/>
      <c r="BP69" s="101"/>
      <c r="BQ69" s="101"/>
      <c r="BR69" s="101"/>
      <c r="BS69" s="101"/>
      <c r="BT69" s="101"/>
      <c r="BU69" s="101"/>
      <c r="BV69" s="101"/>
      <c r="BW69" s="101"/>
      <c r="BX69" s="101"/>
      <c r="BY69" s="101"/>
      <c r="BZ69" s="101"/>
      <c r="CA69" s="101"/>
      <c r="CB69" s="101"/>
      <c r="CC69" s="101"/>
      <c r="CD69" s="101"/>
      <c r="CE69" s="101"/>
      <c r="CF69" s="101"/>
      <c r="CG69" s="101"/>
      <c r="CH69" s="101"/>
      <c r="CI69" s="101"/>
      <c r="CJ69" s="101"/>
      <c r="CK69" s="101"/>
      <c r="CL69" s="101"/>
      <c r="CM69" s="101"/>
      <c r="CN69" s="101"/>
      <c r="CO69" s="101"/>
      <c r="CP69" s="101"/>
      <c r="CQ69" s="101"/>
      <c r="CR69" s="101"/>
      <c r="CS69" s="101"/>
      <c r="CT69" s="101"/>
      <c r="CU69" s="101"/>
      <c r="CV69" s="101"/>
      <c r="CW69" s="101"/>
      <c r="CX69" s="101"/>
      <c r="CY69" s="101"/>
      <c r="CZ69" s="101"/>
      <c r="DA69" s="101"/>
      <c r="DB69" s="101"/>
      <c r="DC69" s="101"/>
      <c r="DD69" s="101"/>
      <c r="DE69" s="101"/>
      <c r="DF69" s="101"/>
      <c r="DG69" s="101"/>
      <c r="DH69" s="101"/>
      <c r="DI69" s="101"/>
      <c r="DJ69" s="101"/>
      <c r="DK69" s="101"/>
      <c r="DL69" s="101"/>
      <c r="DM69" s="101"/>
      <c r="DN69" s="101"/>
      <c r="DO69" s="101"/>
      <c r="DP69" s="101"/>
      <c r="DQ69" s="101"/>
      <c r="DR69" s="101"/>
      <c r="DS69" s="101"/>
      <c r="DT69" s="101"/>
      <c r="DU69" s="101"/>
      <c r="DV69" s="101"/>
      <c r="DW69" s="101"/>
      <c r="DX69" s="101"/>
      <c r="DY69" s="101"/>
      <c r="DZ69" s="101"/>
      <c r="EA69" s="101"/>
      <c r="EB69" s="101"/>
      <c r="EC69" s="101"/>
      <c r="ED69" s="101"/>
      <c r="EE69" s="101"/>
      <c r="EF69" s="101"/>
      <c r="EG69" s="101"/>
      <c r="EH69" s="101"/>
      <c r="EI69" s="101"/>
      <c r="EJ69" s="101"/>
      <c r="EK69" s="101"/>
      <c r="EL69" s="101"/>
      <c r="EM69" s="101"/>
      <c r="EN69" s="101"/>
      <c r="EO69" s="101"/>
      <c r="EP69" s="101"/>
      <c r="EQ69" s="101"/>
      <c r="ER69" s="101"/>
      <c r="ES69" s="101"/>
      <c r="ET69" s="101"/>
    </row>
    <row r="70" spans="1:150" ht="25.5" hidden="1" customHeight="1" x14ac:dyDescent="0.25">
      <c r="A70" s="53" t="s">
        <v>141</v>
      </c>
      <c r="B70" s="53" t="s">
        <v>442</v>
      </c>
      <c r="C70" s="53" t="s">
        <v>443</v>
      </c>
      <c r="D70" s="77" t="s">
        <v>444</v>
      </c>
      <c r="E70" s="31" t="s">
        <v>266</v>
      </c>
      <c r="F70" s="32" t="s">
        <v>148</v>
      </c>
      <c r="G70" s="32" t="s">
        <v>417</v>
      </c>
      <c r="H70" s="32" t="s">
        <v>149</v>
      </c>
      <c r="I70" s="32" t="s">
        <v>115</v>
      </c>
      <c r="J70" s="32"/>
      <c r="K70" s="32"/>
      <c r="L70" s="32"/>
      <c r="M70" s="32"/>
      <c r="N70" s="33">
        <v>723024.09</v>
      </c>
      <c r="O70" s="33">
        <v>326176.25</v>
      </c>
      <c r="P70" s="33">
        <v>32176.85</v>
      </c>
      <c r="Q70" s="33"/>
      <c r="R70" s="33"/>
      <c r="S70" s="33">
        <v>364670.99</v>
      </c>
      <c r="T70" s="34">
        <v>43009</v>
      </c>
      <c r="U70" s="35">
        <v>43070</v>
      </c>
      <c r="V70" s="35">
        <v>43190</v>
      </c>
      <c r="W70" s="36">
        <v>43799</v>
      </c>
      <c r="X70" s="114">
        <v>0</v>
      </c>
      <c r="Y70" s="114">
        <v>0</v>
      </c>
      <c r="Z70" s="114">
        <v>135427</v>
      </c>
      <c r="AA70" s="114">
        <f>S70-Z70</f>
        <v>229243.99</v>
      </c>
      <c r="AB70" s="114">
        <v>0</v>
      </c>
      <c r="AC70" s="114"/>
      <c r="AD70" s="139"/>
      <c r="AE70" s="115"/>
      <c r="AF70" s="119">
        <v>23</v>
      </c>
      <c r="AG70" s="129" t="s">
        <v>753</v>
      </c>
      <c r="AH70" s="120"/>
      <c r="AI70" s="135"/>
      <c r="AJ70" s="136"/>
      <c r="AK70" s="119"/>
      <c r="AL70" s="120"/>
      <c r="AM70" s="120"/>
      <c r="AN70" s="120"/>
      <c r="AO70" s="120"/>
      <c r="AP70" s="120" t="s">
        <v>216</v>
      </c>
      <c r="AQ70" s="162" t="s">
        <v>750</v>
      </c>
      <c r="AR70" s="120">
        <v>261</v>
      </c>
      <c r="AS70" s="120" t="s">
        <v>208</v>
      </c>
      <c r="AT70" s="129" t="s">
        <v>209</v>
      </c>
      <c r="AU70" s="120">
        <v>1</v>
      </c>
      <c r="AV70" s="118" t="s">
        <v>210</v>
      </c>
      <c r="AW70" s="118" t="s">
        <v>211</v>
      </c>
      <c r="AX70" s="118">
        <v>5</v>
      </c>
      <c r="AY70" s="120" t="s">
        <v>206</v>
      </c>
      <c r="AZ70" s="140" t="s">
        <v>207</v>
      </c>
      <c r="BA70" s="120">
        <v>100</v>
      </c>
      <c r="BB70" s="115"/>
      <c r="BC70" s="115"/>
      <c r="BD70" s="115"/>
      <c r="BE70" s="115"/>
      <c r="BF70" s="115"/>
      <c r="BG70" s="366"/>
      <c r="BH70" s="57" t="s">
        <v>867</v>
      </c>
      <c r="BI70" s="364" t="s">
        <v>939</v>
      </c>
      <c r="BJ70" s="122"/>
      <c r="BK70" s="122"/>
      <c r="BL70" s="122"/>
      <c r="BM70" s="122"/>
      <c r="BN70" s="122"/>
    </row>
    <row r="71" spans="1:150" ht="41.25" hidden="1" customHeight="1" x14ac:dyDescent="0.25">
      <c r="A71" s="53" t="s">
        <v>142</v>
      </c>
      <c r="B71" s="53" t="s">
        <v>445</v>
      </c>
      <c r="C71" s="53" t="s">
        <v>446</v>
      </c>
      <c r="D71" s="77" t="s">
        <v>447</v>
      </c>
      <c r="E71" s="31" t="s">
        <v>297</v>
      </c>
      <c r="F71" s="32" t="s">
        <v>148</v>
      </c>
      <c r="G71" s="32" t="s">
        <v>399</v>
      </c>
      <c r="H71" s="32" t="s">
        <v>149</v>
      </c>
      <c r="I71" s="32" t="s">
        <v>115</v>
      </c>
      <c r="J71" s="32"/>
      <c r="K71" s="32"/>
      <c r="L71" s="32"/>
      <c r="M71" s="32"/>
      <c r="N71" s="33">
        <v>258030.9</v>
      </c>
      <c r="O71" s="33">
        <v>35286.07</v>
      </c>
      <c r="P71" s="33">
        <v>18060.39</v>
      </c>
      <c r="Q71" s="33">
        <v>0</v>
      </c>
      <c r="R71" s="33">
        <v>0</v>
      </c>
      <c r="S71" s="33">
        <v>204684.44</v>
      </c>
      <c r="T71" s="34">
        <v>43009</v>
      </c>
      <c r="U71" s="35">
        <v>43070</v>
      </c>
      <c r="V71" s="35">
        <v>43159</v>
      </c>
      <c r="W71" s="36">
        <v>43861</v>
      </c>
      <c r="X71" s="114"/>
      <c r="Y71" s="114">
        <v>0</v>
      </c>
      <c r="Z71" s="114">
        <v>60000</v>
      </c>
      <c r="AA71" s="114">
        <v>117168</v>
      </c>
      <c r="AB71" s="114">
        <v>15000</v>
      </c>
      <c r="AC71" s="114"/>
      <c r="AD71" s="139"/>
      <c r="AE71" s="115"/>
      <c r="AF71" s="119">
        <v>23</v>
      </c>
      <c r="AG71" s="129" t="s">
        <v>753</v>
      </c>
      <c r="AH71" s="120"/>
      <c r="AI71" s="135"/>
      <c r="AJ71" s="136"/>
      <c r="AK71" s="119"/>
      <c r="AL71" s="120"/>
      <c r="AM71" s="120"/>
      <c r="AN71" s="120"/>
      <c r="AO71" s="120"/>
      <c r="AP71" s="120" t="s">
        <v>216</v>
      </c>
      <c r="AQ71" s="162" t="s">
        <v>750</v>
      </c>
      <c r="AR71" s="120">
        <v>34</v>
      </c>
      <c r="AS71" s="120" t="s">
        <v>208</v>
      </c>
      <c r="AT71" s="129" t="s">
        <v>209</v>
      </c>
      <c r="AU71" s="120">
        <v>1</v>
      </c>
      <c r="AV71" s="118" t="s">
        <v>210</v>
      </c>
      <c r="AW71" s="118" t="s">
        <v>211</v>
      </c>
      <c r="AX71" s="118">
        <v>2</v>
      </c>
      <c r="AY71" s="118"/>
      <c r="AZ71" s="118"/>
      <c r="BA71" s="118"/>
      <c r="BB71" s="118"/>
      <c r="BC71" s="118"/>
      <c r="BD71" s="118"/>
      <c r="BE71" s="118"/>
      <c r="BF71" s="118"/>
      <c r="BG71" s="367"/>
      <c r="BH71" s="57" t="s">
        <v>868</v>
      </c>
      <c r="BI71" s="364" t="s">
        <v>941</v>
      </c>
      <c r="BJ71" s="122"/>
      <c r="BK71" s="122"/>
      <c r="BL71" s="122"/>
      <c r="BM71" s="122"/>
      <c r="BN71" s="122"/>
    </row>
    <row r="72" spans="1:150" ht="44.25" hidden="1" customHeight="1" x14ac:dyDescent="0.25">
      <c r="A72" s="53" t="s">
        <v>448</v>
      </c>
      <c r="B72" s="53" t="s">
        <v>449</v>
      </c>
      <c r="C72" s="53" t="s">
        <v>450</v>
      </c>
      <c r="D72" s="77" t="s">
        <v>451</v>
      </c>
      <c r="E72" s="31" t="s">
        <v>272</v>
      </c>
      <c r="F72" s="32" t="s">
        <v>148</v>
      </c>
      <c r="G72" s="32" t="s">
        <v>290</v>
      </c>
      <c r="H72" s="32" t="s">
        <v>149</v>
      </c>
      <c r="I72" s="32" t="s">
        <v>115</v>
      </c>
      <c r="J72" s="32"/>
      <c r="K72" s="32"/>
      <c r="L72" s="32"/>
      <c r="M72" s="32"/>
      <c r="N72" s="33">
        <v>297806.55</v>
      </c>
      <c r="O72" s="33">
        <v>22335.51</v>
      </c>
      <c r="P72" s="33">
        <v>22335.47</v>
      </c>
      <c r="Q72" s="33">
        <v>0</v>
      </c>
      <c r="R72" s="33">
        <v>0</v>
      </c>
      <c r="S72" s="33">
        <v>253135.57</v>
      </c>
      <c r="T72" s="34">
        <v>43009</v>
      </c>
      <c r="U72" s="35">
        <v>43070</v>
      </c>
      <c r="V72" s="35">
        <v>43159</v>
      </c>
      <c r="W72" s="36">
        <v>43921</v>
      </c>
      <c r="X72" s="114">
        <v>0</v>
      </c>
      <c r="Y72" s="114">
        <v>0</v>
      </c>
      <c r="Z72" s="114">
        <v>125000</v>
      </c>
      <c r="AA72" s="114">
        <v>125000</v>
      </c>
      <c r="AB72" s="114">
        <f>S72-Z72-AA72</f>
        <v>3135.570000000007</v>
      </c>
      <c r="AC72" s="114"/>
      <c r="AD72" s="139"/>
      <c r="AE72" s="115"/>
      <c r="AF72" s="119">
        <v>23</v>
      </c>
      <c r="AG72" s="129" t="s">
        <v>753</v>
      </c>
      <c r="AH72" s="120"/>
      <c r="AI72" s="135"/>
      <c r="AJ72" s="136"/>
      <c r="AK72" s="119"/>
      <c r="AL72" s="120"/>
      <c r="AM72" s="120"/>
      <c r="AN72" s="120"/>
      <c r="AO72" s="120"/>
      <c r="AP72" s="120" t="s">
        <v>216</v>
      </c>
      <c r="AQ72" s="162" t="s">
        <v>750</v>
      </c>
      <c r="AR72" s="120">
        <v>245</v>
      </c>
      <c r="AS72" s="120" t="s">
        <v>208</v>
      </c>
      <c r="AT72" s="129" t="s">
        <v>209</v>
      </c>
      <c r="AU72" s="120">
        <v>1</v>
      </c>
      <c r="AV72" s="118" t="s">
        <v>210</v>
      </c>
      <c r="AW72" s="118" t="s">
        <v>211</v>
      </c>
      <c r="AX72" s="118">
        <v>6</v>
      </c>
      <c r="AY72" s="118"/>
      <c r="AZ72" s="118"/>
      <c r="BA72" s="118"/>
      <c r="BB72" s="118"/>
      <c r="BC72" s="118"/>
      <c r="BD72" s="118"/>
      <c r="BE72" s="118"/>
      <c r="BF72" s="118"/>
      <c r="BG72" s="367"/>
      <c r="BH72" s="57" t="s">
        <v>866</v>
      </c>
      <c r="BI72" s="364" t="s">
        <v>939</v>
      </c>
      <c r="BJ72" s="122"/>
      <c r="BK72" s="122"/>
      <c r="BL72" s="122"/>
      <c r="BM72" s="122"/>
      <c r="BN72" s="122"/>
    </row>
    <row r="73" spans="1:150" s="165" customFormat="1" ht="24.75" hidden="1" customHeight="1" thickBot="1" x14ac:dyDescent="0.3">
      <c r="A73" s="78" t="s">
        <v>452</v>
      </c>
      <c r="B73" s="79" t="s">
        <v>83</v>
      </c>
      <c r="C73" s="79"/>
      <c r="D73" s="79" t="s">
        <v>453</v>
      </c>
      <c r="E73" s="80"/>
      <c r="F73" s="80"/>
      <c r="G73" s="80"/>
      <c r="H73" s="80"/>
      <c r="I73" s="80"/>
      <c r="J73" s="80"/>
      <c r="K73" s="80"/>
      <c r="L73" s="80"/>
      <c r="M73" s="80"/>
      <c r="N73" s="80"/>
      <c r="O73" s="80"/>
      <c r="P73" s="80"/>
      <c r="Q73" s="80"/>
      <c r="R73" s="80"/>
      <c r="S73" s="80"/>
      <c r="T73" s="81"/>
      <c r="U73" s="82"/>
      <c r="V73" s="82"/>
      <c r="W73" s="83" t="s">
        <v>275</v>
      </c>
      <c r="X73" s="80"/>
      <c r="Y73" s="80"/>
      <c r="Z73" s="80"/>
      <c r="AA73" s="80"/>
      <c r="AB73" s="80"/>
      <c r="AC73" s="80"/>
      <c r="AD73" s="80"/>
      <c r="AE73" s="163"/>
      <c r="AF73" s="80"/>
      <c r="AG73" s="80"/>
      <c r="AH73" s="80"/>
      <c r="AI73" s="80"/>
      <c r="AJ73" s="163"/>
      <c r="AK73" s="80"/>
      <c r="AL73" s="80"/>
      <c r="AM73" s="80"/>
      <c r="AN73" s="80"/>
      <c r="AO73" s="80"/>
      <c r="AP73" s="164"/>
      <c r="AQ73" s="164"/>
      <c r="AR73" s="164"/>
      <c r="AS73" s="164"/>
      <c r="AT73" s="80"/>
      <c r="AU73" s="164"/>
      <c r="AV73" s="164"/>
      <c r="AW73" s="80"/>
      <c r="AX73" s="164"/>
      <c r="AY73" s="164"/>
      <c r="AZ73" s="80"/>
      <c r="BA73" s="164"/>
      <c r="BB73" s="164"/>
      <c r="BC73" s="164"/>
      <c r="BD73" s="164"/>
      <c r="BE73" s="164"/>
      <c r="BF73" s="164"/>
      <c r="BG73" s="164"/>
      <c r="BH73" s="57"/>
      <c r="BI73" s="364" t="s">
        <v>275</v>
      </c>
      <c r="BJ73" s="101"/>
      <c r="BK73" s="101"/>
      <c r="BL73" s="101"/>
      <c r="BM73" s="101"/>
      <c r="BN73" s="101"/>
      <c r="BO73" s="101"/>
      <c r="BP73" s="101"/>
      <c r="BQ73" s="101"/>
      <c r="BR73" s="101"/>
      <c r="BS73" s="101"/>
      <c r="BT73" s="101"/>
      <c r="BU73" s="101"/>
      <c r="BV73" s="101"/>
      <c r="BW73" s="101"/>
      <c r="BX73" s="101"/>
      <c r="BY73" s="101"/>
      <c r="BZ73" s="101"/>
      <c r="CA73" s="101"/>
      <c r="CB73" s="101"/>
      <c r="CC73" s="101"/>
      <c r="CD73" s="101"/>
      <c r="CE73" s="101"/>
      <c r="CF73" s="101"/>
      <c r="CG73" s="101"/>
      <c r="CH73" s="101"/>
      <c r="CI73" s="101"/>
      <c r="CJ73" s="101"/>
      <c r="CK73" s="101"/>
      <c r="CL73" s="101"/>
      <c r="CM73" s="101"/>
      <c r="CN73" s="101"/>
      <c r="CO73" s="101"/>
      <c r="CP73" s="101"/>
      <c r="CQ73" s="101"/>
      <c r="CR73" s="101"/>
      <c r="CS73" s="101"/>
      <c r="CT73" s="101"/>
      <c r="CU73" s="101"/>
      <c r="CV73" s="101"/>
      <c r="CW73" s="101"/>
      <c r="CX73" s="101"/>
      <c r="CY73" s="101"/>
      <c r="CZ73" s="101"/>
      <c r="DA73" s="101"/>
      <c r="DB73" s="101"/>
      <c r="DC73" s="101"/>
      <c r="DD73" s="101"/>
      <c r="DE73" s="101"/>
      <c r="DF73" s="101"/>
      <c r="DG73" s="101"/>
      <c r="DH73" s="101"/>
      <c r="DI73" s="101"/>
      <c r="DJ73" s="101"/>
      <c r="DK73" s="101"/>
      <c r="DL73" s="101"/>
      <c r="DM73" s="101"/>
      <c r="DN73" s="101"/>
      <c r="DO73" s="101"/>
      <c r="DP73" s="101"/>
      <c r="DQ73" s="101"/>
      <c r="DR73" s="101"/>
      <c r="DS73" s="101"/>
      <c r="DT73" s="101"/>
      <c r="DU73" s="101"/>
      <c r="DV73" s="101"/>
      <c r="DW73" s="101"/>
      <c r="DX73" s="101"/>
      <c r="DY73" s="101"/>
      <c r="DZ73" s="101"/>
      <c r="EA73" s="101"/>
      <c r="EB73" s="101"/>
      <c r="EC73" s="101"/>
      <c r="ED73" s="101"/>
      <c r="EE73" s="101"/>
      <c r="EF73" s="101"/>
      <c r="EG73" s="101"/>
      <c r="EH73" s="101"/>
      <c r="EI73" s="101"/>
      <c r="EJ73" s="101"/>
      <c r="EK73" s="101"/>
      <c r="EL73" s="101"/>
      <c r="EM73" s="101"/>
      <c r="EN73" s="101"/>
      <c r="EO73" s="101"/>
      <c r="EP73" s="101"/>
      <c r="EQ73" s="101"/>
      <c r="ER73" s="101"/>
      <c r="ES73" s="101"/>
      <c r="ET73" s="101"/>
    </row>
    <row r="74" spans="1:150" s="113" customFormat="1" ht="25.5" hidden="1" customHeight="1" x14ac:dyDescent="0.25">
      <c r="A74" s="20" t="s">
        <v>94</v>
      </c>
      <c r="B74" s="21" t="s">
        <v>83</v>
      </c>
      <c r="C74" s="21"/>
      <c r="D74" s="22" t="s">
        <v>454</v>
      </c>
      <c r="E74" s="23"/>
      <c r="F74" s="23"/>
      <c r="G74" s="23"/>
      <c r="H74" s="23"/>
      <c r="I74" s="23"/>
      <c r="J74" s="23"/>
      <c r="K74" s="23"/>
      <c r="L74" s="23"/>
      <c r="M74" s="23"/>
      <c r="N74" s="23"/>
      <c r="O74" s="23"/>
      <c r="P74" s="23"/>
      <c r="Q74" s="23"/>
      <c r="R74" s="23"/>
      <c r="S74" s="24"/>
      <c r="T74" s="25"/>
      <c r="U74" s="38"/>
      <c r="V74" s="38"/>
      <c r="W74" s="28" t="s">
        <v>275</v>
      </c>
      <c r="X74" s="108"/>
      <c r="Y74" s="108"/>
      <c r="Z74" s="108"/>
      <c r="AA74" s="108"/>
      <c r="AB74" s="108"/>
      <c r="AC74" s="108"/>
      <c r="AD74" s="138"/>
      <c r="AE74" s="109"/>
      <c r="AF74" s="112"/>
      <c r="AG74" s="110"/>
      <c r="AH74" s="110"/>
      <c r="AI74" s="111"/>
      <c r="AJ74" s="109"/>
      <c r="AK74" s="112"/>
      <c r="AL74" s="110"/>
      <c r="AM74" s="110"/>
      <c r="AN74" s="110"/>
      <c r="AO74" s="110"/>
      <c r="AP74" s="110"/>
      <c r="AQ74" s="110"/>
      <c r="AR74" s="110"/>
      <c r="AS74" s="110"/>
      <c r="AT74" s="110"/>
      <c r="AU74" s="110"/>
      <c r="AV74" s="110"/>
      <c r="AW74" s="110"/>
      <c r="AX74" s="110"/>
      <c r="AY74" s="110"/>
      <c r="AZ74" s="110"/>
      <c r="BA74" s="110"/>
      <c r="BB74" s="110"/>
      <c r="BC74" s="110"/>
      <c r="BD74" s="110"/>
      <c r="BE74" s="110"/>
      <c r="BF74" s="110"/>
      <c r="BG74" s="111"/>
      <c r="BH74" s="57"/>
      <c r="BI74" s="364" t="s">
        <v>275</v>
      </c>
      <c r="BJ74" s="101"/>
      <c r="BK74" s="101"/>
      <c r="BL74" s="101"/>
      <c r="BM74" s="101"/>
      <c r="BN74" s="101"/>
      <c r="BO74" s="101"/>
      <c r="BP74" s="101"/>
      <c r="BQ74" s="101"/>
      <c r="BR74" s="101"/>
      <c r="BS74" s="101"/>
      <c r="BT74" s="101"/>
      <c r="BU74" s="101"/>
      <c r="BV74" s="101"/>
      <c r="BW74" s="101"/>
      <c r="BX74" s="101"/>
      <c r="BY74" s="101"/>
      <c r="BZ74" s="101"/>
      <c r="CA74" s="101"/>
      <c r="CB74" s="101"/>
      <c r="CC74" s="101"/>
      <c r="CD74" s="101"/>
      <c r="CE74" s="101"/>
      <c r="CF74" s="101"/>
      <c r="CG74" s="101"/>
      <c r="CH74" s="101"/>
      <c r="CI74" s="101"/>
      <c r="CJ74" s="101"/>
      <c r="CK74" s="101"/>
      <c r="CL74" s="101"/>
      <c r="CM74" s="101"/>
      <c r="CN74" s="101"/>
      <c r="CO74" s="101"/>
      <c r="CP74" s="101"/>
      <c r="CQ74" s="101"/>
      <c r="CR74" s="101"/>
      <c r="CS74" s="101"/>
      <c r="CT74" s="101"/>
      <c r="CU74" s="101"/>
      <c r="CV74" s="101"/>
      <c r="CW74" s="101"/>
      <c r="CX74" s="101"/>
      <c r="CY74" s="101"/>
      <c r="CZ74" s="101"/>
      <c r="DA74" s="101"/>
      <c r="DB74" s="101"/>
      <c r="DC74" s="101"/>
      <c r="DD74" s="101"/>
      <c r="DE74" s="101"/>
      <c r="DF74" s="101"/>
      <c r="DG74" s="101"/>
      <c r="DH74" s="101"/>
      <c r="DI74" s="101"/>
      <c r="DJ74" s="101"/>
      <c r="DK74" s="101"/>
      <c r="DL74" s="101"/>
      <c r="DM74" s="101"/>
      <c r="DN74" s="101"/>
      <c r="DO74" s="101"/>
      <c r="DP74" s="101"/>
      <c r="DQ74" s="101"/>
      <c r="DR74" s="101"/>
      <c r="DS74" s="101"/>
      <c r="DT74" s="101"/>
      <c r="DU74" s="101"/>
      <c r="DV74" s="101"/>
      <c r="DW74" s="101"/>
      <c r="DX74" s="101"/>
      <c r="DY74" s="101"/>
      <c r="DZ74" s="101"/>
      <c r="EA74" s="101"/>
      <c r="EB74" s="101"/>
      <c r="EC74" s="101"/>
      <c r="ED74" s="101"/>
      <c r="EE74" s="101"/>
      <c r="EF74" s="101"/>
      <c r="EG74" s="101"/>
      <c r="EH74" s="101"/>
      <c r="EI74" s="101"/>
      <c r="EJ74" s="101"/>
      <c r="EK74" s="101"/>
      <c r="EL74" s="101"/>
      <c r="EM74" s="101"/>
      <c r="EN74" s="101"/>
      <c r="EO74" s="101"/>
      <c r="EP74" s="101"/>
      <c r="EQ74" s="101"/>
      <c r="ER74" s="101"/>
      <c r="ES74" s="101"/>
      <c r="ET74" s="101"/>
    </row>
    <row r="75" spans="1:150" ht="25.5" hidden="1" customHeight="1" x14ac:dyDescent="0.25">
      <c r="A75" s="29" t="s">
        <v>144</v>
      </c>
      <c r="B75" s="29" t="s">
        <v>455</v>
      </c>
      <c r="C75" s="29" t="s">
        <v>456</v>
      </c>
      <c r="D75" s="30" t="s">
        <v>457</v>
      </c>
      <c r="E75" s="31" t="s">
        <v>280</v>
      </c>
      <c r="F75" s="32" t="s">
        <v>162</v>
      </c>
      <c r="G75" s="32" t="s">
        <v>458</v>
      </c>
      <c r="H75" s="84" t="s">
        <v>163</v>
      </c>
      <c r="I75" s="32" t="s">
        <v>115</v>
      </c>
      <c r="J75" s="32"/>
      <c r="K75" s="32"/>
      <c r="L75" s="32"/>
      <c r="M75" s="32"/>
      <c r="N75" s="33">
        <f>O75+P75+S75</f>
        <v>46877.647058823532</v>
      </c>
      <c r="O75" s="33">
        <f>P75</f>
        <v>3515.8235294117649</v>
      </c>
      <c r="P75" s="33">
        <f>7.5*S75/85</f>
        <v>3515.8235294117649</v>
      </c>
      <c r="Q75" s="33"/>
      <c r="R75" s="33"/>
      <c r="S75" s="33">
        <v>39846</v>
      </c>
      <c r="T75" s="34">
        <v>43159</v>
      </c>
      <c r="U75" s="35">
        <v>43205</v>
      </c>
      <c r="V75" s="35">
        <v>43281</v>
      </c>
      <c r="W75" s="36">
        <v>44230</v>
      </c>
      <c r="X75" s="114"/>
      <c r="Y75" s="114"/>
      <c r="Z75" s="114">
        <v>8396.0025000000005</v>
      </c>
      <c r="AA75" s="114">
        <v>10200</v>
      </c>
      <c r="AB75" s="114">
        <v>12750</v>
      </c>
      <c r="AC75" s="114">
        <v>8500</v>
      </c>
      <c r="AD75" s="139"/>
      <c r="AE75" s="115"/>
      <c r="AF75" s="145">
        <v>47</v>
      </c>
      <c r="AG75" s="129" t="s">
        <v>256</v>
      </c>
      <c r="AH75" s="120"/>
      <c r="AI75" s="135"/>
      <c r="AJ75" s="136"/>
      <c r="AK75" s="119"/>
      <c r="AL75" s="120"/>
      <c r="AM75" s="120"/>
      <c r="AN75" s="120"/>
      <c r="AO75" s="120"/>
      <c r="AP75" s="120" t="s">
        <v>219</v>
      </c>
      <c r="AQ75" s="129" t="s">
        <v>754</v>
      </c>
      <c r="AR75" s="117">
        <v>431</v>
      </c>
      <c r="AS75" s="129"/>
      <c r="AT75" s="129"/>
      <c r="AU75" s="120"/>
      <c r="AV75" s="120"/>
      <c r="AW75" s="129"/>
      <c r="AX75" s="120"/>
      <c r="AY75" s="120"/>
      <c r="AZ75" s="120"/>
      <c r="BA75" s="120"/>
      <c r="BB75" s="120"/>
      <c r="BC75" s="120"/>
      <c r="BD75" s="120"/>
      <c r="BE75" s="120"/>
      <c r="BF75" s="120"/>
      <c r="BG75" s="135"/>
      <c r="BH75" s="57" t="s">
        <v>861</v>
      </c>
      <c r="BI75" s="364" t="s">
        <v>941</v>
      </c>
    </row>
    <row r="76" spans="1:150" ht="25.5" hidden="1" customHeight="1" x14ac:dyDescent="0.25">
      <c r="A76" s="29" t="s">
        <v>459</v>
      </c>
      <c r="B76" s="29" t="s">
        <v>460</v>
      </c>
      <c r="C76" s="29" t="s">
        <v>461</v>
      </c>
      <c r="D76" s="30" t="s">
        <v>462</v>
      </c>
      <c r="E76" s="31" t="s">
        <v>463</v>
      </c>
      <c r="F76" s="32" t="s">
        <v>162</v>
      </c>
      <c r="G76" s="32" t="s">
        <v>399</v>
      </c>
      <c r="H76" s="84" t="s">
        <v>163</v>
      </c>
      <c r="I76" s="32" t="s">
        <v>115</v>
      </c>
      <c r="J76" s="32"/>
      <c r="K76" s="32"/>
      <c r="L76" s="32"/>
      <c r="M76" s="32"/>
      <c r="N76" s="33">
        <f>O76+P76+S76</f>
        <v>137798.82352941178</v>
      </c>
      <c r="O76" s="33">
        <f>P76</f>
        <v>10334.911764705883</v>
      </c>
      <c r="P76" s="33">
        <f>7.5*S76/85</f>
        <v>10334.911764705883</v>
      </c>
      <c r="Q76" s="33"/>
      <c r="R76" s="33"/>
      <c r="S76" s="33">
        <v>117129</v>
      </c>
      <c r="T76" s="34">
        <v>43159</v>
      </c>
      <c r="U76" s="35">
        <v>43205</v>
      </c>
      <c r="V76" s="35">
        <v>43281</v>
      </c>
      <c r="W76" s="36">
        <v>44355</v>
      </c>
      <c r="X76" s="114"/>
      <c r="Y76" s="114"/>
      <c r="Z76" s="114">
        <v>39000</v>
      </c>
      <c r="AA76" s="114">
        <v>26000</v>
      </c>
      <c r="AB76" s="114">
        <v>26000</v>
      </c>
      <c r="AC76" s="114">
        <v>26129</v>
      </c>
      <c r="AD76" s="139"/>
      <c r="AE76" s="115"/>
      <c r="AF76" s="145">
        <v>47</v>
      </c>
      <c r="AG76" s="129" t="s">
        <v>256</v>
      </c>
      <c r="AH76" s="120"/>
      <c r="AI76" s="135"/>
      <c r="AJ76" s="136"/>
      <c r="AK76" s="119"/>
      <c r="AL76" s="120"/>
      <c r="AM76" s="120"/>
      <c r="AN76" s="120"/>
      <c r="AP76" s="120" t="s">
        <v>219</v>
      </c>
      <c r="AQ76" s="129" t="s">
        <v>754</v>
      </c>
      <c r="AR76" s="129">
        <v>1177</v>
      </c>
      <c r="AS76" s="129" t="s">
        <v>221</v>
      </c>
      <c r="AT76" s="129" t="s">
        <v>222</v>
      </c>
      <c r="AU76" s="129">
        <v>1</v>
      </c>
      <c r="AV76" s="120"/>
      <c r="AW76" s="129"/>
      <c r="AX76" s="120"/>
      <c r="AY76" s="120"/>
      <c r="AZ76" s="120"/>
      <c r="BA76" s="120"/>
      <c r="BB76" s="120"/>
      <c r="BC76" s="120"/>
      <c r="BD76" s="120"/>
      <c r="BE76" s="120"/>
      <c r="BF76" s="120"/>
      <c r="BG76" s="135"/>
      <c r="BH76" s="57" t="s">
        <v>859</v>
      </c>
      <c r="BI76" s="364" t="s">
        <v>941</v>
      </c>
    </row>
    <row r="77" spans="1:150" ht="25.5" hidden="1" customHeight="1" x14ac:dyDescent="0.25">
      <c r="A77" s="29" t="s">
        <v>464</v>
      </c>
      <c r="B77" s="29" t="s">
        <v>465</v>
      </c>
      <c r="C77" s="29" t="s">
        <v>466</v>
      </c>
      <c r="D77" s="30" t="s">
        <v>467</v>
      </c>
      <c r="E77" s="31" t="s">
        <v>468</v>
      </c>
      <c r="F77" s="32" t="s">
        <v>162</v>
      </c>
      <c r="G77" s="32" t="s">
        <v>469</v>
      </c>
      <c r="H77" s="84" t="s">
        <v>163</v>
      </c>
      <c r="I77" s="32" t="s">
        <v>115</v>
      </c>
      <c r="J77" s="32"/>
      <c r="K77" s="32"/>
      <c r="L77" s="32"/>
      <c r="M77" s="32"/>
      <c r="N77" s="33">
        <f>O77+P77+S77</f>
        <v>190492.9411764706</v>
      </c>
      <c r="O77" s="33">
        <f>P77</f>
        <v>14286.970588235294</v>
      </c>
      <c r="P77" s="33">
        <f>7.5*S77/85</f>
        <v>14286.970588235294</v>
      </c>
      <c r="Q77" s="33"/>
      <c r="R77" s="33"/>
      <c r="S77" s="33">
        <v>161919</v>
      </c>
      <c r="T77" s="34">
        <v>43159</v>
      </c>
      <c r="U77" s="35">
        <v>43205</v>
      </c>
      <c r="V77" s="35">
        <v>43281</v>
      </c>
      <c r="W77" s="36">
        <v>44382</v>
      </c>
      <c r="X77" s="114"/>
      <c r="Y77" s="114"/>
      <c r="Z77" s="114">
        <v>25000</v>
      </c>
      <c r="AA77" s="114">
        <v>60000</v>
      </c>
      <c r="AB77" s="114">
        <v>60000</v>
      </c>
      <c r="AC77" s="114">
        <v>16919</v>
      </c>
      <c r="AD77" s="139"/>
      <c r="AE77" s="115"/>
      <c r="AF77" s="145">
        <v>47</v>
      </c>
      <c r="AG77" s="129" t="s">
        <v>256</v>
      </c>
      <c r="AH77" s="120"/>
      <c r="AI77" s="135"/>
      <c r="AJ77" s="136"/>
      <c r="AK77" s="119"/>
      <c r="AL77" s="120"/>
      <c r="AM77" s="120"/>
      <c r="AN77" s="120"/>
      <c r="AO77" s="120"/>
      <c r="AP77" s="120" t="s">
        <v>219</v>
      </c>
      <c r="AQ77" s="129" t="s">
        <v>220</v>
      </c>
      <c r="AR77" s="120">
        <v>1615</v>
      </c>
      <c r="AS77" s="120"/>
      <c r="AT77" s="129"/>
      <c r="AU77" s="120"/>
      <c r="AV77" s="120"/>
      <c r="AW77" s="129"/>
      <c r="AX77" s="120"/>
      <c r="AY77" s="120"/>
      <c r="AZ77" s="120"/>
      <c r="BA77" s="120"/>
      <c r="BB77" s="120"/>
      <c r="BC77" s="120"/>
      <c r="BD77" s="120"/>
      <c r="BE77" s="120"/>
      <c r="BF77" s="120"/>
      <c r="BG77" s="135"/>
      <c r="BH77" s="57" t="s">
        <v>858</v>
      </c>
      <c r="BI77" s="364" t="s">
        <v>941</v>
      </c>
    </row>
    <row r="78" spans="1:150" ht="25.5" hidden="1" customHeight="1" x14ac:dyDescent="0.25">
      <c r="A78" s="29" t="s">
        <v>470</v>
      </c>
      <c r="B78" s="29" t="s">
        <v>471</v>
      </c>
      <c r="C78" s="29" t="s">
        <v>472</v>
      </c>
      <c r="D78" s="30" t="s">
        <v>473</v>
      </c>
      <c r="E78" s="31" t="s">
        <v>474</v>
      </c>
      <c r="F78" s="32" t="s">
        <v>162</v>
      </c>
      <c r="G78" s="32" t="s">
        <v>475</v>
      </c>
      <c r="H78" s="84" t="s">
        <v>163</v>
      </c>
      <c r="I78" s="32" t="s">
        <v>115</v>
      </c>
      <c r="J78" s="32"/>
      <c r="K78" s="32"/>
      <c r="L78" s="32"/>
      <c r="M78" s="32"/>
      <c r="N78" s="33">
        <f>O78+P78+S78</f>
        <v>121941.17647058824</v>
      </c>
      <c r="O78" s="33">
        <f>P78</f>
        <v>9145.5882352941171</v>
      </c>
      <c r="P78" s="33">
        <f>7.5*S78/85</f>
        <v>9145.5882352941171</v>
      </c>
      <c r="Q78" s="33"/>
      <c r="R78" s="33"/>
      <c r="S78" s="33">
        <v>103650</v>
      </c>
      <c r="T78" s="34">
        <v>43159</v>
      </c>
      <c r="U78" s="35">
        <v>43205</v>
      </c>
      <c r="V78" s="35">
        <v>43281</v>
      </c>
      <c r="W78" s="36">
        <v>44624</v>
      </c>
      <c r="X78" s="114"/>
      <c r="Y78" s="114"/>
      <c r="Z78" s="114">
        <v>10000</v>
      </c>
      <c r="AA78" s="114">
        <v>40000</v>
      </c>
      <c r="AB78" s="114">
        <v>23650</v>
      </c>
      <c r="AC78" s="114">
        <v>20000</v>
      </c>
      <c r="AD78" s="139">
        <v>10000</v>
      </c>
      <c r="AE78" s="115"/>
      <c r="AF78" s="145">
        <v>47</v>
      </c>
      <c r="AG78" s="129" t="s">
        <v>256</v>
      </c>
      <c r="AI78" s="135"/>
      <c r="AJ78" s="136"/>
      <c r="AK78" s="119"/>
      <c r="AL78" s="120"/>
      <c r="AM78" s="120"/>
      <c r="AN78" s="120"/>
      <c r="AO78" s="120"/>
      <c r="AP78" s="129" t="s">
        <v>219</v>
      </c>
      <c r="AQ78" s="129" t="s">
        <v>755</v>
      </c>
      <c r="AR78" s="120">
        <v>1024</v>
      </c>
      <c r="AS78" s="136"/>
      <c r="AT78" s="129"/>
      <c r="AU78" s="120"/>
      <c r="AV78" s="120"/>
      <c r="AW78" s="129"/>
      <c r="AX78" s="120"/>
      <c r="AY78" s="120"/>
      <c r="AZ78" s="120"/>
      <c r="BA78" s="120"/>
      <c r="BB78" s="120"/>
      <c r="BC78" s="120"/>
      <c r="BD78" s="120"/>
      <c r="BE78" s="120"/>
      <c r="BF78" s="120"/>
      <c r="BG78" s="135"/>
      <c r="BH78" s="57" t="s">
        <v>860</v>
      </c>
      <c r="BI78" s="364" t="s">
        <v>941</v>
      </c>
    </row>
    <row r="79" spans="1:150" s="113" customFormat="1" ht="25.5" hidden="1" customHeight="1" x14ac:dyDescent="0.25">
      <c r="A79" s="20" t="s">
        <v>95</v>
      </c>
      <c r="B79" s="21" t="s">
        <v>83</v>
      </c>
      <c r="C79" s="21"/>
      <c r="D79" s="22" t="s">
        <v>476</v>
      </c>
      <c r="E79" s="23"/>
      <c r="F79" s="23"/>
      <c r="G79" s="23"/>
      <c r="H79" s="23"/>
      <c r="I79" s="23"/>
      <c r="J79" s="23"/>
      <c r="K79" s="23"/>
      <c r="L79" s="23"/>
      <c r="M79" s="23"/>
      <c r="N79" s="23"/>
      <c r="O79" s="23"/>
      <c r="P79" s="23"/>
      <c r="Q79" s="23"/>
      <c r="R79" s="23"/>
      <c r="S79" s="24"/>
      <c r="T79" s="25"/>
      <c r="U79" s="38"/>
      <c r="V79" s="38"/>
      <c r="W79" s="28" t="s">
        <v>275</v>
      </c>
      <c r="X79" s="108"/>
      <c r="Y79" s="108"/>
      <c r="Z79" s="108"/>
      <c r="AA79" s="108"/>
      <c r="AB79" s="108"/>
      <c r="AC79" s="108"/>
      <c r="AD79" s="138"/>
      <c r="AE79" s="109"/>
      <c r="AF79" s="112"/>
      <c r="AG79" s="110"/>
      <c r="AH79" s="110"/>
      <c r="AI79" s="111"/>
      <c r="AJ79" s="109"/>
      <c r="AK79" s="112"/>
      <c r="AL79" s="110"/>
      <c r="AM79" s="110"/>
      <c r="AN79" s="110"/>
      <c r="AO79" s="110"/>
      <c r="AP79" s="110"/>
      <c r="AQ79" s="110"/>
      <c r="AR79" s="110"/>
      <c r="AS79" s="110"/>
      <c r="AT79" s="110"/>
      <c r="AU79" s="110"/>
      <c r="AV79" s="110"/>
      <c r="AW79" s="110"/>
      <c r="AX79" s="110"/>
      <c r="AY79" s="110"/>
      <c r="AZ79" s="110"/>
      <c r="BA79" s="110"/>
      <c r="BB79" s="110"/>
      <c r="BC79" s="110"/>
      <c r="BD79" s="110"/>
      <c r="BE79" s="110"/>
      <c r="BF79" s="110"/>
      <c r="BG79" s="111"/>
      <c r="BH79" s="57"/>
      <c r="BI79" s="364" t="s">
        <v>275</v>
      </c>
      <c r="BJ79" s="101"/>
      <c r="BK79" s="101"/>
      <c r="BL79" s="101"/>
      <c r="BM79" s="101"/>
      <c r="BN79" s="101"/>
      <c r="BO79" s="101"/>
      <c r="BP79" s="101"/>
      <c r="BQ79" s="101"/>
      <c r="BR79" s="101"/>
      <c r="BS79" s="101"/>
      <c r="BT79" s="101"/>
      <c r="BU79" s="101"/>
      <c r="BV79" s="101"/>
      <c r="BW79" s="101"/>
      <c r="BX79" s="101"/>
      <c r="BY79" s="101"/>
      <c r="BZ79" s="101"/>
      <c r="CA79" s="101"/>
      <c r="CB79" s="101"/>
      <c r="CC79" s="101"/>
      <c r="CD79" s="101"/>
      <c r="CE79" s="101"/>
      <c r="CF79" s="101"/>
      <c r="CG79" s="101"/>
      <c r="CH79" s="101"/>
      <c r="CI79" s="101"/>
      <c r="CJ79" s="101"/>
      <c r="CK79" s="101"/>
      <c r="CL79" s="101"/>
      <c r="CM79" s="101"/>
      <c r="CN79" s="101"/>
      <c r="CO79" s="101"/>
      <c r="CP79" s="101"/>
      <c r="CQ79" s="101"/>
      <c r="CR79" s="101"/>
      <c r="CS79" s="101"/>
      <c r="CT79" s="101"/>
      <c r="CU79" s="101"/>
      <c r="CV79" s="101"/>
      <c r="CW79" s="101"/>
      <c r="CX79" s="101"/>
      <c r="CY79" s="101"/>
      <c r="CZ79" s="101"/>
      <c r="DA79" s="101"/>
      <c r="DB79" s="101"/>
      <c r="DC79" s="101"/>
      <c r="DD79" s="101"/>
      <c r="DE79" s="101"/>
      <c r="DF79" s="101"/>
      <c r="DG79" s="101"/>
      <c r="DH79" s="101"/>
      <c r="DI79" s="101"/>
      <c r="DJ79" s="101"/>
      <c r="DK79" s="101"/>
      <c r="DL79" s="101"/>
      <c r="DM79" s="101"/>
      <c r="DN79" s="101"/>
      <c r="DO79" s="101"/>
      <c r="DP79" s="101"/>
      <c r="DQ79" s="101"/>
      <c r="DR79" s="101"/>
      <c r="DS79" s="101"/>
      <c r="DT79" s="101"/>
      <c r="DU79" s="101"/>
      <c r="DV79" s="101"/>
      <c r="DW79" s="101"/>
      <c r="DX79" s="101"/>
      <c r="DY79" s="101"/>
      <c r="DZ79" s="101"/>
      <c r="EA79" s="101"/>
      <c r="EB79" s="101"/>
      <c r="EC79" s="101"/>
      <c r="ED79" s="101"/>
      <c r="EE79" s="101"/>
      <c r="EF79" s="101"/>
      <c r="EG79" s="101"/>
      <c r="EH79" s="101"/>
      <c r="EI79" s="101"/>
      <c r="EJ79" s="101"/>
      <c r="EK79" s="101"/>
      <c r="EL79" s="101"/>
      <c r="EM79" s="101"/>
      <c r="EN79" s="101"/>
      <c r="EO79" s="101"/>
      <c r="EP79" s="101"/>
      <c r="EQ79" s="101"/>
      <c r="ER79" s="101"/>
      <c r="ES79" s="101"/>
      <c r="ET79" s="101"/>
    </row>
    <row r="80" spans="1:150" ht="25.5" hidden="1" customHeight="1" x14ac:dyDescent="0.25">
      <c r="A80" s="29" t="s">
        <v>477</v>
      </c>
      <c r="B80" s="29" t="s">
        <v>478</v>
      </c>
      <c r="C80" s="29" t="s">
        <v>479</v>
      </c>
      <c r="D80" s="30" t="s">
        <v>480</v>
      </c>
      <c r="E80" s="31" t="s">
        <v>481</v>
      </c>
      <c r="F80" s="32" t="s">
        <v>162</v>
      </c>
      <c r="G80" s="32" t="s">
        <v>399</v>
      </c>
      <c r="H80" s="84" t="s">
        <v>482</v>
      </c>
      <c r="I80" s="32" t="s">
        <v>115</v>
      </c>
      <c r="J80" s="32"/>
      <c r="K80" s="32"/>
      <c r="L80" s="32"/>
      <c r="M80" s="32"/>
      <c r="N80" s="33">
        <v>12312.235294117647</v>
      </c>
      <c r="O80" s="33">
        <v>923.4176470588236</v>
      </c>
      <c r="P80" s="33">
        <v>923.4176470588236</v>
      </c>
      <c r="Q80" s="33">
        <v>0</v>
      </c>
      <c r="R80" s="33">
        <v>0</v>
      </c>
      <c r="S80" s="33">
        <v>10465.4</v>
      </c>
      <c r="T80" s="34">
        <v>43190</v>
      </c>
      <c r="U80" s="35">
        <v>43221</v>
      </c>
      <c r="V80" s="35">
        <v>43312</v>
      </c>
      <c r="W80" s="36">
        <v>44408</v>
      </c>
      <c r="X80" s="114"/>
      <c r="Y80" s="114"/>
      <c r="Z80" s="114">
        <v>1500</v>
      </c>
      <c r="AA80" s="114">
        <v>2500</v>
      </c>
      <c r="AB80" s="114">
        <v>2500</v>
      </c>
      <c r="AC80" s="114">
        <v>1032.33</v>
      </c>
      <c r="AD80" s="139">
        <v>0</v>
      </c>
      <c r="AE80" s="115"/>
      <c r="AF80" s="145">
        <v>47</v>
      </c>
      <c r="AG80" s="129" t="s">
        <v>256</v>
      </c>
      <c r="AH80" s="136"/>
      <c r="AI80" s="120"/>
      <c r="AJ80" s="136"/>
      <c r="AK80" s="120"/>
      <c r="AL80" s="120"/>
      <c r="AM80" s="120"/>
      <c r="AN80" s="120"/>
      <c r="AO80" s="120"/>
      <c r="AP80" s="129" t="s">
        <v>236</v>
      </c>
      <c r="AQ80" s="129" t="s">
        <v>756</v>
      </c>
      <c r="AR80" s="120">
        <v>28</v>
      </c>
      <c r="AS80" s="136"/>
      <c r="AT80" s="129"/>
      <c r="AU80" s="120"/>
      <c r="AV80" s="120"/>
      <c r="AW80" s="129"/>
      <c r="AX80" s="120"/>
      <c r="AY80" s="120"/>
      <c r="AZ80" s="120"/>
      <c r="BA80" s="120"/>
      <c r="BB80" s="120"/>
      <c r="BC80" s="120"/>
      <c r="BD80" s="120"/>
      <c r="BE80" s="120"/>
      <c r="BF80" s="120"/>
      <c r="BG80" s="135"/>
      <c r="BH80" s="57" t="s">
        <v>864</v>
      </c>
      <c r="BI80" s="364" t="s">
        <v>941</v>
      </c>
    </row>
    <row r="81" spans="1:150" ht="25.5" hidden="1" customHeight="1" x14ac:dyDescent="0.25">
      <c r="A81" s="29" t="s">
        <v>483</v>
      </c>
      <c r="B81" s="29" t="s">
        <v>484</v>
      </c>
      <c r="C81" s="29" t="s">
        <v>485</v>
      </c>
      <c r="D81" s="30" t="s">
        <v>486</v>
      </c>
      <c r="E81" s="31" t="s">
        <v>280</v>
      </c>
      <c r="F81" s="32" t="s">
        <v>162</v>
      </c>
      <c r="G81" s="32" t="s">
        <v>487</v>
      </c>
      <c r="H81" s="84" t="s">
        <v>482</v>
      </c>
      <c r="I81" s="32" t="s">
        <v>115</v>
      </c>
      <c r="J81" s="32"/>
      <c r="K81" s="32"/>
      <c r="L81" s="32"/>
      <c r="M81" s="32"/>
      <c r="N81" s="33">
        <v>4317</v>
      </c>
      <c r="O81" s="33">
        <v>323.7</v>
      </c>
      <c r="P81" s="33">
        <v>323.7</v>
      </c>
      <c r="Q81" s="33">
        <v>0</v>
      </c>
      <c r="R81" s="33">
        <v>0</v>
      </c>
      <c r="S81" s="33">
        <v>3669.6</v>
      </c>
      <c r="T81" s="34">
        <v>43190</v>
      </c>
      <c r="U81" s="35">
        <v>43252</v>
      </c>
      <c r="V81" s="35">
        <v>43373</v>
      </c>
      <c r="W81" s="36">
        <v>44381</v>
      </c>
      <c r="X81" s="114"/>
      <c r="Y81" s="114"/>
      <c r="Z81" s="114">
        <v>641</v>
      </c>
      <c r="AA81" s="114">
        <v>1225</v>
      </c>
      <c r="AB81" s="114">
        <v>1700</v>
      </c>
      <c r="AC81" s="114">
        <v>751</v>
      </c>
      <c r="AD81" s="139">
        <v>0</v>
      </c>
      <c r="AE81" s="115"/>
      <c r="AF81" s="145">
        <v>47</v>
      </c>
      <c r="AG81" s="129" t="s">
        <v>256</v>
      </c>
      <c r="AH81" s="136"/>
      <c r="AI81" s="120"/>
      <c r="AJ81" s="136"/>
      <c r="AK81" s="120"/>
      <c r="AL81" s="120"/>
      <c r="AM81" s="120"/>
      <c r="AN81" s="120"/>
      <c r="AO81" s="120"/>
      <c r="AP81" s="129" t="s">
        <v>236</v>
      </c>
      <c r="AQ81" s="129" t="s">
        <v>756</v>
      </c>
      <c r="AR81" s="120">
        <v>9</v>
      </c>
      <c r="AS81" s="136"/>
      <c r="AT81" s="129"/>
      <c r="AU81" s="120"/>
      <c r="AV81" s="120"/>
      <c r="AW81" s="129"/>
      <c r="AX81" s="120"/>
      <c r="AY81" s="120"/>
      <c r="AZ81" s="120"/>
      <c r="BA81" s="120"/>
      <c r="BB81" s="120"/>
      <c r="BC81" s="120"/>
      <c r="BD81" s="120"/>
      <c r="BE81" s="120"/>
      <c r="BF81" s="120"/>
      <c r="BG81" s="135"/>
      <c r="BH81" s="57" t="s">
        <v>863</v>
      </c>
      <c r="BI81" s="364" t="s">
        <v>941</v>
      </c>
    </row>
    <row r="82" spans="1:150" ht="25.5" hidden="1" customHeight="1" x14ac:dyDescent="0.25">
      <c r="A82" s="29" t="s">
        <v>488</v>
      </c>
      <c r="B82" s="29" t="s">
        <v>489</v>
      </c>
      <c r="C82" s="29" t="s">
        <v>490</v>
      </c>
      <c r="D82" s="30" t="s">
        <v>491</v>
      </c>
      <c r="E82" s="31" t="s">
        <v>492</v>
      </c>
      <c r="F82" s="32" t="s">
        <v>162</v>
      </c>
      <c r="G82" s="32" t="s">
        <v>493</v>
      </c>
      <c r="H82" s="84" t="s">
        <v>482</v>
      </c>
      <c r="I82" s="32" t="s">
        <v>115</v>
      </c>
      <c r="J82" s="32"/>
      <c r="K82" s="32"/>
      <c r="L82" s="32"/>
      <c r="M82" s="32"/>
      <c r="N82" s="33">
        <v>10980</v>
      </c>
      <c r="O82" s="33">
        <v>823.5</v>
      </c>
      <c r="P82" s="33">
        <v>823.5</v>
      </c>
      <c r="Q82" s="33">
        <v>0</v>
      </c>
      <c r="R82" s="33">
        <v>0</v>
      </c>
      <c r="S82" s="33">
        <v>9333</v>
      </c>
      <c r="T82" s="34">
        <v>43190</v>
      </c>
      <c r="U82" s="35">
        <v>43252</v>
      </c>
      <c r="V82" s="35">
        <v>43373</v>
      </c>
      <c r="W82" s="36">
        <v>44381</v>
      </c>
      <c r="X82" s="114"/>
      <c r="Y82" s="114"/>
      <c r="Z82" s="114">
        <v>3000</v>
      </c>
      <c r="AA82" s="114">
        <v>6333</v>
      </c>
      <c r="AB82" s="114"/>
      <c r="AC82" s="114"/>
      <c r="AD82" s="139"/>
      <c r="AE82" s="115"/>
      <c r="AF82" s="145">
        <v>47</v>
      </c>
      <c r="AG82" s="129" t="s">
        <v>256</v>
      </c>
      <c r="AH82" s="136"/>
      <c r="AI82" s="120"/>
      <c r="AJ82" s="136"/>
      <c r="AK82" s="120"/>
      <c r="AL82" s="120"/>
      <c r="AM82" s="120"/>
      <c r="AN82" s="120"/>
      <c r="AO82" s="120"/>
      <c r="AP82" s="129" t="s">
        <v>236</v>
      </c>
      <c r="AQ82" s="129" t="s">
        <v>756</v>
      </c>
      <c r="AR82" s="120">
        <v>25</v>
      </c>
      <c r="AS82" s="136"/>
      <c r="AT82" s="129"/>
      <c r="AU82" s="120"/>
      <c r="AV82" s="120"/>
      <c r="AW82" s="129"/>
      <c r="AX82" s="120"/>
      <c r="AY82" s="120"/>
      <c r="AZ82" s="120"/>
      <c r="BA82" s="120"/>
      <c r="BB82" s="120"/>
      <c r="BC82" s="120"/>
      <c r="BD82" s="120"/>
      <c r="BE82" s="120"/>
      <c r="BF82" s="120"/>
      <c r="BG82" s="135"/>
      <c r="BH82" s="57" t="s">
        <v>862</v>
      </c>
      <c r="BI82" s="364" t="s">
        <v>941</v>
      </c>
    </row>
    <row r="83" spans="1:150" ht="25.5" hidden="1" customHeight="1" x14ac:dyDescent="0.25">
      <c r="A83" s="29" t="s">
        <v>494</v>
      </c>
      <c r="B83" s="29" t="s">
        <v>495</v>
      </c>
      <c r="C83" s="29" t="s">
        <v>496</v>
      </c>
      <c r="D83" s="30" t="s">
        <v>497</v>
      </c>
      <c r="E83" s="31" t="s">
        <v>498</v>
      </c>
      <c r="F83" s="32" t="s">
        <v>162</v>
      </c>
      <c r="G83" s="32" t="s">
        <v>361</v>
      </c>
      <c r="H83" s="84" t="s">
        <v>482</v>
      </c>
      <c r="I83" s="32" t="s">
        <v>115</v>
      </c>
      <c r="J83" s="32"/>
      <c r="K83" s="32"/>
      <c r="L83" s="32"/>
      <c r="M83" s="32"/>
      <c r="N83" s="33">
        <v>17152.939999999999</v>
      </c>
      <c r="O83" s="33">
        <v>1286.47</v>
      </c>
      <c r="P83" s="33">
        <v>1286.47</v>
      </c>
      <c r="Q83" s="33">
        <v>0</v>
      </c>
      <c r="R83" s="33">
        <v>0</v>
      </c>
      <c r="S83" s="33">
        <v>14580</v>
      </c>
      <c r="T83" s="34">
        <v>43190</v>
      </c>
      <c r="U83" s="35">
        <v>43344</v>
      </c>
      <c r="V83" s="35">
        <v>43465</v>
      </c>
      <c r="W83" s="36">
        <v>44615</v>
      </c>
      <c r="X83" s="114"/>
      <c r="Y83" s="114"/>
      <c r="Z83" s="114"/>
      <c r="AA83" s="114">
        <v>4860</v>
      </c>
      <c r="AB83" s="114">
        <v>4860</v>
      </c>
      <c r="AC83" s="114">
        <v>4860</v>
      </c>
      <c r="AD83" s="139"/>
      <c r="AE83" s="115"/>
      <c r="AF83" s="145">
        <v>47</v>
      </c>
      <c r="AG83" s="129" t="s">
        <v>256</v>
      </c>
      <c r="AH83" s="136"/>
      <c r="AI83" s="120"/>
      <c r="AJ83" s="136"/>
      <c r="AK83" s="120"/>
      <c r="AL83" s="120"/>
      <c r="AM83" s="120"/>
      <c r="AN83" s="120"/>
      <c r="AO83" s="120"/>
      <c r="AP83" s="129" t="s">
        <v>236</v>
      </c>
      <c r="AQ83" s="129" t="s">
        <v>756</v>
      </c>
      <c r="AR83" s="120">
        <v>38</v>
      </c>
      <c r="AS83" s="136"/>
      <c r="AT83" s="129"/>
      <c r="AU83" s="120"/>
      <c r="AV83" s="120"/>
      <c r="AW83" s="129"/>
      <c r="AX83" s="120"/>
      <c r="AY83" s="120"/>
      <c r="AZ83" s="120"/>
      <c r="BA83" s="120"/>
      <c r="BB83" s="120"/>
      <c r="BC83" s="120"/>
      <c r="BD83" s="120"/>
      <c r="BE83" s="120"/>
      <c r="BF83" s="120"/>
      <c r="BG83" s="135"/>
      <c r="BH83" s="57" t="s">
        <v>865</v>
      </c>
      <c r="BI83" s="364" t="s">
        <v>941</v>
      </c>
    </row>
    <row r="84" spans="1:150" s="113" customFormat="1" ht="25.5" hidden="1" customHeight="1" x14ac:dyDescent="0.25">
      <c r="A84" s="20" t="s">
        <v>96</v>
      </c>
      <c r="B84" s="20"/>
      <c r="C84" s="20"/>
      <c r="D84" s="85" t="s">
        <v>499</v>
      </c>
      <c r="E84" s="86"/>
      <c r="F84" s="86"/>
      <c r="G84" s="86"/>
      <c r="H84" s="86"/>
      <c r="I84" s="86"/>
      <c r="J84" s="86"/>
      <c r="K84" s="86"/>
      <c r="L84" s="86"/>
      <c r="M84" s="86"/>
      <c r="N84" s="86"/>
      <c r="O84" s="86"/>
      <c r="P84" s="86"/>
      <c r="Q84" s="86"/>
      <c r="R84" s="86"/>
      <c r="S84" s="86"/>
      <c r="T84" s="25"/>
      <c r="U84" s="38"/>
      <c r="V84" s="38"/>
      <c r="W84" s="28" t="s">
        <v>275</v>
      </c>
      <c r="X84" s="108"/>
      <c r="Y84" s="108"/>
      <c r="Z84" s="108"/>
      <c r="AA84" s="108"/>
      <c r="AB84" s="108"/>
      <c r="AC84" s="108"/>
      <c r="AD84" s="138"/>
      <c r="AE84" s="109"/>
      <c r="AF84" s="112"/>
      <c r="AG84" s="110"/>
      <c r="AH84" s="110"/>
      <c r="AI84" s="110"/>
      <c r="AJ84" s="109"/>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1"/>
      <c r="BH84" s="57"/>
      <c r="BI84" s="364" t="s">
        <v>275</v>
      </c>
      <c r="BJ84" s="101"/>
      <c r="BK84" s="101"/>
      <c r="BL84" s="101"/>
      <c r="BM84" s="101"/>
      <c r="BN84" s="101"/>
      <c r="BO84" s="101"/>
      <c r="BP84" s="101"/>
      <c r="BQ84" s="101"/>
      <c r="BR84" s="101"/>
      <c r="BS84" s="101"/>
      <c r="BT84" s="101"/>
      <c r="BU84" s="101"/>
      <c r="BV84" s="101"/>
      <c r="BW84" s="101"/>
      <c r="BX84" s="101"/>
      <c r="BY84" s="101"/>
      <c r="BZ84" s="101"/>
      <c r="CA84" s="101"/>
      <c r="CB84" s="101"/>
      <c r="CC84" s="101"/>
      <c r="CD84" s="101"/>
      <c r="CE84" s="101"/>
      <c r="CF84" s="101"/>
      <c r="CG84" s="101"/>
      <c r="CH84" s="101"/>
      <c r="CI84" s="101"/>
      <c r="CJ84" s="101"/>
      <c r="CK84" s="101"/>
      <c r="CL84" s="101"/>
      <c r="CM84" s="101"/>
      <c r="CN84" s="101"/>
      <c r="CO84" s="101"/>
      <c r="CP84" s="101"/>
      <c r="CQ84" s="101"/>
      <c r="CR84" s="101"/>
      <c r="CS84" s="101"/>
      <c r="CT84" s="101"/>
      <c r="CU84" s="101"/>
      <c r="CV84" s="101"/>
      <c r="CW84" s="101"/>
      <c r="CX84" s="101"/>
      <c r="CY84" s="101"/>
      <c r="CZ84" s="101"/>
      <c r="DA84" s="101"/>
      <c r="DB84" s="101"/>
      <c r="DC84" s="101"/>
      <c r="DD84" s="101"/>
      <c r="DE84" s="101"/>
      <c r="DF84" s="101"/>
      <c r="DG84" s="101"/>
      <c r="DH84" s="101"/>
      <c r="DI84" s="101"/>
      <c r="DJ84" s="101"/>
      <c r="DK84" s="101"/>
      <c r="DL84" s="101"/>
      <c r="DM84" s="101"/>
      <c r="DN84" s="101"/>
      <c r="DO84" s="101"/>
      <c r="DP84" s="101"/>
      <c r="DQ84" s="101"/>
      <c r="DR84" s="101"/>
      <c r="DS84" s="101"/>
      <c r="DT84" s="101"/>
      <c r="DU84" s="101"/>
      <c r="DV84" s="101"/>
      <c r="DW84" s="101"/>
      <c r="DX84" s="101"/>
      <c r="DY84" s="101"/>
      <c r="DZ84" s="101"/>
      <c r="EA84" s="101"/>
      <c r="EB84" s="101"/>
      <c r="EC84" s="101"/>
      <c r="ED84" s="101"/>
      <c r="EE84" s="101"/>
      <c r="EF84" s="101"/>
      <c r="EG84" s="101"/>
      <c r="EH84" s="101"/>
      <c r="EI84" s="101"/>
      <c r="EJ84" s="101"/>
      <c r="EK84" s="101"/>
      <c r="EL84" s="101"/>
      <c r="EM84" s="101"/>
      <c r="EN84" s="101"/>
      <c r="EO84" s="101"/>
      <c r="EP84" s="101"/>
      <c r="EQ84" s="101"/>
      <c r="ER84" s="101"/>
      <c r="ES84" s="101"/>
      <c r="ET84" s="101"/>
    </row>
    <row r="85" spans="1:150" s="101" customFormat="1" ht="25.5" hidden="1" customHeight="1" x14ac:dyDescent="0.25">
      <c r="A85" s="39" t="s">
        <v>145</v>
      </c>
      <c r="B85" s="87" t="s">
        <v>500</v>
      </c>
      <c r="C85" s="88" t="s">
        <v>501</v>
      </c>
      <c r="D85" s="89" t="s">
        <v>502</v>
      </c>
      <c r="E85" s="90" t="s">
        <v>280</v>
      </c>
      <c r="F85" s="90" t="s">
        <v>162</v>
      </c>
      <c r="G85" s="90" t="s">
        <v>487</v>
      </c>
      <c r="H85" s="90" t="s">
        <v>165</v>
      </c>
      <c r="I85" s="90" t="s">
        <v>115</v>
      </c>
      <c r="J85" s="90"/>
      <c r="K85" s="90"/>
      <c r="L85" s="90"/>
      <c r="M85" s="90"/>
      <c r="N85" s="91">
        <v>33618.94</v>
      </c>
      <c r="O85" s="91">
        <v>2521.42</v>
      </c>
      <c r="P85" s="91">
        <v>2521.4299999999998</v>
      </c>
      <c r="Q85" s="91">
        <v>0</v>
      </c>
      <c r="R85" s="91">
        <v>0</v>
      </c>
      <c r="S85" s="91">
        <v>28576.09</v>
      </c>
      <c r="T85" s="43">
        <v>43312</v>
      </c>
      <c r="U85" s="44">
        <v>43374</v>
      </c>
      <c r="V85" s="44">
        <v>43465</v>
      </c>
      <c r="W85" s="45">
        <v>43889</v>
      </c>
      <c r="X85" s="91"/>
      <c r="Y85" s="91"/>
      <c r="Z85" s="91"/>
      <c r="AA85" s="91">
        <f>S85/17*12</f>
        <v>20171.357647058823</v>
      </c>
      <c r="AB85" s="91">
        <f>S85-AA85</f>
        <v>8404.7323529411769</v>
      </c>
      <c r="AC85" s="91"/>
      <c r="AD85" s="149"/>
      <c r="AE85" s="131"/>
      <c r="AF85" s="133">
        <v>27</v>
      </c>
      <c r="AG85" s="116" t="s">
        <v>757</v>
      </c>
      <c r="AH85" s="117"/>
      <c r="AI85" s="117"/>
      <c r="AJ85" s="131"/>
      <c r="AK85" s="117"/>
      <c r="AL85" s="117"/>
      <c r="AM85" s="117"/>
      <c r="AN85" s="117"/>
      <c r="AO85" s="117"/>
      <c r="AP85" s="117" t="s">
        <v>223</v>
      </c>
      <c r="AQ85" s="116" t="s">
        <v>758</v>
      </c>
      <c r="AR85" s="117">
        <v>2500</v>
      </c>
      <c r="AS85" s="117" t="s">
        <v>224</v>
      </c>
      <c r="AT85" s="116" t="s">
        <v>759</v>
      </c>
      <c r="AU85" s="117">
        <v>1</v>
      </c>
      <c r="AV85" s="117"/>
      <c r="AW85" s="117"/>
      <c r="AX85" s="117"/>
      <c r="AY85" s="117"/>
      <c r="AZ85" s="117"/>
      <c r="BA85" s="117"/>
      <c r="BB85" s="117"/>
      <c r="BC85" s="117"/>
      <c r="BD85" s="117"/>
      <c r="BE85" s="117"/>
      <c r="BF85" s="117"/>
      <c r="BG85" s="132"/>
      <c r="BH85" s="57" t="s">
        <v>852</v>
      </c>
      <c r="BI85" s="364" t="s">
        <v>941</v>
      </c>
    </row>
    <row r="86" spans="1:150" s="101" customFormat="1" ht="25.5" hidden="1" customHeight="1" x14ac:dyDescent="0.25">
      <c r="A86" s="39" t="s">
        <v>146</v>
      </c>
      <c r="B86" s="87" t="s">
        <v>503</v>
      </c>
      <c r="C86" s="92" t="s">
        <v>504</v>
      </c>
      <c r="D86" s="93" t="s">
        <v>505</v>
      </c>
      <c r="E86" s="90" t="s">
        <v>506</v>
      </c>
      <c r="F86" s="90" t="s">
        <v>162</v>
      </c>
      <c r="G86" s="90" t="s">
        <v>487</v>
      </c>
      <c r="H86" s="90" t="s">
        <v>165</v>
      </c>
      <c r="I86" s="90" t="s">
        <v>115</v>
      </c>
      <c r="J86" s="90"/>
      <c r="K86" s="90"/>
      <c r="L86" s="90"/>
      <c r="M86" s="90"/>
      <c r="N86" s="91">
        <v>34031.5</v>
      </c>
      <c r="O86" s="91"/>
      <c r="P86" s="91">
        <v>2552.36</v>
      </c>
      <c r="Q86" s="91">
        <v>2552.36</v>
      </c>
      <c r="R86" s="91"/>
      <c r="S86" s="91">
        <v>28926.78</v>
      </c>
      <c r="T86" s="43">
        <v>43312</v>
      </c>
      <c r="U86" s="44">
        <v>43344</v>
      </c>
      <c r="V86" s="44">
        <v>43434</v>
      </c>
      <c r="W86" s="45">
        <v>43646</v>
      </c>
      <c r="X86" s="91"/>
      <c r="Y86" s="91"/>
      <c r="Z86" s="91">
        <f>S86/6</f>
        <v>4821.13</v>
      </c>
      <c r="AA86" s="91">
        <f>S86-Z86</f>
        <v>24105.649999999998</v>
      </c>
      <c r="AB86" s="91"/>
      <c r="AC86" s="91"/>
      <c r="AD86" s="149"/>
      <c r="AE86" s="131"/>
      <c r="AF86" s="133">
        <v>27</v>
      </c>
      <c r="AG86" s="116" t="s">
        <v>757</v>
      </c>
      <c r="AH86" s="117"/>
      <c r="AI86" s="117"/>
      <c r="AJ86" s="131"/>
      <c r="AK86" s="117"/>
      <c r="AL86" s="117"/>
      <c r="AM86" s="117"/>
      <c r="AN86" s="117"/>
      <c r="AO86" s="117"/>
      <c r="AP86" s="117" t="s">
        <v>223</v>
      </c>
      <c r="AQ86" s="116" t="s">
        <v>758</v>
      </c>
      <c r="AR86" s="117">
        <v>3700</v>
      </c>
      <c r="AS86" s="117" t="s">
        <v>224</v>
      </c>
      <c r="AT86" s="116" t="s">
        <v>759</v>
      </c>
      <c r="AU86" s="117">
        <v>1</v>
      </c>
      <c r="AV86" s="117"/>
      <c r="AW86" s="117"/>
      <c r="AX86" s="117"/>
      <c r="AY86" s="117"/>
      <c r="AZ86" s="117"/>
      <c r="BA86" s="117"/>
      <c r="BB86" s="117"/>
      <c r="BC86" s="117"/>
      <c r="BD86" s="117"/>
      <c r="BE86" s="117"/>
      <c r="BF86" s="117"/>
      <c r="BG86" s="132"/>
      <c r="BH86" s="57" t="s">
        <v>841</v>
      </c>
      <c r="BI86" s="364" t="s">
        <v>941</v>
      </c>
    </row>
    <row r="87" spans="1:150" s="101" customFormat="1" ht="25.5" hidden="1" customHeight="1" x14ac:dyDescent="0.25">
      <c r="A87" s="39" t="s">
        <v>507</v>
      </c>
      <c r="B87" s="87" t="s">
        <v>508</v>
      </c>
      <c r="C87" s="92" t="s">
        <v>509</v>
      </c>
      <c r="D87" s="93" t="s">
        <v>510</v>
      </c>
      <c r="E87" s="90" t="s">
        <v>511</v>
      </c>
      <c r="F87" s="90" t="s">
        <v>162</v>
      </c>
      <c r="G87" s="90" t="s">
        <v>512</v>
      </c>
      <c r="H87" s="90" t="s">
        <v>165</v>
      </c>
      <c r="I87" s="90" t="s">
        <v>115</v>
      </c>
      <c r="J87" s="90"/>
      <c r="K87" s="90"/>
      <c r="L87" s="90"/>
      <c r="M87" s="90"/>
      <c r="N87" s="91">
        <v>183575.7</v>
      </c>
      <c r="O87" s="91">
        <v>13768.2</v>
      </c>
      <c r="P87" s="91">
        <v>13768.17</v>
      </c>
      <c r="Q87" s="91"/>
      <c r="R87" s="91"/>
      <c r="S87" s="91">
        <v>156039.32999999999</v>
      </c>
      <c r="T87" s="43">
        <v>43312</v>
      </c>
      <c r="U87" s="44">
        <v>43371</v>
      </c>
      <c r="V87" s="44">
        <v>43434</v>
      </c>
      <c r="W87" s="45">
        <v>43889</v>
      </c>
      <c r="X87" s="91"/>
      <c r="Y87" s="91"/>
      <c r="Z87" s="91">
        <f>S87/24</f>
        <v>6501.6387499999992</v>
      </c>
      <c r="AA87" s="91">
        <f>Z87*12</f>
        <v>78019.664999999994</v>
      </c>
      <c r="AB87" s="91">
        <f>S87-Z87-AA87</f>
        <v>71518.026249999981</v>
      </c>
      <c r="AC87" s="91"/>
      <c r="AD87" s="149"/>
      <c r="AE87" s="131"/>
      <c r="AF87" s="133">
        <v>27</v>
      </c>
      <c r="AG87" s="116" t="s">
        <v>757</v>
      </c>
      <c r="AH87" s="117"/>
      <c r="AI87" s="117"/>
      <c r="AJ87" s="131"/>
      <c r="AK87" s="117"/>
      <c r="AL87" s="117"/>
      <c r="AM87" s="117"/>
      <c r="AN87" s="117"/>
      <c r="AO87" s="117"/>
      <c r="AP87" s="117" t="s">
        <v>223</v>
      </c>
      <c r="AQ87" s="116" t="s">
        <v>758</v>
      </c>
      <c r="AR87" s="117">
        <v>16488</v>
      </c>
      <c r="AS87" s="117" t="s">
        <v>224</v>
      </c>
      <c r="AT87" s="116" t="s">
        <v>759</v>
      </c>
      <c r="AU87" s="117">
        <v>5</v>
      </c>
      <c r="AV87" s="117"/>
      <c r="AW87" s="117"/>
      <c r="AX87" s="117"/>
      <c r="AY87" s="117"/>
      <c r="AZ87" s="117"/>
      <c r="BA87" s="117"/>
      <c r="BB87" s="117"/>
      <c r="BC87" s="117"/>
      <c r="BD87" s="117"/>
      <c r="BE87" s="117"/>
      <c r="BF87" s="117"/>
      <c r="BG87" s="132"/>
      <c r="BH87" s="57" t="s">
        <v>851</v>
      </c>
      <c r="BI87" s="364" t="s">
        <v>941</v>
      </c>
    </row>
    <row r="88" spans="1:150" s="101" customFormat="1" ht="25.5" hidden="1" customHeight="1" x14ac:dyDescent="0.25">
      <c r="A88" s="39" t="s">
        <v>513</v>
      </c>
      <c r="B88" s="87" t="s">
        <v>514</v>
      </c>
      <c r="C88" s="92" t="s">
        <v>515</v>
      </c>
      <c r="D88" s="93" t="s">
        <v>516</v>
      </c>
      <c r="E88" s="90" t="s">
        <v>517</v>
      </c>
      <c r="F88" s="90" t="s">
        <v>162</v>
      </c>
      <c r="G88" s="90" t="s">
        <v>512</v>
      </c>
      <c r="H88" s="90" t="s">
        <v>165</v>
      </c>
      <c r="I88" s="90" t="s">
        <v>115</v>
      </c>
      <c r="J88" s="90"/>
      <c r="K88" s="90"/>
      <c r="L88" s="90"/>
      <c r="M88" s="90"/>
      <c r="N88" s="91">
        <v>25115.61</v>
      </c>
      <c r="O88" s="91"/>
      <c r="P88" s="91">
        <v>1754.75</v>
      </c>
      <c r="Q88" s="91">
        <v>3473.69</v>
      </c>
      <c r="R88" s="91"/>
      <c r="S88" s="91">
        <v>19887.169999999998</v>
      </c>
      <c r="T88" s="43">
        <v>43312</v>
      </c>
      <c r="U88" s="44">
        <v>43371</v>
      </c>
      <c r="V88" s="44">
        <v>43434</v>
      </c>
      <c r="W88" s="45">
        <v>43829</v>
      </c>
      <c r="X88" s="91"/>
      <c r="Y88" s="91"/>
      <c r="Z88" s="91">
        <f>S88/12</f>
        <v>1657.2641666666666</v>
      </c>
      <c r="AA88" s="91">
        <f>S88-Z88</f>
        <v>18229.905833333331</v>
      </c>
      <c r="AB88" s="91"/>
      <c r="AC88" s="91"/>
      <c r="AD88" s="149"/>
      <c r="AE88" s="131"/>
      <c r="AF88" s="133">
        <v>27</v>
      </c>
      <c r="AG88" s="116" t="s">
        <v>757</v>
      </c>
      <c r="AH88" s="117"/>
      <c r="AI88" s="117"/>
      <c r="AJ88" s="131"/>
      <c r="AK88" s="117"/>
      <c r="AL88" s="117"/>
      <c r="AM88" s="117"/>
      <c r="AN88" s="117"/>
      <c r="AO88" s="117"/>
      <c r="AP88" s="117" t="s">
        <v>223</v>
      </c>
      <c r="AQ88" s="116" t="s">
        <v>758</v>
      </c>
      <c r="AR88" s="117">
        <v>2513</v>
      </c>
      <c r="AS88" s="117" t="s">
        <v>224</v>
      </c>
      <c r="AT88" s="116" t="s">
        <v>759</v>
      </c>
      <c r="AU88" s="117">
        <v>1</v>
      </c>
      <c r="AV88" s="117"/>
      <c r="AW88" s="117"/>
      <c r="AX88" s="117"/>
      <c r="AY88" s="117"/>
      <c r="AZ88" s="117"/>
      <c r="BA88" s="117"/>
      <c r="BB88" s="117"/>
      <c r="BC88" s="117"/>
      <c r="BD88" s="117"/>
      <c r="BE88" s="117"/>
      <c r="BF88" s="117"/>
      <c r="BG88" s="132"/>
      <c r="BH88" s="57" t="s">
        <v>849</v>
      </c>
      <c r="BI88" s="364" t="s">
        <v>941</v>
      </c>
    </row>
    <row r="89" spans="1:150" s="101" customFormat="1" ht="25.5" hidden="1" customHeight="1" x14ac:dyDescent="0.25">
      <c r="A89" s="39" t="s">
        <v>518</v>
      </c>
      <c r="B89" s="87" t="s">
        <v>519</v>
      </c>
      <c r="C89" s="92" t="s">
        <v>520</v>
      </c>
      <c r="D89" s="93" t="s">
        <v>521</v>
      </c>
      <c r="E89" s="90" t="s">
        <v>522</v>
      </c>
      <c r="F89" s="90" t="s">
        <v>162</v>
      </c>
      <c r="G89" s="90" t="s">
        <v>512</v>
      </c>
      <c r="H89" s="90" t="s">
        <v>165</v>
      </c>
      <c r="I89" s="90" t="s">
        <v>115</v>
      </c>
      <c r="J89" s="90"/>
      <c r="K89" s="90"/>
      <c r="L89" s="90"/>
      <c r="M89" s="90"/>
      <c r="N89" s="91">
        <v>23626.350000000002</v>
      </c>
      <c r="O89" s="91"/>
      <c r="P89" s="91">
        <v>1771.97</v>
      </c>
      <c r="Q89" s="91">
        <v>1771.98</v>
      </c>
      <c r="R89" s="91"/>
      <c r="S89" s="91">
        <v>20082.400000000001</v>
      </c>
      <c r="T89" s="43">
        <v>43312</v>
      </c>
      <c r="U89" s="44">
        <v>43371</v>
      </c>
      <c r="V89" s="44">
        <v>43434</v>
      </c>
      <c r="W89" s="45">
        <v>43830</v>
      </c>
      <c r="X89" s="91"/>
      <c r="Y89" s="91"/>
      <c r="Z89" s="91">
        <f>S89/12</f>
        <v>1673.5333333333335</v>
      </c>
      <c r="AA89" s="91">
        <f>S89-Z89</f>
        <v>18408.866666666669</v>
      </c>
      <c r="AB89" s="91"/>
      <c r="AC89" s="91"/>
      <c r="AD89" s="149"/>
      <c r="AE89" s="131"/>
      <c r="AF89" s="133">
        <v>27</v>
      </c>
      <c r="AG89" s="116" t="s">
        <v>757</v>
      </c>
      <c r="AH89" s="117"/>
      <c r="AI89" s="117"/>
      <c r="AJ89" s="131"/>
      <c r="AK89" s="117"/>
      <c r="AL89" s="117"/>
      <c r="AM89" s="117"/>
      <c r="AN89" s="117"/>
      <c r="AO89" s="117"/>
      <c r="AP89" s="117" t="s">
        <v>223</v>
      </c>
      <c r="AQ89" s="116" t="s">
        <v>758</v>
      </c>
      <c r="AR89" s="117">
        <v>2472</v>
      </c>
      <c r="AS89" s="117" t="s">
        <v>224</v>
      </c>
      <c r="AT89" s="116" t="s">
        <v>759</v>
      </c>
      <c r="AU89" s="117">
        <v>1</v>
      </c>
      <c r="AV89" s="117"/>
      <c r="AW89" s="117"/>
      <c r="AX89" s="117"/>
      <c r="AY89" s="117"/>
      <c r="AZ89" s="117"/>
      <c r="BA89" s="117"/>
      <c r="BB89" s="117"/>
      <c r="BC89" s="117"/>
      <c r="BD89" s="117"/>
      <c r="BE89" s="117"/>
      <c r="BF89" s="117"/>
      <c r="BG89" s="132"/>
      <c r="BH89" s="57" t="s">
        <v>850</v>
      </c>
      <c r="BI89" s="364" t="s">
        <v>941</v>
      </c>
    </row>
    <row r="90" spans="1:150" s="101" customFormat="1" ht="25.5" hidden="1" customHeight="1" x14ac:dyDescent="0.25">
      <c r="A90" s="39" t="s">
        <v>523</v>
      </c>
      <c r="B90" s="87" t="s">
        <v>524</v>
      </c>
      <c r="C90" s="92" t="s">
        <v>525</v>
      </c>
      <c r="D90" s="93" t="s">
        <v>526</v>
      </c>
      <c r="E90" s="90" t="s">
        <v>527</v>
      </c>
      <c r="F90" s="90" t="s">
        <v>162</v>
      </c>
      <c r="G90" s="90" t="s">
        <v>512</v>
      </c>
      <c r="H90" s="90" t="s">
        <v>165</v>
      </c>
      <c r="I90" s="90" t="s">
        <v>115</v>
      </c>
      <c r="J90" s="90"/>
      <c r="K90" s="90"/>
      <c r="L90" s="90"/>
      <c r="M90" s="90"/>
      <c r="N90" s="91">
        <v>14262.54</v>
      </c>
      <c r="O90" s="91"/>
      <c r="P90" s="91">
        <v>1069.68</v>
      </c>
      <c r="Q90" s="91">
        <v>1069.7</v>
      </c>
      <c r="R90" s="91"/>
      <c r="S90" s="91">
        <v>12123.16</v>
      </c>
      <c r="T90" s="43">
        <v>43312</v>
      </c>
      <c r="U90" s="44">
        <v>43371</v>
      </c>
      <c r="V90" s="44">
        <v>43434</v>
      </c>
      <c r="W90" s="45">
        <v>43830</v>
      </c>
      <c r="X90" s="91"/>
      <c r="Y90" s="91"/>
      <c r="Z90" s="91">
        <f>S90/12</f>
        <v>1010.2633333333333</v>
      </c>
      <c r="AA90" s="91">
        <f>S90-Z90</f>
        <v>11112.896666666667</v>
      </c>
      <c r="AB90" s="91"/>
      <c r="AC90" s="91"/>
      <c r="AD90" s="149"/>
      <c r="AE90" s="131"/>
      <c r="AF90" s="133">
        <v>27</v>
      </c>
      <c r="AG90" s="116" t="s">
        <v>757</v>
      </c>
      <c r="AH90" s="117"/>
      <c r="AI90" s="117"/>
      <c r="AJ90" s="131"/>
      <c r="AK90" s="117"/>
      <c r="AL90" s="117"/>
      <c r="AM90" s="117"/>
      <c r="AN90" s="117"/>
      <c r="AO90" s="117"/>
      <c r="AP90" s="117" t="s">
        <v>223</v>
      </c>
      <c r="AQ90" s="116" t="s">
        <v>758</v>
      </c>
      <c r="AR90" s="117">
        <v>1409</v>
      </c>
      <c r="AS90" s="117" t="s">
        <v>224</v>
      </c>
      <c r="AT90" s="116" t="s">
        <v>759</v>
      </c>
      <c r="AU90" s="117">
        <v>1</v>
      </c>
      <c r="AV90" s="117"/>
      <c r="AW90" s="117"/>
      <c r="AX90" s="117"/>
      <c r="AY90" s="117"/>
      <c r="AZ90" s="117"/>
      <c r="BA90" s="117"/>
      <c r="BB90" s="117"/>
      <c r="BC90" s="117"/>
      <c r="BD90" s="117"/>
      <c r="BE90" s="117"/>
      <c r="BF90" s="117"/>
      <c r="BG90" s="132"/>
      <c r="BH90" s="57" t="s">
        <v>854</v>
      </c>
      <c r="BI90" s="364" t="s">
        <v>941</v>
      </c>
    </row>
    <row r="91" spans="1:150" s="101" customFormat="1" ht="25.5" hidden="1" customHeight="1" x14ac:dyDescent="0.25">
      <c r="A91" s="39" t="s">
        <v>528</v>
      </c>
      <c r="B91" s="87" t="s">
        <v>529</v>
      </c>
      <c r="C91" s="92" t="s">
        <v>530</v>
      </c>
      <c r="D91" s="93" t="s">
        <v>531</v>
      </c>
      <c r="E91" s="90" t="s">
        <v>532</v>
      </c>
      <c r="F91" s="90" t="s">
        <v>162</v>
      </c>
      <c r="G91" s="90" t="s">
        <v>512</v>
      </c>
      <c r="H91" s="90" t="s">
        <v>165</v>
      </c>
      <c r="I91" s="90" t="s">
        <v>115</v>
      </c>
      <c r="J91" s="90"/>
      <c r="K91" s="90"/>
      <c r="L91" s="90"/>
      <c r="M91" s="90"/>
      <c r="N91" s="91">
        <v>21476.829999999998</v>
      </c>
      <c r="O91" s="91"/>
      <c r="P91" s="91">
        <v>1610.75</v>
      </c>
      <c r="Q91" s="91">
        <v>1610.77</v>
      </c>
      <c r="R91" s="91"/>
      <c r="S91" s="91">
        <v>18255.310000000001</v>
      </c>
      <c r="T91" s="43">
        <v>43312</v>
      </c>
      <c r="U91" s="44">
        <v>43371</v>
      </c>
      <c r="V91" s="44">
        <v>43434</v>
      </c>
      <c r="W91" s="45">
        <v>43830</v>
      </c>
      <c r="X91" s="91"/>
      <c r="Y91" s="91"/>
      <c r="Z91" s="91">
        <f>S91/12</f>
        <v>1521.2758333333334</v>
      </c>
      <c r="AA91" s="91">
        <f>S91-Z91</f>
        <v>16734.034166666668</v>
      </c>
      <c r="AB91" s="91"/>
      <c r="AC91" s="91"/>
      <c r="AD91" s="149"/>
      <c r="AE91" s="131"/>
      <c r="AF91" s="133">
        <v>27</v>
      </c>
      <c r="AG91" s="116" t="s">
        <v>757</v>
      </c>
      <c r="AH91" s="117"/>
      <c r="AI91" s="117"/>
      <c r="AJ91" s="131"/>
      <c r="AK91" s="117"/>
      <c r="AL91" s="117"/>
      <c r="AM91" s="117"/>
      <c r="AN91" s="117"/>
      <c r="AO91" s="117"/>
      <c r="AP91" s="117" t="s">
        <v>223</v>
      </c>
      <c r="AQ91" s="116" t="s">
        <v>758</v>
      </c>
      <c r="AR91" s="117">
        <v>2354</v>
      </c>
      <c r="AS91" s="117" t="s">
        <v>224</v>
      </c>
      <c r="AT91" s="116" t="s">
        <v>759</v>
      </c>
      <c r="AU91" s="117">
        <v>1</v>
      </c>
      <c r="AV91" s="117"/>
      <c r="AW91" s="117"/>
      <c r="AX91" s="117"/>
      <c r="AY91" s="117"/>
      <c r="AZ91" s="117"/>
      <c r="BA91" s="117"/>
      <c r="BB91" s="117"/>
      <c r="BC91" s="117"/>
      <c r="BD91" s="117"/>
      <c r="BE91" s="117"/>
      <c r="BF91" s="117"/>
      <c r="BG91" s="132"/>
      <c r="BH91" s="57" t="s">
        <v>853</v>
      </c>
      <c r="BI91" s="364" t="s">
        <v>941</v>
      </c>
    </row>
    <row r="92" spans="1:150" s="101" customFormat="1" ht="25.5" hidden="1" customHeight="1" x14ac:dyDescent="0.25">
      <c r="A92" s="39" t="s">
        <v>533</v>
      </c>
      <c r="B92" s="87" t="s">
        <v>534</v>
      </c>
      <c r="C92" s="92" t="s">
        <v>535</v>
      </c>
      <c r="D92" s="93" t="s">
        <v>536</v>
      </c>
      <c r="E92" s="90" t="s">
        <v>537</v>
      </c>
      <c r="F92" s="90" t="s">
        <v>162</v>
      </c>
      <c r="G92" s="90" t="s">
        <v>316</v>
      </c>
      <c r="H92" s="90" t="s">
        <v>165</v>
      </c>
      <c r="I92" s="90" t="s">
        <v>115</v>
      </c>
      <c r="J92" s="90"/>
      <c r="K92" s="90"/>
      <c r="L92" s="90"/>
      <c r="M92" s="90"/>
      <c r="N92" s="91">
        <v>100219.43</v>
      </c>
      <c r="O92" s="91">
        <v>7516.46</v>
      </c>
      <c r="P92" s="91">
        <v>7516.45</v>
      </c>
      <c r="Q92" s="91"/>
      <c r="R92" s="91"/>
      <c r="S92" s="91">
        <v>85186.52</v>
      </c>
      <c r="T92" s="43">
        <v>43312</v>
      </c>
      <c r="U92" s="44">
        <v>43358</v>
      </c>
      <c r="V92" s="44">
        <v>43465</v>
      </c>
      <c r="W92" s="45">
        <v>43920</v>
      </c>
      <c r="X92" s="91"/>
      <c r="Y92" s="91"/>
      <c r="Z92" s="91"/>
      <c r="AA92" s="91">
        <f>S92/21*12</f>
        <v>48678.01142857143</v>
      </c>
      <c r="AB92" s="91">
        <f>S92-AA92</f>
        <v>36508.508571428574</v>
      </c>
      <c r="AC92" s="91"/>
      <c r="AD92" s="149"/>
      <c r="AE92" s="131"/>
      <c r="AF92" s="133">
        <v>27</v>
      </c>
      <c r="AG92" s="116" t="s">
        <v>757</v>
      </c>
      <c r="AH92" s="117"/>
      <c r="AI92" s="117"/>
      <c r="AJ92" s="131"/>
      <c r="AK92" s="117"/>
      <c r="AL92" s="117"/>
      <c r="AM92" s="117"/>
      <c r="AN92" s="117"/>
      <c r="AO92" s="117"/>
      <c r="AP92" s="117" t="s">
        <v>223</v>
      </c>
      <c r="AQ92" s="116" t="s">
        <v>758</v>
      </c>
      <c r="AR92" s="117">
        <v>6018</v>
      </c>
      <c r="AS92" s="117" t="s">
        <v>224</v>
      </c>
      <c r="AT92" s="116" t="s">
        <v>759</v>
      </c>
      <c r="AU92" s="117">
        <v>1</v>
      </c>
      <c r="AV92" s="117"/>
      <c r="AW92" s="117"/>
      <c r="AX92" s="117"/>
      <c r="AY92" s="117"/>
      <c r="AZ92" s="117"/>
      <c r="BA92" s="117"/>
      <c r="BB92" s="117"/>
      <c r="BC92" s="117"/>
      <c r="BD92" s="117"/>
      <c r="BE92" s="117"/>
      <c r="BF92" s="117"/>
      <c r="BG92" s="132"/>
      <c r="BH92" s="57" t="s">
        <v>844</v>
      </c>
      <c r="BI92" s="364" t="s">
        <v>941</v>
      </c>
    </row>
    <row r="93" spans="1:150" s="101" customFormat="1" ht="25.5" hidden="1" customHeight="1" x14ac:dyDescent="0.25">
      <c r="A93" s="39" t="s">
        <v>538</v>
      </c>
      <c r="B93" s="87" t="s">
        <v>539</v>
      </c>
      <c r="C93" s="92" t="s">
        <v>540</v>
      </c>
      <c r="D93" s="93" t="s">
        <v>541</v>
      </c>
      <c r="E93" s="90" t="s">
        <v>542</v>
      </c>
      <c r="F93" s="90" t="s">
        <v>162</v>
      </c>
      <c r="G93" s="90" t="s">
        <v>316</v>
      </c>
      <c r="H93" s="90" t="s">
        <v>165</v>
      </c>
      <c r="I93" s="90" t="s">
        <v>115</v>
      </c>
      <c r="J93" s="90"/>
      <c r="K93" s="90"/>
      <c r="L93" s="90"/>
      <c r="M93" s="90"/>
      <c r="N93" s="91">
        <v>52703.69</v>
      </c>
      <c r="O93" s="91"/>
      <c r="P93" s="91">
        <v>3952.78</v>
      </c>
      <c r="Q93" s="91">
        <v>3952.77</v>
      </c>
      <c r="R93" s="91"/>
      <c r="S93" s="91">
        <v>44798.14</v>
      </c>
      <c r="T93" s="43">
        <v>43312</v>
      </c>
      <c r="U93" s="44">
        <v>43358</v>
      </c>
      <c r="V93" s="44">
        <v>43465</v>
      </c>
      <c r="W93" s="45">
        <v>43889</v>
      </c>
      <c r="X93" s="91"/>
      <c r="Y93" s="91"/>
      <c r="Z93" s="91">
        <f>S93/16.5*0.5</f>
        <v>1357.5193939393939</v>
      </c>
      <c r="AA93" s="91">
        <f>S93/16.5*12</f>
        <v>32580.465454545454</v>
      </c>
      <c r="AB93" s="91">
        <f>S93-AA93-Z93</f>
        <v>10860.155151515151</v>
      </c>
      <c r="AC93" s="91"/>
      <c r="AD93" s="149"/>
      <c r="AE93" s="131"/>
      <c r="AF93" s="133">
        <v>27</v>
      </c>
      <c r="AG93" s="116" t="s">
        <v>757</v>
      </c>
      <c r="AH93" s="117"/>
      <c r="AI93" s="117"/>
      <c r="AJ93" s="131"/>
      <c r="AK93" s="117"/>
      <c r="AL93" s="117"/>
      <c r="AM93" s="117"/>
      <c r="AN93" s="117"/>
      <c r="AO93" s="117"/>
      <c r="AP93" s="117" t="s">
        <v>223</v>
      </c>
      <c r="AQ93" s="116" t="s">
        <v>758</v>
      </c>
      <c r="AR93" s="117">
        <v>2231</v>
      </c>
      <c r="AS93" s="117" t="s">
        <v>224</v>
      </c>
      <c r="AT93" s="116" t="s">
        <v>759</v>
      </c>
      <c r="AU93" s="117">
        <v>3</v>
      </c>
      <c r="AV93" s="117"/>
      <c r="AW93" s="117"/>
      <c r="AX93" s="117"/>
      <c r="AY93" s="117"/>
      <c r="AZ93" s="117"/>
      <c r="BA93" s="117"/>
      <c r="BB93" s="117"/>
      <c r="BC93" s="117"/>
      <c r="BD93" s="117"/>
      <c r="BE93" s="117"/>
      <c r="BF93" s="117"/>
      <c r="BG93" s="132"/>
      <c r="BH93" s="57" t="s">
        <v>845</v>
      </c>
      <c r="BI93" s="364" t="s">
        <v>941</v>
      </c>
    </row>
    <row r="94" spans="1:150" s="101" customFormat="1" ht="25.5" hidden="1" customHeight="1" x14ac:dyDescent="0.25">
      <c r="A94" s="39" t="s">
        <v>543</v>
      </c>
      <c r="B94" s="87" t="s">
        <v>544</v>
      </c>
      <c r="C94" s="92" t="s">
        <v>545</v>
      </c>
      <c r="D94" s="93" t="s">
        <v>546</v>
      </c>
      <c r="E94" s="90" t="s">
        <v>547</v>
      </c>
      <c r="F94" s="90" t="s">
        <v>162</v>
      </c>
      <c r="G94" s="90" t="s">
        <v>316</v>
      </c>
      <c r="H94" s="90" t="s">
        <v>165</v>
      </c>
      <c r="I94" s="90" t="s">
        <v>115</v>
      </c>
      <c r="J94" s="90"/>
      <c r="K94" s="90"/>
      <c r="L94" s="90"/>
      <c r="M94" s="90"/>
      <c r="N94" s="91">
        <v>13540.07</v>
      </c>
      <c r="O94" s="91">
        <v>1015.51</v>
      </c>
      <c r="P94" s="91">
        <v>1015.5</v>
      </c>
      <c r="Q94" s="91"/>
      <c r="R94" s="91"/>
      <c r="S94" s="91">
        <v>11509.06</v>
      </c>
      <c r="T94" s="43">
        <v>43312</v>
      </c>
      <c r="U94" s="44">
        <v>43358</v>
      </c>
      <c r="V94" s="44">
        <v>43465</v>
      </c>
      <c r="W94" s="45">
        <v>43889</v>
      </c>
      <c r="X94" s="91"/>
      <c r="Y94" s="91"/>
      <c r="Z94" s="91">
        <f>S94/17.5*0.5</f>
        <v>328.83028571428571</v>
      </c>
      <c r="AA94" s="91">
        <f>S94/17.5*12</f>
        <v>7891.9268571428565</v>
      </c>
      <c r="AB94" s="91">
        <f>S94-AA94-Z94</f>
        <v>3288.3028571428572</v>
      </c>
      <c r="AC94" s="91"/>
      <c r="AD94" s="149"/>
      <c r="AE94" s="131"/>
      <c r="AF94" s="133">
        <v>27</v>
      </c>
      <c r="AG94" s="116" t="s">
        <v>757</v>
      </c>
      <c r="AH94" s="117"/>
      <c r="AI94" s="117"/>
      <c r="AJ94" s="131"/>
      <c r="AK94" s="117"/>
      <c r="AL94" s="117"/>
      <c r="AM94" s="117"/>
      <c r="AN94" s="117"/>
      <c r="AO94" s="117"/>
      <c r="AP94" s="117" t="s">
        <v>223</v>
      </c>
      <c r="AQ94" s="116" t="s">
        <v>758</v>
      </c>
      <c r="AR94" s="117">
        <v>1137</v>
      </c>
      <c r="AS94" s="117" t="s">
        <v>224</v>
      </c>
      <c r="AT94" s="116" t="s">
        <v>759</v>
      </c>
      <c r="AU94" s="117">
        <v>1</v>
      </c>
      <c r="AV94" s="117"/>
      <c r="AW94" s="117"/>
      <c r="AX94" s="117"/>
      <c r="AY94" s="117"/>
      <c r="AZ94" s="117"/>
      <c r="BA94" s="117"/>
      <c r="BB94" s="117"/>
      <c r="BC94" s="117"/>
      <c r="BD94" s="117"/>
      <c r="BE94" s="117"/>
      <c r="BF94" s="117"/>
      <c r="BG94" s="132"/>
      <c r="BH94" s="57" t="s">
        <v>847</v>
      </c>
      <c r="BI94" s="364" t="s">
        <v>941</v>
      </c>
    </row>
    <row r="95" spans="1:150" s="101" customFormat="1" ht="25.5" hidden="1" customHeight="1" x14ac:dyDescent="0.25">
      <c r="A95" s="39" t="s">
        <v>548</v>
      </c>
      <c r="B95" s="87" t="s">
        <v>549</v>
      </c>
      <c r="C95" s="92" t="s">
        <v>550</v>
      </c>
      <c r="D95" s="93" t="s">
        <v>551</v>
      </c>
      <c r="E95" s="90" t="s">
        <v>552</v>
      </c>
      <c r="F95" s="90" t="s">
        <v>162</v>
      </c>
      <c r="G95" s="90" t="s">
        <v>316</v>
      </c>
      <c r="H95" s="90" t="s">
        <v>165</v>
      </c>
      <c r="I95" s="90" t="s">
        <v>115</v>
      </c>
      <c r="J95" s="90"/>
      <c r="K95" s="90"/>
      <c r="L95" s="90"/>
      <c r="M95" s="90"/>
      <c r="N95" s="91">
        <v>14200</v>
      </c>
      <c r="O95" s="91">
        <v>1065</v>
      </c>
      <c r="P95" s="91">
        <v>1065</v>
      </c>
      <c r="Q95" s="91"/>
      <c r="R95" s="91"/>
      <c r="S95" s="91">
        <v>12070</v>
      </c>
      <c r="T95" s="43">
        <v>43312</v>
      </c>
      <c r="U95" s="44">
        <v>43373</v>
      </c>
      <c r="V95" s="44">
        <v>43465</v>
      </c>
      <c r="W95" s="45">
        <v>43889</v>
      </c>
      <c r="X95" s="91"/>
      <c r="Y95" s="91"/>
      <c r="Z95" s="91"/>
      <c r="AA95" s="91">
        <f>S95/16*12</f>
        <v>9052.5</v>
      </c>
      <c r="AB95" s="91">
        <f>S95-AA95</f>
        <v>3017.5</v>
      </c>
      <c r="AC95" s="91"/>
      <c r="AD95" s="149"/>
      <c r="AE95" s="131"/>
      <c r="AF95" s="133">
        <v>27</v>
      </c>
      <c r="AG95" s="116" t="s">
        <v>757</v>
      </c>
      <c r="AH95" s="117"/>
      <c r="AI95" s="117"/>
      <c r="AJ95" s="131"/>
      <c r="AK95" s="117"/>
      <c r="AL95" s="117"/>
      <c r="AM95" s="117"/>
      <c r="AN95" s="117"/>
      <c r="AO95" s="117"/>
      <c r="AP95" s="117" t="s">
        <v>223</v>
      </c>
      <c r="AQ95" s="116" t="s">
        <v>758</v>
      </c>
      <c r="AR95" s="117">
        <v>1141</v>
      </c>
      <c r="AS95" s="117" t="s">
        <v>224</v>
      </c>
      <c r="AT95" s="116" t="s">
        <v>759</v>
      </c>
      <c r="AU95" s="117">
        <v>1</v>
      </c>
      <c r="AV95" s="117"/>
      <c r="AW95" s="117"/>
      <c r="AX95" s="117"/>
      <c r="AY95" s="117"/>
      <c r="AZ95" s="117"/>
      <c r="BA95" s="117"/>
      <c r="BB95" s="117"/>
      <c r="BC95" s="117"/>
      <c r="BD95" s="117"/>
      <c r="BE95" s="117"/>
      <c r="BF95" s="117"/>
      <c r="BG95" s="132"/>
      <c r="BH95" s="57" t="s">
        <v>840</v>
      </c>
      <c r="BI95" s="364" t="s">
        <v>941</v>
      </c>
    </row>
    <row r="96" spans="1:150" s="101" customFormat="1" ht="25.5" hidden="1" customHeight="1" x14ac:dyDescent="0.25">
      <c r="A96" s="39" t="s">
        <v>553</v>
      </c>
      <c r="B96" s="87" t="s">
        <v>554</v>
      </c>
      <c r="C96" s="92" t="s">
        <v>555</v>
      </c>
      <c r="D96" s="93" t="s">
        <v>556</v>
      </c>
      <c r="E96" s="90" t="s">
        <v>557</v>
      </c>
      <c r="F96" s="90" t="s">
        <v>162</v>
      </c>
      <c r="G96" s="90" t="s">
        <v>316</v>
      </c>
      <c r="H96" s="90" t="s">
        <v>165</v>
      </c>
      <c r="I96" s="90" t="s">
        <v>115</v>
      </c>
      <c r="J96" s="90"/>
      <c r="K96" s="90"/>
      <c r="L96" s="90"/>
      <c r="M96" s="90"/>
      <c r="N96" s="91">
        <v>19369.03</v>
      </c>
      <c r="O96" s="91">
        <v>1452.69</v>
      </c>
      <c r="P96" s="91">
        <v>1452.67</v>
      </c>
      <c r="Q96" s="91"/>
      <c r="R96" s="91"/>
      <c r="S96" s="91">
        <v>16463.669999999998</v>
      </c>
      <c r="T96" s="43">
        <v>43312</v>
      </c>
      <c r="U96" s="44">
        <v>43358</v>
      </c>
      <c r="V96" s="44">
        <v>43465</v>
      </c>
      <c r="W96" s="45">
        <v>43889</v>
      </c>
      <c r="X96" s="91"/>
      <c r="Y96" s="91"/>
      <c r="Z96" s="91">
        <f>S96/17.5*0.5</f>
        <v>470.39057142857138</v>
      </c>
      <c r="AA96" s="91">
        <f>S96/17.5*12</f>
        <v>11289.373714285714</v>
      </c>
      <c r="AB96" s="91">
        <f>S96-AA96-Z96</f>
        <v>4703.9057142857137</v>
      </c>
      <c r="AC96" s="91"/>
      <c r="AD96" s="149"/>
      <c r="AE96" s="131"/>
      <c r="AF96" s="133">
        <v>27</v>
      </c>
      <c r="AG96" s="116" t="s">
        <v>757</v>
      </c>
      <c r="AH96" s="117"/>
      <c r="AI96" s="117"/>
      <c r="AJ96" s="131"/>
      <c r="AK96" s="117"/>
      <c r="AL96" s="117"/>
      <c r="AM96" s="117"/>
      <c r="AN96" s="117"/>
      <c r="AO96" s="117"/>
      <c r="AP96" s="117" t="s">
        <v>223</v>
      </c>
      <c r="AQ96" s="116" t="s">
        <v>758</v>
      </c>
      <c r="AR96" s="117">
        <v>1235</v>
      </c>
      <c r="AS96" s="117" t="s">
        <v>224</v>
      </c>
      <c r="AT96" s="116" t="s">
        <v>759</v>
      </c>
      <c r="AU96" s="117">
        <v>1</v>
      </c>
      <c r="AV96" s="117"/>
      <c r="AW96" s="117"/>
      <c r="AX96" s="117"/>
      <c r="AY96" s="117"/>
      <c r="AZ96" s="117"/>
      <c r="BA96" s="117"/>
      <c r="BB96" s="117"/>
      <c r="BC96" s="117"/>
      <c r="BD96" s="117"/>
      <c r="BE96" s="117"/>
      <c r="BF96" s="117"/>
      <c r="BG96" s="132"/>
      <c r="BH96" s="57" t="s">
        <v>848</v>
      </c>
      <c r="BI96" s="364" t="s">
        <v>941</v>
      </c>
    </row>
    <row r="97" spans="1:150" s="101" customFormat="1" ht="25.5" hidden="1" customHeight="1" x14ac:dyDescent="0.25">
      <c r="A97" s="39" t="s">
        <v>558</v>
      </c>
      <c r="B97" s="87" t="s">
        <v>559</v>
      </c>
      <c r="C97" s="92" t="s">
        <v>560</v>
      </c>
      <c r="D97" s="93" t="s">
        <v>561</v>
      </c>
      <c r="E97" s="90" t="s">
        <v>562</v>
      </c>
      <c r="F97" s="90" t="s">
        <v>162</v>
      </c>
      <c r="G97" s="90" t="s">
        <v>316</v>
      </c>
      <c r="H97" s="90" t="s">
        <v>165</v>
      </c>
      <c r="I97" s="90" t="s">
        <v>115</v>
      </c>
      <c r="J97" s="90"/>
      <c r="K97" s="90"/>
      <c r="L97" s="90"/>
      <c r="M97" s="90"/>
      <c r="N97" s="91">
        <v>17182</v>
      </c>
      <c r="O97" s="91">
        <v>1165.27</v>
      </c>
      <c r="P97" s="91">
        <v>2457.58</v>
      </c>
      <c r="Q97" s="91"/>
      <c r="R97" s="91">
        <v>1645.05</v>
      </c>
      <c r="S97" s="91">
        <v>11914.1</v>
      </c>
      <c r="T97" s="43">
        <v>43312</v>
      </c>
      <c r="U97" s="44">
        <v>43464</v>
      </c>
      <c r="V97" s="44">
        <v>43554</v>
      </c>
      <c r="W97" s="45">
        <v>43830</v>
      </c>
      <c r="X97" s="91"/>
      <c r="Y97" s="91"/>
      <c r="Z97" s="91"/>
      <c r="AA97" s="91">
        <f>S97</f>
        <v>11914.1</v>
      </c>
      <c r="AB97" s="91"/>
      <c r="AC97" s="91"/>
      <c r="AD97" s="149"/>
      <c r="AE97" s="131"/>
      <c r="AF97" s="133">
        <v>27</v>
      </c>
      <c r="AG97" s="116" t="s">
        <v>757</v>
      </c>
      <c r="AH97" s="117"/>
      <c r="AI97" s="117"/>
      <c r="AJ97" s="131"/>
      <c r="AK97" s="117"/>
      <c r="AL97" s="117"/>
      <c r="AM97" s="117"/>
      <c r="AN97" s="117"/>
      <c r="AO97" s="117"/>
      <c r="AP97" s="117" t="s">
        <v>223</v>
      </c>
      <c r="AQ97" s="116" t="s">
        <v>758</v>
      </c>
      <c r="AR97" s="117">
        <v>960</v>
      </c>
      <c r="AS97" s="117" t="s">
        <v>224</v>
      </c>
      <c r="AT97" s="116" t="s">
        <v>759</v>
      </c>
      <c r="AU97" s="117">
        <v>1</v>
      </c>
      <c r="AV97" s="117"/>
      <c r="AW97" s="117"/>
      <c r="AX97" s="117"/>
      <c r="AY97" s="117"/>
      <c r="AZ97" s="117"/>
      <c r="BA97" s="117"/>
      <c r="BB97" s="117"/>
      <c r="BC97" s="117"/>
      <c r="BD97" s="117"/>
      <c r="BE97" s="117"/>
      <c r="BF97" s="117"/>
      <c r="BG97" s="132"/>
      <c r="BH97" s="57" t="s">
        <v>855</v>
      </c>
      <c r="BI97" s="364" t="s">
        <v>941</v>
      </c>
    </row>
    <row r="98" spans="1:150" s="101" customFormat="1" ht="25.5" hidden="1" customHeight="1" x14ac:dyDescent="0.25">
      <c r="A98" s="39" t="s">
        <v>563</v>
      </c>
      <c r="B98" s="87" t="s">
        <v>564</v>
      </c>
      <c r="C98" s="92" t="s">
        <v>565</v>
      </c>
      <c r="D98" s="93" t="s">
        <v>566</v>
      </c>
      <c r="E98" s="90" t="s">
        <v>567</v>
      </c>
      <c r="F98" s="90" t="s">
        <v>162</v>
      </c>
      <c r="G98" s="90" t="s">
        <v>568</v>
      </c>
      <c r="H98" s="90" t="s">
        <v>165</v>
      </c>
      <c r="I98" s="90" t="s">
        <v>115</v>
      </c>
      <c r="J98" s="90"/>
      <c r="K98" s="90"/>
      <c r="L98" s="90"/>
      <c r="M98" s="90"/>
      <c r="N98" s="91">
        <v>258998.59</v>
      </c>
      <c r="O98" s="91">
        <v>19426.18</v>
      </c>
      <c r="P98" s="91">
        <v>19426.16</v>
      </c>
      <c r="Q98" s="91"/>
      <c r="R98" s="91"/>
      <c r="S98" s="91">
        <v>220146.25</v>
      </c>
      <c r="T98" s="43">
        <v>43312</v>
      </c>
      <c r="U98" s="44">
        <v>43363</v>
      </c>
      <c r="V98" s="44">
        <v>43434</v>
      </c>
      <c r="W98" s="45">
        <v>44286</v>
      </c>
      <c r="X98" s="91"/>
      <c r="Y98" s="91"/>
      <c r="Z98" s="91">
        <f>S98/17*1</f>
        <v>12949.779411764706</v>
      </c>
      <c r="AA98" s="91">
        <f>S98/17*12</f>
        <v>155397.35294117648</v>
      </c>
      <c r="AB98" s="91">
        <f>S98-Z98-AA98</f>
        <v>51799.117647058825</v>
      </c>
      <c r="AC98" s="91"/>
      <c r="AD98" s="149"/>
      <c r="AE98" s="131"/>
      <c r="AF98" s="133">
        <v>27</v>
      </c>
      <c r="AG98" s="116" t="s">
        <v>757</v>
      </c>
      <c r="AH98" s="117"/>
      <c r="AI98" s="117"/>
      <c r="AJ98" s="131"/>
      <c r="AK98" s="117"/>
      <c r="AL98" s="117"/>
      <c r="AM98" s="117"/>
      <c r="AN98" s="117"/>
      <c r="AO98" s="117"/>
      <c r="AP98" s="117" t="s">
        <v>223</v>
      </c>
      <c r="AQ98" s="116" t="s">
        <v>758</v>
      </c>
      <c r="AR98" s="117">
        <v>12800</v>
      </c>
      <c r="AS98" s="117" t="s">
        <v>224</v>
      </c>
      <c r="AT98" s="116" t="s">
        <v>759</v>
      </c>
      <c r="AU98" s="117">
        <v>1</v>
      </c>
      <c r="AV98" s="117"/>
      <c r="AW98" s="117"/>
      <c r="AX98" s="117"/>
      <c r="AY98" s="117"/>
      <c r="AZ98" s="117"/>
      <c r="BA98" s="117"/>
      <c r="BB98" s="117"/>
      <c r="BC98" s="117"/>
      <c r="BD98" s="117"/>
      <c r="BE98" s="117"/>
      <c r="BF98" s="117"/>
      <c r="BG98" s="132"/>
      <c r="BH98" s="57" t="s">
        <v>846</v>
      </c>
      <c r="BI98" s="364" t="s">
        <v>941</v>
      </c>
    </row>
    <row r="99" spans="1:150" s="101" customFormat="1" ht="25.5" hidden="1" customHeight="1" x14ac:dyDescent="0.25">
      <c r="A99" s="39" t="s">
        <v>569</v>
      </c>
      <c r="B99" s="87" t="s">
        <v>570</v>
      </c>
      <c r="C99" s="92" t="s">
        <v>571</v>
      </c>
      <c r="D99" s="93" t="s">
        <v>572</v>
      </c>
      <c r="E99" s="90" t="s">
        <v>573</v>
      </c>
      <c r="F99" s="90" t="s">
        <v>162</v>
      </c>
      <c r="G99" s="90" t="s">
        <v>568</v>
      </c>
      <c r="H99" s="90" t="s">
        <v>165</v>
      </c>
      <c r="I99" s="90" t="s">
        <v>115</v>
      </c>
      <c r="J99" s="90"/>
      <c r="K99" s="90"/>
      <c r="L99" s="90"/>
      <c r="M99" s="90"/>
      <c r="N99" s="91">
        <v>47242</v>
      </c>
      <c r="O99" s="91"/>
      <c r="P99" s="91">
        <v>3543.15</v>
      </c>
      <c r="Q99" s="91">
        <v>3543.15</v>
      </c>
      <c r="R99" s="91"/>
      <c r="S99" s="91">
        <v>40155.699999999997</v>
      </c>
      <c r="T99" s="43">
        <v>43312</v>
      </c>
      <c r="U99" s="44">
        <v>43332</v>
      </c>
      <c r="V99" s="44">
        <v>43403</v>
      </c>
      <c r="W99" s="45">
        <v>43646</v>
      </c>
      <c r="X99" s="91"/>
      <c r="Y99" s="91"/>
      <c r="Z99" s="91">
        <f>S99/6*2</f>
        <v>13385.233333333332</v>
      </c>
      <c r="AA99" s="91">
        <f>S99-Z99</f>
        <v>26770.466666666667</v>
      </c>
      <c r="AB99" s="91"/>
      <c r="AC99" s="91"/>
      <c r="AD99" s="149"/>
      <c r="AE99" s="131"/>
      <c r="AF99" s="133">
        <v>27</v>
      </c>
      <c r="AG99" s="116" t="s">
        <v>757</v>
      </c>
      <c r="AH99" s="117"/>
      <c r="AI99" s="117"/>
      <c r="AJ99" s="131"/>
      <c r="AK99" s="117"/>
      <c r="AL99" s="117"/>
      <c r="AM99" s="117"/>
      <c r="AN99" s="117"/>
      <c r="AO99" s="117"/>
      <c r="AP99" s="117" t="s">
        <v>223</v>
      </c>
      <c r="AQ99" s="116" t="s">
        <v>758</v>
      </c>
      <c r="AR99" s="117">
        <v>1600</v>
      </c>
      <c r="AS99" s="117" t="s">
        <v>224</v>
      </c>
      <c r="AT99" s="116" t="s">
        <v>759</v>
      </c>
      <c r="AU99" s="117">
        <v>1</v>
      </c>
      <c r="AV99" s="117"/>
      <c r="AW99" s="117"/>
      <c r="AX99" s="117"/>
      <c r="AY99" s="117"/>
      <c r="AZ99" s="117"/>
      <c r="BA99" s="117"/>
      <c r="BB99" s="117"/>
      <c r="BC99" s="117"/>
      <c r="BD99" s="117"/>
      <c r="BE99" s="117"/>
      <c r="BF99" s="117"/>
      <c r="BG99" s="132"/>
      <c r="BH99" s="57" t="s">
        <v>839</v>
      </c>
      <c r="BI99" s="364" t="s">
        <v>941</v>
      </c>
    </row>
    <row r="100" spans="1:150" s="101" customFormat="1" ht="25.5" hidden="1" customHeight="1" x14ac:dyDescent="0.25">
      <c r="A100" s="39" t="s">
        <v>574</v>
      </c>
      <c r="B100" s="87" t="s">
        <v>575</v>
      </c>
      <c r="C100" s="92" t="s">
        <v>576</v>
      </c>
      <c r="D100" s="93" t="s">
        <v>577</v>
      </c>
      <c r="E100" s="90" t="s">
        <v>578</v>
      </c>
      <c r="F100" s="90" t="s">
        <v>162</v>
      </c>
      <c r="G100" s="90" t="s">
        <v>568</v>
      </c>
      <c r="H100" s="90" t="s">
        <v>165</v>
      </c>
      <c r="I100" s="90" t="s">
        <v>115</v>
      </c>
      <c r="J100" s="90"/>
      <c r="K100" s="90"/>
      <c r="L100" s="90"/>
      <c r="M100" s="90"/>
      <c r="N100" s="91">
        <v>26893</v>
      </c>
      <c r="O100" s="91"/>
      <c r="P100" s="91">
        <v>0</v>
      </c>
      <c r="Q100" s="91">
        <v>4948.3</v>
      </c>
      <c r="R100" s="91"/>
      <c r="S100" s="91">
        <v>21944.7</v>
      </c>
      <c r="T100" s="43">
        <v>43312</v>
      </c>
      <c r="U100" s="44">
        <v>43348</v>
      </c>
      <c r="V100" s="44">
        <v>43434</v>
      </c>
      <c r="W100" s="45">
        <v>43646</v>
      </c>
      <c r="X100" s="91"/>
      <c r="Y100" s="91"/>
      <c r="Z100" s="91">
        <f>S100/13</f>
        <v>1688.0538461538463</v>
      </c>
      <c r="AA100" s="91">
        <f>S100-Z100</f>
        <v>20256.646153846155</v>
      </c>
      <c r="AB100" s="91"/>
      <c r="AC100" s="91"/>
      <c r="AD100" s="149"/>
      <c r="AE100" s="131"/>
      <c r="AF100" s="133">
        <v>27</v>
      </c>
      <c r="AG100" s="116" t="s">
        <v>757</v>
      </c>
      <c r="AH100" s="117"/>
      <c r="AI100" s="117"/>
      <c r="AJ100" s="131"/>
      <c r="AK100" s="117"/>
      <c r="AL100" s="117"/>
      <c r="AM100" s="117"/>
      <c r="AN100" s="117"/>
      <c r="AO100" s="117"/>
      <c r="AP100" s="117" t="s">
        <v>223</v>
      </c>
      <c r="AQ100" s="116" t="s">
        <v>758</v>
      </c>
      <c r="AR100" s="117">
        <v>1000</v>
      </c>
      <c r="AS100" s="117" t="s">
        <v>224</v>
      </c>
      <c r="AT100" s="116" t="s">
        <v>759</v>
      </c>
      <c r="AU100" s="117">
        <v>1</v>
      </c>
      <c r="AV100" s="117"/>
      <c r="AW100" s="117"/>
      <c r="AX100" s="117"/>
      <c r="AY100" s="117"/>
      <c r="AZ100" s="117"/>
      <c r="BA100" s="117"/>
      <c r="BB100" s="117"/>
      <c r="BC100" s="117"/>
      <c r="BD100" s="117"/>
      <c r="BE100" s="117"/>
      <c r="BF100" s="117"/>
      <c r="BG100" s="132"/>
      <c r="BH100" s="57" t="s">
        <v>843</v>
      </c>
      <c r="BI100" s="364" t="s">
        <v>939</v>
      </c>
    </row>
    <row r="101" spans="1:150" s="101" customFormat="1" ht="25.5" hidden="1" customHeight="1" x14ac:dyDescent="0.25">
      <c r="A101" s="39" t="s">
        <v>579</v>
      </c>
      <c r="B101" s="87" t="s">
        <v>580</v>
      </c>
      <c r="C101" s="92" t="s">
        <v>581</v>
      </c>
      <c r="D101" s="93" t="s">
        <v>582</v>
      </c>
      <c r="E101" s="90" t="s">
        <v>164</v>
      </c>
      <c r="F101" s="90" t="s">
        <v>162</v>
      </c>
      <c r="G101" s="90" t="s">
        <v>568</v>
      </c>
      <c r="H101" s="90" t="s">
        <v>165</v>
      </c>
      <c r="I101" s="90" t="s">
        <v>115</v>
      </c>
      <c r="J101" s="90"/>
      <c r="K101" s="90"/>
      <c r="L101" s="90"/>
      <c r="M101" s="90"/>
      <c r="N101" s="91">
        <v>103528.96000000001</v>
      </c>
      <c r="O101" s="91"/>
      <c r="P101" s="91">
        <v>7764.67</v>
      </c>
      <c r="Q101" s="91">
        <v>7764.67</v>
      </c>
      <c r="R101" s="91"/>
      <c r="S101" s="91">
        <v>87999.62</v>
      </c>
      <c r="T101" s="43">
        <v>43312</v>
      </c>
      <c r="U101" s="44">
        <v>43353</v>
      </c>
      <c r="V101" s="44">
        <v>43434</v>
      </c>
      <c r="W101" s="45">
        <v>43677</v>
      </c>
      <c r="X101" s="91"/>
      <c r="Y101" s="91"/>
      <c r="Z101" s="91">
        <f>S101/7</f>
        <v>12571.374285714284</v>
      </c>
      <c r="AA101" s="91">
        <f>S101-Z101</f>
        <v>75428.245714285717</v>
      </c>
      <c r="AB101" s="91"/>
      <c r="AC101" s="91"/>
      <c r="AD101" s="149"/>
      <c r="AE101" s="131"/>
      <c r="AF101" s="133">
        <v>27</v>
      </c>
      <c r="AG101" s="116" t="s">
        <v>757</v>
      </c>
      <c r="AH101" s="117"/>
      <c r="AI101" s="117"/>
      <c r="AJ101" s="131"/>
      <c r="AK101" s="117"/>
      <c r="AL101" s="117"/>
      <c r="AM101" s="117"/>
      <c r="AN101" s="117"/>
      <c r="AO101" s="117"/>
      <c r="AP101" s="117" t="s">
        <v>223</v>
      </c>
      <c r="AQ101" s="116" t="s">
        <v>758</v>
      </c>
      <c r="AR101" s="117">
        <v>5000</v>
      </c>
      <c r="AS101" s="117" t="s">
        <v>224</v>
      </c>
      <c r="AT101" s="116" t="s">
        <v>759</v>
      </c>
      <c r="AU101" s="117">
        <v>1</v>
      </c>
      <c r="AV101" s="117"/>
      <c r="AW101" s="117"/>
      <c r="AX101" s="117"/>
      <c r="AY101" s="117"/>
      <c r="AZ101" s="117"/>
      <c r="BA101" s="117"/>
      <c r="BB101" s="117"/>
      <c r="BC101" s="117"/>
      <c r="BD101" s="117"/>
      <c r="BE101" s="117"/>
      <c r="BF101" s="117"/>
      <c r="BG101" s="132"/>
      <c r="BH101" s="57" t="s">
        <v>842</v>
      </c>
      <c r="BI101" s="364" t="s">
        <v>941</v>
      </c>
    </row>
    <row r="102" spans="1:150" s="165" customFormat="1" ht="24.75" hidden="1" customHeight="1" thickBot="1" x14ac:dyDescent="0.3">
      <c r="A102" s="78" t="s">
        <v>583</v>
      </c>
      <c r="B102" s="79"/>
      <c r="C102" s="79"/>
      <c r="D102" s="79" t="s">
        <v>584</v>
      </c>
      <c r="E102" s="80"/>
      <c r="F102" s="80"/>
      <c r="G102" s="80"/>
      <c r="H102" s="80"/>
      <c r="I102" s="80"/>
      <c r="J102" s="80"/>
      <c r="K102" s="80"/>
      <c r="L102" s="80"/>
      <c r="M102" s="80"/>
      <c r="N102" s="80"/>
      <c r="O102" s="80"/>
      <c r="P102" s="80"/>
      <c r="Q102" s="80"/>
      <c r="R102" s="80"/>
      <c r="S102" s="94"/>
      <c r="T102" s="81"/>
      <c r="U102" s="82"/>
      <c r="V102" s="82"/>
      <c r="W102" s="83" t="s">
        <v>275</v>
      </c>
      <c r="X102" s="166"/>
      <c r="Y102" s="166"/>
      <c r="Z102" s="166"/>
      <c r="AA102" s="166"/>
      <c r="AB102" s="166"/>
      <c r="AC102" s="166"/>
      <c r="AD102" s="167"/>
      <c r="AE102" s="163"/>
      <c r="AF102" s="168"/>
      <c r="AG102" s="166"/>
      <c r="AH102" s="166"/>
      <c r="AI102" s="166"/>
      <c r="AJ102" s="163"/>
      <c r="AK102" s="166"/>
      <c r="AL102" s="166"/>
      <c r="AM102" s="166"/>
      <c r="AN102" s="166"/>
      <c r="AO102" s="166"/>
      <c r="AP102" s="169"/>
      <c r="AQ102" s="169"/>
      <c r="AR102" s="169"/>
      <c r="AS102" s="169"/>
      <c r="AT102" s="166"/>
      <c r="AU102" s="169"/>
      <c r="AV102" s="169"/>
      <c r="AW102" s="166"/>
      <c r="AX102" s="169"/>
      <c r="AY102" s="169"/>
      <c r="AZ102" s="166"/>
      <c r="BA102" s="169"/>
      <c r="BB102" s="169"/>
      <c r="BC102" s="169"/>
      <c r="BD102" s="169"/>
      <c r="BE102" s="169"/>
      <c r="BF102" s="169"/>
      <c r="BG102" s="368"/>
      <c r="BH102" s="57"/>
      <c r="BI102" s="364" t="s">
        <v>275</v>
      </c>
      <c r="BJ102" s="101"/>
      <c r="BK102" s="101"/>
      <c r="BL102" s="101"/>
      <c r="BM102" s="101"/>
      <c r="BN102" s="101"/>
      <c r="BO102" s="101"/>
      <c r="BP102" s="101"/>
      <c r="BQ102" s="101"/>
      <c r="BR102" s="101"/>
      <c r="BS102" s="101"/>
      <c r="BT102" s="101"/>
      <c r="BU102" s="101"/>
      <c r="BV102" s="101"/>
      <c r="BW102" s="101"/>
      <c r="BX102" s="101"/>
      <c r="BY102" s="101"/>
      <c r="BZ102" s="101"/>
      <c r="CA102" s="101"/>
      <c r="CB102" s="101"/>
      <c r="CC102" s="101"/>
      <c r="CD102" s="101"/>
      <c r="CE102" s="101"/>
      <c r="CF102" s="101"/>
      <c r="CG102" s="101"/>
      <c r="CH102" s="101"/>
      <c r="CI102" s="101"/>
      <c r="CJ102" s="101"/>
      <c r="CK102" s="101"/>
      <c r="CL102" s="101"/>
      <c r="CM102" s="101"/>
      <c r="CN102" s="101"/>
      <c r="CO102" s="101"/>
      <c r="CP102" s="101"/>
      <c r="CQ102" s="101"/>
      <c r="CR102" s="101"/>
      <c r="CS102" s="101"/>
      <c r="CT102" s="101"/>
      <c r="CU102" s="101"/>
      <c r="CV102" s="101"/>
      <c r="CW102" s="101"/>
      <c r="CX102" s="101"/>
      <c r="CY102" s="101"/>
      <c r="CZ102" s="101"/>
      <c r="DA102" s="101"/>
      <c r="DB102" s="101"/>
      <c r="DC102" s="101"/>
      <c r="DD102" s="101"/>
      <c r="DE102" s="101"/>
      <c r="DF102" s="101"/>
      <c r="DG102" s="101"/>
      <c r="DH102" s="101"/>
      <c r="DI102" s="101"/>
      <c r="DJ102" s="101"/>
      <c r="DK102" s="101"/>
      <c r="DL102" s="101"/>
      <c r="DM102" s="101"/>
      <c r="DN102" s="101"/>
      <c r="DO102" s="101"/>
      <c r="DP102" s="101"/>
      <c r="DQ102" s="101"/>
      <c r="DR102" s="101"/>
      <c r="DS102" s="101"/>
      <c r="DT102" s="101"/>
      <c r="DU102" s="101"/>
      <c r="DV102" s="101"/>
      <c r="DW102" s="101"/>
      <c r="DX102" s="101"/>
      <c r="DY102" s="101"/>
      <c r="DZ102" s="101"/>
      <c r="EA102" s="101"/>
      <c r="EB102" s="101"/>
      <c r="EC102" s="101"/>
      <c r="ED102" s="101"/>
      <c r="EE102" s="101"/>
      <c r="EF102" s="101"/>
      <c r="EG102" s="101"/>
      <c r="EH102" s="101"/>
      <c r="EI102" s="101"/>
      <c r="EJ102" s="101"/>
      <c r="EK102" s="101"/>
      <c r="EL102" s="101"/>
      <c r="EM102" s="101"/>
      <c r="EN102" s="101"/>
      <c r="EO102" s="101"/>
      <c r="EP102" s="101"/>
      <c r="EQ102" s="101"/>
      <c r="ER102" s="101"/>
      <c r="ES102" s="101"/>
      <c r="ET102" s="101"/>
    </row>
    <row r="103" spans="1:150" s="113" customFormat="1" ht="25.5" hidden="1" customHeight="1" x14ac:dyDescent="0.25">
      <c r="A103" s="20" t="s">
        <v>97</v>
      </c>
      <c r="B103" s="21"/>
      <c r="C103" s="21"/>
      <c r="D103" s="37" t="s">
        <v>585</v>
      </c>
      <c r="E103" s="23"/>
      <c r="F103" s="23"/>
      <c r="G103" s="23"/>
      <c r="H103" s="23"/>
      <c r="I103" s="23"/>
      <c r="J103" s="23"/>
      <c r="K103" s="23"/>
      <c r="L103" s="23"/>
      <c r="M103" s="23"/>
      <c r="N103" s="23"/>
      <c r="O103" s="23"/>
      <c r="P103" s="23"/>
      <c r="Q103" s="23"/>
      <c r="R103" s="23"/>
      <c r="S103" s="24"/>
      <c r="T103" s="25"/>
      <c r="U103" s="38"/>
      <c r="V103" s="38"/>
      <c r="W103" s="28" t="s">
        <v>275</v>
      </c>
      <c r="X103" s="108"/>
      <c r="Y103" s="108"/>
      <c r="Z103" s="108"/>
      <c r="AA103" s="108"/>
      <c r="AB103" s="108"/>
      <c r="AC103" s="108"/>
      <c r="AD103" s="138"/>
      <c r="AE103" s="109"/>
      <c r="AF103" s="112"/>
      <c r="AG103" s="110"/>
      <c r="AH103" s="110"/>
      <c r="AI103" s="111"/>
      <c r="AJ103" s="109"/>
      <c r="AK103" s="112"/>
      <c r="AL103" s="110"/>
      <c r="AM103" s="110"/>
      <c r="AN103" s="110"/>
      <c r="AO103" s="110"/>
      <c r="AP103" s="110"/>
      <c r="AQ103" s="110"/>
      <c r="AR103" s="110"/>
      <c r="AS103" s="110"/>
      <c r="AT103" s="110"/>
      <c r="AU103" s="110"/>
      <c r="AV103" s="110"/>
      <c r="AW103" s="110"/>
      <c r="AX103" s="110"/>
      <c r="AY103" s="110"/>
      <c r="AZ103" s="110"/>
      <c r="BA103" s="110"/>
      <c r="BB103" s="110"/>
      <c r="BC103" s="110"/>
      <c r="BD103" s="110"/>
      <c r="BE103" s="110"/>
      <c r="BF103" s="110"/>
      <c r="BG103" s="111"/>
      <c r="BH103" s="57"/>
      <c r="BI103" s="364" t="s">
        <v>275</v>
      </c>
      <c r="BJ103" s="101"/>
      <c r="BK103" s="101"/>
      <c r="BL103" s="101"/>
      <c r="BM103" s="101"/>
      <c r="BN103" s="101"/>
      <c r="BO103" s="101"/>
      <c r="BP103" s="101"/>
      <c r="BQ103" s="101"/>
      <c r="BR103" s="101"/>
      <c r="BS103" s="101"/>
      <c r="BT103" s="101"/>
      <c r="BU103" s="101"/>
      <c r="BV103" s="101"/>
      <c r="BW103" s="101"/>
      <c r="BX103" s="101"/>
      <c r="BY103" s="101"/>
      <c r="BZ103" s="101"/>
      <c r="CA103" s="101"/>
      <c r="CB103" s="101"/>
      <c r="CC103" s="101"/>
      <c r="CD103" s="101"/>
      <c r="CE103" s="101"/>
      <c r="CF103" s="101"/>
      <c r="CG103" s="101"/>
      <c r="CH103" s="101"/>
      <c r="CI103" s="101"/>
      <c r="CJ103" s="101"/>
      <c r="CK103" s="101"/>
      <c r="CL103" s="101"/>
      <c r="CM103" s="101"/>
      <c r="CN103" s="101"/>
      <c r="CO103" s="101"/>
      <c r="CP103" s="101"/>
      <c r="CQ103" s="101"/>
      <c r="CR103" s="101"/>
      <c r="CS103" s="101"/>
      <c r="CT103" s="101"/>
      <c r="CU103" s="101"/>
      <c r="CV103" s="101"/>
      <c r="CW103" s="101"/>
      <c r="CX103" s="101"/>
      <c r="CY103" s="101"/>
      <c r="CZ103" s="101"/>
      <c r="DA103" s="101"/>
      <c r="DB103" s="101"/>
      <c r="DC103" s="101"/>
      <c r="DD103" s="101"/>
      <c r="DE103" s="101"/>
      <c r="DF103" s="101"/>
      <c r="DG103" s="101"/>
      <c r="DH103" s="101"/>
      <c r="DI103" s="101"/>
      <c r="DJ103" s="101"/>
      <c r="DK103" s="101"/>
      <c r="DL103" s="101"/>
      <c r="DM103" s="101"/>
      <c r="DN103" s="101"/>
      <c r="DO103" s="101"/>
      <c r="DP103" s="101"/>
      <c r="DQ103" s="101"/>
      <c r="DR103" s="101"/>
      <c r="DS103" s="101"/>
      <c r="DT103" s="101"/>
      <c r="DU103" s="101"/>
      <c r="DV103" s="101"/>
      <c r="DW103" s="101"/>
      <c r="DX103" s="101"/>
      <c r="DY103" s="101"/>
      <c r="DZ103" s="101"/>
      <c r="EA103" s="101"/>
      <c r="EB103" s="101"/>
      <c r="EC103" s="101"/>
      <c r="ED103" s="101"/>
      <c r="EE103" s="101"/>
      <c r="EF103" s="101"/>
      <c r="EG103" s="101"/>
      <c r="EH103" s="101"/>
      <c r="EI103" s="101"/>
      <c r="EJ103" s="101"/>
      <c r="EK103" s="101"/>
      <c r="EL103" s="101"/>
      <c r="EM103" s="101"/>
      <c r="EN103" s="101"/>
      <c r="EO103" s="101"/>
      <c r="EP103" s="101"/>
      <c r="EQ103" s="101"/>
      <c r="ER103" s="101"/>
      <c r="ES103" s="101"/>
      <c r="ET103" s="101"/>
    </row>
    <row r="104" spans="1:150" ht="45.75" hidden="1" customHeight="1" x14ac:dyDescent="0.25">
      <c r="A104" s="29" t="s">
        <v>147</v>
      </c>
      <c r="B104" s="29" t="s">
        <v>586</v>
      </c>
      <c r="C104" s="29" t="s">
        <v>587</v>
      </c>
      <c r="D104" s="30" t="s">
        <v>588</v>
      </c>
      <c r="E104" s="31" t="s">
        <v>266</v>
      </c>
      <c r="F104" s="32" t="s">
        <v>154</v>
      </c>
      <c r="G104" s="32" t="s">
        <v>589</v>
      </c>
      <c r="H104" s="32" t="s">
        <v>590</v>
      </c>
      <c r="I104" s="32" t="s">
        <v>115</v>
      </c>
      <c r="J104" s="32"/>
      <c r="K104" s="32"/>
      <c r="L104" s="32"/>
      <c r="M104" s="32"/>
      <c r="N104" s="33">
        <v>163883.85</v>
      </c>
      <c r="O104" s="33">
        <v>24582.58</v>
      </c>
      <c r="P104" s="33"/>
      <c r="Q104" s="33"/>
      <c r="R104" s="33"/>
      <c r="S104" s="33">
        <v>139301.26999999999</v>
      </c>
      <c r="T104" s="34">
        <v>42644</v>
      </c>
      <c r="U104" s="35">
        <v>42736</v>
      </c>
      <c r="V104" s="35">
        <v>42916</v>
      </c>
      <c r="W104" s="36">
        <v>43404</v>
      </c>
      <c r="X104" s="114">
        <v>0</v>
      </c>
      <c r="Y104" s="114">
        <v>54273.440000000002</v>
      </c>
      <c r="Z104" s="114">
        <v>90000</v>
      </c>
      <c r="AA104" s="114">
        <v>0</v>
      </c>
      <c r="AB104" s="114">
        <v>0</v>
      </c>
      <c r="AC104" s="114"/>
      <c r="AD104" s="139"/>
      <c r="AE104" s="115"/>
      <c r="AF104" s="119">
        <v>27</v>
      </c>
      <c r="AG104" s="129" t="s">
        <v>247</v>
      </c>
      <c r="AH104" s="120"/>
      <c r="AI104" s="135"/>
      <c r="AJ104" s="136"/>
      <c r="AK104" s="119"/>
      <c r="AL104" s="120"/>
      <c r="AM104" s="120"/>
      <c r="AN104" s="120"/>
      <c r="AO104" s="120"/>
      <c r="AP104" s="120" t="s">
        <v>212</v>
      </c>
      <c r="AQ104" s="129" t="s">
        <v>760</v>
      </c>
      <c r="AR104" s="120">
        <v>1</v>
      </c>
      <c r="AS104" s="120" t="s">
        <v>213</v>
      </c>
      <c r="AT104" s="129" t="s">
        <v>761</v>
      </c>
      <c r="AU104" s="120">
        <v>12</v>
      </c>
      <c r="AV104" s="120" t="s">
        <v>214</v>
      </c>
      <c r="AW104" s="144" t="s">
        <v>762</v>
      </c>
      <c r="AX104" s="120">
        <v>11</v>
      </c>
      <c r="AY104" s="120"/>
      <c r="AZ104" s="120"/>
      <c r="BA104" s="120"/>
      <c r="BB104" s="120"/>
      <c r="BC104" s="120"/>
      <c r="BD104" s="120"/>
      <c r="BE104" s="120"/>
      <c r="BF104" s="120"/>
      <c r="BG104" s="135"/>
      <c r="BH104" s="57" t="s">
        <v>833</v>
      </c>
      <c r="BI104" s="364" t="s">
        <v>939</v>
      </c>
      <c r="BJ104" s="122"/>
      <c r="BK104" s="122"/>
      <c r="BL104" s="122"/>
      <c r="BM104" s="122"/>
      <c r="BN104" s="122"/>
    </row>
    <row r="105" spans="1:150" ht="25.5" hidden="1" customHeight="1" x14ac:dyDescent="0.25">
      <c r="A105" s="29" t="s">
        <v>150</v>
      </c>
      <c r="B105" s="29" t="s">
        <v>591</v>
      </c>
      <c r="C105" s="29" t="s">
        <v>592</v>
      </c>
      <c r="D105" s="30" t="s">
        <v>593</v>
      </c>
      <c r="E105" s="31" t="s">
        <v>280</v>
      </c>
      <c r="F105" s="32" t="s">
        <v>154</v>
      </c>
      <c r="G105" s="32" t="s">
        <v>321</v>
      </c>
      <c r="H105" s="32" t="s">
        <v>590</v>
      </c>
      <c r="I105" s="32" t="s">
        <v>115</v>
      </c>
      <c r="J105" s="32"/>
      <c r="K105" s="32"/>
      <c r="L105" s="32"/>
      <c r="M105" s="32"/>
      <c r="N105" s="33">
        <v>77491.23</v>
      </c>
      <c r="O105" s="33">
        <v>22331.96</v>
      </c>
      <c r="P105" s="33"/>
      <c r="Q105" s="33"/>
      <c r="R105" s="33"/>
      <c r="S105" s="33">
        <v>55159.27</v>
      </c>
      <c r="T105" s="34">
        <v>42644</v>
      </c>
      <c r="U105" s="35">
        <v>42699</v>
      </c>
      <c r="V105" s="35">
        <v>42794</v>
      </c>
      <c r="W105" s="36">
        <v>43220</v>
      </c>
      <c r="X105" s="114">
        <v>0</v>
      </c>
      <c r="Y105" s="114">
        <v>55462</v>
      </c>
      <c r="Z105" s="114">
        <v>0</v>
      </c>
      <c r="AA105" s="114">
        <v>0</v>
      </c>
      <c r="AB105" s="114">
        <v>0</v>
      </c>
      <c r="AC105" s="114"/>
      <c r="AD105" s="139"/>
      <c r="AE105" s="115"/>
      <c r="AF105" s="119">
        <v>27</v>
      </c>
      <c r="AG105" s="129" t="s">
        <v>247</v>
      </c>
      <c r="AH105" s="120"/>
      <c r="AI105" s="135"/>
      <c r="AJ105" s="136"/>
      <c r="AK105" s="119"/>
      <c r="AL105" s="120"/>
      <c r="AM105" s="120"/>
      <c r="AN105" s="120"/>
      <c r="AO105" s="120"/>
      <c r="AP105" s="120" t="s">
        <v>212</v>
      </c>
      <c r="AQ105" s="129" t="s">
        <v>760</v>
      </c>
      <c r="AR105" s="120">
        <v>1</v>
      </c>
      <c r="AS105" s="120" t="s">
        <v>213</v>
      </c>
      <c r="AT105" s="129" t="s">
        <v>761</v>
      </c>
      <c r="AU105" s="120">
        <v>62</v>
      </c>
      <c r="AV105" s="120" t="s">
        <v>214</v>
      </c>
      <c r="AW105" s="144" t="s">
        <v>762</v>
      </c>
      <c r="AX105" s="120">
        <v>20</v>
      </c>
      <c r="AY105" s="120"/>
      <c r="AZ105" s="120"/>
      <c r="BA105" s="120"/>
      <c r="BB105" s="120"/>
      <c r="BC105" s="120"/>
      <c r="BD105" s="120"/>
      <c r="BE105" s="120"/>
      <c r="BF105" s="120"/>
      <c r="BG105" s="135"/>
      <c r="BH105" s="57" t="s">
        <v>831</v>
      </c>
      <c r="BI105" s="364" t="s">
        <v>939</v>
      </c>
    </row>
    <row r="106" spans="1:150" ht="25.5" hidden="1" customHeight="1" x14ac:dyDescent="0.25">
      <c r="A106" s="29" t="s">
        <v>151</v>
      </c>
      <c r="B106" s="29" t="s">
        <v>594</v>
      </c>
      <c r="C106" s="29" t="s">
        <v>595</v>
      </c>
      <c r="D106" s="30" t="s">
        <v>596</v>
      </c>
      <c r="E106" s="31" t="s">
        <v>297</v>
      </c>
      <c r="F106" s="32" t="s">
        <v>154</v>
      </c>
      <c r="G106" s="32" t="s">
        <v>399</v>
      </c>
      <c r="H106" s="32" t="s">
        <v>590</v>
      </c>
      <c r="I106" s="32" t="s">
        <v>115</v>
      </c>
      <c r="J106" s="32"/>
      <c r="K106" s="32"/>
      <c r="L106" s="32"/>
      <c r="M106" s="32"/>
      <c r="N106" s="33">
        <v>184477.95</v>
      </c>
      <c r="O106" s="33">
        <v>27671.7</v>
      </c>
      <c r="P106" s="33"/>
      <c r="Q106" s="33"/>
      <c r="R106" s="33"/>
      <c r="S106" s="33">
        <v>156806.25</v>
      </c>
      <c r="T106" s="34">
        <v>42644</v>
      </c>
      <c r="U106" s="35">
        <v>42705</v>
      </c>
      <c r="V106" s="35">
        <v>42825</v>
      </c>
      <c r="W106" s="36">
        <v>43585</v>
      </c>
      <c r="X106" s="114"/>
      <c r="Y106" s="114">
        <v>65214.184000000001</v>
      </c>
      <c r="Z106" s="114">
        <v>65214.184000000001</v>
      </c>
      <c r="AA106" s="114">
        <f>S106-Y106-Z106</f>
        <v>26377.881999999991</v>
      </c>
      <c r="AB106" s="114"/>
      <c r="AC106" s="114"/>
      <c r="AD106" s="139"/>
      <c r="AE106" s="115"/>
      <c r="AF106" s="119">
        <v>27</v>
      </c>
      <c r="AG106" s="129" t="s">
        <v>247</v>
      </c>
      <c r="AH106" s="120"/>
      <c r="AI106" s="135"/>
      <c r="AJ106" s="136"/>
      <c r="AK106" s="119"/>
      <c r="AL106" s="120"/>
      <c r="AM106" s="120"/>
      <c r="AN106" s="120"/>
      <c r="AO106" s="120"/>
      <c r="AP106" s="120" t="s">
        <v>212</v>
      </c>
      <c r="AQ106" s="129" t="s">
        <v>760</v>
      </c>
      <c r="AR106" s="120">
        <v>1</v>
      </c>
      <c r="AS106" s="120" t="s">
        <v>213</v>
      </c>
      <c r="AT106" s="129" t="s">
        <v>761</v>
      </c>
      <c r="AU106" s="120">
        <v>35</v>
      </c>
      <c r="AV106" s="120" t="s">
        <v>214</v>
      </c>
      <c r="AW106" s="144" t="s">
        <v>762</v>
      </c>
      <c r="AX106" s="120">
        <v>23</v>
      </c>
      <c r="AY106" s="120"/>
      <c r="AZ106" s="120"/>
      <c r="BA106" s="120"/>
      <c r="BB106" s="120"/>
      <c r="BC106" s="120"/>
      <c r="BD106" s="120"/>
      <c r="BE106" s="120"/>
      <c r="BF106" s="120"/>
      <c r="BG106" s="135"/>
      <c r="BH106" s="57" t="s">
        <v>832</v>
      </c>
      <c r="BI106" s="364" t="s">
        <v>941</v>
      </c>
    </row>
    <row r="107" spans="1:150" ht="25.5" hidden="1" customHeight="1" x14ac:dyDescent="0.25">
      <c r="A107" s="29" t="s">
        <v>152</v>
      </c>
      <c r="B107" s="29" t="s">
        <v>597</v>
      </c>
      <c r="C107" s="29" t="s">
        <v>598</v>
      </c>
      <c r="D107" s="30" t="s">
        <v>599</v>
      </c>
      <c r="E107" s="31" t="s">
        <v>600</v>
      </c>
      <c r="F107" s="32" t="s">
        <v>154</v>
      </c>
      <c r="G107" s="32" t="s">
        <v>361</v>
      </c>
      <c r="H107" s="32" t="s">
        <v>590</v>
      </c>
      <c r="I107" s="32" t="s">
        <v>115</v>
      </c>
      <c r="J107" s="32"/>
      <c r="K107" s="32"/>
      <c r="L107" s="32"/>
      <c r="M107" s="32"/>
      <c r="N107" s="33">
        <v>416817.53</v>
      </c>
      <c r="O107" s="33">
        <v>179933.32</v>
      </c>
      <c r="P107" s="33"/>
      <c r="Q107" s="33"/>
      <c r="R107" s="33"/>
      <c r="S107" s="33">
        <v>236884.21</v>
      </c>
      <c r="T107" s="34">
        <v>42705</v>
      </c>
      <c r="U107" s="35">
        <v>42795</v>
      </c>
      <c r="V107" s="35">
        <v>42916</v>
      </c>
      <c r="W107" s="36">
        <v>43921</v>
      </c>
      <c r="X107" s="114">
        <v>0</v>
      </c>
      <c r="Y107" s="114">
        <v>75000</v>
      </c>
      <c r="Z107" s="114">
        <v>100000</v>
      </c>
      <c r="AA107" s="114">
        <f>S107-Y107-Z107</f>
        <v>61884.209999999992</v>
      </c>
      <c r="AB107" s="114"/>
      <c r="AC107" s="114"/>
      <c r="AD107" s="139"/>
      <c r="AE107" s="115"/>
      <c r="AF107" s="119">
        <v>27</v>
      </c>
      <c r="AG107" s="129" t="s">
        <v>247</v>
      </c>
      <c r="AH107" s="120"/>
      <c r="AI107" s="135"/>
      <c r="AJ107" s="136"/>
      <c r="AK107" s="119"/>
      <c r="AL107" s="120"/>
      <c r="AM107" s="120"/>
      <c r="AN107" s="120"/>
      <c r="AO107" s="120"/>
      <c r="AP107" s="120" t="s">
        <v>212</v>
      </c>
      <c r="AQ107" s="129" t="s">
        <v>760</v>
      </c>
      <c r="AR107" s="120">
        <v>1</v>
      </c>
      <c r="AS107" s="120" t="s">
        <v>213</v>
      </c>
      <c r="AT107" s="129" t="s">
        <v>761</v>
      </c>
      <c r="AU107" s="120">
        <v>40</v>
      </c>
      <c r="AV107" s="120" t="s">
        <v>214</v>
      </c>
      <c r="AW107" s="144" t="s">
        <v>762</v>
      </c>
      <c r="AX107" s="120">
        <v>20</v>
      </c>
      <c r="AY107" s="120"/>
      <c r="AZ107" s="120"/>
      <c r="BA107" s="120"/>
      <c r="BB107" s="120"/>
      <c r="BC107" s="120"/>
      <c r="BD107" s="120"/>
      <c r="BE107" s="120"/>
      <c r="BF107" s="120"/>
      <c r="BG107" s="135"/>
      <c r="BH107" s="57" t="s">
        <v>834</v>
      </c>
      <c r="BI107" s="364" t="s">
        <v>941</v>
      </c>
    </row>
    <row r="108" spans="1:150" s="113" customFormat="1" ht="25.5" hidden="1" customHeight="1" x14ac:dyDescent="0.25">
      <c r="A108" s="20" t="s">
        <v>98</v>
      </c>
      <c r="B108" s="21" t="s">
        <v>83</v>
      </c>
      <c r="C108" s="21"/>
      <c r="D108" s="37" t="s">
        <v>158</v>
      </c>
      <c r="E108" s="23"/>
      <c r="F108" s="23"/>
      <c r="G108" s="23"/>
      <c r="H108" s="23"/>
      <c r="I108" s="23"/>
      <c r="J108" s="23"/>
      <c r="K108" s="23"/>
      <c r="L108" s="23"/>
      <c r="M108" s="23"/>
      <c r="N108" s="23"/>
      <c r="O108" s="23"/>
      <c r="P108" s="23"/>
      <c r="Q108" s="23"/>
      <c r="R108" s="23"/>
      <c r="S108" s="24"/>
      <c r="T108" s="25"/>
      <c r="U108" s="38"/>
      <c r="V108" s="38"/>
      <c r="W108" s="28" t="s">
        <v>275</v>
      </c>
      <c r="X108" s="108"/>
      <c r="Y108" s="108"/>
      <c r="Z108" s="108"/>
      <c r="AA108" s="108"/>
      <c r="AB108" s="108"/>
      <c r="AC108" s="108"/>
      <c r="AD108" s="138"/>
      <c r="AE108" s="109"/>
      <c r="AF108" s="112"/>
      <c r="AG108" s="110"/>
      <c r="AH108" s="110"/>
      <c r="AI108" s="111"/>
      <c r="AJ108" s="109"/>
      <c r="AK108" s="112"/>
      <c r="AL108" s="110"/>
      <c r="AM108" s="110"/>
      <c r="AN108" s="110"/>
      <c r="AO108" s="110"/>
      <c r="AP108" s="110"/>
      <c r="AQ108" s="110"/>
      <c r="AR108" s="110"/>
      <c r="AS108" s="110"/>
      <c r="AT108" s="110"/>
      <c r="AU108" s="110"/>
      <c r="AV108" s="110"/>
      <c r="AW108" s="110"/>
      <c r="AX108" s="110"/>
      <c r="AY108" s="110"/>
      <c r="AZ108" s="110"/>
      <c r="BA108" s="110"/>
      <c r="BB108" s="110"/>
      <c r="BC108" s="110"/>
      <c r="BD108" s="110"/>
      <c r="BE108" s="110"/>
      <c r="BF108" s="110"/>
      <c r="BG108" s="111"/>
      <c r="BH108" s="57"/>
      <c r="BI108" s="364" t="s">
        <v>275</v>
      </c>
      <c r="BJ108" s="101"/>
      <c r="BK108" s="101"/>
      <c r="BL108" s="101"/>
      <c r="BM108" s="101"/>
      <c r="BN108" s="101"/>
      <c r="BO108" s="101"/>
      <c r="BP108" s="101"/>
      <c r="BQ108" s="101"/>
      <c r="BR108" s="101"/>
      <c r="BS108" s="101"/>
      <c r="BT108" s="101"/>
      <c r="BU108" s="101"/>
      <c r="BV108" s="101"/>
      <c r="BW108" s="101"/>
      <c r="BX108" s="101"/>
      <c r="BY108" s="101"/>
      <c r="BZ108" s="101"/>
      <c r="CA108" s="101"/>
      <c r="CB108" s="101"/>
      <c r="CC108" s="101"/>
      <c r="CD108" s="101"/>
      <c r="CE108" s="101"/>
      <c r="CF108" s="101"/>
      <c r="CG108" s="101"/>
      <c r="CH108" s="101"/>
      <c r="CI108" s="101"/>
      <c r="CJ108" s="101"/>
      <c r="CK108" s="101"/>
      <c r="CL108" s="101"/>
      <c r="CM108" s="101"/>
      <c r="CN108" s="101"/>
      <c r="CO108" s="101"/>
      <c r="CP108" s="101"/>
      <c r="CQ108" s="101"/>
      <c r="CR108" s="101"/>
      <c r="CS108" s="101"/>
      <c r="CT108" s="101"/>
      <c r="CU108" s="101"/>
      <c r="CV108" s="101"/>
      <c r="CW108" s="101"/>
      <c r="CX108" s="101"/>
      <c r="CY108" s="101"/>
      <c r="CZ108" s="101"/>
      <c r="DA108" s="101"/>
      <c r="DB108" s="101"/>
      <c r="DC108" s="101"/>
      <c r="DD108" s="101"/>
      <c r="DE108" s="101"/>
      <c r="DF108" s="101"/>
      <c r="DG108" s="101"/>
      <c r="DH108" s="101"/>
      <c r="DI108" s="101"/>
      <c r="DJ108" s="101"/>
      <c r="DK108" s="101"/>
      <c r="DL108" s="101"/>
      <c r="DM108" s="101"/>
      <c r="DN108" s="101"/>
      <c r="DO108" s="101"/>
      <c r="DP108" s="101"/>
      <c r="DQ108" s="101"/>
      <c r="DR108" s="101"/>
      <c r="DS108" s="101"/>
      <c r="DT108" s="101"/>
      <c r="DU108" s="101"/>
      <c r="DV108" s="101"/>
      <c r="DW108" s="101"/>
      <c r="DX108" s="101"/>
      <c r="DY108" s="101"/>
      <c r="DZ108" s="101"/>
      <c r="EA108" s="101"/>
      <c r="EB108" s="101"/>
      <c r="EC108" s="101"/>
      <c r="ED108" s="101"/>
      <c r="EE108" s="101"/>
      <c r="EF108" s="101"/>
      <c r="EG108" s="101"/>
      <c r="EH108" s="101"/>
      <c r="EI108" s="101"/>
      <c r="EJ108" s="101"/>
      <c r="EK108" s="101"/>
      <c r="EL108" s="101"/>
      <c r="EM108" s="101"/>
      <c r="EN108" s="101"/>
      <c r="EO108" s="101"/>
      <c r="EP108" s="101"/>
      <c r="EQ108" s="101"/>
      <c r="ER108" s="101"/>
      <c r="ES108" s="101"/>
      <c r="ET108" s="101"/>
    </row>
    <row r="109" spans="1:150" ht="45" hidden="1" customHeight="1" x14ac:dyDescent="0.25">
      <c r="A109" s="29" t="s">
        <v>153</v>
      </c>
      <c r="B109" s="29" t="s">
        <v>601</v>
      </c>
      <c r="C109" s="29" t="s">
        <v>602</v>
      </c>
      <c r="D109" s="30" t="s">
        <v>603</v>
      </c>
      <c r="E109" s="31" t="s">
        <v>266</v>
      </c>
      <c r="F109" s="32" t="s">
        <v>154</v>
      </c>
      <c r="G109" s="32" t="s">
        <v>604</v>
      </c>
      <c r="H109" s="32" t="s">
        <v>159</v>
      </c>
      <c r="I109" s="32" t="s">
        <v>115</v>
      </c>
      <c r="J109" s="32"/>
      <c r="K109" s="32"/>
      <c r="L109" s="32"/>
      <c r="M109" s="32"/>
      <c r="N109" s="33">
        <v>557789.41</v>
      </c>
      <c r="O109" s="33">
        <v>83668.41</v>
      </c>
      <c r="P109" s="95"/>
      <c r="Q109" s="33"/>
      <c r="R109" s="33"/>
      <c r="S109" s="33">
        <v>474121</v>
      </c>
      <c r="T109" s="34">
        <v>42430</v>
      </c>
      <c r="U109" s="35">
        <v>42522</v>
      </c>
      <c r="V109" s="35">
        <v>42735</v>
      </c>
      <c r="W109" s="36">
        <v>44074</v>
      </c>
      <c r="X109" s="114">
        <v>0</v>
      </c>
      <c r="Y109" s="114">
        <v>0</v>
      </c>
      <c r="Z109" s="114">
        <f>S109*0.45</f>
        <v>213354.45</v>
      </c>
      <c r="AA109" s="114">
        <f>S109*0.45</f>
        <v>213354.45</v>
      </c>
      <c r="AB109" s="114">
        <f>S109*0.1</f>
        <v>47412.100000000006</v>
      </c>
      <c r="AC109" s="114"/>
      <c r="AD109" s="139"/>
      <c r="AE109" s="115"/>
      <c r="AF109" s="119">
        <v>26</v>
      </c>
      <c r="AG109" s="129" t="s">
        <v>246</v>
      </c>
      <c r="AH109" s="120"/>
      <c r="AI109" s="135"/>
      <c r="AJ109" s="136"/>
      <c r="AK109" s="119"/>
      <c r="AL109" s="120"/>
      <c r="AM109" s="120"/>
      <c r="AN109" s="120"/>
      <c r="AO109" s="120"/>
      <c r="AP109" s="120" t="s">
        <v>215</v>
      </c>
      <c r="AQ109" s="129" t="s">
        <v>763</v>
      </c>
      <c r="AR109" s="129">
        <v>25</v>
      </c>
      <c r="AS109" s="120"/>
      <c r="AT109" s="120"/>
      <c r="AU109" s="120"/>
      <c r="AV109" s="120"/>
      <c r="AW109" s="120"/>
      <c r="AX109" s="120"/>
      <c r="AY109" s="120"/>
      <c r="AZ109" s="120"/>
      <c r="BA109" s="120"/>
      <c r="BB109" s="120"/>
      <c r="BC109" s="120"/>
      <c r="BD109" s="120"/>
      <c r="BE109" s="120"/>
      <c r="BF109" s="120"/>
      <c r="BG109" s="135"/>
      <c r="BH109" s="57" t="s">
        <v>836</v>
      </c>
      <c r="BI109" s="364" t="s">
        <v>941</v>
      </c>
      <c r="BJ109" s="122"/>
      <c r="BK109" s="122"/>
      <c r="BL109" s="122"/>
      <c r="BM109" s="122"/>
      <c r="BN109" s="122"/>
    </row>
    <row r="110" spans="1:150" ht="25.5" hidden="1" customHeight="1" x14ac:dyDescent="0.25">
      <c r="A110" s="29" t="s">
        <v>155</v>
      </c>
      <c r="B110" s="29" t="s">
        <v>605</v>
      </c>
      <c r="C110" s="29" t="s">
        <v>606</v>
      </c>
      <c r="D110" s="30" t="s">
        <v>607</v>
      </c>
      <c r="E110" s="31" t="s">
        <v>280</v>
      </c>
      <c r="F110" s="32" t="s">
        <v>154</v>
      </c>
      <c r="G110" s="32" t="s">
        <v>608</v>
      </c>
      <c r="H110" s="32" t="s">
        <v>159</v>
      </c>
      <c r="I110" s="32" t="s">
        <v>115</v>
      </c>
      <c r="J110" s="32"/>
      <c r="K110" s="32"/>
      <c r="L110" s="32"/>
      <c r="M110" s="32"/>
      <c r="N110" s="33">
        <v>203981.18</v>
      </c>
      <c r="O110" s="33">
        <v>30597.18</v>
      </c>
      <c r="P110" s="95"/>
      <c r="Q110" s="33"/>
      <c r="R110" s="33"/>
      <c r="S110" s="33">
        <v>173384</v>
      </c>
      <c r="T110" s="34">
        <v>42430</v>
      </c>
      <c r="U110" s="35">
        <v>42522</v>
      </c>
      <c r="V110" s="35">
        <v>42735</v>
      </c>
      <c r="W110" s="36">
        <v>43404</v>
      </c>
      <c r="X110" s="114">
        <f>S110*0.1</f>
        <v>17338.400000000001</v>
      </c>
      <c r="Y110" s="114">
        <f>S110*0.45</f>
        <v>78022.8</v>
      </c>
      <c r="Z110" s="114">
        <f>S110*0.45</f>
        <v>78022.8</v>
      </c>
      <c r="AA110" s="114">
        <v>0</v>
      </c>
      <c r="AB110" s="114">
        <v>0</v>
      </c>
      <c r="AC110" s="114"/>
      <c r="AD110" s="139"/>
      <c r="AE110" s="115"/>
      <c r="AF110" s="119">
        <v>25</v>
      </c>
      <c r="AG110" s="129" t="s">
        <v>245</v>
      </c>
      <c r="AH110" s="120"/>
      <c r="AI110" s="141"/>
      <c r="AJ110" s="136"/>
      <c r="AK110" s="119"/>
      <c r="AL110" s="120"/>
      <c r="AM110" s="120"/>
      <c r="AN110" s="120"/>
      <c r="AO110" s="120"/>
      <c r="AP110" s="120" t="s">
        <v>215</v>
      </c>
      <c r="AQ110" s="129" t="s">
        <v>763</v>
      </c>
      <c r="AR110" s="120">
        <v>6</v>
      </c>
      <c r="AS110" s="120"/>
      <c r="AT110" s="120"/>
      <c r="AU110" s="120"/>
      <c r="AV110" s="120"/>
      <c r="AW110" s="120"/>
      <c r="AX110" s="120"/>
      <c r="AY110" s="120"/>
      <c r="AZ110" s="120"/>
      <c r="BA110" s="120"/>
      <c r="BB110" s="120"/>
      <c r="BC110" s="120"/>
      <c r="BD110" s="120"/>
      <c r="BE110" s="120"/>
      <c r="BF110" s="120"/>
      <c r="BG110" s="135"/>
      <c r="BH110" s="57" t="s">
        <v>838</v>
      </c>
      <c r="BI110" s="364" t="s">
        <v>941</v>
      </c>
    </row>
    <row r="111" spans="1:150" ht="25.5" hidden="1" customHeight="1" x14ac:dyDescent="0.25">
      <c r="A111" s="29" t="s">
        <v>156</v>
      </c>
      <c r="B111" s="29" t="s">
        <v>609</v>
      </c>
      <c r="C111" s="29" t="s">
        <v>610</v>
      </c>
      <c r="D111" s="30" t="s">
        <v>611</v>
      </c>
      <c r="E111" s="31" t="s">
        <v>297</v>
      </c>
      <c r="F111" s="32" t="s">
        <v>154</v>
      </c>
      <c r="G111" s="32" t="s">
        <v>326</v>
      </c>
      <c r="H111" s="32" t="s">
        <v>159</v>
      </c>
      <c r="I111" s="32" t="s">
        <v>115</v>
      </c>
      <c r="J111" s="32"/>
      <c r="K111" s="32"/>
      <c r="L111" s="32"/>
      <c r="M111" s="32"/>
      <c r="N111" s="33">
        <v>297848.24</v>
      </c>
      <c r="O111" s="33">
        <v>44677.24</v>
      </c>
      <c r="P111" s="95"/>
      <c r="Q111" s="33"/>
      <c r="R111" s="33"/>
      <c r="S111" s="33">
        <v>253171</v>
      </c>
      <c r="T111" s="34">
        <v>42430</v>
      </c>
      <c r="U111" s="35">
        <v>42522</v>
      </c>
      <c r="V111" s="35">
        <v>42613</v>
      </c>
      <c r="W111" s="36">
        <v>43921</v>
      </c>
      <c r="X111" s="114"/>
      <c r="Y111" s="114">
        <v>139244.04999999999</v>
      </c>
      <c r="Z111" s="114">
        <f>S111-Y111</f>
        <v>113926.95000000001</v>
      </c>
      <c r="AA111" s="114">
        <v>0</v>
      </c>
      <c r="AB111" s="114">
        <v>0</v>
      </c>
      <c r="AC111" s="114"/>
      <c r="AD111" s="139"/>
      <c r="AE111" s="115"/>
      <c r="AF111" s="119">
        <v>26</v>
      </c>
      <c r="AG111" s="129" t="s">
        <v>246</v>
      </c>
      <c r="AH111" s="120"/>
      <c r="AI111" s="135"/>
      <c r="AJ111" s="136"/>
      <c r="AK111" s="119"/>
      <c r="AL111" s="120"/>
      <c r="AM111" s="120"/>
      <c r="AN111" s="120"/>
      <c r="AO111" s="120"/>
      <c r="AP111" s="120" t="s">
        <v>215</v>
      </c>
      <c r="AQ111" s="129" t="s">
        <v>764</v>
      </c>
      <c r="AR111" s="120">
        <v>16</v>
      </c>
      <c r="AS111" s="120"/>
      <c r="AT111" s="120"/>
      <c r="AU111" s="120"/>
      <c r="AV111" s="120"/>
      <c r="AW111" s="120"/>
      <c r="AX111" s="120"/>
      <c r="AY111" s="120"/>
      <c r="AZ111" s="120"/>
      <c r="BA111" s="120"/>
      <c r="BB111" s="120"/>
      <c r="BC111" s="120"/>
      <c r="BD111" s="120"/>
      <c r="BE111" s="120"/>
      <c r="BF111" s="120"/>
      <c r="BG111" s="135"/>
      <c r="BH111" s="57" t="s">
        <v>835</v>
      </c>
      <c r="BI111" s="364" t="s">
        <v>941</v>
      </c>
    </row>
    <row r="112" spans="1:150" ht="25.5" hidden="1" customHeight="1" x14ac:dyDescent="0.25">
      <c r="A112" s="29" t="s">
        <v>157</v>
      </c>
      <c r="B112" s="29" t="s">
        <v>612</v>
      </c>
      <c r="C112" s="29" t="s">
        <v>613</v>
      </c>
      <c r="D112" s="30" t="s">
        <v>614</v>
      </c>
      <c r="E112" s="31" t="s">
        <v>272</v>
      </c>
      <c r="F112" s="32" t="s">
        <v>154</v>
      </c>
      <c r="G112" s="32" t="s">
        <v>361</v>
      </c>
      <c r="H112" s="32" t="s">
        <v>159</v>
      </c>
      <c r="I112" s="32" t="s">
        <v>115</v>
      </c>
      <c r="J112" s="32"/>
      <c r="K112" s="32"/>
      <c r="L112" s="32"/>
      <c r="M112" s="32"/>
      <c r="N112" s="33">
        <v>1467581.1764705882</v>
      </c>
      <c r="O112" s="33">
        <v>220137.17647058822</v>
      </c>
      <c r="P112" s="95"/>
      <c r="Q112" s="33"/>
      <c r="R112" s="33"/>
      <c r="S112" s="33">
        <v>1247444</v>
      </c>
      <c r="T112" s="34">
        <v>42430</v>
      </c>
      <c r="U112" s="35">
        <v>42522</v>
      </c>
      <c r="V112" s="35">
        <v>42735</v>
      </c>
      <c r="W112" s="36">
        <v>43738</v>
      </c>
      <c r="X112" s="114">
        <f>S112*0.1</f>
        <v>124744.40000000001</v>
      </c>
      <c r="Y112" s="114">
        <f>S112*0.4</f>
        <v>498977.60000000003</v>
      </c>
      <c r="Z112" s="114">
        <f>S112*0.4</f>
        <v>498977.60000000003</v>
      </c>
      <c r="AA112" s="114">
        <f>S112*0.1</f>
        <v>124744.40000000001</v>
      </c>
      <c r="AB112" s="114">
        <v>0</v>
      </c>
      <c r="AC112" s="114"/>
      <c r="AD112" s="139"/>
      <c r="AE112" s="115"/>
      <c r="AF112" s="119">
        <v>26</v>
      </c>
      <c r="AG112" s="129" t="s">
        <v>246</v>
      </c>
      <c r="AH112" s="120"/>
      <c r="AI112" s="141"/>
      <c r="AJ112" s="136"/>
      <c r="AK112" s="119"/>
      <c r="AL112" s="120"/>
      <c r="AM112" s="120"/>
      <c r="AN112" s="120"/>
      <c r="AO112" s="120"/>
      <c r="AP112" s="120" t="s">
        <v>215</v>
      </c>
      <c r="AQ112" s="129" t="s">
        <v>765</v>
      </c>
      <c r="AR112" s="120">
        <v>42</v>
      </c>
      <c r="AS112" s="120"/>
      <c r="AT112" s="120"/>
      <c r="AU112" s="120"/>
      <c r="AV112" s="120"/>
      <c r="AW112" s="120"/>
      <c r="AX112" s="120"/>
      <c r="AY112" s="120"/>
      <c r="AZ112" s="120"/>
      <c r="BA112" s="120"/>
      <c r="BB112" s="120"/>
      <c r="BC112" s="120"/>
      <c r="BD112" s="120"/>
      <c r="BE112" s="120"/>
      <c r="BF112" s="120"/>
      <c r="BG112" s="135"/>
      <c r="BH112" s="57" t="s">
        <v>837</v>
      </c>
      <c r="BI112" s="364" t="s">
        <v>941</v>
      </c>
    </row>
    <row r="113" spans="1:150" s="165" customFormat="1" ht="24.75" hidden="1" customHeight="1" thickBot="1" x14ac:dyDescent="0.3">
      <c r="A113" s="78" t="s">
        <v>615</v>
      </c>
      <c r="B113" s="79" t="s">
        <v>83</v>
      </c>
      <c r="C113" s="79"/>
      <c r="D113" s="79" t="s">
        <v>616</v>
      </c>
      <c r="E113" s="80"/>
      <c r="F113" s="80"/>
      <c r="G113" s="80"/>
      <c r="H113" s="80"/>
      <c r="I113" s="80"/>
      <c r="J113" s="80"/>
      <c r="K113" s="80"/>
      <c r="L113" s="80"/>
      <c r="M113" s="80"/>
      <c r="N113" s="80"/>
      <c r="O113" s="80"/>
      <c r="P113" s="80"/>
      <c r="Q113" s="80"/>
      <c r="R113" s="80"/>
      <c r="S113" s="80"/>
      <c r="T113" s="81"/>
      <c r="U113" s="82"/>
      <c r="V113" s="82"/>
      <c r="W113" s="83" t="s">
        <v>275</v>
      </c>
      <c r="X113" s="80"/>
      <c r="Y113" s="80"/>
      <c r="Z113" s="80"/>
      <c r="AA113" s="80"/>
      <c r="AB113" s="80"/>
      <c r="AC113" s="80"/>
      <c r="AD113" s="80"/>
      <c r="AE113" s="163"/>
      <c r="AF113" s="80"/>
      <c r="AG113" s="80"/>
      <c r="AH113" s="80"/>
      <c r="AI113" s="80"/>
      <c r="AJ113" s="163"/>
      <c r="AK113" s="80"/>
      <c r="AL113" s="80"/>
      <c r="AM113" s="80"/>
      <c r="AN113" s="80"/>
      <c r="AO113" s="80"/>
      <c r="AP113" s="164"/>
      <c r="AQ113" s="164"/>
      <c r="AR113" s="164"/>
      <c r="AS113" s="164"/>
      <c r="AT113" s="80"/>
      <c r="AU113" s="164"/>
      <c r="AV113" s="164"/>
      <c r="AW113" s="80"/>
      <c r="AX113" s="164"/>
      <c r="AY113" s="164"/>
      <c r="AZ113" s="80"/>
      <c r="BA113" s="164"/>
      <c r="BB113" s="164"/>
      <c r="BC113" s="164"/>
      <c r="BD113" s="164"/>
      <c r="BE113" s="164"/>
      <c r="BF113" s="164"/>
      <c r="BG113" s="164"/>
      <c r="BH113" s="57"/>
      <c r="BI113" s="364" t="s">
        <v>275</v>
      </c>
      <c r="BJ113" s="101"/>
      <c r="BK113" s="101"/>
      <c r="BL113" s="101"/>
      <c r="BM113" s="101"/>
      <c r="BN113" s="101"/>
      <c r="BO113" s="101"/>
      <c r="BP113" s="101"/>
      <c r="BQ113" s="101"/>
      <c r="BR113" s="101"/>
      <c r="BS113" s="101"/>
      <c r="BT113" s="101"/>
      <c r="BU113" s="101"/>
      <c r="BV113" s="101"/>
      <c r="BW113" s="101"/>
      <c r="BX113" s="101"/>
      <c r="BY113" s="101"/>
      <c r="BZ113" s="101"/>
      <c r="CA113" s="101"/>
      <c r="CB113" s="101"/>
      <c r="CC113" s="101"/>
      <c r="CD113" s="101"/>
      <c r="CE113" s="101"/>
      <c r="CF113" s="101"/>
      <c r="CG113" s="101"/>
      <c r="CH113" s="101"/>
      <c r="CI113" s="101"/>
      <c r="CJ113" s="101"/>
      <c r="CK113" s="101"/>
      <c r="CL113" s="101"/>
      <c r="CM113" s="101"/>
      <c r="CN113" s="101"/>
      <c r="CO113" s="101"/>
      <c r="CP113" s="101"/>
      <c r="CQ113" s="101"/>
      <c r="CR113" s="101"/>
      <c r="CS113" s="101"/>
      <c r="CT113" s="101"/>
      <c r="CU113" s="101"/>
      <c r="CV113" s="101"/>
      <c r="CW113" s="101"/>
      <c r="CX113" s="101"/>
      <c r="CY113" s="101"/>
      <c r="CZ113" s="101"/>
      <c r="DA113" s="101"/>
      <c r="DB113" s="101"/>
      <c r="DC113" s="101"/>
      <c r="DD113" s="101"/>
      <c r="DE113" s="101"/>
      <c r="DF113" s="101"/>
      <c r="DG113" s="101"/>
      <c r="DH113" s="101"/>
      <c r="DI113" s="101"/>
      <c r="DJ113" s="101"/>
      <c r="DK113" s="101"/>
      <c r="DL113" s="101"/>
      <c r="DM113" s="101"/>
      <c r="DN113" s="101"/>
      <c r="DO113" s="101"/>
      <c r="DP113" s="101"/>
      <c r="DQ113" s="101"/>
      <c r="DR113" s="101"/>
      <c r="DS113" s="101"/>
      <c r="DT113" s="101"/>
      <c r="DU113" s="101"/>
      <c r="DV113" s="101"/>
      <c r="DW113" s="101"/>
      <c r="DX113" s="101"/>
      <c r="DY113" s="101"/>
      <c r="DZ113" s="101"/>
      <c r="EA113" s="101"/>
      <c r="EB113" s="101"/>
      <c r="EC113" s="101"/>
      <c r="ED113" s="101"/>
      <c r="EE113" s="101"/>
      <c r="EF113" s="101"/>
      <c r="EG113" s="101"/>
      <c r="EH113" s="101"/>
      <c r="EI113" s="101"/>
      <c r="EJ113" s="101"/>
      <c r="EK113" s="101"/>
      <c r="EL113" s="101"/>
      <c r="EM113" s="101"/>
      <c r="EN113" s="101"/>
      <c r="EO113" s="101"/>
      <c r="EP113" s="101"/>
      <c r="EQ113" s="101"/>
      <c r="ER113" s="101"/>
      <c r="ES113" s="101"/>
      <c r="ET113" s="101"/>
    </row>
    <row r="114" spans="1:150" s="165" customFormat="1" ht="24.75" hidden="1" customHeight="1" thickBot="1" x14ac:dyDescent="0.3">
      <c r="A114" s="78" t="s">
        <v>617</v>
      </c>
      <c r="B114" s="79" t="s">
        <v>83</v>
      </c>
      <c r="C114" s="79"/>
      <c r="D114" s="79" t="s">
        <v>618</v>
      </c>
      <c r="E114" s="80"/>
      <c r="F114" s="80"/>
      <c r="G114" s="80"/>
      <c r="H114" s="80"/>
      <c r="I114" s="80"/>
      <c r="J114" s="80"/>
      <c r="K114" s="80"/>
      <c r="L114" s="80"/>
      <c r="M114" s="80"/>
      <c r="N114" s="80"/>
      <c r="O114" s="80"/>
      <c r="P114" s="80"/>
      <c r="Q114" s="80"/>
      <c r="R114" s="80"/>
      <c r="S114" s="80"/>
      <c r="T114" s="81"/>
      <c r="U114" s="82"/>
      <c r="V114" s="82"/>
      <c r="W114" s="83" t="s">
        <v>275</v>
      </c>
      <c r="X114" s="80"/>
      <c r="Y114" s="80"/>
      <c r="Z114" s="80"/>
      <c r="AA114" s="80"/>
      <c r="AB114" s="80"/>
      <c r="AC114" s="80"/>
      <c r="AD114" s="80"/>
      <c r="AE114" s="163"/>
      <c r="AF114" s="80"/>
      <c r="AG114" s="80"/>
      <c r="AH114" s="80"/>
      <c r="AI114" s="80"/>
      <c r="AJ114" s="163"/>
      <c r="AK114" s="80"/>
      <c r="AL114" s="80"/>
      <c r="AM114" s="80"/>
      <c r="AN114" s="80"/>
      <c r="AO114" s="80"/>
      <c r="AP114" s="164"/>
      <c r="AQ114" s="164"/>
      <c r="AR114" s="164"/>
      <c r="AS114" s="164"/>
      <c r="AT114" s="80"/>
      <c r="AU114" s="164"/>
      <c r="AV114" s="164"/>
      <c r="AW114" s="80"/>
      <c r="AX114" s="164"/>
      <c r="AY114" s="164"/>
      <c r="AZ114" s="80"/>
      <c r="BA114" s="164"/>
      <c r="BB114" s="164"/>
      <c r="BC114" s="164"/>
      <c r="BD114" s="164"/>
      <c r="BE114" s="164"/>
      <c r="BF114" s="164"/>
      <c r="BG114" s="164"/>
      <c r="BH114" s="57"/>
      <c r="BI114" s="364" t="s">
        <v>275</v>
      </c>
      <c r="BJ114" s="101"/>
      <c r="BK114" s="101"/>
      <c r="BL114" s="101"/>
      <c r="BM114" s="101"/>
      <c r="BN114" s="101"/>
      <c r="BO114" s="101"/>
      <c r="BP114" s="101"/>
      <c r="BQ114" s="101"/>
      <c r="BR114" s="101"/>
      <c r="BS114" s="101"/>
      <c r="BT114" s="101"/>
      <c r="BU114" s="101"/>
      <c r="BV114" s="101"/>
      <c r="BW114" s="101"/>
      <c r="BX114" s="101"/>
      <c r="BY114" s="101"/>
      <c r="BZ114" s="101"/>
      <c r="CA114" s="101"/>
      <c r="CB114" s="101"/>
      <c r="CC114" s="101"/>
      <c r="CD114" s="101"/>
      <c r="CE114" s="101"/>
      <c r="CF114" s="101"/>
      <c r="CG114" s="101"/>
      <c r="CH114" s="101"/>
      <c r="CI114" s="101"/>
      <c r="CJ114" s="101"/>
      <c r="CK114" s="101"/>
      <c r="CL114" s="101"/>
      <c r="CM114" s="101"/>
      <c r="CN114" s="101"/>
      <c r="CO114" s="101"/>
      <c r="CP114" s="101"/>
      <c r="CQ114" s="101"/>
      <c r="CR114" s="101"/>
      <c r="CS114" s="101"/>
      <c r="CT114" s="101"/>
      <c r="CU114" s="101"/>
      <c r="CV114" s="101"/>
      <c r="CW114" s="101"/>
      <c r="CX114" s="101"/>
      <c r="CY114" s="101"/>
      <c r="CZ114" s="101"/>
      <c r="DA114" s="101"/>
      <c r="DB114" s="101"/>
      <c r="DC114" s="101"/>
      <c r="DD114" s="101"/>
      <c r="DE114" s="101"/>
      <c r="DF114" s="101"/>
      <c r="DG114" s="101"/>
      <c r="DH114" s="101"/>
      <c r="DI114" s="101"/>
      <c r="DJ114" s="101"/>
      <c r="DK114" s="101"/>
      <c r="DL114" s="101"/>
      <c r="DM114" s="101"/>
      <c r="DN114" s="101"/>
      <c r="DO114" s="101"/>
      <c r="DP114" s="101"/>
      <c r="DQ114" s="101"/>
      <c r="DR114" s="101"/>
      <c r="DS114" s="101"/>
      <c r="DT114" s="101"/>
      <c r="DU114" s="101"/>
      <c r="DV114" s="101"/>
      <c r="DW114" s="101"/>
      <c r="DX114" s="101"/>
      <c r="DY114" s="101"/>
      <c r="DZ114" s="101"/>
      <c r="EA114" s="101"/>
      <c r="EB114" s="101"/>
      <c r="EC114" s="101"/>
      <c r="ED114" s="101"/>
      <c r="EE114" s="101"/>
      <c r="EF114" s="101"/>
      <c r="EG114" s="101"/>
      <c r="EH114" s="101"/>
      <c r="EI114" s="101"/>
      <c r="EJ114" s="101"/>
      <c r="EK114" s="101"/>
      <c r="EL114" s="101"/>
      <c r="EM114" s="101"/>
      <c r="EN114" s="101"/>
      <c r="EO114" s="101"/>
      <c r="EP114" s="101"/>
      <c r="EQ114" s="101"/>
      <c r="ER114" s="101"/>
      <c r="ES114" s="101"/>
      <c r="ET114" s="101"/>
    </row>
    <row r="115" spans="1:150" s="113" customFormat="1" ht="25.5" hidden="1" customHeight="1" x14ac:dyDescent="0.25">
      <c r="A115" s="20" t="s">
        <v>619</v>
      </c>
      <c r="B115" s="21" t="s">
        <v>83</v>
      </c>
      <c r="C115" s="21"/>
      <c r="D115" s="22" t="s">
        <v>620</v>
      </c>
      <c r="E115" s="23"/>
      <c r="F115" s="23"/>
      <c r="G115" s="23"/>
      <c r="H115" s="23"/>
      <c r="I115" s="23"/>
      <c r="J115" s="23"/>
      <c r="K115" s="23"/>
      <c r="L115" s="23"/>
      <c r="M115" s="23"/>
      <c r="N115" s="23"/>
      <c r="O115" s="23"/>
      <c r="P115" s="23"/>
      <c r="Q115" s="23"/>
      <c r="R115" s="23"/>
      <c r="S115" s="24"/>
      <c r="T115" s="25"/>
      <c r="U115" s="38"/>
      <c r="V115" s="38"/>
      <c r="W115" s="28" t="s">
        <v>275</v>
      </c>
      <c r="X115" s="108"/>
      <c r="Y115" s="108"/>
      <c r="Z115" s="108"/>
      <c r="AA115" s="108"/>
      <c r="AB115" s="108"/>
      <c r="AC115" s="108"/>
      <c r="AD115" s="138"/>
      <c r="AE115" s="109"/>
      <c r="AF115" s="112"/>
      <c r="AG115" s="110"/>
      <c r="AH115" s="110"/>
      <c r="AI115" s="111"/>
      <c r="AJ115" s="109"/>
      <c r="AK115" s="112"/>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1"/>
      <c r="BH115" s="57"/>
      <c r="BI115" s="364" t="s">
        <v>275</v>
      </c>
      <c r="BJ115" s="101"/>
      <c r="BK115" s="101"/>
      <c r="BL115" s="101"/>
      <c r="BM115" s="101"/>
      <c r="BN115" s="101"/>
      <c r="BO115" s="101"/>
      <c r="BP115" s="101"/>
      <c r="BQ115" s="101"/>
      <c r="BR115" s="101"/>
      <c r="BS115" s="101"/>
      <c r="BT115" s="101"/>
      <c r="BU115" s="101"/>
      <c r="BV115" s="101"/>
      <c r="BW115" s="101"/>
      <c r="BX115" s="101"/>
      <c r="BY115" s="101"/>
      <c r="BZ115" s="101"/>
      <c r="CA115" s="101"/>
      <c r="CB115" s="101"/>
      <c r="CC115" s="101"/>
      <c r="CD115" s="101"/>
      <c r="CE115" s="101"/>
      <c r="CF115" s="101"/>
      <c r="CG115" s="101"/>
      <c r="CH115" s="101"/>
      <c r="CI115" s="101"/>
      <c r="CJ115" s="101"/>
      <c r="CK115" s="101"/>
      <c r="CL115" s="101"/>
      <c r="CM115" s="101"/>
      <c r="CN115" s="101"/>
      <c r="CO115" s="101"/>
      <c r="CP115" s="101"/>
      <c r="CQ115" s="101"/>
      <c r="CR115" s="101"/>
      <c r="CS115" s="101"/>
      <c r="CT115" s="101"/>
      <c r="CU115" s="101"/>
      <c r="CV115" s="101"/>
      <c r="CW115" s="101"/>
      <c r="CX115" s="101"/>
      <c r="CY115" s="101"/>
      <c r="CZ115" s="101"/>
      <c r="DA115" s="101"/>
      <c r="DB115" s="101"/>
      <c r="DC115" s="101"/>
      <c r="DD115" s="101"/>
      <c r="DE115" s="101"/>
      <c r="DF115" s="101"/>
      <c r="DG115" s="101"/>
      <c r="DH115" s="101"/>
      <c r="DI115" s="101"/>
      <c r="DJ115" s="101"/>
      <c r="DK115" s="101"/>
      <c r="DL115" s="101"/>
      <c r="DM115" s="101"/>
      <c r="DN115" s="101"/>
      <c r="DO115" s="101"/>
      <c r="DP115" s="101"/>
      <c r="DQ115" s="101"/>
      <c r="DR115" s="101"/>
      <c r="DS115" s="101"/>
      <c r="DT115" s="101"/>
      <c r="DU115" s="101"/>
      <c r="DV115" s="101"/>
      <c r="DW115" s="101"/>
      <c r="DX115" s="101"/>
      <c r="DY115" s="101"/>
      <c r="DZ115" s="101"/>
      <c r="EA115" s="101"/>
      <c r="EB115" s="101"/>
      <c r="EC115" s="101"/>
      <c r="ED115" s="101"/>
      <c r="EE115" s="101"/>
      <c r="EF115" s="101"/>
      <c r="EG115" s="101"/>
      <c r="EH115" s="101"/>
      <c r="EI115" s="101"/>
      <c r="EJ115" s="101"/>
      <c r="EK115" s="101"/>
      <c r="EL115" s="101"/>
      <c r="EM115" s="101"/>
      <c r="EN115" s="101"/>
      <c r="EO115" s="101"/>
      <c r="EP115" s="101"/>
      <c r="EQ115" s="101"/>
      <c r="ER115" s="101"/>
      <c r="ES115" s="101"/>
      <c r="ET115" s="101"/>
    </row>
    <row r="116" spans="1:150" ht="25.5" hidden="1" customHeight="1" x14ac:dyDescent="0.25">
      <c r="A116" s="29" t="s">
        <v>621</v>
      </c>
      <c r="B116" s="29" t="s">
        <v>622</v>
      </c>
      <c r="C116" s="29" t="s">
        <v>623</v>
      </c>
      <c r="D116" s="30" t="s">
        <v>1007</v>
      </c>
      <c r="E116" s="31" t="s">
        <v>280</v>
      </c>
      <c r="F116" s="32" t="s">
        <v>114</v>
      </c>
      <c r="G116" s="32" t="s">
        <v>408</v>
      </c>
      <c r="H116" s="32" t="s">
        <v>117</v>
      </c>
      <c r="I116" s="32" t="s">
        <v>115</v>
      </c>
      <c r="J116" s="32"/>
      <c r="K116" s="32"/>
      <c r="L116" s="32"/>
      <c r="M116" s="32"/>
      <c r="N116" s="348">
        <v>931508</v>
      </c>
      <c r="O116" s="348">
        <v>139727</v>
      </c>
      <c r="P116" s="42">
        <v>0</v>
      </c>
      <c r="Q116" s="42">
        <v>0</v>
      </c>
      <c r="R116" s="42">
        <v>0</v>
      </c>
      <c r="S116" s="348">
        <v>791781</v>
      </c>
      <c r="T116" s="96">
        <v>43040</v>
      </c>
      <c r="U116" s="58">
        <v>43070</v>
      </c>
      <c r="V116" s="58">
        <v>43220</v>
      </c>
      <c r="W116" s="97">
        <v>44296</v>
      </c>
      <c r="X116" s="91"/>
      <c r="Y116" s="91">
        <v>0</v>
      </c>
      <c r="Z116" s="91">
        <v>333000</v>
      </c>
      <c r="AA116" s="91">
        <v>100500</v>
      </c>
      <c r="AB116" s="91">
        <v>0</v>
      </c>
      <c r="AC116" s="91"/>
      <c r="AD116" s="149"/>
      <c r="AE116" s="115"/>
      <c r="AF116" s="133">
        <v>49</v>
      </c>
      <c r="AG116" s="116" t="s">
        <v>257</v>
      </c>
      <c r="AH116" s="117"/>
      <c r="AI116" s="132"/>
      <c r="AJ116" s="136"/>
      <c r="AK116" s="133"/>
      <c r="AL116" s="117"/>
      <c r="AM116" s="117"/>
      <c r="AN116" s="117"/>
      <c r="AO116" s="117"/>
      <c r="AP116" s="117" t="s">
        <v>766</v>
      </c>
      <c r="AQ116" s="116" t="s">
        <v>767</v>
      </c>
      <c r="AR116" s="116">
        <v>69</v>
      </c>
      <c r="AS116" s="116" t="s">
        <v>768</v>
      </c>
      <c r="AT116" s="116" t="s">
        <v>234</v>
      </c>
      <c r="AU116" s="117">
        <v>4</v>
      </c>
      <c r="AV116" s="117" t="s">
        <v>769</v>
      </c>
      <c r="AW116" s="116" t="s">
        <v>235</v>
      </c>
      <c r="AX116" s="117">
        <v>2</v>
      </c>
      <c r="AY116" s="117"/>
      <c r="AZ116" s="117"/>
      <c r="BA116" s="117"/>
      <c r="BB116" s="117"/>
      <c r="BC116" s="117"/>
      <c r="BD116" s="117"/>
      <c r="BE116" s="117"/>
      <c r="BF116" s="117"/>
      <c r="BG116" s="132"/>
      <c r="BH116" s="57" t="s">
        <v>1074</v>
      </c>
      <c r="BI116" s="364" t="s">
        <v>941</v>
      </c>
    </row>
    <row r="117" spans="1:150" ht="25.5" hidden="1" customHeight="1" x14ac:dyDescent="0.25">
      <c r="A117" s="230" t="s">
        <v>794</v>
      </c>
      <c r="B117" s="29"/>
      <c r="C117" s="29"/>
      <c r="D117" s="230" t="s">
        <v>795</v>
      </c>
      <c r="E117" s="31"/>
      <c r="F117" s="32"/>
      <c r="G117" s="32"/>
      <c r="H117" s="32"/>
      <c r="I117" s="32"/>
      <c r="J117" s="32"/>
      <c r="K117" s="32"/>
      <c r="L117" s="32"/>
      <c r="M117" s="32"/>
      <c r="N117" s="231"/>
      <c r="O117" s="231"/>
      <c r="P117" s="42"/>
      <c r="Q117" s="42"/>
      <c r="R117" s="42"/>
      <c r="S117" s="231"/>
      <c r="T117" s="58"/>
      <c r="U117" s="58"/>
      <c r="V117" s="58"/>
      <c r="W117" s="97"/>
      <c r="X117" s="91"/>
      <c r="Y117" s="91"/>
      <c r="Z117" s="91"/>
      <c r="AA117" s="91"/>
      <c r="AB117" s="91"/>
      <c r="AC117" s="91"/>
      <c r="AD117" s="91"/>
      <c r="AE117" s="115"/>
      <c r="AF117" s="117"/>
      <c r="AG117" s="116"/>
      <c r="AH117" s="117"/>
      <c r="AI117" s="117"/>
      <c r="AJ117" s="136"/>
      <c r="AK117" s="117"/>
      <c r="AL117" s="117"/>
      <c r="AM117" s="117"/>
      <c r="AN117" s="117"/>
      <c r="AO117" s="117"/>
      <c r="AP117" s="117"/>
      <c r="AQ117" s="116"/>
      <c r="AR117" s="116"/>
      <c r="AS117" s="116"/>
      <c r="AT117" s="116"/>
      <c r="AU117" s="117"/>
      <c r="AV117" s="117"/>
      <c r="AW117" s="116"/>
      <c r="AX117" s="117"/>
      <c r="AY117" s="117"/>
      <c r="AZ117" s="117"/>
      <c r="BA117" s="117"/>
      <c r="BB117" s="117"/>
      <c r="BC117" s="117"/>
      <c r="BD117" s="117"/>
      <c r="BE117" s="117"/>
      <c r="BF117" s="117"/>
      <c r="BG117" s="132"/>
      <c r="BH117" s="57"/>
      <c r="BI117" s="364" t="s">
        <v>275</v>
      </c>
    </row>
    <row r="118" spans="1:150" s="165" customFormat="1" ht="24.75" hidden="1" customHeight="1" x14ac:dyDescent="0.25">
      <c r="A118" s="232" t="s">
        <v>627</v>
      </c>
      <c r="B118" s="232" t="s">
        <v>83</v>
      </c>
      <c r="C118" s="232"/>
      <c r="D118" s="232" t="s">
        <v>628</v>
      </c>
      <c r="E118" s="166"/>
      <c r="F118" s="166"/>
      <c r="G118" s="166"/>
      <c r="H118" s="166"/>
      <c r="I118" s="166"/>
      <c r="J118" s="166"/>
      <c r="K118" s="166"/>
      <c r="L118" s="166"/>
      <c r="M118" s="166"/>
      <c r="N118" s="166"/>
      <c r="O118" s="166"/>
      <c r="P118" s="166"/>
      <c r="Q118" s="166"/>
      <c r="R118" s="166"/>
      <c r="S118" s="166"/>
      <c r="T118" s="82"/>
      <c r="U118" s="82"/>
      <c r="V118" s="82"/>
      <c r="W118" s="83" t="s">
        <v>275</v>
      </c>
      <c r="X118" s="166"/>
      <c r="Y118" s="166"/>
      <c r="Z118" s="166"/>
      <c r="AA118" s="166"/>
      <c r="AB118" s="166"/>
      <c r="AC118" s="166"/>
      <c r="AD118" s="166"/>
      <c r="AE118" s="163"/>
      <c r="AF118" s="166"/>
      <c r="AG118" s="166"/>
      <c r="AH118" s="166"/>
      <c r="AI118" s="166"/>
      <c r="AJ118" s="163"/>
      <c r="AK118" s="166"/>
      <c r="AL118" s="166"/>
      <c r="AM118" s="166"/>
      <c r="AN118" s="166"/>
      <c r="AO118" s="166"/>
      <c r="AP118" s="169"/>
      <c r="AQ118" s="169"/>
      <c r="AR118" s="169"/>
      <c r="AS118" s="169"/>
      <c r="AT118" s="166"/>
      <c r="AU118" s="169"/>
      <c r="AV118" s="169"/>
      <c r="AW118" s="166"/>
      <c r="AX118" s="169"/>
      <c r="AY118" s="169"/>
      <c r="AZ118" s="166"/>
      <c r="BA118" s="169"/>
      <c r="BB118" s="169"/>
      <c r="BC118" s="169"/>
      <c r="BD118" s="169"/>
      <c r="BE118" s="169"/>
      <c r="BF118" s="169"/>
      <c r="BG118" s="368"/>
      <c r="BH118" s="57"/>
      <c r="BI118" s="364" t="s">
        <v>275</v>
      </c>
      <c r="BJ118" s="101"/>
      <c r="BK118" s="101"/>
      <c r="BL118" s="101"/>
      <c r="BM118" s="101"/>
      <c r="BN118" s="101"/>
      <c r="BO118" s="101"/>
      <c r="BP118" s="101"/>
      <c r="BQ118" s="101"/>
      <c r="BR118" s="101"/>
      <c r="BS118" s="101"/>
      <c r="BT118" s="101"/>
      <c r="BU118" s="101"/>
      <c r="BV118" s="101"/>
      <c r="BW118" s="101"/>
      <c r="BX118" s="101"/>
      <c r="BY118" s="101"/>
      <c r="BZ118" s="101"/>
      <c r="CA118" s="101"/>
      <c r="CB118" s="101"/>
      <c r="CC118" s="101"/>
      <c r="CD118" s="101"/>
      <c r="CE118" s="101"/>
      <c r="CF118" s="101"/>
      <c r="CG118" s="101"/>
      <c r="CH118" s="101"/>
      <c r="CI118" s="101"/>
      <c r="CJ118" s="101"/>
      <c r="CK118" s="101"/>
      <c r="CL118" s="101"/>
      <c r="CM118" s="101"/>
      <c r="CN118" s="101"/>
      <c r="CO118" s="101"/>
      <c r="CP118" s="101"/>
      <c r="CQ118" s="101"/>
      <c r="CR118" s="101"/>
      <c r="CS118" s="101"/>
      <c r="CT118" s="101"/>
      <c r="CU118" s="101"/>
      <c r="CV118" s="101"/>
      <c r="CW118" s="101"/>
      <c r="CX118" s="101"/>
      <c r="CY118" s="101"/>
      <c r="CZ118" s="101"/>
      <c r="DA118" s="101"/>
      <c r="DB118" s="101"/>
      <c r="DC118" s="101"/>
      <c r="DD118" s="101"/>
      <c r="DE118" s="101"/>
      <c r="DF118" s="101"/>
      <c r="DG118" s="101"/>
      <c r="DH118" s="101"/>
      <c r="DI118" s="101"/>
      <c r="DJ118" s="101"/>
      <c r="DK118" s="101"/>
      <c r="DL118" s="101"/>
      <c r="DM118" s="101"/>
      <c r="DN118" s="101"/>
      <c r="DO118" s="101"/>
      <c r="DP118" s="101"/>
      <c r="DQ118" s="101"/>
      <c r="DR118" s="101"/>
      <c r="DS118" s="101"/>
      <c r="DT118" s="101"/>
      <c r="DU118" s="101"/>
      <c r="DV118" s="101"/>
      <c r="DW118" s="101"/>
      <c r="DX118" s="101"/>
      <c r="DY118" s="101"/>
      <c r="DZ118" s="101"/>
      <c r="EA118" s="101"/>
      <c r="EB118" s="101"/>
      <c r="EC118" s="101"/>
      <c r="ED118" s="101"/>
      <c r="EE118" s="101"/>
      <c r="EF118" s="101"/>
      <c r="EG118" s="101"/>
      <c r="EH118" s="101"/>
      <c r="EI118" s="101"/>
      <c r="EJ118" s="101"/>
      <c r="EK118" s="101"/>
      <c r="EL118" s="101"/>
      <c r="EM118" s="101"/>
      <c r="EN118" s="101"/>
      <c r="EO118" s="101"/>
      <c r="EP118" s="101"/>
      <c r="EQ118" s="101"/>
      <c r="ER118" s="101"/>
      <c r="ES118" s="101"/>
      <c r="ET118" s="101"/>
    </row>
    <row r="119" spans="1:150" s="165" customFormat="1" ht="24.75" hidden="1" customHeight="1" x14ac:dyDescent="0.25">
      <c r="A119" s="232" t="s">
        <v>629</v>
      </c>
      <c r="B119" s="232" t="s">
        <v>83</v>
      </c>
      <c r="C119" s="232"/>
      <c r="D119" s="232" t="s">
        <v>630</v>
      </c>
      <c r="E119" s="166"/>
      <c r="F119" s="166"/>
      <c r="G119" s="166"/>
      <c r="H119" s="166"/>
      <c r="I119" s="166"/>
      <c r="J119" s="166"/>
      <c r="K119" s="166"/>
      <c r="L119" s="166"/>
      <c r="M119" s="166"/>
      <c r="N119" s="166"/>
      <c r="O119" s="166"/>
      <c r="P119" s="166"/>
      <c r="Q119" s="166"/>
      <c r="R119" s="166"/>
      <c r="S119" s="166"/>
      <c r="T119" s="82"/>
      <c r="U119" s="82"/>
      <c r="V119" s="82"/>
      <c r="W119" s="83" t="s">
        <v>275</v>
      </c>
      <c r="X119" s="166"/>
      <c r="Y119" s="166"/>
      <c r="Z119" s="166"/>
      <c r="AA119" s="166"/>
      <c r="AB119" s="166"/>
      <c r="AC119" s="166"/>
      <c r="AD119" s="166"/>
      <c r="AE119" s="163"/>
      <c r="AF119" s="166"/>
      <c r="AG119" s="166"/>
      <c r="AH119" s="166"/>
      <c r="AI119" s="166"/>
      <c r="AJ119" s="163"/>
      <c r="AK119" s="166"/>
      <c r="AL119" s="166"/>
      <c r="AM119" s="166"/>
      <c r="AN119" s="166"/>
      <c r="AO119" s="166"/>
      <c r="AP119" s="169"/>
      <c r="AQ119" s="169"/>
      <c r="AR119" s="169"/>
      <c r="AS119" s="169"/>
      <c r="AT119" s="166"/>
      <c r="AU119" s="169"/>
      <c r="AV119" s="169"/>
      <c r="AW119" s="166"/>
      <c r="AX119" s="169"/>
      <c r="AY119" s="169"/>
      <c r="AZ119" s="166"/>
      <c r="BA119" s="169"/>
      <c r="BB119" s="169"/>
      <c r="BC119" s="169"/>
      <c r="BD119" s="169"/>
      <c r="BE119" s="169"/>
      <c r="BF119" s="169"/>
      <c r="BG119" s="368"/>
      <c r="BH119" s="57"/>
      <c r="BI119" s="364" t="s">
        <v>275</v>
      </c>
      <c r="BJ119" s="101"/>
      <c r="BK119" s="101"/>
      <c r="BL119" s="101"/>
      <c r="BM119" s="101"/>
      <c r="BN119" s="101"/>
      <c r="BO119" s="101"/>
      <c r="BP119" s="101"/>
      <c r="BQ119" s="101"/>
      <c r="BR119" s="101"/>
      <c r="BS119" s="101"/>
      <c r="BT119" s="101"/>
      <c r="BU119" s="101"/>
      <c r="BV119" s="101"/>
      <c r="BW119" s="101"/>
      <c r="BX119" s="101"/>
      <c r="BY119" s="101"/>
      <c r="BZ119" s="101"/>
      <c r="CA119" s="101"/>
      <c r="CB119" s="101"/>
      <c r="CC119" s="101"/>
      <c r="CD119" s="101"/>
      <c r="CE119" s="101"/>
      <c r="CF119" s="101"/>
      <c r="CG119" s="101"/>
      <c r="CH119" s="101"/>
      <c r="CI119" s="101"/>
      <c r="CJ119" s="101"/>
      <c r="CK119" s="101"/>
      <c r="CL119" s="101"/>
      <c r="CM119" s="101"/>
      <c r="CN119" s="101"/>
      <c r="CO119" s="101"/>
      <c r="CP119" s="101"/>
      <c r="CQ119" s="101"/>
      <c r="CR119" s="101"/>
      <c r="CS119" s="101"/>
      <c r="CT119" s="101"/>
      <c r="CU119" s="101"/>
      <c r="CV119" s="101"/>
      <c r="CW119" s="101"/>
      <c r="CX119" s="101"/>
      <c r="CY119" s="101"/>
      <c r="CZ119" s="101"/>
      <c r="DA119" s="101"/>
      <c r="DB119" s="101"/>
      <c r="DC119" s="101"/>
      <c r="DD119" s="101"/>
      <c r="DE119" s="101"/>
      <c r="DF119" s="101"/>
      <c r="DG119" s="101"/>
      <c r="DH119" s="101"/>
      <c r="DI119" s="101"/>
      <c r="DJ119" s="101"/>
      <c r="DK119" s="101"/>
      <c r="DL119" s="101"/>
      <c r="DM119" s="101"/>
      <c r="DN119" s="101"/>
      <c r="DO119" s="101"/>
      <c r="DP119" s="101"/>
      <c r="DQ119" s="101"/>
      <c r="DR119" s="101"/>
      <c r="DS119" s="101"/>
      <c r="DT119" s="101"/>
      <c r="DU119" s="101"/>
      <c r="DV119" s="101"/>
      <c r="DW119" s="101"/>
      <c r="DX119" s="101"/>
      <c r="DY119" s="101"/>
      <c r="DZ119" s="101"/>
      <c r="EA119" s="101"/>
      <c r="EB119" s="101"/>
      <c r="EC119" s="101"/>
      <c r="ED119" s="101"/>
      <c r="EE119" s="101"/>
      <c r="EF119" s="101"/>
      <c r="EG119" s="101"/>
      <c r="EH119" s="101"/>
      <c r="EI119" s="101"/>
      <c r="EJ119" s="101"/>
      <c r="EK119" s="101"/>
      <c r="EL119" s="101"/>
      <c r="EM119" s="101"/>
      <c r="EN119" s="101"/>
      <c r="EO119" s="101"/>
      <c r="EP119" s="101"/>
      <c r="EQ119" s="101"/>
      <c r="ER119" s="101"/>
      <c r="ES119" s="101"/>
      <c r="ET119" s="101"/>
    </row>
    <row r="120" spans="1:150" s="113" customFormat="1" ht="25.5" hidden="1" customHeight="1" x14ac:dyDescent="0.25">
      <c r="A120" s="65" t="s">
        <v>631</v>
      </c>
      <c r="B120" s="218" t="s">
        <v>83</v>
      </c>
      <c r="C120" s="218"/>
      <c r="D120" s="219" t="s">
        <v>632</v>
      </c>
      <c r="E120" s="220"/>
      <c r="F120" s="220"/>
      <c r="G120" s="220"/>
      <c r="H120" s="220"/>
      <c r="I120" s="220"/>
      <c r="J120" s="220"/>
      <c r="K120" s="220"/>
      <c r="L120" s="220"/>
      <c r="M120" s="220"/>
      <c r="N120" s="220"/>
      <c r="O120" s="220"/>
      <c r="P120" s="220"/>
      <c r="Q120" s="220"/>
      <c r="R120" s="220"/>
      <c r="S120" s="221"/>
      <c r="T120" s="222"/>
      <c r="U120" s="223"/>
      <c r="V120" s="223"/>
      <c r="W120" s="224" t="s">
        <v>275</v>
      </c>
      <c r="X120" s="225"/>
      <c r="Y120" s="225"/>
      <c r="Z120" s="225"/>
      <c r="AA120" s="225"/>
      <c r="AB120" s="225"/>
      <c r="AC120" s="225"/>
      <c r="AD120" s="226"/>
      <c r="AE120" s="159"/>
      <c r="AF120" s="227"/>
      <c r="AG120" s="228"/>
      <c r="AH120" s="228"/>
      <c r="AI120" s="229"/>
      <c r="AJ120" s="159"/>
      <c r="AK120" s="227"/>
      <c r="AL120" s="228"/>
      <c r="AM120" s="228"/>
      <c r="AN120" s="228"/>
      <c r="AO120" s="228"/>
      <c r="AP120" s="228"/>
      <c r="AQ120" s="228"/>
      <c r="AR120" s="228"/>
      <c r="AS120" s="228"/>
      <c r="AT120" s="228"/>
      <c r="AU120" s="228"/>
      <c r="AV120" s="228"/>
      <c r="AW120" s="228"/>
      <c r="AX120" s="228"/>
      <c r="AY120" s="228"/>
      <c r="AZ120" s="228"/>
      <c r="BA120" s="228"/>
      <c r="BB120" s="228"/>
      <c r="BC120" s="228"/>
      <c r="BD120" s="228"/>
      <c r="BE120" s="228"/>
      <c r="BF120" s="228"/>
      <c r="BG120" s="229"/>
      <c r="BH120" s="57"/>
      <c r="BI120" s="364" t="s">
        <v>275</v>
      </c>
      <c r="BJ120" s="101"/>
      <c r="BK120" s="101"/>
      <c r="BL120" s="101"/>
      <c r="BM120" s="101"/>
      <c r="BN120" s="101"/>
      <c r="BO120" s="101"/>
      <c r="BP120" s="101"/>
      <c r="BQ120" s="101"/>
      <c r="BR120" s="101"/>
      <c r="BS120" s="101"/>
      <c r="BT120" s="101"/>
      <c r="BU120" s="101"/>
      <c r="BV120" s="101"/>
      <c r="BW120" s="101"/>
      <c r="BX120" s="101"/>
      <c r="BY120" s="101"/>
      <c r="BZ120" s="101"/>
      <c r="CA120" s="101"/>
      <c r="CB120" s="101"/>
      <c r="CC120" s="101"/>
      <c r="CD120" s="101"/>
      <c r="CE120" s="101"/>
      <c r="CF120" s="101"/>
      <c r="CG120" s="101"/>
      <c r="CH120" s="101"/>
      <c r="CI120" s="101"/>
      <c r="CJ120" s="101"/>
      <c r="CK120" s="101"/>
      <c r="CL120" s="101"/>
      <c r="CM120" s="101"/>
      <c r="CN120" s="101"/>
      <c r="CO120" s="101"/>
      <c r="CP120" s="101"/>
      <c r="CQ120" s="101"/>
      <c r="CR120" s="101"/>
      <c r="CS120" s="101"/>
      <c r="CT120" s="101"/>
      <c r="CU120" s="101"/>
      <c r="CV120" s="101"/>
      <c r="CW120" s="101"/>
      <c r="CX120" s="101"/>
      <c r="CY120" s="101"/>
      <c r="CZ120" s="101"/>
      <c r="DA120" s="101"/>
      <c r="DB120" s="101"/>
      <c r="DC120" s="101"/>
      <c r="DD120" s="101"/>
      <c r="DE120" s="101"/>
      <c r="DF120" s="101"/>
      <c r="DG120" s="101"/>
      <c r="DH120" s="101"/>
      <c r="DI120" s="101"/>
      <c r="DJ120" s="101"/>
      <c r="DK120" s="101"/>
      <c r="DL120" s="101"/>
      <c r="DM120" s="101"/>
      <c r="DN120" s="101"/>
      <c r="DO120" s="101"/>
      <c r="DP120" s="101"/>
      <c r="DQ120" s="101"/>
      <c r="DR120" s="101"/>
      <c r="DS120" s="101"/>
      <c r="DT120" s="101"/>
      <c r="DU120" s="101"/>
      <c r="DV120" s="101"/>
      <c r="DW120" s="101"/>
      <c r="DX120" s="101"/>
      <c r="DY120" s="101"/>
      <c r="DZ120" s="101"/>
      <c r="EA120" s="101"/>
      <c r="EB120" s="101"/>
      <c r="EC120" s="101"/>
      <c r="ED120" s="101"/>
      <c r="EE120" s="101"/>
      <c r="EF120" s="101"/>
      <c r="EG120" s="101"/>
      <c r="EH120" s="101"/>
      <c r="EI120" s="101"/>
      <c r="EJ120" s="101"/>
      <c r="EK120" s="101"/>
      <c r="EL120" s="101"/>
      <c r="EM120" s="101"/>
      <c r="EN120" s="101"/>
      <c r="EO120" s="101"/>
      <c r="EP120" s="101"/>
      <c r="EQ120" s="101"/>
      <c r="ER120" s="101"/>
      <c r="ES120" s="101"/>
      <c r="ET120" s="101"/>
    </row>
    <row r="121" spans="1:150" ht="25.5" hidden="1" customHeight="1" x14ac:dyDescent="0.25">
      <c r="A121" s="29" t="s">
        <v>633</v>
      </c>
      <c r="B121" s="29" t="s">
        <v>634</v>
      </c>
      <c r="C121" s="29" t="s">
        <v>635</v>
      </c>
      <c r="D121" s="30" t="s">
        <v>636</v>
      </c>
      <c r="E121" s="31" t="s">
        <v>637</v>
      </c>
      <c r="F121" s="32" t="s">
        <v>121</v>
      </c>
      <c r="G121" s="32" t="s">
        <v>493</v>
      </c>
      <c r="H121" s="32" t="s">
        <v>136</v>
      </c>
      <c r="I121" s="32" t="s">
        <v>115</v>
      </c>
      <c r="J121" s="32"/>
      <c r="K121" s="32"/>
      <c r="L121" s="32"/>
      <c r="M121" s="32"/>
      <c r="N121" s="33">
        <f>O121+S121</f>
        <v>1538175.43</v>
      </c>
      <c r="O121" s="33">
        <v>350264.18</v>
      </c>
      <c r="P121" s="33"/>
      <c r="Q121" s="33"/>
      <c r="R121" s="33"/>
      <c r="S121" s="33">
        <v>1187911.25</v>
      </c>
      <c r="T121" s="34">
        <v>42522</v>
      </c>
      <c r="U121" s="35">
        <v>42644</v>
      </c>
      <c r="V121" s="35">
        <v>42735</v>
      </c>
      <c r="W121" s="36">
        <v>43889</v>
      </c>
      <c r="X121" s="114">
        <v>0</v>
      </c>
      <c r="Y121" s="114">
        <v>0</v>
      </c>
      <c r="Z121" s="114">
        <v>534560</v>
      </c>
      <c r="AA121" s="114">
        <v>534560</v>
      </c>
      <c r="AB121" s="114">
        <f>S121-Z121-AA121</f>
        <v>118791.25</v>
      </c>
      <c r="AC121" s="114"/>
      <c r="AD121" s="139"/>
      <c r="AE121" s="115"/>
      <c r="AF121" s="170">
        <v>7</v>
      </c>
      <c r="AG121" s="116" t="s">
        <v>238</v>
      </c>
      <c r="AH121" s="171">
        <v>6</v>
      </c>
      <c r="AI121" s="134" t="s">
        <v>237</v>
      </c>
      <c r="AJ121" s="136"/>
      <c r="AK121" s="119"/>
      <c r="AL121" s="120"/>
      <c r="AM121" s="120"/>
      <c r="AN121" s="120"/>
      <c r="AO121" s="120"/>
      <c r="AP121" s="120" t="s">
        <v>200</v>
      </c>
      <c r="AQ121" s="129" t="s">
        <v>770</v>
      </c>
      <c r="AR121" s="120">
        <v>2.84</v>
      </c>
      <c r="AS121" s="120" t="s">
        <v>201</v>
      </c>
      <c r="AT121" s="129" t="s">
        <v>771</v>
      </c>
      <c r="AU121" s="120">
        <v>494</v>
      </c>
      <c r="AV121" s="120"/>
      <c r="AW121" s="129"/>
      <c r="AX121" s="120"/>
      <c r="AY121" s="120" t="s">
        <v>198</v>
      </c>
      <c r="AZ121" s="129" t="s">
        <v>772</v>
      </c>
      <c r="BA121" s="120">
        <v>526</v>
      </c>
      <c r="BB121" s="120"/>
      <c r="BC121" s="120"/>
      <c r="BD121" s="120"/>
      <c r="BE121" s="120"/>
      <c r="BF121" s="120"/>
      <c r="BG121" s="135"/>
      <c r="BH121" s="57" t="s">
        <v>807</v>
      </c>
      <c r="BI121" s="364" t="s">
        <v>941</v>
      </c>
      <c r="BJ121" s="122"/>
      <c r="BK121" s="122"/>
      <c r="BL121" s="122"/>
      <c r="BM121" s="122"/>
      <c r="BN121" s="122"/>
    </row>
    <row r="122" spans="1:150" ht="25.5" hidden="1" customHeight="1" x14ac:dyDescent="0.25">
      <c r="A122" s="29" t="s">
        <v>638</v>
      </c>
      <c r="B122" s="29" t="s">
        <v>639</v>
      </c>
      <c r="C122" s="29" t="s">
        <v>640</v>
      </c>
      <c r="D122" s="40" t="s">
        <v>641</v>
      </c>
      <c r="E122" s="41" t="s">
        <v>642</v>
      </c>
      <c r="F122" s="41" t="s">
        <v>121</v>
      </c>
      <c r="G122" s="41" t="s">
        <v>608</v>
      </c>
      <c r="H122" s="41" t="s">
        <v>136</v>
      </c>
      <c r="I122" s="41" t="s">
        <v>115</v>
      </c>
      <c r="J122" s="41"/>
      <c r="K122" s="41"/>
      <c r="L122" s="41"/>
      <c r="M122" s="41"/>
      <c r="N122" s="42">
        <v>617660.84</v>
      </c>
      <c r="O122" s="42">
        <v>262385.8</v>
      </c>
      <c r="P122" s="33"/>
      <c r="Q122" s="42"/>
      <c r="R122" s="42"/>
      <c r="S122" s="42">
        <v>355275.04</v>
      </c>
      <c r="T122" s="34">
        <v>42522</v>
      </c>
      <c r="U122" s="35">
        <v>42658</v>
      </c>
      <c r="V122" s="35">
        <v>42735</v>
      </c>
      <c r="W122" s="36">
        <v>43676</v>
      </c>
      <c r="X122" s="91">
        <v>0</v>
      </c>
      <c r="Y122" s="114">
        <f>S122*0.45</f>
        <v>159873.76799999998</v>
      </c>
      <c r="Z122" s="114">
        <f>S122*0.45</f>
        <v>159873.76799999998</v>
      </c>
      <c r="AA122" s="114">
        <f>S122*0.1</f>
        <v>35527.504000000001</v>
      </c>
      <c r="AB122" s="91">
        <v>0</v>
      </c>
      <c r="AC122" s="91"/>
      <c r="AD122" s="149"/>
      <c r="AE122" s="115"/>
      <c r="AF122" s="170">
        <v>6</v>
      </c>
      <c r="AG122" s="116" t="s">
        <v>237</v>
      </c>
      <c r="AH122" s="171">
        <v>7</v>
      </c>
      <c r="AI122" s="134" t="s">
        <v>238</v>
      </c>
      <c r="AJ122" s="136"/>
      <c r="AK122" s="133"/>
      <c r="AL122" s="117"/>
      <c r="AM122" s="117"/>
      <c r="AN122" s="117"/>
      <c r="AO122" s="117"/>
      <c r="AP122" s="120" t="s">
        <v>200</v>
      </c>
      <c r="AQ122" s="129" t="s">
        <v>770</v>
      </c>
      <c r="AR122" s="117">
        <v>3</v>
      </c>
      <c r="AS122" s="117" t="s">
        <v>201</v>
      </c>
      <c r="AT122" s="129" t="s">
        <v>771</v>
      </c>
      <c r="AU122" s="117">
        <v>92</v>
      </c>
      <c r="AV122" s="120"/>
      <c r="AW122" s="129"/>
      <c r="AX122" s="117"/>
      <c r="AY122" s="120" t="s">
        <v>198</v>
      </c>
      <c r="AZ122" s="129" t="s">
        <v>772</v>
      </c>
      <c r="BA122" s="117">
        <v>60</v>
      </c>
      <c r="BB122" s="117" t="s">
        <v>199</v>
      </c>
      <c r="BC122" s="116" t="s">
        <v>226</v>
      </c>
      <c r="BD122" s="117">
        <v>406</v>
      </c>
      <c r="BE122" s="117"/>
      <c r="BF122" s="117"/>
      <c r="BG122" s="132"/>
      <c r="BH122" s="57" t="s">
        <v>806</v>
      </c>
      <c r="BI122" s="364" t="s">
        <v>941</v>
      </c>
    </row>
    <row r="123" spans="1:150" ht="25.5" hidden="1" customHeight="1" x14ac:dyDescent="0.25">
      <c r="A123" s="29" t="s">
        <v>643</v>
      </c>
      <c r="B123" s="29" t="s">
        <v>644</v>
      </c>
      <c r="C123" s="29" t="s">
        <v>645</v>
      </c>
      <c r="D123" s="40" t="s">
        <v>646</v>
      </c>
      <c r="E123" s="41" t="s">
        <v>647</v>
      </c>
      <c r="F123" s="41" t="s">
        <v>121</v>
      </c>
      <c r="G123" s="41" t="s">
        <v>399</v>
      </c>
      <c r="H123" s="41" t="s">
        <v>136</v>
      </c>
      <c r="I123" s="41" t="s">
        <v>115</v>
      </c>
      <c r="J123" s="41"/>
      <c r="K123" s="41"/>
      <c r="L123" s="41"/>
      <c r="M123" s="41"/>
      <c r="N123" s="42">
        <v>1902679.07</v>
      </c>
      <c r="O123" s="42">
        <v>743921.52</v>
      </c>
      <c r="P123" s="33"/>
      <c r="Q123" s="42"/>
      <c r="R123" s="42"/>
      <c r="S123" s="42">
        <v>1158757.55</v>
      </c>
      <c r="T123" s="34">
        <v>42522</v>
      </c>
      <c r="U123" s="35">
        <v>42658</v>
      </c>
      <c r="V123" s="35">
        <v>42735</v>
      </c>
      <c r="W123" s="36">
        <v>43585</v>
      </c>
      <c r="X123" s="91">
        <v>0</v>
      </c>
      <c r="Y123" s="114">
        <f>S123*0.4</f>
        <v>463503.02</v>
      </c>
      <c r="Z123" s="114">
        <f>S123*0.4</f>
        <v>463503.02</v>
      </c>
      <c r="AA123" s="114">
        <f>S123*0.2</f>
        <v>231751.51</v>
      </c>
      <c r="AB123" s="91">
        <v>0</v>
      </c>
      <c r="AC123" s="91"/>
      <c r="AD123" s="149"/>
      <c r="AE123" s="115"/>
      <c r="AF123" s="170">
        <v>7</v>
      </c>
      <c r="AG123" s="116" t="s">
        <v>238</v>
      </c>
      <c r="AH123" s="171">
        <v>6</v>
      </c>
      <c r="AI123" s="134" t="s">
        <v>237</v>
      </c>
      <c r="AJ123" s="136"/>
      <c r="AK123" s="133"/>
      <c r="AL123" s="117"/>
      <c r="AM123" s="117"/>
      <c r="AN123" s="117"/>
      <c r="AO123" s="117"/>
      <c r="AP123" s="120" t="s">
        <v>200</v>
      </c>
      <c r="AQ123" s="129" t="s">
        <v>770</v>
      </c>
      <c r="AR123" s="117">
        <v>1</v>
      </c>
      <c r="AS123" s="117" t="s">
        <v>201</v>
      </c>
      <c r="AT123" s="129" t="s">
        <v>771</v>
      </c>
      <c r="AU123" s="117">
        <v>137</v>
      </c>
      <c r="AV123" s="117" t="s">
        <v>197</v>
      </c>
      <c r="AW123" s="116" t="s">
        <v>773</v>
      </c>
      <c r="AX123" s="117">
        <v>11310</v>
      </c>
      <c r="AY123" s="120" t="s">
        <v>198</v>
      </c>
      <c r="AZ123" s="129" t="s">
        <v>772</v>
      </c>
      <c r="BA123" s="117">
        <v>110</v>
      </c>
      <c r="BB123" s="120"/>
      <c r="BC123" s="129"/>
      <c r="BD123" s="117"/>
      <c r="BE123" s="117"/>
      <c r="BF123" s="117"/>
      <c r="BG123" s="132"/>
      <c r="BH123" s="57" t="s">
        <v>805</v>
      </c>
      <c r="BI123" s="364" t="s">
        <v>941</v>
      </c>
    </row>
    <row r="124" spans="1:150" ht="25.5" hidden="1" customHeight="1" x14ac:dyDescent="0.25">
      <c r="A124" s="29" t="s">
        <v>648</v>
      </c>
      <c r="B124" s="29" t="s">
        <v>649</v>
      </c>
      <c r="C124" s="29" t="s">
        <v>650</v>
      </c>
      <c r="D124" s="40" t="s">
        <v>651</v>
      </c>
      <c r="E124" s="41" t="s">
        <v>652</v>
      </c>
      <c r="F124" s="41" t="s">
        <v>121</v>
      </c>
      <c r="G124" s="41" t="s">
        <v>361</v>
      </c>
      <c r="H124" s="41" t="s">
        <v>136</v>
      </c>
      <c r="I124" s="41" t="s">
        <v>115</v>
      </c>
      <c r="J124" s="41"/>
      <c r="K124" s="41"/>
      <c r="L124" s="41"/>
      <c r="M124" s="41"/>
      <c r="N124" s="42">
        <v>2854494.11</v>
      </c>
      <c r="O124" s="42">
        <v>603558.57999999996</v>
      </c>
      <c r="P124" s="33"/>
      <c r="Q124" s="42">
        <v>603558.57999999996</v>
      </c>
      <c r="R124" s="42"/>
      <c r="S124" s="42">
        <v>1647376.95</v>
      </c>
      <c r="T124" s="34">
        <v>42522</v>
      </c>
      <c r="U124" s="35">
        <v>42704</v>
      </c>
      <c r="V124" s="35">
        <v>42735</v>
      </c>
      <c r="W124" s="36">
        <v>43912</v>
      </c>
      <c r="X124" s="91">
        <v>0</v>
      </c>
      <c r="Y124" s="91">
        <f>S124/2</f>
        <v>823688.47499999998</v>
      </c>
      <c r="Z124" s="91">
        <f>S124/2</f>
        <v>823688.47499999998</v>
      </c>
      <c r="AA124" s="91">
        <v>0</v>
      </c>
      <c r="AB124" s="91">
        <v>0</v>
      </c>
      <c r="AC124" s="91"/>
      <c r="AD124" s="149"/>
      <c r="AE124" s="115"/>
      <c r="AF124" s="170">
        <v>6</v>
      </c>
      <c r="AG124" s="116" t="s">
        <v>774</v>
      </c>
      <c r="AH124" s="171">
        <v>7</v>
      </c>
      <c r="AI124" s="134" t="s">
        <v>238</v>
      </c>
      <c r="AJ124" s="136"/>
      <c r="AK124" s="133"/>
      <c r="AL124" s="117"/>
      <c r="AM124" s="117"/>
      <c r="AN124" s="117"/>
      <c r="AO124" s="117"/>
      <c r="AP124" s="117" t="s">
        <v>200</v>
      </c>
      <c r="AQ124" s="116" t="s">
        <v>770</v>
      </c>
      <c r="AR124" s="117">
        <v>7.5</v>
      </c>
      <c r="AS124" s="117" t="s">
        <v>201</v>
      </c>
      <c r="AT124" s="116" t="s">
        <v>771</v>
      </c>
      <c r="AU124" s="117">
        <v>29</v>
      </c>
      <c r="AV124" s="117"/>
      <c r="AW124" s="129"/>
      <c r="AX124" s="117"/>
      <c r="AY124" s="117" t="s">
        <v>198</v>
      </c>
      <c r="AZ124" s="129" t="s">
        <v>772</v>
      </c>
      <c r="BA124" s="117">
        <v>398</v>
      </c>
      <c r="BB124" s="117" t="s">
        <v>199</v>
      </c>
      <c r="BC124" s="116" t="s">
        <v>226</v>
      </c>
      <c r="BD124" s="117">
        <v>862</v>
      </c>
      <c r="BE124" s="117"/>
      <c r="BF124" s="117"/>
      <c r="BG124" s="132"/>
      <c r="BH124" s="57" t="s">
        <v>808</v>
      </c>
      <c r="BI124" s="364" t="s">
        <v>941</v>
      </c>
    </row>
    <row r="125" spans="1:150" ht="25.5" hidden="1" customHeight="1" x14ac:dyDescent="0.25">
      <c r="A125" s="29" t="s">
        <v>653</v>
      </c>
      <c r="B125" s="29" t="s">
        <v>654</v>
      </c>
      <c r="C125" s="29" t="s">
        <v>655</v>
      </c>
      <c r="D125" s="40" t="s">
        <v>656</v>
      </c>
      <c r="E125" s="41" t="s">
        <v>637</v>
      </c>
      <c r="F125" s="41" t="s">
        <v>121</v>
      </c>
      <c r="G125" s="41" t="s">
        <v>493</v>
      </c>
      <c r="H125" s="41" t="s">
        <v>136</v>
      </c>
      <c r="I125" s="41" t="s">
        <v>115</v>
      </c>
      <c r="J125" s="41"/>
      <c r="K125" s="41"/>
      <c r="L125" s="41"/>
      <c r="M125" s="41"/>
      <c r="N125" s="42">
        <f>SUM(O125:S125)</f>
        <v>444870</v>
      </c>
      <c r="O125" s="42">
        <v>320131.20000000001</v>
      </c>
      <c r="P125" s="33"/>
      <c r="Q125" s="42"/>
      <c r="R125" s="42"/>
      <c r="S125" s="42">
        <v>124738.8</v>
      </c>
      <c r="T125" s="34">
        <v>43250</v>
      </c>
      <c r="U125" s="35">
        <v>43281</v>
      </c>
      <c r="V125" s="35">
        <v>43373</v>
      </c>
      <c r="W125" s="36">
        <v>44286</v>
      </c>
      <c r="X125" s="91"/>
      <c r="Y125" s="91"/>
      <c r="Z125" s="91">
        <f>S125*0.1</f>
        <v>12473.880000000001</v>
      </c>
      <c r="AA125" s="91">
        <f>S125*0.7</f>
        <v>87317.16</v>
      </c>
      <c r="AB125" s="91">
        <f>S125*0.2</f>
        <v>24947.760000000002</v>
      </c>
      <c r="AC125" s="91"/>
      <c r="AD125" s="149"/>
      <c r="AE125" s="115"/>
      <c r="AF125" s="170">
        <v>6</v>
      </c>
      <c r="AG125" s="116" t="s">
        <v>774</v>
      </c>
      <c r="AH125" s="171">
        <v>7</v>
      </c>
      <c r="AI125" s="134" t="s">
        <v>238</v>
      </c>
      <c r="AJ125" s="136"/>
      <c r="AK125" s="133"/>
      <c r="AL125" s="117"/>
      <c r="AM125" s="117"/>
      <c r="AN125" s="117"/>
      <c r="AO125" s="117"/>
      <c r="AP125" s="117" t="s">
        <v>197</v>
      </c>
      <c r="AQ125" s="129" t="s">
        <v>773</v>
      </c>
      <c r="AR125" s="117">
        <v>221</v>
      </c>
      <c r="AS125" s="117"/>
      <c r="AT125" s="116"/>
      <c r="AU125" s="117"/>
      <c r="AV125" s="136"/>
      <c r="AW125" s="136"/>
      <c r="AX125" s="136"/>
      <c r="AY125" s="136"/>
      <c r="AZ125" s="136"/>
      <c r="BA125" s="136"/>
      <c r="BB125" s="117" t="s">
        <v>199</v>
      </c>
      <c r="BC125" s="116" t="s">
        <v>226</v>
      </c>
      <c r="BD125" s="117">
        <v>600</v>
      </c>
      <c r="BE125" s="117"/>
      <c r="BF125" s="117"/>
      <c r="BG125" s="132"/>
      <c r="BH125" s="57" t="s">
        <v>810</v>
      </c>
      <c r="BI125" s="364" t="s">
        <v>941</v>
      </c>
    </row>
    <row r="126" spans="1:150" ht="25.5" hidden="1" customHeight="1" x14ac:dyDescent="0.25">
      <c r="A126" s="29" t="s">
        <v>657</v>
      </c>
      <c r="B126" s="29" t="s">
        <v>658</v>
      </c>
      <c r="C126" s="29" t="s">
        <v>659</v>
      </c>
      <c r="D126" s="40" t="s">
        <v>660</v>
      </c>
      <c r="E126" s="41" t="s">
        <v>642</v>
      </c>
      <c r="F126" s="41" t="s">
        <v>121</v>
      </c>
      <c r="G126" s="41" t="s">
        <v>608</v>
      </c>
      <c r="H126" s="41" t="s">
        <v>136</v>
      </c>
      <c r="I126" s="41" t="s">
        <v>115</v>
      </c>
      <c r="J126" s="41"/>
      <c r="K126" s="41"/>
      <c r="L126" s="41"/>
      <c r="M126" s="41"/>
      <c r="N126" s="42">
        <v>136161.48000000001</v>
      </c>
      <c r="O126" s="42">
        <v>29723.21</v>
      </c>
      <c r="P126" s="33"/>
      <c r="Q126" s="42"/>
      <c r="R126" s="42"/>
      <c r="S126" s="42">
        <v>106438.27</v>
      </c>
      <c r="T126" s="34">
        <v>43160</v>
      </c>
      <c r="U126" s="35">
        <v>43191</v>
      </c>
      <c r="V126" s="35">
        <v>43281</v>
      </c>
      <c r="W126" s="36">
        <v>44196</v>
      </c>
      <c r="X126" s="91"/>
      <c r="Y126" s="91"/>
      <c r="Z126" s="91"/>
      <c r="AA126" s="91">
        <v>106438.27</v>
      </c>
      <c r="AB126" s="91"/>
      <c r="AC126" s="91"/>
      <c r="AD126" s="149"/>
      <c r="AE126" s="115"/>
      <c r="AF126" s="170">
        <v>7</v>
      </c>
      <c r="AG126" s="116" t="s">
        <v>238</v>
      </c>
      <c r="AH126" s="171"/>
      <c r="AI126" s="134"/>
      <c r="AJ126" s="136"/>
      <c r="AK126" s="133"/>
      <c r="AL126" s="117"/>
      <c r="AM126" s="117"/>
      <c r="AN126" s="117"/>
      <c r="AO126" s="117"/>
      <c r="AP126" s="117" t="s">
        <v>198</v>
      </c>
      <c r="AQ126" s="129" t="s">
        <v>772</v>
      </c>
      <c r="AR126" s="117">
        <v>50</v>
      </c>
      <c r="AS126" s="117"/>
      <c r="AT126" s="116"/>
      <c r="AU126" s="117"/>
      <c r="AV126" s="136"/>
      <c r="AW126" s="136"/>
      <c r="AX126" s="136"/>
      <c r="AY126" s="136"/>
      <c r="AZ126" s="136"/>
      <c r="BA126" s="136"/>
      <c r="BB126" s="117"/>
      <c r="BC126" s="117"/>
      <c r="BD126" s="117"/>
      <c r="BE126" s="117"/>
      <c r="BF126" s="117"/>
      <c r="BG126" s="132"/>
      <c r="BH126" s="57" t="s">
        <v>809</v>
      </c>
      <c r="BI126" s="364" t="s">
        <v>941</v>
      </c>
    </row>
    <row r="127" spans="1:150" ht="25.5" hidden="1" customHeight="1" x14ac:dyDescent="0.25">
      <c r="A127" s="29" t="s">
        <v>661</v>
      </c>
      <c r="B127" s="29" t="s">
        <v>662</v>
      </c>
      <c r="C127" s="29" t="s">
        <v>663</v>
      </c>
      <c r="D127" s="40" t="s">
        <v>664</v>
      </c>
      <c r="E127" s="41" t="s">
        <v>647</v>
      </c>
      <c r="F127" s="41" t="s">
        <v>121</v>
      </c>
      <c r="G127" s="41" t="s">
        <v>399</v>
      </c>
      <c r="H127" s="41" t="s">
        <v>136</v>
      </c>
      <c r="I127" s="41" t="s">
        <v>115</v>
      </c>
      <c r="J127" s="41"/>
      <c r="K127" s="41"/>
      <c r="L127" s="41"/>
      <c r="M127" s="41"/>
      <c r="N127" s="42">
        <v>548947.86</v>
      </c>
      <c r="O127" s="42">
        <v>274473.93</v>
      </c>
      <c r="P127" s="33"/>
      <c r="Q127" s="42"/>
      <c r="R127" s="42"/>
      <c r="S127" s="42">
        <v>274473.93</v>
      </c>
      <c r="T127" s="34">
        <v>43311</v>
      </c>
      <c r="U127" s="35">
        <v>43342</v>
      </c>
      <c r="V127" s="35">
        <v>43434</v>
      </c>
      <c r="W127" s="36">
        <v>44205</v>
      </c>
      <c r="X127" s="91"/>
      <c r="Y127" s="91"/>
      <c r="Z127" s="91">
        <v>40000</v>
      </c>
      <c r="AA127" s="91">
        <v>100000</v>
      </c>
      <c r="AB127" s="91">
        <v>58473.93</v>
      </c>
      <c r="AC127" s="91"/>
      <c r="AD127" s="149"/>
      <c r="AE127" s="115"/>
      <c r="AF127" s="170">
        <v>7</v>
      </c>
      <c r="AG127" s="116" t="s">
        <v>238</v>
      </c>
      <c r="AH127" s="170">
        <v>6</v>
      </c>
      <c r="AI127" s="116" t="s">
        <v>774</v>
      </c>
      <c r="AJ127" s="120">
        <v>50</v>
      </c>
      <c r="AK127" s="150" t="s">
        <v>775</v>
      </c>
      <c r="AL127" s="117"/>
      <c r="AM127" s="117"/>
      <c r="AN127" s="117"/>
      <c r="AO127" s="117"/>
      <c r="AP127" s="117" t="s">
        <v>200</v>
      </c>
      <c r="AQ127" s="116" t="s">
        <v>770</v>
      </c>
      <c r="AR127" s="117">
        <v>0.22700000000000001</v>
      </c>
      <c r="AS127" s="117" t="s">
        <v>201</v>
      </c>
      <c r="AT127" s="116" t="s">
        <v>771</v>
      </c>
      <c r="AU127" s="117">
        <v>27</v>
      </c>
      <c r="AV127" s="117"/>
      <c r="AW127" s="129"/>
      <c r="AX127" s="117"/>
      <c r="AY127" s="117" t="s">
        <v>198</v>
      </c>
      <c r="AZ127" s="129" t="s">
        <v>772</v>
      </c>
      <c r="BA127" s="117">
        <v>93</v>
      </c>
      <c r="BB127" s="117"/>
      <c r="BC127" s="117"/>
      <c r="BD127" s="117"/>
      <c r="BE127" s="117"/>
      <c r="BF127" s="117"/>
      <c r="BG127" s="132"/>
      <c r="BH127" s="57" t="s">
        <v>811</v>
      </c>
      <c r="BI127" s="364" t="s">
        <v>941</v>
      </c>
    </row>
    <row r="128" spans="1:150" ht="38.25" hidden="1" customHeight="1" x14ac:dyDescent="0.25">
      <c r="A128" s="29" t="s">
        <v>665</v>
      </c>
      <c r="B128" s="29" t="s">
        <v>666</v>
      </c>
      <c r="C128" s="29" t="s">
        <v>667</v>
      </c>
      <c r="D128" s="40" t="s">
        <v>668</v>
      </c>
      <c r="E128" s="41" t="s">
        <v>652</v>
      </c>
      <c r="F128" s="41" t="s">
        <v>121</v>
      </c>
      <c r="G128" s="41" t="s">
        <v>361</v>
      </c>
      <c r="H128" s="41" t="s">
        <v>136</v>
      </c>
      <c r="I128" s="41" t="s">
        <v>115</v>
      </c>
      <c r="J128" s="41"/>
      <c r="K128" s="41"/>
      <c r="L128" s="41"/>
      <c r="M128" s="41"/>
      <c r="N128" s="42">
        <f>SUM(O128:S128)</f>
        <v>646255.83000000007</v>
      </c>
      <c r="O128" s="42">
        <v>150423.45000000001</v>
      </c>
      <c r="P128" s="33"/>
      <c r="Q128" s="42">
        <v>150423.45000000001</v>
      </c>
      <c r="R128" s="42"/>
      <c r="S128" s="42">
        <v>345408.93</v>
      </c>
      <c r="T128" s="34">
        <v>43368</v>
      </c>
      <c r="U128" s="35">
        <v>43399</v>
      </c>
      <c r="V128" s="35">
        <v>43462</v>
      </c>
      <c r="W128" s="36">
        <v>44196</v>
      </c>
      <c r="X128" s="91"/>
      <c r="Y128" s="91"/>
      <c r="Z128" s="91">
        <f>S128*0.1</f>
        <v>34540.893000000004</v>
      </c>
      <c r="AA128" s="91">
        <f>S128*0.7</f>
        <v>241786.25099999999</v>
      </c>
      <c r="AB128" s="91">
        <f>S128-Z128-AA128</f>
        <v>69081.786000000022</v>
      </c>
      <c r="AC128" s="91"/>
      <c r="AD128" s="149"/>
      <c r="AE128" s="115"/>
      <c r="AF128" s="170">
        <v>6</v>
      </c>
      <c r="AG128" s="116" t="s">
        <v>774</v>
      </c>
      <c r="AH128" s="171">
        <v>7</v>
      </c>
      <c r="AI128" s="134" t="s">
        <v>238</v>
      </c>
      <c r="AJ128" s="120">
        <v>50</v>
      </c>
      <c r="AK128" s="150" t="s">
        <v>775</v>
      </c>
      <c r="AL128" s="117"/>
      <c r="AM128" s="117"/>
      <c r="AN128" s="117"/>
      <c r="AO128" s="117"/>
      <c r="AP128" s="117" t="s">
        <v>200</v>
      </c>
      <c r="AQ128" s="116" t="s">
        <v>770</v>
      </c>
      <c r="AR128" s="117">
        <v>3.45</v>
      </c>
      <c r="AS128" s="117" t="s">
        <v>201</v>
      </c>
      <c r="AT128" s="116" t="s">
        <v>771</v>
      </c>
      <c r="AU128" s="117">
        <v>17</v>
      </c>
      <c r="AV128" s="117"/>
      <c r="AW128" s="129"/>
      <c r="AX128" s="117"/>
      <c r="AY128" s="117" t="s">
        <v>198</v>
      </c>
      <c r="AZ128" s="129" t="s">
        <v>772</v>
      </c>
      <c r="BA128" s="117">
        <v>32</v>
      </c>
      <c r="BB128" s="117"/>
      <c r="BC128" s="117"/>
      <c r="BD128" s="117"/>
      <c r="BE128" s="117"/>
      <c r="BF128" s="117"/>
      <c r="BG128" s="132"/>
      <c r="BH128" s="57" t="s">
        <v>812</v>
      </c>
      <c r="BI128" s="364" t="s">
        <v>941</v>
      </c>
    </row>
    <row r="129" spans="1:150" s="113" customFormat="1" ht="25.5" hidden="1" customHeight="1" x14ac:dyDescent="0.25">
      <c r="A129" s="20" t="s">
        <v>669</v>
      </c>
      <c r="B129" s="21" t="s">
        <v>83</v>
      </c>
      <c r="C129" s="21"/>
      <c r="D129" s="37" t="s">
        <v>670</v>
      </c>
      <c r="E129" s="23"/>
      <c r="F129" s="23"/>
      <c r="G129" s="23"/>
      <c r="H129" s="23"/>
      <c r="I129" s="23"/>
      <c r="J129" s="23"/>
      <c r="K129" s="23"/>
      <c r="L129" s="23"/>
      <c r="M129" s="23"/>
      <c r="N129" s="23"/>
      <c r="O129" s="23"/>
      <c r="P129" s="23"/>
      <c r="Q129" s="23"/>
      <c r="R129" s="23"/>
      <c r="S129" s="52"/>
      <c r="T129" s="25"/>
      <c r="U129" s="38"/>
      <c r="V129" s="38"/>
      <c r="W129" s="28" t="s">
        <v>275</v>
      </c>
      <c r="X129" s="108"/>
      <c r="Y129" s="108"/>
      <c r="Z129" s="108"/>
      <c r="AA129" s="108"/>
      <c r="AB129" s="108"/>
      <c r="AC129" s="108"/>
      <c r="AD129" s="138"/>
      <c r="AE129" s="109"/>
      <c r="AF129" s="112"/>
      <c r="AG129" s="110"/>
      <c r="AH129" s="110"/>
      <c r="AI129" s="111"/>
      <c r="AJ129" s="109"/>
      <c r="AK129" s="112"/>
      <c r="AL129" s="110"/>
      <c r="AM129" s="110"/>
      <c r="AN129" s="110"/>
      <c r="AO129" s="110"/>
      <c r="AP129" s="110"/>
      <c r="AQ129" s="110"/>
      <c r="AR129" s="110"/>
      <c r="AS129" s="110"/>
      <c r="AT129" s="110"/>
      <c r="AU129" s="110"/>
      <c r="AV129" s="110"/>
      <c r="AW129" s="110"/>
      <c r="AX129" s="110"/>
      <c r="AY129" s="110"/>
      <c r="AZ129" s="110"/>
      <c r="BA129" s="110"/>
      <c r="BB129" s="110"/>
      <c r="BC129" s="110"/>
      <c r="BD129" s="110"/>
      <c r="BE129" s="110"/>
      <c r="BF129" s="110"/>
      <c r="BG129" s="111"/>
      <c r="BH129" s="57"/>
      <c r="BI129" s="364" t="s">
        <v>275</v>
      </c>
      <c r="BJ129" s="101"/>
      <c r="BK129" s="101"/>
      <c r="BL129" s="101"/>
      <c r="BM129" s="101"/>
      <c r="BN129" s="101"/>
      <c r="BO129" s="101"/>
      <c r="BP129" s="101"/>
      <c r="BQ129" s="101"/>
      <c r="BR129" s="101"/>
      <c r="BS129" s="101"/>
      <c r="BT129" s="101"/>
      <c r="BU129" s="101"/>
      <c r="BV129" s="101"/>
      <c r="BW129" s="101"/>
      <c r="BX129" s="101"/>
      <c r="BY129" s="101"/>
      <c r="BZ129" s="101"/>
      <c r="CA129" s="101"/>
      <c r="CB129" s="101"/>
      <c r="CC129" s="101"/>
      <c r="CD129" s="101"/>
      <c r="CE129" s="101"/>
      <c r="CF129" s="101"/>
      <c r="CG129" s="101"/>
      <c r="CH129" s="101"/>
      <c r="CI129" s="101"/>
      <c r="CJ129" s="101"/>
      <c r="CK129" s="101"/>
      <c r="CL129" s="101"/>
      <c r="CM129" s="101"/>
      <c r="CN129" s="101"/>
      <c r="CO129" s="101"/>
      <c r="CP129" s="101"/>
      <c r="CQ129" s="101"/>
      <c r="CR129" s="101"/>
      <c r="CS129" s="101"/>
      <c r="CT129" s="101"/>
      <c r="CU129" s="101"/>
      <c r="CV129" s="101"/>
      <c r="CW129" s="101"/>
      <c r="CX129" s="101"/>
      <c r="CY129" s="101"/>
      <c r="CZ129" s="101"/>
      <c r="DA129" s="101"/>
      <c r="DB129" s="101"/>
      <c r="DC129" s="101"/>
      <c r="DD129" s="101"/>
      <c r="DE129" s="101"/>
      <c r="DF129" s="101"/>
      <c r="DG129" s="101"/>
      <c r="DH129" s="101"/>
      <c r="DI129" s="101"/>
      <c r="DJ129" s="101"/>
      <c r="DK129" s="101"/>
      <c r="DL129" s="101"/>
      <c r="DM129" s="101"/>
      <c r="DN129" s="101"/>
      <c r="DO129" s="101"/>
      <c r="DP129" s="101"/>
      <c r="DQ129" s="101"/>
      <c r="DR129" s="101"/>
      <c r="DS129" s="101"/>
      <c r="DT129" s="101"/>
      <c r="DU129" s="101"/>
      <c r="DV129" s="101"/>
      <c r="DW129" s="101"/>
      <c r="DX129" s="101"/>
      <c r="DY129" s="101"/>
      <c r="DZ129" s="101"/>
      <c r="EA129" s="101"/>
      <c r="EB129" s="101"/>
      <c r="EC129" s="101"/>
      <c r="ED129" s="101"/>
      <c r="EE129" s="101"/>
      <c r="EF129" s="101"/>
      <c r="EG129" s="101"/>
      <c r="EH129" s="101"/>
      <c r="EI129" s="101"/>
      <c r="EJ129" s="101"/>
      <c r="EK129" s="101"/>
      <c r="EL129" s="101"/>
      <c r="EM129" s="101"/>
      <c r="EN129" s="101"/>
      <c r="EO129" s="101"/>
      <c r="EP129" s="101"/>
      <c r="EQ129" s="101"/>
      <c r="ER129" s="101"/>
      <c r="ES129" s="101"/>
      <c r="ET129" s="101"/>
    </row>
    <row r="130" spans="1:150" ht="25.5" hidden="1" customHeight="1" x14ac:dyDescent="0.25">
      <c r="A130" s="29" t="s">
        <v>671</v>
      </c>
      <c r="B130" s="29" t="s">
        <v>672</v>
      </c>
      <c r="C130" s="29" t="s">
        <v>673</v>
      </c>
      <c r="D130" s="30" t="s">
        <v>674</v>
      </c>
      <c r="E130" s="31" t="s">
        <v>652</v>
      </c>
      <c r="F130" s="32" t="s">
        <v>121</v>
      </c>
      <c r="G130" s="32" t="s">
        <v>361</v>
      </c>
      <c r="H130" s="32" t="s">
        <v>140</v>
      </c>
      <c r="I130" s="32" t="s">
        <v>115</v>
      </c>
      <c r="J130" s="32"/>
      <c r="K130" s="32"/>
      <c r="L130" s="32"/>
      <c r="M130" s="32"/>
      <c r="N130" s="33">
        <v>1800833.49</v>
      </c>
      <c r="O130" s="33">
        <v>371892.95</v>
      </c>
      <c r="P130" s="33">
        <v>0</v>
      </c>
      <c r="Q130" s="33">
        <v>0</v>
      </c>
      <c r="R130" s="33">
        <v>0</v>
      </c>
      <c r="S130" s="33">
        <v>1428940.54</v>
      </c>
      <c r="T130" s="34">
        <v>42491</v>
      </c>
      <c r="U130" s="35">
        <v>42705</v>
      </c>
      <c r="V130" s="35">
        <v>42794</v>
      </c>
      <c r="W130" s="36">
        <v>44561</v>
      </c>
      <c r="X130" s="114">
        <v>0</v>
      </c>
      <c r="Y130" s="114">
        <v>250000</v>
      </c>
      <c r="Z130" s="114">
        <v>332000</v>
      </c>
      <c r="AA130" s="114">
        <v>641207.01</v>
      </c>
      <c r="AB130" s="114">
        <f>S130-Y130-Z130-AA130</f>
        <v>205733.53000000003</v>
      </c>
      <c r="AC130" s="114"/>
      <c r="AD130" s="139"/>
      <c r="AE130" s="115"/>
      <c r="AF130" s="172">
        <v>8</v>
      </c>
      <c r="AG130" s="129" t="s">
        <v>239</v>
      </c>
      <c r="AH130" s="120"/>
      <c r="AI130" s="135"/>
      <c r="AJ130" s="136"/>
      <c r="AK130" s="119"/>
      <c r="AL130" s="120"/>
      <c r="AM130" s="120"/>
      <c r="AN130" s="120"/>
      <c r="AO130" s="120"/>
      <c r="AP130" s="120" t="s">
        <v>202</v>
      </c>
      <c r="AQ130" s="129" t="s">
        <v>203</v>
      </c>
      <c r="AR130" s="120">
        <f>125.34+23+0.66</f>
        <v>149</v>
      </c>
      <c r="AS130" s="120" t="s">
        <v>204</v>
      </c>
      <c r="AT130" s="129" t="s">
        <v>227</v>
      </c>
      <c r="AU130" s="120">
        <v>68.709999999999994</v>
      </c>
      <c r="AV130" s="120"/>
      <c r="AW130" s="120"/>
      <c r="AX130" s="120"/>
      <c r="AY130" s="120"/>
      <c r="AZ130" s="120"/>
      <c r="BA130" s="120"/>
      <c r="BB130" s="120"/>
      <c r="BC130" s="120"/>
      <c r="BD130" s="120"/>
      <c r="BE130" s="120"/>
      <c r="BF130" s="120"/>
      <c r="BG130" s="135"/>
      <c r="BH130" s="57" t="s">
        <v>803</v>
      </c>
      <c r="BI130" s="364" t="s">
        <v>941</v>
      </c>
    </row>
    <row r="131" spans="1:150" ht="24.75" hidden="1" customHeight="1" thickBot="1" x14ac:dyDescent="0.3">
      <c r="A131" s="15" t="s">
        <v>675</v>
      </c>
      <c r="B131" s="16" t="s">
        <v>83</v>
      </c>
      <c r="C131" s="16"/>
      <c r="D131" s="16" t="s">
        <v>676</v>
      </c>
      <c r="E131" s="17"/>
      <c r="F131" s="17"/>
      <c r="G131" s="17"/>
      <c r="H131" s="17"/>
      <c r="I131" s="17"/>
      <c r="J131" s="17"/>
      <c r="K131" s="17"/>
      <c r="L131" s="17"/>
      <c r="M131" s="17"/>
      <c r="N131" s="17"/>
      <c r="O131" s="17"/>
      <c r="P131" s="17"/>
      <c r="Q131" s="17"/>
      <c r="R131" s="17"/>
      <c r="S131" s="17"/>
      <c r="T131" s="46"/>
      <c r="U131" s="47"/>
      <c r="V131" s="47"/>
      <c r="W131" s="48" t="s">
        <v>275</v>
      </c>
      <c r="X131" s="17"/>
      <c r="Y131" s="17"/>
      <c r="Z131" s="17"/>
      <c r="AA131" s="17"/>
      <c r="AB131" s="17"/>
      <c r="AC131" s="17"/>
      <c r="AD131" s="17"/>
      <c r="AE131" s="115"/>
      <c r="AF131" s="17"/>
      <c r="AG131" s="17"/>
      <c r="AH131" s="17"/>
      <c r="AI131" s="17"/>
      <c r="AJ131" s="136"/>
      <c r="AK131" s="17"/>
      <c r="AL131" s="17"/>
      <c r="AM131" s="17"/>
      <c r="AN131" s="17"/>
      <c r="AO131" s="17"/>
      <c r="AP131" s="107"/>
      <c r="AQ131" s="107"/>
      <c r="AR131" s="107"/>
      <c r="AS131" s="107"/>
      <c r="AT131" s="17"/>
      <c r="AU131" s="107"/>
      <c r="AV131" s="107"/>
      <c r="AW131" s="17"/>
      <c r="AX131" s="107"/>
      <c r="AY131" s="107"/>
      <c r="AZ131" s="17"/>
      <c r="BA131" s="107"/>
      <c r="BB131" s="107"/>
      <c r="BC131" s="107"/>
      <c r="BD131" s="107"/>
      <c r="BE131" s="107"/>
      <c r="BF131" s="107"/>
      <c r="BG131" s="107"/>
      <c r="BH131" s="57"/>
      <c r="BI131" s="364" t="s">
        <v>275</v>
      </c>
    </row>
    <row r="132" spans="1:150" s="113" customFormat="1" ht="25.5" hidden="1" customHeight="1" x14ac:dyDescent="0.25">
      <c r="A132" s="20" t="s">
        <v>677</v>
      </c>
      <c r="B132" s="21" t="s">
        <v>83</v>
      </c>
      <c r="C132" s="21"/>
      <c r="D132" s="22" t="s">
        <v>678</v>
      </c>
      <c r="E132" s="23"/>
      <c r="F132" s="23"/>
      <c r="G132" s="23"/>
      <c r="H132" s="23"/>
      <c r="I132" s="23"/>
      <c r="J132" s="23"/>
      <c r="K132" s="23"/>
      <c r="L132" s="23"/>
      <c r="M132" s="23"/>
      <c r="N132" s="23"/>
      <c r="O132" s="23"/>
      <c r="P132" s="23"/>
      <c r="Q132" s="23"/>
      <c r="R132" s="23"/>
      <c r="S132" s="24"/>
      <c r="T132" s="25"/>
      <c r="U132" s="38"/>
      <c r="V132" s="38"/>
      <c r="W132" s="28" t="s">
        <v>275</v>
      </c>
      <c r="X132" s="108"/>
      <c r="Y132" s="108"/>
      <c r="Z132" s="108"/>
      <c r="AA132" s="108"/>
      <c r="AB132" s="108"/>
      <c r="AC132" s="108"/>
      <c r="AD132" s="138"/>
      <c r="AE132" s="109"/>
      <c r="AF132" s="112"/>
      <c r="AG132" s="110"/>
      <c r="AH132" s="110"/>
      <c r="AI132" s="111"/>
      <c r="AJ132" s="109"/>
      <c r="AK132" s="112"/>
      <c r="AL132" s="110"/>
      <c r="AM132" s="110"/>
      <c r="AN132" s="110"/>
      <c r="AO132" s="110"/>
      <c r="AP132" s="110"/>
      <c r="AQ132" s="110"/>
      <c r="AR132" s="110"/>
      <c r="AS132" s="110"/>
      <c r="AT132" s="110"/>
      <c r="AU132" s="110"/>
      <c r="AV132" s="110"/>
      <c r="AW132" s="110"/>
      <c r="AX132" s="110"/>
      <c r="AY132" s="110"/>
      <c r="AZ132" s="110"/>
      <c r="BA132" s="110"/>
      <c r="BB132" s="110"/>
      <c r="BC132" s="110"/>
      <c r="BD132" s="110"/>
      <c r="BE132" s="110"/>
      <c r="BF132" s="110"/>
      <c r="BG132" s="111"/>
      <c r="BH132" s="57"/>
      <c r="BI132" s="364" t="s">
        <v>275</v>
      </c>
      <c r="BJ132" s="101"/>
      <c r="BK132" s="101"/>
      <c r="BL132" s="101"/>
      <c r="BM132" s="101"/>
      <c r="BN132" s="101"/>
      <c r="BO132" s="101"/>
      <c r="BP132" s="101"/>
      <c r="BQ132" s="101"/>
      <c r="BR132" s="101"/>
      <c r="BS132" s="101"/>
      <c r="BT132" s="101"/>
      <c r="BU132" s="101"/>
      <c r="BV132" s="101"/>
      <c r="BW132" s="101"/>
      <c r="BX132" s="101"/>
      <c r="BY132" s="101"/>
      <c r="BZ132" s="101"/>
      <c r="CA132" s="101"/>
      <c r="CB132" s="101"/>
      <c r="CC132" s="101"/>
      <c r="CD132" s="101"/>
      <c r="CE132" s="101"/>
      <c r="CF132" s="101"/>
      <c r="CG132" s="101"/>
      <c r="CH132" s="101"/>
      <c r="CI132" s="101"/>
      <c r="CJ132" s="101"/>
      <c r="CK132" s="101"/>
      <c r="CL132" s="101"/>
      <c r="CM132" s="101"/>
      <c r="CN132" s="101"/>
      <c r="CO132" s="101"/>
      <c r="CP132" s="101"/>
      <c r="CQ132" s="101"/>
      <c r="CR132" s="101"/>
      <c r="CS132" s="101"/>
      <c r="CT132" s="101"/>
      <c r="CU132" s="101"/>
      <c r="CV132" s="101"/>
      <c r="CW132" s="101"/>
      <c r="CX132" s="101"/>
      <c r="CY132" s="101"/>
      <c r="CZ132" s="101"/>
      <c r="DA132" s="101"/>
      <c r="DB132" s="101"/>
      <c r="DC132" s="101"/>
      <c r="DD132" s="101"/>
      <c r="DE132" s="101"/>
      <c r="DF132" s="101"/>
      <c r="DG132" s="101"/>
      <c r="DH132" s="101"/>
      <c r="DI132" s="101"/>
      <c r="DJ132" s="101"/>
      <c r="DK132" s="101"/>
      <c r="DL132" s="101"/>
      <c r="DM132" s="101"/>
      <c r="DN132" s="101"/>
      <c r="DO132" s="101"/>
      <c r="DP132" s="101"/>
      <c r="DQ132" s="101"/>
      <c r="DR132" s="101"/>
      <c r="DS132" s="101"/>
      <c r="DT132" s="101"/>
      <c r="DU132" s="101"/>
      <c r="DV132" s="101"/>
      <c r="DW132" s="101"/>
      <c r="DX132" s="101"/>
      <c r="DY132" s="101"/>
      <c r="DZ132" s="101"/>
      <c r="EA132" s="101"/>
      <c r="EB132" s="101"/>
      <c r="EC132" s="101"/>
      <c r="ED132" s="101"/>
      <c r="EE132" s="101"/>
      <c r="EF132" s="101"/>
      <c r="EG132" s="101"/>
      <c r="EH132" s="101"/>
      <c r="EI132" s="101"/>
      <c r="EJ132" s="101"/>
      <c r="EK132" s="101"/>
      <c r="EL132" s="101"/>
      <c r="EM132" s="101"/>
      <c r="EN132" s="101"/>
      <c r="EO132" s="101"/>
      <c r="EP132" s="101"/>
      <c r="EQ132" s="101"/>
      <c r="ER132" s="101"/>
      <c r="ES132" s="101"/>
      <c r="ET132" s="101"/>
    </row>
    <row r="133" spans="1:150" ht="25.5" hidden="1" customHeight="1" x14ac:dyDescent="0.25">
      <c r="A133" s="29" t="s">
        <v>679</v>
      </c>
      <c r="B133" s="29" t="s">
        <v>680</v>
      </c>
      <c r="C133" s="29" t="s">
        <v>681</v>
      </c>
      <c r="D133" s="30" t="s">
        <v>682</v>
      </c>
      <c r="E133" s="31" t="s">
        <v>683</v>
      </c>
      <c r="F133" s="32" t="s">
        <v>121</v>
      </c>
      <c r="G133" s="32" t="s">
        <v>408</v>
      </c>
      <c r="H133" s="32" t="s">
        <v>143</v>
      </c>
      <c r="I133" s="32" t="s">
        <v>115</v>
      </c>
      <c r="J133" s="32"/>
      <c r="K133" s="32"/>
      <c r="L133" s="32"/>
      <c r="M133" s="32"/>
      <c r="N133" s="33">
        <f>O133+S133</f>
        <v>3020256.02</v>
      </c>
      <c r="O133" s="33">
        <v>453038.4</v>
      </c>
      <c r="P133" s="33"/>
      <c r="Q133" s="33"/>
      <c r="S133" s="33">
        <v>2567217.62</v>
      </c>
      <c r="T133" s="34">
        <v>42826</v>
      </c>
      <c r="U133" s="35">
        <v>42856</v>
      </c>
      <c r="V133" s="35">
        <v>42916</v>
      </c>
      <c r="W133" s="36">
        <v>44773</v>
      </c>
      <c r="X133" s="114"/>
      <c r="Y133" s="114">
        <f>S133/2</f>
        <v>1283608.81</v>
      </c>
      <c r="Z133" s="114">
        <f>S133/2</f>
        <v>1283608.81</v>
      </c>
      <c r="AA133" s="114"/>
      <c r="AB133" s="114"/>
      <c r="AC133" s="114"/>
      <c r="AD133" s="139"/>
      <c r="AE133" s="115"/>
      <c r="AF133" s="119">
        <v>5</v>
      </c>
      <c r="AG133" s="173" t="s">
        <v>776</v>
      </c>
      <c r="AH133" s="120"/>
      <c r="AI133" s="174"/>
      <c r="AJ133" s="136"/>
      <c r="AK133" s="175"/>
      <c r="AL133" s="120"/>
      <c r="AM133" s="120"/>
      <c r="AN133" s="120"/>
      <c r="AO133" s="120"/>
      <c r="AP133" s="176" t="s">
        <v>205</v>
      </c>
      <c r="AQ133" s="173" t="s">
        <v>777</v>
      </c>
      <c r="AR133" s="177">
        <v>5100</v>
      </c>
      <c r="AS133" s="120"/>
      <c r="AT133" s="178"/>
      <c r="AU133" s="173"/>
      <c r="AV133" s="120"/>
      <c r="AW133" s="120"/>
      <c r="AX133" s="120"/>
      <c r="AY133" s="120"/>
      <c r="AZ133" s="120"/>
      <c r="BA133" s="120"/>
      <c r="BB133" s="120"/>
      <c r="BC133" s="120"/>
      <c r="BD133" s="120"/>
      <c r="BE133" s="120"/>
      <c r="BF133" s="120"/>
      <c r="BG133" s="135"/>
      <c r="BH133" s="57" t="s">
        <v>804</v>
      </c>
      <c r="BI133" s="364" t="s">
        <v>941</v>
      </c>
    </row>
    <row r="134" spans="1:150" ht="25.5" hidden="1" customHeight="1" x14ac:dyDescent="0.25">
      <c r="A134" s="29" t="s">
        <v>1237</v>
      </c>
      <c r="B134" s="29" t="s">
        <v>1242</v>
      </c>
      <c r="C134" s="29"/>
      <c r="D134" s="30" t="s">
        <v>1238</v>
      </c>
      <c r="E134" s="31" t="s">
        <v>683</v>
      </c>
      <c r="F134" s="32" t="s">
        <v>121</v>
      </c>
      <c r="G134" s="32" t="s">
        <v>408</v>
      </c>
      <c r="H134" s="32" t="s">
        <v>143</v>
      </c>
      <c r="I134" s="32" t="s">
        <v>115</v>
      </c>
      <c r="J134" s="32"/>
      <c r="K134" s="32"/>
      <c r="L134" s="32"/>
      <c r="M134" s="32"/>
      <c r="N134" s="33">
        <v>908823.22</v>
      </c>
      <c r="O134" s="33">
        <f>N134-S134</f>
        <v>136323.47999999998</v>
      </c>
      <c r="P134" s="33"/>
      <c r="Q134" s="33"/>
      <c r="R134" s="33"/>
      <c r="S134" s="33">
        <v>772499.74</v>
      </c>
      <c r="T134" s="35">
        <v>44134</v>
      </c>
      <c r="U134" s="35">
        <v>44196</v>
      </c>
      <c r="V134" s="35">
        <v>44286</v>
      </c>
      <c r="W134" s="36">
        <v>45170</v>
      </c>
      <c r="X134" s="114"/>
      <c r="Y134" s="114"/>
      <c r="Z134" s="114"/>
      <c r="AA134" s="114"/>
      <c r="AB134" s="114"/>
      <c r="AC134" s="114"/>
      <c r="AD134" s="114"/>
      <c r="AE134" s="115"/>
      <c r="AF134" s="119">
        <v>5</v>
      </c>
      <c r="AG134" s="173" t="s">
        <v>776</v>
      </c>
      <c r="AH134" s="120"/>
      <c r="AI134" s="173"/>
      <c r="AJ134" s="136"/>
      <c r="AK134" s="173"/>
      <c r="AL134" s="120"/>
      <c r="AM134" s="120"/>
      <c r="AN134" s="120"/>
      <c r="AO134" s="120"/>
      <c r="AP134" s="176" t="s">
        <v>1239</v>
      </c>
      <c r="AQ134" s="173" t="s">
        <v>1240</v>
      </c>
      <c r="AR134" s="177">
        <v>1183</v>
      </c>
      <c r="AS134" s="120"/>
      <c r="AT134" s="178"/>
      <c r="AU134" s="173"/>
      <c r="AV134" s="120"/>
      <c r="AW134" s="120"/>
      <c r="AX134" s="120"/>
      <c r="AY134" s="120"/>
      <c r="AZ134" s="120"/>
      <c r="BA134" s="120"/>
      <c r="BB134" s="120"/>
      <c r="BC134" s="120"/>
      <c r="BD134" s="120"/>
      <c r="BE134" s="120"/>
      <c r="BF134" s="120"/>
      <c r="BG134" s="120"/>
      <c r="BH134" s="57" t="s">
        <v>1241</v>
      </c>
      <c r="BI134" s="364"/>
    </row>
    <row r="135" spans="1:150" ht="24.75" hidden="1" customHeight="1" thickBot="1" x14ac:dyDescent="0.3">
      <c r="A135" s="15" t="s">
        <v>684</v>
      </c>
      <c r="B135" s="16" t="s">
        <v>83</v>
      </c>
      <c r="C135" s="16"/>
      <c r="D135" s="16" t="s">
        <v>685</v>
      </c>
      <c r="E135" s="17"/>
      <c r="F135" s="17"/>
      <c r="G135" s="17"/>
      <c r="H135" s="17"/>
      <c r="I135" s="17"/>
      <c r="J135" s="17"/>
      <c r="K135" s="17"/>
      <c r="L135" s="17"/>
      <c r="M135" s="17"/>
      <c r="N135" s="17"/>
      <c r="O135" s="17"/>
      <c r="P135" s="17"/>
      <c r="Q135" s="17"/>
      <c r="R135" s="17"/>
      <c r="S135" s="17"/>
      <c r="T135" s="46"/>
      <c r="U135" s="213"/>
      <c r="V135" s="213"/>
      <c r="W135" s="214" t="s">
        <v>275</v>
      </c>
      <c r="X135" s="17"/>
      <c r="Y135" s="17"/>
      <c r="Z135" s="17"/>
      <c r="AA135" s="17"/>
      <c r="AB135" s="17"/>
      <c r="AC135" s="17"/>
      <c r="AD135" s="17"/>
      <c r="AE135" s="215"/>
      <c r="AF135" s="17"/>
      <c r="AG135" s="17"/>
      <c r="AH135" s="17"/>
      <c r="AI135" s="17"/>
      <c r="AJ135" s="17"/>
      <c r="AK135" s="17"/>
      <c r="AL135" s="17"/>
      <c r="AM135" s="17"/>
      <c r="AN135" s="17"/>
      <c r="AO135" s="17"/>
      <c r="AP135" s="107"/>
      <c r="AQ135" s="107"/>
      <c r="AR135" s="107"/>
      <c r="AS135" s="107"/>
      <c r="AT135" s="17"/>
      <c r="AU135" s="107"/>
      <c r="AV135" s="107"/>
      <c r="AW135" s="17"/>
      <c r="AX135" s="107"/>
      <c r="AY135" s="107"/>
      <c r="AZ135" s="17"/>
      <c r="BA135" s="107"/>
      <c r="BB135" s="107"/>
      <c r="BC135" s="107"/>
      <c r="BD135" s="107"/>
      <c r="BE135" s="107"/>
      <c r="BF135" s="107"/>
      <c r="BG135" s="107"/>
      <c r="BH135" s="443"/>
      <c r="BI135" s="444" t="s">
        <v>275</v>
      </c>
    </row>
    <row r="136" spans="1:150" ht="24.75" hidden="1" customHeight="1" thickBot="1" x14ac:dyDescent="0.3">
      <c r="A136" s="15" t="s">
        <v>686</v>
      </c>
      <c r="B136" s="16" t="s">
        <v>83</v>
      </c>
      <c r="C136" s="16"/>
      <c r="D136" s="16" t="s">
        <v>687</v>
      </c>
      <c r="E136" s="17"/>
      <c r="F136" s="17"/>
      <c r="G136" s="17"/>
      <c r="H136" s="17"/>
      <c r="I136" s="17"/>
      <c r="J136" s="17"/>
      <c r="K136" s="17"/>
      <c r="L136" s="17"/>
      <c r="M136" s="17"/>
      <c r="N136" s="17"/>
      <c r="O136" s="17"/>
      <c r="P136" s="17"/>
      <c r="Q136" s="17"/>
      <c r="R136" s="17"/>
      <c r="S136" s="17"/>
      <c r="T136" s="46"/>
      <c r="U136" s="47"/>
      <c r="V136" s="47"/>
      <c r="W136" s="48" t="s">
        <v>275</v>
      </c>
      <c r="X136" s="17"/>
      <c r="Y136" s="17"/>
      <c r="Z136" s="17"/>
      <c r="AA136" s="17"/>
      <c r="AB136" s="17"/>
      <c r="AC136" s="17"/>
      <c r="AD136" s="17"/>
      <c r="AE136" s="115"/>
      <c r="AF136" s="17"/>
      <c r="AG136" s="17"/>
      <c r="AH136" s="17"/>
      <c r="AI136" s="17"/>
      <c r="AJ136" s="17"/>
      <c r="AK136" s="17"/>
      <c r="AL136" s="17"/>
      <c r="AM136" s="17"/>
      <c r="AN136" s="17"/>
      <c r="AO136" s="17"/>
      <c r="AP136" s="107"/>
      <c r="AQ136" s="107"/>
      <c r="AR136" s="107"/>
      <c r="AS136" s="107"/>
      <c r="AT136" s="17"/>
      <c r="AU136" s="107"/>
      <c r="AV136" s="107"/>
      <c r="AW136" s="17"/>
      <c r="AX136" s="107"/>
      <c r="AY136" s="107"/>
      <c r="AZ136" s="17"/>
      <c r="BA136" s="107"/>
      <c r="BB136" s="107"/>
      <c r="BC136" s="107"/>
      <c r="BD136" s="107"/>
      <c r="BE136" s="107"/>
      <c r="BF136" s="107"/>
      <c r="BG136" s="107"/>
      <c r="BH136" s="57"/>
      <c r="BI136" s="364" t="s">
        <v>275</v>
      </c>
    </row>
    <row r="137" spans="1:150" s="113" customFormat="1" ht="25.5" hidden="1" customHeight="1" x14ac:dyDescent="0.25">
      <c r="A137" s="20" t="s">
        <v>688</v>
      </c>
      <c r="B137" s="21" t="s">
        <v>83</v>
      </c>
      <c r="C137" s="21"/>
      <c r="D137" s="37" t="s">
        <v>689</v>
      </c>
      <c r="E137" s="23"/>
      <c r="F137" s="23"/>
      <c r="G137" s="23"/>
      <c r="H137" s="23"/>
      <c r="I137" s="23"/>
      <c r="J137" s="23"/>
      <c r="K137" s="23"/>
      <c r="L137" s="23"/>
      <c r="M137" s="23"/>
      <c r="N137" s="23"/>
      <c r="O137" s="23"/>
      <c r="P137" s="23"/>
      <c r="Q137" s="23"/>
      <c r="R137" s="23"/>
      <c r="S137" s="24"/>
      <c r="T137" s="25"/>
      <c r="U137" s="38"/>
      <c r="V137" s="38"/>
      <c r="W137" s="28"/>
      <c r="X137" s="108"/>
      <c r="Y137" s="108"/>
      <c r="Z137" s="108"/>
      <c r="AA137" s="108"/>
      <c r="AB137" s="108"/>
      <c r="AC137" s="108"/>
      <c r="AD137" s="138"/>
      <c r="AE137" s="109"/>
      <c r="AF137" s="112"/>
      <c r="AG137" s="110"/>
      <c r="AH137" s="110"/>
      <c r="AI137" s="111"/>
      <c r="AJ137" s="109"/>
      <c r="AK137" s="112"/>
      <c r="AL137" s="110"/>
      <c r="AM137" s="110"/>
      <c r="AN137" s="110"/>
      <c r="AO137" s="110"/>
      <c r="AP137" s="110"/>
      <c r="AQ137" s="110"/>
      <c r="AR137" s="110"/>
      <c r="AS137" s="110"/>
      <c r="AT137" s="110"/>
      <c r="AU137" s="110"/>
      <c r="AV137" s="110"/>
      <c r="AW137" s="110"/>
      <c r="AX137" s="110"/>
      <c r="AY137" s="110"/>
      <c r="AZ137" s="110"/>
      <c r="BA137" s="110"/>
      <c r="BB137" s="110"/>
      <c r="BC137" s="110"/>
      <c r="BD137" s="110"/>
      <c r="BE137" s="110"/>
      <c r="BF137" s="110"/>
      <c r="BG137" s="111"/>
      <c r="BH137" s="57"/>
      <c r="BI137" s="364" t="s">
        <v>275</v>
      </c>
      <c r="BJ137" s="101"/>
      <c r="BK137" s="101"/>
      <c r="BL137" s="101"/>
      <c r="BM137" s="101"/>
      <c r="BN137" s="101"/>
      <c r="BO137" s="101"/>
      <c r="BP137" s="101"/>
      <c r="BQ137" s="101"/>
      <c r="BR137" s="101"/>
      <c r="BS137" s="101"/>
      <c r="BT137" s="101"/>
      <c r="BU137" s="101"/>
      <c r="BV137" s="101"/>
      <c r="BW137" s="101"/>
      <c r="BX137" s="101"/>
      <c r="BY137" s="101"/>
      <c r="BZ137" s="101"/>
      <c r="CA137" s="101"/>
      <c r="CB137" s="101"/>
      <c r="CC137" s="101"/>
      <c r="CD137" s="101"/>
      <c r="CE137" s="101"/>
      <c r="CF137" s="101"/>
      <c r="CG137" s="101"/>
      <c r="CH137" s="101"/>
      <c r="CI137" s="101"/>
      <c r="CJ137" s="101"/>
      <c r="CK137" s="101"/>
      <c r="CL137" s="101"/>
      <c r="CM137" s="101"/>
      <c r="CN137" s="101"/>
      <c r="CO137" s="101"/>
      <c r="CP137" s="101"/>
      <c r="CQ137" s="101"/>
      <c r="CR137" s="101"/>
      <c r="CS137" s="101"/>
      <c r="CT137" s="101"/>
      <c r="CU137" s="101"/>
      <c r="CV137" s="101"/>
      <c r="CW137" s="101"/>
      <c r="CX137" s="101"/>
      <c r="CY137" s="101"/>
      <c r="CZ137" s="101"/>
      <c r="DA137" s="101"/>
      <c r="DB137" s="101"/>
      <c r="DC137" s="101"/>
      <c r="DD137" s="101"/>
      <c r="DE137" s="101"/>
      <c r="DF137" s="101"/>
      <c r="DG137" s="101"/>
      <c r="DH137" s="101"/>
      <c r="DI137" s="101"/>
      <c r="DJ137" s="101"/>
      <c r="DK137" s="101"/>
      <c r="DL137" s="101"/>
      <c r="DM137" s="101"/>
      <c r="DN137" s="101"/>
      <c r="DO137" s="101"/>
      <c r="DP137" s="101"/>
      <c r="DQ137" s="101"/>
      <c r="DR137" s="101"/>
      <c r="DS137" s="101"/>
      <c r="DT137" s="101"/>
      <c r="DU137" s="101"/>
      <c r="DV137" s="101"/>
      <c r="DW137" s="101"/>
      <c r="DX137" s="101"/>
      <c r="DY137" s="101"/>
      <c r="DZ137" s="101"/>
      <c r="EA137" s="101"/>
      <c r="EB137" s="101"/>
      <c r="EC137" s="101"/>
      <c r="ED137" s="101"/>
      <c r="EE137" s="101"/>
      <c r="EF137" s="101"/>
      <c r="EG137" s="101"/>
      <c r="EH137" s="101"/>
      <c r="EI137" s="101"/>
      <c r="EJ137" s="101"/>
      <c r="EK137" s="101"/>
      <c r="EL137" s="101"/>
      <c r="EM137" s="101"/>
      <c r="EN137" s="101"/>
      <c r="EO137" s="101"/>
      <c r="EP137" s="101"/>
      <c r="EQ137" s="101"/>
      <c r="ER137" s="101"/>
      <c r="ES137" s="101"/>
      <c r="ET137" s="101"/>
    </row>
    <row r="138" spans="1:150" s="101" customFormat="1" ht="25.5" hidden="1" customHeight="1" x14ac:dyDescent="0.25">
      <c r="A138" s="39" t="s">
        <v>690</v>
      </c>
      <c r="B138" s="39" t="s">
        <v>691</v>
      </c>
      <c r="C138" s="39" t="s">
        <v>692</v>
      </c>
      <c r="D138" s="40" t="s">
        <v>693</v>
      </c>
      <c r="E138" s="41" t="s">
        <v>280</v>
      </c>
      <c r="F138" s="41" t="s">
        <v>121</v>
      </c>
      <c r="G138" s="41" t="s">
        <v>608</v>
      </c>
      <c r="H138" s="41" t="s">
        <v>694</v>
      </c>
      <c r="I138" s="41" t="s">
        <v>115</v>
      </c>
      <c r="J138" s="41"/>
      <c r="K138" s="41"/>
      <c r="L138" s="41"/>
      <c r="M138" s="41"/>
      <c r="N138" s="42">
        <v>363047.26</v>
      </c>
      <c r="O138" s="42">
        <v>54457.09</v>
      </c>
      <c r="P138" s="42"/>
      <c r="Q138" s="42"/>
      <c r="R138" s="42"/>
      <c r="S138" s="42">
        <v>308590.17</v>
      </c>
      <c r="T138" s="43">
        <v>42644</v>
      </c>
      <c r="U138" s="44">
        <v>42795</v>
      </c>
      <c r="V138" s="44">
        <v>42916</v>
      </c>
      <c r="W138" s="45">
        <v>43951</v>
      </c>
      <c r="X138" s="91">
        <v>0</v>
      </c>
      <c r="Y138" s="91">
        <v>138865.57999999999</v>
      </c>
      <c r="Z138" s="91">
        <f>S138-Y138</f>
        <v>169724.59</v>
      </c>
      <c r="AA138" s="91">
        <v>0</v>
      </c>
      <c r="AB138" s="91">
        <v>0</v>
      </c>
      <c r="AC138" s="91"/>
      <c r="AD138" s="149"/>
      <c r="AE138" s="131"/>
      <c r="AF138" s="133">
        <v>38</v>
      </c>
      <c r="AG138" s="116" t="s">
        <v>253</v>
      </c>
      <c r="AH138" s="117"/>
      <c r="AI138" s="132"/>
      <c r="AJ138" s="131"/>
      <c r="AK138" s="133"/>
      <c r="AL138" s="117"/>
      <c r="AM138" s="117"/>
      <c r="AN138" s="117"/>
      <c r="AO138" s="117"/>
      <c r="AP138" s="117" t="s">
        <v>178</v>
      </c>
      <c r="AQ138" s="116" t="s">
        <v>778</v>
      </c>
      <c r="AR138" s="117">
        <v>5.5</v>
      </c>
      <c r="AS138" s="117" t="s">
        <v>228</v>
      </c>
      <c r="AT138" s="116" t="s">
        <v>779</v>
      </c>
      <c r="AU138" s="117">
        <v>1</v>
      </c>
      <c r="AV138" s="117" t="s">
        <v>181</v>
      </c>
      <c r="AW138" s="57" t="s">
        <v>780</v>
      </c>
      <c r="AX138" s="117">
        <v>2</v>
      </c>
      <c r="AY138" s="117"/>
      <c r="AZ138" s="116"/>
      <c r="BA138" s="117"/>
      <c r="BB138" s="117" t="s">
        <v>179</v>
      </c>
      <c r="BC138" s="116" t="s">
        <v>180</v>
      </c>
      <c r="BD138" s="117">
        <v>2</v>
      </c>
      <c r="BE138" s="117"/>
      <c r="BF138" s="117"/>
      <c r="BG138" s="132"/>
      <c r="BH138" s="57" t="s">
        <v>821</v>
      </c>
      <c r="BI138" s="364" t="s">
        <v>941</v>
      </c>
    </row>
    <row r="139" spans="1:150" s="101" customFormat="1" ht="25.5" hidden="1" customHeight="1" x14ac:dyDescent="0.25">
      <c r="A139" s="39" t="s">
        <v>695</v>
      </c>
      <c r="B139" s="39" t="s">
        <v>696</v>
      </c>
      <c r="C139" s="39" t="s">
        <v>697</v>
      </c>
      <c r="D139" s="40" t="s">
        <v>698</v>
      </c>
      <c r="E139" s="41" t="s">
        <v>297</v>
      </c>
      <c r="F139" s="41" t="s">
        <v>121</v>
      </c>
      <c r="G139" s="41" t="s">
        <v>399</v>
      </c>
      <c r="H139" s="41" t="s">
        <v>694</v>
      </c>
      <c r="I139" s="41" t="s">
        <v>115</v>
      </c>
      <c r="J139" s="41"/>
      <c r="K139" s="41"/>
      <c r="L139" s="41"/>
      <c r="M139" s="41"/>
      <c r="N139" s="42">
        <v>51582.96</v>
      </c>
      <c r="O139" s="42">
        <v>7737.45</v>
      </c>
      <c r="P139" s="42"/>
      <c r="Q139" s="42"/>
      <c r="R139" s="42"/>
      <c r="S139" s="42">
        <v>43845.51</v>
      </c>
      <c r="T139" s="43">
        <v>42644</v>
      </c>
      <c r="U139" s="44">
        <v>42705</v>
      </c>
      <c r="V139" s="44">
        <v>42825</v>
      </c>
      <c r="W139" s="45">
        <v>43373</v>
      </c>
      <c r="X139" s="91"/>
      <c r="Y139" s="91">
        <v>191237.94</v>
      </c>
      <c r="Z139" s="91">
        <v>50000</v>
      </c>
      <c r="AA139" s="91"/>
      <c r="AB139" s="91"/>
      <c r="AC139" s="91"/>
      <c r="AD139" s="149"/>
      <c r="AE139" s="131"/>
      <c r="AF139" s="133">
        <v>38</v>
      </c>
      <c r="AG139" s="116" t="s">
        <v>253</v>
      </c>
      <c r="AH139" s="117"/>
      <c r="AI139" s="132"/>
      <c r="AJ139" s="131"/>
      <c r="AK139" s="133"/>
      <c r="AL139" s="117"/>
      <c r="AM139" s="117"/>
      <c r="AN139" s="117"/>
      <c r="AO139" s="117"/>
      <c r="AP139" s="117" t="s">
        <v>178</v>
      </c>
      <c r="AQ139" s="116" t="s">
        <v>778</v>
      </c>
      <c r="AR139" s="116">
        <f>0.7-0.18</f>
        <v>0.52</v>
      </c>
      <c r="AS139" s="117"/>
      <c r="AT139" s="116"/>
      <c r="AU139" s="117"/>
      <c r="AV139" s="117" t="s">
        <v>181</v>
      </c>
      <c r="AW139" s="116" t="s">
        <v>780</v>
      </c>
      <c r="AX139" s="117">
        <v>3</v>
      </c>
      <c r="AY139" s="116"/>
      <c r="AZ139" s="116"/>
      <c r="BA139" s="117"/>
      <c r="BB139" s="116"/>
      <c r="BC139" s="116"/>
      <c r="BD139" s="117"/>
      <c r="BE139" s="117"/>
      <c r="BF139" s="117"/>
      <c r="BG139" s="132"/>
      <c r="BH139" s="57" t="s">
        <v>819</v>
      </c>
      <c r="BI139" s="364" t="s">
        <v>939</v>
      </c>
    </row>
    <row r="140" spans="1:150" s="101" customFormat="1" ht="25.5" hidden="1" customHeight="1" x14ac:dyDescent="0.25">
      <c r="A140" s="39" t="s">
        <v>699</v>
      </c>
      <c r="B140" s="39" t="s">
        <v>700</v>
      </c>
      <c r="C140" s="39" t="s">
        <v>1010</v>
      </c>
      <c r="D140" s="40" t="s">
        <v>701</v>
      </c>
      <c r="E140" s="41" t="s">
        <v>297</v>
      </c>
      <c r="F140" s="41" t="s">
        <v>121</v>
      </c>
      <c r="G140" s="41" t="s">
        <v>399</v>
      </c>
      <c r="H140" s="41" t="s">
        <v>694</v>
      </c>
      <c r="I140" s="41" t="s">
        <v>115</v>
      </c>
      <c r="J140" s="41"/>
      <c r="K140" s="41"/>
      <c r="L140" s="41"/>
      <c r="M140" s="41"/>
      <c r="N140" s="42">
        <v>917723.65</v>
      </c>
      <c r="O140" s="42">
        <v>137658.54999999999</v>
      </c>
      <c r="P140" s="42"/>
      <c r="Q140" s="42"/>
      <c r="R140" s="42"/>
      <c r="S140" s="42">
        <v>780065.1</v>
      </c>
      <c r="T140" s="43">
        <v>43373</v>
      </c>
      <c r="U140" s="44">
        <v>43585</v>
      </c>
      <c r="V140" s="44">
        <v>43676</v>
      </c>
      <c r="W140" s="45">
        <v>44407</v>
      </c>
      <c r="X140" s="91"/>
      <c r="Y140" s="91"/>
      <c r="Z140" s="91"/>
      <c r="AA140" s="91">
        <f>S140*0.4</f>
        <v>312026.03999999998</v>
      </c>
      <c r="AB140" s="91">
        <f>S140*0.4</f>
        <v>312026.03999999998</v>
      </c>
      <c r="AC140" s="91">
        <f>S140*0.2</f>
        <v>156013.01999999999</v>
      </c>
      <c r="AD140" s="149"/>
      <c r="AE140" s="131"/>
      <c r="AF140" s="133">
        <v>38</v>
      </c>
      <c r="AG140" s="116" t="s">
        <v>253</v>
      </c>
      <c r="AH140" s="117"/>
      <c r="AI140" s="132"/>
      <c r="AJ140" s="131"/>
      <c r="AK140" s="133"/>
      <c r="AL140" s="117"/>
      <c r="AM140" s="117"/>
      <c r="AN140" s="117"/>
      <c r="AO140" s="117"/>
      <c r="AP140" s="117" t="s">
        <v>178</v>
      </c>
      <c r="AQ140" s="116" t="s">
        <v>778</v>
      </c>
      <c r="AR140" s="116">
        <f>7.3+0.18</f>
        <v>7.4799999999999995</v>
      </c>
      <c r="AS140" s="117"/>
      <c r="AT140" s="116"/>
      <c r="AU140" s="117"/>
      <c r="AV140" s="116"/>
      <c r="AW140" s="116"/>
      <c r="AX140" s="117"/>
      <c r="AY140" s="117" t="s">
        <v>182</v>
      </c>
      <c r="AZ140" s="116" t="s">
        <v>781</v>
      </c>
      <c r="BA140" s="117">
        <v>2</v>
      </c>
      <c r="BB140" s="116" t="s">
        <v>179</v>
      </c>
      <c r="BC140" s="116" t="s">
        <v>180</v>
      </c>
      <c r="BD140" s="117">
        <v>1</v>
      </c>
      <c r="BE140" s="131"/>
      <c r="BF140" s="131"/>
      <c r="BG140" s="369"/>
      <c r="BH140" s="57" t="s">
        <v>884</v>
      </c>
      <c r="BI140" s="364" t="s">
        <v>947</v>
      </c>
    </row>
    <row r="141" spans="1:150" s="101" customFormat="1" ht="25.5" hidden="1" customHeight="1" x14ac:dyDescent="0.25">
      <c r="A141" s="39" t="s">
        <v>702</v>
      </c>
      <c r="B141" s="39" t="s">
        <v>703</v>
      </c>
      <c r="C141" s="39"/>
      <c r="D141" s="40" t="s">
        <v>704</v>
      </c>
      <c r="E141" s="41" t="s">
        <v>297</v>
      </c>
      <c r="F141" s="41" t="s">
        <v>121</v>
      </c>
      <c r="G141" s="41" t="s">
        <v>399</v>
      </c>
      <c r="H141" s="41" t="s">
        <v>694</v>
      </c>
      <c r="I141" s="41" t="s">
        <v>115</v>
      </c>
      <c r="J141" s="41"/>
      <c r="K141" s="41"/>
      <c r="L141" s="41"/>
      <c r="M141" s="41" t="s">
        <v>38</v>
      </c>
      <c r="N141" s="42">
        <v>296511.84999999998</v>
      </c>
      <c r="O141" s="42">
        <v>44476.78</v>
      </c>
      <c r="P141" s="42"/>
      <c r="Q141" s="42"/>
      <c r="R141" s="42"/>
      <c r="S141" s="42">
        <v>252035.07</v>
      </c>
      <c r="T141" s="43"/>
      <c r="U141" s="44"/>
      <c r="V141" s="44"/>
      <c r="W141" s="45" t="s">
        <v>275</v>
      </c>
      <c r="X141" s="91"/>
      <c r="Y141" s="91"/>
      <c r="Z141" s="91"/>
      <c r="AA141" s="91"/>
      <c r="AB141" s="91"/>
      <c r="AC141" s="91"/>
      <c r="AD141" s="149"/>
      <c r="AE141" s="131"/>
      <c r="AF141" s="133">
        <v>39</v>
      </c>
      <c r="AG141" s="116" t="s">
        <v>253</v>
      </c>
      <c r="AH141" s="117"/>
      <c r="AI141" s="132"/>
      <c r="AJ141" s="131"/>
      <c r="AK141" s="133"/>
      <c r="AL141" s="117"/>
      <c r="AM141" s="117"/>
      <c r="AN141" s="117"/>
      <c r="AO141" s="117"/>
      <c r="AP141" s="117"/>
      <c r="AQ141" s="116"/>
      <c r="AR141" s="117"/>
      <c r="AS141" s="117"/>
      <c r="AT141" s="117"/>
      <c r="AU141" s="117"/>
      <c r="AV141" s="117"/>
      <c r="AW141" s="117"/>
      <c r="AX141" s="117"/>
      <c r="AY141" s="117"/>
      <c r="AZ141" s="117"/>
      <c r="BA141" s="117"/>
      <c r="BB141" s="117"/>
      <c r="BC141" s="117"/>
      <c r="BD141" s="117"/>
      <c r="BE141" s="117"/>
      <c r="BF141" s="117"/>
      <c r="BG141" s="132"/>
      <c r="BH141" s="57"/>
      <c r="BI141" s="364" t="s">
        <v>275</v>
      </c>
    </row>
    <row r="142" spans="1:150" s="101" customFormat="1" ht="25.5" hidden="1" customHeight="1" x14ac:dyDescent="0.25">
      <c r="A142" s="39" t="s">
        <v>705</v>
      </c>
      <c r="B142" s="39" t="s">
        <v>706</v>
      </c>
      <c r="C142" s="39" t="s">
        <v>707</v>
      </c>
      <c r="D142" s="40" t="s">
        <v>708</v>
      </c>
      <c r="E142" s="41" t="s">
        <v>272</v>
      </c>
      <c r="F142" s="41" t="s">
        <v>121</v>
      </c>
      <c r="G142" s="41" t="s">
        <v>361</v>
      </c>
      <c r="H142" s="41" t="s">
        <v>694</v>
      </c>
      <c r="I142" s="41" t="s">
        <v>115</v>
      </c>
      <c r="J142" s="41"/>
      <c r="K142" s="41"/>
      <c r="L142" s="41"/>
      <c r="M142" s="41"/>
      <c r="N142" s="42">
        <v>280477.84999999998</v>
      </c>
      <c r="O142" s="42">
        <v>42071.68</v>
      </c>
      <c r="P142" s="42"/>
      <c r="Q142" s="42"/>
      <c r="R142" s="42"/>
      <c r="S142" s="42">
        <v>238406.17</v>
      </c>
      <c r="T142" s="43">
        <v>42644</v>
      </c>
      <c r="U142" s="44">
        <v>42705</v>
      </c>
      <c r="V142" s="44">
        <v>42825</v>
      </c>
      <c r="W142" s="45">
        <v>43524</v>
      </c>
      <c r="X142" s="91">
        <v>0</v>
      </c>
      <c r="Y142" s="91">
        <v>140000</v>
      </c>
      <c r="Z142" s="91">
        <v>140000</v>
      </c>
      <c r="AA142" s="91">
        <v>18352.16</v>
      </c>
      <c r="AB142" s="91">
        <v>0</v>
      </c>
      <c r="AC142" s="91"/>
      <c r="AD142" s="149"/>
      <c r="AE142" s="131"/>
      <c r="AF142" s="133">
        <v>38</v>
      </c>
      <c r="AG142" s="116" t="s">
        <v>253</v>
      </c>
      <c r="AH142" s="117"/>
      <c r="AI142" s="132"/>
      <c r="AJ142" s="131"/>
      <c r="AK142" s="133"/>
      <c r="AL142" s="117"/>
      <c r="AM142" s="117"/>
      <c r="AN142" s="117"/>
      <c r="AO142" s="117"/>
      <c r="AP142" s="117" t="s">
        <v>178</v>
      </c>
      <c r="AQ142" s="116" t="s">
        <v>782</v>
      </c>
      <c r="AR142" s="117">
        <v>4</v>
      </c>
      <c r="AS142" s="116"/>
      <c r="AT142" s="116"/>
      <c r="AU142" s="117"/>
      <c r="AV142" s="117"/>
      <c r="AW142" s="117"/>
      <c r="AX142" s="117"/>
      <c r="AY142" s="131"/>
      <c r="AZ142" s="131"/>
      <c r="BA142" s="131"/>
      <c r="BB142" s="116" t="s">
        <v>179</v>
      </c>
      <c r="BC142" s="116" t="s">
        <v>180</v>
      </c>
      <c r="BD142" s="117">
        <v>1</v>
      </c>
      <c r="BE142" s="131"/>
      <c r="BF142" s="131"/>
      <c r="BG142" s="369"/>
      <c r="BH142" s="57" t="s">
        <v>820</v>
      </c>
      <c r="BI142" s="364" t="s">
        <v>939</v>
      </c>
    </row>
    <row r="143" spans="1:150" s="101" customFormat="1" ht="25.5" hidden="1" customHeight="1" x14ac:dyDescent="0.25">
      <c r="A143" s="39" t="s">
        <v>709</v>
      </c>
      <c r="B143" s="39" t="s">
        <v>710</v>
      </c>
      <c r="C143" s="39" t="s">
        <v>711</v>
      </c>
      <c r="D143" s="40" t="s">
        <v>712</v>
      </c>
      <c r="E143" s="41" t="s">
        <v>266</v>
      </c>
      <c r="F143" s="41" t="s">
        <v>121</v>
      </c>
      <c r="G143" s="41" t="s">
        <v>493</v>
      </c>
      <c r="H143" s="41" t="s">
        <v>694</v>
      </c>
      <c r="I143" s="41" t="s">
        <v>115</v>
      </c>
      <c r="J143" s="41"/>
      <c r="K143" s="41"/>
      <c r="L143" s="41"/>
      <c r="M143" s="41"/>
      <c r="N143" s="42">
        <v>372156.12</v>
      </c>
      <c r="O143" s="42">
        <v>55823.42</v>
      </c>
      <c r="P143" s="42"/>
      <c r="Q143" s="42"/>
      <c r="R143" s="42"/>
      <c r="S143" s="42">
        <v>316332.7</v>
      </c>
      <c r="T143" s="43">
        <v>42644</v>
      </c>
      <c r="U143" s="44">
        <v>42705</v>
      </c>
      <c r="V143" s="44">
        <v>42825</v>
      </c>
      <c r="W143" s="45">
        <v>43496</v>
      </c>
      <c r="X143" s="91"/>
      <c r="Y143" s="91">
        <v>117700</v>
      </c>
      <c r="Z143" s="91">
        <v>147700</v>
      </c>
      <c r="AA143" s="91">
        <v>91045.8</v>
      </c>
      <c r="AB143" s="91"/>
      <c r="AC143" s="91"/>
      <c r="AD143" s="149"/>
      <c r="AE143" s="131"/>
      <c r="AF143" s="133">
        <v>38</v>
      </c>
      <c r="AG143" s="116" t="s">
        <v>253</v>
      </c>
      <c r="AH143" s="117"/>
      <c r="AI143" s="132"/>
      <c r="AJ143" s="131"/>
      <c r="AK143" s="133"/>
      <c r="AL143" s="117"/>
      <c r="AM143" s="117"/>
      <c r="AN143" s="117"/>
      <c r="AO143" s="117"/>
      <c r="AP143" s="117" t="s">
        <v>178</v>
      </c>
      <c r="AQ143" s="116" t="s">
        <v>782</v>
      </c>
      <c r="AR143" s="116">
        <v>3.47</v>
      </c>
      <c r="AS143" s="116"/>
      <c r="AT143" s="116"/>
      <c r="AU143" s="117"/>
      <c r="AV143" s="117"/>
      <c r="AW143" s="117"/>
      <c r="AX143" s="117"/>
      <c r="AY143" s="116"/>
      <c r="AZ143" s="116"/>
      <c r="BA143" s="117"/>
      <c r="BB143" s="116" t="s">
        <v>179</v>
      </c>
      <c r="BC143" s="116" t="s">
        <v>180</v>
      </c>
      <c r="BD143" s="117">
        <v>1</v>
      </c>
      <c r="BE143" s="117"/>
      <c r="BF143" s="117"/>
      <c r="BG143" s="132"/>
      <c r="BH143" s="57" t="s">
        <v>818</v>
      </c>
      <c r="BI143" s="364" t="s">
        <v>939</v>
      </c>
    </row>
    <row r="144" spans="1:150" ht="27.75" hidden="1" customHeight="1" x14ac:dyDescent="0.25">
      <c r="A144" s="29" t="s">
        <v>713</v>
      </c>
      <c r="B144" s="29" t="s">
        <v>714</v>
      </c>
      <c r="C144" s="39" t="s">
        <v>1055</v>
      </c>
      <c r="D144" s="30" t="s">
        <v>715</v>
      </c>
      <c r="E144" s="31" t="s">
        <v>266</v>
      </c>
      <c r="F144" s="32" t="s">
        <v>121</v>
      </c>
      <c r="G144" s="32" t="s">
        <v>493</v>
      </c>
      <c r="H144" s="32" t="s">
        <v>694</v>
      </c>
      <c r="I144" s="32" t="s">
        <v>115</v>
      </c>
      <c r="J144" s="32"/>
      <c r="K144" s="32"/>
      <c r="L144" s="32"/>
      <c r="M144" s="32"/>
      <c r="N144" s="42">
        <v>31576.66</v>
      </c>
      <c r="O144" s="33">
        <v>4736.66</v>
      </c>
      <c r="P144" s="33"/>
      <c r="Q144" s="33"/>
      <c r="R144" s="33"/>
      <c r="S144" s="42">
        <v>26840</v>
      </c>
      <c r="T144" s="43">
        <v>43373</v>
      </c>
      <c r="U144" s="44">
        <v>43646</v>
      </c>
      <c r="V144" s="44">
        <v>43707</v>
      </c>
      <c r="W144" s="45">
        <v>44377</v>
      </c>
      <c r="X144" s="114"/>
      <c r="Y144" s="115"/>
      <c r="Z144" s="114">
        <v>0</v>
      </c>
      <c r="AA144" s="114">
        <v>25000</v>
      </c>
      <c r="AB144" s="114">
        <v>55000</v>
      </c>
      <c r="AC144" s="114">
        <v>30000</v>
      </c>
      <c r="AD144" s="139"/>
      <c r="AE144" s="115"/>
      <c r="AF144" s="119">
        <v>38</v>
      </c>
      <c r="AG144" s="129" t="s">
        <v>253</v>
      </c>
      <c r="AH144" s="120"/>
      <c r="AI144" s="135"/>
      <c r="AJ144" s="136"/>
      <c r="AK144" s="119"/>
      <c r="AL144" s="120"/>
      <c r="AM144" s="120"/>
      <c r="AN144" s="120"/>
      <c r="AO144" s="120"/>
      <c r="AP144" s="117" t="s">
        <v>178</v>
      </c>
      <c r="AQ144" s="116" t="s">
        <v>778</v>
      </c>
      <c r="AR144" s="116">
        <v>0.22</v>
      </c>
      <c r="AS144" s="117" t="s">
        <v>228</v>
      </c>
      <c r="AT144" s="116" t="s">
        <v>779</v>
      </c>
      <c r="AU144" s="117">
        <v>1</v>
      </c>
      <c r="AV144" s="116" t="s">
        <v>181</v>
      </c>
      <c r="AW144" s="116" t="s">
        <v>780</v>
      </c>
      <c r="AX144" s="116">
        <v>3</v>
      </c>
      <c r="AY144" s="136"/>
      <c r="AZ144" s="136"/>
      <c r="BA144" s="136"/>
      <c r="BB144" s="136"/>
      <c r="BC144" s="136"/>
      <c r="BD144" s="136"/>
      <c r="BE144" s="136"/>
      <c r="BF144" s="136"/>
      <c r="BG144" s="370"/>
      <c r="BH144" s="57" t="s">
        <v>885</v>
      </c>
      <c r="BI144" s="364" t="s">
        <v>1014</v>
      </c>
    </row>
    <row r="145" spans="1:61" ht="27.75" hidden="1" customHeight="1" x14ac:dyDescent="0.25">
      <c r="A145" s="29" t="s">
        <v>1175</v>
      </c>
      <c r="B145" s="29" t="s">
        <v>1181</v>
      </c>
      <c r="C145" s="39"/>
      <c r="D145" s="30" t="s">
        <v>1177</v>
      </c>
      <c r="E145" s="31" t="s">
        <v>266</v>
      </c>
      <c r="F145" s="32" t="s">
        <v>121</v>
      </c>
      <c r="G145" s="32" t="s">
        <v>493</v>
      </c>
      <c r="H145" s="32" t="s">
        <v>694</v>
      </c>
      <c r="I145" s="32" t="s">
        <v>115</v>
      </c>
      <c r="J145" s="32"/>
      <c r="K145" s="32"/>
      <c r="L145" s="32"/>
      <c r="M145" s="32"/>
      <c r="N145" s="42">
        <v>200009.7</v>
      </c>
      <c r="O145" s="33">
        <v>76736.600000000006</v>
      </c>
      <c r="P145" s="33"/>
      <c r="Q145" s="33"/>
      <c r="R145" s="33"/>
      <c r="S145" s="42">
        <v>123273.1</v>
      </c>
      <c r="T145" s="44">
        <v>43983</v>
      </c>
      <c r="U145" s="44">
        <v>44136</v>
      </c>
      <c r="V145" s="44">
        <v>44196</v>
      </c>
      <c r="W145" s="45">
        <v>44561</v>
      </c>
      <c r="X145" s="345"/>
      <c r="Y145" s="201"/>
      <c r="Z145" s="345"/>
      <c r="AA145" s="345"/>
      <c r="AB145" s="345"/>
      <c r="AC145" s="345"/>
      <c r="AD145" s="345"/>
      <c r="AE145" s="201"/>
      <c r="AF145" s="119">
        <v>38</v>
      </c>
      <c r="AG145" s="129" t="s">
        <v>253</v>
      </c>
      <c r="AH145" s="405"/>
      <c r="AI145" s="405"/>
      <c r="AJ145" s="205"/>
      <c r="AK145" s="405"/>
      <c r="AL145" s="405"/>
      <c r="AM145" s="405"/>
      <c r="AN145" s="405"/>
      <c r="AO145" s="405"/>
      <c r="AP145" s="117" t="s">
        <v>178</v>
      </c>
      <c r="AQ145" s="116" t="s">
        <v>778</v>
      </c>
      <c r="AR145" s="116">
        <v>4.5999999999999996</v>
      </c>
      <c r="AS145" s="116"/>
      <c r="AT145" s="116"/>
      <c r="AU145" s="117"/>
      <c r="AV145" s="116"/>
      <c r="AW145" s="116"/>
      <c r="AX145" s="116"/>
      <c r="AY145" s="136"/>
      <c r="AZ145" s="136"/>
      <c r="BA145" s="136"/>
      <c r="BB145" s="116" t="s">
        <v>179</v>
      </c>
      <c r="BC145" s="116" t="s">
        <v>180</v>
      </c>
      <c r="BD145" s="117">
        <v>1</v>
      </c>
      <c r="BE145" s="136"/>
      <c r="BF145" s="136"/>
      <c r="BG145" s="136"/>
      <c r="BH145" s="57" t="s">
        <v>1178</v>
      </c>
      <c r="BI145" s="364" t="s">
        <v>1014</v>
      </c>
    </row>
    <row r="146" spans="1:61" ht="27.75" hidden="1" customHeight="1" x14ac:dyDescent="0.25">
      <c r="A146" s="29" t="s">
        <v>1176</v>
      </c>
      <c r="B146" s="29" t="s">
        <v>1182</v>
      </c>
      <c r="C146" s="39"/>
      <c r="D146" s="30" t="s">
        <v>1179</v>
      </c>
      <c r="E146" s="41" t="s">
        <v>272</v>
      </c>
      <c r="F146" s="41" t="s">
        <v>121</v>
      </c>
      <c r="G146" s="41" t="s">
        <v>361</v>
      </c>
      <c r="H146" s="41" t="s">
        <v>694</v>
      </c>
      <c r="I146" s="41" t="s">
        <v>115</v>
      </c>
      <c r="J146" s="32"/>
      <c r="K146" s="32"/>
      <c r="L146" s="32"/>
      <c r="M146" s="32"/>
      <c r="N146" s="42">
        <v>75505</v>
      </c>
      <c r="O146" s="33">
        <v>11325.75</v>
      </c>
      <c r="P146" s="33"/>
      <c r="Q146" s="33"/>
      <c r="R146" s="33"/>
      <c r="S146" s="42">
        <v>64179.25</v>
      </c>
      <c r="T146" s="44">
        <v>43980</v>
      </c>
      <c r="U146" s="44">
        <v>44134</v>
      </c>
      <c r="V146" s="44">
        <v>44196</v>
      </c>
      <c r="W146" s="45">
        <v>44561</v>
      </c>
      <c r="X146" s="345"/>
      <c r="Y146" s="201"/>
      <c r="Z146" s="345"/>
      <c r="AA146" s="345"/>
      <c r="AB146" s="345"/>
      <c r="AC146" s="345"/>
      <c r="AD146" s="345"/>
      <c r="AE146" s="201"/>
      <c r="AF146" s="119">
        <v>38</v>
      </c>
      <c r="AG146" s="129" t="s">
        <v>253</v>
      </c>
      <c r="AH146" s="405"/>
      <c r="AI146" s="405"/>
      <c r="AJ146" s="205"/>
      <c r="AK146" s="405"/>
      <c r="AL146" s="405"/>
      <c r="AM146" s="405"/>
      <c r="AN146" s="405"/>
      <c r="AO146" s="405"/>
      <c r="AP146" s="117" t="s">
        <v>178</v>
      </c>
      <c r="AQ146" s="116" t="s">
        <v>778</v>
      </c>
      <c r="AR146" s="116">
        <v>2</v>
      </c>
      <c r="AS146" s="116"/>
      <c r="AT146" s="116"/>
      <c r="AU146" s="117"/>
      <c r="AV146" s="116"/>
      <c r="AW146" s="116"/>
      <c r="AX146" s="116"/>
      <c r="AY146" s="136"/>
      <c r="AZ146" s="136"/>
      <c r="BA146" s="136"/>
      <c r="BB146" s="116" t="s">
        <v>179</v>
      </c>
      <c r="BC146" s="116" t="s">
        <v>180</v>
      </c>
      <c r="BD146" s="117">
        <v>1</v>
      </c>
      <c r="BE146" s="136"/>
      <c r="BF146" s="136"/>
      <c r="BG146" s="136"/>
      <c r="BH146" s="57" t="s">
        <v>1180</v>
      </c>
      <c r="BI146" s="364" t="s">
        <v>1014</v>
      </c>
    </row>
    <row r="147" spans="1:61" ht="21.75" hidden="1" customHeight="1" x14ac:dyDescent="0.2">
      <c r="A147" s="179" t="s">
        <v>783</v>
      </c>
      <c r="B147" s="179"/>
      <c r="C147" s="179"/>
      <c r="D147" s="180"/>
      <c r="E147" s="181"/>
      <c r="F147" s="181"/>
      <c r="G147" s="181"/>
      <c r="H147" s="181"/>
      <c r="I147" s="181"/>
      <c r="J147" s="181"/>
      <c r="K147" s="181"/>
      <c r="L147" s="181"/>
      <c r="M147" s="181"/>
      <c r="N147" s="182">
        <f t="shared" ref="N147:S147" si="0">SUM(N6:N144)-N141</f>
        <v>89072778.329999998</v>
      </c>
      <c r="O147" s="182">
        <f t="shared" si="0"/>
        <v>9785161.9682352934</v>
      </c>
      <c r="P147" s="182">
        <f t="shared" si="0"/>
        <v>1414514.6017647055</v>
      </c>
      <c r="Q147" s="182">
        <f t="shared" si="0"/>
        <v>41284669.420000002</v>
      </c>
      <c r="R147" s="182">
        <f t="shared" si="0"/>
        <v>20303.939999999999</v>
      </c>
      <c r="S147" s="182">
        <f t="shared" si="0"/>
        <v>41061042.590000004</v>
      </c>
      <c r="T147" s="182"/>
      <c r="U147" s="182"/>
      <c r="V147" s="182"/>
      <c r="W147" s="183"/>
      <c r="X147" s="182">
        <f>SUM(Z6:Z7)-X141</f>
        <v>0</v>
      </c>
      <c r="Y147" s="182">
        <f>SUM(AA6:AA7)-Y141</f>
        <v>0</v>
      </c>
      <c r="Z147" s="182">
        <f>SUM(AB6:AB7)-Z141</f>
        <v>0</v>
      </c>
      <c r="AA147" s="182">
        <f>SUM(AC6:AC7)-AA141</f>
        <v>0</v>
      </c>
      <c r="AB147" s="182">
        <f>SUM(AD6:AD144)-AB141</f>
        <v>10000</v>
      </c>
      <c r="AC147" s="182">
        <f>SUM(AE6:AE144)-AC141</f>
        <v>0</v>
      </c>
      <c r="AD147" s="182">
        <f>SUM(AF6:AF144)-AD141</f>
        <v>2603</v>
      </c>
      <c r="AE147" s="182">
        <f>SUM(AG6:AG144)-AE141</f>
        <v>0</v>
      </c>
      <c r="AF147" s="182"/>
      <c r="AG147" s="181"/>
      <c r="AH147" s="181"/>
      <c r="AI147" s="181"/>
      <c r="AJ147" s="181"/>
      <c r="AK147" s="181"/>
      <c r="AL147" s="181"/>
      <c r="AM147" s="181"/>
      <c r="AN147" s="181"/>
      <c r="AO147" s="181"/>
      <c r="AP147" s="184"/>
      <c r="AQ147" s="184"/>
      <c r="AR147" s="184"/>
      <c r="AS147" s="184"/>
      <c r="AT147" s="181"/>
      <c r="AU147" s="184"/>
      <c r="AV147" s="184"/>
      <c r="AW147" s="181"/>
      <c r="AX147" s="184"/>
      <c r="AY147" s="184"/>
      <c r="AZ147" s="181"/>
      <c r="BA147" s="184"/>
    </row>
    <row r="148" spans="1:61" ht="27.75" customHeight="1" x14ac:dyDescent="0.2">
      <c r="A148" s="185"/>
      <c r="B148" s="185"/>
      <c r="C148" s="185"/>
      <c r="D148" s="185"/>
      <c r="E148" s="17"/>
      <c r="F148" s="17"/>
      <c r="G148" s="17"/>
      <c r="H148" s="17"/>
      <c r="I148" s="17"/>
      <c r="J148" s="17"/>
      <c r="K148" s="17"/>
      <c r="L148" s="17"/>
      <c r="M148" s="17"/>
      <c r="N148" s="17"/>
      <c r="O148" s="17"/>
      <c r="P148" s="17"/>
      <c r="Q148" s="17"/>
      <c r="R148" s="17"/>
      <c r="S148" s="189"/>
      <c r="T148" s="17"/>
      <c r="U148" s="17"/>
      <c r="V148" s="17"/>
      <c r="W148" s="186"/>
      <c r="X148" s="17"/>
      <c r="Y148" s="17"/>
      <c r="Z148" s="17"/>
      <c r="AA148" s="17"/>
      <c r="AB148" s="17"/>
      <c r="AC148" s="17"/>
      <c r="AD148" s="17"/>
      <c r="AE148" s="17"/>
      <c r="AF148" s="17"/>
      <c r="AG148" s="17"/>
      <c r="AH148" s="17"/>
      <c r="AI148" s="17"/>
      <c r="AJ148" s="17"/>
      <c r="AK148" s="17"/>
      <c r="AL148" s="17"/>
      <c r="AM148" s="17"/>
      <c r="AN148" s="17"/>
      <c r="AO148" s="17"/>
      <c r="AP148" s="107"/>
      <c r="AQ148" s="107"/>
      <c r="AR148" s="187"/>
      <c r="AS148" s="107"/>
      <c r="AT148" s="17"/>
      <c r="AU148" s="107"/>
      <c r="AV148" s="107"/>
      <c r="AW148" s="17"/>
      <c r="AX148" s="107"/>
      <c r="AY148" s="107"/>
      <c r="AZ148" s="17"/>
      <c r="BA148" s="107"/>
    </row>
    <row r="149" spans="1:61" s="101" customFormat="1" ht="23.25" customHeight="1" x14ac:dyDescent="0.2">
      <c r="A149" s="200" t="s">
        <v>786</v>
      </c>
      <c r="B149" s="200"/>
      <c r="C149" s="200"/>
      <c r="D149" s="194"/>
      <c r="E149" s="195"/>
      <c r="F149" s="195"/>
      <c r="G149" s="195"/>
      <c r="H149" s="195"/>
      <c r="I149" s="195"/>
      <c r="J149" s="195"/>
      <c r="K149" s="195"/>
      <c r="L149" s="195"/>
      <c r="M149" s="195"/>
      <c r="N149" s="196"/>
      <c r="P149" s="196"/>
      <c r="S149" s="197"/>
      <c r="T149" s="195"/>
      <c r="U149" s="195"/>
      <c r="V149" s="195"/>
      <c r="W149" s="195"/>
      <c r="X149" s="195"/>
      <c r="Y149" s="195"/>
      <c r="Z149" s="195"/>
      <c r="AA149" s="195"/>
      <c r="AB149" s="195"/>
      <c r="AC149" s="195"/>
      <c r="AD149" s="195"/>
      <c r="AE149" s="195"/>
      <c r="AF149" s="195"/>
      <c r="AG149" s="198"/>
      <c r="AH149" s="198"/>
      <c r="AI149" s="199"/>
      <c r="AJ149" s="199"/>
      <c r="AK149" s="199"/>
      <c r="AL149" s="199"/>
      <c r="AM149" s="199"/>
      <c r="AN149" s="199"/>
      <c r="AO149" s="199"/>
      <c r="AP149" s="199"/>
      <c r="AQ149" s="199"/>
      <c r="AR149" s="199"/>
      <c r="AS149" s="199"/>
      <c r="AT149" s="199"/>
      <c r="AU149" s="199"/>
      <c r="AV149" s="199"/>
      <c r="AW149" s="199"/>
      <c r="AX149" s="199"/>
      <c r="AY149" s="199"/>
      <c r="AZ149" s="199"/>
      <c r="BA149" s="199"/>
      <c r="BH149" s="146"/>
    </row>
    <row r="150" spans="1:61" s="101" customFormat="1" ht="23.25" customHeight="1" x14ac:dyDescent="0.2">
      <c r="A150" s="200" t="s">
        <v>787</v>
      </c>
      <c r="B150" s="200"/>
      <c r="C150" s="200"/>
      <c r="D150" s="194"/>
      <c r="E150" s="195"/>
      <c r="F150" s="195"/>
      <c r="G150" s="195"/>
      <c r="H150" s="195"/>
      <c r="I150" s="195"/>
      <c r="J150" s="195"/>
      <c r="K150" s="195"/>
      <c r="L150" s="195"/>
      <c r="M150" s="195"/>
      <c r="N150" s="196"/>
      <c r="P150" s="196"/>
      <c r="S150" s="197"/>
      <c r="T150" s="195"/>
      <c r="U150" s="195"/>
      <c r="V150" s="195"/>
      <c r="W150" s="195"/>
      <c r="X150" s="195"/>
      <c r="Y150" s="195"/>
      <c r="Z150" s="195"/>
      <c r="AA150" s="195"/>
      <c r="AB150" s="195"/>
      <c r="AC150" s="195"/>
      <c r="AD150" s="195"/>
      <c r="AE150" s="195"/>
      <c r="AF150" s="195"/>
      <c r="AG150" s="198"/>
      <c r="AH150" s="198"/>
      <c r="AI150" s="199"/>
      <c r="AJ150" s="199"/>
      <c r="AK150" s="199"/>
      <c r="AL150" s="199"/>
      <c r="AM150" s="199"/>
      <c r="AN150" s="199"/>
      <c r="AO150" s="199"/>
      <c r="AP150" s="199"/>
      <c r="AQ150" s="199"/>
      <c r="AR150" s="199"/>
      <c r="AS150" s="199"/>
      <c r="AT150" s="199"/>
      <c r="AU150" s="199"/>
      <c r="AV150" s="199"/>
      <c r="AW150" s="199"/>
      <c r="AX150" s="199"/>
      <c r="AY150" s="199"/>
      <c r="AZ150" s="199"/>
      <c r="BA150" s="199"/>
      <c r="BH150" s="146"/>
    </row>
    <row r="151" spans="1:61" s="101" customFormat="1" ht="23.25" customHeight="1" x14ac:dyDescent="0.2">
      <c r="A151" s="200" t="s">
        <v>788</v>
      </c>
      <c r="B151" s="200"/>
      <c r="C151" s="200"/>
      <c r="D151" s="194"/>
      <c r="E151" s="195"/>
      <c r="F151" s="195"/>
      <c r="G151" s="195"/>
      <c r="H151" s="195"/>
      <c r="I151" s="195"/>
      <c r="J151" s="195"/>
      <c r="K151" s="195"/>
      <c r="L151" s="195"/>
      <c r="M151" s="195"/>
      <c r="N151" s="196"/>
      <c r="P151" s="196"/>
      <c r="S151" s="197"/>
      <c r="T151" s="195"/>
      <c r="U151" s="195"/>
      <c r="V151" s="195"/>
      <c r="W151" s="195"/>
      <c r="X151" s="195"/>
      <c r="Y151" s="195"/>
      <c r="Z151" s="195"/>
      <c r="AA151" s="195"/>
      <c r="AB151" s="195"/>
      <c r="AC151" s="195"/>
      <c r="AD151" s="195"/>
      <c r="AE151" s="195"/>
      <c r="AF151" s="195"/>
      <c r="AG151" s="198"/>
      <c r="AH151" s="198"/>
      <c r="AI151" s="199"/>
      <c r="AJ151" s="199"/>
      <c r="AK151" s="199"/>
      <c r="AL151" s="199"/>
      <c r="AM151" s="199"/>
      <c r="AN151" s="199"/>
      <c r="AO151" s="199"/>
      <c r="AP151" s="199"/>
      <c r="AQ151" s="199"/>
      <c r="AR151" s="199"/>
      <c r="AS151" s="199"/>
      <c r="AT151" s="199"/>
      <c r="AU151" s="199"/>
      <c r="AV151" s="199"/>
      <c r="AW151" s="199"/>
      <c r="AX151" s="199"/>
      <c r="AY151" s="199"/>
      <c r="AZ151" s="199"/>
      <c r="BA151" s="199"/>
      <c r="BH151" s="146"/>
    </row>
    <row r="152" spans="1:61" s="101" customFormat="1" ht="23.25" customHeight="1" x14ac:dyDescent="0.2">
      <c r="A152" s="200" t="s">
        <v>789</v>
      </c>
      <c r="B152" s="200"/>
      <c r="C152" s="200"/>
      <c r="D152" s="194"/>
      <c r="E152" s="195"/>
      <c r="F152" s="195"/>
      <c r="G152" s="195"/>
      <c r="H152" s="195"/>
      <c r="I152" s="195"/>
      <c r="J152" s="195"/>
      <c r="K152" s="195"/>
      <c r="L152" s="195"/>
      <c r="M152" s="195"/>
      <c r="N152" s="196"/>
      <c r="P152" s="196"/>
      <c r="S152" s="197"/>
      <c r="T152" s="195"/>
      <c r="U152" s="195"/>
      <c r="V152" s="195"/>
      <c r="W152" s="195"/>
      <c r="X152" s="195"/>
      <c r="Y152" s="195"/>
      <c r="Z152" s="195"/>
      <c r="AA152" s="195"/>
      <c r="AB152" s="195"/>
      <c r="AC152" s="195"/>
      <c r="AD152" s="195"/>
      <c r="AE152" s="195"/>
      <c r="AF152" s="195"/>
      <c r="AG152" s="198"/>
      <c r="AH152" s="198"/>
      <c r="AI152" s="199"/>
      <c r="AJ152" s="199"/>
      <c r="AK152" s="199"/>
      <c r="AL152" s="199"/>
      <c r="AM152" s="199"/>
      <c r="AN152" s="199"/>
      <c r="AO152" s="199"/>
      <c r="AP152" s="199"/>
      <c r="AQ152" s="199"/>
      <c r="AR152" s="199"/>
      <c r="AS152" s="199"/>
      <c r="AT152" s="199"/>
      <c r="AU152" s="199"/>
      <c r="AV152" s="199"/>
      <c r="AW152" s="199"/>
      <c r="AX152" s="199"/>
      <c r="AY152" s="199"/>
      <c r="AZ152" s="199"/>
      <c r="BA152" s="199"/>
      <c r="BH152" s="146"/>
    </row>
    <row r="153" spans="1:61" s="101" customFormat="1" ht="23.25" customHeight="1" x14ac:dyDescent="0.2">
      <c r="A153" s="200" t="s">
        <v>790</v>
      </c>
      <c r="B153" s="200"/>
      <c r="C153" s="200"/>
      <c r="D153" s="194"/>
      <c r="E153" s="195"/>
      <c r="F153" s="195"/>
      <c r="G153" s="195"/>
      <c r="H153" s="195"/>
      <c r="I153" s="195"/>
      <c r="J153" s="195"/>
      <c r="K153" s="195"/>
      <c r="L153" s="195"/>
      <c r="M153" s="195"/>
      <c r="N153" s="196"/>
      <c r="P153" s="196"/>
      <c r="S153" s="197"/>
      <c r="T153" s="195"/>
      <c r="U153" s="195"/>
      <c r="V153" s="195"/>
      <c r="W153" s="195"/>
      <c r="X153" s="195"/>
      <c r="Y153" s="195"/>
      <c r="Z153" s="195"/>
      <c r="AA153" s="195"/>
      <c r="AB153" s="195"/>
      <c r="AC153" s="195"/>
      <c r="AD153" s="195"/>
      <c r="AE153" s="195"/>
      <c r="AF153" s="195"/>
      <c r="AG153" s="198"/>
      <c r="AH153" s="198"/>
      <c r="AI153" s="199"/>
      <c r="AJ153" s="199"/>
      <c r="AK153" s="199"/>
      <c r="AL153" s="199"/>
      <c r="AM153" s="199"/>
      <c r="AN153" s="199"/>
      <c r="AO153" s="199"/>
      <c r="AP153" s="199"/>
      <c r="AQ153" s="199"/>
      <c r="AR153" s="199"/>
      <c r="AS153" s="199"/>
      <c r="AT153" s="199"/>
      <c r="AU153" s="199"/>
      <c r="AV153" s="199"/>
      <c r="AW153" s="199"/>
      <c r="AX153" s="199"/>
      <c r="AY153" s="199"/>
      <c r="AZ153" s="199"/>
      <c r="BA153" s="199"/>
      <c r="BH153" s="146"/>
    </row>
    <row r="154" spans="1:61" x14ac:dyDescent="0.2">
      <c r="A154" s="648"/>
      <c r="B154" s="648"/>
      <c r="C154" s="648"/>
      <c r="D154" s="648"/>
      <c r="E154" s="454"/>
      <c r="F154" s="454"/>
      <c r="G154" s="454"/>
      <c r="O154" s="449"/>
      <c r="X154" s="201"/>
      <c r="Y154" s="201"/>
      <c r="Z154" s="201"/>
      <c r="AA154" s="202"/>
      <c r="AB154" s="202"/>
      <c r="AC154" s="202"/>
      <c r="AD154" s="201"/>
      <c r="AE154" s="201"/>
      <c r="AF154" s="201"/>
      <c r="AG154" s="203"/>
      <c r="AH154" s="192"/>
    </row>
    <row r="155" spans="1:61" ht="45.75" customHeight="1" x14ac:dyDescent="0.2">
      <c r="A155" s="648"/>
      <c r="B155" s="648"/>
      <c r="C155" s="648"/>
      <c r="D155" s="648"/>
      <c r="E155" s="648"/>
      <c r="F155" s="648"/>
      <c r="G155" s="648"/>
      <c r="N155" s="204"/>
      <c r="O155" s="204"/>
      <c r="P155" s="204"/>
      <c r="Q155" s="204"/>
      <c r="R155" s="204"/>
      <c r="S155" s="204"/>
      <c r="T155" s="147"/>
      <c r="X155" s="201"/>
      <c r="Y155" s="201"/>
      <c r="Z155" s="201"/>
      <c r="AA155" s="202"/>
      <c r="AB155" s="202"/>
      <c r="AC155" s="202"/>
      <c r="AD155" s="201"/>
      <c r="AE155" s="201"/>
      <c r="AF155" s="201"/>
      <c r="AG155" s="205"/>
    </row>
    <row r="156" spans="1:61" x14ac:dyDescent="0.2">
      <c r="X156" s="201"/>
      <c r="Y156" s="201"/>
      <c r="Z156" s="201"/>
      <c r="AA156" s="201"/>
      <c r="AB156" s="201"/>
      <c r="AC156" s="201"/>
      <c r="AD156" s="201"/>
      <c r="AE156" s="201"/>
      <c r="AF156" s="201"/>
      <c r="AG156" s="205"/>
    </row>
    <row r="157" spans="1:61" x14ac:dyDescent="0.2">
      <c r="S157" s="204"/>
      <c r="X157" s="201"/>
      <c r="Y157" s="201"/>
      <c r="Z157" s="201"/>
      <c r="AA157" s="201"/>
      <c r="AB157" s="201"/>
      <c r="AC157" s="201"/>
      <c r="AD157" s="201"/>
      <c r="AE157" s="201"/>
      <c r="AF157" s="201"/>
      <c r="AG157" s="205"/>
    </row>
    <row r="158" spans="1:61" x14ac:dyDescent="0.2">
      <c r="X158" s="201"/>
      <c r="Y158" s="201"/>
      <c r="Z158" s="201"/>
      <c r="AA158" s="201"/>
      <c r="AB158" s="201"/>
      <c r="AC158" s="201"/>
      <c r="AD158" s="201"/>
      <c r="AE158" s="201"/>
      <c r="AF158" s="201"/>
      <c r="AG158" s="205"/>
    </row>
    <row r="159" spans="1:61" x14ac:dyDescent="0.2">
      <c r="X159" s="201"/>
      <c r="Y159" s="201"/>
      <c r="Z159" s="206"/>
      <c r="AA159" s="206"/>
      <c r="AB159" s="206"/>
      <c r="AC159" s="206"/>
      <c r="AD159" s="206"/>
      <c r="AE159" s="201"/>
      <c r="AF159" s="201"/>
      <c r="AG159" s="205"/>
    </row>
    <row r="160" spans="1:61" x14ac:dyDescent="0.2">
      <c r="X160" s="201"/>
      <c r="Y160" s="201"/>
      <c r="Z160" s="201"/>
      <c r="AA160" s="201"/>
      <c r="AB160" s="201"/>
      <c r="AC160" s="201"/>
      <c r="AD160" s="201"/>
      <c r="AE160" s="201"/>
      <c r="AF160" s="201"/>
      <c r="AG160" s="205"/>
    </row>
    <row r="161" spans="1:33" x14ac:dyDescent="0.2">
      <c r="X161" s="201"/>
      <c r="Y161" s="201"/>
      <c r="Z161" s="201"/>
      <c r="AA161" s="201"/>
      <c r="AB161" s="201"/>
      <c r="AC161" s="201"/>
      <c r="AD161" s="201"/>
      <c r="AE161" s="201"/>
      <c r="AF161" s="201"/>
      <c r="AG161" s="205"/>
    </row>
    <row r="162" spans="1:33" x14ac:dyDescent="0.2">
      <c r="A162" s="207"/>
      <c r="B162" s="207"/>
      <c r="C162" s="207"/>
      <c r="X162" s="201"/>
      <c r="Y162" s="201"/>
      <c r="Z162" s="201"/>
      <c r="AA162" s="206"/>
      <c r="AB162" s="206"/>
      <c r="AC162" s="206"/>
      <c r="AD162" s="206"/>
      <c r="AE162" s="206"/>
      <c r="AF162" s="206"/>
      <c r="AG162" s="208"/>
    </row>
    <row r="163" spans="1:33" x14ac:dyDescent="0.2">
      <c r="A163" s="207"/>
      <c r="B163" s="207"/>
      <c r="C163" s="207"/>
      <c r="X163" s="201"/>
      <c r="Y163" s="201"/>
      <c r="Z163" s="201"/>
      <c r="AA163" s="201"/>
      <c r="AB163" s="201"/>
      <c r="AC163" s="201"/>
      <c r="AD163" s="201"/>
      <c r="AE163" s="201"/>
      <c r="AF163" s="201"/>
      <c r="AG163" s="205"/>
    </row>
    <row r="164" spans="1:33" x14ac:dyDescent="0.2">
      <c r="A164" s="209"/>
      <c r="B164" s="209"/>
      <c r="C164" s="209"/>
      <c r="X164" s="201"/>
      <c r="Y164" s="201"/>
      <c r="Z164" s="201"/>
      <c r="AA164" s="201"/>
      <c r="AB164" s="201"/>
      <c r="AC164" s="201"/>
      <c r="AD164" s="201"/>
      <c r="AE164" s="201"/>
      <c r="AF164" s="201"/>
      <c r="AG164" s="205"/>
    </row>
    <row r="165" spans="1:33" x14ac:dyDescent="0.2">
      <c r="A165" s="207"/>
      <c r="B165" s="207"/>
      <c r="C165" s="207"/>
    </row>
    <row r="166" spans="1:33" x14ac:dyDescent="0.2">
      <c r="A166" s="207"/>
      <c r="B166" s="207"/>
      <c r="C166" s="207"/>
    </row>
    <row r="167" spans="1:33" x14ac:dyDescent="0.2">
      <c r="A167" s="207"/>
      <c r="B167" s="207"/>
      <c r="C167" s="207"/>
    </row>
  </sheetData>
  <autoFilter ref="A4:BI147">
    <filterColumn colId="9">
      <customFilters>
        <customFilter operator="notEqual" val=" "/>
      </customFilters>
    </filterColumn>
  </autoFilter>
  <mergeCells count="8">
    <mergeCell ref="X3:AE3"/>
    <mergeCell ref="AF3:AO3"/>
    <mergeCell ref="AP3:BG3"/>
    <mergeCell ref="A154:D154"/>
    <mergeCell ref="A155:G155"/>
    <mergeCell ref="A3:M3"/>
    <mergeCell ref="N3:S3"/>
    <mergeCell ref="T3:W3"/>
  </mergeCells>
  <pageMargins left="0.7" right="0.7" top="0.75" bottom="0.75" header="0.3" footer="0.3"/>
  <pageSetup paperSize="9" scale="26" fitToHeight="0"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ET167"/>
  <sheetViews>
    <sheetView topLeftCell="A4" workbookViewId="0">
      <pane xSplit="4" ySplit="1" topLeftCell="M104" activePane="bottomRight" state="frozen"/>
      <selection activeCell="A4" sqref="A4"/>
      <selection pane="topRight" activeCell="E4" sqref="E4"/>
      <selection pane="bottomLeft" activeCell="A5" sqref="A5"/>
      <selection pane="bottomRight" activeCell="W112" sqref="W112"/>
    </sheetView>
  </sheetViews>
  <sheetFormatPr defaultRowHeight="12.75" x14ac:dyDescent="0.2"/>
  <cols>
    <col min="1" max="1" width="8.42578125" style="98" customWidth="1"/>
    <col min="2" max="2" width="18.85546875" style="98" customWidth="1"/>
    <col min="3" max="3" width="21.85546875" style="98" customWidth="1"/>
    <col min="4" max="4" width="47.5703125" style="99" customWidth="1"/>
    <col min="5" max="5" width="7" style="99" customWidth="1"/>
    <col min="6" max="6" width="6.42578125" style="99" customWidth="1"/>
    <col min="7" max="7" width="8.7109375" style="99" customWidth="1"/>
    <col min="8" max="8" width="16.28515625" style="99" customWidth="1"/>
    <col min="9" max="9" width="3.7109375" style="99" customWidth="1"/>
    <col min="10" max="12" width="4.85546875" style="99" customWidth="1"/>
    <col min="13" max="13" width="4.140625" style="99" customWidth="1"/>
    <col min="14" max="14" width="15" style="99" customWidth="1"/>
    <col min="15" max="15" width="13.42578125" style="99" customWidth="1"/>
    <col min="16" max="16" width="14.140625" style="99" customWidth="1"/>
    <col min="17" max="18" width="12.85546875" style="99" customWidth="1"/>
    <col min="19" max="19" width="13.7109375" style="99" customWidth="1"/>
    <col min="20" max="20" width="8" style="99" customWidth="1"/>
    <col min="21" max="21" width="8.7109375" style="99" customWidth="1"/>
    <col min="22" max="22" width="8.28515625" style="99" customWidth="1"/>
    <col min="23" max="23" width="9.5703125" style="99" customWidth="1"/>
    <col min="24" max="31" width="12.28515625" style="99" hidden="1" customWidth="1"/>
    <col min="32" max="32" width="12.28515625" style="99" customWidth="1"/>
    <col min="33" max="33" width="9.140625" style="100" customWidth="1"/>
    <col min="34" max="41" width="9.140625" style="100" hidden="1" customWidth="1"/>
    <col min="42" max="42" width="9.140625" style="100"/>
    <col min="43" max="43" width="16.28515625" style="100" customWidth="1"/>
    <col min="44" max="53" width="9.140625" style="100"/>
    <col min="54" max="59" width="9.140625" style="101"/>
    <col min="60" max="60" width="17.7109375" style="146" customWidth="1"/>
    <col min="61" max="61" width="18.85546875" style="101" customWidth="1"/>
    <col min="62" max="150" width="9.140625" style="101"/>
    <col min="151" max="16384" width="9.140625" style="99"/>
  </cols>
  <sheetData>
    <row r="2" spans="1:150" ht="13.5" thickBot="1" x14ac:dyDescent="0.25"/>
    <row r="3" spans="1:150" ht="42" customHeight="1" thickBot="1" x14ac:dyDescent="0.25">
      <c r="A3" s="649" t="s">
        <v>99</v>
      </c>
      <c r="B3" s="650"/>
      <c r="C3" s="650"/>
      <c r="D3" s="650"/>
      <c r="E3" s="650"/>
      <c r="F3" s="650"/>
      <c r="G3" s="650"/>
      <c r="H3" s="650"/>
      <c r="I3" s="650"/>
      <c r="J3" s="650"/>
      <c r="K3" s="650"/>
      <c r="L3" s="650"/>
      <c r="M3" s="651"/>
      <c r="N3" s="649" t="s">
        <v>100</v>
      </c>
      <c r="O3" s="650"/>
      <c r="P3" s="650"/>
      <c r="Q3" s="650"/>
      <c r="R3" s="650"/>
      <c r="S3" s="651"/>
      <c r="T3" s="652" t="s">
        <v>101</v>
      </c>
      <c r="U3" s="652"/>
      <c r="V3" s="652"/>
      <c r="W3" s="652"/>
      <c r="X3" s="649" t="s">
        <v>716</v>
      </c>
      <c r="Y3" s="650"/>
      <c r="Z3" s="650"/>
      <c r="AA3" s="650"/>
      <c r="AB3" s="650"/>
      <c r="AC3" s="650"/>
      <c r="AD3" s="650"/>
      <c r="AE3" s="651"/>
      <c r="AF3" s="642" t="s">
        <v>717</v>
      </c>
      <c r="AG3" s="643"/>
      <c r="AH3" s="643"/>
      <c r="AI3" s="643"/>
      <c r="AJ3" s="643"/>
      <c r="AK3" s="643"/>
      <c r="AL3" s="643"/>
      <c r="AM3" s="643"/>
      <c r="AN3" s="643"/>
      <c r="AO3" s="644"/>
      <c r="AP3" s="645" t="s">
        <v>718</v>
      </c>
      <c r="AQ3" s="646"/>
      <c r="AR3" s="646"/>
      <c r="AS3" s="646"/>
      <c r="AT3" s="646"/>
      <c r="AU3" s="646"/>
      <c r="AV3" s="646"/>
      <c r="AW3" s="646"/>
      <c r="AX3" s="646"/>
      <c r="AY3" s="646"/>
      <c r="AZ3" s="646"/>
      <c r="BA3" s="646"/>
      <c r="BB3" s="646"/>
      <c r="BC3" s="646"/>
      <c r="BD3" s="646"/>
      <c r="BE3" s="646"/>
      <c r="BF3" s="646"/>
      <c r="BG3" s="646"/>
    </row>
    <row r="4" spans="1:150" ht="123.75" customHeight="1" thickBot="1" x14ac:dyDescent="0.25">
      <c r="A4" s="102" t="s">
        <v>79</v>
      </c>
      <c r="B4" s="457" t="s">
        <v>17</v>
      </c>
      <c r="C4" s="457" t="s">
        <v>259</v>
      </c>
      <c r="D4" s="457" t="s">
        <v>102</v>
      </c>
      <c r="E4" s="103" t="s">
        <v>103</v>
      </c>
      <c r="F4" s="103" t="s">
        <v>719</v>
      </c>
      <c r="G4" s="103" t="s">
        <v>2</v>
      </c>
      <c r="H4" s="103" t="s">
        <v>720</v>
      </c>
      <c r="I4" s="103" t="s">
        <v>721</v>
      </c>
      <c r="J4" s="103" t="s">
        <v>722</v>
      </c>
      <c r="K4" s="103" t="s">
        <v>36</v>
      </c>
      <c r="L4" s="103" t="s">
        <v>37</v>
      </c>
      <c r="M4" s="103" t="s">
        <v>723</v>
      </c>
      <c r="N4" s="103" t="s">
        <v>104</v>
      </c>
      <c r="O4" s="103" t="s">
        <v>105</v>
      </c>
      <c r="P4" s="103" t="s">
        <v>106</v>
      </c>
      <c r="Q4" s="103" t="s">
        <v>107</v>
      </c>
      <c r="R4" s="103" t="s">
        <v>108</v>
      </c>
      <c r="S4" s="103" t="s">
        <v>81</v>
      </c>
      <c r="T4" s="104" t="s">
        <v>724</v>
      </c>
      <c r="U4" s="104" t="s">
        <v>725</v>
      </c>
      <c r="V4" s="105" t="s">
        <v>726</v>
      </c>
      <c r="W4" s="104" t="s">
        <v>109</v>
      </c>
      <c r="X4" s="104" t="s">
        <v>74</v>
      </c>
      <c r="Y4" s="104" t="s">
        <v>75</v>
      </c>
      <c r="Z4" s="104" t="s">
        <v>76</v>
      </c>
      <c r="AA4" s="104" t="s">
        <v>77</v>
      </c>
      <c r="AB4" s="104" t="s">
        <v>78</v>
      </c>
      <c r="AC4" s="104" t="s">
        <v>727</v>
      </c>
      <c r="AD4" s="104" t="s">
        <v>728</v>
      </c>
      <c r="AE4" s="104" t="s">
        <v>729</v>
      </c>
      <c r="AF4" s="104" t="s">
        <v>225</v>
      </c>
      <c r="AG4" s="104" t="s">
        <v>730</v>
      </c>
      <c r="AH4" s="104" t="s">
        <v>731</v>
      </c>
      <c r="AI4" s="104" t="s">
        <v>732</v>
      </c>
      <c r="AJ4" s="104" t="s">
        <v>69</v>
      </c>
      <c r="AK4" s="104" t="s">
        <v>733</v>
      </c>
      <c r="AL4" s="104" t="s">
        <v>70</v>
      </c>
      <c r="AM4" s="104" t="s">
        <v>734</v>
      </c>
      <c r="AN4" s="104" t="s">
        <v>71</v>
      </c>
      <c r="AO4" s="104" t="s">
        <v>735</v>
      </c>
      <c r="AP4" s="106" t="s">
        <v>736</v>
      </c>
      <c r="AQ4" s="106" t="s">
        <v>166</v>
      </c>
      <c r="AR4" s="106" t="s">
        <v>48</v>
      </c>
      <c r="AS4" s="106" t="s">
        <v>69</v>
      </c>
      <c r="AT4" s="104" t="s">
        <v>167</v>
      </c>
      <c r="AU4" s="106" t="s">
        <v>49</v>
      </c>
      <c r="AV4" s="106" t="s">
        <v>70</v>
      </c>
      <c r="AW4" s="104" t="s">
        <v>168</v>
      </c>
      <c r="AX4" s="106" t="s">
        <v>50</v>
      </c>
      <c r="AY4" s="106" t="s">
        <v>71</v>
      </c>
      <c r="AZ4" s="104" t="s">
        <v>169</v>
      </c>
      <c r="BA4" s="106" t="s">
        <v>51</v>
      </c>
      <c r="BB4" s="106" t="s">
        <v>72</v>
      </c>
      <c r="BC4" s="104" t="s">
        <v>170</v>
      </c>
      <c r="BD4" s="106" t="s">
        <v>52</v>
      </c>
      <c r="BE4" s="106" t="s">
        <v>73</v>
      </c>
      <c r="BF4" s="104" t="s">
        <v>796</v>
      </c>
      <c r="BG4" s="106" t="s">
        <v>53</v>
      </c>
      <c r="BH4" s="257" t="s">
        <v>797</v>
      </c>
      <c r="BI4" s="146" t="s">
        <v>1013</v>
      </c>
    </row>
    <row r="5" spans="1:150" ht="24.75" customHeight="1" thickBot="1" x14ac:dyDescent="0.25">
      <c r="A5" s="212" t="s">
        <v>791</v>
      </c>
      <c r="B5" s="210"/>
      <c r="C5" s="210"/>
      <c r="D5" s="211" t="s">
        <v>792</v>
      </c>
      <c r="E5" s="17"/>
      <c r="F5" s="17"/>
      <c r="G5" s="17"/>
      <c r="H5" s="17"/>
      <c r="I5" s="17"/>
      <c r="J5" s="17"/>
      <c r="K5" s="17"/>
      <c r="L5" s="17"/>
      <c r="M5" s="17"/>
      <c r="N5" s="17"/>
      <c r="O5" s="17"/>
      <c r="P5" s="17"/>
      <c r="Q5" s="17"/>
      <c r="R5" s="17"/>
      <c r="S5" s="17"/>
      <c r="T5" s="17"/>
      <c r="U5" s="17"/>
      <c r="V5" s="107"/>
      <c r="W5" s="17"/>
      <c r="X5" s="17"/>
      <c r="Y5" s="17"/>
      <c r="Z5" s="17"/>
      <c r="AA5" s="17"/>
      <c r="AB5" s="17"/>
      <c r="AC5" s="17"/>
      <c r="AD5" s="17"/>
      <c r="AE5" s="17"/>
      <c r="AF5" s="17"/>
      <c r="AG5" s="17"/>
      <c r="AH5" s="17"/>
      <c r="AI5" s="17"/>
      <c r="AJ5" s="17"/>
      <c r="AK5" s="17"/>
      <c r="AL5" s="17"/>
      <c r="AM5" s="17"/>
      <c r="AN5" s="17"/>
      <c r="AO5" s="17"/>
      <c r="AP5" s="107"/>
      <c r="AQ5" s="107"/>
      <c r="AR5" s="107"/>
      <c r="AS5" s="107"/>
      <c r="AT5" s="17"/>
      <c r="AU5" s="107"/>
      <c r="AV5" s="107"/>
      <c r="AW5" s="17"/>
      <c r="AX5" s="107"/>
      <c r="AY5" s="107"/>
      <c r="AZ5" s="17"/>
      <c r="BA5" s="107"/>
      <c r="BH5" s="57"/>
      <c r="BI5" s="131"/>
    </row>
    <row r="6" spans="1:150" ht="24.75" customHeight="1" thickBot="1" x14ac:dyDescent="0.25">
      <c r="A6" s="15" t="s">
        <v>82</v>
      </c>
      <c r="B6" s="16" t="s">
        <v>83</v>
      </c>
      <c r="C6" s="16"/>
      <c r="D6" s="16" t="s">
        <v>260</v>
      </c>
      <c r="E6" s="17"/>
      <c r="F6" s="17"/>
      <c r="G6" s="17"/>
      <c r="H6" s="17"/>
      <c r="I6" s="17"/>
      <c r="J6" s="17"/>
      <c r="K6" s="17"/>
      <c r="L6" s="17"/>
      <c r="M6" s="17"/>
      <c r="N6" s="17"/>
      <c r="O6" s="17"/>
      <c r="P6" s="17"/>
      <c r="Q6" s="17"/>
      <c r="R6" s="17"/>
      <c r="S6" s="17"/>
      <c r="T6" s="17"/>
      <c r="U6" s="17"/>
      <c r="V6" s="18"/>
      <c r="W6" s="19"/>
      <c r="X6" s="17"/>
      <c r="Y6" s="17"/>
      <c r="Z6" s="17"/>
      <c r="AA6" s="17"/>
      <c r="AB6" s="17"/>
      <c r="AC6" s="17"/>
      <c r="AD6" s="17"/>
      <c r="AE6" s="17"/>
      <c r="AF6" s="17"/>
      <c r="AG6" s="17"/>
      <c r="AH6" s="17"/>
      <c r="AI6" s="17"/>
      <c r="AK6" s="17"/>
      <c r="AL6" s="17"/>
      <c r="AM6" s="17"/>
      <c r="AN6" s="17"/>
      <c r="AO6" s="17"/>
      <c r="AP6" s="107"/>
      <c r="AQ6" s="107"/>
      <c r="AR6" s="107"/>
      <c r="AS6" s="107"/>
      <c r="AT6" s="17"/>
      <c r="AU6" s="107"/>
      <c r="AV6" s="107"/>
      <c r="AW6" s="17"/>
      <c r="AX6" s="107"/>
      <c r="AY6" s="107"/>
      <c r="AZ6" s="17"/>
      <c r="BA6" s="107"/>
      <c r="BH6" s="57"/>
      <c r="BI6" s="131"/>
    </row>
    <row r="7" spans="1:150" ht="24.75" customHeight="1" thickBot="1" x14ac:dyDescent="0.25">
      <c r="A7" s="15" t="s">
        <v>84</v>
      </c>
      <c r="B7" s="16" t="s">
        <v>83</v>
      </c>
      <c r="C7" s="16"/>
      <c r="D7" s="16" t="s">
        <v>261</v>
      </c>
      <c r="E7" s="17"/>
      <c r="F7" s="17"/>
      <c r="G7" s="17"/>
      <c r="H7" s="17"/>
      <c r="I7" s="17"/>
      <c r="J7" s="17"/>
      <c r="K7" s="17"/>
      <c r="L7" s="17"/>
      <c r="M7" s="17"/>
      <c r="N7" s="17"/>
      <c r="O7" s="17"/>
      <c r="P7" s="17"/>
      <c r="Q7" s="17"/>
      <c r="R7" s="17"/>
      <c r="S7" s="17"/>
      <c r="T7" s="17"/>
      <c r="U7" s="17"/>
      <c r="V7" s="18"/>
      <c r="W7" s="19"/>
      <c r="X7" s="17"/>
      <c r="Y7" s="17"/>
      <c r="Z7" s="17"/>
      <c r="AA7" s="17"/>
      <c r="AB7" s="17"/>
      <c r="AC7" s="17"/>
      <c r="AD7" s="17"/>
      <c r="AE7" s="17"/>
      <c r="AF7" s="17"/>
      <c r="AG7" s="17"/>
      <c r="AH7" s="17"/>
      <c r="AI7" s="17"/>
      <c r="AK7" s="17"/>
      <c r="AL7" s="17"/>
      <c r="AM7" s="17"/>
      <c r="AN7" s="17"/>
      <c r="AO7" s="17"/>
      <c r="AP7" s="107"/>
      <c r="AQ7" s="107"/>
      <c r="AR7" s="107"/>
      <c r="AS7" s="107"/>
      <c r="AT7" s="17"/>
      <c r="AU7" s="107"/>
      <c r="AV7" s="107"/>
      <c r="AW7" s="17"/>
      <c r="AX7" s="107"/>
      <c r="AY7" s="107"/>
      <c r="AZ7" s="17"/>
      <c r="BA7" s="107"/>
      <c r="BH7" s="57"/>
      <c r="BI7" s="131"/>
    </row>
    <row r="8" spans="1:150" s="113" customFormat="1" ht="25.5" customHeight="1" x14ac:dyDescent="0.2">
      <c r="A8" s="20" t="s">
        <v>85</v>
      </c>
      <c r="B8" s="21" t="s">
        <v>83</v>
      </c>
      <c r="C8" s="21"/>
      <c r="D8" s="22" t="s">
        <v>262</v>
      </c>
      <c r="E8" s="23"/>
      <c r="F8" s="23"/>
      <c r="G8" s="23"/>
      <c r="H8" s="23"/>
      <c r="I8" s="23"/>
      <c r="J8" s="23"/>
      <c r="K8" s="23"/>
      <c r="L8" s="23"/>
      <c r="M8" s="23"/>
      <c r="N8" s="23"/>
      <c r="O8" s="23"/>
      <c r="P8" s="23"/>
      <c r="Q8" s="23"/>
      <c r="R8" s="23"/>
      <c r="S8" s="24"/>
      <c r="T8" s="25"/>
      <c r="U8" s="26"/>
      <c r="V8" s="27"/>
      <c r="W8" s="28"/>
      <c r="X8" s="108"/>
      <c r="Y8" s="108"/>
      <c r="Z8" s="108"/>
      <c r="AA8" s="108"/>
      <c r="AB8" s="108"/>
      <c r="AC8" s="108"/>
      <c r="AD8" s="108"/>
      <c r="AE8" s="109"/>
      <c r="AF8" s="110"/>
      <c r="AG8" s="110"/>
      <c r="AH8" s="110"/>
      <c r="AI8" s="111"/>
      <c r="AJ8" s="109"/>
      <c r="AK8" s="112"/>
      <c r="AL8" s="110"/>
      <c r="AM8" s="110"/>
      <c r="AN8" s="110"/>
      <c r="AO8" s="110"/>
      <c r="AP8" s="110"/>
      <c r="AQ8" s="110"/>
      <c r="AR8" s="110"/>
      <c r="AS8" s="110"/>
      <c r="AT8" s="110"/>
      <c r="AU8" s="110"/>
      <c r="AV8" s="110"/>
      <c r="AW8" s="110"/>
      <c r="AX8" s="110"/>
      <c r="AY8" s="110"/>
      <c r="AZ8" s="110"/>
      <c r="BA8" s="110"/>
      <c r="BB8" s="110"/>
      <c r="BC8" s="110"/>
      <c r="BD8" s="110"/>
      <c r="BE8" s="110"/>
      <c r="BF8" s="110"/>
      <c r="BG8" s="111"/>
      <c r="BH8" s="371"/>
      <c r="BI8" s="13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1"/>
      <c r="DQ8" s="101"/>
      <c r="DR8" s="101"/>
      <c r="DS8" s="101"/>
      <c r="DT8" s="101"/>
      <c r="DU8" s="101"/>
      <c r="DV8" s="101"/>
      <c r="DW8" s="101"/>
      <c r="DX8" s="101"/>
      <c r="DY8" s="101"/>
      <c r="DZ8" s="101"/>
      <c r="EA8" s="101"/>
      <c r="EB8" s="101"/>
      <c r="EC8" s="101"/>
      <c r="ED8" s="101"/>
      <c r="EE8" s="101"/>
      <c r="EF8" s="101"/>
      <c r="EG8" s="101"/>
      <c r="EH8" s="101"/>
      <c r="EI8" s="101"/>
      <c r="EJ8" s="101"/>
      <c r="EK8" s="101"/>
      <c r="EL8" s="101"/>
      <c r="EM8" s="101"/>
      <c r="EN8" s="101"/>
      <c r="EO8" s="101"/>
      <c r="EP8" s="101"/>
      <c r="EQ8" s="101"/>
      <c r="ER8" s="101"/>
      <c r="ES8" s="101"/>
      <c r="ET8" s="101"/>
    </row>
    <row r="9" spans="1:150" ht="25.5" customHeight="1" x14ac:dyDescent="0.25">
      <c r="A9" s="29" t="s">
        <v>110</v>
      </c>
      <c r="B9" s="29" t="s">
        <v>263</v>
      </c>
      <c r="C9" s="29" t="s">
        <v>264</v>
      </c>
      <c r="D9" s="30" t="s">
        <v>265</v>
      </c>
      <c r="E9" s="31" t="s">
        <v>266</v>
      </c>
      <c r="F9" s="32" t="str">
        <f>'Lyginamasis 20210219'!J5&amp;" "</f>
        <v xml:space="preserve"> </v>
      </c>
      <c r="G9" s="32" t="s">
        <v>267</v>
      </c>
      <c r="H9" s="32" t="s">
        <v>119</v>
      </c>
      <c r="I9" s="32" t="s">
        <v>115</v>
      </c>
      <c r="J9" s="32"/>
      <c r="K9" s="32"/>
      <c r="L9" s="32"/>
      <c r="M9" s="32"/>
      <c r="N9" s="33">
        <v>996471.76</v>
      </c>
      <c r="O9" s="33">
        <v>74735.38</v>
      </c>
      <c r="P9" s="33">
        <v>74735.38</v>
      </c>
      <c r="Q9" s="33"/>
      <c r="R9" s="33"/>
      <c r="S9" s="33">
        <v>847001</v>
      </c>
      <c r="T9" s="34">
        <v>42705</v>
      </c>
      <c r="U9" s="35">
        <v>42767</v>
      </c>
      <c r="V9" s="35">
        <v>42883</v>
      </c>
      <c r="W9" s="36" t="s">
        <v>1292</v>
      </c>
      <c r="Y9" s="114">
        <v>169400.2</v>
      </c>
      <c r="Z9" s="114">
        <v>338800.4</v>
      </c>
      <c r="AA9" s="114">
        <v>338800.4</v>
      </c>
      <c r="AB9" s="114"/>
      <c r="AC9" s="114"/>
      <c r="AD9" s="114"/>
      <c r="AE9" s="115"/>
      <c r="AF9" s="116">
        <v>29</v>
      </c>
      <c r="AG9" s="116" t="s">
        <v>249</v>
      </c>
      <c r="AH9" s="117">
        <v>30</v>
      </c>
      <c r="AI9" s="116" t="s">
        <v>250</v>
      </c>
      <c r="AJ9" s="118">
        <v>34</v>
      </c>
      <c r="AK9" s="118" t="s">
        <v>252</v>
      </c>
      <c r="AL9" s="119"/>
      <c r="AM9" s="120"/>
      <c r="AN9" s="120"/>
      <c r="AO9" s="120"/>
      <c r="AP9" s="117" t="s">
        <v>174</v>
      </c>
      <c r="AQ9" s="116" t="s">
        <v>737</v>
      </c>
      <c r="AR9" s="117">
        <v>36000</v>
      </c>
      <c r="AS9" s="116" t="s">
        <v>175</v>
      </c>
      <c r="AT9" s="121" t="s">
        <v>738</v>
      </c>
      <c r="AU9" s="117">
        <v>700</v>
      </c>
      <c r="AV9" s="120"/>
      <c r="AW9" s="120"/>
      <c r="AX9" s="120"/>
      <c r="AY9" s="120"/>
      <c r="AZ9" s="120"/>
      <c r="BA9" s="120"/>
      <c r="BB9" s="120"/>
      <c r="BC9" s="120"/>
      <c r="BD9" s="120"/>
      <c r="BE9" s="120"/>
      <c r="BF9" s="120"/>
      <c r="BG9" s="135"/>
      <c r="BH9" s="57" t="s">
        <v>857</v>
      </c>
      <c r="BI9" s="364" t="s">
        <v>941</v>
      </c>
      <c r="BJ9" s="122"/>
      <c r="BK9" s="122"/>
      <c r="BL9" s="122"/>
      <c r="BM9" s="122"/>
      <c r="BN9" s="122"/>
    </row>
    <row r="10" spans="1:150" ht="25.5" customHeight="1" x14ac:dyDescent="0.25">
      <c r="A10" s="29" t="s">
        <v>268</v>
      </c>
      <c r="B10" s="29" t="s">
        <v>269</v>
      </c>
      <c r="C10" s="29" t="s">
        <v>270</v>
      </c>
      <c r="D10" s="30" t="s">
        <v>271</v>
      </c>
      <c r="E10" s="31" t="s">
        <v>272</v>
      </c>
      <c r="F10" s="32" t="s">
        <v>114</v>
      </c>
      <c r="G10" s="32" t="s">
        <v>273</v>
      </c>
      <c r="H10" s="32" t="s">
        <v>119</v>
      </c>
      <c r="I10" s="32" t="s">
        <v>115</v>
      </c>
      <c r="J10" s="32"/>
      <c r="K10" s="32"/>
      <c r="L10" s="32"/>
      <c r="M10" s="32"/>
      <c r="N10" s="33">
        <v>870553</v>
      </c>
      <c r="O10" s="33">
        <v>65292</v>
      </c>
      <c r="P10" s="33">
        <v>65291</v>
      </c>
      <c r="Q10" s="33">
        <v>0</v>
      </c>
      <c r="R10" s="33">
        <v>0</v>
      </c>
      <c r="S10" s="33">
        <v>739970</v>
      </c>
      <c r="T10" s="34">
        <v>42583</v>
      </c>
      <c r="U10" s="35">
        <v>42614</v>
      </c>
      <c r="V10" s="35">
        <v>42704</v>
      </c>
      <c r="W10" s="36">
        <v>43496</v>
      </c>
      <c r="X10" s="114">
        <v>147994</v>
      </c>
      <c r="Y10" s="114">
        <v>295988</v>
      </c>
      <c r="Z10" s="114">
        <v>295988</v>
      </c>
      <c r="AA10" s="114">
        <v>0</v>
      </c>
      <c r="AB10" s="114">
        <v>0</v>
      </c>
      <c r="AC10" s="123"/>
      <c r="AD10" s="123"/>
      <c r="AE10" s="115"/>
      <c r="AF10" s="124">
        <v>29</v>
      </c>
      <c r="AG10" s="124" t="s">
        <v>249</v>
      </c>
      <c r="AH10" s="125">
        <v>30</v>
      </c>
      <c r="AI10" s="126" t="s">
        <v>250</v>
      </c>
      <c r="AJ10" s="127"/>
      <c r="AK10" s="128"/>
      <c r="AL10" s="120"/>
      <c r="AM10" s="120"/>
      <c r="AN10" s="120"/>
      <c r="AO10" s="120"/>
      <c r="AP10" s="120" t="s">
        <v>174</v>
      </c>
      <c r="AQ10" s="129" t="s">
        <v>737</v>
      </c>
      <c r="AR10" s="129">
        <v>34600</v>
      </c>
      <c r="AS10" s="129"/>
      <c r="AT10" s="129"/>
      <c r="AU10" s="120"/>
      <c r="AV10" s="120"/>
      <c r="AW10" s="120"/>
      <c r="AX10" s="120"/>
      <c r="AY10" s="120"/>
      <c r="AZ10" s="120"/>
      <c r="BA10" s="120"/>
      <c r="BB10" s="120"/>
      <c r="BC10" s="120"/>
      <c r="BD10" s="120"/>
      <c r="BE10" s="120"/>
      <c r="BF10" s="120"/>
      <c r="BG10" s="135"/>
      <c r="BH10" s="57" t="s">
        <v>856</v>
      </c>
      <c r="BI10" s="364" t="s">
        <v>941</v>
      </c>
    </row>
    <row r="11" spans="1:150" s="113" customFormat="1" ht="25.5" customHeight="1" x14ac:dyDescent="0.25">
      <c r="A11" s="20" t="s">
        <v>86</v>
      </c>
      <c r="B11" s="21" t="s">
        <v>83</v>
      </c>
      <c r="C11" s="21"/>
      <c r="D11" s="37" t="s">
        <v>274</v>
      </c>
      <c r="E11" s="23"/>
      <c r="F11" s="23"/>
      <c r="G11" s="23"/>
      <c r="H11" s="23"/>
      <c r="I11" s="23"/>
      <c r="J11" s="23"/>
      <c r="K11" s="23"/>
      <c r="L11" s="23"/>
      <c r="M11" s="23"/>
      <c r="N11" s="23"/>
      <c r="O11" s="23"/>
      <c r="P11" s="23"/>
      <c r="Q11" s="23"/>
      <c r="R11" s="23"/>
      <c r="S11" s="24"/>
      <c r="T11" s="25"/>
      <c r="U11" s="38"/>
      <c r="V11" s="38"/>
      <c r="W11" s="28" t="s">
        <v>275</v>
      </c>
      <c r="X11" s="108"/>
      <c r="Y11" s="108"/>
      <c r="Z11" s="108"/>
      <c r="AA11" s="108"/>
      <c r="AB11" s="108"/>
      <c r="AC11" s="108"/>
      <c r="AD11" s="108"/>
      <c r="AE11" s="109"/>
      <c r="AF11" s="110"/>
      <c r="AG11" s="110"/>
      <c r="AH11" s="110"/>
      <c r="AI11" s="111"/>
      <c r="AJ11" s="109"/>
      <c r="AK11" s="112"/>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1"/>
      <c r="BH11" s="57"/>
      <c r="BI11" s="364" t="s">
        <v>275</v>
      </c>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1"/>
      <c r="DV11" s="101"/>
      <c r="DW11" s="101"/>
      <c r="DX11" s="101"/>
      <c r="DY11" s="101"/>
      <c r="DZ11" s="101"/>
      <c r="EA11" s="101"/>
      <c r="EB11" s="101"/>
      <c r="EC11" s="101"/>
      <c r="ED11" s="101"/>
      <c r="EE11" s="101"/>
      <c r="EF11" s="101"/>
      <c r="EG11" s="101"/>
      <c r="EH11" s="101"/>
      <c r="EI11" s="101"/>
      <c r="EJ11" s="101"/>
      <c r="EK11" s="101"/>
      <c r="EL11" s="101"/>
      <c r="EM11" s="101"/>
      <c r="EN11" s="101"/>
      <c r="EO11" s="101"/>
      <c r="EP11" s="101"/>
      <c r="EQ11" s="101"/>
      <c r="ER11" s="101"/>
      <c r="ES11" s="101"/>
      <c r="ET11" s="101"/>
    </row>
    <row r="12" spans="1:150" s="101" customFormat="1" ht="25.5" customHeight="1" x14ac:dyDescent="0.25">
      <c r="A12" s="39" t="s">
        <v>276</v>
      </c>
      <c r="B12" s="39" t="s">
        <v>277</v>
      </c>
      <c r="C12" s="29" t="s">
        <v>278</v>
      </c>
      <c r="D12" s="40" t="s">
        <v>279</v>
      </c>
      <c r="E12" s="41" t="s">
        <v>280</v>
      </c>
      <c r="F12" s="41" t="s">
        <v>114</v>
      </c>
      <c r="G12" s="41" t="s">
        <v>281</v>
      </c>
      <c r="H12" s="41" t="s">
        <v>282</v>
      </c>
      <c r="I12" s="41" t="s">
        <v>115</v>
      </c>
      <c r="J12" s="41" t="s">
        <v>112</v>
      </c>
      <c r="K12" s="41"/>
      <c r="L12" s="41"/>
      <c r="M12" s="41"/>
      <c r="N12" s="42">
        <v>477546.35</v>
      </c>
      <c r="O12" s="42">
        <v>11938.55</v>
      </c>
      <c r="P12" s="42">
        <v>59693.32</v>
      </c>
      <c r="Q12" s="42"/>
      <c r="R12" s="42"/>
      <c r="S12" s="42">
        <v>405914.48</v>
      </c>
      <c r="T12" s="43">
        <v>42675</v>
      </c>
      <c r="U12" s="44">
        <v>42705</v>
      </c>
      <c r="V12" s="44">
        <v>42824</v>
      </c>
      <c r="W12" s="45">
        <v>43496</v>
      </c>
      <c r="X12" s="91">
        <v>0</v>
      </c>
      <c r="Y12" s="91">
        <v>227566.4</v>
      </c>
      <c r="Z12" s="130">
        <v>135621.20000000001</v>
      </c>
      <c r="AA12" s="130">
        <v>71242.399999999994</v>
      </c>
      <c r="AB12" s="130">
        <v>0</v>
      </c>
      <c r="AC12" s="130"/>
      <c r="AD12" s="130"/>
      <c r="AE12" s="131"/>
      <c r="AF12" s="117">
        <v>29</v>
      </c>
      <c r="AG12" s="116" t="s">
        <v>249</v>
      </c>
      <c r="AH12" s="117"/>
      <c r="AI12" s="132"/>
      <c r="AJ12" s="131"/>
      <c r="AK12" s="133"/>
      <c r="AL12" s="117"/>
      <c r="AM12" s="117"/>
      <c r="AN12" s="117"/>
      <c r="AO12" s="117"/>
      <c r="AP12" s="117" t="s">
        <v>171</v>
      </c>
      <c r="AQ12" s="116" t="s">
        <v>739</v>
      </c>
      <c r="AR12" s="116">
        <v>8583.42</v>
      </c>
      <c r="AS12" s="117" t="s">
        <v>172</v>
      </c>
      <c r="AT12" s="116" t="s">
        <v>740</v>
      </c>
      <c r="AU12" s="116">
        <v>423.58</v>
      </c>
      <c r="AV12" s="117"/>
      <c r="AW12" s="117"/>
      <c r="AX12" s="117"/>
      <c r="AY12" s="117"/>
      <c r="AZ12" s="117"/>
      <c r="BA12" s="117"/>
      <c r="BB12" s="117"/>
      <c r="BC12" s="117"/>
      <c r="BD12" s="117"/>
      <c r="BE12" s="117"/>
      <c r="BF12" s="117"/>
      <c r="BG12" s="132"/>
      <c r="BH12" s="57" t="s">
        <v>827</v>
      </c>
      <c r="BI12" s="364" t="s">
        <v>939</v>
      </c>
    </row>
    <row r="13" spans="1:150" s="101" customFormat="1" ht="25.5" customHeight="1" x14ac:dyDescent="0.25">
      <c r="A13" s="39" t="s">
        <v>113</v>
      </c>
      <c r="B13" s="39" t="s">
        <v>283</v>
      </c>
      <c r="C13" s="39" t="s">
        <v>284</v>
      </c>
      <c r="D13" s="40" t="s">
        <v>285</v>
      </c>
      <c r="E13" s="41" t="s">
        <v>280</v>
      </c>
      <c r="F13" s="41" t="str">
        <f>'Lyginamasis 20210219'!J9&amp;" "</f>
        <v xml:space="preserve"> </v>
      </c>
      <c r="G13" s="41" t="s">
        <v>281</v>
      </c>
      <c r="H13" s="41" t="s">
        <v>282</v>
      </c>
      <c r="I13" s="41" t="s">
        <v>115</v>
      </c>
      <c r="J13" s="41" t="s">
        <v>112</v>
      </c>
      <c r="K13" s="41"/>
      <c r="L13" s="41"/>
      <c r="M13" s="41"/>
      <c r="N13" s="42">
        <v>351133</v>
      </c>
      <c r="O13" s="42">
        <v>17556.650000000001</v>
      </c>
      <c r="P13" s="42">
        <v>35113.300000000003</v>
      </c>
      <c r="Q13" s="42"/>
      <c r="R13" s="42"/>
      <c r="S13" s="42">
        <v>298463.05</v>
      </c>
      <c r="T13" s="43">
        <v>42675</v>
      </c>
      <c r="U13" s="44">
        <v>42705</v>
      </c>
      <c r="V13" s="44">
        <v>42824</v>
      </c>
      <c r="W13" s="45">
        <v>43524</v>
      </c>
      <c r="X13" s="91">
        <v>0</v>
      </c>
      <c r="Y13" s="130">
        <v>118377.60000000001</v>
      </c>
      <c r="Z13" s="130">
        <v>121184.9</v>
      </c>
      <c r="AA13" s="130">
        <v>105926.5</v>
      </c>
      <c r="AB13" s="130">
        <v>0</v>
      </c>
      <c r="AC13" s="130"/>
      <c r="AD13" s="130"/>
      <c r="AE13" s="131"/>
      <c r="AF13" s="117">
        <v>28</v>
      </c>
      <c r="AG13" s="116" t="s">
        <v>248</v>
      </c>
      <c r="AH13" s="117"/>
      <c r="AI13" s="134"/>
      <c r="AJ13" s="131"/>
      <c r="AK13" s="133"/>
      <c r="AL13" s="117"/>
      <c r="AM13" s="117"/>
      <c r="AN13" s="117"/>
      <c r="AO13" s="117"/>
      <c r="AP13" s="117" t="s">
        <v>171</v>
      </c>
      <c r="AQ13" s="116" t="s">
        <v>739</v>
      </c>
      <c r="AR13" s="116">
        <v>33516</v>
      </c>
      <c r="AS13" s="116"/>
      <c r="AT13" s="116"/>
      <c r="AU13" s="117"/>
      <c r="AV13" s="117"/>
      <c r="AW13" s="117"/>
      <c r="AX13" s="117"/>
      <c r="AY13" s="117"/>
      <c r="AZ13" s="117"/>
      <c r="BA13" s="117"/>
      <c r="BB13" s="117"/>
      <c r="BC13" s="117"/>
      <c r="BD13" s="117"/>
      <c r="BE13" s="117"/>
      <c r="BF13" s="117"/>
      <c r="BG13" s="132"/>
      <c r="BH13" s="57" t="s">
        <v>826</v>
      </c>
      <c r="BI13" s="364" t="s">
        <v>939</v>
      </c>
    </row>
    <row r="14" spans="1:150" s="113" customFormat="1" ht="25.5" customHeight="1" x14ac:dyDescent="0.25">
      <c r="A14" s="20" t="s">
        <v>87</v>
      </c>
      <c r="B14" s="21" t="s">
        <v>83</v>
      </c>
      <c r="C14" s="21"/>
      <c r="D14" s="22" t="s">
        <v>286</v>
      </c>
      <c r="E14" s="23"/>
      <c r="F14" s="23"/>
      <c r="G14" s="23"/>
      <c r="H14" s="23"/>
      <c r="I14" s="23"/>
      <c r="J14" s="23"/>
      <c r="K14" s="23"/>
      <c r="L14" s="23"/>
      <c r="M14" s="23"/>
      <c r="N14" s="23"/>
      <c r="O14" s="23"/>
      <c r="P14" s="23"/>
      <c r="Q14" s="23"/>
      <c r="R14" s="23"/>
      <c r="S14" s="24"/>
      <c r="T14" s="25"/>
      <c r="U14" s="38"/>
      <c r="V14" s="38"/>
      <c r="W14" s="28" t="s">
        <v>275</v>
      </c>
      <c r="X14" s="108"/>
      <c r="Y14" s="108"/>
      <c r="Z14" s="108"/>
      <c r="AA14" s="108"/>
      <c r="AB14" s="108"/>
      <c r="AC14" s="108"/>
      <c r="AD14" s="108"/>
      <c r="AE14" s="109"/>
      <c r="AF14" s="110"/>
      <c r="AG14" s="110"/>
      <c r="AH14" s="110"/>
      <c r="AI14" s="111"/>
      <c r="AJ14" s="109"/>
      <c r="AK14" s="112"/>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1"/>
      <c r="BH14" s="57"/>
      <c r="BI14" s="364" t="s">
        <v>275</v>
      </c>
      <c r="BJ14" s="101"/>
      <c r="BK14" s="101"/>
      <c r="BL14" s="101"/>
      <c r="BM14" s="101"/>
      <c r="BN14" s="101"/>
      <c r="BO14" s="101"/>
      <c r="BP14" s="101"/>
      <c r="BQ14" s="101"/>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row>
    <row r="15" spans="1:150" ht="47.25" customHeight="1" x14ac:dyDescent="0.25">
      <c r="A15" s="29" t="s">
        <v>116</v>
      </c>
      <c r="B15" s="29" t="s">
        <v>287</v>
      </c>
      <c r="C15" s="29" t="s">
        <v>288</v>
      </c>
      <c r="D15" s="30" t="s">
        <v>289</v>
      </c>
      <c r="E15" s="31" t="s">
        <v>272</v>
      </c>
      <c r="F15" s="32" t="s">
        <v>114</v>
      </c>
      <c r="G15" s="32" t="s">
        <v>290</v>
      </c>
      <c r="H15" s="32" t="s">
        <v>291</v>
      </c>
      <c r="I15" s="32" t="s">
        <v>111</v>
      </c>
      <c r="J15" s="32" t="s">
        <v>112</v>
      </c>
      <c r="K15" s="32"/>
      <c r="L15" s="32"/>
      <c r="M15" s="32"/>
      <c r="N15" s="33">
        <v>1433189.92</v>
      </c>
      <c r="O15" s="33">
        <v>489977.74</v>
      </c>
      <c r="P15" s="33">
        <v>76476.990000000005</v>
      </c>
      <c r="Q15" s="33">
        <v>0</v>
      </c>
      <c r="R15" s="33">
        <v>0</v>
      </c>
      <c r="S15" s="33">
        <v>866735.19</v>
      </c>
      <c r="T15" s="34">
        <v>42309</v>
      </c>
      <c r="U15" s="35">
        <v>42491</v>
      </c>
      <c r="V15" s="35">
        <v>42673</v>
      </c>
      <c r="W15" s="36">
        <v>43339</v>
      </c>
      <c r="X15" s="114">
        <v>600000</v>
      </c>
      <c r="Y15" s="114">
        <v>268900</v>
      </c>
      <c r="Z15" s="114">
        <v>0</v>
      </c>
      <c r="AA15" s="114">
        <v>0</v>
      </c>
      <c r="AB15" s="114">
        <v>0</v>
      </c>
      <c r="AC15" s="114"/>
      <c r="AD15" s="114"/>
      <c r="AE15" s="115"/>
      <c r="AF15" s="120">
        <v>34</v>
      </c>
      <c r="AG15" s="129" t="s">
        <v>741</v>
      </c>
      <c r="AH15" s="120"/>
      <c r="AI15" s="135"/>
      <c r="AJ15" s="136"/>
      <c r="AK15" s="119"/>
      <c r="AL15" s="120"/>
      <c r="AM15" s="120"/>
      <c r="AN15" s="120"/>
      <c r="AO15" s="120"/>
      <c r="AP15" s="120" t="s">
        <v>171</v>
      </c>
      <c r="AQ15" s="129" t="s">
        <v>739</v>
      </c>
      <c r="AR15" s="129">
        <v>4719.5</v>
      </c>
      <c r="AS15" s="129" t="s">
        <v>172</v>
      </c>
      <c r="AT15" s="129" t="s">
        <v>740</v>
      </c>
      <c r="AU15" s="120">
        <v>1757.57</v>
      </c>
      <c r="AV15" s="120"/>
      <c r="AW15" s="120"/>
      <c r="AX15" s="120"/>
      <c r="AY15" s="120"/>
      <c r="AZ15" s="120"/>
      <c r="BA15" s="120"/>
      <c r="BB15" s="120"/>
      <c r="BC15" s="120"/>
      <c r="BD15" s="120"/>
      <c r="BE15" s="120"/>
      <c r="BF15" s="120"/>
      <c r="BG15" s="135"/>
      <c r="BH15" s="57" t="s">
        <v>878</v>
      </c>
      <c r="BI15" s="364" t="s">
        <v>939</v>
      </c>
    </row>
    <row r="16" spans="1:150" ht="47.25" customHeight="1" x14ac:dyDescent="0.25">
      <c r="A16" s="29" t="s">
        <v>1075</v>
      </c>
      <c r="B16" s="29" t="s">
        <v>1207</v>
      </c>
      <c r="C16" s="29"/>
      <c r="D16" s="30" t="s">
        <v>1079</v>
      </c>
      <c r="E16" s="31" t="s">
        <v>1080</v>
      </c>
      <c r="F16" s="32"/>
      <c r="G16" s="32" t="s">
        <v>1081</v>
      </c>
      <c r="H16" s="32"/>
      <c r="I16" s="32"/>
      <c r="J16" s="32"/>
      <c r="K16" s="32" t="s">
        <v>36</v>
      </c>
      <c r="L16" s="32"/>
      <c r="M16" s="32"/>
      <c r="N16" s="33">
        <v>40000000</v>
      </c>
      <c r="O16" s="33"/>
      <c r="P16" s="33"/>
      <c r="Q16" s="33">
        <v>40000000</v>
      </c>
      <c r="R16" s="33"/>
      <c r="S16" s="33"/>
      <c r="T16" s="35"/>
      <c r="U16" s="35"/>
      <c r="V16" s="35">
        <v>43724</v>
      </c>
      <c r="W16" s="36">
        <v>45291</v>
      </c>
      <c r="X16" s="114"/>
      <c r="Y16" s="114"/>
      <c r="Z16" s="114"/>
      <c r="AA16" s="114"/>
      <c r="AB16" s="114"/>
      <c r="AC16" s="114"/>
      <c r="AD16" s="114"/>
      <c r="AE16" s="115"/>
      <c r="AF16" s="120">
        <v>51</v>
      </c>
      <c r="AG16" s="129" t="s">
        <v>1082</v>
      </c>
      <c r="AH16" s="120"/>
      <c r="AI16" s="120"/>
      <c r="AJ16" s="136"/>
      <c r="AK16" s="120"/>
      <c r="AL16" s="120"/>
      <c r="AM16" s="120"/>
      <c r="AN16" s="120"/>
      <c r="AO16" s="120"/>
      <c r="AP16" s="120"/>
      <c r="AQ16" s="129" t="s">
        <v>1083</v>
      </c>
      <c r="AR16" s="129">
        <v>50</v>
      </c>
      <c r="AS16" s="129"/>
      <c r="AT16" s="129" t="s">
        <v>1084</v>
      </c>
      <c r="AU16" s="120">
        <v>90</v>
      </c>
      <c r="AV16" s="120"/>
      <c r="AW16" s="120"/>
      <c r="AX16" s="120"/>
      <c r="AY16" s="120"/>
      <c r="AZ16" s="120"/>
      <c r="BA16" s="120"/>
      <c r="BB16" s="120"/>
      <c r="BC16" s="120"/>
      <c r="BD16" s="120"/>
      <c r="BE16" s="120"/>
      <c r="BF16" s="120"/>
      <c r="BG16" s="135"/>
      <c r="BH16" s="57" t="s">
        <v>1085</v>
      </c>
      <c r="BI16" s="364"/>
    </row>
    <row r="17" spans="1:150" s="113" customFormat="1" ht="25.5" customHeight="1" x14ac:dyDescent="0.25">
      <c r="A17" s="20" t="s">
        <v>88</v>
      </c>
      <c r="B17" s="21" t="s">
        <v>83</v>
      </c>
      <c r="C17" s="21"/>
      <c r="D17" s="22" t="s">
        <v>292</v>
      </c>
      <c r="E17" s="23"/>
      <c r="F17" s="23"/>
      <c r="G17" s="23"/>
      <c r="H17" s="23"/>
      <c r="I17" s="23"/>
      <c r="J17" s="23"/>
      <c r="K17" s="23"/>
      <c r="L17" s="23"/>
      <c r="M17" s="23"/>
      <c r="N17" s="23"/>
      <c r="O17" s="23"/>
      <c r="P17" s="23"/>
      <c r="Q17" s="23"/>
      <c r="R17" s="23"/>
      <c r="S17" s="24"/>
      <c r="T17" s="25"/>
      <c r="U17" s="38"/>
      <c r="V17" s="38"/>
      <c r="W17" s="28" t="s">
        <v>275</v>
      </c>
      <c r="X17" s="108"/>
      <c r="Y17" s="108"/>
      <c r="Z17" s="108"/>
      <c r="AA17" s="108"/>
      <c r="AB17" s="108"/>
      <c r="AC17" s="108"/>
      <c r="AD17" s="108"/>
      <c r="AE17" s="109"/>
      <c r="AF17" s="110"/>
      <c r="AG17" s="110"/>
      <c r="AH17" s="110"/>
      <c r="AI17" s="111"/>
      <c r="AJ17" s="109"/>
      <c r="AK17" s="112"/>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1"/>
      <c r="BH17" s="57"/>
      <c r="BI17" s="364" t="s">
        <v>275</v>
      </c>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row>
    <row r="18" spans="1:150" ht="25.5" customHeight="1" x14ac:dyDescent="0.25">
      <c r="A18" s="349" t="s">
        <v>293</v>
      </c>
      <c r="B18" s="349" t="s">
        <v>294</v>
      </c>
      <c r="C18" s="349" t="s">
        <v>295</v>
      </c>
      <c r="D18" s="350" t="s">
        <v>296</v>
      </c>
      <c r="E18" s="351" t="s">
        <v>297</v>
      </c>
      <c r="F18" s="352" t="s">
        <v>114</v>
      </c>
      <c r="G18" s="352" t="s">
        <v>298</v>
      </c>
      <c r="H18" s="352" t="s">
        <v>299</v>
      </c>
      <c r="I18" s="352" t="s">
        <v>115</v>
      </c>
      <c r="J18" s="352" t="s">
        <v>112</v>
      </c>
      <c r="K18" s="352"/>
      <c r="L18" s="352"/>
      <c r="M18" s="352"/>
      <c r="N18" s="353">
        <v>364031.13</v>
      </c>
      <c r="O18" s="353">
        <v>27302.34</v>
      </c>
      <c r="P18" s="353">
        <v>27302.33</v>
      </c>
      <c r="Q18" s="353"/>
      <c r="R18" s="353"/>
      <c r="S18" s="353">
        <v>309426.46000000002</v>
      </c>
      <c r="T18" s="354">
        <v>42491</v>
      </c>
      <c r="U18" s="355">
        <v>42644</v>
      </c>
      <c r="V18" s="355">
        <v>42735</v>
      </c>
      <c r="W18" s="356">
        <v>43524</v>
      </c>
      <c r="X18" s="357"/>
      <c r="Y18" s="357">
        <v>196253.5</v>
      </c>
      <c r="Z18" s="357">
        <v>117752.09999999999</v>
      </c>
      <c r="AA18" s="357">
        <v>78501.400000000009</v>
      </c>
      <c r="AB18" s="357"/>
      <c r="AC18" s="357"/>
      <c r="AD18" s="357"/>
      <c r="AE18" s="358"/>
      <c r="AF18" s="359">
        <v>30</v>
      </c>
      <c r="AG18" s="360" t="s">
        <v>250</v>
      </c>
      <c r="AH18" s="359"/>
      <c r="AI18" s="361"/>
      <c r="AJ18" s="362"/>
      <c r="AK18" s="363"/>
      <c r="AL18" s="359"/>
      <c r="AM18" s="359"/>
      <c r="AN18" s="359"/>
      <c r="AO18" s="359"/>
      <c r="AP18" s="359" t="s">
        <v>171</v>
      </c>
      <c r="AQ18" s="360" t="s">
        <v>739</v>
      </c>
      <c r="AR18" s="360">
        <v>8001</v>
      </c>
      <c r="AS18" s="360"/>
      <c r="AT18" s="360"/>
      <c r="AU18" s="359"/>
      <c r="AV18" s="359"/>
      <c r="AW18" s="359"/>
      <c r="AX18" s="359"/>
      <c r="AY18" s="359"/>
      <c r="AZ18" s="359"/>
      <c r="BA18" s="359"/>
      <c r="BB18" s="359"/>
      <c r="BC18" s="359"/>
      <c r="BD18" s="359"/>
      <c r="BE18" s="359"/>
      <c r="BF18" s="359"/>
      <c r="BG18" s="361"/>
      <c r="BH18" s="57" t="s">
        <v>828</v>
      </c>
      <c r="BI18" s="364" t="s">
        <v>939</v>
      </c>
    </row>
    <row r="19" spans="1:150" ht="25.5" customHeight="1" x14ac:dyDescent="0.25">
      <c r="A19" s="29" t="s">
        <v>1076</v>
      </c>
      <c r="B19" s="396" t="s">
        <v>1208</v>
      </c>
      <c r="C19" s="29"/>
      <c r="D19" s="30" t="s">
        <v>1086</v>
      </c>
      <c r="E19" s="31" t="s">
        <v>1087</v>
      </c>
      <c r="F19" s="32"/>
      <c r="G19" s="32" t="s">
        <v>1088</v>
      </c>
      <c r="H19" s="32"/>
      <c r="I19" s="32"/>
      <c r="J19" s="32"/>
      <c r="K19" s="32" t="s">
        <v>36</v>
      </c>
      <c r="L19" s="32"/>
      <c r="M19" s="32"/>
      <c r="N19" s="33">
        <v>500000</v>
      </c>
      <c r="O19" s="33"/>
      <c r="P19" s="33"/>
      <c r="Q19" s="33">
        <v>500000</v>
      </c>
      <c r="R19" s="33"/>
      <c r="S19" s="33"/>
      <c r="T19" s="35"/>
      <c r="U19" s="35"/>
      <c r="V19" s="35">
        <v>43560</v>
      </c>
      <c r="W19" s="36">
        <v>45291</v>
      </c>
      <c r="X19" s="114"/>
      <c r="Y19" s="114"/>
      <c r="Z19" s="114"/>
      <c r="AA19" s="114"/>
      <c r="AB19" s="114"/>
      <c r="AC19" s="114"/>
      <c r="AD19" s="114"/>
      <c r="AE19" s="115"/>
      <c r="AF19" s="120">
        <v>51</v>
      </c>
      <c r="AG19" s="129" t="s">
        <v>1082</v>
      </c>
      <c r="AH19" s="120"/>
      <c r="AI19" s="120"/>
      <c r="AJ19" s="136"/>
      <c r="AK19" s="120"/>
      <c r="AL19" s="120"/>
      <c r="AM19" s="120"/>
      <c r="AN19" s="120"/>
      <c r="AO19" s="120"/>
      <c r="AP19" s="120"/>
      <c r="AQ19" s="129" t="s">
        <v>1083</v>
      </c>
      <c r="AR19" s="129">
        <v>22</v>
      </c>
      <c r="AS19" s="129"/>
      <c r="AT19" s="129" t="s">
        <v>1084</v>
      </c>
      <c r="AU19" s="120">
        <v>33</v>
      </c>
      <c r="AV19" s="120"/>
      <c r="AW19" s="120"/>
      <c r="AX19" s="120"/>
      <c r="AY19" s="120"/>
      <c r="AZ19" s="120"/>
      <c r="BA19" s="120"/>
      <c r="BB19" s="120"/>
      <c r="BC19" s="120"/>
      <c r="BD19" s="120"/>
      <c r="BE19" s="120"/>
      <c r="BF19" s="120"/>
      <c r="BG19" s="135"/>
      <c r="BH19" s="57" t="s">
        <v>1089</v>
      </c>
      <c r="BI19" s="364"/>
    </row>
    <row r="20" spans="1:150" s="113" customFormat="1" ht="25.5" customHeight="1" x14ac:dyDescent="0.25">
      <c r="A20" s="85" t="s">
        <v>1197</v>
      </c>
      <c r="B20" s="21" t="s">
        <v>83</v>
      </c>
      <c r="C20" s="21"/>
      <c r="D20" s="22" t="s">
        <v>1199</v>
      </c>
      <c r="E20" s="23"/>
      <c r="F20" s="23"/>
      <c r="G20" s="23"/>
      <c r="H20" s="23"/>
      <c r="I20" s="23"/>
      <c r="J20" s="23"/>
      <c r="K20" s="23"/>
      <c r="L20" s="23"/>
      <c r="M20" s="23"/>
      <c r="N20" s="23"/>
      <c r="O20" s="23"/>
      <c r="P20" s="23"/>
      <c r="Q20" s="23"/>
      <c r="R20" s="23"/>
      <c r="S20" s="24"/>
      <c r="T20" s="25"/>
      <c r="U20" s="38"/>
      <c r="V20" s="38"/>
      <c r="W20" s="28" t="s">
        <v>275</v>
      </c>
      <c r="X20" s="108"/>
      <c r="Y20" s="108"/>
      <c r="Z20" s="108"/>
      <c r="AA20" s="108"/>
      <c r="AB20" s="108"/>
      <c r="AC20" s="108"/>
      <c r="AD20" s="108"/>
      <c r="AE20" s="109"/>
      <c r="AF20" s="110"/>
      <c r="AG20" s="110"/>
      <c r="AH20" s="110"/>
      <c r="AI20" s="111"/>
      <c r="AJ20" s="109"/>
      <c r="AK20" s="112"/>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1"/>
      <c r="BH20" s="57"/>
      <c r="BI20" s="364" t="s">
        <v>275</v>
      </c>
      <c r="BJ20" s="101"/>
      <c r="BK20" s="101"/>
      <c r="BL20" s="101"/>
      <c r="BM20" s="101"/>
      <c r="BN20" s="101"/>
      <c r="BO20" s="101"/>
      <c r="BP20" s="101"/>
      <c r="BQ20" s="101"/>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1"/>
      <c r="DQ20" s="101"/>
      <c r="DR20" s="101"/>
      <c r="DS20" s="101"/>
      <c r="DT20" s="101"/>
      <c r="DU20" s="101"/>
      <c r="DV20" s="101"/>
      <c r="DW20" s="101"/>
      <c r="DX20" s="101"/>
      <c r="DY20" s="101"/>
      <c r="DZ20" s="101"/>
      <c r="EA20" s="101"/>
      <c r="EB20" s="101"/>
      <c r="EC20" s="101"/>
      <c r="ED20" s="101"/>
      <c r="EE20" s="101"/>
      <c r="EF20" s="101"/>
      <c r="EG20" s="101"/>
      <c r="EH20" s="101"/>
      <c r="EI20" s="101"/>
      <c r="EJ20" s="101"/>
      <c r="EK20" s="101"/>
      <c r="EL20" s="101"/>
      <c r="EM20" s="101"/>
      <c r="EN20" s="101"/>
      <c r="EO20" s="101"/>
      <c r="EP20" s="101"/>
      <c r="EQ20" s="101"/>
      <c r="ER20" s="101"/>
      <c r="ES20" s="101"/>
      <c r="ET20" s="101"/>
    </row>
    <row r="21" spans="1:150" s="101" customFormat="1" ht="81" customHeight="1" x14ac:dyDescent="0.25">
      <c r="A21" s="39" t="s">
        <v>1198</v>
      </c>
      <c r="B21" s="39" t="s">
        <v>1309</v>
      </c>
      <c r="C21" s="458" t="s">
        <v>1308</v>
      </c>
      <c r="D21" s="40" t="s">
        <v>1200</v>
      </c>
      <c r="E21" s="41" t="s">
        <v>303</v>
      </c>
      <c r="F21" s="41" t="s">
        <v>114</v>
      </c>
      <c r="G21" s="41" t="s">
        <v>304</v>
      </c>
      <c r="H21" s="41" t="s">
        <v>1206</v>
      </c>
      <c r="I21" s="41" t="s">
        <v>111</v>
      </c>
      <c r="J21" s="41" t="s">
        <v>112</v>
      </c>
      <c r="K21" s="41"/>
      <c r="L21" s="41"/>
      <c r="M21" s="41"/>
      <c r="N21" s="42">
        <f>O21+P21+Q21+R21+S21</f>
        <v>14033900</v>
      </c>
      <c r="O21" s="42">
        <v>2832152.18</v>
      </c>
      <c r="P21" s="42">
        <v>908249.82</v>
      </c>
      <c r="Q21" s="42"/>
      <c r="R21" s="42"/>
      <c r="S21" s="42">
        <v>10293498</v>
      </c>
      <c r="T21" s="43">
        <v>44074</v>
      </c>
      <c r="U21" s="44">
        <v>44104</v>
      </c>
      <c r="V21" s="44">
        <v>44165</v>
      </c>
      <c r="W21" s="45">
        <v>45199</v>
      </c>
      <c r="X21" s="91">
        <v>0</v>
      </c>
      <c r="Y21" s="91">
        <v>227566.4</v>
      </c>
      <c r="Z21" s="130">
        <v>135621.20000000001</v>
      </c>
      <c r="AA21" s="130">
        <v>71242.399999999994</v>
      </c>
      <c r="AB21" s="130">
        <v>0</v>
      </c>
      <c r="AC21" s="130"/>
      <c r="AD21" s="130"/>
      <c r="AE21" s="131"/>
      <c r="AF21" s="117">
        <v>50</v>
      </c>
      <c r="AG21" s="116" t="s">
        <v>775</v>
      </c>
      <c r="AH21" s="117"/>
      <c r="AI21" s="132"/>
      <c r="AJ21" s="131"/>
      <c r="AK21" s="133"/>
      <c r="AL21" s="117"/>
      <c r="AM21" s="117"/>
      <c r="AN21" s="117"/>
      <c r="AO21" s="117"/>
      <c r="AP21" s="117" t="s">
        <v>1202</v>
      </c>
      <c r="AQ21" s="116" t="s">
        <v>1203</v>
      </c>
      <c r="AR21" s="116">
        <v>4</v>
      </c>
      <c r="AS21" s="117" t="s">
        <v>1204</v>
      </c>
      <c r="AT21" s="116" t="s">
        <v>1205</v>
      </c>
      <c r="AU21" s="116">
        <v>17</v>
      </c>
      <c r="AV21" s="117"/>
      <c r="AW21" s="117"/>
      <c r="AX21" s="117"/>
      <c r="AY21" s="117"/>
      <c r="AZ21" s="117"/>
      <c r="BA21" s="117"/>
      <c r="BB21" s="117"/>
      <c r="BC21" s="117"/>
      <c r="BD21" s="117"/>
      <c r="BE21" s="117"/>
      <c r="BF21" s="117"/>
      <c r="BG21" s="132"/>
      <c r="BH21" s="57" t="s">
        <v>1201</v>
      </c>
      <c r="BI21" s="364"/>
    </row>
    <row r="22" spans="1:150" ht="24.75" customHeight="1" thickBot="1" x14ac:dyDescent="0.3">
      <c r="A22" s="15" t="s">
        <v>300</v>
      </c>
      <c r="B22" s="16" t="s">
        <v>83</v>
      </c>
      <c r="C22" s="16"/>
      <c r="D22" s="16" t="s">
        <v>301</v>
      </c>
      <c r="E22" s="17"/>
      <c r="F22" s="17"/>
      <c r="G22" s="17"/>
      <c r="H22" s="17"/>
      <c r="I22" s="17"/>
      <c r="J22" s="17"/>
      <c r="K22" s="17"/>
      <c r="L22" s="17"/>
      <c r="M22" s="17"/>
      <c r="N22" s="17"/>
      <c r="O22" s="17"/>
      <c r="P22" s="17"/>
      <c r="Q22" s="17"/>
      <c r="R22" s="17"/>
      <c r="S22" s="17"/>
      <c r="T22" s="46"/>
      <c r="U22" s="213"/>
      <c r="V22" s="213"/>
      <c r="W22" s="214" t="s">
        <v>275</v>
      </c>
      <c r="X22" s="17"/>
      <c r="Y22" s="17"/>
      <c r="Z22" s="17"/>
      <c r="AA22" s="17"/>
      <c r="AB22" s="17"/>
      <c r="AC22" s="17"/>
      <c r="AD22" s="17"/>
      <c r="AF22" s="17"/>
      <c r="AG22" s="17"/>
      <c r="AH22" s="17"/>
      <c r="AI22" s="17"/>
      <c r="AJ22" s="127"/>
      <c r="AK22" s="17"/>
      <c r="AL22" s="17"/>
      <c r="AM22" s="17"/>
      <c r="AN22" s="17"/>
      <c r="AO22" s="17"/>
      <c r="AP22" s="107"/>
      <c r="AQ22" s="107"/>
      <c r="AR22" s="107"/>
      <c r="AS22" s="107"/>
      <c r="AT22" s="17"/>
      <c r="AU22" s="107"/>
      <c r="AV22" s="107"/>
      <c r="AW22" s="17"/>
      <c r="AX22" s="107"/>
      <c r="AY22" s="107"/>
      <c r="AZ22" s="17"/>
      <c r="BA22" s="107"/>
      <c r="BB22" s="107"/>
      <c r="BC22" s="107"/>
      <c r="BD22" s="107"/>
      <c r="BE22" s="107"/>
      <c r="BF22" s="107"/>
      <c r="BG22" s="107"/>
      <c r="BH22" s="57"/>
      <c r="BI22" s="364" t="s">
        <v>275</v>
      </c>
    </row>
    <row r="23" spans="1:150" s="113" customFormat="1" ht="25.5" customHeight="1" x14ac:dyDescent="0.25">
      <c r="A23" s="20" t="s">
        <v>89</v>
      </c>
      <c r="B23" s="21" t="s">
        <v>83</v>
      </c>
      <c r="C23" s="21"/>
      <c r="D23" s="22" t="s">
        <v>302</v>
      </c>
      <c r="E23" s="23" t="s">
        <v>303</v>
      </c>
      <c r="F23" s="23" t="s">
        <v>122</v>
      </c>
      <c r="G23" s="23" t="s">
        <v>304</v>
      </c>
      <c r="H23" s="23" t="s">
        <v>305</v>
      </c>
      <c r="I23" s="23" t="s">
        <v>115</v>
      </c>
      <c r="J23" s="23"/>
      <c r="K23" s="23"/>
      <c r="L23" s="23"/>
      <c r="M23" s="23"/>
      <c r="N23" s="49"/>
      <c r="O23" s="49"/>
      <c r="P23" s="23"/>
      <c r="Q23" s="23"/>
      <c r="R23" s="23"/>
      <c r="S23" s="50">
        <v>3321362</v>
      </c>
      <c r="T23" s="25">
        <v>42826</v>
      </c>
      <c r="U23" s="38"/>
      <c r="V23" s="38">
        <v>42917</v>
      </c>
      <c r="W23" s="28">
        <v>45291</v>
      </c>
      <c r="X23" s="108"/>
      <c r="Y23" s="108"/>
      <c r="Z23" s="108"/>
      <c r="AA23" s="108"/>
      <c r="AB23" s="108"/>
      <c r="AC23" s="108"/>
      <c r="AD23" s="108"/>
      <c r="AE23" s="109"/>
      <c r="AF23" s="110">
        <v>50</v>
      </c>
      <c r="AG23" s="137" t="s">
        <v>258</v>
      </c>
      <c r="AH23" s="110"/>
      <c r="AI23" s="111"/>
      <c r="AJ23" s="109"/>
      <c r="AK23" s="112"/>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1"/>
      <c r="BH23" s="57"/>
      <c r="BI23" s="364" t="s">
        <v>275</v>
      </c>
      <c r="BJ23" s="101"/>
      <c r="BK23" s="101"/>
      <c r="BL23" s="101"/>
      <c r="BM23" s="101"/>
      <c r="BN23" s="101"/>
      <c r="BO23" s="101"/>
      <c r="BP23" s="101"/>
      <c r="BQ23" s="101"/>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1"/>
      <c r="DQ23" s="101"/>
      <c r="DR23" s="101"/>
      <c r="DS23" s="101"/>
      <c r="DT23" s="101"/>
      <c r="DU23" s="101"/>
      <c r="DV23" s="101"/>
      <c r="DW23" s="101"/>
      <c r="DX23" s="101"/>
      <c r="DY23" s="101"/>
      <c r="DZ23" s="101"/>
      <c r="EA23" s="101"/>
      <c r="EB23" s="101"/>
      <c r="EC23" s="101"/>
      <c r="ED23" s="101"/>
      <c r="EE23" s="101"/>
      <c r="EF23" s="101"/>
      <c r="EG23" s="101"/>
      <c r="EH23" s="101"/>
      <c r="EI23" s="101"/>
      <c r="EJ23" s="101"/>
      <c r="EK23" s="101"/>
      <c r="EL23" s="101"/>
      <c r="EM23" s="101"/>
      <c r="EN23" s="101"/>
      <c r="EO23" s="101"/>
      <c r="EP23" s="101"/>
      <c r="EQ23" s="101"/>
      <c r="ER23" s="101"/>
      <c r="ES23" s="101"/>
      <c r="ET23" s="101"/>
    </row>
    <row r="24" spans="1:150" ht="24.75" customHeight="1" thickBot="1" x14ac:dyDescent="0.3">
      <c r="A24" s="15" t="s">
        <v>306</v>
      </c>
      <c r="B24" s="16" t="s">
        <v>83</v>
      </c>
      <c r="C24" s="16"/>
      <c r="D24" s="16" t="s">
        <v>307</v>
      </c>
      <c r="E24" s="17"/>
      <c r="F24" s="17"/>
      <c r="G24" s="17"/>
      <c r="H24" s="17"/>
      <c r="I24" s="17"/>
      <c r="J24" s="17"/>
      <c r="K24" s="17"/>
      <c r="L24" s="17"/>
      <c r="M24" s="17"/>
      <c r="N24" s="17"/>
      <c r="O24" s="17"/>
      <c r="P24" s="17"/>
      <c r="Q24" s="17"/>
      <c r="R24" s="17"/>
      <c r="S24" s="17"/>
      <c r="T24" s="46"/>
      <c r="U24" s="47"/>
      <c r="V24" s="47"/>
      <c r="W24" s="48" t="s">
        <v>275</v>
      </c>
      <c r="X24" s="17"/>
      <c r="Y24" s="17"/>
      <c r="Z24" s="17"/>
      <c r="AA24" s="17"/>
      <c r="AB24" s="17"/>
      <c r="AC24" s="17"/>
      <c r="AD24" s="17"/>
      <c r="AF24" s="17"/>
      <c r="AG24" s="17"/>
      <c r="AH24" s="17"/>
      <c r="AI24" s="17"/>
      <c r="AJ24" s="136"/>
      <c r="AK24" s="17"/>
      <c r="AL24" s="17"/>
      <c r="AM24" s="17"/>
      <c r="AN24" s="17"/>
      <c r="AO24" s="17"/>
      <c r="AP24" s="107"/>
      <c r="AQ24" s="107"/>
      <c r="AR24" s="107"/>
      <c r="AS24" s="107"/>
      <c r="AT24" s="17"/>
      <c r="AU24" s="107"/>
      <c r="AV24" s="107"/>
      <c r="AW24" s="17"/>
      <c r="AX24" s="107"/>
      <c r="AY24" s="107"/>
      <c r="AZ24" s="17"/>
      <c r="BA24" s="107"/>
      <c r="BB24" s="107"/>
      <c r="BC24" s="107"/>
      <c r="BD24" s="107"/>
      <c r="BE24" s="107"/>
      <c r="BF24" s="107"/>
      <c r="BG24" s="107"/>
      <c r="BH24" s="57"/>
      <c r="BI24" s="364" t="s">
        <v>275</v>
      </c>
    </row>
    <row r="25" spans="1:150" ht="24.75" customHeight="1" thickBot="1" x14ac:dyDescent="0.3">
      <c r="A25" s="15" t="s">
        <v>308</v>
      </c>
      <c r="B25" s="16" t="s">
        <v>83</v>
      </c>
      <c r="C25" s="16"/>
      <c r="D25" s="16" t="s">
        <v>309</v>
      </c>
      <c r="E25" s="17"/>
      <c r="F25" s="17"/>
      <c r="G25" s="17"/>
      <c r="H25" s="17"/>
      <c r="I25" s="17"/>
      <c r="J25" s="17"/>
      <c r="K25" s="17"/>
      <c r="L25" s="17"/>
      <c r="M25" s="17"/>
      <c r="N25" s="17"/>
      <c r="O25" s="17"/>
      <c r="P25" s="17"/>
      <c r="Q25" s="17"/>
      <c r="R25" s="17"/>
      <c r="S25" s="17"/>
      <c r="T25" s="46"/>
      <c r="U25" s="47"/>
      <c r="V25" s="47"/>
      <c r="W25" s="48" t="s">
        <v>275</v>
      </c>
      <c r="X25" s="17"/>
      <c r="Y25" s="17"/>
      <c r="Z25" s="17"/>
      <c r="AA25" s="17"/>
      <c r="AB25" s="17"/>
      <c r="AC25" s="17"/>
      <c r="AD25" s="17"/>
      <c r="AF25" s="17"/>
      <c r="AG25" s="17"/>
      <c r="AH25" s="17"/>
      <c r="AI25" s="17"/>
      <c r="AJ25" s="136"/>
      <c r="AK25" s="17"/>
      <c r="AL25" s="17"/>
      <c r="AM25" s="17"/>
      <c r="AN25" s="17"/>
      <c r="AO25" s="17"/>
      <c r="AP25" s="107"/>
      <c r="AQ25" s="107"/>
      <c r="AR25" s="107"/>
      <c r="AS25" s="107"/>
      <c r="AT25" s="17"/>
      <c r="AU25" s="107"/>
      <c r="AV25" s="107"/>
      <c r="AW25" s="17"/>
      <c r="AX25" s="107"/>
      <c r="AY25" s="107"/>
      <c r="AZ25" s="17"/>
      <c r="BA25" s="107"/>
      <c r="BB25" s="107"/>
      <c r="BC25" s="107"/>
      <c r="BD25" s="107"/>
      <c r="BE25" s="107"/>
      <c r="BF25" s="107"/>
      <c r="BG25" s="107"/>
      <c r="BH25" s="57"/>
      <c r="BI25" s="364" t="s">
        <v>275</v>
      </c>
    </row>
    <row r="26" spans="1:150" s="113" customFormat="1" ht="25.5" customHeight="1" x14ac:dyDescent="0.25">
      <c r="A26" s="20" t="s">
        <v>310</v>
      </c>
      <c r="B26" s="21" t="s">
        <v>83</v>
      </c>
      <c r="C26" s="21"/>
      <c r="D26" s="22" t="s">
        <v>311</v>
      </c>
      <c r="E26" s="23"/>
      <c r="F26" s="23"/>
      <c r="G26" s="23"/>
      <c r="H26" s="23"/>
      <c r="I26" s="23"/>
      <c r="J26" s="23"/>
      <c r="K26" s="23"/>
      <c r="L26" s="23"/>
      <c r="M26" s="23"/>
      <c r="N26" s="23"/>
      <c r="O26" s="23"/>
      <c r="P26" s="23"/>
      <c r="Q26" s="23"/>
      <c r="R26" s="23"/>
      <c r="S26" s="24"/>
      <c r="T26" s="25"/>
      <c r="U26" s="38"/>
      <c r="V26" s="38"/>
      <c r="W26" s="28"/>
      <c r="X26" s="108"/>
      <c r="Y26" s="108"/>
      <c r="Z26" s="108"/>
      <c r="AA26" s="108"/>
      <c r="AB26" s="108"/>
      <c r="AC26" s="108"/>
      <c r="AD26" s="138"/>
      <c r="AE26" s="109"/>
      <c r="AF26" s="112"/>
      <c r="AG26" s="110"/>
      <c r="AH26" s="110"/>
      <c r="AI26" s="111"/>
      <c r="AJ26" s="109"/>
      <c r="AK26" s="112"/>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1"/>
      <c r="BH26" s="57"/>
      <c r="BI26" s="364" t="s">
        <v>275</v>
      </c>
      <c r="BJ26" s="101"/>
      <c r="BK26" s="101"/>
      <c r="BL26" s="101"/>
      <c r="BM26" s="101"/>
      <c r="BN26" s="101"/>
      <c r="BO26" s="101"/>
      <c r="BP26" s="101"/>
      <c r="BQ26" s="101"/>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1"/>
      <c r="DQ26" s="101"/>
      <c r="DR26" s="101"/>
      <c r="DS26" s="101"/>
      <c r="DT26" s="101"/>
      <c r="DU26" s="101"/>
      <c r="DV26" s="101"/>
      <c r="DW26" s="101"/>
      <c r="DX26" s="101"/>
      <c r="DY26" s="101"/>
      <c r="DZ26" s="101"/>
      <c r="EA26" s="101"/>
      <c r="EB26" s="101"/>
      <c r="EC26" s="101"/>
      <c r="ED26" s="101"/>
      <c r="EE26" s="101"/>
      <c r="EF26" s="101"/>
      <c r="EG26" s="101"/>
      <c r="EH26" s="101"/>
      <c r="EI26" s="101"/>
      <c r="EJ26" s="101"/>
      <c r="EK26" s="101"/>
      <c r="EL26" s="101"/>
      <c r="EM26" s="101"/>
      <c r="EN26" s="101"/>
      <c r="EO26" s="101"/>
      <c r="EP26" s="101"/>
      <c r="EQ26" s="101"/>
      <c r="ER26" s="101"/>
      <c r="ES26" s="101"/>
      <c r="ET26" s="101"/>
    </row>
    <row r="27" spans="1:150" ht="25.5" customHeight="1" x14ac:dyDescent="0.25">
      <c r="A27" s="29" t="s">
        <v>312</v>
      </c>
      <c r="B27" s="29" t="s">
        <v>313</v>
      </c>
      <c r="C27" s="29" t="s">
        <v>314</v>
      </c>
      <c r="D27" s="30" t="s">
        <v>315</v>
      </c>
      <c r="E27" s="31" t="s">
        <v>266</v>
      </c>
      <c r="F27" s="32" t="s">
        <v>130</v>
      </c>
      <c r="G27" s="32" t="s">
        <v>316</v>
      </c>
      <c r="H27" s="32" t="s">
        <v>131</v>
      </c>
      <c r="I27" s="32" t="s">
        <v>115</v>
      </c>
      <c r="J27" s="32"/>
      <c r="K27" s="32"/>
      <c r="L27" s="32"/>
      <c r="M27" s="32"/>
      <c r="N27" s="33">
        <v>799037.74</v>
      </c>
      <c r="O27" s="33">
        <v>119855.67</v>
      </c>
      <c r="P27" s="33"/>
      <c r="Q27" s="33"/>
      <c r="R27" s="33"/>
      <c r="S27" s="33">
        <v>679182.07</v>
      </c>
      <c r="T27" s="34">
        <v>42675</v>
      </c>
      <c r="U27" s="35">
        <v>42826</v>
      </c>
      <c r="V27" s="35">
        <v>42947</v>
      </c>
      <c r="W27" s="36">
        <v>44227</v>
      </c>
      <c r="X27" s="114"/>
      <c r="Y27" s="114">
        <v>150000</v>
      </c>
      <c r="Z27" s="114">
        <v>300000</v>
      </c>
      <c r="AA27" s="114">
        <v>248749</v>
      </c>
      <c r="AB27" s="114"/>
      <c r="AC27" s="114"/>
      <c r="AD27" s="139"/>
      <c r="AE27" s="115"/>
      <c r="AF27" s="119">
        <v>19</v>
      </c>
      <c r="AG27" s="129" t="s">
        <v>742</v>
      </c>
      <c r="AH27" s="120"/>
      <c r="AI27" s="135"/>
      <c r="AJ27" s="136"/>
      <c r="AK27" s="119"/>
      <c r="AL27" s="120"/>
      <c r="AM27" s="120"/>
      <c r="AN27" s="120"/>
      <c r="AO27" s="120"/>
      <c r="AP27" s="140"/>
      <c r="AQ27" s="140"/>
      <c r="AR27" s="120"/>
      <c r="AS27" s="140" t="s">
        <v>185</v>
      </c>
      <c r="AT27" s="140" t="s">
        <v>186</v>
      </c>
      <c r="AU27" s="120">
        <v>5</v>
      </c>
      <c r="AV27" s="120"/>
      <c r="AW27" s="120"/>
      <c r="AX27" s="120"/>
      <c r="AY27" s="120"/>
      <c r="AZ27" s="120"/>
      <c r="BA27" s="120"/>
      <c r="BB27" s="120"/>
      <c r="BC27" s="120"/>
      <c r="BD27" s="120"/>
      <c r="BE27" s="120"/>
      <c r="BF27" s="120"/>
      <c r="BG27" s="135"/>
      <c r="BH27" s="57" t="s">
        <v>823</v>
      </c>
      <c r="BI27" s="364" t="s">
        <v>941</v>
      </c>
      <c r="BJ27" s="122"/>
      <c r="BK27" s="122"/>
      <c r="BL27" s="122"/>
      <c r="BM27" s="122"/>
      <c r="BN27" s="122"/>
    </row>
    <row r="28" spans="1:150" ht="25.5" customHeight="1" x14ac:dyDescent="0.25">
      <c r="A28" s="29" t="s">
        <v>317</v>
      </c>
      <c r="B28" s="29" t="s">
        <v>318</v>
      </c>
      <c r="C28" s="29" t="s">
        <v>319</v>
      </c>
      <c r="D28" s="30" t="s">
        <v>320</v>
      </c>
      <c r="E28" s="31" t="s">
        <v>280</v>
      </c>
      <c r="F28" s="32" t="s">
        <v>130</v>
      </c>
      <c r="G28" s="32" t="s">
        <v>321</v>
      </c>
      <c r="H28" s="32" t="s">
        <v>131</v>
      </c>
      <c r="I28" s="32" t="s">
        <v>115</v>
      </c>
      <c r="J28" s="32" t="s">
        <v>112</v>
      </c>
      <c r="K28" s="32"/>
      <c r="L28" s="32"/>
      <c r="M28" s="32"/>
      <c r="N28" s="33">
        <v>275093.36</v>
      </c>
      <c r="O28" s="33">
        <v>22605.119999999999</v>
      </c>
      <c r="P28" s="33"/>
      <c r="Q28" s="33"/>
      <c r="R28" s="33">
        <v>18658.89</v>
      </c>
      <c r="S28" s="33">
        <v>233829.35</v>
      </c>
      <c r="T28" s="34">
        <v>42675</v>
      </c>
      <c r="U28" s="35">
        <v>42736</v>
      </c>
      <c r="V28" s="35">
        <v>42855</v>
      </c>
      <c r="W28" s="36">
        <v>43496</v>
      </c>
      <c r="X28" s="114"/>
      <c r="Y28" s="114">
        <v>200000</v>
      </c>
      <c r="Z28" s="114">
        <v>68617</v>
      </c>
      <c r="AA28" s="114"/>
      <c r="AB28" s="114"/>
      <c r="AC28" s="114"/>
      <c r="AD28" s="139"/>
      <c r="AE28" s="115"/>
      <c r="AF28" s="119">
        <v>12</v>
      </c>
      <c r="AG28" s="129" t="s">
        <v>241</v>
      </c>
      <c r="AH28" s="120"/>
      <c r="AI28" s="135"/>
      <c r="AJ28" s="136"/>
      <c r="AK28" s="119"/>
      <c r="AL28" s="120"/>
      <c r="AM28" s="120"/>
      <c r="AN28" s="120"/>
      <c r="AO28" s="120"/>
      <c r="AP28" s="120" t="s">
        <v>184</v>
      </c>
      <c r="AQ28" s="129" t="s">
        <v>232</v>
      </c>
      <c r="AR28" s="120">
        <v>0.21</v>
      </c>
      <c r="AS28" s="120"/>
      <c r="AT28" s="129"/>
      <c r="AU28" s="120"/>
      <c r="AV28" s="120" t="s">
        <v>187</v>
      </c>
      <c r="AW28" s="129" t="s">
        <v>233</v>
      </c>
      <c r="AX28" s="120">
        <v>0.51</v>
      </c>
      <c r="AY28" s="120"/>
      <c r="AZ28" s="120"/>
      <c r="BA28" s="120"/>
      <c r="BB28" s="120"/>
      <c r="BC28" s="120"/>
      <c r="BD28" s="120"/>
      <c r="BE28" s="120"/>
      <c r="BF28" s="120"/>
      <c r="BG28" s="135"/>
      <c r="BH28" s="57" t="s">
        <v>825</v>
      </c>
      <c r="BI28" s="364" t="s">
        <v>939</v>
      </c>
    </row>
    <row r="29" spans="1:150" ht="25.5" customHeight="1" x14ac:dyDescent="0.25">
      <c r="A29" s="29" t="s">
        <v>322</v>
      </c>
      <c r="B29" s="29" t="s">
        <v>323</v>
      </c>
      <c r="C29" s="29" t="s">
        <v>324</v>
      </c>
      <c r="D29" s="30" t="s">
        <v>325</v>
      </c>
      <c r="E29" s="31" t="s">
        <v>297</v>
      </c>
      <c r="F29" s="32" t="s">
        <v>130</v>
      </c>
      <c r="G29" s="32" t="s">
        <v>326</v>
      </c>
      <c r="H29" s="32" t="s">
        <v>131</v>
      </c>
      <c r="I29" s="32" t="s">
        <v>115</v>
      </c>
      <c r="J29" s="32" t="s">
        <v>112</v>
      </c>
      <c r="K29" s="32"/>
      <c r="L29" s="32"/>
      <c r="M29" s="32"/>
      <c r="N29" s="33">
        <v>615978.15</v>
      </c>
      <c r="O29" s="33">
        <v>46198.37</v>
      </c>
      <c r="P29" s="33"/>
      <c r="Q29" s="33"/>
      <c r="R29" s="33">
        <v>46198.36</v>
      </c>
      <c r="S29" s="33">
        <v>523581.42</v>
      </c>
      <c r="T29" s="34">
        <v>42675</v>
      </c>
      <c r="U29" s="35">
        <v>42917</v>
      </c>
      <c r="V29" s="35">
        <v>43008</v>
      </c>
      <c r="W29" s="36">
        <v>44012</v>
      </c>
      <c r="X29" s="114"/>
      <c r="Y29" s="114">
        <v>134983</v>
      </c>
      <c r="Z29" s="114">
        <v>404950</v>
      </c>
      <c r="AA29" s="114">
        <v>134983</v>
      </c>
      <c r="AB29" s="114"/>
      <c r="AC29" s="114"/>
      <c r="AD29" s="139"/>
      <c r="AE29" s="115"/>
      <c r="AF29" s="119">
        <v>12</v>
      </c>
      <c r="AG29" s="129" t="s">
        <v>241</v>
      </c>
      <c r="AH29" s="120"/>
      <c r="AI29" s="135"/>
      <c r="AJ29" s="136"/>
      <c r="AK29" s="119"/>
      <c r="AL29" s="120"/>
      <c r="AM29" s="120"/>
      <c r="AN29" s="120"/>
      <c r="AO29" s="120"/>
      <c r="AP29" s="120" t="s">
        <v>184</v>
      </c>
      <c r="AQ29" s="129" t="s">
        <v>232</v>
      </c>
      <c r="AR29" s="129">
        <v>2.09</v>
      </c>
      <c r="AS29" s="120"/>
      <c r="AT29" s="120"/>
      <c r="AU29" s="120"/>
      <c r="AV29" s="120"/>
      <c r="AW29" s="120"/>
      <c r="AX29" s="120"/>
      <c r="AY29" s="120"/>
      <c r="AZ29" s="120"/>
      <c r="BA29" s="120"/>
      <c r="BB29" s="120"/>
      <c r="BC29" s="120"/>
      <c r="BD29" s="120"/>
      <c r="BE29" s="120"/>
      <c r="BF29" s="120"/>
      <c r="BG29" s="135"/>
      <c r="BH29" s="57" t="s">
        <v>824</v>
      </c>
      <c r="BI29" s="364" t="s">
        <v>941</v>
      </c>
    </row>
    <row r="30" spans="1:150" ht="40.5" customHeight="1" x14ac:dyDescent="0.25">
      <c r="A30" s="29" t="s">
        <v>327</v>
      </c>
      <c r="B30" s="29" t="s">
        <v>328</v>
      </c>
      <c r="C30" s="29" t="s">
        <v>1287</v>
      </c>
      <c r="D30" s="30" t="s">
        <v>329</v>
      </c>
      <c r="E30" s="31" t="s">
        <v>297</v>
      </c>
      <c r="F30" s="32" t="s">
        <v>130</v>
      </c>
      <c r="G30" s="32" t="s">
        <v>326</v>
      </c>
      <c r="H30" s="32" t="s">
        <v>131</v>
      </c>
      <c r="I30" s="32" t="s">
        <v>115</v>
      </c>
      <c r="J30" s="32" t="s">
        <v>112</v>
      </c>
      <c r="K30" s="32"/>
      <c r="L30" s="32"/>
      <c r="M30" s="32"/>
      <c r="N30" s="33">
        <v>230889.91</v>
      </c>
      <c r="O30" s="33">
        <v>116189.91</v>
      </c>
      <c r="P30" s="33"/>
      <c r="Q30" s="33"/>
      <c r="R30" s="33"/>
      <c r="S30" s="33">
        <v>114700</v>
      </c>
      <c r="T30" s="34">
        <v>42675</v>
      </c>
      <c r="U30" s="35">
        <v>43768</v>
      </c>
      <c r="V30" s="35">
        <v>43829</v>
      </c>
      <c r="W30" s="36">
        <v>44926</v>
      </c>
      <c r="X30" s="114"/>
      <c r="Y30" s="114"/>
      <c r="AA30" s="114">
        <v>0</v>
      </c>
      <c r="AB30" s="114">
        <v>60290</v>
      </c>
      <c r="AC30" s="114">
        <v>54410</v>
      </c>
      <c r="AD30" s="139"/>
      <c r="AE30" s="115"/>
      <c r="AF30" s="119">
        <v>19</v>
      </c>
      <c r="AG30" s="129" t="s">
        <v>742</v>
      </c>
      <c r="AH30" s="120"/>
      <c r="AI30" s="135"/>
      <c r="AJ30" s="136"/>
      <c r="AK30" s="119"/>
      <c r="AL30" s="120"/>
      <c r="AM30" s="120"/>
      <c r="AN30" s="120"/>
      <c r="AO30" s="120"/>
      <c r="AP30" s="140"/>
      <c r="AQ30" s="140"/>
      <c r="AR30" s="120"/>
      <c r="AS30" s="140" t="s">
        <v>185</v>
      </c>
      <c r="AT30" s="140" t="s">
        <v>186</v>
      </c>
      <c r="AU30" s="120">
        <v>1</v>
      </c>
      <c r="AV30" s="120"/>
      <c r="AW30" s="120"/>
      <c r="AX30" s="120"/>
      <c r="AY30" s="120"/>
      <c r="AZ30" s="120"/>
      <c r="BA30" s="120"/>
      <c r="BB30" s="120"/>
      <c r="BC30" s="120"/>
      <c r="BD30" s="120"/>
      <c r="BE30" s="120"/>
      <c r="BF30" s="120"/>
      <c r="BG30" s="135"/>
      <c r="BH30" s="41" t="s">
        <v>1012</v>
      </c>
      <c r="BI30" s="364" t="s">
        <v>1014</v>
      </c>
    </row>
    <row r="31" spans="1:150" ht="25.5" customHeight="1" x14ac:dyDescent="0.25">
      <c r="A31" s="29" t="s">
        <v>330</v>
      </c>
      <c r="B31" s="29" t="s">
        <v>331</v>
      </c>
      <c r="C31" s="29" t="s">
        <v>332</v>
      </c>
      <c r="D31" s="30" t="s">
        <v>333</v>
      </c>
      <c r="E31" s="31" t="s">
        <v>272</v>
      </c>
      <c r="F31" s="32" t="s">
        <v>130</v>
      </c>
      <c r="G31" s="32" t="s">
        <v>290</v>
      </c>
      <c r="H31" s="32" t="s">
        <v>131</v>
      </c>
      <c r="I31" s="32" t="s">
        <v>115</v>
      </c>
      <c r="J31" s="32" t="s">
        <v>112</v>
      </c>
      <c r="K31" s="32"/>
      <c r="L31" s="32"/>
      <c r="M31" s="32"/>
      <c r="N31" s="33">
        <v>1183328.8</v>
      </c>
      <c r="O31" s="33">
        <v>177499.33</v>
      </c>
      <c r="P31" s="33"/>
      <c r="Q31" s="33"/>
      <c r="R31" s="51"/>
      <c r="S31" s="33">
        <v>1005829.47</v>
      </c>
      <c r="T31" s="34">
        <v>42675</v>
      </c>
      <c r="U31" s="35">
        <v>42795</v>
      </c>
      <c r="V31" s="35">
        <v>42916</v>
      </c>
      <c r="W31" s="36">
        <v>44196</v>
      </c>
      <c r="X31" s="114"/>
      <c r="Y31" s="114">
        <v>127500</v>
      </c>
      <c r="Z31" s="114">
        <v>545780</v>
      </c>
      <c r="AA31" s="114">
        <v>218280</v>
      </c>
      <c r="AB31" s="114">
        <v>200000</v>
      </c>
      <c r="AC31" s="114"/>
      <c r="AD31" s="139"/>
      <c r="AE31" s="115"/>
      <c r="AF31" s="119">
        <v>12</v>
      </c>
      <c r="AG31" s="129" t="s">
        <v>241</v>
      </c>
      <c r="AH31" s="120"/>
      <c r="AI31" s="135"/>
      <c r="AJ31" s="136"/>
      <c r="AK31" s="119"/>
      <c r="AL31" s="120"/>
      <c r="AM31" s="120"/>
      <c r="AN31" s="120"/>
      <c r="AO31" s="120"/>
      <c r="AP31" s="120" t="s">
        <v>184</v>
      </c>
      <c r="AQ31" s="129" t="s">
        <v>232</v>
      </c>
      <c r="AR31" s="129">
        <v>1.65</v>
      </c>
      <c r="AS31" s="140" t="s">
        <v>185</v>
      </c>
      <c r="AT31" s="140" t="s">
        <v>186</v>
      </c>
      <c r="AU31" s="120">
        <v>2</v>
      </c>
      <c r="AV31" s="120"/>
      <c r="AW31" s="120"/>
      <c r="AX31" s="120"/>
      <c r="AY31" s="120"/>
      <c r="AZ31" s="120"/>
      <c r="BA31" s="120"/>
      <c r="BB31" s="120"/>
      <c r="BC31" s="120"/>
      <c r="BD31" s="120"/>
      <c r="BE31" s="120"/>
      <c r="BF31" s="120"/>
      <c r="BG31" s="135"/>
      <c r="BH31" s="57" t="s">
        <v>822</v>
      </c>
      <c r="BI31" s="364" t="s">
        <v>941</v>
      </c>
    </row>
    <row r="32" spans="1:150" ht="25.5" customHeight="1" x14ac:dyDescent="0.25">
      <c r="A32" s="29" t="s">
        <v>1090</v>
      </c>
      <c r="B32" s="29" t="s">
        <v>1093</v>
      </c>
      <c r="C32" s="459" t="s">
        <v>1286</v>
      </c>
      <c r="D32" s="30" t="s">
        <v>1095</v>
      </c>
      <c r="E32" s="31" t="s">
        <v>280</v>
      </c>
      <c r="F32" s="32" t="s">
        <v>130</v>
      </c>
      <c r="G32" s="32" t="s">
        <v>321</v>
      </c>
      <c r="H32" s="32" t="s">
        <v>131</v>
      </c>
      <c r="I32" s="32" t="s">
        <v>115</v>
      </c>
      <c r="J32" s="32" t="s">
        <v>112</v>
      </c>
      <c r="K32" s="32"/>
      <c r="L32" s="32"/>
      <c r="M32" s="32"/>
      <c r="N32" s="33">
        <v>164147.38</v>
      </c>
      <c r="O32" s="33">
        <v>13052.33</v>
      </c>
      <c r="P32" s="33"/>
      <c r="Q32" s="33"/>
      <c r="R32" s="33">
        <v>12311.05</v>
      </c>
      <c r="S32" s="33">
        <v>138784</v>
      </c>
      <c r="T32" s="35">
        <v>43830</v>
      </c>
      <c r="U32" s="35">
        <v>44104</v>
      </c>
      <c r="V32" s="35">
        <v>44196</v>
      </c>
      <c r="W32" s="36">
        <v>44742</v>
      </c>
      <c r="X32" s="114"/>
      <c r="Y32" s="114"/>
      <c r="Z32" s="114"/>
      <c r="AA32" s="114"/>
      <c r="AB32" s="114"/>
      <c r="AC32" s="114"/>
      <c r="AD32" s="139"/>
      <c r="AE32" s="115"/>
      <c r="AF32" s="119">
        <v>12</v>
      </c>
      <c r="AG32" s="129" t="s">
        <v>241</v>
      </c>
      <c r="AH32" s="120"/>
      <c r="AI32" s="135"/>
      <c r="AJ32" s="136"/>
      <c r="AK32" s="119"/>
      <c r="AL32" s="120"/>
      <c r="AM32" s="120"/>
      <c r="AN32" s="120"/>
      <c r="AO32" s="120"/>
      <c r="AP32" s="120"/>
      <c r="AQ32" s="129"/>
      <c r="AR32" s="129"/>
      <c r="AS32" s="140"/>
      <c r="AT32" s="140"/>
      <c r="AU32" s="120"/>
      <c r="AV32" s="120" t="s">
        <v>187</v>
      </c>
      <c r="AW32" s="129" t="s">
        <v>233</v>
      </c>
      <c r="AX32" s="129">
        <v>0.21</v>
      </c>
      <c r="AY32" s="120"/>
      <c r="AZ32" s="120"/>
      <c r="BA32" s="120"/>
      <c r="BB32" s="120"/>
      <c r="BC32" s="120"/>
      <c r="BD32" s="120"/>
      <c r="BE32" s="120"/>
      <c r="BF32" s="120"/>
      <c r="BG32" s="135"/>
      <c r="BH32" s="57" t="s">
        <v>1124</v>
      </c>
      <c r="BI32" s="364"/>
    </row>
    <row r="33" spans="1:150" ht="25.5" customHeight="1" x14ac:dyDescent="0.25">
      <c r="A33" s="29" t="s">
        <v>1091</v>
      </c>
      <c r="B33" s="29" t="s">
        <v>1094</v>
      </c>
      <c r="C33" s="396" t="s">
        <v>1285</v>
      </c>
      <c r="D33" s="397" t="s">
        <v>1096</v>
      </c>
      <c r="E33" s="398" t="s">
        <v>272</v>
      </c>
      <c r="F33" s="32" t="s">
        <v>130</v>
      </c>
      <c r="G33" s="32" t="s">
        <v>290</v>
      </c>
      <c r="H33" s="32" t="s">
        <v>131</v>
      </c>
      <c r="I33" s="32" t="s">
        <v>115</v>
      </c>
      <c r="J33" s="32" t="s">
        <v>112</v>
      </c>
      <c r="K33" s="32"/>
      <c r="L33" s="32"/>
      <c r="M33" s="32"/>
      <c r="N33" s="33">
        <f>SUM(O33:S33)</f>
        <v>215438.95</v>
      </c>
      <c r="O33" s="33">
        <v>32315.85</v>
      </c>
      <c r="P33" s="33"/>
      <c r="Q33" s="33"/>
      <c r="R33" s="51"/>
      <c r="S33" s="33">
        <v>183123.1</v>
      </c>
      <c r="T33" s="35">
        <v>43830</v>
      </c>
      <c r="U33" s="35">
        <v>44012</v>
      </c>
      <c r="V33" s="35">
        <v>44074</v>
      </c>
      <c r="W33" s="36">
        <v>44620</v>
      </c>
      <c r="X33" s="114"/>
      <c r="Y33" s="114"/>
      <c r="Z33" s="114"/>
      <c r="AA33" s="114"/>
      <c r="AB33" s="114"/>
      <c r="AC33" s="114"/>
      <c r="AD33" s="139"/>
      <c r="AE33" s="115"/>
      <c r="AF33" s="119">
        <v>12</v>
      </c>
      <c r="AG33" s="129" t="s">
        <v>241</v>
      </c>
      <c r="AH33" s="120"/>
      <c r="AI33" s="135"/>
      <c r="AJ33" s="136"/>
      <c r="AK33" s="119"/>
      <c r="AL33" s="120"/>
      <c r="AM33" s="120"/>
      <c r="AN33" s="120"/>
      <c r="AO33" s="120"/>
      <c r="AP33" s="120" t="s">
        <v>184</v>
      </c>
      <c r="AQ33" s="129" t="s">
        <v>232</v>
      </c>
      <c r="AR33" s="129">
        <v>0.2</v>
      </c>
      <c r="AS33" s="140"/>
      <c r="AT33" s="140"/>
      <c r="AU33" s="120"/>
      <c r="AV33" s="120"/>
      <c r="AW33" s="120"/>
      <c r="AX33" s="120"/>
      <c r="AY33" s="120"/>
      <c r="AZ33" s="120"/>
      <c r="BA33" s="120"/>
      <c r="BB33" s="120"/>
      <c r="BC33" s="120"/>
      <c r="BD33" s="120"/>
      <c r="BE33" s="120"/>
      <c r="BF33" s="120"/>
      <c r="BG33" s="135"/>
      <c r="BH33" s="57" t="s">
        <v>1125</v>
      </c>
      <c r="BI33" s="364"/>
    </row>
    <row r="34" spans="1:150" s="113" customFormat="1" ht="25.5" customHeight="1" x14ac:dyDescent="0.25">
      <c r="A34" s="20" t="s">
        <v>334</v>
      </c>
      <c r="B34" s="21" t="s">
        <v>83</v>
      </c>
      <c r="C34" s="21"/>
      <c r="D34" s="37" t="s">
        <v>335</v>
      </c>
      <c r="E34" s="23"/>
      <c r="F34" s="23"/>
      <c r="G34" s="23"/>
      <c r="H34" s="23"/>
      <c r="I34" s="23"/>
      <c r="J34" s="23"/>
      <c r="K34" s="23"/>
      <c r="L34" s="23"/>
      <c r="M34" s="23"/>
      <c r="N34" s="23"/>
      <c r="O34" s="23"/>
      <c r="P34" s="23"/>
      <c r="Q34" s="23"/>
      <c r="R34" s="23"/>
      <c r="S34" s="24"/>
      <c r="T34" s="25"/>
      <c r="U34" s="38"/>
      <c r="V34" s="38"/>
      <c r="W34" s="28" t="s">
        <v>275</v>
      </c>
      <c r="X34" s="108"/>
      <c r="Y34" s="108"/>
      <c r="Z34" s="108"/>
      <c r="AA34" s="108"/>
      <c r="AB34" s="108"/>
      <c r="AC34" s="108"/>
      <c r="AD34" s="138"/>
      <c r="AE34" s="109"/>
      <c r="AF34" s="112"/>
      <c r="AG34" s="110"/>
      <c r="AH34" s="110"/>
      <c r="AI34" s="111"/>
      <c r="AJ34" s="109"/>
      <c r="AK34" s="112"/>
      <c r="AL34" s="110"/>
      <c r="AM34" s="110"/>
      <c r="AN34" s="110"/>
      <c r="AO34" s="110"/>
      <c r="AP34" s="110"/>
      <c r="AQ34" s="110"/>
      <c r="AR34" s="110"/>
      <c r="AS34" s="110"/>
      <c r="AT34" s="110"/>
      <c r="AU34" s="110"/>
      <c r="AV34" s="110"/>
      <c r="AW34" s="110"/>
      <c r="AX34" s="110"/>
      <c r="AY34" s="110"/>
      <c r="AZ34" s="110"/>
      <c r="BA34" s="110"/>
      <c r="BB34" s="110"/>
      <c r="BC34" s="110"/>
      <c r="BD34" s="110"/>
      <c r="BE34" s="110"/>
      <c r="BF34" s="110"/>
      <c r="BG34" s="111"/>
      <c r="BH34" s="57"/>
      <c r="BI34" s="364" t="s">
        <v>275</v>
      </c>
      <c r="BJ34" s="101"/>
      <c r="BK34" s="101"/>
      <c r="BL34" s="101"/>
      <c r="BM34" s="101"/>
      <c r="BN34" s="101"/>
      <c r="BO34" s="101"/>
      <c r="BP34" s="101"/>
      <c r="BQ34" s="101"/>
      <c r="BR34" s="101"/>
      <c r="BS34" s="101"/>
      <c r="BT34" s="101"/>
      <c r="BU34" s="101"/>
      <c r="BV34" s="101"/>
      <c r="BW34" s="101"/>
      <c r="BX34" s="101"/>
      <c r="BY34" s="101"/>
      <c r="BZ34" s="101"/>
      <c r="CA34" s="101"/>
      <c r="CB34" s="101"/>
      <c r="CC34" s="101"/>
      <c r="CD34" s="101"/>
      <c r="CE34" s="101"/>
      <c r="CF34" s="101"/>
      <c r="CG34" s="10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1"/>
      <c r="DQ34" s="101"/>
      <c r="DR34" s="101"/>
      <c r="DS34" s="101"/>
      <c r="DT34" s="101"/>
      <c r="DU34" s="101"/>
      <c r="DV34" s="101"/>
      <c r="DW34" s="101"/>
      <c r="DX34" s="101"/>
      <c r="DY34" s="101"/>
      <c r="DZ34" s="101"/>
      <c r="EA34" s="101"/>
      <c r="EB34" s="101"/>
      <c r="EC34" s="101"/>
      <c r="ED34" s="101"/>
      <c r="EE34" s="101"/>
      <c r="EF34" s="101"/>
      <c r="EG34" s="101"/>
      <c r="EH34" s="101"/>
      <c r="EI34" s="101"/>
      <c r="EJ34" s="101"/>
      <c r="EK34" s="101"/>
      <c r="EL34" s="101"/>
      <c r="EM34" s="101"/>
      <c r="EN34" s="101"/>
      <c r="EO34" s="101"/>
      <c r="EP34" s="101"/>
      <c r="EQ34" s="101"/>
      <c r="ER34" s="101"/>
      <c r="ES34" s="101"/>
      <c r="ET34" s="101"/>
    </row>
    <row r="35" spans="1:150" ht="25.5" customHeight="1" x14ac:dyDescent="0.25">
      <c r="A35" s="29" t="s">
        <v>336</v>
      </c>
      <c r="B35" s="29" t="s">
        <v>337</v>
      </c>
      <c r="C35" s="29" t="s">
        <v>1008</v>
      </c>
      <c r="D35" s="30" t="s">
        <v>338</v>
      </c>
      <c r="E35" s="31" t="s">
        <v>272</v>
      </c>
      <c r="F35" s="32" t="s">
        <v>130</v>
      </c>
      <c r="G35" s="32" t="s">
        <v>290</v>
      </c>
      <c r="H35" s="32" t="s">
        <v>134</v>
      </c>
      <c r="I35" s="32" t="s">
        <v>115</v>
      </c>
      <c r="J35" s="32" t="s">
        <v>112</v>
      </c>
      <c r="K35" s="32"/>
      <c r="L35" s="32"/>
      <c r="M35" s="32"/>
      <c r="N35" s="33">
        <v>1071668.2</v>
      </c>
      <c r="O35" s="33">
        <v>365464.2</v>
      </c>
      <c r="P35" s="33"/>
      <c r="Q35" s="33">
        <v>0</v>
      </c>
      <c r="R35" s="33">
        <v>0</v>
      </c>
      <c r="S35" s="33">
        <v>706204</v>
      </c>
      <c r="T35" s="34">
        <v>43344</v>
      </c>
      <c r="U35" s="35">
        <v>43584</v>
      </c>
      <c r="V35" s="35">
        <v>43738</v>
      </c>
      <c r="W35" s="36">
        <v>44773</v>
      </c>
      <c r="X35" s="114">
        <v>0</v>
      </c>
      <c r="Y35" s="114">
        <v>0</v>
      </c>
      <c r="Z35" s="114">
        <v>0</v>
      </c>
      <c r="AA35" s="91">
        <f>196920+32821</f>
        <v>229741</v>
      </c>
      <c r="AB35" s="91">
        <f>196920+131280</f>
        <v>328200</v>
      </c>
      <c r="AC35" s="91">
        <f>S35-AA35-AB35</f>
        <v>148263</v>
      </c>
      <c r="AD35" s="139">
        <v>0</v>
      </c>
      <c r="AE35" s="115"/>
      <c r="AF35" s="119">
        <v>19</v>
      </c>
      <c r="AG35" s="129" t="s">
        <v>743</v>
      </c>
      <c r="AH35" s="120">
        <v>18</v>
      </c>
      <c r="AI35" s="141" t="s">
        <v>242</v>
      </c>
      <c r="AJ35" s="136"/>
      <c r="AK35" s="119"/>
      <c r="AL35" s="120"/>
      <c r="AM35" s="120"/>
      <c r="AN35" s="120"/>
      <c r="AO35" s="120"/>
      <c r="AP35" s="120" t="s">
        <v>192</v>
      </c>
      <c r="AQ35" s="129" t="s">
        <v>744</v>
      </c>
      <c r="AR35" s="120">
        <v>1</v>
      </c>
      <c r="AS35" s="120" t="s">
        <v>193</v>
      </c>
      <c r="AT35" s="129" t="s">
        <v>194</v>
      </c>
      <c r="AU35" s="117">
        <v>1</v>
      </c>
      <c r="AV35" s="120"/>
      <c r="AW35" s="120"/>
      <c r="AX35" s="120"/>
      <c r="AY35" s="120"/>
      <c r="AZ35" s="120"/>
      <c r="BA35" s="120"/>
      <c r="BB35" s="120"/>
      <c r="BC35" s="120"/>
      <c r="BD35" s="120"/>
      <c r="BE35" s="120"/>
      <c r="BF35" s="120"/>
      <c r="BG35" s="135"/>
      <c r="BH35" s="57" t="s">
        <v>879</v>
      </c>
      <c r="BI35" s="364" t="s">
        <v>947</v>
      </c>
    </row>
    <row r="36" spans="1:150" ht="25.5" customHeight="1" x14ac:dyDescent="0.25">
      <c r="A36" s="29" t="s">
        <v>339</v>
      </c>
      <c r="B36" s="29" t="s">
        <v>340</v>
      </c>
      <c r="C36" s="29" t="s">
        <v>341</v>
      </c>
      <c r="D36" s="30" t="s">
        <v>342</v>
      </c>
      <c r="E36" s="31" t="s">
        <v>272</v>
      </c>
      <c r="F36" s="32" t="s">
        <v>130</v>
      </c>
      <c r="G36" s="32" t="s">
        <v>290</v>
      </c>
      <c r="H36" s="32" t="s">
        <v>133</v>
      </c>
      <c r="I36" s="32" t="s">
        <v>111</v>
      </c>
      <c r="J36" s="32" t="s">
        <v>112</v>
      </c>
      <c r="K36" s="32"/>
      <c r="L36" s="32"/>
      <c r="M36" s="32"/>
      <c r="N36" s="33">
        <v>11900</v>
      </c>
      <c r="O36" s="33">
        <v>1785</v>
      </c>
      <c r="P36" s="33"/>
      <c r="Q36" s="33"/>
      <c r="R36" s="33"/>
      <c r="S36" s="33">
        <v>10115</v>
      </c>
      <c r="T36" s="34">
        <v>42644</v>
      </c>
      <c r="U36" s="35">
        <v>42705</v>
      </c>
      <c r="V36" s="35">
        <v>42735</v>
      </c>
      <c r="W36" s="36">
        <v>42766</v>
      </c>
      <c r="X36" s="114"/>
      <c r="Y36" s="114">
        <v>10115</v>
      </c>
      <c r="Z36" s="114"/>
      <c r="AA36" s="114"/>
      <c r="AB36" s="114"/>
      <c r="AC36" s="114"/>
      <c r="AD36" s="139"/>
      <c r="AE36" s="115"/>
      <c r="AF36" s="119">
        <v>50</v>
      </c>
      <c r="AG36" s="129" t="s">
        <v>258</v>
      </c>
      <c r="AH36" s="120"/>
      <c r="AI36" s="135"/>
      <c r="AJ36" s="136"/>
      <c r="AK36" s="119"/>
      <c r="AL36" s="120"/>
      <c r="AM36" s="120"/>
      <c r="AN36" s="120"/>
      <c r="AO36" s="120"/>
      <c r="AP36" s="120"/>
      <c r="AQ36" s="129"/>
      <c r="AR36" s="120"/>
      <c r="AS36" s="120"/>
      <c r="AT36" s="120"/>
      <c r="AU36" s="120"/>
      <c r="AV36" s="120" t="s">
        <v>195</v>
      </c>
      <c r="AW36" s="129" t="s">
        <v>196</v>
      </c>
      <c r="AX36" s="120">
        <v>1</v>
      </c>
      <c r="AY36" s="120"/>
      <c r="AZ36" s="120"/>
      <c r="BA36" s="120"/>
      <c r="BB36" s="120"/>
      <c r="BC36" s="120"/>
      <c r="BD36" s="120"/>
      <c r="BE36" s="120"/>
      <c r="BF36" s="120"/>
      <c r="BG36" s="135"/>
      <c r="BH36" s="57" t="s">
        <v>880</v>
      </c>
      <c r="BI36" s="364" t="s">
        <v>939</v>
      </c>
    </row>
    <row r="37" spans="1:150" s="113" customFormat="1" ht="25.5" customHeight="1" x14ac:dyDescent="0.25">
      <c r="A37" s="20" t="s">
        <v>343</v>
      </c>
      <c r="B37" s="21" t="s">
        <v>83</v>
      </c>
      <c r="C37" s="21"/>
      <c r="D37" s="22" t="s">
        <v>344</v>
      </c>
      <c r="E37" s="23"/>
      <c r="F37" s="23"/>
      <c r="G37" s="23"/>
      <c r="H37" s="23"/>
      <c r="I37" s="23"/>
      <c r="J37" s="23"/>
      <c r="K37" s="23"/>
      <c r="L37" s="23"/>
      <c r="M37" s="23"/>
      <c r="N37" s="23"/>
      <c r="O37" s="23"/>
      <c r="P37" s="23"/>
      <c r="Q37" s="23"/>
      <c r="R37" s="23"/>
      <c r="S37" s="52"/>
      <c r="T37" s="25"/>
      <c r="U37" s="38"/>
      <c r="V37" s="38"/>
      <c r="W37" s="28" t="s">
        <v>275</v>
      </c>
      <c r="X37" s="108"/>
      <c r="Y37" s="108"/>
      <c r="Z37" s="108"/>
      <c r="AA37" s="108"/>
      <c r="AB37" s="108"/>
      <c r="AC37" s="108"/>
      <c r="AD37" s="138"/>
      <c r="AE37" s="109"/>
      <c r="AF37" s="112"/>
      <c r="AG37" s="110"/>
      <c r="AH37" s="110"/>
      <c r="AI37" s="111"/>
      <c r="AJ37" s="109"/>
      <c r="AK37" s="112"/>
      <c r="AL37" s="110"/>
      <c r="AM37" s="110"/>
      <c r="AN37" s="110"/>
      <c r="AO37" s="110"/>
      <c r="AP37" s="110"/>
      <c r="AQ37" s="110"/>
      <c r="AR37" s="110"/>
      <c r="AS37" s="110"/>
      <c r="AT37" s="110"/>
      <c r="AU37" s="110"/>
      <c r="AV37" s="110"/>
      <c r="AW37" s="110"/>
      <c r="AX37" s="110"/>
      <c r="AY37" s="110"/>
      <c r="AZ37" s="110"/>
      <c r="BA37" s="110"/>
      <c r="BB37" s="110"/>
      <c r="BC37" s="110"/>
      <c r="BD37" s="110"/>
      <c r="BE37" s="110"/>
      <c r="BF37" s="110"/>
      <c r="BG37" s="111"/>
      <c r="BH37" s="57"/>
      <c r="BI37" s="364" t="s">
        <v>275</v>
      </c>
      <c r="BJ37" s="101"/>
      <c r="BK37" s="101"/>
      <c r="BL37" s="101"/>
      <c r="BM37" s="101"/>
      <c r="BN37" s="101"/>
      <c r="BO37" s="101"/>
      <c r="BP37" s="101"/>
      <c r="BQ37" s="101"/>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1"/>
      <c r="DQ37" s="101"/>
      <c r="DR37" s="101"/>
      <c r="DS37" s="101"/>
      <c r="DT37" s="101"/>
      <c r="DU37" s="101"/>
      <c r="DV37" s="101"/>
      <c r="DW37" s="101"/>
      <c r="DX37" s="101"/>
      <c r="DY37" s="101"/>
      <c r="DZ37" s="101"/>
      <c r="EA37" s="101"/>
      <c r="EB37" s="101"/>
      <c r="EC37" s="101"/>
      <c r="ED37" s="101"/>
      <c r="EE37" s="101"/>
      <c r="EF37" s="101"/>
      <c r="EG37" s="101"/>
      <c r="EH37" s="101"/>
      <c r="EI37" s="101"/>
      <c r="EJ37" s="101"/>
      <c r="EK37" s="101"/>
      <c r="EL37" s="101"/>
      <c r="EM37" s="101"/>
      <c r="EN37" s="101"/>
      <c r="EO37" s="101"/>
      <c r="EP37" s="101"/>
      <c r="EQ37" s="101"/>
      <c r="ER37" s="101"/>
      <c r="ES37" s="101"/>
      <c r="ET37" s="101"/>
    </row>
    <row r="38" spans="1:150" ht="25.5" customHeight="1" x14ac:dyDescent="0.25">
      <c r="A38" s="29" t="s">
        <v>345</v>
      </c>
      <c r="B38" s="29" t="s">
        <v>346</v>
      </c>
      <c r="C38" s="29" t="s">
        <v>347</v>
      </c>
      <c r="D38" s="30" t="s">
        <v>348</v>
      </c>
      <c r="E38" s="31" t="s">
        <v>266</v>
      </c>
      <c r="F38" s="32" t="s">
        <v>130</v>
      </c>
      <c r="G38" s="32" t="s">
        <v>349</v>
      </c>
      <c r="H38" s="32" t="s">
        <v>190</v>
      </c>
      <c r="I38" s="32" t="s">
        <v>115</v>
      </c>
      <c r="J38" s="32"/>
      <c r="K38" s="32"/>
      <c r="L38" s="32"/>
      <c r="M38" s="32"/>
      <c r="N38" s="33">
        <v>83796.47</v>
      </c>
      <c r="O38" s="33">
        <v>12569.47</v>
      </c>
      <c r="P38" s="33"/>
      <c r="Q38" s="33"/>
      <c r="R38" s="33"/>
      <c r="S38" s="33">
        <v>71227</v>
      </c>
      <c r="T38" s="34">
        <v>42795</v>
      </c>
      <c r="U38" s="35">
        <v>42948</v>
      </c>
      <c r="V38" s="35">
        <v>43069</v>
      </c>
      <c r="W38" s="36">
        <v>43404</v>
      </c>
      <c r="X38" s="114"/>
      <c r="Y38" s="114">
        <v>10000</v>
      </c>
      <c r="Z38" s="114">
        <v>61227</v>
      </c>
      <c r="AA38" s="114"/>
      <c r="AB38" s="114"/>
      <c r="AC38" s="114"/>
      <c r="AD38" s="139"/>
      <c r="AE38" s="115"/>
      <c r="AF38" s="119">
        <v>19</v>
      </c>
      <c r="AG38" s="129" t="s">
        <v>742</v>
      </c>
      <c r="AH38" s="120"/>
      <c r="AI38" s="142"/>
      <c r="AJ38" s="136"/>
      <c r="AK38" s="119"/>
      <c r="AL38" s="120"/>
      <c r="AM38" s="120"/>
      <c r="AN38" s="120"/>
      <c r="AO38" s="120"/>
      <c r="AP38" s="116"/>
      <c r="AQ38" s="116"/>
      <c r="AR38" s="143"/>
      <c r="AS38" s="116" t="s">
        <v>189</v>
      </c>
      <c r="AT38" s="116" t="s">
        <v>745</v>
      </c>
      <c r="AU38" s="143">
        <v>1</v>
      </c>
      <c r="AV38" s="120"/>
      <c r="AW38" s="120"/>
      <c r="AX38" s="120"/>
      <c r="AY38" s="120"/>
      <c r="AZ38" s="120"/>
      <c r="BA38" s="120"/>
      <c r="BB38" s="120"/>
      <c r="BC38" s="120"/>
      <c r="BD38" s="120"/>
      <c r="BE38" s="120"/>
      <c r="BF38" s="120"/>
      <c r="BG38" s="135"/>
      <c r="BH38" s="57" t="s">
        <v>801</v>
      </c>
      <c r="BI38" s="364" t="s">
        <v>939</v>
      </c>
      <c r="BJ38" s="122"/>
      <c r="BK38" s="122"/>
      <c r="BL38" s="122"/>
      <c r="BM38" s="122"/>
      <c r="BN38" s="122"/>
    </row>
    <row r="39" spans="1:150" ht="25.5" customHeight="1" x14ac:dyDescent="0.25">
      <c r="A39" s="29" t="s">
        <v>350</v>
      </c>
      <c r="B39" s="29" t="s">
        <v>351</v>
      </c>
      <c r="C39" s="29" t="s">
        <v>352</v>
      </c>
      <c r="D39" s="30" t="s">
        <v>353</v>
      </c>
      <c r="E39" s="31" t="s">
        <v>280</v>
      </c>
      <c r="F39" s="32" t="s">
        <v>130</v>
      </c>
      <c r="G39" s="32" t="s">
        <v>321</v>
      </c>
      <c r="H39" s="32" t="s">
        <v>190</v>
      </c>
      <c r="I39" s="32" t="s">
        <v>115</v>
      </c>
      <c r="J39" s="32" t="s">
        <v>112</v>
      </c>
      <c r="K39" s="32"/>
      <c r="L39" s="32"/>
      <c r="M39" s="32"/>
      <c r="N39" s="33">
        <v>69389.47</v>
      </c>
      <c r="O39" s="33">
        <v>42007.47</v>
      </c>
      <c r="P39" s="33"/>
      <c r="Q39" s="33"/>
      <c r="R39" s="33"/>
      <c r="S39" s="33">
        <v>27382</v>
      </c>
      <c r="T39" s="34">
        <v>42675</v>
      </c>
      <c r="U39" s="35">
        <v>42886</v>
      </c>
      <c r="V39" s="35">
        <v>42947</v>
      </c>
      <c r="W39" s="36">
        <v>43524</v>
      </c>
      <c r="X39" s="114"/>
      <c r="Y39" s="114">
        <v>27382</v>
      </c>
      <c r="Z39" s="114">
        <v>0</v>
      </c>
      <c r="AA39" s="114"/>
      <c r="AB39" s="114"/>
      <c r="AC39" s="114"/>
      <c r="AD39" s="139"/>
      <c r="AE39" s="115"/>
      <c r="AF39" s="119">
        <v>19</v>
      </c>
      <c r="AG39" s="129" t="s">
        <v>742</v>
      </c>
      <c r="AH39" s="120"/>
      <c r="AI39" s="142"/>
      <c r="AJ39" s="136"/>
      <c r="AK39" s="119"/>
      <c r="AL39" s="120"/>
      <c r="AM39" s="120"/>
      <c r="AN39" s="120"/>
      <c r="AO39" s="120"/>
      <c r="AP39" s="117" t="s">
        <v>188</v>
      </c>
      <c r="AQ39" s="116" t="s">
        <v>231</v>
      </c>
      <c r="AR39" s="117">
        <v>0.51</v>
      </c>
      <c r="AS39" s="120"/>
      <c r="AT39" s="120"/>
      <c r="AU39" s="120"/>
      <c r="AV39" s="120"/>
      <c r="AW39" s="120"/>
      <c r="AX39" s="120"/>
      <c r="AY39" s="120"/>
      <c r="AZ39" s="120"/>
      <c r="BA39" s="120"/>
      <c r="BB39" s="120"/>
      <c r="BC39" s="120"/>
      <c r="BD39" s="120"/>
      <c r="BE39" s="120"/>
      <c r="BF39" s="120"/>
      <c r="BG39" s="135"/>
      <c r="BH39" s="57" t="s">
        <v>800</v>
      </c>
      <c r="BI39" s="364" t="s">
        <v>941</v>
      </c>
    </row>
    <row r="40" spans="1:150" ht="25.5" customHeight="1" x14ac:dyDescent="0.25">
      <c r="A40" s="29" t="s">
        <v>354</v>
      </c>
      <c r="B40" s="29" t="s">
        <v>355</v>
      </c>
      <c r="C40" s="29" t="s">
        <v>881</v>
      </c>
      <c r="D40" s="30" t="s">
        <v>356</v>
      </c>
      <c r="E40" s="31" t="s">
        <v>297</v>
      </c>
      <c r="F40" s="32" t="s">
        <v>130</v>
      </c>
      <c r="G40" s="32" t="s">
        <v>326</v>
      </c>
      <c r="H40" s="32" t="s">
        <v>190</v>
      </c>
      <c r="I40" s="32" t="s">
        <v>115</v>
      </c>
      <c r="J40" s="32" t="s">
        <v>112</v>
      </c>
      <c r="K40" s="32"/>
      <c r="L40" s="32"/>
      <c r="M40" s="32"/>
      <c r="N40" s="33">
        <v>187680.86</v>
      </c>
      <c r="O40" s="33">
        <v>34364.86</v>
      </c>
      <c r="P40" s="33"/>
      <c r="Q40" s="33"/>
      <c r="R40" s="33"/>
      <c r="S40" s="33">
        <v>153316</v>
      </c>
      <c r="T40" s="34">
        <v>42979</v>
      </c>
      <c r="U40" s="35">
        <v>43554</v>
      </c>
      <c r="V40" s="35">
        <v>43616</v>
      </c>
      <c r="W40" s="36">
        <v>44196</v>
      </c>
      <c r="X40" s="114"/>
      <c r="Y40" s="114"/>
      <c r="Z40" s="114">
        <v>0</v>
      </c>
      <c r="AA40" s="114">
        <v>40245</v>
      </c>
      <c r="AB40" s="114">
        <v>40245</v>
      </c>
      <c r="AC40" s="114"/>
      <c r="AD40" s="139"/>
      <c r="AE40" s="115"/>
      <c r="AF40" s="119">
        <v>19</v>
      </c>
      <c r="AG40" s="129" t="s">
        <v>742</v>
      </c>
      <c r="AH40" s="120"/>
      <c r="AI40" s="142"/>
      <c r="AJ40" s="136"/>
      <c r="AK40" s="119"/>
      <c r="AL40" s="120"/>
      <c r="AM40" s="120"/>
      <c r="AN40" s="120"/>
      <c r="AO40" s="120"/>
      <c r="AP40" s="117" t="s">
        <v>188</v>
      </c>
      <c r="AQ40" s="116" t="s">
        <v>231</v>
      </c>
      <c r="AR40" s="117">
        <v>0.6</v>
      </c>
      <c r="AS40" s="120"/>
      <c r="AT40" s="120"/>
      <c r="AU40" s="120"/>
      <c r="AV40" s="120"/>
      <c r="AW40" s="120"/>
      <c r="AX40" s="120"/>
      <c r="AY40" s="120"/>
      <c r="AZ40" s="120"/>
      <c r="BA40" s="120"/>
      <c r="BB40" s="120"/>
      <c r="BC40" s="120"/>
      <c r="BD40" s="120"/>
      <c r="BE40" s="120"/>
      <c r="BF40" s="120"/>
      <c r="BG40" s="135"/>
      <c r="BH40" s="57" t="s">
        <v>882</v>
      </c>
      <c r="BI40" s="364" t="s">
        <v>947</v>
      </c>
    </row>
    <row r="41" spans="1:150" ht="25.5" customHeight="1" x14ac:dyDescent="0.25">
      <c r="A41" s="29" t="s">
        <v>357</v>
      </c>
      <c r="B41" s="29" t="s">
        <v>358</v>
      </c>
      <c r="C41" s="29" t="s">
        <v>359</v>
      </c>
      <c r="D41" s="30" t="s">
        <v>360</v>
      </c>
      <c r="E41" s="31" t="s">
        <v>272</v>
      </c>
      <c r="F41" s="32" t="s">
        <v>130</v>
      </c>
      <c r="G41" s="32" t="s">
        <v>361</v>
      </c>
      <c r="H41" s="32" t="s">
        <v>190</v>
      </c>
      <c r="I41" s="32" t="s">
        <v>115</v>
      </c>
      <c r="J41" s="32"/>
      <c r="K41" s="32"/>
      <c r="L41" s="32"/>
      <c r="M41" s="32"/>
      <c r="N41" s="33">
        <v>142676.6</v>
      </c>
      <c r="O41" s="33">
        <v>31407.61</v>
      </c>
      <c r="P41" s="33"/>
      <c r="Q41" s="33"/>
      <c r="R41" s="33"/>
      <c r="S41" s="33">
        <v>111268.99</v>
      </c>
      <c r="T41" s="34">
        <v>42705</v>
      </c>
      <c r="U41" s="35">
        <v>42886</v>
      </c>
      <c r="V41" s="35">
        <v>42978</v>
      </c>
      <c r="W41" s="36">
        <v>43830</v>
      </c>
      <c r="X41" s="114"/>
      <c r="Y41" s="114">
        <v>40223.72</v>
      </c>
      <c r="Z41" s="114">
        <v>51045.279999999999</v>
      </c>
      <c r="AA41" s="114">
        <v>20000</v>
      </c>
      <c r="AB41" s="114"/>
      <c r="AC41" s="114"/>
      <c r="AD41" s="139"/>
      <c r="AE41" s="115"/>
      <c r="AF41" s="119">
        <v>19</v>
      </c>
      <c r="AG41" s="129" t="s">
        <v>742</v>
      </c>
      <c r="AH41" s="120"/>
      <c r="AI41" s="142"/>
      <c r="AJ41" s="136"/>
      <c r="AK41" s="119"/>
      <c r="AL41" s="120"/>
      <c r="AM41" s="120"/>
      <c r="AN41" s="120"/>
      <c r="AO41" s="120"/>
      <c r="AP41" s="117" t="s">
        <v>188</v>
      </c>
      <c r="AQ41" s="116" t="s">
        <v>231</v>
      </c>
      <c r="AR41" s="117">
        <v>1</v>
      </c>
      <c r="AS41" s="120"/>
      <c r="AT41" s="120"/>
      <c r="AU41" s="120"/>
      <c r="AV41" s="120"/>
      <c r="AW41" s="120"/>
      <c r="AX41" s="120"/>
      <c r="AY41" s="120"/>
      <c r="AZ41" s="120"/>
      <c r="BA41" s="120"/>
      <c r="BB41" s="120"/>
      <c r="BC41" s="120"/>
      <c r="BD41" s="120"/>
      <c r="BE41" s="120"/>
      <c r="BF41" s="120"/>
      <c r="BG41" s="135"/>
      <c r="BH41" s="57" t="s">
        <v>799</v>
      </c>
      <c r="BI41" s="364" t="s">
        <v>939</v>
      </c>
    </row>
    <row r="42" spans="1:150" s="113" customFormat="1" ht="25.5" customHeight="1" x14ac:dyDescent="0.25">
      <c r="A42" s="20" t="s">
        <v>362</v>
      </c>
      <c r="B42" s="21" t="s">
        <v>83</v>
      </c>
      <c r="C42" s="21"/>
      <c r="D42" s="22" t="s">
        <v>363</v>
      </c>
      <c r="E42" s="23"/>
      <c r="F42" s="23"/>
      <c r="G42" s="23"/>
      <c r="H42" s="23"/>
      <c r="I42" s="23"/>
      <c r="J42" s="23"/>
      <c r="K42" s="23"/>
      <c r="L42" s="23"/>
      <c r="M42" s="23"/>
      <c r="N42" s="23"/>
      <c r="O42" s="23"/>
      <c r="P42" s="23"/>
      <c r="Q42" s="23"/>
      <c r="R42" s="23"/>
      <c r="S42" s="24"/>
      <c r="T42" s="25"/>
      <c r="U42" s="38"/>
      <c r="V42" s="38"/>
      <c r="W42" s="28" t="s">
        <v>275</v>
      </c>
      <c r="X42" s="108"/>
      <c r="Y42" s="108"/>
      <c r="Z42" s="108"/>
      <c r="AA42" s="108"/>
      <c r="AB42" s="108"/>
      <c r="AC42" s="108"/>
      <c r="AD42" s="138"/>
      <c r="AE42" s="109"/>
      <c r="AF42" s="112"/>
      <c r="AG42" s="110"/>
      <c r="AH42" s="110"/>
      <c r="AI42" s="111"/>
      <c r="AJ42" s="109"/>
      <c r="AK42" s="112"/>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1"/>
      <c r="BH42" s="57"/>
      <c r="BI42" s="364" t="s">
        <v>275</v>
      </c>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row>
    <row r="43" spans="1:150" ht="25.5" customHeight="1" x14ac:dyDescent="0.25">
      <c r="A43" s="29" t="s">
        <v>364</v>
      </c>
      <c r="B43" s="29" t="s">
        <v>365</v>
      </c>
      <c r="C43" s="29" t="s">
        <v>366</v>
      </c>
      <c r="D43" s="30" t="s">
        <v>367</v>
      </c>
      <c r="E43" s="31" t="s">
        <v>272</v>
      </c>
      <c r="F43" s="32" t="s">
        <v>130</v>
      </c>
      <c r="G43" s="32" t="s">
        <v>290</v>
      </c>
      <c r="H43" s="32" t="s">
        <v>132</v>
      </c>
      <c r="I43" s="32" t="s">
        <v>115</v>
      </c>
      <c r="J43" s="32" t="s">
        <v>112</v>
      </c>
      <c r="K43" s="32"/>
      <c r="L43" s="32"/>
      <c r="M43" s="32"/>
      <c r="N43" s="33">
        <v>2744356.47</v>
      </c>
      <c r="O43" s="33">
        <v>411653.47</v>
      </c>
      <c r="P43" s="33"/>
      <c r="Q43" s="33">
        <v>0</v>
      </c>
      <c r="R43" s="33">
        <v>0</v>
      </c>
      <c r="S43" s="33">
        <v>2332703</v>
      </c>
      <c r="T43" s="34">
        <v>42887</v>
      </c>
      <c r="U43" s="35">
        <v>42979</v>
      </c>
      <c r="V43" s="35">
        <v>43100</v>
      </c>
      <c r="W43" s="36" t="s">
        <v>1293</v>
      </c>
      <c r="X43" s="114">
        <v>0</v>
      </c>
      <c r="Y43" s="114">
        <v>0</v>
      </c>
      <c r="Z43" s="114">
        <f>S43</f>
        <v>2332703</v>
      </c>
      <c r="AA43" s="114">
        <v>0</v>
      </c>
      <c r="AB43" s="114">
        <v>0</v>
      </c>
      <c r="AC43" s="114"/>
      <c r="AD43" s="139"/>
      <c r="AE43" s="115"/>
      <c r="AF43" s="119">
        <v>10</v>
      </c>
      <c r="AG43" s="129" t="s">
        <v>240</v>
      </c>
      <c r="AH43" s="120"/>
      <c r="AI43" s="135"/>
      <c r="AJ43" s="136"/>
      <c r="AK43" s="119"/>
      <c r="AL43" s="120"/>
      <c r="AM43" s="120"/>
      <c r="AN43" s="120"/>
      <c r="AO43" s="120"/>
      <c r="AP43" s="120" t="s">
        <v>746</v>
      </c>
      <c r="AQ43" s="129" t="s">
        <v>191</v>
      </c>
      <c r="AR43" s="129">
        <v>7</v>
      </c>
      <c r="AS43" s="120"/>
      <c r="AT43" s="120"/>
      <c r="AU43" s="120"/>
      <c r="AV43" s="120"/>
      <c r="AW43" s="120"/>
      <c r="AX43" s="120"/>
      <c r="AY43" s="120"/>
      <c r="AZ43" s="120"/>
      <c r="BA43" s="120"/>
      <c r="BB43" s="120"/>
      <c r="BC43" s="120"/>
      <c r="BD43" s="120"/>
      <c r="BE43" s="120"/>
      <c r="BF43" s="120"/>
      <c r="BG43" s="135"/>
      <c r="BH43" s="57" t="s">
        <v>802</v>
      </c>
      <c r="BI43" s="364" t="s">
        <v>941</v>
      </c>
    </row>
    <row r="44" spans="1:150" ht="24.75" customHeight="1" thickBot="1" x14ac:dyDescent="0.3">
      <c r="A44" s="15" t="s">
        <v>368</v>
      </c>
      <c r="B44" s="16" t="s">
        <v>83</v>
      </c>
      <c r="C44" s="16"/>
      <c r="D44" s="16" t="s">
        <v>369</v>
      </c>
      <c r="E44" s="17"/>
      <c r="F44" s="17"/>
      <c r="G44" s="17"/>
      <c r="H44" s="17"/>
      <c r="I44" s="17"/>
      <c r="J44" s="17"/>
      <c r="K44" s="17"/>
      <c r="L44" s="17"/>
      <c r="M44" s="17"/>
      <c r="N44" s="17"/>
      <c r="O44" s="17"/>
      <c r="P44" s="17"/>
      <c r="Q44" s="17"/>
      <c r="R44" s="17"/>
      <c r="S44" s="17"/>
      <c r="T44" s="46"/>
      <c r="U44" s="47"/>
      <c r="V44" s="47"/>
      <c r="W44" s="48" t="s">
        <v>275</v>
      </c>
      <c r="X44" s="17"/>
      <c r="Y44" s="17"/>
      <c r="Z44" s="17"/>
      <c r="AA44" s="17"/>
      <c r="AB44" s="17"/>
      <c r="AC44" s="17"/>
      <c r="AD44" s="17"/>
      <c r="AE44" s="115"/>
      <c r="AF44" s="17"/>
      <c r="AG44" s="17"/>
      <c r="AH44" s="17"/>
      <c r="AI44" s="17"/>
      <c r="AJ44" s="136"/>
      <c r="AK44" s="17"/>
      <c r="AL44" s="17"/>
      <c r="AM44" s="17"/>
      <c r="AN44" s="17"/>
      <c r="AO44" s="17"/>
      <c r="AP44" s="107"/>
      <c r="AQ44" s="107"/>
      <c r="AR44" s="107"/>
      <c r="AS44" s="107"/>
      <c r="AT44" s="17"/>
      <c r="AU44" s="107"/>
      <c r="AV44" s="107"/>
      <c r="AW44" s="17"/>
      <c r="AX44" s="107"/>
      <c r="AY44" s="107"/>
      <c r="AZ44" s="17"/>
      <c r="BA44" s="107"/>
      <c r="BB44" s="107"/>
      <c r="BC44" s="107"/>
      <c r="BD44" s="107"/>
      <c r="BE44" s="107"/>
      <c r="BF44" s="107"/>
      <c r="BG44" s="107"/>
      <c r="BH44" s="57"/>
      <c r="BI44" s="364" t="s">
        <v>275</v>
      </c>
    </row>
    <row r="45" spans="1:150" s="113" customFormat="1" ht="25.5" customHeight="1" x14ac:dyDescent="0.25">
      <c r="A45" s="20" t="s">
        <v>370</v>
      </c>
      <c r="B45" s="21" t="s">
        <v>83</v>
      </c>
      <c r="C45" s="21"/>
      <c r="D45" s="22" t="s">
        <v>371</v>
      </c>
      <c r="E45" s="23"/>
      <c r="F45" s="23"/>
      <c r="G45" s="23"/>
      <c r="H45" s="23"/>
      <c r="I45" s="23"/>
      <c r="J45" s="23"/>
      <c r="K45" s="23"/>
      <c r="L45" s="23"/>
      <c r="M45" s="23"/>
      <c r="N45" s="23"/>
      <c r="O45" s="23"/>
      <c r="P45" s="23"/>
      <c r="Q45" s="23"/>
      <c r="R45" s="23"/>
      <c r="S45" s="24"/>
      <c r="T45" s="25"/>
      <c r="U45" s="38"/>
      <c r="V45" s="38"/>
      <c r="W45" s="28" t="s">
        <v>275</v>
      </c>
      <c r="X45" s="108"/>
      <c r="Y45" s="108"/>
      <c r="Z45" s="108"/>
      <c r="AA45" s="108"/>
      <c r="AB45" s="108"/>
      <c r="AC45" s="108"/>
      <c r="AD45" s="138"/>
      <c r="AE45" s="109"/>
      <c r="AF45" s="112"/>
      <c r="AG45" s="110"/>
      <c r="AH45" s="110"/>
      <c r="AI45" s="111"/>
      <c r="AJ45" s="109"/>
      <c r="AK45" s="112"/>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1"/>
      <c r="BH45" s="57"/>
      <c r="BI45" s="364" t="s">
        <v>275</v>
      </c>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row>
    <row r="46" spans="1:150" s="147" customFormat="1" ht="25.5" customHeight="1" x14ac:dyDescent="0.25">
      <c r="A46" s="53" t="s">
        <v>372</v>
      </c>
      <c r="B46" s="53" t="s">
        <v>373</v>
      </c>
      <c r="C46" s="53" t="s">
        <v>374</v>
      </c>
      <c r="D46" s="53" t="s">
        <v>375</v>
      </c>
      <c r="E46" s="32" t="s">
        <v>272</v>
      </c>
      <c r="F46" s="32" t="s">
        <v>118</v>
      </c>
      <c r="G46" s="32" t="s">
        <v>290</v>
      </c>
      <c r="H46" s="54" t="s">
        <v>123</v>
      </c>
      <c r="I46" s="32" t="s">
        <v>115</v>
      </c>
      <c r="J46" s="32" t="s">
        <v>112</v>
      </c>
      <c r="K46" s="32"/>
      <c r="L46" s="32"/>
      <c r="M46" s="32"/>
      <c r="N46" s="33">
        <v>641775.68000000005</v>
      </c>
      <c r="O46" s="33">
        <v>201211.65</v>
      </c>
      <c r="P46" s="33">
        <v>0</v>
      </c>
      <c r="Q46" s="33">
        <v>0</v>
      </c>
      <c r="R46" s="33">
        <v>0</v>
      </c>
      <c r="S46" s="33">
        <v>440564.03</v>
      </c>
      <c r="T46" s="34">
        <v>42644</v>
      </c>
      <c r="U46" s="55">
        <v>42705</v>
      </c>
      <c r="V46" s="35">
        <v>42825</v>
      </c>
      <c r="W46" s="36">
        <v>44196</v>
      </c>
      <c r="X46" s="114">
        <v>0</v>
      </c>
      <c r="Y46" s="114">
        <v>200000</v>
      </c>
      <c r="Z46" s="114">
        <v>200104.15999999997</v>
      </c>
      <c r="AA46" s="114">
        <v>100000</v>
      </c>
      <c r="AB46" s="114">
        <v>0</v>
      </c>
      <c r="AC46" s="114"/>
      <c r="AD46" s="139"/>
      <c r="AE46" s="144"/>
      <c r="AF46" s="145">
        <v>33</v>
      </c>
      <c r="AG46" s="129" t="s">
        <v>251</v>
      </c>
      <c r="AH46" s="129"/>
      <c r="AI46" s="141"/>
      <c r="AJ46" s="144"/>
      <c r="AK46" s="145"/>
      <c r="AL46" s="129"/>
      <c r="AM46" s="129"/>
      <c r="AN46" s="129"/>
      <c r="AO46" s="129"/>
      <c r="AP46" s="129" t="s">
        <v>173</v>
      </c>
      <c r="AQ46" s="129" t="s">
        <v>230</v>
      </c>
      <c r="AR46" s="129">
        <v>1</v>
      </c>
      <c r="AS46" s="129"/>
      <c r="AT46" s="129"/>
      <c r="AU46" s="129"/>
      <c r="AV46" s="129"/>
      <c r="AW46" s="129"/>
      <c r="AX46" s="129"/>
      <c r="AY46" s="129"/>
      <c r="AZ46" s="129"/>
      <c r="BA46" s="129"/>
      <c r="BB46" s="129"/>
      <c r="BC46" s="129"/>
      <c r="BD46" s="129"/>
      <c r="BE46" s="129"/>
      <c r="BF46" s="129"/>
      <c r="BG46" s="141"/>
      <c r="BH46" s="57" t="s">
        <v>830</v>
      </c>
      <c r="BI46" s="364" t="s">
        <v>941</v>
      </c>
      <c r="BJ46" s="146"/>
      <c r="BK46" s="146"/>
      <c r="BL46" s="146"/>
      <c r="BM46" s="146"/>
      <c r="BN46" s="146"/>
      <c r="BO46" s="146"/>
      <c r="BP46" s="146"/>
      <c r="BQ46" s="146"/>
      <c r="BR46" s="146"/>
      <c r="BS46" s="146"/>
      <c r="BT46" s="146"/>
      <c r="BU46" s="146"/>
      <c r="BV46" s="146"/>
      <c r="BW46" s="146"/>
      <c r="BX46" s="146"/>
      <c r="BY46" s="146"/>
      <c r="BZ46" s="146"/>
      <c r="CA46" s="146"/>
      <c r="CB46" s="146"/>
      <c r="CC46" s="146"/>
      <c r="CD46" s="146"/>
      <c r="CE46" s="146"/>
      <c r="CF46" s="146"/>
      <c r="CG46" s="146"/>
      <c r="CH46" s="146"/>
      <c r="CI46" s="146"/>
      <c r="CJ46" s="146"/>
      <c r="CK46" s="146"/>
      <c r="CL46" s="146"/>
      <c r="CM46" s="146"/>
      <c r="CN46" s="146"/>
      <c r="CO46" s="146"/>
      <c r="CP46" s="146"/>
      <c r="CQ46" s="146"/>
      <c r="CR46" s="146"/>
      <c r="CS46" s="146"/>
      <c r="CT46" s="146"/>
      <c r="CU46" s="146"/>
      <c r="CV46" s="146"/>
      <c r="CW46" s="146"/>
      <c r="CX46" s="146"/>
      <c r="CY46" s="146"/>
      <c r="CZ46" s="146"/>
      <c r="DA46" s="146"/>
      <c r="DB46" s="146"/>
      <c r="DC46" s="146"/>
      <c r="DD46" s="146"/>
      <c r="DE46" s="146"/>
      <c r="DF46" s="146"/>
      <c r="DG46" s="146"/>
      <c r="DH46" s="146"/>
      <c r="DI46" s="146"/>
      <c r="DJ46" s="146"/>
      <c r="DK46" s="146"/>
      <c r="DL46" s="146"/>
      <c r="DM46" s="146"/>
      <c r="DN46" s="146"/>
      <c r="DO46" s="146"/>
      <c r="DP46" s="146"/>
      <c r="DQ46" s="146"/>
      <c r="DR46" s="146"/>
      <c r="DS46" s="146"/>
      <c r="DT46" s="146"/>
      <c r="DU46" s="146"/>
      <c r="DV46" s="146"/>
      <c r="DW46" s="146"/>
      <c r="DX46" s="146"/>
      <c r="DY46" s="146"/>
      <c r="DZ46" s="146"/>
      <c r="EA46" s="146"/>
      <c r="EB46" s="146"/>
      <c r="EC46" s="146"/>
      <c r="ED46" s="146"/>
      <c r="EE46" s="146"/>
      <c r="EF46" s="146"/>
      <c r="EG46" s="146"/>
      <c r="EH46" s="146"/>
      <c r="EI46" s="146"/>
      <c r="EJ46" s="146"/>
      <c r="EK46" s="146"/>
      <c r="EL46" s="146"/>
      <c r="EM46" s="146"/>
      <c r="EN46" s="146"/>
      <c r="EO46" s="146"/>
      <c r="EP46" s="146"/>
      <c r="EQ46" s="146"/>
      <c r="ER46" s="146"/>
      <c r="ES46" s="146"/>
      <c r="ET46" s="146"/>
    </row>
    <row r="47" spans="1:150" s="146" customFormat="1" ht="25.5" customHeight="1" x14ac:dyDescent="0.25">
      <c r="A47" s="56" t="s">
        <v>376</v>
      </c>
      <c r="B47" s="56" t="s">
        <v>377</v>
      </c>
      <c r="C47" s="56" t="s">
        <v>378</v>
      </c>
      <c r="D47" s="41" t="s">
        <v>379</v>
      </c>
      <c r="E47" s="41" t="s">
        <v>297</v>
      </c>
      <c r="F47" s="41" t="s">
        <v>118</v>
      </c>
      <c r="G47" s="41" t="s">
        <v>326</v>
      </c>
      <c r="H47" s="57" t="s">
        <v>123</v>
      </c>
      <c r="I47" s="41" t="s">
        <v>115</v>
      </c>
      <c r="J47" s="41" t="s">
        <v>112</v>
      </c>
      <c r="K47" s="41"/>
      <c r="L47" s="41"/>
      <c r="M47" s="41"/>
      <c r="N47" s="42">
        <v>515253.17</v>
      </c>
      <c r="O47" s="42">
        <v>97680.47</v>
      </c>
      <c r="P47" s="42">
        <v>0</v>
      </c>
      <c r="Q47" s="42">
        <v>0</v>
      </c>
      <c r="R47" s="42">
        <v>225880.17</v>
      </c>
      <c r="S47" s="42">
        <v>191692.53</v>
      </c>
      <c r="T47" s="43">
        <v>42675</v>
      </c>
      <c r="U47" s="58">
        <v>42705</v>
      </c>
      <c r="V47" s="44">
        <v>42825</v>
      </c>
      <c r="W47" s="45">
        <v>43949</v>
      </c>
      <c r="X47" s="148"/>
      <c r="Y47" s="91">
        <v>150094.23000000001</v>
      </c>
      <c r="Z47" s="91">
        <f>S47-Y47</f>
        <v>41598.299999999988</v>
      </c>
      <c r="AA47" s="91"/>
      <c r="AB47" s="91"/>
      <c r="AC47" s="91"/>
      <c r="AD47" s="149"/>
      <c r="AE47" s="57"/>
      <c r="AF47" s="150">
        <v>33</v>
      </c>
      <c r="AG47" s="116" t="s">
        <v>251</v>
      </c>
      <c r="AH47" s="116"/>
      <c r="AI47" s="134"/>
      <c r="AJ47" s="57"/>
      <c r="AK47" s="150"/>
      <c r="AL47" s="116"/>
      <c r="AM47" s="116"/>
      <c r="AN47" s="116"/>
      <c r="AO47" s="116"/>
      <c r="AP47" s="116" t="s">
        <v>173</v>
      </c>
      <c r="AQ47" s="116" t="s">
        <v>230</v>
      </c>
      <c r="AR47" s="116">
        <v>1</v>
      </c>
      <c r="AS47" s="116"/>
      <c r="AT47" s="116"/>
      <c r="AU47" s="116"/>
      <c r="AV47" s="116"/>
      <c r="AW47" s="116"/>
      <c r="AX47" s="116"/>
      <c r="AY47" s="116"/>
      <c r="AZ47" s="116"/>
      <c r="BA47" s="116"/>
      <c r="BB47" s="116"/>
      <c r="BC47" s="116"/>
      <c r="BD47" s="116"/>
      <c r="BE47" s="116"/>
      <c r="BF47" s="116"/>
      <c r="BG47" s="134"/>
      <c r="BH47" s="57" t="s">
        <v>829</v>
      </c>
      <c r="BI47" s="364" t="s">
        <v>941</v>
      </c>
    </row>
    <row r="48" spans="1:150" s="113" customFormat="1" ht="25.5" customHeight="1" x14ac:dyDescent="0.25">
      <c r="A48" s="20" t="s">
        <v>380</v>
      </c>
      <c r="B48" s="21" t="s">
        <v>83</v>
      </c>
      <c r="C48" s="21"/>
      <c r="D48" s="22" t="s">
        <v>381</v>
      </c>
      <c r="E48" s="23"/>
      <c r="F48" s="23"/>
      <c r="G48" s="23"/>
      <c r="H48" s="23"/>
      <c r="I48" s="23"/>
      <c r="J48" s="23"/>
      <c r="K48" s="23"/>
      <c r="L48" s="23"/>
      <c r="M48" s="23"/>
      <c r="N48" s="59"/>
      <c r="O48" s="23"/>
      <c r="P48" s="59"/>
      <c r="Q48" s="23"/>
      <c r="R48" s="23"/>
      <c r="S48" s="24"/>
      <c r="T48" s="25"/>
      <c r="U48" s="38"/>
      <c r="V48" s="38"/>
      <c r="W48" s="28" t="s">
        <v>275</v>
      </c>
      <c r="X48" s="108"/>
      <c r="Y48" s="108"/>
      <c r="Z48" s="108"/>
      <c r="AA48" s="108"/>
      <c r="AB48" s="108"/>
      <c r="AC48" s="108"/>
      <c r="AD48" s="138"/>
      <c r="AE48" s="109"/>
      <c r="AF48" s="112"/>
      <c r="AG48" s="110"/>
      <c r="AH48" s="110"/>
      <c r="AI48" s="111"/>
      <c r="AJ48" s="109"/>
      <c r="AK48" s="112"/>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1"/>
      <c r="BH48" s="57"/>
      <c r="BI48" s="364" t="s">
        <v>275</v>
      </c>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row>
    <row r="49" spans="1:150" s="154" customFormat="1" ht="43.5" customHeight="1" x14ac:dyDescent="0.25">
      <c r="A49" s="60" t="s">
        <v>382</v>
      </c>
      <c r="B49" s="60" t="s">
        <v>383</v>
      </c>
      <c r="C49" s="60" t="s">
        <v>384</v>
      </c>
      <c r="D49" s="31" t="s">
        <v>385</v>
      </c>
      <c r="E49" s="31" t="s">
        <v>272</v>
      </c>
      <c r="F49" s="31" t="s">
        <v>118</v>
      </c>
      <c r="G49" s="31" t="s">
        <v>290</v>
      </c>
      <c r="H49" s="32" t="s">
        <v>120</v>
      </c>
      <c r="I49" s="31" t="s">
        <v>115</v>
      </c>
      <c r="J49" s="31" t="s">
        <v>112</v>
      </c>
      <c r="K49" s="31"/>
      <c r="L49" s="31"/>
      <c r="M49" s="31"/>
      <c r="N49" s="61">
        <v>427519.54</v>
      </c>
      <c r="O49" s="61">
        <v>101743.85</v>
      </c>
      <c r="P49" s="61">
        <v>0</v>
      </c>
      <c r="Q49" s="61">
        <v>0</v>
      </c>
      <c r="R49" s="61">
        <v>0</v>
      </c>
      <c r="S49" s="61">
        <v>325775.69</v>
      </c>
      <c r="T49" s="62">
        <v>42644</v>
      </c>
      <c r="U49" s="63">
        <v>42767</v>
      </c>
      <c r="V49" s="63">
        <v>42885</v>
      </c>
      <c r="W49" s="64">
        <v>43646</v>
      </c>
      <c r="X49" s="151"/>
      <c r="Y49" s="151">
        <v>100000</v>
      </c>
      <c r="Z49" s="151">
        <v>194804</v>
      </c>
      <c r="AA49" s="151">
        <v>100000</v>
      </c>
      <c r="AB49" s="151"/>
      <c r="AC49" s="151"/>
      <c r="AD49" s="152"/>
      <c r="AE49" s="54"/>
      <c r="AF49" s="145">
        <v>44</v>
      </c>
      <c r="AG49" s="129" t="s">
        <v>255</v>
      </c>
      <c r="AH49" s="129"/>
      <c r="AI49" s="141"/>
      <c r="AJ49" s="54"/>
      <c r="AK49" s="145"/>
      <c r="AL49" s="129"/>
      <c r="AM49" s="129"/>
      <c r="AN49" s="129"/>
      <c r="AO49" s="129"/>
      <c r="AP49" s="129" t="s">
        <v>176</v>
      </c>
      <c r="AQ49" s="129" t="s">
        <v>747</v>
      </c>
      <c r="AR49" s="129">
        <v>1</v>
      </c>
      <c r="AS49" s="129" t="s">
        <v>177</v>
      </c>
      <c r="AT49" s="129" t="s">
        <v>748</v>
      </c>
      <c r="AU49" s="153">
        <v>7600</v>
      </c>
      <c r="AV49" s="129"/>
      <c r="AW49" s="129"/>
      <c r="AX49" s="129"/>
      <c r="AY49" s="129"/>
      <c r="AZ49" s="129"/>
      <c r="BA49" s="129"/>
      <c r="BB49" s="129"/>
      <c r="BC49" s="129"/>
      <c r="BD49" s="129"/>
      <c r="BE49" s="129"/>
      <c r="BF49" s="129"/>
      <c r="BG49" s="141"/>
      <c r="BH49" s="57" t="s">
        <v>814</v>
      </c>
      <c r="BI49" s="364" t="s">
        <v>939</v>
      </c>
      <c r="BJ49" s="146"/>
      <c r="BK49" s="146"/>
      <c r="BL49" s="146"/>
      <c r="BM49" s="146"/>
      <c r="BN49" s="146"/>
      <c r="BO49" s="146"/>
      <c r="BP49" s="146"/>
      <c r="BQ49" s="146"/>
      <c r="BR49" s="146"/>
      <c r="BS49" s="146"/>
      <c r="BT49" s="146"/>
      <c r="BU49" s="146"/>
      <c r="BV49" s="146"/>
      <c r="BW49" s="146"/>
      <c r="BX49" s="146"/>
      <c r="BY49" s="146"/>
      <c r="BZ49" s="146"/>
      <c r="CA49" s="146"/>
      <c r="CB49" s="146"/>
      <c r="CC49" s="146"/>
      <c r="CD49" s="146"/>
      <c r="CE49" s="146"/>
      <c r="CF49" s="146"/>
      <c r="CG49" s="146"/>
      <c r="CH49" s="146"/>
      <c r="CI49" s="146"/>
      <c r="CJ49" s="146"/>
      <c r="CK49" s="146"/>
      <c r="CL49" s="146"/>
      <c r="CM49" s="146"/>
      <c r="CN49" s="146"/>
      <c r="CO49" s="146"/>
      <c r="CP49" s="146"/>
      <c r="CQ49" s="146"/>
      <c r="CR49" s="146"/>
      <c r="CS49" s="146"/>
      <c r="CT49" s="146"/>
      <c r="CU49" s="146"/>
      <c r="CV49" s="146"/>
      <c r="CW49" s="146"/>
      <c r="CX49" s="146"/>
      <c r="CY49" s="146"/>
      <c r="CZ49" s="146"/>
      <c r="DA49" s="146"/>
      <c r="DB49" s="146"/>
      <c r="DC49" s="146"/>
      <c r="DD49" s="146"/>
      <c r="DE49" s="146"/>
      <c r="DF49" s="146"/>
      <c r="DG49" s="146"/>
      <c r="DH49" s="146"/>
      <c r="DI49" s="146"/>
      <c r="DJ49" s="146"/>
      <c r="DK49" s="146"/>
      <c r="DL49" s="146"/>
      <c r="DM49" s="146"/>
      <c r="DN49" s="146"/>
      <c r="DO49" s="146"/>
      <c r="DP49" s="146"/>
      <c r="DQ49" s="146"/>
      <c r="DR49" s="146"/>
      <c r="DS49" s="146"/>
      <c r="DT49" s="146"/>
      <c r="DU49" s="146"/>
      <c r="DV49" s="146"/>
      <c r="DW49" s="146"/>
      <c r="DX49" s="146"/>
      <c r="DY49" s="146"/>
      <c r="DZ49" s="146"/>
      <c r="EA49" s="146"/>
      <c r="EB49" s="146"/>
      <c r="EC49" s="146"/>
      <c r="ED49" s="146"/>
      <c r="EE49" s="146"/>
      <c r="EF49" s="146"/>
      <c r="EG49" s="146"/>
      <c r="EH49" s="146"/>
      <c r="EI49" s="146"/>
      <c r="EJ49" s="146"/>
      <c r="EK49" s="146"/>
      <c r="EL49" s="146"/>
      <c r="EM49" s="146"/>
      <c r="EN49" s="146"/>
      <c r="EO49" s="146"/>
      <c r="EP49" s="146"/>
      <c r="EQ49" s="146"/>
      <c r="ER49" s="146"/>
      <c r="ES49" s="146"/>
      <c r="ET49" s="146"/>
    </row>
    <row r="50" spans="1:150" s="147" customFormat="1" ht="25.5" customHeight="1" x14ac:dyDescent="0.25">
      <c r="A50" s="60" t="s">
        <v>386</v>
      </c>
      <c r="B50" s="60" t="s">
        <v>387</v>
      </c>
      <c r="C50" s="60" t="s">
        <v>388</v>
      </c>
      <c r="D50" s="32" t="s">
        <v>389</v>
      </c>
      <c r="E50" s="32" t="s">
        <v>266</v>
      </c>
      <c r="F50" s="32" t="s">
        <v>118</v>
      </c>
      <c r="G50" s="32" t="s">
        <v>390</v>
      </c>
      <c r="H50" s="32" t="s">
        <v>120</v>
      </c>
      <c r="I50" s="32" t="s">
        <v>115</v>
      </c>
      <c r="J50" s="32"/>
      <c r="K50" s="32"/>
      <c r="L50" s="32"/>
      <c r="M50" s="32"/>
      <c r="N50" s="33">
        <v>192777.09</v>
      </c>
      <c r="O50" s="33">
        <v>28916.560000000001</v>
      </c>
      <c r="P50" s="33">
        <v>0</v>
      </c>
      <c r="Q50" s="33">
        <v>0</v>
      </c>
      <c r="R50" s="33">
        <v>0</v>
      </c>
      <c r="S50" s="33">
        <v>163860.53</v>
      </c>
      <c r="T50" s="34">
        <v>42705</v>
      </c>
      <c r="U50" s="35">
        <v>42795</v>
      </c>
      <c r="V50" s="35">
        <v>42916</v>
      </c>
      <c r="W50" s="36">
        <v>43496</v>
      </c>
      <c r="X50" s="114"/>
      <c r="Y50" s="114">
        <v>30000</v>
      </c>
      <c r="Z50" s="114">
        <v>180000</v>
      </c>
      <c r="AA50" s="114">
        <v>42728.06</v>
      </c>
      <c r="AB50" s="114"/>
      <c r="AC50" s="114"/>
      <c r="AD50" s="139"/>
      <c r="AE50" s="144"/>
      <c r="AF50" s="145">
        <v>44</v>
      </c>
      <c r="AG50" s="129" t="s">
        <v>255</v>
      </c>
      <c r="AH50" s="129"/>
      <c r="AI50" s="141"/>
      <c r="AJ50" s="144"/>
      <c r="AK50" s="145"/>
      <c r="AL50" s="129"/>
      <c r="AM50" s="129"/>
      <c r="AN50" s="129"/>
      <c r="AO50" s="129"/>
      <c r="AP50" s="129" t="s">
        <v>176</v>
      </c>
      <c r="AQ50" s="129" t="s">
        <v>747</v>
      </c>
      <c r="AR50" s="129">
        <v>1</v>
      </c>
      <c r="AS50" s="129" t="s">
        <v>177</v>
      </c>
      <c r="AT50" s="129" t="s">
        <v>748</v>
      </c>
      <c r="AU50" s="129">
        <v>150</v>
      </c>
      <c r="AV50" s="129"/>
      <c r="AW50" s="129"/>
      <c r="AX50" s="129"/>
      <c r="AY50" s="129"/>
      <c r="AZ50" s="129"/>
      <c r="BA50" s="129"/>
      <c r="BB50" s="129"/>
      <c r="BC50" s="129"/>
      <c r="BD50" s="129"/>
      <c r="BE50" s="129"/>
      <c r="BF50" s="129"/>
      <c r="BG50" s="141"/>
      <c r="BH50" s="57" t="s">
        <v>816</v>
      </c>
      <c r="BI50" s="364" t="s">
        <v>939</v>
      </c>
      <c r="BJ50" s="146"/>
      <c r="BK50" s="146"/>
      <c r="BL50" s="146"/>
      <c r="BM50" s="146"/>
      <c r="BN50" s="146"/>
      <c r="BO50" s="146"/>
      <c r="BP50" s="146"/>
      <c r="BQ50" s="146"/>
      <c r="BR50" s="146"/>
      <c r="BS50" s="146"/>
      <c r="BT50" s="146"/>
      <c r="BU50" s="146"/>
      <c r="BV50" s="146"/>
      <c r="BW50" s="146"/>
      <c r="BX50" s="146"/>
      <c r="BY50" s="146"/>
      <c r="BZ50" s="146"/>
      <c r="CA50" s="146"/>
      <c r="CB50" s="146"/>
      <c r="CC50" s="146"/>
      <c r="CD50" s="146"/>
      <c r="CE50" s="146"/>
      <c r="CF50" s="146"/>
      <c r="CG50" s="146"/>
      <c r="CH50" s="146"/>
      <c r="CI50" s="146"/>
      <c r="CJ50" s="146"/>
      <c r="CK50" s="146"/>
      <c r="CL50" s="146"/>
      <c r="CM50" s="146"/>
      <c r="CN50" s="146"/>
      <c r="CO50" s="146"/>
      <c r="CP50" s="146"/>
      <c r="CQ50" s="146"/>
      <c r="CR50" s="146"/>
      <c r="CS50" s="146"/>
      <c r="CT50" s="146"/>
      <c r="CU50" s="146"/>
      <c r="CV50" s="146"/>
      <c r="CW50" s="146"/>
      <c r="CX50" s="146"/>
      <c r="CY50" s="146"/>
      <c r="CZ50" s="146"/>
      <c r="DA50" s="146"/>
      <c r="DB50" s="146"/>
      <c r="DC50" s="146"/>
      <c r="DD50" s="146"/>
      <c r="DE50" s="146"/>
      <c r="DF50" s="146"/>
      <c r="DG50" s="146"/>
      <c r="DH50" s="146"/>
      <c r="DI50" s="146"/>
      <c r="DJ50" s="146"/>
      <c r="DK50" s="146"/>
      <c r="DL50" s="146"/>
      <c r="DM50" s="146"/>
      <c r="DN50" s="146"/>
      <c r="DO50" s="146"/>
      <c r="DP50" s="146"/>
      <c r="DQ50" s="146"/>
      <c r="DR50" s="146"/>
      <c r="DS50" s="146"/>
      <c r="DT50" s="146"/>
      <c r="DU50" s="146"/>
      <c r="DV50" s="146"/>
      <c r="DW50" s="146"/>
      <c r="DX50" s="146"/>
      <c r="DY50" s="146"/>
      <c r="DZ50" s="146"/>
      <c r="EA50" s="146"/>
      <c r="EB50" s="146"/>
      <c r="EC50" s="146"/>
      <c r="ED50" s="146"/>
      <c r="EE50" s="146"/>
      <c r="EF50" s="146"/>
      <c r="EG50" s="146"/>
      <c r="EH50" s="146"/>
      <c r="EI50" s="146"/>
      <c r="EJ50" s="146"/>
      <c r="EK50" s="146"/>
      <c r="EL50" s="146"/>
      <c r="EM50" s="146"/>
      <c r="EN50" s="146"/>
      <c r="EO50" s="146"/>
      <c r="EP50" s="146"/>
      <c r="EQ50" s="146"/>
      <c r="ER50" s="146"/>
      <c r="ES50" s="146"/>
      <c r="ET50" s="146"/>
    </row>
    <row r="51" spans="1:150" s="147" customFormat="1" ht="25.5" customHeight="1" x14ac:dyDescent="0.25">
      <c r="A51" s="60" t="s">
        <v>391</v>
      </c>
      <c r="B51" s="60" t="s">
        <v>392</v>
      </c>
      <c r="C51" s="60" t="s">
        <v>393</v>
      </c>
      <c r="D51" s="32" t="s">
        <v>394</v>
      </c>
      <c r="E51" s="32" t="s">
        <v>280</v>
      </c>
      <c r="F51" s="32" t="s">
        <v>118</v>
      </c>
      <c r="G51" s="32" t="s">
        <v>281</v>
      </c>
      <c r="H51" s="32" t="s">
        <v>120</v>
      </c>
      <c r="I51" s="32" t="s">
        <v>115</v>
      </c>
      <c r="J51" s="32" t="s">
        <v>112</v>
      </c>
      <c r="K51" s="32"/>
      <c r="L51" s="32"/>
      <c r="M51" s="32"/>
      <c r="N51" s="33">
        <v>129468.93</v>
      </c>
      <c r="O51" s="33">
        <v>32313.93</v>
      </c>
      <c r="P51" s="33">
        <v>0</v>
      </c>
      <c r="Q51" s="33">
        <v>0</v>
      </c>
      <c r="R51" s="33">
        <v>0</v>
      </c>
      <c r="S51" s="33">
        <v>97155</v>
      </c>
      <c r="T51" s="34">
        <v>42644</v>
      </c>
      <c r="U51" s="55">
        <v>42767</v>
      </c>
      <c r="V51" s="35">
        <v>42855</v>
      </c>
      <c r="W51" s="36">
        <v>44196</v>
      </c>
      <c r="Y51" s="155">
        <v>54435.8</v>
      </c>
      <c r="Z51" s="114">
        <v>42719.199999999997</v>
      </c>
      <c r="AA51" s="114"/>
      <c r="AB51" s="114"/>
      <c r="AC51" s="114"/>
      <c r="AD51" s="139"/>
      <c r="AE51" s="144"/>
      <c r="AF51" s="145">
        <v>44</v>
      </c>
      <c r="AG51" s="129" t="s">
        <v>749</v>
      </c>
      <c r="AH51" s="129"/>
      <c r="AI51" s="141"/>
      <c r="AJ51" s="144"/>
      <c r="AK51" s="145"/>
      <c r="AL51" s="129"/>
      <c r="AM51" s="129"/>
      <c r="AN51" s="129"/>
      <c r="AO51" s="129"/>
      <c r="AP51" s="129" t="s">
        <v>176</v>
      </c>
      <c r="AQ51" s="129" t="s">
        <v>747</v>
      </c>
      <c r="AR51" s="129">
        <v>1</v>
      </c>
      <c r="AS51" s="129" t="s">
        <v>177</v>
      </c>
      <c r="AT51" s="129" t="s">
        <v>748</v>
      </c>
      <c r="AU51" s="116">
        <v>100</v>
      </c>
      <c r="AV51" s="129"/>
      <c r="AW51" s="129"/>
      <c r="AX51" s="129"/>
      <c r="AY51" s="129"/>
      <c r="AZ51" s="129"/>
      <c r="BA51" s="129"/>
      <c r="BB51" s="129"/>
      <c r="BC51" s="129"/>
      <c r="BD51" s="129"/>
      <c r="BE51" s="129"/>
      <c r="BF51" s="129"/>
      <c r="BG51" s="141"/>
      <c r="BH51" s="57" t="s">
        <v>815</v>
      </c>
      <c r="BI51" s="364" t="s">
        <v>941</v>
      </c>
      <c r="BJ51" s="146"/>
      <c r="BK51" s="146"/>
      <c r="BL51" s="146"/>
      <c r="BM51" s="146"/>
      <c r="BN51" s="146"/>
      <c r="BO51" s="146"/>
      <c r="BP51" s="146"/>
      <c r="BQ51" s="146"/>
      <c r="BR51" s="146"/>
      <c r="BS51" s="146"/>
      <c r="BT51" s="146"/>
      <c r="BU51" s="146"/>
      <c r="BV51" s="146"/>
      <c r="BW51" s="146"/>
      <c r="BX51" s="146"/>
      <c r="BY51" s="146"/>
      <c r="BZ51" s="146"/>
      <c r="CA51" s="146"/>
      <c r="CB51" s="146"/>
      <c r="CC51" s="146"/>
      <c r="CD51" s="146"/>
      <c r="CE51" s="146"/>
      <c r="CF51" s="146"/>
      <c r="CG51" s="146"/>
      <c r="CH51" s="146"/>
      <c r="CI51" s="146"/>
      <c r="CJ51" s="146"/>
      <c r="CK51" s="146"/>
      <c r="CL51" s="146"/>
      <c r="CM51" s="146"/>
      <c r="CN51" s="146"/>
      <c r="CO51" s="146"/>
      <c r="CP51" s="146"/>
      <c r="CQ51" s="146"/>
      <c r="CR51" s="146"/>
      <c r="CS51" s="146"/>
      <c r="CT51" s="146"/>
      <c r="CU51" s="146"/>
      <c r="CV51" s="146"/>
      <c r="CW51" s="146"/>
      <c r="CX51" s="146"/>
      <c r="CY51" s="146"/>
      <c r="CZ51" s="146"/>
      <c r="DA51" s="146"/>
      <c r="DB51" s="146"/>
      <c r="DC51" s="146"/>
      <c r="DD51" s="146"/>
      <c r="DE51" s="146"/>
      <c r="DF51" s="146"/>
      <c r="DG51" s="146"/>
      <c r="DH51" s="146"/>
      <c r="DI51" s="146"/>
      <c r="DJ51" s="146"/>
      <c r="DK51" s="146"/>
      <c r="DL51" s="146"/>
      <c r="DM51" s="146"/>
      <c r="DN51" s="146"/>
      <c r="DO51" s="146"/>
      <c r="DP51" s="146"/>
      <c r="DQ51" s="146"/>
      <c r="DR51" s="146"/>
      <c r="DS51" s="146"/>
      <c r="DT51" s="146"/>
      <c r="DU51" s="146"/>
      <c r="DV51" s="146"/>
      <c r="DW51" s="146"/>
      <c r="DX51" s="146"/>
      <c r="DY51" s="146"/>
      <c r="DZ51" s="146"/>
      <c r="EA51" s="146"/>
      <c r="EB51" s="146"/>
      <c r="EC51" s="146"/>
      <c r="ED51" s="146"/>
      <c r="EE51" s="146"/>
      <c r="EF51" s="146"/>
      <c r="EG51" s="146"/>
      <c r="EH51" s="146"/>
      <c r="EI51" s="146"/>
      <c r="EJ51" s="146"/>
      <c r="EK51" s="146"/>
      <c r="EL51" s="146"/>
      <c r="EM51" s="146"/>
      <c r="EN51" s="146"/>
      <c r="EO51" s="146"/>
      <c r="EP51" s="146"/>
      <c r="EQ51" s="146"/>
      <c r="ER51" s="146"/>
      <c r="ES51" s="146"/>
      <c r="ET51" s="146"/>
    </row>
    <row r="52" spans="1:150" s="147" customFormat="1" ht="25.5" customHeight="1" x14ac:dyDescent="0.25">
      <c r="A52" s="60" t="s">
        <v>395</v>
      </c>
      <c r="B52" s="60" t="s">
        <v>396</v>
      </c>
      <c r="C52" s="60" t="s">
        <v>397</v>
      </c>
      <c r="D52" s="53" t="s">
        <v>398</v>
      </c>
      <c r="E52" s="32" t="s">
        <v>297</v>
      </c>
      <c r="F52" s="32" t="s">
        <v>118</v>
      </c>
      <c r="G52" s="32" t="s">
        <v>399</v>
      </c>
      <c r="H52" s="32" t="s">
        <v>120</v>
      </c>
      <c r="I52" s="32" t="s">
        <v>115</v>
      </c>
      <c r="J52" s="32"/>
      <c r="K52" s="32"/>
      <c r="L52" s="32"/>
      <c r="M52" s="32"/>
      <c r="N52" s="33">
        <f>O52+S52</f>
        <v>544665.76</v>
      </c>
      <c r="O52" s="33">
        <v>101175.37</v>
      </c>
      <c r="P52" s="33">
        <v>0</v>
      </c>
      <c r="Q52" s="33">
        <v>0</v>
      </c>
      <c r="R52" s="33">
        <v>0</v>
      </c>
      <c r="S52" s="42">
        <v>443490.39</v>
      </c>
      <c r="T52" s="34">
        <v>42675</v>
      </c>
      <c r="U52" s="55">
        <v>43189</v>
      </c>
      <c r="V52" s="35">
        <v>43281</v>
      </c>
      <c r="W52" s="36" t="s">
        <v>1295</v>
      </c>
      <c r="X52" s="114"/>
      <c r="Y52" s="114">
        <v>0</v>
      </c>
      <c r="Z52" s="114">
        <v>114237.62</v>
      </c>
      <c r="AA52" s="114">
        <f>S52-Z52</f>
        <v>329252.77</v>
      </c>
      <c r="AB52" s="114"/>
      <c r="AC52" s="114"/>
      <c r="AD52" s="139"/>
      <c r="AE52" s="144"/>
      <c r="AF52" s="145">
        <v>44</v>
      </c>
      <c r="AG52" s="129" t="s">
        <v>255</v>
      </c>
      <c r="AH52" s="129"/>
      <c r="AI52" s="141"/>
      <c r="AJ52" s="144"/>
      <c r="AK52" s="145"/>
      <c r="AL52" s="129"/>
      <c r="AM52" s="129"/>
      <c r="AN52" s="129"/>
      <c r="AO52" s="129"/>
      <c r="AP52" s="129" t="s">
        <v>176</v>
      </c>
      <c r="AQ52" s="129" t="s">
        <v>747</v>
      </c>
      <c r="AR52" s="129">
        <v>1</v>
      </c>
      <c r="AS52" s="129" t="s">
        <v>177</v>
      </c>
      <c r="AT52" s="129" t="s">
        <v>748</v>
      </c>
      <c r="AU52" s="116">
        <v>1500</v>
      </c>
      <c r="AV52" s="129"/>
      <c r="AW52" s="129"/>
      <c r="AX52" s="129"/>
      <c r="AY52" s="129"/>
      <c r="AZ52" s="129"/>
      <c r="BA52" s="129"/>
      <c r="BB52" s="129"/>
      <c r="BC52" s="129"/>
      <c r="BD52" s="129"/>
      <c r="BE52" s="129"/>
      <c r="BF52" s="129"/>
      <c r="BG52" s="141"/>
      <c r="BH52" s="57" t="s">
        <v>817</v>
      </c>
      <c r="BI52" s="364" t="s">
        <v>941</v>
      </c>
      <c r="BJ52" s="146"/>
      <c r="BK52" s="146"/>
      <c r="BL52" s="146"/>
      <c r="BM52" s="146"/>
      <c r="BN52" s="146"/>
      <c r="BO52" s="146"/>
      <c r="BP52" s="146"/>
      <c r="BQ52" s="146"/>
      <c r="BR52" s="146"/>
      <c r="BS52" s="146"/>
      <c r="BT52" s="146"/>
      <c r="BU52" s="146"/>
      <c r="BV52" s="146"/>
      <c r="BW52" s="146"/>
      <c r="BX52" s="146"/>
      <c r="BY52" s="146"/>
      <c r="BZ52" s="146"/>
      <c r="CA52" s="146"/>
      <c r="CB52" s="146"/>
      <c r="CC52" s="146"/>
      <c r="CD52" s="146"/>
      <c r="CE52" s="146"/>
      <c r="CF52" s="146"/>
      <c r="CG52" s="146"/>
      <c r="CH52" s="146"/>
      <c r="CI52" s="146"/>
      <c r="CJ52" s="146"/>
      <c r="CK52" s="146"/>
      <c r="CL52" s="146"/>
      <c r="CM52" s="146"/>
      <c r="CN52" s="146"/>
      <c r="CO52" s="146"/>
      <c r="CP52" s="146"/>
      <c r="CQ52" s="146"/>
      <c r="CR52" s="146"/>
      <c r="CS52" s="146"/>
      <c r="CT52" s="146"/>
      <c r="CU52" s="146"/>
      <c r="CV52" s="146"/>
      <c r="CW52" s="146"/>
      <c r="CX52" s="146"/>
      <c r="CY52" s="146"/>
      <c r="CZ52" s="146"/>
      <c r="DA52" s="146"/>
      <c r="DB52" s="146"/>
      <c r="DC52" s="146"/>
      <c r="DD52" s="146"/>
      <c r="DE52" s="146"/>
      <c r="DF52" s="146"/>
      <c r="DG52" s="146"/>
      <c r="DH52" s="146"/>
      <c r="DI52" s="146"/>
      <c r="DJ52" s="146"/>
      <c r="DK52" s="146"/>
      <c r="DL52" s="146"/>
      <c r="DM52" s="146"/>
      <c r="DN52" s="146"/>
      <c r="DO52" s="146"/>
      <c r="DP52" s="146"/>
      <c r="DQ52" s="146"/>
      <c r="DR52" s="146"/>
      <c r="DS52" s="146"/>
      <c r="DT52" s="146"/>
      <c r="DU52" s="146"/>
      <c r="DV52" s="146"/>
      <c r="DW52" s="146"/>
      <c r="DX52" s="146"/>
      <c r="DY52" s="146"/>
      <c r="DZ52" s="146"/>
      <c r="EA52" s="146"/>
      <c r="EB52" s="146"/>
      <c r="EC52" s="146"/>
      <c r="ED52" s="146"/>
      <c r="EE52" s="146"/>
      <c r="EF52" s="146"/>
      <c r="EG52" s="146"/>
      <c r="EH52" s="146"/>
      <c r="EI52" s="146"/>
      <c r="EJ52" s="146"/>
      <c r="EK52" s="146"/>
      <c r="EL52" s="146"/>
      <c r="EM52" s="146"/>
      <c r="EN52" s="146"/>
      <c r="EO52" s="146"/>
      <c r="EP52" s="146"/>
      <c r="EQ52" s="146"/>
      <c r="ER52" s="146"/>
      <c r="ES52" s="146"/>
      <c r="ET52" s="146"/>
    </row>
    <row r="53" spans="1:150" ht="24.75" customHeight="1" thickBot="1" x14ac:dyDescent="0.3">
      <c r="A53" s="15" t="s">
        <v>400</v>
      </c>
      <c r="B53" s="16" t="s">
        <v>83</v>
      </c>
      <c r="C53" s="16"/>
      <c r="D53" s="16" t="s">
        <v>401</v>
      </c>
      <c r="E53" s="17"/>
      <c r="F53" s="17"/>
      <c r="G53" s="17"/>
      <c r="H53" s="17"/>
      <c r="I53" s="17"/>
      <c r="J53" s="17"/>
      <c r="K53" s="17"/>
      <c r="L53" s="17"/>
      <c r="M53" s="17"/>
      <c r="N53" s="17"/>
      <c r="O53" s="17"/>
      <c r="P53" s="17"/>
      <c r="Q53" s="17"/>
      <c r="R53" s="17"/>
      <c r="S53" s="17"/>
      <c r="T53" s="46"/>
      <c r="U53" s="47"/>
      <c r="V53" s="47"/>
      <c r="W53" s="48" t="s">
        <v>275</v>
      </c>
      <c r="X53" s="17"/>
      <c r="Y53" s="17"/>
      <c r="Z53" s="17"/>
      <c r="AA53" s="17"/>
      <c r="AB53" s="17"/>
      <c r="AC53" s="17"/>
      <c r="AD53" s="17"/>
      <c r="AE53" s="115"/>
      <c r="AF53" s="17"/>
      <c r="AG53" s="17"/>
      <c r="AH53" s="17"/>
      <c r="AI53" s="17"/>
      <c r="AJ53" s="115"/>
      <c r="AK53" s="17"/>
      <c r="AL53" s="17"/>
      <c r="AM53" s="17"/>
      <c r="AN53" s="17"/>
      <c r="AO53" s="17"/>
      <c r="AP53" s="107"/>
      <c r="AQ53" s="107"/>
      <c r="AR53" s="107"/>
      <c r="AS53" s="107"/>
      <c r="AT53" s="17"/>
      <c r="AU53" s="107"/>
      <c r="AV53" s="107"/>
      <c r="AW53" s="17"/>
      <c r="AX53" s="107"/>
      <c r="AY53" s="107"/>
      <c r="AZ53" s="17"/>
      <c r="BA53" s="107"/>
      <c r="BB53" s="107"/>
      <c r="BC53" s="107"/>
      <c r="BD53" s="107"/>
      <c r="BE53" s="107"/>
      <c r="BF53" s="107"/>
      <c r="BG53" s="107"/>
      <c r="BH53" s="57"/>
      <c r="BI53" s="364" t="s">
        <v>275</v>
      </c>
    </row>
    <row r="54" spans="1:150" s="113" customFormat="1" ht="25.5" customHeight="1" x14ac:dyDescent="0.25">
      <c r="A54" s="65" t="s">
        <v>402</v>
      </c>
      <c r="B54" s="65" t="s">
        <v>83</v>
      </c>
      <c r="C54" s="65"/>
      <c r="D54" s="66" t="s">
        <v>403</v>
      </c>
      <c r="E54" s="67"/>
      <c r="F54" s="67"/>
      <c r="G54" s="67"/>
      <c r="H54" s="67"/>
      <c r="I54" s="67"/>
      <c r="J54" s="67"/>
      <c r="K54" s="67"/>
      <c r="L54" s="67"/>
      <c r="M54" s="67"/>
      <c r="N54" s="67"/>
      <c r="O54" s="67"/>
      <c r="P54" s="67"/>
      <c r="Q54" s="67"/>
      <c r="R54" s="67"/>
      <c r="S54" s="67"/>
      <c r="T54" s="68"/>
      <c r="U54" s="69"/>
      <c r="V54" s="69"/>
      <c r="W54" s="70" t="s">
        <v>275</v>
      </c>
      <c r="X54" s="156"/>
      <c r="Y54" s="156"/>
      <c r="Z54" s="156"/>
      <c r="AA54" s="156"/>
      <c r="AB54" s="156"/>
      <c r="AC54" s="156"/>
      <c r="AD54" s="157"/>
      <c r="AE54" s="109"/>
      <c r="AF54" s="158"/>
      <c r="AG54" s="159"/>
      <c r="AH54" s="159"/>
      <c r="AI54" s="160"/>
      <c r="AJ54" s="109"/>
      <c r="AK54" s="158"/>
      <c r="AL54" s="159"/>
      <c r="AM54" s="159"/>
      <c r="AN54" s="159"/>
      <c r="AO54" s="159"/>
      <c r="AP54" s="159"/>
      <c r="AQ54" s="159"/>
      <c r="AR54" s="159"/>
      <c r="AS54" s="159"/>
      <c r="AT54" s="159"/>
      <c r="AU54" s="159"/>
      <c r="AV54" s="159"/>
      <c r="AW54" s="159"/>
      <c r="AX54" s="159"/>
      <c r="AY54" s="159"/>
      <c r="AZ54" s="159"/>
      <c r="BA54" s="159"/>
      <c r="BB54" s="159"/>
      <c r="BC54" s="159"/>
      <c r="BD54" s="159"/>
      <c r="BE54" s="159"/>
      <c r="BF54" s="159"/>
      <c r="BG54" s="160"/>
      <c r="BH54" s="57"/>
      <c r="BI54" s="364" t="s">
        <v>275</v>
      </c>
      <c r="BJ54" s="101"/>
      <c r="BK54" s="101"/>
      <c r="BL54" s="101"/>
      <c r="BM54" s="101"/>
      <c r="BN54" s="101"/>
      <c r="BO54" s="101"/>
      <c r="BP54" s="101"/>
      <c r="BQ54" s="101"/>
      <c r="BR54" s="101"/>
      <c r="BS54" s="101"/>
      <c r="BT54" s="101"/>
      <c r="BU54" s="101"/>
      <c r="BV54" s="101"/>
      <c r="BW54" s="101"/>
      <c r="BX54" s="101"/>
      <c r="BY54" s="101"/>
      <c r="BZ54" s="101"/>
      <c r="CA54" s="101"/>
      <c r="CB54" s="101"/>
      <c r="CC54" s="101"/>
      <c r="CD54" s="101"/>
      <c r="CE54" s="101"/>
      <c r="CF54" s="101"/>
      <c r="CG54" s="101"/>
      <c r="CH54" s="101"/>
      <c r="CI54" s="101"/>
      <c r="CJ54" s="101"/>
      <c r="CK54" s="101"/>
      <c r="CL54" s="101"/>
      <c r="CM54" s="101"/>
      <c r="CN54" s="101"/>
      <c r="CO54" s="101"/>
      <c r="CP54" s="101"/>
      <c r="CQ54" s="101"/>
      <c r="CR54" s="101"/>
      <c r="CS54" s="101"/>
      <c r="CT54" s="101"/>
      <c r="CU54" s="101"/>
      <c r="CV54" s="101"/>
      <c r="CW54" s="101"/>
      <c r="CX54" s="101"/>
      <c r="CY54" s="101"/>
      <c r="CZ54" s="101"/>
      <c r="DA54" s="101"/>
      <c r="DB54" s="101"/>
      <c r="DC54" s="101"/>
      <c r="DD54" s="101"/>
      <c r="DE54" s="101"/>
      <c r="DF54" s="101"/>
      <c r="DG54" s="101"/>
      <c r="DH54" s="101"/>
      <c r="DI54" s="101"/>
      <c r="DJ54" s="101"/>
      <c r="DK54" s="101"/>
      <c r="DL54" s="101"/>
      <c r="DM54" s="101"/>
      <c r="DN54" s="101"/>
      <c r="DO54" s="101"/>
      <c r="DP54" s="101"/>
      <c r="DQ54" s="101"/>
      <c r="DR54" s="101"/>
      <c r="DS54" s="101"/>
      <c r="DT54" s="101"/>
      <c r="DU54" s="101"/>
      <c r="DV54" s="101"/>
      <c r="DW54" s="101"/>
      <c r="DX54" s="101"/>
      <c r="DY54" s="101"/>
      <c r="DZ54" s="101"/>
      <c r="EA54" s="101"/>
      <c r="EB54" s="101"/>
      <c r="EC54" s="101"/>
      <c r="ED54" s="101"/>
      <c r="EE54" s="101"/>
      <c r="EF54" s="101"/>
      <c r="EG54" s="101"/>
      <c r="EH54" s="101"/>
      <c r="EI54" s="101"/>
      <c r="EJ54" s="101"/>
      <c r="EK54" s="101"/>
      <c r="EL54" s="101"/>
      <c r="EM54" s="101"/>
      <c r="EN54" s="101"/>
      <c r="EO54" s="101"/>
      <c r="EP54" s="101"/>
      <c r="EQ54" s="101"/>
      <c r="ER54" s="101"/>
      <c r="ES54" s="101"/>
      <c r="ET54" s="101"/>
    </row>
    <row r="55" spans="1:150" ht="25.5" customHeight="1" x14ac:dyDescent="0.25">
      <c r="A55" s="60" t="s">
        <v>404</v>
      </c>
      <c r="B55" s="60" t="s">
        <v>405</v>
      </c>
      <c r="C55" s="60" t="s">
        <v>406</v>
      </c>
      <c r="D55" s="71" t="s">
        <v>407</v>
      </c>
      <c r="E55" s="31" t="s">
        <v>297</v>
      </c>
      <c r="F55" s="31" t="s">
        <v>124</v>
      </c>
      <c r="G55" s="31" t="s">
        <v>408</v>
      </c>
      <c r="H55" s="31" t="s">
        <v>125</v>
      </c>
      <c r="I55" s="31" t="s">
        <v>115</v>
      </c>
      <c r="J55" s="31"/>
      <c r="K55" s="31"/>
      <c r="L55" s="31"/>
      <c r="M55" s="31"/>
      <c r="N55" s="61">
        <v>466925.52</v>
      </c>
      <c r="O55" s="61">
        <v>70038.83</v>
      </c>
      <c r="P55" s="33">
        <v>0</v>
      </c>
      <c r="Q55" s="33">
        <v>0</v>
      </c>
      <c r="R55" s="33">
        <v>0</v>
      </c>
      <c r="S55" s="61">
        <v>396886.69</v>
      </c>
      <c r="T55" s="43">
        <v>42675</v>
      </c>
      <c r="U55" s="44">
        <v>42826</v>
      </c>
      <c r="V55" s="44">
        <v>42946</v>
      </c>
      <c r="W55" s="45">
        <v>43659</v>
      </c>
      <c r="X55" s="151"/>
      <c r="Y55" s="151">
        <v>79766</v>
      </c>
      <c r="Z55" s="151">
        <v>159531</v>
      </c>
      <c r="AA55" s="151">
        <v>157589.69</v>
      </c>
      <c r="AB55" s="151"/>
      <c r="AC55" s="151"/>
      <c r="AD55" s="152"/>
      <c r="AE55" s="115"/>
      <c r="AF55" s="119">
        <v>42</v>
      </c>
      <c r="AG55" s="129" t="s">
        <v>254</v>
      </c>
      <c r="AH55" s="120"/>
      <c r="AI55" s="135"/>
      <c r="AJ55" s="136"/>
      <c r="AK55" s="119"/>
      <c r="AL55" s="120"/>
      <c r="AM55" s="120"/>
      <c r="AN55" s="120"/>
      <c r="AO55" s="120"/>
      <c r="AP55" s="120" t="s">
        <v>229</v>
      </c>
      <c r="AQ55" s="129" t="s">
        <v>183</v>
      </c>
      <c r="AR55" s="120">
        <v>80</v>
      </c>
      <c r="AS55" s="120"/>
      <c r="AT55" s="120"/>
      <c r="AU55" s="120"/>
      <c r="AV55" s="120"/>
      <c r="AW55" s="120"/>
      <c r="AX55" s="120"/>
      <c r="AY55" s="120"/>
      <c r="AZ55" s="120"/>
      <c r="BA55" s="120"/>
      <c r="BB55" s="120"/>
      <c r="BC55" s="120"/>
      <c r="BD55" s="120"/>
      <c r="BE55" s="120"/>
      <c r="BF55" s="120"/>
      <c r="BG55" s="135"/>
      <c r="BH55" s="57" t="s">
        <v>813</v>
      </c>
      <c r="BI55" s="364" t="s">
        <v>941</v>
      </c>
    </row>
    <row r="56" spans="1:150" ht="25.5" customHeight="1" x14ac:dyDescent="0.25">
      <c r="A56" s="216" t="s">
        <v>90</v>
      </c>
      <c r="B56" s="60"/>
      <c r="C56" s="60"/>
      <c r="D56" s="217" t="s">
        <v>793</v>
      </c>
      <c r="E56" s="31"/>
      <c r="F56" s="31"/>
      <c r="G56" s="31"/>
      <c r="H56" s="31"/>
      <c r="I56" s="31"/>
      <c r="J56" s="31"/>
      <c r="K56" s="31"/>
      <c r="L56" s="31"/>
      <c r="M56" s="31"/>
      <c r="N56" s="61"/>
      <c r="O56" s="61"/>
      <c r="P56" s="33"/>
      <c r="Q56" s="33"/>
      <c r="R56" s="33"/>
      <c r="S56" s="61"/>
      <c r="T56" s="44"/>
      <c r="U56" s="44"/>
      <c r="V56" s="44"/>
      <c r="W56" s="45"/>
      <c r="X56" s="151"/>
      <c r="Y56" s="151"/>
      <c r="Z56" s="151"/>
      <c r="AA56" s="151"/>
      <c r="AB56" s="151"/>
      <c r="AC56" s="151"/>
      <c r="AD56" s="151"/>
      <c r="AE56" s="115"/>
      <c r="AF56" s="120"/>
      <c r="AG56" s="129"/>
      <c r="AH56" s="120"/>
      <c r="AI56" s="120"/>
      <c r="AJ56" s="136"/>
      <c r="AK56" s="120"/>
      <c r="AL56" s="120"/>
      <c r="AM56" s="120"/>
      <c r="AN56" s="120"/>
      <c r="AO56" s="120"/>
      <c r="AP56" s="120"/>
      <c r="AQ56" s="129"/>
      <c r="AR56" s="120"/>
      <c r="AS56" s="120"/>
      <c r="AT56" s="120"/>
      <c r="AU56" s="120"/>
      <c r="AV56" s="120"/>
      <c r="AW56" s="120"/>
      <c r="AX56" s="120"/>
      <c r="AY56" s="120"/>
      <c r="AZ56" s="120"/>
      <c r="BA56" s="120"/>
      <c r="BB56" s="120"/>
      <c r="BC56" s="120"/>
      <c r="BD56" s="120"/>
      <c r="BE56" s="120"/>
      <c r="BF56" s="120"/>
      <c r="BG56" s="135"/>
      <c r="BH56" s="57"/>
      <c r="BI56" s="364" t="s">
        <v>275</v>
      </c>
    </row>
    <row r="57" spans="1:150" ht="24.75" customHeight="1" thickBot="1" x14ac:dyDescent="0.3">
      <c r="A57" s="15" t="s">
        <v>409</v>
      </c>
      <c r="B57" s="16" t="s">
        <v>83</v>
      </c>
      <c r="C57" s="16"/>
      <c r="D57" s="16" t="s">
        <v>410</v>
      </c>
      <c r="E57" s="17"/>
      <c r="F57" s="17"/>
      <c r="G57" s="17"/>
      <c r="H57" s="17"/>
      <c r="I57" s="17"/>
      <c r="J57" s="17"/>
      <c r="K57" s="17"/>
      <c r="L57" s="17"/>
      <c r="M57" s="17"/>
      <c r="N57" s="17"/>
      <c r="O57" s="17"/>
      <c r="P57" s="17"/>
      <c r="Q57" s="17"/>
      <c r="R57" s="17"/>
      <c r="S57" s="17"/>
      <c r="T57" s="46"/>
      <c r="U57" s="213"/>
      <c r="V57" s="213"/>
      <c r="W57" s="214" t="s">
        <v>275</v>
      </c>
      <c r="X57" s="17"/>
      <c r="Y57" s="17"/>
      <c r="Z57" s="17"/>
      <c r="AA57" s="17"/>
      <c r="AB57" s="17"/>
      <c r="AC57" s="17"/>
      <c r="AD57" s="17"/>
      <c r="AE57" s="215"/>
      <c r="AF57" s="17"/>
      <c r="AG57" s="17"/>
      <c r="AH57" s="17"/>
      <c r="AI57" s="17"/>
      <c r="AJ57" s="215"/>
      <c r="AK57" s="17"/>
      <c r="AL57" s="17"/>
      <c r="AM57" s="17"/>
      <c r="AN57" s="17"/>
      <c r="AO57" s="17"/>
      <c r="AP57" s="107"/>
      <c r="AQ57" s="107"/>
      <c r="AR57" s="107"/>
      <c r="AS57" s="107"/>
      <c r="AT57" s="17"/>
      <c r="AU57" s="107"/>
      <c r="AV57" s="107"/>
      <c r="AW57" s="17"/>
      <c r="AX57" s="107"/>
      <c r="AY57" s="107"/>
      <c r="AZ57" s="17"/>
      <c r="BA57" s="107"/>
      <c r="BB57" s="107"/>
      <c r="BC57" s="107"/>
      <c r="BD57" s="107"/>
      <c r="BE57" s="107"/>
      <c r="BF57" s="107"/>
      <c r="BG57" s="107"/>
      <c r="BH57" s="57"/>
      <c r="BI57" s="364" t="s">
        <v>275</v>
      </c>
    </row>
    <row r="58" spans="1:150" ht="24.75" customHeight="1" thickBot="1" x14ac:dyDescent="0.3">
      <c r="A58" s="15" t="s">
        <v>411</v>
      </c>
      <c r="B58" s="16" t="s">
        <v>83</v>
      </c>
      <c r="C58" s="16"/>
      <c r="D58" s="16" t="s">
        <v>412</v>
      </c>
      <c r="E58" s="17"/>
      <c r="F58" s="17"/>
      <c r="G58" s="17"/>
      <c r="H58" s="17"/>
      <c r="I58" s="17"/>
      <c r="J58" s="17"/>
      <c r="K58" s="17"/>
      <c r="L58" s="17"/>
      <c r="M58" s="17"/>
      <c r="N58" s="17"/>
      <c r="O58" s="17"/>
      <c r="P58" s="17"/>
      <c r="Q58" s="17"/>
      <c r="R58" s="17"/>
      <c r="S58" s="17"/>
      <c r="T58" s="46"/>
      <c r="U58" s="47"/>
      <c r="V58" s="47"/>
      <c r="W58" s="48" t="s">
        <v>275</v>
      </c>
      <c r="X58" s="17"/>
      <c r="Y58" s="17"/>
      <c r="Z58" s="17"/>
      <c r="AA58" s="17"/>
      <c r="AB58" s="17"/>
      <c r="AC58" s="17"/>
      <c r="AD58" s="17"/>
      <c r="AE58" s="115"/>
      <c r="AF58" s="17"/>
      <c r="AG58" s="17"/>
      <c r="AH58" s="17"/>
      <c r="AI58" s="17"/>
      <c r="AJ58" s="115"/>
      <c r="AK58" s="17"/>
      <c r="AL58" s="17"/>
      <c r="AM58" s="17"/>
      <c r="AN58" s="17"/>
      <c r="AO58" s="17"/>
      <c r="AP58" s="107"/>
      <c r="AQ58" s="107"/>
      <c r="AR58" s="107"/>
      <c r="AS58" s="107"/>
      <c r="AT58" s="17"/>
      <c r="AU58" s="107"/>
      <c r="AV58" s="107"/>
      <c r="AW58" s="17"/>
      <c r="AX58" s="107"/>
      <c r="AY58" s="107"/>
      <c r="AZ58" s="17"/>
      <c r="BA58" s="107"/>
      <c r="BB58" s="107"/>
      <c r="BC58" s="107"/>
      <c r="BD58" s="107"/>
      <c r="BE58" s="107"/>
      <c r="BF58" s="107"/>
      <c r="BG58" s="107"/>
      <c r="BH58" s="57"/>
      <c r="BI58" s="364" t="s">
        <v>275</v>
      </c>
    </row>
    <row r="59" spans="1:150" s="113" customFormat="1" ht="25.5" customHeight="1" x14ac:dyDescent="0.25">
      <c r="A59" s="72" t="s">
        <v>91</v>
      </c>
      <c r="B59" s="73" t="s">
        <v>83</v>
      </c>
      <c r="C59" s="73"/>
      <c r="D59" s="22" t="s">
        <v>413</v>
      </c>
      <c r="E59" s="23"/>
      <c r="F59" s="23"/>
      <c r="G59" s="23"/>
      <c r="H59" s="23"/>
      <c r="I59" s="23"/>
      <c r="J59" s="23"/>
      <c r="K59" s="23"/>
      <c r="L59" s="23"/>
      <c r="M59" s="23"/>
      <c r="N59" s="23"/>
      <c r="O59" s="23"/>
      <c r="P59" s="23"/>
      <c r="Q59" s="23"/>
      <c r="R59" s="23"/>
      <c r="S59" s="24"/>
      <c r="T59" s="25"/>
      <c r="U59" s="38"/>
      <c r="V59" s="38"/>
      <c r="W59" s="28" t="s">
        <v>275</v>
      </c>
      <c r="X59" s="108"/>
      <c r="Y59" s="108"/>
      <c r="Z59" s="108"/>
      <c r="AA59" s="108"/>
      <c r="AB59" s="108"/>
      <c r="AC59" s="108"/>
      <c r="AD59" s="138"/>
      <c r="AE59" s="109"/>
      <c r="AF59" s="112"/>
      <c r="AG59" s="110"/>
      <c r="AH59" s="110"/>
      <c r="AI59" s="111"/>
      <c r="AJ59" s="109"/>
      <c r="AK59" s="112"/>
      <c r="AL59" s="110"/>
      <c r="AM59" s="110"/>
      <c r="AN59" s="110"/>
      <c r="AO59" s="110"/>
      <c r="AP59" s="110"/>
      <c r="AQ59" s="110"/>
      <c r="AR59" s="110"/>
      <c r="AS59" s="110"/>
      <c r="AT59" s="110"/>
      <c r="AU59" s="110"/>
      <c r="AV59" s="110"/>
      <c r="AW59" s="110"/>
      <c r="AX59" s="110"/>
      <c r="AY59" s="110"/>
      <c r="AZ59" s="110"/>
      <c r="BA59" s="110"/>
      <c r="BB59" s="110"/>
      <c r="BC59" s="110"/>
      <c r="BD59" s="110"/>
      <c r="BE59" s="110"/>
      <c r="BF59" s="110"/>
      <c r="BG59" s="111"/>
      <c r="BH59" s="57"/>
      <c r="BI59" s="364" t="s">
        <v>275</v>
      </c>
      <c r="BJ59" s="101"/>
      <c r="BK59" s="101"/>
      <c r="BL59" s="101"/>
      <c r="BM59" s="101"/>
      <c r="BN59" s="101"/>
      <c r="BO59" s="101"/>
      <c r="BP59" s="101"/>
      <c r="BQ59" s="101"/>
      <c r="BR59" s="101"/>
      <c r="BS59" s="101"/>
      <c r="BT59" s="101"/>
      <c r="BU59" s="101"/>
      <c r="BV59" s="101"/>
      <c r="BW59" s="101"/>
      <c r="BX59" s="101"/>
      <c r="BY59" s="101"/>
      <c r="BZ59" s="101"/>
      <c r="CA59" s="101"/>
      <c r="CB59" s="101"/>
      <c r="CC59" s="101"/>
      <c r="CD59" s="101"/>
      <c r="CE59" s="101"/>
      <c r="CF59" s="101"/>
      <c r="CG59" s="101"/>
      <c r="CH59" s="101"/>
      <c r="CI59" s="101"/>
      <c r="CJ59" s="101"/>
      <c r="CK59" s="101"/>
      <c r="CL59" s="101"/>
      <c r="CM59" s="101"/>
      <c r="CN59" s="101"/>
      <c r="CO59" s="101"/>
      <c r="CP59" s="101"/>
      <c r="CQ59" s="101"/>
      <c r="CR59" s="101"/>
      <c r="CS59" s="101"/>
      <c r="CT59" s="101"/>
      <c r="CU59" s="101"/>
      <c r="CV59" s="101"/>
      <c r="CW59" s="101"/>
      <c r="CX59" s="101"/>
      <c r="CY59" s="101"/>
      <c r="CZ59" s="101"/>
      <c r="DA59" s="101"/>
      <c r="DB59" s="101"/>
      <c r="DC59" s="101"/>
      <c r="DD59" s="101"/>
      <c r="DE59" s="101"/>
      <c r="DF59" s="101"/>
      <c r="DG59" s="101"/>
      <c r="DH59" s="101"/>
      <c r="DI59" s="101"/>
      <c r="DJ59" s="101"/>
      <c r="DK59" s="101"/>
      <c r="DL59" s="101"/>
      <c r="DM59" s="101"/>
      <c r="DN59" s="101"/>
      <c r="DO59" s="101"/>
      <c r="DP59" s="101"/>
      <c r="DQ59" s="101"/>
      <c r="DR59" s="101"/>
      <c r="DS59" s="101"/>
      <c r="DT59" s="101"/>
      <c r="DU59" s="101"/>
      <c r="DV59" s="101"/>
      <c r="DW59" s="101"/>
      <c r="DX59" s="101"/>
      <c r="DY59" s="101"/>
      <c r="DZ59" s="101"/>
      <c r="EA59" s="101"/>
      <c r="EB59" s="101"/>
      <c r="EC59" s="101"/>
      <c r="ED59" s="101"/>
      <c r="EE59" s="101"/>
      <c r="EF59" s="101"/>
      <c r="EG59" s="101"/>
      <c r="EH59" s="101"/>
      <c r="EI59" s="101"/>
      <c r="EJ59" s="101"/>
      <c r="EK59" s="101"/>
      <c r="EL59" s="101"/>
      <c r="EM59" s="101"/>
      <c r="EN59" s="101"/>
      <c r="EO59" s="101"/>
      <c r="EP59" s="101"/>
      <c r="EQ59" s="101"/>
      <c r="ER59" s="101"/>
      <c r="ES59" s="101"/>
      <c r="ET59" s="101"/>
    </row>
    <row r="60" spans="1:150" s="147" customFormat="1" ht="25.5" customHeight="1" x14ac:dyDescent="0.25">
      <c r="A60" s="53" t="s">
        <v>126</v>
      </c>
      <c r="B60" s="53" t="s">
        <v>414</v>
      </c>
      <c r="C60" s="53" t="s">
        <v>415</v>
      </c>
      <c r="D60" s="41" t="s">
        <v>416</v>
      </c>
      <c r="E60" s="32" t="s">
        <v>266</v>
      </c>
      <c r="F60" s="32" t="s">
        <v>148</v>
      </c>
      <c r="G60" s="32" t="s">
        <v>417</v>
      </c>
      <c r="H60" s="31" t="s">
        <v>161</v>
      </c>
      <c r="I60" s="32" t="s">
        <v>115</v>
      </c>
      <c r="J60" s="32"/>
      <c r="K60" s="32"/>
      <c r="L60" s="32"/>
      <c r="M60" s="32"/>
      <c r="N60" s="42">
        <v>342134.69</v>
      </c>
      <c r="O60" s="42">
        <v>25660.12</v>
      </c>
      <c r="P60" s="42">
        <v>25660.1</v>
      </c>
      <c r="Q60" s="33">
        <v>0</v>
      </c>
      <c r="R60" s="33">
        <v>0</v>
      </c>
      <c r="S60" s="33">
        <v>290814.46999999997</v>
      </c>
      <c r="T60" s="34">
        <v>42916</v>
      </c>
      <c r="U60" s="35">
        <v>43008</v>
      </c>
      <c r="V60" s="35">
        <v>43100</v>
      </c>
      <c r="W60" s="36">
        <v>43646</v>
      </c>
      <c r="X60" s="114">
        <v>0</v>
      </c>
      <c r="Y60" s="114">
        <v>0</v>
      </c>
      <c r="Z60" s="114">
        <v>150000</v>
      </c>
      <c r="AA60" s="114">
        <f>S60-Z60</f>
        <v>140814.46999999997</v>
      </c>
      <c r="AB60" s="114">
        <v>0</v>
      </c>
      <c r="AC60" s="114"/>
      <c r="AD60" s="139"/>
      <c r="AE60" s="144"/>
      <c r="AF60" s="145">
        <v>22</v>
      </c>
      <c r="AG60" s="129" t="s">
        <v>243</v>
      </c>
      <c r="AH60" s="129"/>
      <c r="AI60" s="141"/>
      <c r="AJ60" s="144"/>
      <c r="AK60" s="145"/>
      <c r="AL60" s="129"/>
      <c r="AM60" s="129"/>
      <c r="AN60" s="129"/>
      <c r="AO60" s="129"/>
      <c r="AP60" s="129" t="s">
        <v>216</v>
      </c>
      <c r="AQ60" s="129" t="s">
        <v>750</v>
      </c>
      <c r="AR60" s="129">
        <v>480</v>
      </c>
      <c r="AS60" s="129" t="s">
        <v>218</v>
      </c>
      <c r="AT60" s="129" t="s">
        <v>751</v>
      </c>
      <c r="AU60" s="129">
        <v>1</v>
      </c>
      <c r="AV60" s="144"/>
      <c r="AW60" s="144"/>
      <c r="AX60" s="144"/>
      <c r="AY60" s="129"/>
      <c r="AZ60" s="129"/>
      <c r="BA60" s="129"/>
      <c r="BB60" s="129"/>
      <c r="BC60" s="129"/>
      <c r="BD60" s="129"/>
      <c r="BE60" s="129"/>
      <c r="BF60" s="129"/>
      <c r="BG60" s="141"/>
      <c r="BH60" s="57" t="s">
        <v>871</v>
      </c>
      <c r="BI60" s="364" t="s">
        <v>941</v>
      </c>
      <c r="BJ60" s="146"/>
      <c r="BK60" s="146"/>
      <c r="BL60" s="146"/>
      <c r="BM60" s="146"/>
      <c r="BN60" s="146"/>
      <c r="BO60" s="146"/>
      <c r="BP60" s="146"/>
      <c r="BQ60" s="146"/>
      <c r="BR60" s="146"/>
      <c r="BS60" s="146"/>
      <c r="BT60" s="146"/>
      <c r="BU60" s="146"/>
      <c r="BV60" s="146"/>
      <c r="BW60" s="146"/>
      <c r="BX60" s="146"/>
      <c r="BY60" s="146"/>
      <c r="BZ60" s="146"/>
      <c r="CA60" s="146"/>
      <c r="CB60" s="146"/>
      <c r="CC60" s="146"/>
      <c r="CD60" s="146"/>
      <c r="CE60" s="146"/>
      <c r="CF60" s="146"/>
      <c r="CG60" s="146"/>
      <c r="CH60" s="146"/>
      <c r="CI60" s="146"/>
      <c r="CJ60" s="146"/>
      <c r="CK60" s="146"/>
      <c r="CL60" s="146"/>
      <c r="CM60" s="146"/>
      <c r="CN60" s="146"/>
      <c r="CO60" s="146"/>
      <c r="CP60" s="146"/>
      <c r="CQ60" s="146"/>
      <c r="CR60" s="146"/>
      <c r="CS60" s="146"/>
      <c r="CT60" s="146"/>
      <c r="CU60" s="146"/>
      <c r="CV60" s="146"/>
      <c r="CW60" s="146"/>
      <c r="CX60" s="146"/>
      <c r="CY60" s="146"/>
      <c r="CZ60" s="146"/>
      <c r="DA60" s="146"/>
      <c r="DB60" s="146"/>
      <c r="DC60" s="146"/>
      <c r="DD60" s="146"/>
      <c r="DE60" s="146"/>
      <c r="DF60" s="146"/>
      <c r="DG60" s="146"/>
      <c r="DH60" s="146"/>
      <c r="DI60" s="146"/>
      <c r="DJ60" s="146"/>
      <c r="DK60" s="146"/>
      <c r="DL60" s="146"/>
      <c r="DM60" s="146"/>
      <c r="DN60" s="146"/>
      <c r="DO60" s="146"/>
      <c r="DP60" s="146"/>
      <c r="DQ60" s="146"/>
      <c r="DR60" s="146"/>
      <c r="DS60" s="146"/>
      <c r="DT60" s="146"/>
      <c r="DU60" s="146"/>
      <c r="DV60" s="146"/>
      <c r="DW60" s="146"/>
      <c r="DX60" s="146"/>
      <c r="DY60" s="146"/>
      <c r="DZ60" s="146"/>
      <c r="EA60" s="146"/>
      <c r="EB60" s="146"/>
      <c r="EC60" s="146"/>
      <c r="ED60" s="146"/>
      <c r="EE60" s="146"/>
      <c r="EF60" s="146"/>
      <c r="EG60" s="146"/>
      <c r="EH60" s="146"/>
      <c r="EI60" s="146"/>
      <c r="EJ60" s="146"/>
      <c r="EK60" s="146"/>
      <c r="EL60" s="146"/>
      <c r="EM60" s="146"/>
      <c r="EN60" s="146"/>
      <c r="EO60" s="146"/>
      <c r="EP60" s="146"/>
      <c r="EQ60" s="146"/>
      <c r="ER60" s="146"/>
      <c r="ES60" s="146"/>
      <c r="ET60" s="146"/>
    </row>
    <row r="61" spans="1:150" s="147" customFormat="1" ht="24.75" customHeight="1" x14ac:dyDescent="0.25">
      <c r="A61" s="53" t="s">
        <v>127</v>
      </c>
      <c r="B61" s="53" t="s">
        <v>418</v>
      </c>
      <c r="C61" s="53" t="s">
        <v>419</v>
      </c>
      <c r="D61" s="41" t="s">
        <v>420</v>
      </c>
      <c r="E61" s="32" t="s">
        <v>280</v>
      </c>
      <c r="F61" s="32" t="s">
        <v>148</v>
      </c>
      <c r="G61" s="32" t="s">
        <v>321</v>
      </c>
      <c r="H61" s="31" t="s">
        <v>161</v>
      </c>
      <c r="I61" s="32" t="s">
        <v>115</v>
      </c>
      <c r="J61" s="32"/>
      <c r="K61" s="32"/>
      <c r="L61" s="32"/>
      <c r="M61" s="32"/>
      <c r="N61" s="42">
        <v>134057.62</v>
      </c>
      <c r="O61" s="42">
        <v>10054.32</v>
      </c>
      <c r="P61" s="42">
        <v>10054.32</v>
      </c>
      <c r="Q61" s="33">
        <v>0</v>
      </c>
      <c r="R61" s="33">
        <v>0</v>
      </c>
      <c r="S61" s="33">
        <v>113948.98</v>
      </c>
      <c r="T61" s="34">
        <v>42887</v>
      </c>
      <c r="U61" s="35">
        <v>42979</v>
      </c>
      <c r="V61" s="35">
        <v>43100</v>
      </c>
      <c r="W61" s="36">
        <v>43646</v>
      </c>
      <c r="X61" s="114">
        <v>0</v>
      </c>
      <c r="Y61" s="114">
        <v>0</v>
      </c>
      <c r="Z61" s="114">
        <v>100000</v>
      </c>
      <c r="AA61" s="114">
        <f>S61-Z61</f>
        <v>13948.979999999996</v>
      </c>
      <c r="AB61" s="114">
        <v>0</v>
      </c>
      <c r="AC61" s="114"/>
      <c r="AD61" s="139"/>
      <c r="AE61" s="144"/>
      <c r="AF61" s="145">
        <v>22</v>
      </c>
      <c r="AG61" s="129" t="s">
        <v>243</v>
      </c>
      <c r="AH61" s="129"/>
      <c r="AI61" s="141"/>
      <c r="AJ61" s="144"/>
      <c r="AK61" s="145"/>
      <c r="AL61" s="129"/>
      <c r="AM61" s="129"/>
      <c r="AN61" s="129"/>
      <c r="AO61" s="129"/>
      <c r="AP61" s="129" t="s">
        <v>216</v>
      </c>
      <c r="AQ61" s="129" t="s">
        <v>750</v>
      </c>
      <c r="AR61" s="129">
        <v>344</v>
      </c>
      <c r="AS61" s="129" t="s">
        <v>218</v>
      </c>
      <c r="AT61" s="129" t="s">
        <v>751</v>
      </c>
      <c r="AU61" s="129">
        <v>1</v>
      </c>
      <c r="AV61" s="144"/>
      <c r="AW61" s="144"/>
      <c r="AX61" s="144"/>
      <c r="AY61" s="129"/>
      <c r="AZ61" s="129"/>
      <c r="BA61" s="129"/>
      <c r="BB61" s="129"/>
      <c r="BC61" s="129"/>
      <c r="BD61" s="129"/>
      <c r="BE61" s="129"/>
      <c r="BF61" s="129"/>
      <c r="BG61" s="141"/>
      <c r="BH61" s="57" t="s">
        <v>869</v>
      </c>
      <c r="BI61" s="364" t="s">
        <v>941</v>
      </c>
      <c r="BJ61" s="146"/>
      <c r="BK61" s="146"/>
      <c r="BL61" s="146"/>
      <c r="BM61" s="146"/>
      <c r="BN61" s="146"/>
      <c r="BO61" s="146"/>
      <c r="BP61" s="146"/>
      <c r="BQ61" s="146"/>
      <c r="BR61" s="146"/>
      <c r="BS61" s="146"/>
      <c r="BT61" s="146"/>
      <c r="BU61" s="146"/>
      <c r="BV61" s="146"/>
      <c r="BW61" s="146"/>
      <c r="BX61" s="146"/>
      <c r="BY61" s="146"/>
      <c r="BZ61" s="146"/>
      <c r="CA61" s="146"/>
      <c r="CB61" s="146"/>
      <c r="CC61" s="146"/>
      <c r="CD61" s="146"/>
      <c r="CE61" s="146"/>
      <c r="CF61" s="146"/>
      <c r="CG61" s="146"/>
      <c r="CH61" s="146"/>
      <c r="CI61" s="146"/>
      <c r="CJ61" s="146"/>
      <c r="CK61" s="146"/>
      <c r="CL61" s="146"/>
      <c r="CM61" s="146"/>
      <c r="CN61" s="146"/>
      <c r="CO61" s="146"/>
      <c r="CP61" s="146"/>
      <c r="CQ61" s="146"/>
      <c r="CR61" s="146"/>
      <c r="CS61" s="146"/>
      <c r="CT61" s="146"/>
      <c r="CU61" s="146"/>
      <c r="CV61" s="146"/>
      <c r="CW61" s="146"/>
      <c r="CX61" s="146"/>
      <c r="CY61" s="146"/>
      <c r="CZ61" s="146"/>
      <c r="DA61" s="146"/>
      <c r="DB61" s="146"/>
      <c r="DC61" s="146"/>
      <c r="DD61" s="146"/>
      <c r="DE61" s="146"/>
      <c r="DF61" s="146"/>
      <c r="DG61" s="146"/>
      <c r="DH61" s="146"/>
      <c r="DI61" s="146"/>
      <c r="DJ61" s="146"/>
      <c r="DK61" s="146"/>
      <c r="DL61" s="146"/>
      <c r="DM61" s="146"/>
      <c r="DN61" s="146"/>
      <c r="DO61" s="146"/>
      <c r="DP61" s="146"/>
      <c r="DQ61" s="146"/>
      <c r="DR61" s="146"/>
      <c r="DS61" s="146"/>
      <c r="DT61" s="146"/>
      <c r="DU61" s="146"/>
      <c r="DV61" s="146"/>
      <c r="DW61" s="146"/>
      <c r="DX61" s="146"/>
      <c r="DY61" s="146"/>
      <c r="DZ61" s="146"/>
      <c r="EA61" s="146"/>
      <c r="EB61" s="146"/>
      <c r="EC61" s="146"/>
      <c r="ED61" s="146"/>
      <c r="EE61" s="146"/>
      <c r="EF61" s="146"/>
      <c r="EG61" s="146"/>
      <c r="EH61" s="146"/>
      <c r="EI61" s="146"/>
      <c r="EJ61" s="146"/>
      <c r="EK61" s="146"/>
      <c r="EL61" s="146"/>
      <c r="EM61" s="146"/>
      <c r="EN61" s="146"/>
      <c r="EO61" s="146"/>
      <c r="EP61" s="146"/>
      <c r="EQ61" s="146"/>
      <c r="ER61" s="146"/>
      <c r="ES61" s="146"/>
      <c r="ET61" s="146"/>
    </row>
    <row r="62" spans="1:150" s="147" customFormat="1" ht="26.25" customHeight="1" x14ac:dyDescent="0.25">
      <c r="A62" s="53" t="s">
        <v>128</v>
      </c>
      <c r="B62" s="53" t="s">
        <v>421</v>
      </c>
      <c r="C62" s="53" t="s">
        <v>422</v>
      </c>
      <c r="D62" s="41" t="s">
        <v>423</v>
      </c>
      <c r="E62" s="32" t="s">
        <v>297</v>
      </c>
      <c r="F62" s="32" t="s">
        <v>148</v>
      </c>
      <c r="G62" s="32" t="s">
        <v>326</v>
      </c>
      <c r="H62" s="31" t="s">
        <v>161</v>
      </c>
      <c r="I62" s="32" t="s">
        <v>115</v>
      </c>
      <c r="J62" s="32"/>
      <c r="K62" s="32"/>
      <c r="L62" s="32"/>
      <c r="M62" s="32"/>
      <c r="N62" s="42">
        <v>349590.09</v>
      </c>
      <c r="O62" s="42">
        <v>26219.26</v>
      </c>
      <c r="P62" s="42">
        <v>26219.26</v>
      </c>
      <c r="Q62" s="33">
        <v>0</v>
      </c>
      <c r="R62" s="33">
        <v>0</v>
      </c>
      <c r="S62" s="33">
        <v>297151.57</v>
      </c>
      <c r="T62" s="34">
        <v>42917</v>
      </c>
      <c r="U62" s="35">
        <v>42979</v>
      </c>
      <c r="V62" s="35">
        <v>43100</v>
      </c>
      <c r="W62" s="36" t="s">
        <v>1306</v>
      </c>
      <c r="X62" s="114">
        <v>0</v>
      </c>
      <c r="Y62" s="114">
        <v>0</v>
      </c>
      <c r="Z62" s="114">
        <v>100000</v>
      </c>
      <c r="AA62" s="114">
        <f>S62-Z62</f>
        <v>197151.57</v>
      </c>
      <c r="AB62" s="114">
        <v>0</v>
      </c>
      <c r="AC62" s="114"/>
      <c r="AD62" s="139"/>
      <c r="AE62" s="144"/>
      <c r="AF62" s="145">
        <v>22</v>
      </c>
      <c r="AG62" s="129" t="s">
        <v>243</v>
      </c>
      <c r="AH62" s="129"/>
      <c r="AI62" s="141"/>
      <c r="AJ62" s="144"/>
      <c r="AK62" s="145"/>
      <c r="AL62" s="129"/>
      <c r="AM62" s="129"/>
      <c r="AN62" s="129"/>
      <c r="AO62" s="129"/>
      <c r="AP62" s="129" t="s">
        <v>216</v>
      </c>
      <c r="AQ62" s="161" t="s">
        <v>750</v>
      </c>
      <c r="AR62" s="118">
        <v>250</v>
      </c>
      <c r="AS62" s="129" t="s">
        <v>218</v>
      </c>
      <c r="AT62" s="161" t="s">
        <v>751</v>
      </c>
      <c r="AU62" s="129">
        <v>1</v>
      </c>
      <c r="AV62" s="129" t="s">
        <v>206</v>
      </c>
      <c r="AW62" s="161" t="s">
        <v>207</v>
      </c>
      <c r="AX62" s="129">
        <v>20</v>
      </c>
      <c r="AY62" s="144"/>
      <c r="AZ62" s="144"/>
      <c r="BA62" s="144"/>
      <c r="BB62" s="144"/>
      <c r="BC62" s="144"/>
      <c r="BD62" s="144"/>
      <c r="BE62" s="144"/>
      <c r="BF62" s="144"/>
      <c r="BG62" s="365"/>
      <c r="BH62" s="57" t="s">
        <v>872</v>
      </c>
      <c r="BI62" s="364" t="s">
        <v>941</v>
      </c>
      <c r="BJ62" s="146"/>
      <c r="BK62" s="146"/>
      <c r="BL62" s="146"/>
      <c r="BM62" s="146"/>
      <c r="BN62" s="146"/>
      <c r="BO62" s="146"/>
      <c r="BP62" s="146"/>
      <c r="BQ62" s="146"/>
      <c r="BR62" s="146"/>
      <c r="BS62" s="146"/>
      <c r="BT62" s="146"/>
      <c r="BU62" s="146"/>
      <c r="BV62" s="146"/>
      <c r="BW62" s="146"/>
      <c r="BX62" s="146"/>
      <c r="BY62" s="146"/>
      <c r="BZ62" s="146"/>
      <c r="CA62" s="146"/>
      <c r="CB62" s="146"/>
      <c r="CC62" s="146"/>
      <c r="CD62" s="146"/>
      <c r="CE62" s="146"/>
      <c r="CF62" s="146"/>
      <c r="CG62" s="146"/>
      <c r="CH62" s="146"/>
      <c r="CI62" s="146"/>
      <c r="CJ62" s="146"/>
      <c r="CK62" s="146"/>
      <c r="CL62" s="146"/>
      <c r="CM62" s="146"/>
      <c r="CN62" s="146"/>
      <c r="CO62" s="146"/>
      <c r="CP62" s="146"/>
      <c r="CQ62" s="146"/>
      <c r="CR62" s="146"/>
      <c r="CS62" s="146"/>
      <c r="CT62" s="146"/>
      <c r="CU62" s="146"/>
      <c r="CV62" s="146"/>
      <c r="CW62" s="146"/>
      <c r="CX62" s="146"/>
      <c r="CY62" s="146"/>
      <c r="CZ62" s="146"/>
      <c r="DA62" s="146"/>
      <c r="DB62" s="146"/>
      <c r="DC62" s="146"/>
      <c r="DD62" s="146"/>
      <c r="DE62" s="146"/>
      <c r="DF62" s="146"/>
      <c r="DG62" s="146"/>
      <c r="DH62" s="146"/>
      <c r="DI62" s="146"/>
      <c r="DJ62" s="146"/>
      <c r="DK62" s="146"/>
      <c r="DL62" s="146"/>
      <c r="DM62" s="146"/>
      <c r="DN62" s="146"/>
      <c r="DO62" s="146"/>
      <c r="DP62" s="146"/>
      <c r="DQ62" s="146"/>
      <c r="DR62" s="146"/>
      <c r="DS62" s="146"/>
      <c r="DT62" s="146"/>
      <c r="DU62" s="146"/>
      <c r="DV62" s="146"/>
      <c r="DW62" s="146"/>
      <c r="DX62" s="146"/>
      <c r="DY62" s="146"/>
      <c r="DZ62" s="146"/>
      <c r="EA62" s="146"/>
      <c r="EB62" s="146"/>
      <c r="EC62" s="146"/>
      <c r="ED62" s="146"/>
      <c r="EE62" s="146"/>
      <c r="EF62" s="146"/>
      <c r="EG62" s="146"/>
      <c r="EH62" s="146"/>
      <c r="EI62" s="146"/>
      <c r="EJ62" s="146"/>
      <c r="EK62" s="146"/>
      <c r="EL62" s="146"/>
      <c r="EM62" s="146"/>
      <c r="EN62" s="146"/>
      <c r="EO62" s="146"/>
      <c r="EP62" s="146"/>
      <c r="EQ62" s="146"/>
      <c r="ER62" s="146"/>
      <c r="ES62" s="146"/>
      <c r="ET62" s="146"/>
    </row>
    <row r="63" spans="1:150" s="147" customFormat="1" ht="25.5" customHeight="1" x14ac:dyDescent="0.25">
      <c r="A63" s="53" t="s">
        <v>129</v>
      </c>
      <c r="B63" s="53" t="s">
        <v>424</v>
      </c>
      <c r="C63" s="53" t="s">
        <v>425</v>
      </c>
      <c r="D63" s="41" t="s">
        <v>426</v>
      </c>
      <c r="E63" s="32" t="s">
        <v>272</v>
      </c>
      <c r="F63" s="32" t="s">
        <v>148</v>
      </c>
      <c r="G63" s="32" t="s">
        <v>290</v>
      </c>
      <c r="H63" s="31" t="s">
        <v>161</v>
      </c>
      <c r="I63" s="32" t="s">
        <v>115</v>
      </c>
      <c r="J63" s="32"/>
      <c r="K63" s="32"/>
      <c r="L63" s="32"/>
      <c r="M63" s="32"/>
      <c r="N63" s="42">
        <v>739105.85</v>
      </c>
      <c r="O63" s="42">
        <v>55432.94</v>
      </c>
      <c r="P63" s="42">
        <v>55432.93</v>
      </c>
      <c r="Q63" s="75">
        <v>0</v>
      </c>
      <c r="R63" s="33">
        <v>0</v>
      </c>
      <c r="S63" s="33">
        <v>628239.98</v>
      </c>
      <c r="T63" s="34">
        <v>42947</v>
      </c>
      <c r="U63" s="35">
        <v>43008</v>
      </c>
      <c r="V63" s="35">
        <v>43100</v>
      </c>
      <c r="W63" s="36">
        <v>44255</v>
      </c>
      <c r="X63" s="114">
        <v>0</v>
      </c>
      <c r="Y63" s="114">
        <v>0</v>
      </c>
      <c r="Z63" s="114">
        <v>150000</v>
      </c>
      <c r="AA63" s="114">
        <v>250000</v>
      </c>
      <c r="AB63" s="114">
        <f>S63-Z63-AA63</f>
        <v>228239.97999999998</v>
      </c>
      <c r="AC63" s="114"/>
      <c r="AD63" s="139"/>
      <c r="AE63" s="144"/>
      <c r="AF63" s="145">
        <v>22</v>
      </c>
      <c r="AG63" s="129" t="s">
        <v>243</v>
      </c>
      <c r="AH63" s="129"/>
      <c r="AI63" s="141"/>
      <c r="AJ63" s="144"/>
      <c r="AK63" s="145"/>
      <c r="AL63" s="129"/>
      <c r="AM63" s="129"/>
      <c r="AN63" s="129"/>
      <c r="AO63" s="129"/>
      <c r="AP63" s="129" t="s">
        <v>216</v>
      </c>
      <c r="AQ63" s="129" t="s">
        <v>750</v>
      </c>
      <c r="AR63" s="118">
        <v>594</v>
      </c>
      <c r="AS63" s="129" t="s">
        <v>218</v>
      </c>
      <c r="AT63" s="129" t="s">
        <v>751</v>
      </c>
      <c r="AU63" s="129">
        <v>1</v>
      </c>
      <c r="AV63" s="144"/>
      <c r="AW63" s="144"/>
      <c r="AX63" s="144"/>
      <c r="AY63" s="129"/>
      <c r="AZ63" s="129"/>
      <c r="BA63" s="129"/>
      <c r="BB63" s="129"/>
      <c r="BC63" s="129"/>
      <c r="BD63" s="129"/>
      <c r="BE63" s="129"/>
      <c r="BF63" s="129"/>
      <c r="BG63" s="141"/>
      <c r="BH63" s="57" t="s">
        <v>870</v>
      </c>
      <c r="BI63" s="364" t="s">
        <v>941</v>
      </c>
      <c r="BJ63" s="146"/>
      <c r="BK63" s="146"/>
      <c r="BL63" s="146"/>
      <c r="BM63" s="146"/>
      <c r="BN63" s="146"/>
      <c r="BO63" s="146"/>
      <c r="BP63" s="146"/>
      <c r="BQ63" s="146"/>
      <c r="BR63" s="146"/>
      <c r="BS63" s="146"/>
      <c r="BT63" s="146"/>
      <c r="BU63" s="146"/>
      <c r="BV63" s="146"/>
      <c r="BW63" s="146"/>
      <c r="BX63" s="146"/>
      <c r="BY63" s="146"/>
      <c r="BZ63" s="146"/>
      <c r="CA63" s="146"/>
      <c r="CB63" s="146"/>
      <c r="CC63" s="146"/>
      <c r="CD63" s="146"/>
      <c r="CE63" s="146"/>
      <c r="CF63" s="146"/>
      <c r="CG63" s="146"/>
      <c r="CH63" s="146"/>
      <c r="CI63" s="146"/>
      <c r="CJ63" s="146"/>
      <c r="CK63" s="146"/>
      <c r="CL63" s="146"/>
      <c r="CM63" s="146"/>
      <c r="CN63" s="146"/>
      <c r="CO63" s="146"/>
      <c r="CP63" s="146"/>
      <c r="CQ63" s="146"/>
      <c r="CR63" s="146"/>
      <c r="CS63" s="146"/>
      <c r="CT63" s="146"/>
      <c r="CU63" s="146"/>
      <c r="CV63" s="146"/>
      <c r="CW63" s="146"/>
      <c r="CX63" s="146"/>
      <c r="CY63" s="146"/>
      <c r="CZ63" s="146"/>
      <c r="DA63" s="146"/>
      <c r="DB63" s="146"/>
      <c r="DC63" s="146"/>
      <c r="DD63" s="146"/>
      <c r="DE63" s="146"/>
      <c r="DF63" s="146"/>
      <c r="DG63" s="146"/>
      <c r="DH63" s="146"/>
      <c r="DI63" s="146"/>
      <c r="DJ63" s="146"/>
      <c r="DK63" s="146"/>
      <c r="DL63" s="146"/>
      <c r="DM63" s="146"/>
      <c r="DN63" s="146"/>
      <c r="DO63" s="146"/>
      <c r="DP63" s="146"/>
      <c r="DQ63" s="146"/>
      <c r="DR63" s="146"/>
      <c r="DS63" s="146"/>
      <c r="DT63" s="146"/>
      <c r="DU63" s="146"/>
      <c r="DV63" s="146"/>
      <c r="DW63" s="146"/>
      <c r="DX63" s="146"/>
      <c r="DY63" s="146"/>
      <c r="DZ63" s="146"/>
      <c r="EA63" s="146"/>
      <c r="EB63" s="146"/>
      <c r="EC63" s="146"/>
      <c r="ED63" s="146"/>
      <c r="EE63" s="146"/>
      <c r="EF63" s="146"/>
      <c r="EG63" s="146"/>
      <c r="EH63" s="146"/>
      <c r="EI63" s="146"/>
      <c r="EJ63" s="146"/>
      <c r="EK63" s="146"/>
      <c r="EL63" s="146"/>
      <c r="EM63" s="146"/>
      <c r="EN63" s="146"/>
      <c r="EO63" s="146"/>
      <c r="EP63" s="146"/>
      <c r="EQ63" s="146"/>
      <c r="ER63" s="146"/>
      <c r="ES63" s="146"/>
      <c r="ET63" s="146"/>
    </row>
    <row r="64" spans="1:150" s="113" customFormat="1" ht="25.5" customHeight="1" x14ac:dyDescent="0.25">
      <c r="A64" s="72" t="s">
        <v>92</v>
      </c>
      <c r="B64" s="73" t="s">
        <v>83</v>
      </c>
      <c r="C64" s="73"/>
      <c r="D64" s="22" t="s">
        <v>427</v>
      </c>
      <c r="E64" s="23"/>
      <c r="F64" s="23"/>
      <c r="G64" s="23"/>
      <c r="H64" s="23"/>
      <c r="I64" s="23"/>
      <c r="J64" s="23"/>
      <c r="K64" s="23"/>
      <c r="L64" s="23"/>
      <c r="M64" s="23"/>
      <c r="N64" s="23"/>
      <c r="O64" s="23"/>
      <c r="P64" s="23"/>
      <c r="Q64" s="23"/>
      <c r="R64" s="23"/>
      <c r="S64" s="24"/>
      <c r="T64" s="25"/>
      <c r="U64" s="38"/>
      <c r="V64" s="38"/>
      <c r="W64" s="28" t="s">
        <v>275</v>
      </c>
      <c r="X64" s="108"/>
      <c r="Y64" s="108"/>
      <c r="Z64" s="108"/>
      <c r="AA64" s="108"/>
      <c r="AB64" s="108"/>
      <c r="AC64" s="108"/>
      <c r="AD64" s="138"/>
      <c r="AE64" s="109"/>
      <c r="AF64" s="112"/>
      <c r="AG64" s="110"/>
      <c r="AH64" s="110"/>
      <c r="AI64" s="111"/>
      <c r="AJ64" s="109"/>
      <c r="AK64" s="112"/>
      <c r="AL64" s="110"/>
      <c r="AM64" s="110"/>
      <c r="AN64" s="110"/>
      <c r="AO64" s="110"/>
      <c r="AP64" s="110"/>
      <c r="AQ64" s="110"/>
      <c r="AR64" s="110"/>
      <c r="AS64" s="110"/>
      <c r="AT64" s="110"/>
      <c r="AU64" s="110"/>
      <c r="AV64" s="110"/>
      <c r="AW64" s="110"/>
      <c r="AX64" s="110"/>
      <c r="AY64" s="110"/>
      <c r="AZ64" s="110"/>
      <c r="BA64" s="110"/>
      <c r="BB64" s="110"/>
      <c r="BC64" s="110"/>
      <c r="BD64" s="110"/>
      <c r="BE64" s="110"/>
      <c r="BF64" s="110"/>
      <c r="BG64" s="111"/>
      <c r="BH64" s="57"/>
      <c r="BI64" s="364" t="s">
        <v>275</v>
      </c>
      <c r="BJ64" s="101"/>
      <c r="BK64" s="101"/>
      <c r="BL64" s="101"/>
      <c r="BM64" s="101"/>
      <c r="BN64" s="101"/>
      <c r="BO64" s="101"/>
      <c r="BP64" s="101"/>
      <c r="BQ64" s="101"/>
      <c r="BR64" s="101"/>
      <c r="BS64" s="101"/>
      <c r="BT64" s="101"/>
      <c r="BU64" s="101"/>
      <c r="BV64" s="101"/>
      <c r="BW64" s="101"/>
      <c r="BX64" s="101"/>
      <c r="BY64" s="101"/>
      <c r="BZ64" s="101"/>
      <c r="CA64" s="101"/>
      <c r="CB64" s="101"/>
      <c r="CC64" s="101"/>
      <c r="CD64" s="101"/>
      <c r="CE64" s="101"/>
      <c r="CF64" s="101"/>
      <c r="CG64" s="101"/>
      <c r="CH64" s="101"/>
      <c r="CI64" s="101"/>
      <c r="CJ64" s="101"/>
      <c r="CK64" s="101"/>
      <c r="CL64" s="101"/>
      <c r="CM64" s="101"/>
      <c r="CN64" s="101"/>
      <c r="CO64" s="101"/>
      <c r="CP64" s="101"/>
      <c r="CQ64" s="101"/>
      <c r="CR64" s="101"/>
      <c r="CS64" s="101"/>
      <c r="CT64" s="101"/>
      <c r="CU64" s="101"/>
      <c r="CV64" s="101"/>
      <c r="CW64" s="101"/>
      <c r="CX64" s="101"/>
      <c r="CY64" s="101"/>
      <c r="CZ64" s="101"/>
      <c r="DA64" s="101"/>
      <c r="DB64" s="101"/>
      <c r="DC64" s="101"/>
      <c r="DD64" s="101"/>
      <c r="DE64" s="101"/>
      <c r="DF64" s="101"/>
      <c r="DG64" s="101"/>
      <c r="DH64" s="101"/>
      <c r="DI64" s="101"/>
      <c r="DJ64" s="101"/>
      <c r="DK64" s="101"/>
      <c r="DL64" s="101"/>
      <c r="DM64" s="101"/>
      <c r="DN64" s="101"/>
      <c r="DO64" s="101"/>
      <c r="DP64" s="101"/>
      <c r="DQ64" s="101"/>
      <c r="DR64" s="101"/>
      <c r="DS64" s="101"/>
      <c r="DT64" s="101"/>
      <c r="DU64" s="101"/>
      <c r="DV64" s="101"/>
      <c r="DW64" s="101"/>
      <c r="DX64" s="101"/>
      <c r="DY64" s="101"/>
      <c r="DZ64" s="101"/>
      <c r="EA64" s="101"/>
      <c r="EB64" s="101"/>
      <c r="EC64" s="101"/>
      <c r="ED64" s="101"/>
      <c r="EE64" s="101"/>
      <c r="EF64" s="101"/>
      <c r="EG64" s="101"/>
      <c r="EH64" s="101"/>
      <c r="EI64" s="101"/>
      <c r="EJ64" s="101"/>
      <c r="EK64" s="101"/>
      <c r="EL64" s="101"/>
      <c r="EM64" s="101"/>
      <c r="EN64" s="101"/>
      <c r="EO64" s="101"/>
      <c r="EP64" s="101"/>
      <c r="EQ64" s="101"/>
      <c r="ER64" s="101"/>
      <c r="ES64" s="101"/>
      <c r="ET64" s="101"/>
    </row>
    <row r="65" spans="1:150" s="147" customFormat="1" ht="25.5" customHeight="1" x14ac:dyDescent="0.25">
      <c r="A65" s="53" t="s">
        <v>135</v>
      </c>
      <c r="B65" s="53" t="s">
        <v>428</v>
      </c>
      <c r="C65" s="53" t="s">
        <v>429</v>
      </c>
      <c r="D65" s="32" t="s">
        <v>430</v>
      </c>
      <c r="E65" s="32" t="s">
        <v>280</v>
      </c>
      <c r="F65" s="32" t="s">
        <v>148</v>
      </c>
      <c r="G65" s="76" t="s">
        <v>321</v>
      </c>
      <c r="H65" s="32" t="s">
        <v>160</v>
      </c>
      <c r="I65" s="32" t="s">
        <v>115</v>
      </c>
      <c r="J65" s="32"/>
      <c r="K65" s="32"/>
      <c r="L65" s="32"/>
      <c r="M65" s="32"/>
      <c r="N65" s="33">
        <v>143989.53</v>
      </c>
      <c r="O65" s="33">
        <v>23654.2</v>
      </c>
      <c r="P65" s="33">
        <v>0</v>
      </c>
      <c r="Q65" s="33">
        <v>0</v>
      </c>
      <c r="R65" s="33">
        <v>0</v>
      </c>
      <c r="S65" s="33">
        <v>120335.33</v>
      </c>
      <c r="T65" s="34">
        <v>42887</v>
      </c>
      <c r="U65" s="35">
        <v>42979</v>
      </c>
      <c r="V65" s="35">
        <v>43100</v>
      </c>
      <c r="W65" s="36">
        <v>43585</v>
      </c>
      <c r="X65" s="114">
        <v>0</v>
      </c>
      <c r="Y65" s="114">
        <v>0</v>
      </c>
      <c r="Z65" s="114">
        <v>100000</v>
      </c>
      <c r="AA65" s="114">
        <f>S65-Z65</f>
        <v>20335.330000000002</v>
      </c>
      <c r="AB65" s="114">
        <v>0</v>
      </c>
      <c r="AC65" s="114"/>
      <c r="AD65" s="139"/>
      <c r="AE65" s="144"/>
      <c r="AF65" s="145">
        <v>24</v>
      </c>
      <c r="AG65" s="129" t="s">
        <v>244</v>
      </c>
      <c r="AH65" s="129"/>
      <c r="AI65" s="141"/>
      <c r="AJ65" s="144"/>
      <c r="AK65" s="145"/>
      <c r="AL65" s="129"/>
      <c r="AM65" s="129"/>
      <c r="AN65" s="129"/>
      <c r="AO65" s="129"/>
      <c r="AP65" s="129" t="s">
        <v>217</v>
      </c>
      <c r="AQ65" s="129" t="s">
        <v>752</v>
      </c>
      <c r="AR65" s="116">
        <v>1</v>
      </c>
      <c r="AS65" s="129" t="s">
        <v>216</v>
      </c>
      <c r="AT65" s="129" t="s">
        <v>750</v>
      </c>
      <c r="AU65" s="118">
        <v>342</v>
      </c>
      <c r="AV65" s="129"/>
      <c r="AW65" s="129"/>
      <c r="AX65" s="118"/>
      <c r="AY65" s="129"/>
      <c r="AZ65" s="129"/>
      <c r="BA65" s="129"/>
      <c r="BB65" s="129"/>
      <c r="BC65" s="129"/>
      <c r="BD65" s="129"/>
      <c r="BE65" s="129"/>
      <c r="BF65" s="129"/>
      <c r="BG65" s="141"/>
      <c r="BH65" s="57" t="s">
        <v>874</v>
      </c>
      <c r="BI65" s="364" t="s">
        <v>941</v>
      </c>
      <c r="BJ65" s="146"/>
      <c r="BK65" s="146"/>
      <c r="BL65" s="146"/>
      <c r="BM65" s="146"/>
      <c r="BN65" s="146"/>
      <c r="BO65" s="146"/>
      <c r="BP65" s="146"/>
      <c r="BQ65" s="146"/>
      <c r="BR65" s="146"/>
      <c r="BS65" s="146"/>
      <c r="BT65" s="146"/>
      <c r="BU65" s="146"/>
      <c r="BV65" s="146"/>
      <c r="BW65" s="146"/>
      <c r="BX65" s="146"/>
      <c r="BY65" s="146"/>
      <c r="BZ65" s="146"/>
      <c r="CA65" s="146"/>
      <c r="CB65" s="146"/>
      <c r="CC65" s="146"/>
      <c r="CD65" s="146"/>
      <c r="CE65" s="146"/>
      <c r="CF65" s="146"/>
      <c r="CG65" s="146"/>
      <c r="CH65" s="146"/>
      <c r="CI65" s="146"/>
      <c r="CJ65" s="146"/>
      <c r="CK65" s="146"/>
      <c r="CL65" s="146"/>
      <c r="CM65" s="146"/>
      <c r="CN65" s="146"/>
      <c r="CO65" s="146"/>
      <c r="CP65" s="146"/>
      <c r="CQ65" s="146"/>
      <c r="CR65" s="146"/>
      <c r="CS65" s="146"/>
      <c r="CT65" s="146"/>
      <c r="CU65" s="146"/>
      <c r="CV65" s="146"/>
      <c r="CW65" s="146"/>
      <c r="CX65" s="146"/>
      <c r="CY65" s="146"/>
      <c r="CZ65" s="146"/>
      <c r="DA65" s="146"/>
      <c r="DB65" s="146"/>
      <c r="DC65" s="146"/>
      <c r="DD65" s="146"/>
      <c r="DE65" s="146"/>
      <c r="DF65" s="146"/>
      <c r="DG65" s="146"/>
      <c r="DH65" s="146"/>
      <c r="DI65" s="146"/>
      <c r="DJ65" s="146"/>
      <c r="DK65" s="146"/>
      <c r="DL65" s="146"/>
      <c r="DM65" s="146"/>
      <c r="DN65" s="146"/>
      <c r="DO65" s="146"/>
      <c r="DP65" s="146"/>
      <c r="DQ65" s="146"/>
      <c r="DR65" s="146"/>
      <c r="DS65" s="146"/>
      <c r="DT65" s="146"/>
      <c r="DU65" s="146"/>
      <c r="DV65" s="146"/>
      <c r="DW65" s="146"/>
      <c r="DX65" s="146"/>
      <c r="DY65" s="146"/>
      <c r="DZ65" s="146"/>
      <c r="EA65" s="146"/>
      <c r="EB65" s="146"/>
      <c r="EC65" s="146"/>
      <c r="ED65" s="146"/>
      <c r="EE65" s="146"/>
      <c r="EF65" s="146"/>
      <c r="EG65" s="146"/>
      <c r="EH65" s="146"/>
      <c r="EI65" s="146"/>
      <c r="EJ65" s="146"/>
      <c r="EK65" s="146"/>
      <c r="EL65" s="146"/>
      <c r="EM65" s="146"/>
      <c r="EN65" s="146"/>
      <c r="EO65" s="146"/>
      <c r="EP65" s="146"/>
      <c r="EQ65" s="146"/>
      <c r="ER65" s="146"/>
      <c r="ES65" s="146"/>
      <c r="ET65" s="146"/>
    </row>
    <row r="66" spans="1:150" s="147" customFormat="1" ht="25.5" customHeight="1" x14ac:dyDescent="0.25">
      <c r="A66" s="53" t="s">
        <v>137</v>
      </c>
      <c r="B66" s="53" t="s">
        <v>431</v>
      </c>
      <c r="C66" s="53" t="s">
        <v>432</v>
      </c>
      <c r="D66" s="32" t="s">
        <v>433</v>
      </c>
      <c r="E66" s="32" t="s">
        <v>297</v>
      </c>
      <c r="F66" s="32" t="s">
        <v>148</v>
      </c>
      <c r="G66" s="32" t="s">
        <v>326</v>
      </c>
      <c r="H66" s="32" t="s">
        <v>160</v>
      </c>
      <c r="I66" s="32" t="s">
        <v>115</v>
      </c>
      <c r="J66" s="32"/>
      <c r="K66" s="32"/>
      <c r="L66" s="32"/>
      <c r="M66" s="32"/>
      <c r="N66" s="33">
        <v>179893.5</v>
      </c>
      <c r="O66" s="33">
        <v>26984.04</v>
      </c>
      <c r="P66" s="33">
        <v>0</v>
      </c>
      <c r="Q66" s="33">
        <v>0</v>
      </c>
      <c r="R66" s="33">
        <v>0</v>
      </c>
      <c r="S66" s="33">
        <v>152909.46</v>
      </c>
      <c r="T66" s="34">
        <v>42887</v>
      </c>
      <c r="U66" s="35">
        <v>43009</v>
      </c>
      <c r="V66" s="35">
        <v>43100</v>
      </c>
      <c r="W66" s="36">
        <v>43585</v>
      </c>
      <c r="X66" s="114">
        <v>0</v>
      </c>
      <c r="Y66" s="114">
        <v>0</v>
      </c>
      <c r="Z66" s="114">
        <v>100000</v>
      </c>
      <c r="AA66" s="114">
        <v>53887</v>
      </c>
      <c r="AB66" s="114">
        <v>0</v>
      </c>
      <c r="AC66" s="114"/>
      <c r="AD66" s="139"/>
      <c r="AE66" s="144"/>
      <c r="AF66" s="145">
        <v>24</v>
      </c>
      <c r="AG66" s="129" t="s">
        <v>244</v>
      </c>
      <c r="AH66" s="129"/>
      <c r="AI66" s="141"/>
      <c r="AJ66" s="144"/>
      <c r="AK66" s="145"/>
      <c r="AL66" s="129"/>
      <c r="AM66" s="129"/>
      <c r="AN66" s="129"/>
      <c r="AO66" s="129"/>
      <c r="AP66" s="129" t="s">
        <v>217</v>
      </c>
      <c r="AQ66" s="129" t="s">
        <v>752</v>
      </c>
      <c r="AR66" s="129">
        <v>1</v>
      </c>
      <c r="AS66" s="129" t="s">
        <v>216</v>
      </c>
      <c r="AT66" s="129" t="s">
        <v>750</v>
      </c>
      <c r="AU66" s="118">
        <v>269</v>
      </c>
      <c r="AV66" s="129"/>
      <c r="AW66" s="129"/>
      <c r="AX66" s="118"/>
      <c r="AY66" s="129"/>
      <c r="AZ66" s="129"/>
      <c r="BA66" s="129"/>
      <c r="BB66" s="129"/>
      <c r="BC66" s="129"/>
      <c r="BD66" s="129"/>
      <c r="BE66" s="129"/>
      <c r="BF66" s="129"/>
      <c r="BG66" s="141"/>
      <c r="BH66" s="57" t="s">
        <v>875</v>
      </c>
      <c r="BI66" s="364" t="s">
        <v>941</v>
      </c>
      <c r="BJ66" s="146"/>
      <c r="BK66" s="146"/>
      <c r="BL66" s="146"/>
      <c r="BM66" s="146"/>
      <c r="BN66" s="146"/>
      <c r="BO66" s="146"/>
      <c r="BP66" s="146"/>
      <c r="BQ66" s="146"/>
      <c r="BR66" s="146"/>
      <c r="BS66" s="146"/>
      <c r="BT66" s="146"/>
      <c r="BU66" s="146"/>
      <c r="BV66" s="146"/>
      <c r="BW66" s="146"/>
      <c r="BX66" s="146"/>
      <c r="BY66" s="146"/>
      <c r="BZ66" s="146"/>
      <c r="CA66" s="146"/>
      <c r="CB66" s="146"/>
      <c r="CC66" s="146"/>
      <c r="CD66" s="146"/>
      <c r="CE66" s="146"/>
      <c r="CF66" s="146"/>
      <c r="CG66" s="146"/>
      <c r="CH66" s="146"/>
      <c r="CI66" s="146"/>
      <c r="CJ66" s="146"/>
      <c r="CK66" s="146"/>
      <c r="CL66" s="146"/>
      <c r="CM66" s="146"/>
      <c r="CN66" s="146"/>
      <c r="CO66" s="146"/>
      <c r="CP66" s="146"/>
      <c r="CQ66" s="146"/>
      <c r="CR66" s="146"/>
      <c r="CS66" s="146"/>
      <c r="CT66" s="146"/>
      <c r="CU66" s="146"/>
      <c r="CV66" s="146"/>
      <c r="CW66" s="146"/>
      <c r="CX66" s="146"/>
      <c r="CY66" s="146"/>
      <c r="CZ66" s="146"/>
      <c r="DA66" s="146"/>
      <c r="DB66" s="146"/>
      <c r="DC66" s="146"/>
      <c r="DD66" s="146"/>
      <c r="DE66" s="146"/>
      <c r="DF66" s="146"/>
      <c r="DG66" s="146"/>
      <c r="DH66" s="146"/>
      <c r="DI66" s="146"/>
      <c r="DJ66" s="146"/>
      <c r="DK66" s="146"/>
      <c r="DL66" s="146"/>
      <c r="DM66" s="146"/>
      <c r="DN66" s="146"/>
      <c r="DO66" s="146"/>
      <c r="DP66" s="146"/>
      <c r="DQ66" s="146"/>
      <c r="DR66" s="146"/>
      <c r="DS66" s="146"/>
      <c r="DT66" s="146"/>
      <c r="DU66" s="146"/>
      <c r="DV66" s="146"/>
      <c r="DW66" s="146"/>
      <c r="DX66" s="146"/>
      <c r="DY66" s="146"/>
      <c r="DZ66" s="146"/>
      <c r="EA66" s="146"/>
      <c r="EB66" s="146"/>
      <c r="EC66" s="146"/>
      <c r="ED66" s="146"/>
      <c r="EE66" s="146"/>
      <c r="EF66" s="146"/>
      <c r="EG66" s="146"/>
      <c r="EH66" s="146"/>
      <c r="EI66" s="146"/>
      <c r="EJ66" s="146"/>
      <c r="EK66" s="146"/>
      <c r="EL66" s="146"/>
      <c r="EM66" s="146"/>
      <c r="EN66" s="146"/>
      <c r="EO66" s="146"/>
      <c r="EP66" s="146"/>
      <c r="EQ66" s="146"/>
      <c r="ER66" s="146"/>
      <c r="ES66" s="146"/>
      <c r="ET66" s="146"/>
    </row>
    <row r="67" spans="1:150" s="147" customFormat="1" ht="25.5" customHeight="1" x14ac:dyDescent="0.25">
      <c r="A67" s="53" t="s">
        <v>138</v>
      </c>
      <c r="B67" s="53" t="s">
        <v>434</v>
      </c>
      <c r="C67" s="53" t="s">
        <v>435</v>
      </c>
      <c r="D67" s="32" t="s">
        <v>436</v>
      </c>
      <c r="E67" s="32" t="s">
        <v>272</v>
      </c>
      <c r="F67" s="32" t="s">
        <v>148</v>
      </c>
      <c r="G67" s="32" t="s">
        <v>290</v>
      </c>
      <c r="H67" s="32" t="s">
        <v>160</v>
      </c>
      <c r="I67" s="32" t="s">
        <v>115</v>
      </c>
      <c r="J67" s="32"/>
      <c r="K67" s="32"/>
      <c r="L67" s="32"/>
      <c r="M67" s="32"/>
      <c r="N67" s="33">
        <v>324610.48</v>
      </c>
      <c r="O67" s="33">
        <v>107117.26</v>
      </c>
      <c r="P67" s="33">
        <v>0</v>
      </c>
      <c r="Q67" s="33">
        <v>0</v>
      </c>
      <c r="R67" s="33">
        <v>0</v>
      </c>
      <c r="S67" s="33">
        <v>217493.22</v>
      </c>
      <c r="T67" s="34">
        <v>42887</v>
      </c>
      <c r="U67" s="35">
        <v>43098</v>
      </c>
      <c r="V67" s="35">
        <v>43190</v>
      </c>
      <c r="W67" s="36" t="s">
        <v>1306</v>
      </c>
      <c r="X67" s="114">
        <v>0</v>
      </c>
      <c r="Y67" s="114">
        <v>0</v>
      </c>
      <c r="Z67" s="114">
        <v>88000</v>
      </c>
      <c r="AA67" s="114">
        <v>100000</v>
      </c>
      <c r="AB67" s="114">
        <v>24733</v>
      </c>
      <c r="AC67" s="114"/>
      <c r="AD67" s="139"/>
      <c r="AE67" s="144"/>
      <c r="AF67" s="145">
        <v>24</v>
      </c>
      <c r="AG67" s="129" t="s">
        <v>244</v>
      </c>
      <c r="AH67" s="129"/>
      <c r="AI67" s="141"/>
      <c r="AJ67" s="144"/>
      <c r="AK67" s="145"/>
      <c r="AL67" s="129"/>
      <c r="AM67" s="129"/>
      <c r="AN67" s="129"/>
      <c r="AO67" s="129"/>
      <c r="AP67" s="129" t="s">
        <v>217</v>
      </c>
      <c r="AQ67" s="129" t="s">
        <v>752</v>
      </c>
      <c r="AR67" s="129">
        <v>1</v>
      </c>
      <c r="AS67" s="129" t="s">
        <v>216</v>
      </c>
      <c r="AT67" s="129" t="s">
        <v>750</v>
      </c>
      <c r="AU67" s="118">
        <v>650</v>
      </c>
      <c r="AV67" s="129"/>
      <c r="AW67" s="129"/>
      <c r="AX67" s="118"/>
      <c r="AY67" s="129"/>
      <c r="AZ67" s="129"/>
      <c r="BA67" s="129"/>
      <c r="BB67" s="129"/>
      <c r="BC67" s="129"/>
      <c r="BD67" s="129"/>
      <c r="BE67" s="129"/>
      <c r="BF67" s="129"/>
      <c r="BG67" s="141"/>
      <c r="BH67" s="57" t="s">
        <v>876</v>
      </c>
      <c r="BI67" s="364" t="s">
        <v>941</v>
      </c>
      <c r="BJ67" s="146"/>
      <c r="BK67" s="146"/>
      <c r="BL67" s="146"/>
      <c r="BM67" s="146"/>
      <c r="BN67" s="146"/>
      <c r="BO67" s="146"/>
      <c r="BP67" s="146"/>
      <c r="BQ67" s="146"/>
      <c r="BR67" s="146"/>
      <c r="BS67" s="146"/>
      <c r="BT67" s="146"/>
      <c r="BU67" s="146"/>
      <c r="BV67" s="146"/>
      <c r="BW67" s="146"/>
      <c r="BX67" s="146"/>
      <c r="BY67" s="146"/>
      <c r="BZ67" s="146"/>
      <c r="CA67" s="146"/>
      <c r="CB67" s="146"/>
      <c r="CC67" s="146"/>
      <c r="CD67" s="146"/>
      <c r="CE67" s="146"/>
      <c r="CF67" s="146"/>
      <c r="CG67" s="146"/>
      <c r="CH67" s="146"/>
      <c r="CI67" s="146"/>
      <c r="CJ67" s="146"/>
      <c r="CK67" s="146"/>
      <c r="CL67" s="146"/>
      <c r="CM67" s="146"/>
      <c r="CN67" s="146"/>
      <c r="CO67" s="146"/>
      <c r="CP67" s="146"/>
      <c r="CQ67" s="146"/>
      <c r="CR67" s="146"/>
      <c r="CS67" s="146"/>
      <c r="CT67" s="146"/>
      <c r="CU67" s="146"/>
      <c r="CV67" s="146"/>
      <c r="CW67" s="146"/>
      <c r="CX67" s="146"/>
      <c r="CY67" s="146"/>
      <c r="CZ67" s="146"/>
      <c r="DA67" s="146"/>
      <c r="DB67" s="146"/>
      <c r="DC67" s="146"/>
      <c r="DD67" s="146"/>
      <c r="DE67" s="146"/>
      <c r="DF67" s="146"/>
      <c r="DG67" s="146"/>
      <c r="DH67" s="146"/>
      <c r="DI67" s="146"/>
      <c r="DJ67" s="146"/>
      <c r="DK67" s="146"/>
      <c r="DL67" s="146"/>
      <c r="DM67" s="146"/>
      <c r="DN67" s="146"/>
      <c r="DO67" s="146"/>
      <c r="DP67" s="146"/>
      <c r="DQ67" s="146"/>
      <c r="DR67" s="146"/>
      <c r="DS67" s="146"/>
      <c r="DT67" s="146"/>
      <c r="DU67" s="146"/>
      <c r="DV67" s="146"/>
      <c r="DW67" s="146"/>
      <c r="DX67" s="146"/>
      <c r="DY67" s="146"/>
      <c r="DZ67" s="146"/>
      <c r="EA67" s="146"/>
      <c r="EB67" s="146"/>
      <c r="EC67" s="146"/>
      <c r="ED67" s="146"/>
      <c r="EE67" s="146"/>
      <c r="EF67" s="146"/>
      <c r="EG67" s="146"/>
      <c r="EH67" s="146"/>
      <c r="EI67" s="146"/>
      <c r="EJ67" s="146"/>
      <c r="EK67" s="146"/>
      <c r="EL67" s="146"/>
      <c r="EM67" s="146"/>
      <c r="EN67" s="146"/>
      <c r="EO67" s="146"/>
      <c r="EP67" s="146"/>
      <c r="EQ67" s="146"/>
      <c r="ER67" s="146"/>
      <c r="ES67" s="146"/>
      <c r="ET67" s="146"/>
    </row>
    <row r="68" spans="1:150" s="147" customFormat="1" ht="25.5" customHeight="1" x14ac:dyDescent="0.25">
      <c r="A68" s="53" t="s">
        <v>139</v>
      </c>
      <c r="B68" s="53" t="s">
        <v>437</v>
      </c>
      <c r="C68" s="53" t="s">
        <v>438</v>
      </c>
      <c r="D68" s="32" t="s">
        <v>439</v>
      </c>
      <c r="E68" s="32" t="s">
        <v>440</v>
      </c>
      <c r="F68" s="32" t="s">
        <v>148</v>
      </c>
      <c r="G68" s="32" t="s">
        <v>417</v>
      </c>
      <c r="H68" s="32" t="s">
        <v>160</v>
      </c>
      <c r="I68" s="32" t="s">
        <v>115</v>
      </c>
      <c r="J68" s="32"/>
      <c r="K68" s="32"/>
      <c r="L68" s="32"/>
      <c r="M68" s="32"/>
      <c r="N68" s="33">
        <v>92842.82</v>
      </c>
      <c r="O68" s="33">
        <v>28431.83</v>
      </c>
      <c r="P68" s="33">
        <v>0</v>
      </c>
      <c r="Q68" s="33">
        <v>0</v>
      </c>
      <c r="R68" s="33">
        <v>0</v>
      </c>
      <c r="S68" s="33">
        <v>64410.99</v>
      </c>
      <c r="T68" s="34">
        <v>42887</v>
      </c>
      <c r="U68" s="35">
        <v>42948</v>
      </c>
      <c r="V68" s="35">
        <v>43100</v>
      </c>
      <c r="W68" s="36">
        <v>43585</v>
      </c>
      <c r="X68" s="114">
        <v>0</v>
      </c>
      <c r="Y68" s="114">
        <v>0</v>
      </c>
      <c r="Z68" s="114">
        <v>42000</v>
      </c>
      <c r="AA68" s="114">
        <v>22411</v>
      </c>
      <c r="AB68" s="114">
        <v>0</v>
      </c>
      <c r="AC68" s="114"/>
      <c r="AD68" s="139"/>
      <c r="AE68" s="144"/>
      <c r="AF68" s="145">
        <v>24</v>
      </c>
      <c r="AG68" s="129" t="s">
        <v>244</v>
      </c>
      <c r="AH68" s="129"/>
      <c r="AI68" s="141"/>
      <c r="AJ68" s="144"/>
      <c r="AK68" s="145"/>
      <c r="AL68" s="129"/>
      <c r="AM68" s="129"/>
      <c r="AN68" s="129"/>
      <c r="AO68" s="129"/>
      <c r="AP68" s="129" t="s">
        <v>217</v>
      </c>
      <c r="AQ68" s="129" t="s">
        <v>752</v>
      </c>
      <c r="AR68" s="129">
        <v>1</v>
      </c>
      <c r="AS68" s="129" t="s">
        <v>216</v>
      </c>
      <c r="AT68" s="129" t="s">
        <v>750</v>
      </c>
      <c r="AU68" s="118">
        <v>60</v>
      </c>
      <c r="AV68" s="129"/>
      <c r="AW68" s="129"/>
      <c r="AX68" s="118"/>
      <c r="AY68" s="129"/>
      <c r="AZ68" s="129"/>
      <c r="BA68" s="129"/>
      <c r="BB68" s="129"/>
      <c r="BC68" s="129"/>
      <c r="BD68" s="129"/>
      <c r="BE68" s="129"/>
      <c r="BF68" s="129"/>
      <c r="BG68" s="141"/>
      <c r="BH68" s="57" t="s">
        <v>873</v>
      </c>
      <c r="BI68" s="364" t="s">
        <v>941</v>
      </c>
      <c r="BJ68" s="146"/>
      <c r="BK68" s="146"/>
      <c r="BL68" s="146"/>
      <c r="BM68" s="146"/>
      <c r="BN68" s="146"/>
      <c r="BO68" s="146"/>
      <c r="BP68" s="146"/>
      <c r="BQ68" s="146"/>
      <c r="BR68" s="146"/>
      <c r="BS68" s="146"/>
      <c r="BT68" s="146"/>
      <c r="BU68" s="146"/>
      <c r="BV68" s="146"/>
      <c r="BW68" s="146"/>
      <c r="BX68" s="146"/>
      <c r="BY68" s="146"/>
      <c r="BZ68" s="146"/>
      <c r="CA68" s="146"/>
      <c r="CB68" s="146"/>
      <c r="CC68" s="146"/>
      <c r="CD68" s="146"/>
      <c r="CE68" s="146"/>
      <c r="CF68" s="146"/>
      <c r="CG68" s="146"/>
      <c r="CH68" s="146"/>
      <c r="CI68" s="146"/>
      <c r="CJ68" s="146"/>
      <c r="CK68" s="146"/>
      <c r="CL68" s="146"/>
      <c r="CM68" s="146"/>
      <c r="CN68" s="146"/>
      <c r="CO68" s="146"/>
      <c r="CP68" s="146"/>
      <c r="CQ68" s="146"/>
      <c r="CR68" s="146"/>
      <c r="CS68" s="146"/>
      <c r="CT68" s="146"/>
      <c r="CU68" s="146"/>
      <c r="CV68" s="146"/>
      <c r="CW68" s="146"/>
      <c r="CX68" s="146"/>
      <c r="CY68" s="146"/>
      <c r="CZ68" s="146"/>
      <c r="DA68" s="146"/>
      <c r="DB68" s="146"/>
      <c r="DC68" s="146"/>
      <c r="DD68" s="146"/>
      <c r="DE68" s="146"/>
      <c r="DF68" s="146"/>
      <c r="DG68" s="146"/>
      <c r="DH68" s="146"/>
      <c r="DI68" s="146"/>
      <c r="DJ68" s="146"/>
      <c r="DK68" s="146"/>
      <c r="DL68" s="146"/>
      <c r="DM68" s="146"/>
      <c r="DN68" s="146"/>
      <c r="DO68" s="146"/>
      <c r="DP68" s="146"/>
      <c r="DQ68" s="146"/>
      <c r="DR68" s="146"/>
      <c r="DS68" s="146"/>
      <c r="DT68" s="146"/>
      <c r="DU68" s="146"/>
      <c r="DV68" s="146"/>
      <c r="DW68" s="146"/>
      <c r="DX68" s="146"/>
      <c r="DY68" s="146"/>
      <c r="DZ68" s="146"/>
      <c r="EA68" s="146"/>
      <c r="EB68" s="146"/>
      <c r="EC68" s="146"/>
      <c r="ED68" s="146"/>
      <c r="EE68" s="146"/>
      <c r="EF68" s="146"/>
      <c r="EG68" s="146"/>
      <c r="EH68" s="146"/>
      <c r="EI68" s="146"/>
      <c r="EJ68" s="146"/>
      <c r="EK68" s="146"/>
      <c r="EL68" s="146"/>
      <c r="EM68" s="146"/>
      <c r="EN68" s="146"/>
      <c r="EO68" s="146"/>
      <c r="EP68" s="146"/>
      <c r="EQ68" s="146"/>
      <c r="ER68" s="146"/>
      <c r="ES68" s="146"/>
      <c r="ET68" s="146"/>
    </row>
    <row r="69" spans="1:150" s="113" customFormat="1" ht="25.5" customHeight="1" x14ac:dyDescent="0.25">
      <c r="A69" s="20" t="s">
        <v>93</v>
      </c>
      <c r="B69" s="21" t="s">
        <v>83</v>
      </c>
      <c r="C69" s="21"/>
      <c r="D69" s="22" t="s">
        <v>441</v>
      </c>
      <c r="E69" s="23"/>
      <c r="F69" s="23"/>
      <c r="G69" s="23"/>
      <c r="H69" s="23"/>
      <c r="I69" s="23"/>
      <c r="J69" s="23"/>
      <c r="K69" s="23"/>
      <c r="L69" s="23"/>
      <c r="M69" s="23"/>
      <c r="N69" s="23"/>
      <c r="O69" s="23"/>
      <c r="P69" s="23"/>
      <c r="Q69" s="23"/>
      <c r="R69" s="23"/>
      <c r="S69" s="24"/>
      <c r="T69" s="25"/>
      <c r="U69" s="38"/>
      <c r="V69" s="38"/>
      <c r="W69" s="28" t="s">
        <v>275</v>
      </c>
      <c r="X69" s="108"/>
      <c r="Y69" s="108"/>
      <c r="Z69" s="108"/>
      <c r="AA69" s="108"/>
      <c r="AB69" s="108"/>
      <c r="AC69" s="108"/>
      <c r="AD69" s="138"/>
      <c r="AE69" s="109"/>
      <c r="AF69" s="112"/>
      <c r="AG69" s="110"/>
      <c r="AH69" s="110"/>
      <c r="AI69" s="111"/>
      <c r="AJ69" s="109"/>
      <c r="AK69" s="112"/>
      <c r="AL69" s="110"/>
      <c r="AM69" s="110"/>
      <c r="AN69" s="110"/>
      <c r="AO69" s="110"/>
      <c r="AP69" s="110"/>
      <c r="AQ69" s="110"/>
      <c r="AR69" s="110"/>
      <c r="AS69" s="110"/>
      <c r="AT69" s="110"/>
      <c r="AU69" s="110"/>
      <c r="AV69" s="110"/>
      <c r="AW69" s="110"/>
      <c r="AX69" s="110"/>
      <c r="AY69" s="110"/>
      <c r="AZ69" s="110"/>
      <c r="BA69" s="110"/>
      <c r="BB69" s="110"/>
      <c r="BC69" s="110"/>
      <c r="BD69" s="110"/>
      <c r="BE69" s="110"/>
      <c r="BF69" s="110"/>
      <c r="BG69" s="111"/>
      <c r="BH69" s="57"/>
      <c r="BI69" s="364" t="s">
        <v>275</v>
      </c>
      <c r="BJ69" s="101"/>
      <c r="BK69" s="101"/>
      <c r="BL69" s="101"/>
      <c r="BM69" s="101"/>
      <c r="BN69" s="101"/>
      <c r="BO69" s="101"/>
      <c r="BP69" s="101"/>
      <c r="BQ69" s="101"/>
      <c r="BR69" s="101"/>
      <c r="BS69" s="101"/>
      <c r="BT69" s="101"/>
      <c r="BU69" s="101"/>
      <c r="BV69" s="101"/>
      <c r="BW69" s="101"/>
      <c r="BX69" s="101"/>
      <c r="BY69" s="101"/>
      <c r="BZ69" s="101"/>
      <c r="CA69" s="101"/>
      <c r="CB69" s="101"/>
      <c r="CC69" s="101"/>
      <c r="CD69" s="101"/>
      <c r="CE69" s="101"/>
      <c r="CF69" s="101"/>
      <c r="CG69" s="101"/>
      <c r="CH69" s="101"/>
      <c r="CI69" s="101"/>
      <c r="CJ69" s="101"/>
      <c r="CK69" s="101"/>
      <c r="CL69" s="101"/>
      <c r="CM69" s="101"/>
      <c r="CN69" s="101"/>
      <c r="CO69" s="101"/>
      <c r="CP69" s="101"/>
      <c r="CQ69" s="101"/>
      <c r="CR69" s="101"/>
      <c r="CS69" s="101"/>
      <c r="CT69" s="101"/>
      <c r="CU69" s="101"/>
      <c r="CV69" s="101"/>
      <c r="CW69" s="101"/>
      <c r="CX69" s="101"/>
      <c r="CY69" s="101"/>
      <c r="CZ69" s="101"/>
      <c r="DA69" s="101"/>
      <c r="DB69" s="101"/>
      <c r="DC69" s="101"/>
      <c r="DD69" s="101"/>
      <c r="DE69" s="101"/>
      <c r="DF69" s="101"/>
      <c r="DG69" s="101"/>
      <c r="DH69" s="101"/>
      <c r="DI69" s="101"/>
      <c r="DJ69" s="101"/>
      <c r="DK69" s="101"/>
      <c r="DL69" s="101"/>
      <c r="DM69" s="101"/>
      <c r="DN69" s="101"/>
      <c r="DO69" s="101"/>
      <c r="DP69" s="101"/>
      <c r="DQ69" s="101"/>
      <c r="DR69" s="101"/>
      <c r="DS69" s="101"/>
      <c r="DT69" s="101"/>
      <c r="DU69" s="101"/>
      <c r="DV69" s="101"/>
      <c r="DW69" s="101"/>
      <c r="DX69" s="101"/>
      <c r="DY69" s="101"/>
      <c r="DZ69" s="101"/>
      <c r="EA69" s="101"/>
      <c r="EB69" s="101"/>
      <c r="EC69" s="101"/>
      <c r="ED69" s="101"/>
      <c r="EE69" s="101"/>
      <c r="EF69" s="101"/>
      <c r="EG69" s="101"/>
      <c r="EH69" s="101"/>
      <c r="EI69" s="101"/>
      <c r="EJ69" s="101"/>
      <c r="EK69" s="101"/>
      <c r="EL69" s="101"/>
      <c r="EM69" s="101"/>
      <c r="EN69" s="101"/>
      <c r="EO69" s="101"/>
      <c r="EP69" s="101"/>
      <c r="EQ69" s="101"/>
      <c r="ER69" s="101"/>
      <c r="ES69" s="101"/>
      <c r="ET69" s="101"/>
    </row>
    <row r="70" spans="1:150" ht="25.5" customHeight="1" x14ac:dyDescent="0.25">
      <c r="A70" s="53" t="s">
        <v>141</v>
      </c>
      <c r="B70" s="53" t="s">
        <v>442</v>
      </c>
      <c r="C70" s="53" t="s">
        <v>443</v>
      </c>
      <c r="D70" s="77" t="s">
        <v>444</v>
      </c>
      <c r="E70" s="31" t="s">
        <v>266</v>
      </c>
      <c r="F70" s="32" t="s">
        <v>148</v>
      </c>
      <c r="G70" s="32" t="s">
        <v>417</v>
      </c>
      <c r="H70" s="32" t="s">
        <v>149</v>
      </c>
      <c r="I70" s="32" t="s">
        <v>115</v>
      </c>
      <c r="J70" s="32"/>
      <c r="K70" s="32"/>
      <c r="L70" s="32"/>
      <c r="M70" s="32"/>
      <c r="N70" s="33">
        <v>723024.09</v>
      </c>
      <c r="O70" s="33">
        <v>326176.25</v>
      </c>
      <c r="P70" s="33">
        <v>32176.85</v>
      </c>
      <c r="Q70" s="33"/>
      <c r="R70" s="33"/>
      <c r="S70" s="33">
        <v>364670.99</v>
      </c>
      <c r="T70" s="34">
        <v>43009</v>
      </c>
      <c r="U70" s="35">
        <v>43070</v>
      </c>
      <c r="V70" s="35">
        <v>43190</v>
      </c>
      <c r="W70" s="36">
        <v>43799</v>
      </c>
      <c r="X70" s="114">
        <v>0</v>
      </c>
      <c r="Y70" s="114">
        <v>0</v>
      </c>
      <c r="Z70" s="114">
        <v>135427</v>
      </c>
      <c r="AA70" s="114">
        <f>S70-Z70</f>
        <v>229243.99</v>
      </c>
      <c r="AB70" s="114">
        <v>0</v>
      </c>
      <c r="AC70" s="114"/>
      <c r="AD70" s="139"/>
      <c r="AE70" s="115"/>
      <c r="AF70" s="119">
        <v>23</v>
      </c>
      <c r="AG70" s="129" t="s">
        <v>753</v>
      </c>
      <c r="AH70" s="120"/>
      <c r="AI70" s="135"/>
      <c r="AJ70" s="136"/>
      <c r="AK70" s="119"/>
      <c r="AL70" s="120"/>
      <c r="AM70" s="120"/>
      <c r="AN70" s="120"/>
      <c r="AO70" s="120"/>
      <c r="AP70" s="120" t="s">
        <v>216</v>
      </c>
      <c r="AQ70" s="162" t="s">
        <v>750</v>
      </c>
      <c r="AR70" s="120">
        <v>261</v>
      </c>
      <c r="AS70" s="120" t="s">
        <v>208</v>
      </c>
      <c r="AT70" s="129" t="s">
        <v>209</v>
      </c>
      <c r="AU70" s="120">
        <v>1</v>
      </c>
      <c r="AV70" s="118" t="s">
        <v>210</v>
      </c>
      <c r="AW70" s="118" t="s">
        <v>211</v>
      </c>
      <c r="AX70" s="118">
        <v>5</v>
      </c>
      <c r="AY70" s="120" t="s">
        <v>206</v>
      </c>
      <c r="AZ70" s="140" t="s">
        <v>207</v>
      </c>
      <c r="BA70" s="120">
        <v>100</v>
      </c>
      <c r="BB70" s="115"/>
      <c r="BC70" s="115"/>
      <c r="BD70" s="115"/>
      <c r="BE70" s="115"/>
      <c r="BF70" s="115"/>
      <c r="BG70" s="366"/>
      <c r="BH70" s="57" t="s">
        <v>867</v>
      </c>
      <c r="BI70" s="364" t="s">
        <v>939</v>
      </c>
      <c r="BJ70" s="122"/>
      <c r="BK70" s="122"/>
      <c r="BL70" s="122"/>
      <c r="BM70" s="122"/>
      <c r="BN70" s="122"/>
    </row>
    <row r="71" spans="1:150" ht="41.25" customHeight="1" x14ac:dyDescent="0.25">
      <c r="A71" s="53" t="s">
        <v>142</v>
      </c>
      <c r="B71" s="53" t="s">
        <v>445</v>
      </c>
      <c r="C71" s="53" t="s">
        <v>446</v>
      </c>
      <c r="D71" s="77" t="s">
        <v>447</v>
      </c>
      <c r="E71" s="31" t="s">
        <v>297</v>
      </c>
      <c r="F71" s="32" t="s">
        <v>148</v>
      </c>
      <c r="G71" s="32" t="s">
        <v>399</v>
      </c>
      <c r="H71" s="32" t="s">
        <v>149</v>
      </c>
      <c r="I71" s="32" t="s">
        <v>115</v>
      </c>
      <c r="J71" s="32"/>
      <c r="K71" s="32"/>
      <c r="L71" s="32"/>
      <c r="M71" s="32"/>
      <c r="N71" s="33">
        <v>258030.9</v>
      </c>
      <c r="O71" s="33">
        <v>35286.07</v>
      </c>
      <c r="P71" s="33">
        <v>18060.39</v>
      </c>
      <c r="Q71" s="33">
        <v>0</v>
      </c>
      <c r="R71" s="33">
        <v>0</v>
      </c>
      <c r="S71" s="33">
        <v>204684.44</v>
      </c>
      <c r="T71" s="34">
        <v>43009</v>
      </c>
      <c r="U71" s="35">
        <v>43070</v>
      </c>
      <c r="V71" s="35">
        <v>43159</v>
      </c>
      <c r="W71" s="36" t="s">
        <v>1305</v>
      </c>
      <c r="X71" s="114"/>
      <c r="Y71" s="114">
        <v>0</v>
      </c>
      <c r="Z71" s="114">
        <v>60000</v>
      </c>
      <c r="AA71" s="114">
        <v>117168</v>
      </c>
      <c r="AB71" s="114">
        <v>15000</v>
      </c>
      <c r="AC71" s="114"/>
      <c r="AD71" s="139"/>
      <c r="AE71" s="115"/>
      <c r="AF71" s="119">
        <v>23</v>
      </c>
      <c r="AG71" s="129" t="s">
        <v>753</v>
      </c>
      <c r="AH71" s="120"/>
      <c r="AI71" s="135"/>
      <c r="AJ71" s="136"/>
      <c r="AK71" s="119"/>
      <c r="AL71" s="120"/>
      <c r="AM71" s="120"/>
      <c r="AN71" s="120"/>
      <c r="AO71" s="120"/>
      <c r="AP71" s="120" t="s">
        <v>216</v>
      </c>
      <c r="AQ71" s="162" t="s">
        <v>750</v>
      </c>
      <c r="AR71" s="120">
        <v>34</v>
      </c>
      <c r="AS71" s="120" t="s">
        <v>208</v>
      </c>
      <c r="AT71" s="129" t="s">
        <v>209</v>
      </c>
      <c r="AU71" s="120">
        <v>1</v>
      </c>
      <c r="AV71" s="118" t="s">
        <v>210</v>
      </c>
      <c r="AW71" s="118" t="s">
        <v>211</v>
      </c>
      <c r="AX71" s="118">
        <v>2</v>
      </c>
      <c r="AY71" s="118"/>
      <c r="AZ71" s="118"/>
      <c r="BA71" s="118"/>
      <c r="BB71" s="118"/>
      <c r="BC71" s="118"/>
      <c r="BD71" s="118"/>
      <c r="BE71" s="118"/>
      <c r="BF71" s="118"/>
      <c r="BG71" s="367"/>
      <c r="BH71" s="57" t="s">
        <v>868</v>
      </c>
      <c r="BI71" s="364" t="s">
        <v>941</v>
      </c>
      <c r="BJ71" s="122"/>
      <c r="BK71" s="122"/>
      <c r="BL71" s="122"/>
      <c r="BM71" s="122"/>
      <c r="BN71" s="122"/>
    </row>
    <row r="72" spans="1:150" ht="44.25" customHeight="1" x14ac:dyDescent="0.25">
      <c r="A72" s="53" t="s">
        <v>448</v>
      </c>
      <c r="B72" s="53" t="s">
        <v>449</v>
      </c>
      <c r="C72" s="53" t="s">
        <v>450</v>
      </c>
      <c r="D72" s="77" t="s">
        <v>451</v>
      </c>
      <c r="E72" s="31" t="s">
        <v>272</v>
      </c>
      <c r="F72" s="32" t="s">
        <v>148</v>
      </c>
      <c r="G72" s="32" t="s">
        <v>290</v>
      </c>
      <c r="H72" s="32" t="s">
        <v>149</v>
      </c>
      <c r="I72" s="32" t="s">
        <v>115</v>
      </c>
      <c r="J72" s="32"/>
      <c r="K72" s="32"/>
      <c r="L72" s="32"/>
      <c r="M72" s="32"/>
      <c r="N72" s="33">
        <v>297806.55</v>
      </c>
      <c r="O72" s="33">
        <v>22335.51</v>
      </c>
      <c r="P72" s="33">
        <v>22335.47</v>
      </c>
      <c r="Q72" s="33">
        <v>0</v>
      </c>
      <c r="R72" s="33">
        <v>0</v>
      </c>
      <c r="S72" s="33">
        <v>253135.57</v>
      </c>
      <c r="T72" s="34">
        <v>43009</v>
      </c>
      <c r="U72" s="35">
        <v>43070</v>
      </c>
      <c r="V72" s="35">
        <v>43159</v>
      </c>
      <c r="W72" s="36">
        <v>43921</v>
      </c>
      <c r="X72" s="114">
        <v>0</v>
      </c>
      <c r="Y72" s="114">
        <v>0</v>
      </c>
      <c r="Z72" s="114">
        <v>125000</v>
      </c>
      <c r="AA72" s="114">
        <v>125000</v>
      </c>
      <c r="AB72" s="114">
        <f>S72-Z72-AA72</f>
        <v>3135.570000000007</v>
      </c>
      <c r="AC72" s="114"/>
      <c r="AD72" s="139"/>
      <c r="AE72" s="115"/>
      <c r="AF72" s="119">
        <v>23</v>
      </c>
      <c r="AG72" s="129" t="s">
        <v>753</v>
      </c>
      <c r="AH72" s="120"/>
      <c r="AI72" s="135"/>
      <c r="AJ72" s="136"/>
      <c r="AK72" s="119"/>
      <c r="AL72" s="120"/>
      <c r="AM72" s="120"/>
      <c r="AN72" s="120"/>
      <c r="AO72" s="120"/>
      <c r="AP72" s="120" t="s">
        <v>216</v>
      </c>
      <c r="AQ72" s="162" t="s">
        <v>750</v>
      </c>
      <c r="AR72" s="120">
        <v>245</v>
      </c>
      <c r="AS72" s="120" t="s">
        <v>208</v>
      </c>
      <c r="AT72" s="129" t="s">
        <v>209</v>
      </c>
      <c r="AU72" s="120">
        <v>1</v>
      </c>
      <c r="AV72" s="118" t="s">
        <v>210</v>
      </c>
      <c r="AW72" s="118" t="s">
        <v>211</v>
      </c>
      <c r="AX72" s="118">
        <v>6</v>
      </c>
      <c r="AY72" s="118"/>
      <c r="AZ72" s="118"/>
      <c r="BA72" s="118"/>
      <c r="BB72" s="118"/>
      <c r="BC72" s="118"/>
      <c r="BD72" s="118"/>
      <c r="BE72" s="118"/>
      <c r="BF72" s="118"/>
      <c r="BG72" s="367"/>
      <c r="BH72" s="57" t="s">
        <v>866</v>
      </c>
      <c r="BI72" s="364" t="s">
        <v>939</v>
      </c>
      <c r="BJ72" s="122"/>
      <c r="BK72" s="122"/>
      <c r="BL72" s="122"/>
      <c r="BM72" s="122"/>
      <c r="BN72" s="122"/>
    </row>
    <row r="73" spans="1:150" s="165" customFormat="1" ht="24.75" customHeight="1" thickBot="1" x14ac:dyDescent="0.3">
      <c r="A73" s="78" t="s">
        <v>452</v>
      </c>
      <c r="B73" s="79" t="s">
        <v>83</v>
      </c>
      <c r="C73" s="79"/>
      <c r="D73" s="79" t="s">
        <v>453</v>
      </c>
      <c r="E73" s="80"/>
      <c r="F73" s="80"/>
      <c r="G73" s="80"/>
      <c r="H73" s="80"/>
      <c r="I73" s="80"/>
      <c r="J73" s="80"/>
      <c r="K73" s="80"/>
      <c r="L73" s="80"/>
      <c r="M73" s="80"/>
      <c r="N73" s="80"/>
      <c r="O73" s="80"/>
      <c r="P73" s="80"/>
      <c r="Q73" s="80"/>
      <c r="R73" s="80"/>
      <c r="S73" s="80"/>
      <c r="T73" s="81"/>
      <c r="U73" s="82"/>
      <c r="V73" s="82"/>
      <c r="W73" s="83" t="s">
        <v>275</v>
      </c>
      <c r="X73" s="80"/>
      <c r="Y73" s="80"/>
      <c r="Z73" s="80"/>
      <c r="AA73" s="80"/>
      <c r="AB73" s="80"/>
      <c r="AC73" s="80"/>
      <c r="AD73" s="80"/>
      <c r="AE73" s="163"/>
      <c r="AF73" s="80"/>
      <c r="AG73" s="80"/>
      <c r="AH73" s="80"/>
      <c r="AI73" s="80"/>
      <c r="AJ73" s="163"/>
      <c r="AK73" s="80"/>
      <c r="AL73" s="80"/>
      <c r="AM73" s="80"/>
      <c r="AN73" s="80"/>
      <c r="AO73" s="80"/>
      <c r="AP73" s="164"/>
      <c r="AQ73" s="164"/>
      <c r="AR73" s="164"/>
      <c r="AS73" s="164"/>
      <c r="AT73" s="80"/>
      <c r="AU73" s="164"/>
      <c r="AV73" s="164"/>
      <c r="AW73" s="80"/>
      <c r="AX73" s="164"/>
      <c r="AY73" s="164"/>
      <c r="AZ73" s="80"/>
      <c r="BA73" s="164"/>
      <c r="BB73" s="164"/>
      <c r="BC73" s="164"/>
      <c r="BD73" s="164"/>
      <c r="BE73" s="164"/>
      <c r="BF73" s="164"/>
      <c r="BG73" s="164"/>
      <c r="BH73" s="57"/>
      <c r="BI73" s="364" t="s">
        <v>275</v>
      </c>
      <c r="BJ73" s="101"/>
      <c r="BK73" s="101"/>
      <c r="BL73" s="101"/>
      <c r="BM73" s="101"/>
      <c r="BN73" s="101"/>
      <c r="BO73" s="101"/>
      <c r="BP73" s="101"/>
      <c r="BQ73" s="101"/>
      <c r="BR73" s="101"/>
      <c r="BS73" s="101"/>
      <c r="BT73" s="101"/>
      <c r="BU73" s="101"/>
      <c r="BV73" s="101"/>
      <c r="BW73" s="101"/>
      <c r="BX73" s="101"/>
      <c r="BY73" s="101"/>
      <c r="BZ73" s="101"/>
      <c r="CA73" s="101"/>
      <c r="CB73" s="101"/>
      <c r="CC73" s="101"/>
      <c r="CD73" s="101"/>
      <c r="CE73" s="101"/>
      <c r="CF73" s="101"/>
      <c r="CG73" s="101"/>
      <c r="CH73" s="101"/>
      <c r="CI73" s="101"/>
      <c r="CJ73" s="101"/>
      <c r="CK73" s="101"/>
      <c r="CL73" s="101"/>
      <c r="CM73" s="101"/>
      <c r="CN73" s="101"/>
      <c r="CO73" s="101"/>
      <c r="CP73" s="101"/>
      <c r="CQ73" s="101"/>
      <c r="CR73" s="101"/>
      <c r="CS73" s="101"/>
      <c r="CT73" s="101"/>
      <c r="CU73" s="101"/>
      <c r="CV73" s="101"/>
      <c r="CW73" s="101"/>
      <c r="CX73" s="101"/>
      <c r="CY73" s="101"/>
      <c r="CZ73" s="101"/>
      <c r="DA73" s="101"/>
      <c r="DB73" s="101"/>
      <c r="DC73" s="101"/>
      <c r="DD73" s="101"/>
      <c r="DE73" s="101"/>
      <c r="DF73" s="101"/>
      <c r="DG73" s="101"/>
      <c r="DH73" s="101"/>
      <c r="DI73" s="101"/>
      <c r="DJ73" s="101"/>
      <c r="DK73" s="101"/>
      <c r="DL73" s="101"/>
      <c r="DM73" s="101"/>
      <c r="DN73" s="101"/>
      <c r="DO73" s="101"/>
      <c r="DP73" s="101"/>
      <c r="DQ73" s="101"/>
      <c r="DR73" s="101"/>
      <c r="DS73" s="101"/>
      <c r="DT73" s="101"/>
      <c r="DU73" s="101"/>
      <c r="DV73" s="101"/>
      <c r="DW73" s="101"/>
      <c r="DX73" s="101"/>
      <c r="DY73" s="101"/>
      <c r="DZ73" s="101"/>
      <c r="EA73" s="101"/>
      <c r="EB73" s="101"/>
      <c r="EC73" s="101"/>
      <c r="ED73" s="101"/>
      <c r="EE73" s="101"/>
      <c r="EF73" s="101"/>
      <c r="EG73" s="101"/>
      <c r="EH73" s="101"/>
      <c r="EI73" s="101"/>
      <c r="EJ73" s="101"/>
      <c r="EK73" s="101"/>
      <c r="EL73" s="101"/>
      <c r="EM73" s="101"/>
      <c r="EN73" s="101"/>
      <c r="EO73" s="101"/>
      <c r="EP73" s="101"/>
      <c r="EQ73" s="101"/>
      <c r="ER73" s="101"/>
      <c r="ES73" s="101"/>
      <c r="ET73" s="101"/>
    </row>
    <row r="74" spans="1:150" s="113" customFormat="1" ht="25.5" customHeight="1" x14ac:dyDescent="0.25">
      <c r="A74" s="20" t="s">
        <v>94</v>
      </c>
      <c r="B74" s="21" t="s">
        <v>83</v>
      </c>
      <c r="C74" s="21"/>
      <c r="D74" s="22" t="s">
        <v>454</v>
      </c>
      <c r="E74" s="23"/>
      <c r="F74" s="23"/>
      <c r="G74" s="23"/>
      <c r="H74" s="23"/>
      <c r="I74" s="23"/>
      <c r="J74" s="23"/>
      <c r="K74" s="23"/>
      <c r="L74" s="23"/>
      <c r="M74" s="23"/>
      <c r="N74" s="23"/>
      <c r="O74" s="23"/>
      <c r="P74" s="23"/>
      <c r="Q74" s="23"/>
      <c r="R74" s="23"/>
      <c r="S74" s="24"/>
      <c r="T74" s="25"/>
      <c r="U74" s="38"/>
      <c r="V74" s="38"/>
      <c r="W74" s="28" t="s">
        <v>275</v>
      </c>
      <c r="X74" s="108"/>
      <c r="Y74" s="108"/>
      <c r="Z74" s="108"/>
      <c r="AA74" s="108"/>
      <c r="AB74" s="108"/>
      <c r="AC74" s="108"/>
      <c r="AD74" s="138"/>
      <c r="AE74" s="109"/>
      <c r="AF74" s="112"/>
      <c r="AG74" s="110"/>
      <c r="AH74" s="110"/>
      <c r="AI74" s="111"/>
      <c r="AJ74" s="109"/>
      <c r="AK74" s="112"/>
      <c r="AL74" s="110"/>
      <c r="AM74" s="110"/>
      <c r="AN74" s="110"/>
      <c r="AO74" s="110"/>
      <c r="AP74" s="110"/>
      <c r="AQ74" s="110"/>
      <c r="AR74" s="110"/>
      <c r="AS74" s="110"/>
      <c r="AT74" s="110"/>
      <c r="AU74" s="110"/>
      <c r="AV74" s="110"/>
      <c r="AW74" s="110"/>
      <c r="AX74" s="110"/>
      <c r="AY74" s="110"/>
      <c r="AZ74" s="110"/>
      <c r="BA74" s="110"/>
      <c r="BB74" s="110"/>
      <c r="BC74" s="110"/>
      <c r="BD74" s="110"/>
      <c r="BE74" s="110"/>
      <c r="BF74" s="110"/>
      <c r="BG74" s="111"/>
      <c r="BH74" s="57"/>
      <c r="BI74" s="364" t="s">
        <v>275</v>
      </c>
      <c r="BJ74" s="101"/>
      <c r="BK74" s="101"/>
      <c r="BL74" s="101"/>
      <c r="BM74" s="101"/>
      <c r="BN74" s="101"/>
      <c r="BO74" s="101"/>
      <c r="BP74" s="101"/>
      <c r="BQ74" s="101"/>
      <c r="BR74" s="101"/>
      <c r="BS74" s="101"/>
      <c r="BT74" s="101"/>
      <c r="BU74" s="101"/>
      <c r="BV74" s="101"/>
      <c r="BW74" s="101"/>
      <c r="BX74" s="101"/>
      <c r="BY74" s="101"/>
      <c r="BZ74" s="101"/>
      <c r="CA74" s="101"/>
      <c r="CB74" s="101"/>
      <c r="CC74" s="101"/>
      <c r="CD74" s="101"/>
      <c r="CE74" s="101"/>
      <c r="CF74" s="101"/>
      <c r="CG74" s="101"/>
      <c r="CH74" s="101"/>
      <c r="CI74" s="101"/>
      <c r="CJ74" s="101"/>
      <c r="CK74" s="101"/>
      <c r="CL74" s="101"/>
      <c r="CM74" s="101"/>
      <c r="CN74" s="101"/>
      <c r="CO74" s="101"/>
      <c r="CP74" s="101"/>
      <c r="CQ74" s="101"/>
      <c r="CR74" s="101"/>
      <c r="CS74" s="101"/>
      <c r="CT74" s="101"/>
      <c r="CU74" s="101"/>
      <c r="CV74" s="101"/>
      <c r="CW74" s="101"/>
      <c r="CX74" s="101"/>
      <c r="CY74" s="101"/>
      <c r="CZ74" s="101"/>
      <c r="DA74" s="101"/>
      <c r="DB74" s="101"/>
      <c r="DC74" s="101"/>
      <c r="DD74" s="101"/>
      <c r="DE74" s="101"/>
      <c r="DF74" s="101"/>
      <c r="DG74" s="101"/>
      <c r="DH74" s="101"/>
      <c r="DI74" s="101"/>
      <c r="DJ74" s="101"/>
      <c r="DK74" s="101"/>
      <c r="DL74" s="101"/>
      <c r="DM74" s="101"/>
      <c r="DN74" s="101"/>
      <c r="DO74" s="101"/>
      <c r="DP74" s="101"/>
      <c r="DQ74" s="101"/>
      <c r="DR74" s="101"/>
      <c r="DS74" s="101"/>
      <c r="DT74" s="101"/>
      <c r="DU74" s="101"/>
      <c r="DV74" s="101"/>
      <c r="DW74" s="101"/>
      <c r="DX74" s="101"/>
      <c r="DY74" s="101"/>
      <c r="DZ74" s="101"/>
      <c r="EA74" s="101"/>
      <c r="EB74" s="101"/>
      <c r="EC74" s="101"/>
      <c r="ED74" s="101"/>
      <c r="EE74" s="101"/>
      <c r="EF74" s="101"/>
      <c r="EG74" s="101"/>
      <c r="EH74" s="101"/>
      <c r="EI74" s="101"/>
      <c r="EJ74" s="101"/>
      <c r="EK74" s="101"/>
      <c r="EL74" s="101"/>
      <c r="EM74" s="101"/>
      <c r="EN74" s="101"/>
      <c r="EO74" s="101"/>
      <c r="EP74" s="101"/>
      <c r="EQ74" s="101"/>
      <c r="ER74" s="101"/>
      <c r="ES74" s="101"/>
      <c r="ET74" s="101"/>
    </row>
    <row r="75" spans="1:150" ht="25.5" customHeight="1" x14ac:dyDescent="0.25">
      <c r="A75" s="29" t="s">
        <v>144</v>
      </c>
      <c r="B75" s="29" t="s">
        <v>455</v>
      </c>
      <c r="C75" s="29" t="s">
        <v>456</v>
      </c>
      <c r="D75" s="30" t="s">
        <v>457</v>
      </c>
      <c r="E75" s="31" t="s">
        <v>280</v>
      </c>
      <c r="F75" s="32" t="s">
        <v>162</v>
      </c>
      <c r="G75" s="32" t="s">
        <v>458</v>
      </c>
      <c r="H75" s="84" t="s">
        <v>163</v>
      </c>
      <c r="I75" s="32" t="s">
        <v>115</v>
      </c>
      <c r="J75" s="32"/>
      <c r="K75" s="32"/>
      <c r="L75" s="32"/>
      <c r="M75" s="32"/>
      <c r="N75" s="33">
        <f>O75+P75+S75</f>
        <v>46877.647058823532</v>
      </c>
      <c r="O75" s="33">
        <f>P75</f>
        <v>3515.8235294117649</v>
      </c>
      <c r="P75" s="33">
        <f>7.5*S75/85</f>
        <v>3515.8235294117649</v>
      </c>
      <c r="Q75" s="33"/>
      <c r="R75" s="33"/>
      <c r="S75" s="33">
        <v>39846</v>
      </c>
      <c r="T75" s="34">
        <v>43159</v>
      </c>
      <c r="U75" s="35">
        <v>43205</v>
      </c>
      <c r="V75" s="35">
        <v>43281</v>
      </c>
      <c r="W75" s="36">
        <v>44230</v>
      </c>
      <c r="X75" s="114"/>
      <c r="Y75" s="114"/>
      <c r="Z75" s="114">
        <v>8396.0025000000005</v>
      </c>
      <c r="AA75" s="114">
        <v>10200</v>
      </c>
      <c r="AB75" s="114">
        <v>12750</v>
      </c>
      <c r="AC75" s="114">
        <v>8500</v>
      </c>
      <c r="AD75" s="139"/>
      <c r="AE75" s="115"/>
      <c r="AF75" s="145">
        <v>47</v>
      </c>
      <c r="AG75" s="129" t="s">
        <v>256</v>
      </c>
      <c r="AH75" s="120"/>
      <c r="AI75" s="135"/>
      <c r="AJ75" s="136"/>
      <c r="AK75" s="119"/>
      <c r="AL75" s="120"/>
      <c r="AM75" s="120"/>
      <c r="AN75" s="120"/>
      <c r="AO75" s="120"/>
      <c r="AP75" s="120" t="s">
        <v>219</v>
      </c>
      <c r="AQ75" s="129" t="s">
        <v>754</v>
      </c>
      <c r="AR75" s="117">
        <v>431</v>
      </c>
      <c r="AS75" s="129"/>
      <c r="AT75" s="129"/>
      <c r="AU75" s="120"/>
      <c r="AV75" s="120"/>
      <c r="AW75" s="129"/>
      <c r="AX75" s="120"/>
      <c r="AY75" s="120"/>
      <c r="AZ75" s="120"/>
      <c r="BA75" s="120"/>
      <c r="BB75" s="120"/>
      <c r="BC75" s="120"/>
      <c r="BD75" s="120"/>
      <c r="BE75" s="120"/>
      <c r="BF75" s="120"/>
      <c r="BG75" s="135"/>
      <c r="BH75" s="57" t="s">
        <v>861</v>
      </c>
      <c r="BI75" s="364" t="s">
        <v>941</v>
      </c>
    </row>
    <row r="76" spans="1:150" ht="25.5" customHeight="1" x14ac:dyDescent="0.25">
      <c r="A76" s="29" t="s">
        <v>459</v>
      </c>
      <c r="B76" s="29" t="s">
        <v>460</v>
      </c>
      <c r="C76" s="29" t="s">
        <v>461</v>
      </c>
      <c r="D76" s="30" t="s">
        <v>462</v>
      </c>
      <c r="E76" s="31" t="s">
        <v>463</v>
      </c>
      <c r="F76" s="32" t="s">
        <v>162</v>
      </c>
      <c r="G76" s="32" t="s">
        <v>399</v>
      </c>
      <c r="H76" s="84" t="s">
        <v>163</v>
      </c>
      <c r="I76" s="32" t="s">
        <v>115</v>
      </c>
      <c r="J76" s="32"/>
      <c r="K76" s="32"/>
      <c r="L76" s="32"/>
      <c r="M76" s="32"/>
      <c r="N76" s="33">
        <f>O76+P76+S76</f>
        <v>137798.82352941178</v>
      </c>
      <c r="O76" s="33">
        <f>P76</f>
        <v>10334.911764705883</v>
      </c>
      <c r="P76" s="33">
        <f>7.5*S76/85</f>
        <v>10334.911764705883</v>
      </c>
      <c r="Q76" s="33"/>
      <c r="R76" s="33"/>
      <c r="S76" s="33">
        <v>117129</v>
      </c>
      <c r="T76" s="34">
        <v>43159</v>
      </c>
      <c r="U76" s="35">
        <v>43205</v>
      </c>
      <c r="V76" s="35">
        <v>43281</v>
      </c>
      <c r="W76" s="36">
        <v>44355</v>
      </c>
      <c r="X76" s="114"/>
      <c r="Y76" s="114"/>
      <c r="Z76" s="114">
        <v>39000</v>
      </c>
      <c r="AA76" s="114">
        <v>26000</v>
      </c>
      <c r="AB76" s="114">
        <v>26000</v>
      </c>
      <c r="AC76" s="114">
        <v>26129</v>
      </c>
      <c r="AD76" s="139"/>
      <c r="AE76" s="115"/>
      <c r="AF76" s="145">
        <v>47</v>
      </c>
      <c r="AG76" s="129" t="s">
        <v>256</v>
      </c>
      <c r="AH76" s="120"/>
      <c r="AI76" s="135"/>
      <c r="AJ76" s="136"/>
      <c r="AK76" s="119"/>
      <c r="AL76" s="120"/>
      <c r="AM76" s="120"/>
      <c r="AN76" s="120"/>
      <c r="AP76" s="120" t="s">
        <v>219</v>
      </c>
      <c r="AQ76" s="129" t="s">
        <v>754</v>
      </c>
      <c r="AR76" s="129">
        <v>1177</v>
      </c>
      <c r="AS76" s="129" t="s">
        <v>221</v>
      </c>
      <c r="AT76" s="129" t="s">
        <v>222</v>
      </c>
      <c r="AU76" s="129">
        <v>1</v>
      </c>
      <c r="AV76" s="120"/>
      <c r="AW76" s="129"/>
      <c r="AX76" s="120"/>
      <c r="AY76" s="120"/>
      <c r="AZ76" s="120"/>
      <c r="BA76" s="120"/>
      <c r="BB76" s="120"/>
      <c r="BC76" s="120"/>
      <c r="BD76" s="120"/>
      <c r="BE76" s="120"/>
      <c r="BF76" s="120"/>
      <c r="BG76" s="135"/>
      <c r="BH76" s="57" t="s">
        <v>859</v>
      </c>
      <c r="BI76" s="364" t="s">
        <v>941</v>
      </c>
    </row>
    <row r="77" spans="1:150" ht="25.5" customHeight="1" x14ac:dyDescent="0.25">
      <c r="A77" s="29" t="s">
        <v>464</v>
      </c>
      <c r="B77" s="29" t="s">
        <v>465</v>
      </c>
      <c r="C77" s="29" t="s">
        <v>466</v>
      </c>
      <c r="D77" s="30" t="s">
        <v>467</v>
      </c>
      <c r="E77" s="31" t="s">
        <v>468</v>
      </c>
      <c r="F77" s="32" t="s">
        <v>162</v>
      </c>
      <c r="G77" s="32" t="s">
        <v>469</v>
      </c>
      <c r="H77" s="84" t="s">
        <v>163</v>
      </c>
      <c r="I77" s="32" t="s">
        <v>115</v>
      </c>
      <c r="J77" s="32"/>
      <c r="K77" s="32"/>
      <c r="L77" s="32"/>
      <c r="M77" s="32"/>
      <c r="N77" s="33">
        <f>O77+P77+S77</f>
        <v>190492.9411764706</v>
      </c>
      <c r="O77" s="33">
        <f>P77</f>
        <v>14286.970588235294</v>
      </c>
      <c r="P77" s="33">
        <f>7.5*S77/85</f>
        <v>14286.970588235294</v>
      </c>
      <c r="Q77" s="33"/>
      <c r="R77" s="33"/>
      <c r="S77" s="33">
        <v>161919</v>
      </c>
      <c r="T77" s="34">
        <v>43159</v>
      </c>
      <c r="U77" s="35">
        <v>43205</v>
      </c>
      <c r="V77" s="35">
        <v>43281</v>
      </c>
      <c r="W77" s="36">
        <v>44382</v>
      </c>
      <c r="X77" s="114"/>
      <c r="Y77" s="114"/>
      <c r="Z77" s="114">
        <v>25000</v>
      </c>
      <c r="AA77" s="114">
        <v>60000</v>
      </c>
      <c r="AB77" s="114">
        <v>60000</v>
      </c>
      <c r="AC77" s="114">
        <v>16919</v>
      </c>
      <c r="AD77" s="139"/>
      <c r="AE77" s="115"/>
      <c r="AF77" s="145">
        <v>47</v>
      </c>
      <c r="AG77" s="129" t="s">
        <v>256</v>
      </c>
      <c r="AH77" s="120"/>
      <c r="AI77" s="135"/>
      <c r="AJ77" s="136"/>
      <c r="AK77" s="119"/>
      <c r="AL77" s="120"/>
      <c r="AM77" s="120"/>
      <c r="AN77" s="120"/>
      <c r="AO77" s="120"/>
      <c r="AP77" s="120" t="s">
        <v>219</v>
      </c>
      <c r="AQ77" s="129" t="s">
        <v>220</v>
      </c>
      <c r="AR77" s="120">
        <v>1615</v>
      </c>
      <c r="AS77" s="120"/>
      <c r="AT77" s="129"/>
      <c r="AU77" s="120"/>
      <c r="AV77" s="120"/>
      <c r="AW77" s="129"/>
      <c r="AX77" s="120"/>
      <c r="AY77" s="120"/>
      <c r="AZ77" s="120"/>
      <c r="BA77" s="120"/>
      <c r="BB77" s="120"/>
      <c r="BC77" s="120"/>
      <c r="BD77" s="120"/>
      <c r="BE77" s="120"/>
      <c r="BF77" s="120"/>
      <c r="BG77" s="135"/>
      <c r="BH77" s="57" t="s">
        <v>858</v>
      </c>
      <c r="BI77" s="364" t="s">
        <v>941</v>
      </c>
    </row>
    <row r="78" spans="1:150" ht="25.5" customHeight="1" x14ac:dyDescent="0.25">
      <c r="A78" s="29" t="s">
        <v>470</v>
      </c>
      <c r="B78" s="29" t="s">
        <v>471</v>
      </c>
      <c r="C78" s="29" t="s">
        <v>472</v>
      </c>
      <c r="D78" s="30" t="s">
        <v>473</v>
      </c>
      <c r="E78" s="31" t="s">
        <v>474</v>
      </c>
      <c r="F78" s="32" t="s">
        <v>162</v>
      </c>
      <c r="G78" s="32" t="s">
        <v>475</v>
      </c>
      <c r="H78" s="84" t="s">
        <v>163</v>
      </c>
      <c r="I78" s="32" t="s">
        <v>115</v>
      </c>
      <c r="J78" s="32"/>
      <c r="K78" s="32"/>
      <c r="L78" s="32"/>
      <c r="M78" s="32"/>
      <c r="N78" s="33">
        <f>O78+P78+S78</f>
        <v>121941.17647058824</v>
      </c>
      <c r="O78" s="33">
        <f>P78</f>
        <v>9145.5882352941171</v>
      </c>
      <c r="P78" s="33">
        <f>7.5*S78/85</f>
        <v>9145.5882352941171</v>
      </c>
      <c r="Q78" s="33"/>
      <c r="R78" s="33"/>
      <c r="S78" s="33">
        <v>103650</v>
      </c>
      <c r="T78" s="34">
        <v>43159</v>
      </c>
      <c r="U78" s="35">
        <v>43205</v>
      </c>
      <c r="V78" s="35">
        <v>43281</v>
      </c>
      <c r="W78" s="36">
        <v>44624</v>
      </c>
      <c r="X78" s="114"/>
      <c r="Y78" s="114"/>
      <c r="Z78" s="114">
        <v>10000</v>
      </c>
      <c r="AA78" s="114">
        <v>40000</v>
      </c>
      <c r="AB78" s="114">
        <v>23650</v>
      </c>
      <c r="AC78" s="114">
        <v>20000</v>
      </c>
      <c r="AD78" s="139">
        <v>10000</v>
      </c>
      <c r="AE78" s="115"/>
      <c r="AF78" s="145">
        <v>47</v>
      </c>
      <c r="AG78" s="129" t="s">
        <v>256</v>
      </c>
      <c r="AI78" s="135"/>
      <c r="AJ78" s="136"/>
      <c r="AK78" s="119"/>
      <c r="AL78" s="120"/>
      <c r="AM78" s="120"/>
      <c r="AN78" s="120"/>
      <c r="AO78" s="120"/>
      <c r="AP78" s="129" t="s">
        <v>219</v>
      </c>
      <c r="AQ78" s="129" t="s">
        <v>755</v>
      </c>
      <c r="AR78" s="120">
        <v>1024</v>
      </c>
      <c r="AS78" s="136"/>
      <c r="AT78" s="129"/>
      <c r="AU78" s="120"/>
      <c r="AV78" s="120"/>
      <c r="AW78" s="129"/>
      <c r="AX78" s="120"/>
      <c r="AY78" s="120"/>
      <c r="AZ78" s="120"/>
      <c r="BA78" s="120"/>
      <c r="BB78" s="120"/>
      <c r="BC78" s="120"/>
      <c r="BD78" s="120"/>
      <c r="BE78" s="120"/>
      <c r="BF78" s="120"/>
      <c r="BG78" s="135"/>
      <c r="BH78" s="57" t="s">
        <v>860</v>
      </c>
      <c r="BI78" s="364" t="s">
        <v>941</v>
      </c>
    </row>
    <row r="79" spans="1:150" s="113" customFormat="1" ht="25.5" customHeight="1" x14ac:dyDescent="0.25">
      <c r="A79" s="20" t="s">
        <v>95</v>
      </c>
      <c r="B79" s="21" t="s">
        <v>83</v>
      </c>
      <c r="C79" s="21"/>
      <c r="D79" s="22" t="s">
        <v>476</v>
      </c>
      <c r="E79" s="23"/>
      <c r="F79" s="23"/>
      <c r="G79" s="23"/>
      <c r="H79" s="23"/>
      <c r="I79" s="23"/>
      <c r="J79" s="23"/>
      <c r="K79" s="23"/>
      <c r="L79" s="23"/>
      <c r="M79" s="23"/>
      <c r="N79" s="23"/>
      <c r="O79" s="23"/>
      <c r="P79" s="23"/>
      <c r="Q79" s="23"/>
      <c r="R79" s="23"/>
      <c r="S79" s="24"/>
      <c r="T79" s="25"/>
      <c r="U79" s="38"/>
      <c r="V79" s="38"/>
      <c r="W79" s="28" t="s">
        <v>275</v>
      </c>
      <c r="X79" s="108"/>
      <c r="Y79" s="108"/>
      <c r="Z79" s="108"/>
      <c r="AA79" s="108"/>
      <c r="AB79" s="108"/>
      <c r="AC79" s="108"/>
      <c r="AD79" s="138"/>
      <c r="AE79" s="109"/>
      <c r="AF79" s="112"/>
      <c r="AG79" s="110"/>
      <c r="AH79" s="110"/>
      <c r="AI79" s="111"/>
      <c r="AJ79" s="109"/>
      <c r="AK79" s="112"/>
      <c r="AL79" s="110"/>
      <c r="AM79" s="110"/>
      <c r="AN79" s="110"/>
      <c r="AO79" s="110"/>
      <c r="AP79" s="110"/>
      <c r="AQ79" s="110"/>
      <c r="AR79" s="110"/>
      <c r="AS79" s="110"/>
      <c r="AT79" s="110"/>
      <c r="AU79" s="110"/>
      <c r="AV79" s="110"/>
      <c r="AW79" s="110"/>
      <c r="AX79" s="110"/>
      <c r="AY79" s="110"/>
      <c r="AZ79" s="110"/>
      <c r="BA79" s="110"/>
      <c r="BB79" s="110"/>
      <c r="BC79" s="110"/>
      <c r="BD79" s="110"/>
      <c r="BE79" s="110"/>
      <c r="BF79" s="110"/>
      <c r="BG79" s="111"/>
      <c r="BH79" s="57"/>
      <c r="BI79" s="364" t="s">
        <v>275</v>
      </c>
      <c r="BJ79" s="101"/>
      <c r="BK79" s="101"/>
      <c r="BL79" s="101"/>
      <c r="BM79" s="101"/>
      <c r="BN79" s="101"/>
      <c r="BO79" s="101"/>
      <c r="BP79" s="101"/>
      <c r="BQ79" s="101"/>
      <c r="BR79" s="101"/>
      <c r="BS79" s="101"/>
      <c r="BT79" s="101"/>
      <c r="BU79" s="101"/>
      <c r="BV79" s="101"/>
      <c r="BW79" s="101"/>
      <c r="BX79" s="101"/>
      <c r="BY79" s="101"/>
      <c r="BZ79" s="101"/>
      <c r="CA79" s="101"/>
      <c r="CB79" s="101"/>
      <c r="CC79" s="101"/>
      <c r="CD79" s="101"/>
      <c r="CE79" s="101"/>
      <c r="CF79" s="101"/>
      <c r="CG79" s="101"/>
      <c r="CH79" s="101"/>
      <c r="CI79" s="101"/>
      <c r="CJ79" s="101"/>
      <c r="CK79" s="101"/>
      <c r="CL79" s="101"/>
      <c r="CM79" s="101"/>
      <c r="CN79" s="101"/>
      <c r="CO79" s="101"/>
      <c r="CP79" s="101"/>
      <c r="CQ79" s="101"/>
      <c r="CR79" s="101"/>
      <c r="CS79" s="101"/>
      <c r="CT79" s="101"/>
      <c r="CU79" s="101"/>
      <c r="CV79" s="101"/>
      <c r="CW79" s="101"/>
      <c r="CX79" s="101"/>
      <c r="CY79" s="101"/>
      <c r="CZ79" s="101"/>
      <c r="DA79" s="101"/>
      <c r="DB79" s="101"/>
      <c r="DC79" s="101"/>
      <c r="DD79" s="101"/>
      <c r="DE79" s="101"/>
      <c r="DF79" s="101"/>
      <c r="DG79" s="101"/>
      <c r="DH79" s="101"/>
      <c r="DI79" s="101"/>
      <c r="DJ79" s="101"/>
      <c r="DK79" s="101"/>
      <c r="DL79" s="101"/>
      <c r="DM79" s="101"/>
      <c r="DN79" s="101"/>
      <c r="DO79" s="101"/>
      <c r="DP79" s="101"/>
      <c r="DQ79" s="101"/>
      <c r="DR79" s="101"/>
      <c r="DS79" s="101"/>
      <c r="DT79" s="101"/>
      <c r="DU79" s="101"/>
      <c r="DV79" s="101"/>
      <c r="DW79" s="101"/>
      <c r="DX79" s="101"/>
      <c r="DY79" s="101"/>
      <c r="DZ79" s="101"/>
      <c r="EA79" s="101"/>
      <c r="EB79" s="101"/>
      <c r="EC79" s="101"/>
      <c r="ED79" s="101"/>
      <c r="EE79" s="101"/>
      <c r="EF79" s="101"/>
      <c r="EG79" s="101"/>
      <c r="EH79" s="101"/>
      <c r="EI79" s="101"/>
      <c r="EJ79" s="101"/>
      <c r="EK79" s="101"/>
      <c r="EL79" s="101"/>
      <c r="EM79" s="101"/>
      <c r="EN79" s="101"/>
      <c r="EO79" s="101"/>
      <c r="EP79" s="101"/>
      <c r="EQ79" s="101"/>
      <c r="ER79" s="101"/>
      <c r="ES79" s="101"/>
      <c r="ET79" s="101"/>
    </row>
    <row r="80" spans="1:150" ht="25.5" customHeight="1" x14ac:dyDescent="0.25">
      <c r="A80" s="29" t="s">
        <v>477</v>
      </c>
      <c r="B80" s="29" t="s">
        <v>478</v>
      </c>
      <c r="C80" s="29" t="s">
        <v>479</v>
      </c>
      <c r="D80" s="30" t="s">
        <v>480</v>
      </c>
      <c r="E80" s="31" t="s">
        <v>481</v>
      </c>
      <c r="F80" s="32" t="s">
        <v>162</v>
      </c>
      <c r="G80" s="32" t="s">
        <v>399</v>
      </c>
      <c r="H80" s="84" t="s">
        <v>482</v>
      </c>
      <c r="I80" s="32" t="s">
        <v>115</v>
      </c>
      <c r="J80" s="32"/>
      <c r="K80" s="32"/>
      <c r="L80" s="32"/>
      <c r="M80" s="32"/>
      <c r="N80" s="33">
        <v>12312.235294117647</v>
      </c>
      <c r="O80" s="33">
        <v>923.4176470588236</v>
      </c>
      <c r="P80" s="33">
        <v>923.4176470588236</v>
      </c>
      <c r="Q80" s="33">
        <v>0</v>
      </c>
      <c r="R80" s="33">
        <v>0</v>
      </c>
      <c r="S80" s="33">
        <v>10465.4</v>
      </c>
      <c r="T80" s="34">
        <v>43190</v>
      </c>
      <c r="U80" s="35">
        <v>43221</v>
      </c>
      <c r="V80" s="35">
        <v>43312</v>
      </c>
      <c r="W80" s="36">
        <v>44408</v>
      </c>
      <c r="X80" s="114"/>
      <c r="Y80" s="114"/>
      <c r="Z80" s="114">
        <v>1500</v>
      </c>
      <c r="AA80" s="114">
        <v>2500</v>
      </c>
      <c r="AB80" s="114">
        <v>2500</v>
      </c>
      <c r="AC80" s="114">
        <v>1032.33</v>
      </c>
      <c r="AD80" s="139">
        <v>0</v>
      </c>
      <c r="AE80" s="115"/>
      <c r="AF80" s="145">
        <v>47</v>
      </c>
      <c r="AG80" s="129" t="s">
        <v>256</v>
      </c>
      <c r="AH80" s="136"/>
      <c r="AI80" s="120"/>
      <c r="AJ80" s="136"/>
      <c r="AK80" s="120"/>
      <c r="AL80" s="120"/>
      <c r="AM80" s="120"/>
      <c r="AN80" s="120"/>
      <c r="AO80" s="120"/>
      <c r="AP80" s="129" t="s">
        <v>236</v>
      </c>
      <c r="AQ80" s="129" t="s">
        <v>756</v>
      </c>
      <c r="AR80" s="120">
        <v>28</v>
      </c>
      <c r="AS80" s="136"/>
      <c r="AT80" s="129"/>
      <c r="AU80" s="120"/>
      <c r="AV80" s="120"/>
      <c r="AW80" s="129"/>
      <c r="AX80" s="120"/>
      <c r="AY80" s="120"/>
      <c r="AZ80" s="120"/>
      <c r="BA80" s="120"/>
      <c r="BB80" s="120"/>
      <c r="BC80" s="120"/>
      <c r="BD80" s="120"/>
      <c r="BE80" s="120"/>
      <c r="BF80" s="120"/>
      <c r="BG80" s="135"/>
      <c r="BH80" s="57" t="s">
        <v>864</v>
      </c>
      <c r="BI80" s="364" t="s">
        <v>941</v>
      </c>
    </row>
    <row r="81" spans="1:150" ht="25.5" customHeight="1" x14ac:dyDescent="0.25">
      <c r="A81" s="29" t="s">
        <v>483</v>
      </c>
      <c r="B81" s="29" t="s">
        <v>484</v>
      </c>
      <c r="C81" s="29" t="s">
        <v>485</v>
      </c>
      <c r="D81" s="30" t="s">
        <v>486</v>
      </c>
      <c r="E81" s="31" t="s">
        <v>280</v>
      </c>
      <c r="F81" s="32" t="s">
        <v>162</v>
      </c>
      <c r="G81" s="32" t="s">
        <v>487</v>
      </c>
      <c r="H81" s="84" t="s">
        <v>482</v>
      </c>
      <c r="I81" s="32" t="s">
        <v>115</v>
      </c>
      <c r="J81" s="32"/>
      <c r="K81" s="32"/>
      <c r="L81" s="32"/>
      <c r="M81" s="32"/>
      <c r="N81" s="33">
        <v>4317</v>
      </c>
      <c r="O81" s="33">
        <v>323.7</v>
      </c>
      <c r="P81" s="33">
        <v>323.7</v>
      </c>
      <c r="Q81" s="33">
        <v>0</v>
      </c>
      <c r="R81" s="33">
        <v>0</v>
      </c>
      <c r="S81" s="33">
        <v>3669.6</v>
      </c>
      <c r="T81" s="34">
        <v>43190</v>
      </c>
      <c r="U81" s="35">
        <v>43252</v>
      </c>
      <c r="V81" s="35">
        <v>43373</v>
      </c>
      <c r="W81" s="36">
        <v>44381</v>
      </c>
      <c r="X81" s="114"/>
      <c r="Y81" s="114"/>
      <c r="Z81" s="114">
        <v>641</v>
      </c>
      <c r="AA81" s="114">
        <v>1225</v>
      </c>
      <c r="AB81" s="114">
        <v>1700</v>
      </c>
      <c r="AC81" s="114">
        <v>751</v>
      </c>
      <c r="AD81" s="139">
        <v>0</v>
      </c>
      <c r="AE81" s="115"/>
      <c r="AF81" s="145">
        <v>47</v>
      </c>
      <c r="AG81" s="129" t="s">
        <v>256</v>
      </c>
      <c r="AH81" s="136"/>
      <c r="AI81" s="120"/>
      <c r="AJ81" s="136"/>
      <c r="AK81" s="120"/>
      <c r="AL81" s="120"/>
      <c r="AM81" s="120"/>
      <c r="AN81" s="120"/>
      <c r="AO81" s="120"/>
      <c r="AP81" s="129" t="s">
        <v>236</v>
      </c>
      <c r="AQ81" s="129" t="s">
        <v>756</v>
      </c>
      <c r="AR81" s="120">
        <v>9</v>
      </c>
      <c r="AS81" s="136"/>
      <c r="AT81" s="129"/>
      <c r="AU81" s="120"/>
      <c r="AV81" s="120"/>
      <c r="AW81" s="129"/>
      <c r="AX81" s="120"/>
      <c r="AY81" s="120"/>
      <c r="AZ81" s="120"/>
      <c r="BA81" s="120"/>
      <c r="BB81" s="120"/>
      <c r="BC81" s="120"/>
      <c r="BD81" s="120"/>
      <c r="BE81" s="120"/>
      <c r="BF81" s="120"/>
      <c r="BG81" s="135"/>
      <c r="BH81" s="57" t="s">
        <v>863</v>
      </c>
      <c r="BI81" s="364" t="s">
        <v>941</v>
      </c>
    </row>
    <row r="82" spans="1:150" ht="25.5" customHeight="1" x14ac:dyDescent="0.25">
      <c r="A82" s="29" t="s">
        <v>488</v>
      </c>
      <c r="B82" s="29" t="s">
        <v>489</v>
      </c>
      <c r="C82" s="29" t="s">
        <v>490</v>
      </c>
      <c r="D82" s="30" t="s">
        <v>491</v>
      </c>
      <c r="E82" s="31" t="s">
        <v>492</v>
      </c>
      <c r="F82" s="32" t="s">
        <v>162</v>
      </c>
      <c r="G82" s="32" t="s">
        <v>493</v>
      </c>
      <c r="H82" s="84" t="s">
        <v>482</v>
      </c>
      <c r="I82" s="32" t="s">
        <v>115</v>
      </c>
      <c r="J82" s="32"/>
      <c r="K82" s="32"/>
      <c r="L82" s="32"/>
      <c r="M82" s="32"/>
      <c r="N82" s="33">
        <v>10980</v>
      </c>
      <c r="O82" s="33">
        <v>823.5</v>
      </c>
      <c r="P82" s="33">
        <v>823.5</v>
      </c>
      <c r="Q82" s="33">
        <v>0</v>
      </c>
      <c r="R82" s="33">
        <v>0</v>
      </c>
      <c r="S82" s="33">
        <v>9333</v>
      </c>
      <c r="T82" s="34">
        <v>43190</v>
      </c>
      <c r="U82" s="35">
        <v>43252</v>
      </c>
      <c r="V82" s="35">
        <v>43373</v>
      </c>
      <c r="W82" s="36">
        <v>44381</v>
      </c>
      <c r="X82" s="114"/>
      <c r="Y82" s="114"/>
      <c r="Z82" s="114">
        <v>3000</v>
      </c>
      <c r="AA82" s="114">
        <v>6333</v>
      </c>
      <c r="AB82" s="114"/>
      <c r="AC82" s="114"/>
      <c r="AD82" s="139"/>
      <c r="AE82" s="115"/>
      <c r="AF82" s="145">
        <v>47</v>
      </c>
      <c r="AG82" s="129" t="s">
        <v>256</v>
      </c>
      <c r="AH82" s="136"/>
      <c r="AI82" s="120"/>
      <c r="AJ82" s="136"/>
      <c r="AK82" s="120"/>
      <c r="AL82" s="120"/>
      <c r="AM82" s="120"/>
      <c r="AN82" s="120"/>
      <c r="AO82" s="120"/>
      <c r="AP82" s="129" t="s">
        <v>236</v>
      </c>
      <c r="AQ82" s="129" t="s">
        <v>756</v>
      </c>
      <c r="AR82" s="120">
        <v>25</v>
      </c>
      <c r="AS82" s="136"/>
      <c r="AT82" s="129"/>
      <c r="AU82" s="120"/>
      <c r="AV82" s="120"/>
      <c r="AW82" s="129"/>
      <c r="AX82" s="120"/>
      <c r="AY82" s="120"/>
      <c r="AZ82" s="120"/>
      <c r="BA82" s="120"/>
      <c r="BB82" s="120"/>
      <c r="BC82" s="120"/>
      <c r="BD82" s="120"/>
      <c r="BE82" s="120"/>
      <c r="BF82" s="120"/>
      <c r="BG82" s="135"/>
      <c r="BH82" s="57" t="s">
        <v>862</v>
      </c>
      <c r="BI82" s="364" t="s">
        <v>941</v>
      </c>
    </row>
    <row r="83" spans="1:150" ht="25.5" customHeight="1" x14ac:dyDescent="0.25">
      <c r="A83" s="29" t="s">
        <v>494</v>
      </c>
      <c r="B83" s="29" t="s">
        <v>495</v>
      </c>
      <c r="C83" s="29" t="s">
        <v>496</v>
      </c>
      <c r="D83" s="30" t="s">
        <v>497</v>
      </c>
      <c r="E83" s="31" t="s">
        <v>498</v>
      </c>
      <c r="F83" s="32" t="s">
        <v>162</v>
      </c>
      <c r="G83" s="32" t="s">
        <v>361</v>
      </c>
      <c r="H83" s="84" t="s">
        <v>482</v>
      </c>
      <c r="I83" s="32" t="s">
        <v>115</v>
      </c>
      <c r="J83" s="32"/>
      <c r="K83" s="32"/>
      <c r="L83" s="32"/>
      <c r="M83" s="32"/>
      <c r="N83" s="33">
        <v>17152.939999999999</v>
      </c>
      <c r="O83" s="33">
        <v>1286.47</v>
      </c>
      <c r="P83" s="33">
        <v>1286.47</v>
      </c>
      <c r="Q83" s="33">
        <v>0</v>
      </c>
      <c r="R83" s="33">
        <v>0</v>
      </c>
      <c r="S83" s="33">
        <v>14580</v>
      </c>
      <c r="T83" s="34">
        <v>43190</v>
      </c>
      <c r="U83" s="35">
        <v>43344</v>
      </c>
      <c r="V83" s="35">
        <v>43465</v>
      </c>
      <c r="W83" s="36">
        <v>44615</v>
      </c>
      <c r="X83" s="114"/>
      <c r="Y83" s="114"/>
      <c r="Z83" s="114"/>
      <c r="AA83" s="114">
        <v>4860</v>
      </c>
      <c r="AB83" s="114">
        <v>4860</v>
      </c>
      <c r="AC83" s="114">
        <v>4860</v>
      </c>
      <c r="AD83" s="139"/>
      <c r="AE83" s="115"/>
      <c r="AF83" s="145">
        <v>47</v>
      </c>
      <c r="AG83" s="129" t="s">
        <v>256</v>
      </c>
      <c r="AH83" s="136"/>
      <c r="AI83" s="120"/>
      <c r="AJ83" s="136"/>
      <c r="AK83" s="120"/>
      <c r="AL83" s="120"/>
      <c r="AM83" s="120"/>
      <c r="AN83" s="120"/>
      <c r="AO83" s="120"/>
      <c r="AP83" s="129" t="s">
        <v>236</v>
      </c>
      <c r="AQ83" s="129" t="s">
        <v>756</v>
      </c>
      <c r="AR83" s="120">
        <v>38</v>
      </c>
      <c r="AS83" s="136"/>
      <c r="AT83" s="129"/>
      <c r="AU83" s="120"/>
      <c r="AV83" s="120"/>
      <c r="AW83" s="129"/>
      <c r="AX83" s="120"/>
      <c r="AY83" s="120"/>
      <c r="AZ83" s="120"/>
      <c r="BA83" s="120"/>
      <c r="BB83" s="120"/>
      <c r="BC83" s="120"/>
      <c r="BD83" s="120"/>
      <c r="BE83" s="120"/>
      <c r="BF83" s="120"/>
      <c r="BG83" s="135"/>
      <c r="BH83" s="57" t="s">
        <v>865</v>
      </c>
      <c r="BI83" s="364" t="s">
        <v>941</v>
      </c>
    </row>
    <row r="84" spans="1:150" s="113" customFormat="1" ht="25.5" customHeight="1" x14ac:dyDescent="0.25">
      <c r="A84" s="20" t="s">
        <v>96</v>
      </c>
      <c r="B84" s="20"/>
      <c r="C84" s="20"/>
      <c r="D84" s="85" t="s">
        <v>499</v>
      </c>
      <c r="E84" s="86"/>
      <c r="F84" s="86"/>
      <c r="G84" s="86"/>
      <c r="H84" s="86"/>
      <c r="I84" s="86"/>
      <c r="J84" s="86"/>
      <c r="K84" s="86"/>
      <c r="L84" s="86"/>
      <c r="M84" s="86"/>
      <c r="N84" s="86"/>
      <c r="O84" s="86"/>
      <c r="P84" s="86"/>
      <c r="Q84" s="86"/>
      <c r="R84" s="86"/>
      <c r="S84" s="86"/>
      <c r="T84" s="25"/>
      <c r="U84" s="38"/>
      <c r="V84" s="38"/>
      <c r="W84" s="28" t="s">
        <v>275</v>
      </c>
      <c r="X84" s="108"/>
      <c r="Y84" s="108"/>
      <c r="Z84" s="108"/>
      <c r="AA84" s="108"/>
      <c r="AB84" s="108"/>
      <c r="AC84" s="108"/>
      <c r="AD84" s="138"/>
      <c r="AE84" s="109"/>
      <c r="AF84" s="112"/>
      <c r="AG84" s="110"/>
      <c r="AH84" s="110"/>
      <c r="AI84" s="110"/>
      <c r="AJ84" s="109"/>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1"/>
      <c r="BH84" s="57"/>
      <c r="BI84" s="364" t="s">
        <v>275</v>
      </c>
      <c r="BJ84" s="101"/>
      <c r="BK84" s="101"/>
      <c r="BL84" s="101"/>
      <c r="BM84" s="101"/>
      <c r="BN84" s="101"/>
      <c r="BO84" s="101"/>
      <c r="BP84" s="101"/>
      <c r="BQ84" s="101"/>
      <c r="BR84" s="101"/>
      <c r="BS84" s="101"/>
      <c r="BT84" s="101"/>
      <c r="BU84" s="101"/>
      <c r="BV84" s="101"/>
      <c r="BW84" s="101"/>
      <c r="BX84" s="101"/>
      <c r="BY84" s="101"/>
      <c r="BZ84" s="101"/>
      <c r="CA84" s="101"/>
      <c r="CB84" s="101"/>
      <c r="CC84" s="101"/>
      <c r="CD84" s="101"/>
      <c r="CE84" s="101"/>
      <c r="CF84" s="101"/>
      <c r="CG84" s="101"/>
      <c r="CH84" s="101"/>
      <c r="CI84" s="101"/>
      <c r="CJ84" s="101"/>
      <c r="CK84" s="101"/>
      <c r="CL84" s="101"/>
      <c r="CM84" s="101"/>
      <c r="CN84" s="101"/>
      <c r="CO84" s="101"/>
      <c r="CP84" s="101"/>
      <c r="CQ84" s="101"/>
      <c r="CR84" s="101"/>
      <c r="CS84" s="101"/>
      <c r="CT84" s="101"/>
      <c r="CU84" s="101"/>
      <c r="CV84" s="101"/>
      <c r="CW84" s="101"/>
      <c r="CX84" s="101"/>
      <c r="CY84" s="101"/>
      <c r="CZ84" s="101"/>
      <c r="DA84" s="101"/>
      <c r="DB84" s="101"/>
      <c r="DC84" s="101"/>
      <c r="DD84" s="101"/>
      <c r="DE84" s="101"/>
      <c r="DF84" s="101"/>
      <c r="DG84" s="101"/>
      <c r="DH84" s="101"/>
      <c r="DI84" s="101"/>
      <c r="DJ84" s="101"/>
      <c r="DK84" s="101"/>
      <c r="DL84" s="101"/>
      <c r="DM84" s="101"/>
      <c r="DN84" s="101"/>
      <c r="DO84" s="101"/>
      <c r="DP84" s="101"/>
      <c r="DQ84" s="101"/>
      <c r="DR84" s="101"/>
      <c r="DS84" s="101"/>
      <c r="DT84" s="101"/>
      <c r="DU84" s="101"/>
      <c r="DV84" s="101"/>
      <c r="DW84" s="101"/>
      <c r="DX84" s="101"/>
      <c r="DY84" s="101"/>
      <c r="DZ84" s="101"/>
      <c r="EA84" s="101"/>
      <c r="EB84" s="101"/>
      <c r="EC84" s="101"/>
      <c r="ED84" s="101"/>
      <c r="EE84" s="101"/>
      <c r="EF84" s="101"/>
      <c r="EG84" s="101"/>
      <c r="EH84" s="101"/>
      <c r="EI84" s="101"/>
      <c r="EJ84" s="101"/>
      <c r="EK84" s="101"/>
      <c r="EL84" s="101"/>
      <c r="EM84" s="101"/>
      <c r="EN84" s="101"/>
      <c r="EO84" s="101"/>
      <c r="EP84" s="101"/>
      <c r="EQ84" s="101"/>
      <c r="ER84" s="101"/>
      <c r="ES84" s="101"/>
      <c r="ET84" s="101"/>
    </row>
    <row r="85" spans="1:150" s="101" customFormat="1" ht="25.5" customHeight="1" x14ac:dyDescent="0.25">
      <c r="A85" s="39" t="s">
        <v>145</v>
      </c>
      <c r="B85" s="87" t="s">
        <v>500</v>
      </c>
      <c r="C85" s="88" t="s">
        <v>501</v>
      </c>
      <c r="D85" s="89" t="s">
        <v>502</v>
      </c>
      <c r="E85" s="90" t="s">
        <v>280</v>
      </c>
      <c r="F85" s="90" t="s">
        <v>162</v>
      </c>
      <c r="G85" s="90" t="s">
        <v>487</v>
      </c>
      <c r="H85" s="90" t="s">
        <v>165</v>
      </c>
      <c r="I85" s="90" t="s">
        <v>115</v>
      </c>
      <c r="J85" s="90"/>
      <c r="K85" s="90"/>
      <c r="L85" s="90"/>
      <c r="M85" s="90"/>
      <c r="N85" s="91">
        <v>33618.94</v>
      </c>
      <c r="O85" s="91">
        <v>2521.42</v>
      </c>
      <c r="P85" s="91">
        <v>2521.4299999999998</v>
      </c>
      <c r="Q85" s="91">
        <v>0</v>
      </c>
      <c r="R85" s="91">
        <v>0</v>
      </c>
      <c r="S85" s="91">
        <v>28576.09</v>
      </c>
      <c r="T85" s="43">
        <v>43312</v>
      </c>
      <c r="U85" s="44">
        <v>43374</v>
      </c>
      <c r="V85" s="44">
        <v>43465</v>
      </c>
      <c r="W85" s="45">
        <v>43889</v>
      </c>
      <c r="X85" s="91"/>
      <c r="Y85" s="91"/>
      <c r="Z85" s="91"/>
      <c r="AA85" s="91">
        <f>S85/17*12</f>
        <v>20171.357647058823</v>
      </c>
      <c r="AB85" s="91">
        <f>S85-AA85</f>
        <v>8404.7323529411769</v>
      </c>
      <c r="AC85" s="91"/>
      <c r="AD85" s="149"/>
      <c r="AE85" s="131"/>
      <c r="AF85" s="133">
        <v>27</v>
      </c>
      <c r="AG85" s="116" t="s">
        <v>757</v>
      </c>
      <c r="AH85" s="117"/>
      <c r="AI85" s="117"/>
      <c r="AJ85" s="131"/>
      <c r="AK85" s="117"/>
      <c r="AL85" s="117"/>
      <c r="AM85" s="117"/>
      <c r="AN85" s="117"/>
      <c r="AO85" s="117"/>
      <c r="AP85" s="117" t="s">
        <v>223</v>
      </c>
      <c r="AQ85" s="116" t="s">
        <v>758</v>
      </c>
      <c r="AR85" s="117">
        <v>2500</v>
      </c>
      <c r="AS85" s="117" t="s">
        <v>224</v>
      </c>
      <c r="AT85" s="116" t="s">
        <v>759</v>
      </c>
      <c r="AU85" s="117">
        <v>1</v>
      </c>
      <c r="AV85" s="117"/>
      <c r="AW85" s="117"/>
      <c r="AX85" s="117"/>
      <c r="AY85" s="117"/>
      <c r="AZ85" s="117"/>
      <c r="BA85" s="117"/>
      <c r="BB85" s="117"/>
      <c r="BC85" s="117"/>
      <c r="BD85" s="117"/>
      <c r="BE85" s="117"/>
      <c r="BF85" s="117"/>
      <c r="BG85" s="132"/>
      <c r="BH85" s="57" t="s">
        <v>852</v>
      </c>
      <c r="BI85" s="364" t="s">
        <v>941</v>
      </c>
    </row>
    <row r="86" spans="1:150" s="101" customFormat="1" ht="25.5" customHeight="1" x14ac:dyDescent="0.25">
      <c r="A86" s="39" t="s">
        <v>146</v>
      </c>
      <c r="B86" s="87" t="s">
        <v>503</v>
      </c>
      <c r="C86" s="92" t="s">
        <v>504</v>
      </c>
      <c r="D86" s="93" t="s">
        <v>505</v>
      </c>
      <c r="E86" s="90" t="s">
        <v>506</v>
      </c>
      <c r="F86" s="90" t="s">
        <v>162</v>
      </c>
      <c r="G86" s="90" t="s">
        <v>487</v>
      </c>
      <c r="H86" s="90" t="s">
        <v>165</v>
      </c>
      <c r="I86" s="90" t="s">
        <v>115</v>
      </c>
      <c r="J86" s="90"/>
      <c r="K86" s="90"/>
      <c r="L86" s="90"/>
      <c r="M86" s="90"/>
      <c r="N86" s="91">
        <v>34031.5</v>
      </c>
      <c r="O86" s="91"/>
      <c r="P86" s="91">
        <v>2552.36</v>
      </c>
      <c r="Q86" s="91">
        <v>2552.36</v>
      </c>
      <c r="R86" s="91"/>
      <c r="S86" s="91">
        <v>28926.78</v>
      </c>
      <c r="T86" s="43">
        <v>43312</v>
      </c>
      <c r="U86" s="44">
        <v>43344</v>
      </c>
      <c r="V86" s="44">
        <v>43434</v>
      </c>
      <c r="W86" s="45">
        <v>43646</v>
      </c>
      <c r="X86" s="91"/>
      <c r="Y86" s="91"/>
      <c r="Z86" s="91">
        <f>S86/6</f>
        <v>4821.13</v>
      </c>
      <c r="AA86" s="91">
        <f>S86-Z86</f>
        <v>24105.649999999998</v>
      </c>
      <c r="AB86" s="91"/>
      <c r="AC86" s="91"/>
      <c r="AD86" s="149"/>
      <c r="AE86" s="131"/>
      <c r="AF86" s="133">
        <v>27</v>
      </c>
      <c r="AG86" s="116" t="s">
        <v>757</v>
      </c>
      <c r="AH86" s="117"/>
      <c r="AI86" s="117"/>
      <c r="AJ86" s="131"/>
      <c r="AK86" s="117"/>
      <c r="AL86" s="117"/>
      <c r="AM86" s="117"/>
      <c r="AN86" s="117"/>
      <c r="AO86" s="117"/>
      <c r="AP86" s="117" t="s">
        <v>223</v>
      </c>
      <c r="AQ86" s="116" t="s">
        <v>758</v>
      </c>
      <c r="AR86" s="117">
        <v>3700</v>
      </c>
      <c r="AS86" s="117" t="s">
        <v>224</v>
      </c>
      <c r="AT86" s="116" t="s">
        <v>759</v>
      </c>
      <c r="AU86" s="117">
        <v>1</v>
      </c>
      <c r="AV86" s="117"/>
      <c r="AW86" s="117"/>
      <c r="AX86" s="117"/>
      <c r="AY86" s="117"/>
      <c r="AZ86" s="117"/>
      <c r="BA86" s="117"/>
      <c r="BB86" s="117"/>
      <c r="BC86" s="117"/>
      <c r="BD86" s="117"/>
      <c r="BE86" s="117"/>
      <c r="BF86" s="117"/>
      <c r="BG86" s="132"/>
      <c r="BH86" s="57" t="s">
        <v>841</v>
      </c>
      <c r="BI86" s="364" t="s">
        <v>941</v>
      </c>
    </row>
    <row r="87" spans="1:150" s="101" customFormat="1" ht="25.5" customHeight="1" x14ac:dyDescent="0.25">
      <c r="A87" s="39" t="s">
        <v>507</v>
      </c>
      <c r="B87" s="87" t="s">
        <v>508</v>
      </c>
      <c r="C87" s="92" t="s">
        <v>509</v>
      </c>
      <c r="D87" s="93" t="s">
        <v>510</v>
      </c>
      <c r="E87" s="90" t="s">
        <v>511</v>
      </c>
      <c r="F87" s="90" t="s">
        <v>162</v>
      </c>
      <c r="G87" s="90" t="s">
        <v>512</v>
      </c>
      <c r="H87" s="90" t="s">
        <v>165</v>
      </c>
      <c r="I87" s="90" t="s">
        <v>115</v>
      </c>
      <c r="J87" s="90"/>
      <c r="K87" s="90"/>
      <c r="L87" s="90"/>
      <c r="M87" s="90"/>
      <c r="N87" s="91">
        <v>183575.7</v>
      </c>
      <c r="O87" s="91">
        <v>13768.2</v>
      </c>
      <c r="P87" s="91">
        <v>13768.17</v>
      </c>
      <c r="Q87" s="91"/>
      <c r="R87" s="91"/>
      <c r="S87" s="91">
        <v>156039.32999999999</v>
      </c>
      <c r="T87" s="43">
        <v>43312</v>
      </c>
      <c r="U87" s="44">
        <v>43371</v>
      </c>
      <c r="V87" s="44">
        <v>43434</v>
      </c>
      <c r="W87" s="45" t="s">
        <v>1304</v>
      </c>
      <c r="X87" s="91"/>
      <c r="Y87" s="91"/>
      <c r="Z87" s="91">
        <f>S87/24</f>
        <v>6501.6387499999992</v>
      </c>
      <c r="AA87" s="91">
        <f>Z87*12</f>
        <v>78019.664999999994</v>
      </c>
      <c r="AB87" s="91">
        <f>S87-Z87-AA87</f>
        <v>71518.026249999981</v>
      </c>
      <c r="AC87" s="91"/>
      <c r="AD87" s="149"/>
      <c r="AE87" s="131"/>
      <c r="AF87" s="133">
        <v>27</v>
      </c>
      <c r="AG87" s="116" t="s">
        <v>757</v>
      </c>
      <c r="AH87" s="117"/>
      <c r="AI87" s="117"/>
      <c r="AJ87" s="131"/>
      <c r="AK87" s="117"/>
      <c r="AL87" s="117"/>
      <c r="AM87" s="117"/>
      <c r="AN87" s="117"/>
      <c r="AO87" s="117"/>
      <c r="AP87" s="117" t="s">
        <v>223</v>
      </c>
      <c r="AQ87" s="116" t="s">
        <v>758</v>
      </c>
      <c r="AR87" s="117">
        <v>16488</v>
      </c>
      <c r="AS87" s="117" t="s">
        <v>224</v>
      </c>
      <c r="AT87" s="116" t="s">
        <v>759</v>
      </c>
      <c r="AU87" s="117">
        <v>5</v>
      </c>
      <c r="AV87" s="117"/>
      <c r="AW87" s="117"/>
      <c r="AX87" s="117"/>
      <c r="AY87" s="117"/>
      <c r="AZ87" s="117"/>
      <c r="BA87" s="117"/>
      <c r="BB87" s="117"/>
      <c r="BC87" s="117"/>
      <c r="BD87" s="117"/>
      <c r="BE87" s="117"/>
      <c r="BF87" s="117"/>
      <c r="BG87" s="132"/>
      <c r="BH87" s="57" t="s">
        <v>851</v>
      </c>
      <c r="BI87" s="364" t="s">
        <v>941</v>
      </c>
    </row>
    <row r="88" spans="1:150" s="101" customFormat="1" ht="25.5" customHeight="1" x14ac:dyDescent="0.25">
      <c r="A88" s="39" t="s">
        <v>513</v>
      </c>
      <c r="B88" s="87" t="s">
        <v>514</v>
      </c>
      <c r="C88" s="92" t="s">
        <v>515</v>
      </c>
      <c r="D88" s="93" t="s">
        <v>516</v>
      </c>
      <c r="E88" s="90" t="s">
        <v>517</v>
      </c>
      <c r="F88" s="90" t="s">
        <v>162</v>
      </c>
      <c r="G88" s="90" t="s">
        <v>512</v>
      </c>
      <c r="H88" s="90" t="s">
        <v>165</v>
      </c>
      <c r="I88" s="90" t="s">
        <v>115</v>
      </c>
      <c r="J88" s="90"/>
      <c r="K88" s="90"/>
      <c r="L88" s="90"/>
      <c r="M88" s="90"/>
      <c r="N88" s="91">
        <v>25115.61</v>
      </c>
      <c r="O88" s="91"/>
      <c r="P88" s="91">
        <v>1754.75</v>
      </c>
      <c r="Q88" s="91">
        <v>3473.69</v>
      </c>
      <c r="R88" s="91"/>
      <c r="S88" s="91">
        <v>19887.169999999998</v>
      </c>
      <c r="T88" s="43">
        <v>43312</v>
      </c>
      <c r="U88" s="44">
        <v>43371</v>
      </c>
      <c r="V88" s="44">
        <v>43434</v>
      </c>
      <c r="W88" s="45">
        <v>43829</v>
      </c>
      <c r="X88" s="91"/>
      <c r="Y88" s="91"/>
      <c r="Z88" s="91">
        <f>S88/12</f>
        <v>1657.2641666666666</v>
      </c>
      <c r="AA88" s="91">
        <f>S88-Z88</f>
        <v>18229.905833333331</v>
      </c>
      <c r="AB88" s="91"/>
      <c r="AC88" s="91"/>
      <c r="AD88" s="149"/>
      <c r="AE88" s="131"/>
      <c r="AF88" s="133">
        <v>27</v>
      </c>
      <c r="AG88" s="116" t="s">
        <v>757</v>
      </c>
      <c r="AH88" s="117"/>
      <c r="AI88" s="117"/>
      <c r="AJ88" s="131"/>
      <c r="AK88" s="117"/>
      <c r="AL88" s="117"/>
      <c r="AM88" s="117"/>
      <c r="AN88" s="117"/>
      <c r="AO88" s="117"/>
      <c r="AP88" s="117" t="s">
        <v>223</v>
      </c>
      <c r="AQ88" s="116" t="s">
        <v>758</v>
      </c>
      <c r="AR88" s="117">
        <v>2513</v>
      </c>
      <c r="AS88" s="117" t="s">
        <v>224</v>
      </c>
      <c r="AT88" s="116" t="s">
        <v>759</v>
      </c>
      <c r="AU88" s="117">
        <v>1</v>
      </c>
      <c r="AV88" s="117"/>
      <c r="AW88" s="117"/>
      <c r="AX88" s="117"/>
      <c r="AY88" s="117"/>
      <c r="AZ88" s="117"/>
      <c r="BA88" s="117"/>
      <c r="BB88" s="117"/>
      <c r="BC88" s="117"/>
      <c r="BD88" s="117"/>
      <c r="BE88" s="117"/>
      <c r="BF88" s="117"/>
      <c r="BG88" s="132"/>
      <c r="BH88" s="57" t="s">
        <v>849</v>
      </c>
      <c r="BI88" s="364" t="s">
        <v>941</v>
      </c>
    </row>
    <row r="89" spans="1:150" s="101" customFormat="1" ht="25.5" customHeight="1" x14ac:dyDescent="0.25">
      <c r="A89" s="39" t="s">
        <v>518</v>
      </c>
      <c r="B89" s="87" t="s">
        <v>519</v>
      </c>
      <c r="C89" s="92" t="s">
        <v>520</v>
      </c>
      <c r="D89" s="93" t="s">
        <v>521</v>
      </c>
      <c r="E89" s="90" t="s">
        <v>522</v>
      </c>
      <c r="F89" s="90" t="s">
        <v>162</v>
      </c>
      <c r="G89" s="90" t="s">
        <v>512</v>
      </c>
      <c r="H89" s="90" t="s">
        <v>165</v>
      </c>
      <c r="I89" s="90" t="s">
        <v>115</v>
      </c>
      <c r="J89" s="90"/>
      <c r="K89" s="90"/>
      <c r="L89" s="90"/>
      <c r="M89" s="90"/>
      <c r="N89" s="91">
        <v>23626.350000000002</v>
      </c>
      <c r="O89" s="91"/>
      <c r="P89" s="91">
        <v>1771.97</v>
      </c>
      <c r="Q89" s="91">
        <v>1771.98</v>
      </c>
      <c r="R89" s="91"/>
      <c r="S89" s="91">
        <v>20082.400000000001</v>
      </c>
      <c r="T89" s="43">
        <v>43312</v>
      </c>
      <c r="U89" s="44">
        <v>43371</v>
      </c>
      <c r="V89" s="44">
        <v>43434</v>
      </c>
      <c r="W89" s="45">
        <v>43830</v>
      </c>
      <c r="X89" s="91"/>
      <c r="Y89" s="91"/>
      <c r="Z89" s="91">
        <f>S89/12</f>
        <v>1673.5333333333335</v>
      </c>
      <c r="AA89" s="91">
        <f>S89-Z89</f>
        <v>18408.866666666669</v>
      </c>
      <c r="AB89" s="91"/>
      <c r="AC89" s="91"/>
      <c r="AD89" s="149"/>
      <c r="AE89" s="131"/>
      <c r="AF89" s="133">
        <v>27</v>
      </c>
      <c r="AG89" s="116" t="s">
        <v>757</v>
      </c>
      <c r="AH89" s="117"/>
      <c r="AI89" s="117"/>
      <c r="AJ89" s="131"/>
      <c r="AK89" s="117"/>
      <c r="AL89" s="117"/>
      <c r="AM89" s="117"/>
      <c r="AN89" s="117"/>
      <c r="AO89" s="117"/>
      <c r="AP89" s="117" t="s">
        <v>223</v>
      </c>
      <c r="AQ89" s="116" t="s">
        <v>758</v>
      </c>
      <c r="AR89" s="117">
        <v>2472</v>
      </c>
      <c r="AS89" s="117" t="s">
        <v>224</v>
      </c>
      <c r="AT89" s="116" t="s">
        <v>759</v>
      </c>
      <c r="AU89" s="117">
        <v>1</v>
      </c>
      <c r="AV89" s="117"/>
      <c r="AW89" s="117"/>
      <c r="AX89" s="117"/>
      <c r="AY89" s="117"/>
      <c r="AZ89" s="117"/>
      <c r="BA89" s="117"/>
      <c r="BB89" s="117"/>
      <c r="BC89" s="117"/>
      <c r="BD89" s="117"/>
      <c r="BE89" s="117"/>
      <c r="BF89" s="117"/>
      <c r="BG89" s="132"/>
      <c r="BH89" s="57" t="s">
        <v>850</v>
      </c>
      <c r="BI89" s="364" t="s">
        <v>941</v>
      </c>
    </row>
    <row r="90" spans="1:150" s="101" customFormat="1" ht="25.5" customHeight="1" x14ac:dyDescent="0.25">
      <c r="A90" s="39" t="s">
        <v>523</v>
      </c>
      <c r="B90" s="87" t="s">
        <v>524</v>
      </c>
      <c r="C90" s="92" t="s">
        <v>525</v>
      </c>
      <c r="D90" s="93" t="s">
        <v>526</v>
      </c>
      <c r="E90" s="90" t="s">
        <v>527</v>
      </c>
      <c r="F90" s="90" t="s">
        <v>162</v>
      </c>
      <c r="G90" s="90" t="s">
        <v>512</v>
      </c>
      <c r="H90" s="90" t="s">
        <v>165</v>
      </c>
      <c r="I90" s="90" t="s">
        <v>115</v>
      </c>
      <c r="J90" s="90"/>
      <c r="K90" s="90"/>
      <c r="L90" s="90"/>
      <c r="M90" s="90"/>
      <c r="N90" s="91">
        <v>14262.54</v>
      </c>
      <c r="O90" s="91"/>
      <c r="P90" s="91">
        <v>1069.68</v>
      </c>
      <c r="Q90" s="91">
        <v>1069.7</v>
      </c>
      <c r="R90" s="91"/>
      <c r="S90" s="91">
        <v>12123.16</v>
      </c>
      <c r="T90" s="43">
        <v>43312</v>
      </c>
      <c r="U90" s="44">
        <v>43371</v>
      </c>
      <c r="V90" s="44">
        <v>43434</v>
      </c>
      <c r="W90" s="45">
        <v>43830</v>
      </c>
      <c r="X90" s="91"/>
      <c r="Y90" s="91"/>
      <c r="Z90" s="91">
        <f>S90/12</f>
        <v>1010.2633333333333</v>
      </c>
      <c r="AA90" s="91">
        <f>S90-Z90</f>
        <v>11112.896666666667</v>
      </c>
      <c r="AB90" s="91"/>
      <c r="AC90" s="91"/>
      <c r="AD90" s="149"/>
      <c r="AE90" s="131"/>
      <c r="AF90" s="133">
        <v>27</v>
      </c>
      <c r="AG90" s="116" t="s">
        <v>757</v>
      </c>
      <c r="AH90" s="117"/>
      <c r="AI90" s="117"/>
      <c r="AJ90" s="131"/>
      <c r="AK90" s="117"/>
      <c r="AL90" s="117"/>
      <c r="AM90" s="117"/>
      <c r="AN90" s="117"/>
      <c r="AO90" s="117"/>
      <c r="AP90" s="117" t="s">
        <v>223</v>
      </c>
      <c r="AQ90" s="116" t="s">
        <v>758</v>
      </c>
      <c r="AR90" s="117">
        <v>1409</v>
      </c>
      <c r="AS90" s="117" t="s">
        <v>224</v>
      </c>
      <c r="AT90" s="116" t="s">
        <v>759</v>
      </c>
      <c r="AU90" s="117">
        <v>1</v>
      </c>
      <c r="AV90" s="117"/>
      <c r="AW90" s="117"/>
      <c r="AX90" s="117"/>
      <c r="AY90" s="117"/>
      <c r="AZ90" s="117"/>
      <c r="BA90" s="117"/>
      <c r="BB90" s="117"/>
      <c r="BC90" s="117"/>
      <c r="BD90" s="117"/>
      <c r="BE90" s="117"/>
      <c r="BF90" s="117"/>
      <c r="BG90" s="132"/>
      <c r="BH90" s="57" t="s">
        <v>854</v>
      </c>
      <c r="BI90" s="364" t="s">
        <v>941</v>
      </c>
    </row>
    <row r="91" spans="1:150" s="101" customFormat="1" ht="25.5" customHeight="1" x14ac:dyDescent="0.25">
      <c r="A91" s="39" t="s">
        <v>528</v>
      </c>
      <c r="B91" s="87" t="s">
        <v>529</v>
      </c>
      <c r="C91" s="92" t="s">
        <v>530</v>
      </c>
      <c r="D91" s="93" t="s">
        <v>531</v>
      </c>
      <c r="E91" s="90" t="s">
        <v>532</v>
      </c>
      <c r="F91" s="90" t="s">
        <v>162</v>
      </c>
      <c r="G91" s="90" t="s">
        <v>512</v>
      </c>
      <c r="H91" s="90" t="s">
        <v>165</v>
      </c>
      <c r="I91" s="90" t="s">
        <v>115</v>
      </c>
      <c r="J91" s="90"/>
      <c r="K91" s="90"/>
      <c r="L91" s="90"/>
      <c r="M91" s="90"/>
      <c r="N91" s="91">
        <v>21476.829999999998</v>
      </c>
      <c r="O91" s="91"/>
      <c r="P91" s="91">
        <v>1610.75</v>
      </c>
      <c r="Q91" s="91">
        <v>1610.77</v>
      </c>
      <c r="R91" s="91"/>
      <c r="S91" s="91">
        <v>18255.310000000001</v>
      </c>
      <c r="T91" s="43">
        <v>43312</v>
      </c>
      <c r="U91" s="44">
        <v>43371</v>
      </c>
      <c r="V91" s="44">
        <v>43434</v>
      </c>
      <c r="W91" s="45">
        <v>43830</v>
      </c>
      <c r="X91" s="91"/>
      <c r="Y91" s="91"/>
      <c r="Z91" s="91">
        <f>S91/12</f>
        <v>1521.2758333333334</v>
      </c>
      <c r="AA91" s="91">
        <f>S91-Z91</f>
        <v>16734.034166666668</v>
      </c>
      <c r="AB91" s="91"/>
      <c r="AC91" s="91"/>
      <c r="AD91" s="149"/>
      <c r="AE91" s="131"/>
      <c r="AF91" s="133">
        <v>27</v>
      </c>
      <c r="AG91" s="116" t="s">
        <v>757</v>
      </c>
      <c r="AH91" s="117"/>
      <c r="AI91" s="117"/>
      <c r="AJ91" s="131"/>
      <c r="AK91" s="117"/>
      <c r="AL91" s="117"/>
      <c r="AM91" s="117"/>
      <c r="AN91" s="117"/>
      <c r="AO91" s="117"/>
      <c r="AP91" s="117" t="s">
        <v>223</v>
      </c>
      <c r="AQ91" s="116" t="s">
        <v>758</v>
      </c>
      <c r="AR91" s="117">
        <v>2354</v>
      </c>
      <c r="AS91" s="117" t="s">
        <v>224</v>
      </c>
      <c r="AT91" s="116" t="s">
        <v>759</v>
      </c>
      <c r="AU91" s="117">
        <v>1</v>
      </c>
      <c r="AV91" s="117"/>
      <c r="AW91" s="117"/>
      <c r="AX91" s="117"/>
      <c r="AY91" s="117"/>
      <c r="AZ91" s="117"/>
      <c r="BA91" s="117"/>
      <c r="BB91" s="117"/>
      <c r="BC91" s="117"/>
      <c r="BD91" s="117"/>
      <c r="BE91" s="117"/>
      <c r="BF91" s="117"/>
      <c r="BG91" s="132"/>
      <c r="BH91" s="57" t="s">
        <v>853</v>
      </c>
      <c r="BI91" s="364" t="s">
        <v>941</v>
      </c>
    </row>
    <row r="92" spans="1:150" s="101" customFormat="1" ht="25.5" customHeight="1" x14ac:dyDescent="0.25">
      <c r="A92" s="39" t="s">
        <v>533</v>
      </c>
      <c r="B92" s="87" t="s">
        <v>534</v>
      </c>
      <c r="C92" s="92" t="s">
        <v>535</v>
      </c>
      <c r="D92" s="93" t="s">
        <v>536</v>
      </c>
      <c r="E92" s="90" t="s">
        <v>537</v>
      </c>
      <c r="F92" s="90" t="s">
        <v>162</v>
      </c>
      <c r="G92" s="90" t="s">
        <v>316</v>
      </c>
      <c r="H92" s="90" t="s">
        <v>165</v>
      </c>
      <c r="I92" s="90" t="s">
        <v>115</v>
      </c>
      <c r="J92" s="90"/>
      <c r="K92" s="90"/>
      <c r="L92" s="90"/>
      <c r="M92" s="90"/>
      <c r="N92" s="91">
        <v>100219.43</v>
      </c>
      <c r="O92" s="91">
        <v>7516.46</v>
      </c>
      <c r="P92" s="91">
        <v>7516.45</v>
      </c>
      <c r="Q92" s="91"/>
      <c r="R92" s="91"/>
      <c r="S92" s="91">
        <v>85186.52</v>
      </c>
      <c r="T92" s="43">
        <v>43312</v>
      </c>
      <c r="U92" s="44">
        <v>43358</v>
      </c>
      <c r="V92" s="44">
        <v>43465</v>
      </c>
      <c r="W92" s="45">
        <v>43920</v>
      </c>
      <c r="X92" s="91"/>
      <c r="Y92" s="91"/>
      <c r="Z92" s="91"/>
      <c r="AA92" s="91">
        <f>S92/21*12</f>
        <v>48678.01142857143</v>
      </c>
      <c r="AB92" s="91">
        <f>S92-AA92</f>
        <v>36508.508571428574</v>
      </c>
      <c r="AC92" s="91"/>
      <c r="AD92" s="149"/>
      <c r="AE92" s="131"/>
      <c r="AF92" s="133">
        <v>27</v>
      </c>
      <c r="AG92" s="116" t="s">
        <v>757</v>
      </c>
      <c r="AH92" s="117"/>
      <c r="AI92" s="117"/>
      <c r="AJ92" s="131"/>
      <c r="AK92" s="117"/>
      <c r="AL92" s="117"/>
      <c r="AM92" s="117"/>
      <c r="AN92" s="117"/>
      <c r="AO92" s="117"/>
      <c r="AP92" s="117" t="s">
        <v>223</v>
      </c>
      <c r="AQ92" s="116" t="s">
        <v>758</v>
      </c>
      <c r="AR92" s="117">
        <v>6018</v>
      </c>
      <c r="AS92" s="117" t="s">
        <v>224</v>
      </c>
      <c r="AT92" s="116" t="s">
        <v>759</v>
      </c>
      <c r="AU92" s="117">
        <v>1</v>
      </c>
      <c r="AV92" s="117"/>
      <c r="AW92" s="117"/>
      <c r="AX92" s="117"/>
      <c r="AY92" s="117"/>
      <c r="AZ92" s="117"/>
      <c r="BA92" s="117"/>
      <c r="BB92" s="117"/>
      <c r="BC92" s="117"/>
      <c r="BD92" s="117"/>
      <c r="BE92" s="117"/>
      <c r="BF92" s="117"/>
      <c r="BG92" s="132"/>
      <c r="BH92" s="57" t="s">
        <v>844</v>
      </c>
      <c r="BI92" s="364" t="s">
        <v>941</v>
      </c>
    </row>
    <row r="93" spans="1:150" s="101" customFormat="1" ht="25.5" customHeight="1" x14ac:dyDescent="0.25">
      <c r="A93" s="39" t="s">
        <v>538</v>
      </c>
      <c r="B93" s="87" t="s">
        <v>539</v>
      </c>
      <c r="C93" s="92" t="s">
        <v>540</v>
      </c>
      <c r="D93" s="93" t="s">
        <v>541</v>
      </c>
      <c r="E93" s="90" t="s">
        <v>542</v>
      </c>
      <c r="F93" s="90" t="s">
        <v>162</v>
      </c>
      <c r="G93" s="90" t="s">
        <v>316</v>
      </c>
      <c r="H93" s="90" t="s">
        <v>165</v>
      </c>
      <c r="I93" s="90" t="s">
        <v>115</v>
      </c>
      <c r="J93" s="90"/>
      <c r="K93" s="90"/>
      <c r="L93" s="90"/>
      <c r="M93" s="90"/>
      <c r="N93" s="91">
        <v>52703.69</v>
      </c>
      <c r="O93" s="91"/>
      <c r="P93" s="91">
        <v>3952.78</v>
      </c>
      <c r="Q93" s="91">
        <v>3952.77</v>
      </c>
      <c r="R93" s="91"/>
      <c r="S93" s="91">
        <v>44798.14</v>
      </c>
      <c r="T93" s="43">
        <v>43312</v>
      </c>
      <c r="U93" s="44">
        <v>43358</v>
      </c>
      <c r="V93" s="44">
        <v>43465</v>
      </c>
      <c r="W93" s="45">
        <v>43889</v>
      </c>
      <c r="X93" s="91"/>
      <c r="Y93" s="91"/>
      <c r="Z93" s="91">
        <f>S93/16.5*0.5</f>
        <v>1357.5193939393939</v>
      </c>
      <c r="AA93" s="91">
        <f>S93/16.5*12</f>
        <v>32580.465454545454</v>
      </c>
      <c r="AB93" s="91">
        <f>S93-AA93-Z93</f>
        <v>10860.155151515151</v>
      </c>
      <c r="AC93" s="91"/>
      <c r="AD93" s="149"/>
      <c r="AE93" s="131"/>
      <c r="AF93" s="133">
        <v>27</v>
      </c>
      <c r="AG93" s="116" t="s">
        <v>757</v>
      </c>
      <c r="AH93" s="117"/>
      <c r="AI93" s="117"/>
      <c r="AJ93" s="131"/>
      <c r="AK93" s="117"/>
      <c r="AL93" s="117"/>
      <c r="AM93" s="117"/>
      <c r="AN93" s="117"/>
      <c r="AO93" s="117"/>
      <c r="AP93" s="117" t="s">
        <v>223</v>
      </c>
      <c r="AQ93" s="116" t="s">
        <v>758</v>
      </c>
      <c r="AR93" s="117">
        <v>2231</v>
      </c>
      <c r="AS93" s="117" t="s">
        <v>224</v>
      </c>
      <c r="AT93" s="116" t="s">
        <v>759</v>
      </c>
      <c r="AU93" s="117">
        <v>3</v>
      </c>
      <c r="AV93" s="117"/>
      <c r="AW93" s="117"/>
      <c r="AX93" s="117"/>
      <c r="AY93" s="117"/>
      <c r="AZ93" s="117"/>
      <c r="BA93" s="117"/>
      <c r="BB93" s="117"/>
      <c r="BC93" s="117"/>
      <c r="BD93" s="117"/>
      <c r="BE93" s="117"/>
      <c r="BF93" s="117"/>
      <c r="BG93" s="132"/>
      <c r="BH93" s="57" t="s">
        <v>845</v>
      </c>
      <c r="BI93" s="364" t="s">
        <v>941</v>
      </c>
    </row>
    <row r="94" spans="1:150" s="101" customFormat="1" ht="25.5" customHeight="1" x14ac:dyDescent="0.25">
      <c r="A94" s="39" t="s">
        <v>543</v>
      </c>
      <c r="B94" s="87" t="s">
        <v>544</v>
      </c>
      <c r="C94" s="92" t="s">
        <v>545</v>
      </c>
      <c r="D94" s="93" t="s">
        <v>546</v>
      </c>
      <c r="E94" s="90" t="s">
        <v>547</v>
      </c>
      <c r="F94" s="90" t="s">
        <v>162</v>
      </c>
      <c r="G94" s="90" t="s">
        <v>316</v>
      </c>
      <c r="H94" s="90" t="s">
        <v>165</v>
      </c>
      <c r="I94" s="90" t="s">
        <v>115</v>
      </c>
      <c r="J94" s="90"/>
      <c r="K94" s="90"/>
      <c r="L94" s="90"/>
      <c r="M94" s="90"/>
      <c r="N94" s="91">
        <v>13540.07</v>
      </c>
      <c r="O94" s="91">
        <v>1015.51</v>
      </c>
      <c r="P94" s="91">
        <v>1015.5</v>
      </c>
      <c r="Q94" s="91"/>
      <c r="R94" s="91"/>
      <c r="S94" s="91">
        <v>11509.06</v>
      </c>
      <c r="T94" s="43">
        <v>43312</v>
      </c>
      <c r="U94" s="44">
        <v>43358</v>
      </c>
      <c r="V94" s="44">
        <v>43465</v>
      </c>
      <c r="W94" s="45">
        <v>43889</v>
      </c>
      <c r="X94" s="91"/>
      <c r="Y94" s="91"/>
      <c r="Z94" s="91">
        <f>S94/17.5*0.5</f>
        <v>328.83028571428571</v>
      </c>
      <c r="AA94" s="91">
        <f>S94/17.5*12</f>
        <v>7891.9268571428565</v>
      </c>
      <c r="AB94" s="91">
        <f>S94-AA94-Z94</f>
        <v>3288.3028571428572</v>
      </c>
      <c r="AC94" s="91"/>
      <c r="AD94" s="149"/>
      <c r="AE94" s="131"/>
      <c r="AF94" s="133">
        <v>27</v>
      </c>
      <c r="AG94" s="116" t="s">
        <v>757</v>
      </c>
      <c r="AH94" s="117"/>
      <c r="AI94" s="117"/>
      <c r="AJ94" s="131"/>
      <c r="AK94" s="117"/>
      <c r="AL94" s="117"/>
      <c r="AM94" s="117"/>
      <c r="AN94" s="117"/>
      <c r="AO94" s="117"/>
      <c r="AP94" s="117" t="s">
        <v>223</v>
      </c>
      <c r="AQ94" s="116" t="s">
        <v>758</v>
      </c>
      <c r="AR94" s="117">
        <v>1137</v>
      </c>
      <c r="AS94" s="117" t="s">
        <v>224</v>
      </c>
      <c r="AT94" s="116" t="s">
        <v>759</v>
      </c>
      <c r="AU94" s="117">
        <v>1</v>
      </c>
      <c r="AV94" s="117"/>
      <c r="AW94" s="117"/>
      <c r="AX94" s="117"/>
      <c r="AY94" s="117"/>
      <c r="AZ94" s="117"/>
      <c r="BA94" s="117"/>
      <c r="BB94" s="117"/>
      <c r="BC94" s="117"/>
      <c r="BD94" s="117"/>
      <c r="BE94" s="117"/>
      <c r="BF94" s="117"/>
      <c r="BG94" s="132"/>
      <c r="BH94" s="57" t="s">
        <v>847</v>
      </c>
      <c r="BI94" s="364" t="s">
        <v>941</v>
      </c>
    </row>
    <row r="95" spans="1:150" s="101" customFormat="1" ht="25.5" customHeight="1" x14ac:dyDescent="0.25">
      <c r="A95" s="39" t="s">
        <v>548</v>
      </c>
      <c r="B95" s="87" t="s">
        <v>549</v>
      </c>
      <c r="C95" s="92" t="s">
        <v>550</v>
      </c>
      <c r="D95" s="93" t="s">
        <v>551</v>
      </c>
      <c r="E95" s="90" t="s">
        <v>552</v>
      </c>
      <c r="F95" s="90" t="s">
        <v>162</v>
      </c>
      <c r="G95" s="90" t="s">
        <v>316</v>
      </c>
      <c r="H95" s="90" t="s">
        <v>165</v>
      </c>
      <c r="I95" s="90" t="s">
        <v>115</v>
      </c>
      <c r="J95" s="90"/>
      <c r="K95" s="90"/>
      <c r="L95" s="90"/>
      <c r="M95" s="90"/>
      <c r="N95" s="91">
        <v>14200</v>
      </c>
      <c r="O95" s="91">
        <v>1065</v>
      </c>
      <c r="P95" s="91">
        <v>1065</v>
      </c>
      <c r="Q95" s="91"/>
      <c r="R95" s="91"/>
      <c r="S95" s="91">
        <v>12070</v>
      </c>
      <c r="T95" s="43">
        <v>43312</v>
      </c>
      <c r="U95" s="44">
        <v>43373</v>
      </c>
      <c r="V95" s="44">
        <v>43465</v>
      </c>
      <c r="W95" s="45">
        <v>43889</v>
      </c>
      <c r="X95" s="91"/>
      <c r="Y95" s="91"/>
      <c r="Z95" s="91"/>
      <c r="AA95" s="91">
        <f>S95/16*12</f>
        <v>9052.5</v>
      </c>
      <c r="AB95" s="91">
        <f>S95-AA95</f>
        <v>3017.5</v>
      </c>
      <c r="AC95" s="91"/>
      <c r="AD95" s="149"/>
      <c r="AE95" s="131"/>
      <c r="AF95" s="133">
        <v>27</v>
      </c>
      <c r="AG95" s="116" t="s">
        <v>757</v>
      </c>
      <c r="AH95" s="117"/>
      <c r="AI95" s="117"/>
      <c r="AJ95" s="131"/>
      <c r="AK95" s="117"/>
      <c r="AL95" s="117"/>
      <c r="AM95" s="117"/>
      <c r="AN95" s="117"/>
      <c r="AO95" s="117"/>
      <c r="AP95" s="117" t="s">
        <v>223</v>
      </c>
      <c r="AQ95" s="116" t="s">
        <v>758</v>
      </c>
      <c r="AR95" s="117">
        <v>1141</v>
      </c>
      <c r="AS95" s="117" t="s">
        <v>224</v>
      </c>
      <c r="AT95" s="116" t="s">
        <v>759</v>
      </c>
      <c r="AU95" s="117">
        <v>1</v>
      </c>
      <c r="AV95" s="117"/>
      <c r="AW95" s="117"/>
      <c r="AX95" s="117"/>
      <c r="AY95" s="117"/>
      <c r="AZ95" s="117"/>
      <c r="BA95" s="117"/>
      <c r="BB95" s="117"/>
      <c r="BC95" s="117"/>
      <c r="BD95" s="117"/>
      <c r="BE95" s="117"/>
      <c r="BF95" s="117"/>
      <c r="BG95" s="132"/>
      <c r="BH95" s="57" t="s">
        <v>840</v>
      </c>
      <c r="BI95" s="364" t="s">
        <v>941</v>
      </c>
    </row>
    <row r="96" spans="1:150" s="101" customFormat="1" ht="25.5" customHeight="1" x14ac:dyDescent="0.25">
      <c r="A96" s="39" t="s">
        <v>553</v>
      </c>
      <c r="B96" s="87" t="s">
        <v>554</v>
      </c>
      <c r="C96" s="92" t="s">
        <v>555</v>
      </c>
      <c r="D96" s="93" t="s">
        <v>556</v>
      </c>
      <c r="E96" s="90" t="s">
        <v>557</v>
      </c>
      <c r="F96" s="90" t="s">
        <v>162</v>
      </c>
      <c r="G96" s="90" t="s">
        <v>316</v>
      </c>
      <c r="H96" s="90" t="s">
        <v>165</v>
      </c>
      <c r="I96" s="90" t="s">
        <v>115</v>
      </c>
      <c r="J96" s="90"/>
      <c r="K96" s="90"/>
      <c r="L96" s="90"/>
      <c r="M96" s="90"/>
      <c r="N96" s="91">
        <v>19369.03</v>
      </c>
      <c r="O96" s="91">
        <v>1452.69</v>
      </c>
      <c r="P96" s="91">
        <v>1452.67</v>
      </c>
      <c r="Q96" s="91"/>
      <c r="R96" s="91"/>
      <c r="S96" s="91">
        <v>16463.669999999998</v>
      </c>
      <c r="T96" s="43">
        <v>43312</v>
      </c>
      <c r="U96" s="44">
        <v>43358</v>
      </c>
      <c r="V96" s="44">
        <v>43465</v>
      </c>
      <c r="W96" s="45">
        <v>43889</v>
      </c>
      <c r="X96" s="91"/>
      <c r="Y96" s="91"/>
      <c r="Z96" s="91">
        <f>S96/17.5*0.5</f>
        <v>470.39057142857138</v>
      </c>
      <c r="AA96" s="91">
        <f>S96/17.5*12</f>
        <v>11289.373714285714</v>
      </c>
      <c r="AB96" s="91">
        <f>S96-AA96-Z96</f>
        <v>4703.9057142857137</v>
      </c>
      <c r="AC96" s="91"/>
      <c r="AD96" s="149"/>
      <c r="AE96" s="131"/>
      <c r="AF96" s="133">
        <v>27</v>
      </c>
      <c r="AG96" s="116" t="s">
        <v>757</v>
      </c>
      <c r="AH96" s="117"/>
      <c r="AI96" s="117"/>
      <c r="AJ96" s="131"/>
      <c r="AK96" s="117"/>
      <c r="AL96" s="117"/>
      <c r="AM96" s="117"/>
      <c r="AN96" s="117"/>
      <c r="AO96" s="117"/>
      <c r="AP96" s="117" t="s">
        <v>223</v>
      </c>
      <c r="AQ96" s="116" t="s">
        <v>758</v>
      </c>
      <c r="AR96" s="117">
        <v>1235</v>
      </c>
      <c r="AS96" s="117" t="s">
        <v>224</v>
      </c>
      <c r="AT96" s="116" t="s">
        <v>759</v>
      </c>
      <c r="AU96" s="117">
        <v>1</v>
      </c>
      <c r="AV96" s="117"/>
      <c r="AW96" s="117"/>
      <c r="AX96" s="117"/>
      <c r="AY96" s="117"/>
      <c r="AZ96" s="117"/>
      <c r="BA96" s="117"/>
      <c r="BB96" s="117"/>
      <c r="BC96" s="117"/>
      <c r="BD96" s="117"/>
      <c r="BE96" s="117"/>
      <c r="BF96" s="117"/>
      <c r="BG96" s="132"/>
      <c r="BH96" s="57" t="s">
        <v>848</v>
      </c>
      <c r="BI96" s="364" t="s">
        <v>941</v>
      </c>
    </row>
    <row r="97" spans="1:150" s="101" customFormat="1" ht="25.5" customHeight="1" x14ac:dyDescent="0.25">
      <c r="A97" s="39" t="s">
        <v>558</v>
      </c>
      <c r="B97" s="87" t="s">
        <v>559</v>
      </c>
      <c r="C97" s="92" t="s">
        <v>560</v>
      </c>
      <c r="D97" s="93" t="s">
        <v>561</v>
      </c>
      <c r="E97" s="90" t="s">
        <v>562</v>
      </c>
      <c r="F97" s="90" t="s">
        <v>162</v>
      </c>
      <c r="G97" s="90" t="s">
        <v>316</v>
      </c>
      <c r="H97" s="90" t="s">
        <v>165</v>
      </c>
      <c r="I97" s="90" t="s">
        <v>115</v>
      </c>
      <c r="J97" s="90"/>
      <c r="K97" s="90"/>
      <c r="L97" s="90"/>
      <c r="M97" s="90"/>
      <c r="N97" s="91">
        <v>17182</v>
      </c>
      <c r="O97" s="91">
        <v>1165.27</v>
      </c>
      <c r="P97" s="91">
        <v>2457.58</v>
      </c>
      <c r="Q97" s="91"/>
      <c r="R97" s="91">
        <v>1645.05</v>
      </c>
      <c r="S97" s="91">
        <v>11914.1</v>
      </c>
      <c r="T97" s="43">
        <v>43312</v>
      </c>
      <c r="U97" s="44">
        <v>43464</v>
      </c>
      <c r="V97" s="44">
        <v>43554</v>
      </c>
      <c r="W97" s="45">
        <v>43830</v>
      </c>
      <c r="X97" s="91"/>
      <c r="Y97" s="91"/>
      <c r="Z97" s="91"/>
      <c r="AA97" s="91">
        <f>S97</f>
        <v>11914.1</v>
      </c>
      <c r="AB97" s="91"/>
      <c r="AC97" s="91"/>
      <c r="AD97" s="149"/>
      <c r="AE97" s="131"/>
      <c r="AF97" s="133">
        <v>27</v>
      </c>
      <c r="AG97" s="116" t="s">
        <v>757</v>
      </c>
      <c r="AH97" s="117"/>
      <c r="AI97" s="117"/>
      <c r="AJ97" s="131"/>
      <c r="AK97" s="117"/>
      <c r="AL97" s="117"/>
      <c r="AM97" s="117"/>
      <c r="AN97" s="117"/>
      <c r="AO97" s="117"/>
      <c r="AP97" s="117" t="s">
        <v>223</v>
      </c>
      <c r="AQ97" s="116" t="s">
        <v>758</v>
      </c>
      <c r="AR97" s="117">
        <v>960</v>
      </c>
      <c r="AS97" s="117" t="s">
        <v>224</v>
      </c>
      <c r="AT97" s="116" t="s">
        <v>759</v>
      </c>
      <c r="AU97" s="117">
        <v>1</v>
      </c>
      <c r="AV97" s="117"/>
      <c r="AW97" s="117"/>
      <c r="AX97" s="117"/>
      <c r="AY97" s="117"/>
      <c r="AZ97" s="117"/>
      <c r="BA97" s="117"/>
      <c r="BB97" s="117"/>
      <c r="BC97" s="117"/>
      <c r="BD97" s="117"/>
      <c r="BE97" s="117"/>
      <c r="BF97" s="117"/>
      <c r="BG97" s="132"/>
      <c r="BH97" s="57" t="s">
        <v>855</v>
      </c>
      <c r="BI97" s="364" t="s">
        <v>941</v>
      </c>
    </row>
    <row r="98" spans="1:150" s="101" customFormat="1" ht="25.5" customHeight="1" x14ac:dyDescent="0.25">
      <c r="A98" s="39" t="s">
        <v>563</v>
      </c>
      <c r="B98" s="87" t="s">
        <v>564</v>
      </c>
      <c r="C98" s="92" t="s">
        <v>565</v>
      </c>
      <c r="D98" s="93" t="s">
        <v>566</v>
      </c>
      <c r="E98" s="90" t="s">
        <v>567</v>
      </c>
      <c r="F98" s="90" t="s">
        <v>162</v>
      </c>
      <c r="G98" s="90" t="s">
        <v>568</v>
      </c>
      <c r="H98" s="90" t="s">
        <v>165</v>
      </c>
      <c r="I98" s="90" t="s">
        <v>115</v>
      </c>
      <c r="J98" s="90"/>
      <c r="K98" s="90"/>
      <c r="L98" s="90"/>
      <c r="M98" s="90"/>
      <c r="N98" s="91">
        <v>258998.59</v>
      </c>
      <c r="O98" s="91">
        <v>19426.18</v>
      </c>
      <c r="P98" s="91">
        <v>19426.16</v>
      </c>
      <c r="Q98" s="91"/>
      <c r="R98" s="91"/>
      <c r="S98" s="91">
        <v>220146.25</v>
      </c>
      <c r="T98" s="43">
        <v>43312</v>
      </c>
      <c r="U98" s="44">
        <v>43363</v>
      </c>
      <c r="V98" s="44">
        <v>43434</v>
      </c>
      <c r="W98" s="45">
        <v>44286</v>
      </c>
      <c r="X98" s="91"/>
      <c r="Y98" s="91"/>
      <c r="Z98" s="91">
        <f>S98/17*1</f>
        <v>12949.779411764706</v>
      </c>
      <c r="AA98" s="91">
        <f>S98/17*12</f>
        <v>155397.35294117648</v>
      </c>
      <c r="AB98" s="91">
        <f>S98-Z98-AA98</f>
        <v>51799.117647058825</v>
      </c>
      <c r="AC98" s="91"/>
      <c r="AD98" s="149"/>
      <c r="AE98" s="131"/>
      <c r="AF98" s="133">
        <v>27</v>
      </c>
      <c r="AG98" s="116" t="s">
        <v>757</v>
      </c>
      <c r="AH98" s="117"/>
      <c r="AI98" s="117"/>
      <c r="AJ98" s="131"/>
      <c r="AK98" s="117"/>
      <c r="AL98" s="117"/>
      <c r="AM98" s="117"/>
      <c r="AN98" s="117"/>
      <c r="AO98" s="117"/>
      <c r="AP98" s="117" t="s">
        <v>223</v>
      </c>
      <c r="AQ98" s="116" t="s">
        <v>758</v>
      </c>
      <c r="AR98" s="117">
        <v>12800</v>
      </c>
      <c r="AS98" s="117" t="s">
        <v>224</v>
      </c>
      <c r="AT98" s="116" t="s">
        <v>759</v>
      </c>
      <c r="AU98" s="117">
        <v>1</v>
      </c>
      <c r="AV98" s="117"/>
      <c r="AW98" s="117"/>
      <c r="AX98" s="117"/>
      <c r="AY98" s="117"/>
      <c r="AZ98" s="117"/>
      <c r="BA98" s="117"/>
      <c r="BB98" s="117"/>
      <c r="BC98" s="117"/>
      <c r="BD98" s="117"/>
      <c r="BE98" s="117"/>
      <c r="BF98" s="117"/>
      <c r="BG98" s="132"/>
      <c r="BH98" s="57" t="s">
        <v>846</v>
      </c>
      <c r="BI98" s="364" t="s">
        <v>941</v>
      </c>
    </row>
    <row r="99" spans="1:150" s="101" customFormat="1" ht="25.5" customHeight="1" x14ac:dyDescent="0.25">
      <c r="A99" s="39" t="s">
        <v>569</v>
      </c>
      <c r="B99" s="87" t="s">
        <v>570</v>
      </c>
      <c r="C99" s="92" t="s">
        <v>571</v>
      </c>
      <c r="D99" s="93" t="s">
        <v>572</v>
      </c>
      <c r="E99" s="90" t="s">
        <v>573</v>
      </c>
      <c r="F99" s="90" t="s">
        <v>162</v>
      </c>
      <c r="G99" s="90" t="s">
        <v>568</v>
      </c>
      <c r="H99" s="90" t="s">
        <v>165</v>
      </c>
      <c r="I99" s="90" t="s">
        <v>115</v>
      </c>
      <c r="J99" s="90"/>
      <c r="K99" s="90"/>
      <c r="L99" s="90"/>
      <c r="M99" s="90"/>
      <c r="N99" s="91">
        <v>47242</v>
      </c>
      <c r="O99" s="91"/>
      <c r="P99" s="91">
        <v>3543.15</v>
      </c>
      <c r="Q99" s="91">
        <v>3543.15</v>
      </c>
      <c r="R99" s="91"/>
      <c r="S99" s="91">
        <v>40155.699999999997</v>
      </c>
      <c r="T99" s="43">
        <v>43312</v>
      </c>
      <c r="U99" s="44">
        <v>43332</v>
      </c>
      <c r="V99" s="44">
        <v>43403</v>
      </c>
      <c r="W99" s="45">
        <v>43646</v>
      </c>
      <c r="X99" s="91"/>
      <c r="Y99" s="91"/>
      <c r="Z99" s="91">
        <f>S99/6*2</f>
        <v>13385.233333333332</v>
      </c>
      <c r="AA99" s="91">
        <f>S99-Z99</f>
        <v>26770.466666666667</v>
      </c>
      <c r="AB99" s="91"/>
      <c r="AC99" s="91"/>
      <c r="AD99" s="149"/>
      <c r="AE99" s="131"/>
      <c r="AF99" s="133">
        <v>27</v>
      </c>
      <c r="AG99" s="116" t="s">
        <v>757</v>
      </c>
      <c r="AH99" s="117"/>
      <c r="AI99" s="117"/>
      <c r="AJ99" s="131"/>
      <c r="AK99" s="117"/>
      <c r="AL99" s="117"/>
      <c r="AM99" s="117"/>
      <c r="AN99" s="117"/>
      <c r="AO99" s="117"/>
      <c r="AP99" s="117" t="s">
        <v>223</v>
      </c>
      <c r="AQ99" s="116" t="s">
        <v>758</v>
      </c>
      <c r="AR99" s="117">
        <v>1600</v>
      </c>
      <c r="AS99" s="117" t="s">
        <v>224</v>
      </c>
      <c r="AT99" s="116" t="s">
        <v>759</v>
      </c>
      <c r="AU99" s="117">
        <v>1</v>
      </c>
      <c r="AV99" s="117"/>
      <c r="AW99" s="117"/>
      <c r="AX99" s="117"/>
      <c r="AY99" s="117"/>
      <c r="AZ99" s="117"/>
      <c r="BA99" s="117"/>
      <c r="BB99" s="117"/>
      <c r="BC99" s="117"/>
      <c r="BD99" s="117"/>
      <c r="BE99" s="117"/>
      <c r="BF99" s="117"/>
      <c r="BG99" s="132"/>
      <c r="BH99" s="57" t="s">
        <v>839</v>
      </c>
      <c r="BI99" s="364" t="s">
        <v>941</v>
      </c>
    </row>
    <row r="100" spans="1:150" s="101" customFormat="1" ht="25.5" customHeight="1" x14ac:dyDescent="0.25">
      <c r="A100" s="39" t="s">
        <v>574</v>
      </c>
      <c r="B100" s="87" t="s">
        <v>575</v>
      </c>
      <c r="C100" s="92" t="s">
        <v>576</v>
      </c>
      <c r="D100" s="93" t="s">
        <v>577</v>
      </c>
      <c r="E100" s="90" t="s">
        <v>578</v>
      </c>
      <c r="F100" s="90" t="s">
        <v>162</v>
      </c>
      <c r="G100" s="90" t="s">
        <v>568</v>
      </c>
      <c r="H100" s="90" t="s">
        <v>165</v>
      </c>
      <c r="I100" s="90" t="s">
        <v>115</v>
      </c>
      <c r="J100" s="90"/>
      <c r="K100" s="90"/>
      <c r="L100" s="90"/>
      <c r="M100" s="90"/>
      <c r="N100" s="91">
        <v>26893</v>
      </c>
      <c r="O100" s="91"/>
      <c r="P100" s="91">
        <v>0</v>
      </c>
      <c r="Q100" s="91">
        <v>4948.3</v>
      </c>
      <c r="R100" s="91"/>
      <c r="S100" s="91">
        <v>21944.7</v>
      </c>
      <c r="T100" s="43">
        <v>43312</v>
      </c>
      <c r="U100" s="44">
        <v>43348</v>
      </c>
      <c r="V100" s="44">
        <v>43434</v>
      </c>
      <c r="W100" s="45">
        <v>43646</v>
      </c>
      <c r="X100" s="91"/>
      <c r="Y100" s="91"/>
      <c r="Z100" s="91">
        <f>S100/13</f>
        <v>1688.0538461538463</v>
      </c>
      <c r="AA100" s="91">
        <f>S100-Z100</f>
        <v>20256.646153846155</v>
      </c>
      <c r="AB100" s="91"/>
      <c r="AC100" s="91"/>
      <c r="AD100" s="149"/>
      <c r="AE100" s="131"/>
      <c r="AF100" s="133">
        <v>27</v>
      </c>
      <c r="AG100" s="116" t="s">
        <v>757</v>
      </c>
      <c r="AH100" s="117"/>
      <c r="AI100" s="117"/>
      <c r="AJ100" s="131"/>
      <c r="AK100" s="117"/>
      <c r="AL100" s="117"/>
      <c r="AM100" s="117"/>
      <c r="AN100" s="117"/>
      <c r="AO100" s="117"/>
      <c r="AP100" s="117" t="s">
        <v>223</v>
      </c>
      <c r="AQ100" s="116" t="s">
        <v>758</v>
      </c>
      <c r="AR100" s="117">
        <v>1000</v>
      </c>
      <c r="AS100" s="117" t="s">
        <v>224</v>
      </c>
      <c r="AT100" s="116" t="s">
        <v>759</v>
      </c>
      <c r="AU100" s="117">
        <v>1</v>
      </c>
      <c r="AV100" s="117"/>
      <c r="AW100" s="117"/>
      <c r="AX100" s="117"/>
      <c r="AY100" s="117"/>
      <c r="AZ100" s="117"/>
      <c r="BA100" s="117"/>
      <c r="BB100" s="117"/>
      <c r="BC100" s="117"/>
      <c r="BD100" s="117"/>
      <c r="BE100" s="117"/>
      <c r="BF100" s="117"/>
      <c r="BG100" s="132"/>
      <c r="BH100" s="57" t="s">
        <v>843</v>
      </c>
      <c r="BI100" s="364" t="s">
        <v>939</v>
      </c>
    </row>
    <row r="101" spans="1:150" s="101" customFormat="1" ht="25.5" customHeight="1" x14ac:dyDescent="0.25">
      <c r="A101" s="39" t="s">
        <v>579</v>
      </c>
      <c r="B101" s="87" t="s">
        <v>580</v>
      </c>
      <c r="C101" s="92" t="s">
        <v>581</v>
      </c>
      <c r="D101" s="93" t="s">
        <v>582</v>
      </c>
      <c r="E101" s="90" t="s">
        <v>164</v>
      </c>
      <c r="F101" s="90" t="s">
        <v>162</v>
      </c>
      <c r="G101" s="90" t="s">
        <v>568</v>
      </c>
      <c r="H101" s="90" t="s">
        <v>165</v>
      </c>
      <c r="I101" s="90" t="s">
        <v>115</v>
      </c>
      <c r="J101" s="90"/>
      <c r="K101" s="90"/>
      <c r="L101" s="90"/>
      <c r="M101" s="90"/>
      <c r="N101" s="91">
        <v>103528.96000000001</v>
      </c>
      <c r="O101" s="91"/>
      <c r="P101" s="91">
        <v>7764.67</v>
      </c>
      <c r="Q101" s="91">
        <v>7764.67</v>
      </c>
      <c r="R101" s="91"/>
      <c r="S101" s="91">
        <v>87999.62</v>
      </c>
      <c r="T101" s="43">
        <v>43312</v>
      </c>
      <c r="U101" s="44">
        <v>43353</v>
      </c>
      <c r="V101" s="44">
        <v>43434</v>
      </c>
      <c r="W101" s="45">
        <v>43677</v>
      </c>
      <c r="X101" s="91"/>
      <c r="Y101" s="91"/>
      <c r="Z101" s="91">
        <f>S101/7</f>
        <v>12571.374285714284</v>
      </c>
      <c r="AA101" s="91">
        <f>S101-Z101</f>
        <v>75428.245714285717</v>
      </c>
      <c r="AB101" s="91"/>
      <c r="AC101" s="91"/>
      <c r="AD101" s="149"/>
      <c r="AE101" s="131"/>
      <c r="AF101" s="133">
        <v>27</v>
      </c>
      <c r="AG101" s="116" t="s">
        <v>757</v>
      </c>
      <c r="AH101" s="117"/>
      <c r="AI101" s="117"/>
      <c r="AJ101" s="131"/>
      <c r="AK101" s="117"/>
      <c r="AL101" s="117"/>
      <c r="AM101" s="117"/>
      <c r="AN101" s="117"/>
      <c r="AO101" s="117"/>
      <c r="AP101" s="117" t="s">
        <v>223</v>
      </c>
      <c r="AQ101" s="116" t="s">
        <v>758</v>
      </c>
      <c r="AR101" s="117">
        <v>5000</v>
      </c>
      <c r="AS101" s="117" t="s">
        <v>224</v>
      </c>
      <c r="AT101" s="116" t="s">
        <v>759</v>
      </c>
      <c r="AU101" s="117">
        <v>1</v>
      </c>
      <c r="AV101" s="117"/>
      <c r="AW101" s="117"/>
      <c r="AX101" s="117"/>
      <c r="AY101" s="117"/>
      <c r="AZ101" s="117"/>
      <c r="BA101" s="117"/>
      <c r="BB101" s="117"/>
      <c r="BC101" s="117"/>
      <c r="BD101" s="117"/>
      <c r="BE101" s="117"/>
      <c r="BF101" s="117"/>
      <c r="BG101" s="132"/>
      <c r="BH101" s="57" t="s">
        <v>842</v>
      </c>
      <c r="BI101" s="364" t="s">
        <v>941</v>
      </c>
    </row>
    <row r="102" spans="1:150" s="165" customFormat="1" ht="24.75" customHeight="1" thickBot="1" x14ac:dyDescent="0.3">
      <c r="A102" s="78" t="s">
        <v>583</v>
      </c>
      <c r="B102" s="79"/>
      <c r="C102" s="79"/>
      <c r="D102" s="79" t="s">
        <v>584</v>
      </c>
      <c r="E102" s="80"/>
      <c r="F102" s="80"/>
      <c r="G102" s="80"/>
      <c r="H102" s="80"/>
      <c r="I102" s="80"/>
      <c r="J102" s="80"/>
      <c r="K102" s="80"/>
      <c r="L102" s="80"/>
      <c r="M102" s="80"/>
      <c r="N102" s="80"/>
      <c r="O102" s="80"/>
      <c r="P102" s="80"/>
      <c r="Q102" s="80"/>
      <c r="R102" s="80"/>
      <c r="S102" s="94"/>
      <c r="T102" s="81"/>
      <c r="U102" s="82"/>
      <c r="V102" s="82"/>
      <c r="W102" s="83" t="s">
        <v>275</v>
      </c>
      <c r="X102" s="166"/>
      <c r="Y102" s="166"/>
      <c r="Z102" s="166"/>
      <c r="AA102" s="166"/>
      <c r="AB102" s="166"/>
      <c r="AC102" s="166"/>
      <c r="AD102" s="167"/>
      <c r="AE102" s="163"/>
      <c r="AF102" s="168"/>
      <c r="AG102" s="166"/>
      <c r="AH102" s="166"/>
      <c r="AI102" s="166"/>
      <c r="AJ102" s="163"/>
      <c r="AK102" s="166"/>
      <c r="AL102" s="166"/>
      <c r="AM102" s="166"/>
      <c r="AN102" s="166"/>
      <c r="AO102" s="166"/>
      <c r="AP102" s="169"/>
      <c r="AQ102" s="169"/>
      <c r="AR102" s="169"/>
      <c r="AS102" s="169"/>
      <c r="AT102" s="166"/>
      <c r="AU102" s="169"/>
      <c r="AV102" s="169"/>
      <c r="AW102" s="166"/>
      <c r="AX102" s="169"/>
      <c r="AY102" s="169"/>
      <c r="AZ102" s="166"/>
      <c r="BA102" s="169"/>
      <c r="BB102" s="169"/>
      <c r="BC102" s="169"/>
      <c r="BD102" s="169"/>
      <c r="BE102" s="169"/>
      <c r="BF102" s="169"/>
      <c r="BG102" s="368"/>
      <c r="BH102" s="57"/>
      <c r="BI102" s="364" t="s">
        <v>275</v>
      </c>
      <c r="BJ102" s="101"/>
      <c r="BK102" s="101"/>
      <c r="BL102" s="101"/>
      <c r="BM102" s="101"/>
      <c r="BN102" s="101"/>
      <c r="BO102" s="101"/>
      <c r="BP102" s="101"/>
      <c r="BQ102" s="101"/>
      <c r="BR102" s="101"/>
      <c r="BS102" s="101"/>
      <c r="BT102" s="101"/>
      <c r="BU102" s="101"/>
      <c r="BV102" s="101"/>
      <c r="BW102" s="101"/>
      <c r="BX102" s="101"/>
      <c r="BY102" s="101"/>
      <c r="BZ102" s="101"/>
      <c r="CA102" s="101"/>
      <c r="CB102" s="101"/>
      <c r="CC102" s="101"/>
      <c r="CD102" s="101"/>
      <c r="CE102" s="101"/>
      <c r="CF102" s="101"/>
      <c r="CG102" s="101"/>
      <c r="CH102" s="101"/>
      <c r="CI102" s="101"/>
      <c r="CJ102" s="101"/>
      <c r="CK102" s="101"/>
      <c r="CL102" s="101"/>
      <c r="CM102" s="101"/>
      <c r="CN102" s="101"/>
      <c r="CO102" s="101"/>
      <c r="CP102" s="101"/>
      <c r="CQ102" s="101"/>
      <c r="CR102" s="101"/>
      <c r="CS102" s="101"/>
      <c r="CT102" s="101"/>
      <c r="CU102" s="101"/>
      <c r="CV102" s="101"/>
      <c r="CW102" s="101"/>
      <c r="CX102" s="101"/>
      <c r="CY102" s="101"/>
      <c r="CZ102" s="101"/>
      <c r="DA102" s="101"/>
      <c r="DB102" s="101"/>
      <c r="DC102" s="101"/>
      <c r="DD102" s="101"/>
      <c r="DE102" s="101"/>
      <c r="DF102" s="101"/>
      <c r="DG102" s="101"/>
      <c r="DH102" s="101"/>
      <c r="DI102" s="101"/>
      <c r="DJ102" s="101"/>
      <c r="DK102" s="101"/>
      <c r="DL102" s="101"/>
      <c r="DM102" s="101"/>
      <c r="DN102" s="101"/>
      <c r="DO102" s="101"/>
      <c r="DP102" s="101"/>
      <c r="DQ102" s="101"/>
      <c r="DR102" s="101"/>
      <c r="DS102" s="101"/>
      <c r="DT102" s="101"/>
      <c r="DU102" s="101"/>
      <c r="DV102" s="101"/>
      <c r="DW102" s="101"/>
      <c r="DX102" s="101"/>
      <c r="DY102" s="101"/>
      <c r="DZ102" s="101"/>
      <c r="EA102" s="101"/>
      <c r="EB102" s="101"/>
      <c r="EC102" s="101"/>
      <c r="ED102" s="101"/>
      <c r="EE102" s="101"/>
      <c r="EF102" s="101"/>
      <c r="EG102" s="101"/>
      <c r="EH102" s="101"/>
      <c r="EI102" s="101"/>
      <c r="EJ102" s="101"/>
      <c r="EK102" s="101"/>
      <c r="EL102" s="101"/>
      <c r="EM102" s="101"/>
      <c r="EN102" s="101"/>
      <c r="EO102" s="101"/>
      <c r="EP102" s="101"/>
      <c r="EQ102" s="101"/>
      <c r="ER102" s="101"/>
      <c r="ES102" s="101"/>
      <c r="ET102" s="101"/>
    </row>
    <row r="103" spans="1:150" s="113" customFormat="1" ht="25.5" customHeight="1" x14ac:dyDescent="0.25">
      <c r="A103" s="20" t="s">
        <v>97</v>
      </c>
      <c r="B103" s="21"/>
      <c r="C103" s="21"/>
      <c r="D103" s="37" t="s">
        <v>585</v>
      </c>
      <c r="E103" s="23"/>
      <c r="F103" s="23"/>
      <c r="G103" s="23"/>
      <c r="H103" s="23"/>
      <c r="I103" s="23"/>
      <c r="J103" s="23"/>
      <c r="K103" s="23"/>
      <c r="L103" s="23"/>
      <c r="M103" s="23"/>
      <c r="N103" s="23"/>
      <c r="O103" s="23"/>
      <c r="P103" s="23"/>
      <c r="Q103" s="23"/>
      <c r="R103" s="23"/>
      <c r="S103" s="24"/>
      <c r="T103" s="25"/>
      <c r="U103" s="38"/>
      <c r="V103" s="38"/>
      <c r="W103" s="28" t="s">
        <v>275</v>
      </c>
      <c r="X103" s="108"/>
      <c r="Y103" s="108"/>
      <c r="Z103" s="108"/>
      <c r="AA103" s="108"/>
      <c r="AB103" s="108"/>
      <c r="AC103" s="108"/>
      <c r="AD103" s="138"/>
      <c r="AE103" s="109"/>
      <c r="AF103" s="112"/>
      <c r="AG103" s="110"/>
      <c r="AH103" s="110"/>
      <c r="AI103" s="111"/>
      <c r="AJ103" s="109"/>
      <c r="AK103" s="112"/>
      <c r="AL103" s="110"/>
      <c r="AM103" s="110"/>
      <c r="AN103" s="110"/>
      <c r="AO103" s="110"/>
      <c r="AP103" s="110"/>
      <c r="AQ103" s="110"/>
      <c r="AR103" s="110"/>
      <c r="AS103" s="110"/>
      <c r="AT103" s="110"/>
      <c r="AU103" s="110"/>
      <c r="AV103" s="110"/>
      <c r="AW103" s="110"/>
      <c r="AX103" s="110"/>
      <c r="AY103" s="110"/>
      <c r="AZ103" s="110"/>
      <c r="BA103" s="110"/>
      <c r="BB103" s="110"/>
      <c r="BC103" s="110"/>
      <c r="BD103" s="110"/>
      <c r="BE103" s="110"/>
      <c r="BF103" s="110"/>
      <c r="BG103" s="111"/>
      <c r="BH103" s="57"/>
      <c r="BI103" s="364" t="s">
        <v>275</v>
      </c>
      <c r="BJ103" s="101"/>
      <c r="BK103" s="101"/>
      <c r="BL103" s="101"/>
      <c r="BM103" s="101"/>
      <c r="BN103" s="101"/>
      <c r="BO103" s="101"/>
      <c r="BP103" s="101"/>
      <c r="BQ103" s="101"/>
      <c r="BR103" s="101"/>
      <c r="BS103" s="101"/>
      <c r="BT103" s="101"/>
      <c r="BU103" s="101"/>
      <c r="BV103" s="101"/>
      <c r="BW103" s="101"/>
      <c r="BX103" s="101"/>
      <c r="BY103" s="101"/>
      <c r="BZ103" s="101"/>
      <c r="CA103" s="101"/>
      <c r="CB103" s="101"/>
      <c r="CC103" s="101"/>
      <c r="CD103" s="101"/>
      <c r="CE103" s="101"/>
      <c r="CF103" s="101"/>
      <c r="CG103" s="101"/>
      <c r="CH103" s="101"/>
      <c r="CI103" s="101"/>
      <c r="CJ103" s="101"/>
      <c r="CK103" s="101"/>
      <c r="CL103" s="101"/>
      <c r="CM103" s="101"/>
      <c r="CN103" s="101"/>
      <c r="CO103" s="101"/>
      <c r="CP103" s="101"/>
      <c r="CQ103" s="101"/>
      <c r="CR103" s="101"/>
      <c r="CS103" s="101"/>
      <c r="CT103" s="101"/>
      <c r="CU103" s="101"/>
      <c r="CV103" s="101"/>
      <c r="CW103" s="101"/>
      <c r="CX103" s="101"/>
      <c r="CY103" s="101"/>
      <c r="CZ103" s="101"/>
      <c r="DA103" s="101"/>
      <c r="DB103" s="101"/>
      <c r="DC103" s="101"/>
      <c r="DD103" s="101"/>
      <c r="DE103" s="101"/>
      <c r="DF103" s="101"/>
      <c r="DG103" s="101"/>
      <c r="DH103" s="101"/>
      <c r="DI103" s="101"/>
      <c r="DJ103" s="101"/>
      <c r="DK103" s="101"/>
      <c r="DL103" s="101"/>
      <c r="DM103" s="101"/>
      <c r="DN103" s="101"/>
      <c r="DO103" s="101"/>
      <c r="DP103" s="101"/>
      <c r="DQ103" s="101"/>
      <c r="DR103" s="101"/>
      <c r="DS103" s="101"/>
      <c r="DT103" s="101"/>
      <c r="DU103" s="101"/>
      <c r="DV103" s="101"/>
      <c r="DW103" s="101"/>
      <c r="DX103" s="101"/>
      <c r="DY103" s="101"/>
      <c r="DZ103" s="101"/>
      <c r="EA103" s="101"/>
      <c r="EB103" s="101"/>
      <c r="EC103" s="101"/>
      <c r="ED103" s="101"/>
      <c r="EE103" s="101"/>
      <c r="EF103" s="101"/>
      <c r="EG103" s="101"/>
      <c r="EH103" s="101"/>
      <c r="EI103" s="101"/>
      <c r="EJ103" s="101"/>
      <c r="EK103" s="101"/>
      <c r="EL103" s="101"/>
      <c r="EM103" s="101"/>
      <c r="EN103" s="101"/>
      <c r="EO103" s="101"/>
      <c r="EP103" s="101"/>
      <c r="EQ103" s="101"/>
      <c r="ER103" s="101"/>
      <c r="ES103" s="101"/>
      <c r="ET103" s="101"/>
    </row>
    <row r="104" spans="1:150" ht="45.75" customHeight="1" x14ac:dyDescent="0.25">
      <c r="A104" s="29" t="s">
        <v>147</v>
      </c>
      <c r="B104" s="29" t="s">
        <v>586</v>
      </c>
      <c r="C104" s="29" t="s">
        <v>587</v>
      </c>
      <c r="D104" s="30" t="s">
        <v>588</v>
      </c>
      <c r="E104" s="31" t="s">
        <v>266</v>
      </c>
      <c r="F104" s="32" t="s">
        <v>154</v>
      </c>
      <c r="G104" s="32" t="s">
        <v>589</v>
      </c>
      <c r="H104" s="32" t="s">
        <v>590</v>
      </c>
      <c r="I104" s="32" t="s">
        <v>115</v>
      </c>
      <c r="J104" s="32"/>
      <c r="K104" s="32"/>
      <c r="L104" s="32"/>
      <c r="M104" s="32"/>
      <c r="N104" s="33">
        <v>163883.85</v>
      </c>
      <c r="O104" s="33">
        <v>24582.58</v>
      </c>
      <c r="P104" s="33"/>
      <c r="Q104" s="33"/>
      <c r="R104" s="33"/>
      <c r="S104" s="33">
        <v>139301.26999999999</v>
      </c>
      <c r="T104" s="34">
        <v>42644</v>
      </c>
      <c r="U104" s="35">
        <v>42736</v>
      </c>
      <c r="V104" s="35">
        <v>42916</v>
      </c>
      <c r="W104" s="36">
        <v>43404</v>
      </c>
      <c r="X104" s="114">
        <v>0</v>
      </c>
      <c r="Y104" s="114">
        <v>54273.440000000002</v>
      </c>
      <c r="Z104" s="114">
        <v>90000</v>
      </c>
      <c r="AA104" s="114">
        <v>0</v>
      </c>
      <c r="AB104" s="114">
        <v>0</v>
      </c>
      <c r="AC104" s="114"/>
      <c r="AD104" s="139"/>
      <c r="AE104" s="115"/>
      <c r="AF104" s="119">
        <v>27</v>
      </c>
      <c r="AG104" s="129" t="s">
        <v>247</v>
      </c>
      <c r="AH104" s="120"/>
      <c r="AI104" s="135"/>
      <c r="AJ104" s="136"/>
      <c r="AK104" s="119"/>
      <c r="AL104" s="120"/>
      <c r="AM104" s="120"/>
      <c r="AN104" s="120"/>
      <c r="AO104" s="120"/>
      <c r="AP104" s="120" t="s">
        <v>212</v>
      </c>
      <c r="AQ104" s="129" t="s">
        <v>760</v>
      </c>
      <c r="AR104" s="120">
        <v>1</v>
      </c>
      <c r="AS104" s="120" t="s">
        <v>213</v>
      </c>
      <c r="AT104" s="129" t="s">
        <v>761</v>
      </c>
      <c r="AU104" s="120">
        <v>12</v>
      </c>
      <c r="AV104" s="120" t="s">
        <v>214</v>
      </c>
      <c r="AW104" s="144" t="s">
        <v>762</v>
      </c>
      <c r="AX104" s="120">
        <v>11</v>
      </c>
      <c r="AY104" s="120"/>
      <c r="AZ104" s="120"/>
      <c r="BA104" s="120"/>
      <c r="BB104" s="120"/>
      <c r="BC104" s="120"/>
      <c r="BD104" s="120"/>
      <c r="BE104" s="120"/>
      <c r="BF104" s="120"/>
      <c r="BG104" s="135"/>
      <c r="BH104" s="57" t="s">
        <v>833</v>
      </c>
      <c r="BI104" s="364" t="s">
        <v>939</v>
      </c>
      <c r="BJ104" s="122"/>
      <c r="BK104" s="122"/>
      <c r="BL104" s="122"/>
      <c r="BM104" s="122"/>
      <c r="BN104" s="122"/>
    </row>
    <row r="105" spans="1:150" ht="25.5" customHeight="1" x14ac:dyDescent="0.25">
      <c r="A105" s="29" t="s">
        <v>150</v>
      </c>
      <c r="B105" s="29" t="s">
        <v>591</v>
      </c>
      <c r="C105" s="29" t="s">
        <v>592</v>
      </c>
      <c r="D105" s="30" t="s">
        <v>593</v>
      </c>
      <c r="E105" s="31" t="s">
        <v>280</v>
      </c>
      <c r="F105" s="32" t="s">
        <v>154</v>
      </c>
      <c r="G105" s="32" t="s">
        <v>321</v>
      </c>
      <c r="H105" s="32" t="s">
        <v>590</v>
      </c>
      <c r="I105" s="32" t="s">
        <v>115</v>
      </c>
      <c r="J105" s="32"/>
      <c r="K105" s="32"/>
      <c r="L105" s="32"/>
      <c r="M105" s="32"/>
      <c r="N105" s="33">
        <v>77491.23</v>
      </c>
      <c r="O105" s="33">
        <v>22331.96</v>
      </c>
      <c r="P105" s="33"/>
      <c r="Q105" s="33"/>
      <c r="R105" s="33"/>
      <c r="S105" s="33">
        <v>55159.27</v>
      </c>
      <c r="T105" s="34">
        <v>42644</v>
      </c>
      <c r="U105" s="35">
        <v>42699</v>
      </c>
      <c r="V105" s="35">
        <v>42794</v>
      </c>
      <c r="W105" s="36">
        <v>43220</v>
      </c>
      <c r="X105" s="114">
        <v>0</v>
      </c>
      <c r="Y105" s="114">
        <v>55462</v>
      </c>
      <c r="Z105" s="114">
        <v>0</v>
      </c>
      <c r="AA105" s="114">
        <v>0</v>
      </c>
      <c r="AB105" s="114">
        <v>0</v>
      </c>
      <c r="AC105" s="114"/>
      <c r="AD105" s="139"/>
      <c r="AE105" s="115"/>
      <c r="AF105" s="119">
        <v>27</v>
      </c>
      <c r="AG105" s="129" t="s">
        <v>247</v>
      </c>
      <c r="AH105" s="120"/>
      <c r="AI105" s="135"/>
      <c r="AJ105" s="136"/>
      <c r="AK105" s="119"/>
      <c r="AL105" s="120"/>
      <c r="AM105" s="120"/>
      <c r="AN105" s="120"/>
      <c r="AO105" s="120"/>
      <c r="AP105" s="120" t="s">
        <v>212</v>
      </c>
      <c r="AQ105" s="129" t="s">
        <v>760</v>
      </c>
      <c r="AR105" s="120">
        <v>1</v>
      </c>
      <c r="AS105" s="120" t="s">
        <v>213</v>
      </c>
      <c r="AT105" s="129" t="s">
        <v>761</v>
      </c>
      <c r="AU105" s="120">
        <v>62</v>
      </c>
      <c r="AV105" s="120" t="s">
        <v>214</v>
      </c>
      <c r="AW105" s="144" t="s">
        <v>762</v>
      </c>
      <c r="AX105" s="120">
        <v>20</v>
      </c>
      <c r="AY105" s="120"/>
      <c r="AZ105" s="120"/>
      <c r="BA105" s="120"/>
      <c r="BB105" s="120"/>
      <c r="BC105" s="120"/>
      <c r="BD105" s="120"/>
      <c r="BE105" s="120"/>
      <c r="BF105" s="120"/>
      <c r="BG105" s="135"/>
      <c r="BH105" s="57" t="s">
        <v>831</v>
      </c>
      <c r="BI105" s="364" t="s">
        <v>939</v>
      </c>
    </row>
    <row r="106" spans="1:150" ht="25.5" customHeight="1" x14ac:dyDescent="0.25">
      <c r="A106" s="29" t="s">
        <v>151</v>
      </c>
      <c r="B106" s="29" t="s">
        <v>594</v>
      </c>
      <c r="C106" s="29" t="s">
        <v>595</v>
      </c>
      <c r="D106" s="30" t="s">
        <v>596</v>
      </c>
      <c r="E106" s="31" t="s">
        <v>297</v>
      </c>
      <c r="F106" s="32" t="s">
        <v>154</v>
      </c>
      <c r="G106" s="32" t="s">
        <v>399</v>
      </c>
      <c r="H106" s="32" t="s">
        <v>590</v>
      </c>
      <c r="I106" s="32" t="s">
        <v>115</v>
      </c>
      <c r="J106" s="32"/>
      <c r="K106" s="32"/>
      <c r="L106" s="32"/>
      <c r="M106" s="32"/>
      <c r="N106" s="33">
        <v>184477.95</v>
      </c>
      <c r="O106" s="33">
        <v>27671.7</v>
      </c>
      <c r="P106" s="33"/>
      <c r="Q106" s="33"/>
      <c r="R106" s="33"/>
      <c r="S106" s="33">
        <v>156806.25</v>
      </c>
      <c r="T106" s="34">
        <v>42644</v>
      </c>
      <c r="U106" s="35">
        <v>42705</v>
      </c>
      <c r="V106" s="35">
        <v>42825</v>
      </c>
      <c r="W106" s="36">
        <v>43585</v>
      </c>
      <c r="X106" s="114"/>
      <c r="Y106" s="114">
        <v>65214.184000000001</v>
      </c>
      <c r="Z106" s="114">
        <v>65214.184000000001</v>
      </c>
      <c r="AA106" s="114">
        <f>S106-Y106-Z106</f>
        <v>26377.881999999991</v>
      </c>
      <c r="AB106" s="114"/>
      <c r="AC106" s="114"/>
      <c r="AD106" s="139"/>
      <c r="AE106" s="115"/>
      <c r="AF106" s="119">
        <v>27</v>
      </c>
      <c r="AG106" s="129" t="s">
        <v>247</v>
      </c>
      <c r="AH106" s="120"/>
      <c r="AI106" s="135"/>
      <c r="AJ106" s="136"/>
      <c r="AK106" s="119"/>
      <c r="AL106" s="120"/>
      <c r="AM106" s="120"/>
      <c r="AN106" s="120"/>
      <c r="AO106" s="120"/>
      <c r="AP106" s="120" t="s">
        <v>212</v>
      </c>
      <c r="AQ106" s="129" t="s">
        <v>760</v>
      </c>
      <c r="AR106" s="120">
        <v>1</v>
      </c>
      <c r="AS106" s="120" t="s">
        <v>213</v>
      </c>
      <c r="AT106" s="129" t="s">
        <v>761</v>
      </c>
      <c r="AU106" s="120">
        <v>35</v>
      </c>
      <c r="AV106" s="120" t="s">
        <v>214</v>
      </c>
      <c r="AW106" s="144" t="s">
        <v>762</v>
      </c>
      <c r="AX106" s="120">
        <v>23</v>
      </c>
      <c r="AY106" s="120"/>
      <c r="AZ106" s="120"/>
      <c r="BA106" s="120"/>
      <c r="BB106" s="120"/>
      <c r="BC106" s="120"/>
      <c r="BD106" s="120"/>
      <c r="BE106" s="120"/>
      <c r="BF106" s="120"/>
      <c r="BG106" s="135"/>
      <c r="BH106" s="57" t="s">
        <v>832</v>
      </c>
      <c r="BI106" s="364" t="s">
        <v>941</v>
      </c>
    </row>
    <row r="107" spans="1:150" ht="25.5" customHeight="1" x14ac:dyDescent="0.25">
      <c r="A107" s="29" t="s">
        <v>152</v>
      </c>
      <c r="B107" s="29" t="s">
        <v>597</v>
      </c>
      <c r="C107" s="29" t="s">
        <v>598</v>
      </c>
      <c r="D107" s="30" t="s">
        <v>599</v>
      </c>
      <c r="E107" s="31" t="s">
        <v>600</v>
      </c>
      <c r="F107" s="32" t="s">
        <v>154</v>
      </c>
      <c r="G107" s="32" t="s">
        <v>361</v>
      </c>
      <c r="H107" s="32" t="s">
        <v>590</v>
      </c>
      <c r="I107" s="32" t="s">
        <v>115</v>
      </c>
      <c r="J107" s="32"/>
      <c r="K107" s="32"/>
      <c r="L107" s="32"/>
      <c r="M107" s="32"/>
      <c r="N107" s="33">
        <v>416817.53</v>
      </c>
      <c r="O107" s="33">
        <v>179933.32</v>
      </c>
      <c r="P107" s="33"/>
      <c r="Q107" s="33"/>
      <c r="R107" s="33"/>
      <c r="S107" s="33">
        <v>236884.21</v>
      </c>
      <c r="T107" s="34">
        <v>42705</v>
      </c>
      <c r="U107" s="35">
        <v>42795</v>
      </c>
      <c r="V107" s="35">
        <v>42916</v>
      </c>
      <c r="W107" s="36">
        <v>43921</v>
      </c>
      <c r="X107" s="114">
        <v>0</v>
      </c>
      <c r="Y107" s="114">
        <v>75000</v>
      </c>
      <c r="Z107" s="114">
        <v>100000</v>
      </c>
      <c r="AA107" s="114">
        <f>S107-Y107-Z107</f>
        <v>61884.209999999992</v>
      </c>
      <c r="AB107" s="114"/>
      <c r="AC107" s="114"/>
      <c r="AD107" s="139"/>
      <c r="AE107" s="115"/>
      <c r="AF107" s="119">
        <v>27</v>
      </c>
      <c r="AG107" s="129" t="s">
        <v>247</v>
      </c>
      <c r="AH107" s="120"/>
      <c r="AI107" s="135"/>
      <c r="AJ107" s="136"/>
      <c r="AK107" s="119"/>
      <c r="AL107" s="120"/>
      <c r="AM107" s="120"/>
      <c r="AN107" s="120"/>
      <c r="AO107" s="120"/>
      <c r="AP107" s="120" t="s">
        <v>212</v>
      </c>
      <c r="AQ107" s="129" t="s">
        <v>760</v>
      </c>
      <c r="AR107" s="120">
        <v>1</v>
      </c>
      <c r="AS107" s="120" t="s">
        <v>213</v>
      </c>
      <c r="AT107" s="129" t="s">
        <v>761</v>
      </c>
      <c r="AU107" s="120">
        <v>40</v>
      </c>
      <c r="AV107" s="120" t="s">
        <v>214</v>
      </c>
      <c r="AW107" s="144" t="s">
        <v>762</v>
      </c>
      <c r="AX107" s="120">
        <v>20</v>
      </c>
      <c r="AY107" s="120"/>
      <c r="AZ107" s="120"/>
      <c r="BA107" s="120"/>
      <c r="BB107" s="120"/>
      <c r="BC107" s="120"/>
      <c r="BD107" s="120"/>
      <c r="BE107" s="120"/>
      <c r="BF107" s="120"/>
      <c r="BG107" s="135"/>
      <c r="BH107" s="57" t="s">
        <v>834</v>
      </c>
      <c r="BI107" s="364" t="s">
        <v>941</v>
      </c>
    </row>
    <row r="108" spans="1:150" s="113" customFormat="1" ht="25.5" customHeight="1" x14ac:dyDescent="0.25">
      <c r="A108" s="20" t="s">
        <v>98</v>
      </c>
      <c r="B108" s="21" t="s">
        <v>83</v>
      </c>
      <c r="C108" s="21"/>
      <c r="D108" s="37" t="s">
        <v>158</v>
      </c>
      <c r="E108" s="23"/>
      <c r="F108" s="23"/>
      <c r="G108" s="23"/>
      <c r="H108" s="23"/>
      <c r="I108" s="23"/>
      <c r="J108" s="23"/>
      <c r="K108" s="23"/>
      <c r="L108" s="23"/>
      <c r="M108" s="23"/>
      <c r="N108" s="23"/>
      <c r="O108" s="23"/>
      <c r="P108" s="23"/>
      <c r="Q108" s="23"/>
      <c r="R108" s="23"/>
      <c r="S108" s="24"/>
      <c r="T108" s="25"/>
      <c r="U108" s="38"/>
      <c r="V108" s="38"/>
      <c r="W108" s="28" t="s">
        <v>275</v>
      </c>
      <c r="X108" s="108"/>
      <c r="Y108" s="108"/>
      <c r="Z108" s="108"/>
      <c r="AA108" s="108"/>
      <c r="AB108" s="108"/>
      <c r="AC108" s="108"/>
      <c r="AD108" s="138"/>
      <c r="AE108" s="109"/>
      <c r="AF108" s="112"/>
      <c r="AG108" s="110"/>
      <c r="AH108" s="110"/>
      <c r="AI108" s="111"/>
      <c r="AJ108" s="109"/>
      <c r="AK108" s="112"/>
      <c r="AL108" s="110"/>
      <c r="AM108" s="110"/>
      <c r="AN108" s="110"/>
      <c r="AO108" s="110"/>
      <c r="AP108" s="110"/>
      <c r="AQ108" s="110"/>
      <c r="AR108" s="110"/>
      <c r="AS108" s="110"/>
      <c r="AT108" s="110"/>
      <c r="AU108" s="110"/>
      <c r="AV108" s="110"/>
      <c r="AW108" s="110"/>
      <c r="AX108" s="110"/>
      <c r="AY108" s="110"/>
      <c r="AZ108" s="110"/>
      <c r="BA108" s="110"/>
      <c r="BB108" s="110"/>
      <c r="BC108" s="110"/>
      <c r="BD108" s="110"/>
      <c r="BE108" s="110"/>
      <c r="BF108" s="110"/>
      <c r="BG108" s="111"/>
      <c r="BH108" s="57"/>
      <c r="BI108" s="364" t="s">
        <v>275</v>
      </c>
      <c r="BJ108" s="101"/>
      <c r="BK108" s="101"/>
      <c r="BL108" s="101"/>
      <c r="BM108" s="101"/>
      <c r="BN108" s="101"/>
      <c r="BO108" s="101"/>
      <c r="BP108" s="101"/>
      <c r="BQ108" s="101"/>
      <c r="BR108" s="101"/>
      <c r="BS108" s="101"/>
      <c r="BT108" s="101"/>
      <c r="BU108" s="101"/>
      <c r="BV108" s="101"/>
      <c r="BW108" s="101"/>
      <c r="BX108" s="101"/>
      <c r="BY108" s="101"/>
      <c r="BZ108" s="101"/>
      <c r="CA108" s="101"/>
      <c r="CB108" s="101"/>
      <c r="CC108" s="101"/>
      <c r="CD108" s="101"/>
      <c r="CE108" s="101"/>
      <c r="CF108" s="101"/>
      <c r="CG108" s="101"/>
      <c r="CH108" s="101"/>
      <c r="CI108" s="101"/>
      <c r="CJ108" s="101"/>
      <c r="CK108" s="101"/>
      <c r="CL108" s="101"/>
      <c r="CM108" s="101"/>
      <c r="CN108" s="101"/>
      <c r="CO108" s="101"/>
      <c r="CP108" s="101"/>
      <c r="CQ108" s="101"/>
      <c r="CR108" s="101"/>
      <c r="CS108" s="101"/>
      <c r="CT108" s="101"/>
      <c r="CU108" s="101"/>
      <c r="CV108" s="101"/>
      <c r="CW108" s="101"/>
      <c r="CX108" s="101"/>
      <c r="CY108" s="101"/>
      <c r="CZ108" s="101"/>
      <c r="DA108" s="101"/>
      <c r="DB108" s="101"/>
      <c r="DC108" s="101"/>
      <c r="DD108" s="101"/>
      <c r="DE108" s="101"/>
      <c r="DF108" s="101"/>
      <c r="DG108" s="101"/>
      <c r="DH108" s="101"/>
      <c r="DI108" s="101"/>
      <c r="DJ108" s="101"/>
      <c r="DK108" s="101"/>
      <c r="DL108" s="101"/>
      <c r="DM108" s="101"/>
      <c r="DN108" s="101"/>
      <c r="DO108" s="101"/>
      <c r="DP108" s="101"/>
      <c r="DQ108" s="101"/>
      <c r="DR108" s="101"/>
      <c r="DS108" s="101"/>
      <c r="DT108" s="101"/>
      <c r="DU108" s="101"/>
      <c r="DV108" s="101"/>
      <c r="DW108" s="101"/>
      <c r="DX108" s="101"/>
      <c r="DY108" s="101"/>
      <c r="DZ108" s="101"/>
      <c r="EA108" s="101"/>
      <c r="EB108" s="101"/>
      <c r="EC108" s="101"/>
      <c r="ED108" s="101"/>
      <c r="EE108" s="101"/>
      <c r="EF108" s="101"/>
      <c r="EG108" s="101"/>
      <c r="EH108" s="101"/>
      <c r="EI108" s="101"/>
      <c r="EJ108" s="101"/>
      <c r="EK108" s="101"/>
      <c r="EL108" s="101"/>
      <c r="EM108" s="101"/>
      <c r="EN108" s="101"/>
      <c r="EO108" s="101"/>
      <c r="EP108" s="101"/>
      <c r="EQ108" s="101"/>
      <c r="ER108" s="101"/>
      <c r="ES108" s="101"/>
      <c r="ET108" s="101"/>
    </row>
    <row r="109" spans="1:150" ht="45" customHeight="1" x14ac:dyDescent="0.25">
      <c r="A109" s="29" t="s">
        <v>153</v>
      </c>
      <c r="B109" s="29" t="s">
        <v>601</v>
      </c>
      <c r="C109" s="29" t="s">
        <v>602</v>
      </c>
      <c r="D109" s="30" t="s">
        <v>603</v>
      </c>
      <c r="E109" s="31" t="s">
        <v>266</v>
      </c>
      <c r="F109" s="32" t="s">
        <v>154</v>
      </c>
      <c r="G109" s="32" t="s">
        <v>604</v>
      </c>
      <c r="H109" s="32" t="s">
        <v>159</v>
      </c>
      <c r="I109" s="32" t="s">
        <v>115</v>
      </c>
      <c r="J109" s="32"/>
      <c r="K109" s="32"/>
      <c r="L109" s="32"/>
      <c r="M109" s="32"/>
      <c r="N109" s="33">
        <v>557789.41</v>
      </c>
      <c r="O109" s="33">
        <v>83668.41</v>
      </c>
      <c r="P109" s="95"/>
      <c r="Q109" s="33"/>
      <c r="R109" s="33"/>
      <c r="S109" s="33">
        <v>474121</v>
      </c>
      <c r="T109" s="34">
        <v>42430</v>
      </c>
      <c r="U109" s="35">
        <v>42522</v>
      </c>
      <c r="V109" s="35">
        <v>42735</v>
      </c>
      <c r="W109" s="36" t="s">
        <v>1302</v>
      </c>
      <c r="X109" s="114">
        <v>0</v>
      </c>
      <c r="Y109" s="114">
        <v>0</v>
      </c>
      <c r="Z109" s="114">
        <f>S109*0.45</f>
        <v>213354.45</v>
      </c>
      <c r="AA109" s="114">
        <f>S109*0.45</f>
        <v>213354.45</v>
      </c>
      <c r="AB109" s="114">
        <f>S109*0.1</f>
        <v>47412.100000000006</v>
      </c>
      <c r="AC109" s="114"/>
      <c r="AD109" s="139"/>
      <c r="AE109" s="115"/>
      <c r="AF109" s="119">
        <v>26</v>
      </c>
      <c r="AG109" s="129" t="s">
        <v>246</v>
      </c>
      <c r="AH109" s="120"/>
      <c r="AI109" s="135"/>
      <c r="AJ109" s="136"/>
      <c r="AK109" s="119"/>
      <c r="AL109" s="120"/>
      <c r="AM109" s="120"/>
      <c r="AN109" s="120"/>
      <c r="AO109" s="120"/>
      <c r="AP109" s="120" t="s">
        <v>215</v>
      </c>
      <c r="AQ109" s="129" t="s">
        <v>763</v>
      </c>
      <c r="AR109" s="129">
        <v>25</v>
      </c>
      <c r="AS109" s="120"/>
      <c r="AT109" s="120"/>
      <c r="AU109" s="120"/>
      <c r="AV109" s="120"/>
      <c r="AW109" s="120"/>
      <c r="AX109" s="120"/>
      <c r="AY109" s="120"/>
      <c r="AZ109" s="120"/>
      <c r="BA109" s="120"/>
      <c r="BB109" s="120"/>
      <c r="BC109" s="120"/>
      <c r="BD109" s="120"/>
      <c r="BE109" s="120"/>
      <c r="BF109" s="120"/>
      <c r="BG109" s="135"/>
      <c r="BH109" s="57" t="s">
        <v>836</v>
      </c>
      <c r="BI109" s="364" t="s">
        <v>941</v>
      </c>
      <c r="BJ109" s="122"/>
      <c r="BK109" s="122"/>
      <c r="BL109" s="122"/>
      <c r="BM109" s="122"/>
      <c r="BN109" s="122"/>
    </row>
    <row r="110" spans="1:150" ht="25.5" customHeight="1" x14ac:dyDescent="0.25">
      <c r="A110" s="29" t="s">
        <v>155</v>
      </c>
      <c r="B110" s="29" t="s">
        <v>605</v>
      </c>
      <c r="C110" s="29" t="s">
        <v>606</v>
      </c>
      <c r="D110" s="30" t="s">
        <v>607</v>
      </c>
      <c r="E110" s="31" t="s">
        <v>280</v>
      </c>
      <c r="F110" s="32" t="s">
        <v>154</v>
      </c>
      <c r="G110" s="32" t="s">
        <v>608</v>
      </c>
      <c r="H110" s="32" t="s">
        <v>159</v>
      </c>
      <c r="I110" s="32" t="s">
        <v>115</v>
      </c>
      <c r="J110" s="32"/>
      <c r="K110" s="32"/>
      <c r="L110" s="32"/>
      <c r="M110" s="32"/>
      <c r="N110" s="33">
        <v>203981.18</v>
      </c>
      <c r="O110" s="33">
        <v>30597.18</v>
      </c>
      <c r="P110" s="95"/>
      <c r="Q110" s="33"/>
      <c r="R110" s="33"/>
      <c r="S110" s="33">
        <v>173384</v>
      </c>
      <c r="T110" s="34">
        <v>42430</v>
      </c>
      <c r="U110" s="35">
        <v>42522</v>
      </c>
      <c r="V110" s="35">
        <v>42735</v>
      </c>
      <c r="W110" s="36">
        <v>43404</v>
      </c>
      <c r="X110" s="114">
        <f>S110*0.1</f>
        <v>17338.400000000001</v>
      </c>
      <c r="Y110" s="114">
        <f>S110*0.45</f>
        <v>78022.8</v>
      </c>
      <c r="Z110" s="114">
        <f>S110*0.45</f>
        <v>78022.8</v>
      </c>
      <c r="AA110" s="114">
        <v>0</v>
      </c>
      <c r="AB110" s="114">
        <v>0</v>
      </c>
      <c r="AC110" s="114"/>
      <c r="AD110" s="139"/>
      <c r="AE110" s="115"/>
      <c r="AF110" s="119">
        <v>25</v>
      </c>
      <c r="AG110" s="129" t="s">
        <v>245</v>
      </c>
      <c r="AH110" s="120"/>
      <c r="AI110" s="141"/>
      <c r="AJ110" s="136"/>
      <c r="AK110" s="119"/>
      <c r="AL110" s="120"/>
      <c r="AM110" s="120"/>
      <c r="AN110" s="120"/>
      <c r="AO110" s="120"/>
      <c r="AP110" s="120" t="s">
        <v>215</v>
      </c>
      <c r="AQ110" s="129" t="s">
        <v>763</v>
      </c>
      <c r="AR110" s="120">
        <v>6</v>
      </c>
      <c r="AS110" s="120"/>
      <c r="AT110" s="120"/>
      <c r="AU110" s="120"/>
      <c r="AV110" s="120"/>
      <c r="AW110" s="120"/>
      <c r="AX110" s="120"/>
      <c r="AY110" s="120"/>
      <c r="AZ110" s="120"/>
      <c r="BA110" s="120"/>
      <c r="BB110" s="120"/>
      <c r="BC110" s="120"/>
      <c r="BD110" s="120"/>
      <c r="BE110" s="120"/>
      <c r="BF110" s="120"/>
      <c r="BG110" s="135"/>
      <c r="BH110" s="57" t="s">
        <v>838</v>
      </c>
      <c r="BI110" s="364" t="s">
        <v>941</v>
      </c>
    </row>
    <row r="111" spans="1:150" ht="25.5" customHeight="1" x14ac:dyDescent="0.25">
      <c r="A111" s="29" t="s">
        <v>156</v>
      </c>
      <c r="B111" s="29" t="s">
        <v>609</v>
      </c>
      <c r="C111" s="29" t="s">
        <v>610</v>
      </c>
      <c r="D111" s="30" t="s">
        <v>611</v>
      </c>
      <c r="E111" s="31" t="s">
        <v>297</v>
      </c>
      <c r="F111" s="32" t="s">
        <v>154</v>
      </c>
      <c r="G111" s="32" t="s">
        <v>326</v>
      </c>
      <c r="H111" s="32" t="s">
        <v>159</v>
      </c>
      <c r="I111" s="32" t="s">
        <v>115</v>
      </c>
      <c r="J111" s="32"/>
      <c r="K111" s="32"/>
      <c r="L111" s="32"/>
      <c r="M111" s="32"/>
      <c r="N111" s="33">
        <v>297848.24</v>
      </c>
      <c r="O111" s="33">
        <v>44677.24</v>
      </c>
      <c r="P111" s="95"/>
      <c r="Q111" s="33"/>
      <c r="R111" s="33"/>
      <c r="S111" s="33">
        <v>253171</v>
      </c>
      <c r="T111" s="34">
        <v>42430</v>
      </c>
      <c r="U111" s="35">
        <v>42522</v>
      </c>
      <c r="V111" s="35">
        <v>42613</v>
      </c>
      <c r="W111" s="36" t="s">
        <v>1301</v>
      </c>
      <c r="X111" s="114"/>
      <c r="Y111" s="114">
        <v>139244.04999999999</v>
      </c>
      <c r="Z111" s="114">
        <f>S111-Y111</f>
        <v>113926.95000000001</v>
      </c>
      <c r="AA111" s="114">
        <v>0</v>
      </c>
      <c r="AB111" s="114">
        <v>0</v>
      </c>
      <c r="AC111" s="114"/>
      <c r="AD111" s="139"/>
      <c r="AE111" s="115"/>
      <c r="AF111" s="119">
        <v>26</v>
      </c>
      <c r="AG111" s="129" t="s">
        <v>246</v>
      </c>
      <c r="AH111" s="120"/>
      <c r="AI111" s="135"/>
      <c r="AJ111" s="136"/>
      <c r="AK111" s="119"/>
      <c r="AL111" s="120"/>
      <c r="AM111" s="120"/>
      <c r="AN111" s="120"/>
      <c r="AO111" s="120"/>
      <c r="AP111" s="120" t="s">
        <v>215</v>
      </c>
      <c r="AQ111" s="129" t="s">
        <v>764</v>
      </c>
      <c r="AR111" s="120">
        <v>16</v>
      </c>
      <c r="AS111" s="120"/>
      <c r="AT111" s="120"/>
      <c r="AU111" s="120"/>
      <c r="AV111" s="120"/>
      <c r="AW111" s="120"/>
      <c r="AX111" s="120"/>
      <c r="AY111" s="120"/>
      <c r="AZ111" s="120"/>
      <c r="BA111" s="120"/>
      <c r="BB111" s="120"/>
      <c r="BC111" s="120"/>
      <c r="BD111" s="120"/>
      <c r="BE111" s="120"/>
      <c r="BF111" s="120"/>
      <c r="BG111" s="135"/>
      <c r="BH111" s="57" t="s">
        <v>835</v>
      </c>
      <c r="BI111" s="364" t="s">
        <v>941</v>
      </c>
    </row>
    <row r="112" spans="1:150" ht="25.5" customHeight="1" x14ac:dyDescent="0.25">
      <c r="A112" s="29" t="s">
        <v>157</v>
      </c>
      <c r="B112" s="29" t="s">
        <v>612</v>
      </c>
      <c r="C112" s="29" t="s">
        <v>613</v>
      </c>
      <c r="D112" s="30" t="s">
        <v>614</v>
      </c>
      <c r="E112" s="31" t="s">
        <v>272</v>
      </c>
      <c r="F112" s="32" t="s">
        <v>154</v>
      </c>
      <c r="G112" s="32" t="s">
        <v>361</v>
      </c>
      <c r="H112" s="32" t="s">
        <v>159</v>
      </c>
      <c r="I112" s="32" t="s">
        <v>115</v>
      </c>
      <c r="J112" s="32"/>
      <c r="K112" s="32"/>
      <c r="L112" s="32"/>
      <c r="M112" s="32"/>
      <c r="N112" s="33">
        <v>1467581.1764705882</v>
      </c>
      <c r="O112" s="33">
        <v>220137.17647058822</v>
      </c>
      <c r="P112" s="95"/>
      <c r="Q112" s="33"/>
      <c r="R112" s="33"/>
      <c r="S112" s="33">
        <v>1247444</v>
      </c>
      <c r="T112" s="34">
        <v>42430</v>
      </c>
      <c r="U112" s="35">
        <v>42522</v>
      </c>
      <c r="V112" s="35">
        <v>42735</v>
      </c>
      <c r="W112" s="36" t="s">
        <v>1303</v>
      </c>
      <c r="X112" s="114">
        <f>S112*0.1</f>
        <v>124744.40000000001</v>
      </c>
      <c r="Y112" s="114">
        <f>S112*0.4</f>
        <v>498977.60000000003</v>
      </c>
      <c r="Z112" s="114">
        <f>S112*0.4</f>
        <v>498977.60000000003</v>
      </c>
      <c r="AA112" s="114">
        <f>S112*0.1</f>
        <v>124744.40000000001</v>
      </c>
      <c r="AB112" s="114">
        <v>0</v>
      </c>
      <c r="AC112" s="114"/>
      <c r="AD112" s="139"/>
      <c r="AE112" s="115"/>
      <c r="AF112" s="119">
        <v>26</v>
      </c>
      <c r="AG112" s="129" t="s">
        <v>246</v>
      </c>
      <c r="AH112" s="120"/>
      <c r="AI112" s="141"/>
      <c r="AJ112" s="136"/>
      <c r="AK112" s="119"/>
      <c r="AL112" s="120"/>
      <c r="AM112" s="120"/>
      <c r="AN112" s="120"/>
      <c r="AO112" s="120"/>
      <c r="AP112" s="120" t="s">
        <v>215</v>
      </c>
      <c r="AQ112" s="129" t="s">
        <v>765</v>
      </c>
      <c r="AR112" s="120">
        <v>42</v>
      </c>
      <c r="AS112" s="120"/>
      <c r="AT112" s="120"/>
      <c r="AU112" s="120"/>
      <c r="AV112" s="120"/>
      <c r="AW112" s="120"/>
      <c r="AX112" s="120"/>
      <c r="AY112" s="120"/>
      <c r="AZ112" s="120"/>
      <c r="BA112" s="120"/>
      <c r="BB112" s="120"/>
      <c r="BC112" s="120"/>
      <c r="BD112" s="120"/>
      <c r="BE112" s="120"/>
      <c r="BF112" s="120"/>
      <c r="BG112" s="135"/>
      <c r="BH112" s="57" t="s">
        <v>837</v>
      </c>
      <c r="BI112" s="364" t="s">
        <v>941</v>
      </c>
    </row>
    <row r="113" spans="1:150" s="165" customFormat="1" ht="24.75" customHeight="1" thickBot="1" x14ac:dyDescent="0.3">
      <c r="A113" s="78" t="s">
        <v>615</v>
      </c>
      <c r="B113" s="79" t="s">
        <v>83</v>
      </c>
      <c r="C113" s="79"/>
      <c r="D113" s="79" t="s">
        <v>616</v>
      </c>
      <c r="E113" s="80"/>
      <c r="F113" s="80"/>
      <c r="G113" s="80"/>
      <c r="H113" s="80"/>
      <c r="I113" s="80"/>
      <c r="J113" s="80"/>
      <c r="K113" s="80"/>
      <c r="L113" s="80"/>
      <c r="M113" s="80"/>
      <c r="N113" s="80"/>
      <c r="O113" s="80"/>
      <c r="P113" s="80"/>
      <c r="Q113" s="80"/>
      <c r="R113" s="80"/>
      <c r="S113" s="80"/>
      <c r="T113" s="81"/>
      <c r="U113" s="82"/>
      <c r="V113" s="82"/>
      <c r="W113" s="83" t="s">
        <v>275</v>
      </c>
      <c r="X113" s="80"/>
      <c r="Y113" s="80"/>
      <c r="Z113" s="80"/>
      <c r="AA113" s="80"/>
      <c r="AB113" s="80"/>
      <c r="AC113" s="80"/>
      <c r="AD113" s="80"/>
      <c r="AE113" s="163"/>
      <c r="AF113" s="80"/>
      <c r="AG113" s="80"/>
      <c r="AH113" s="80"/>
      <c r="AI113" s="80"/>
      <c r="AJ113" s="163"/>
      <c r="AK113" s="80"/>
      <c r="AL113" s="80"/>
      <c r="AM113" s="80"/>
      <c r="AN113" s="80"/>
      <c r="AO113" s="80"/>
      <c r="AP113" s="164"/>
      <c r="AQ113" s="164"/>
      <c r="AR113" s="164"/>
      <c r="AS113" s="164"/>
      <c r="AT113" s="80"/>
      <c r="AU113" s="164"/>
      <c r="AV113" s="164"/>
      <c r="AW113" s="80"/>
      <c r="AX113" s="164"/>
      <c r="AY113" s="164"/>
      <c r="AZ113" s="80"/>
      <c r="BA113" s="164"/>
      <c r="BB113" s="164"/>
      <c r="BC113" s="164"/>
      <c r="BD113" s="164"/>
      <c r="BE113" s="164"/>
      <c r="BF113" s="164"/>
      <c r="BG113" s="164"/>
      <c r="BH113" s="57"/>
      <c r="BI113" s="364" t="s">
        <v>275</v>
      </c>
      <c r="BJ113" s="101"/>
      <c r="BK113" s="101"/>
      <c r="BL113" s="101"/>
      <c r="BM113" s="101"/>
      <c r="BN113" s="101"/>
      <c r="BO113" s="101"/>
      <c r="BP113" s="101"/>
      <c r="BQ113" s="101"/>
      <c r="BR113" s="101"/>
      <c r="BS113" s="101"/>
      <c r="BT113" s="101"/>
      <c r="BU113" s="101"/>
      <c r="BV113" s="101"/>
      <c r="BW113" s="101"/>
      <c r="BX113" s="101"/>
      <c r="BY113" s="101"/>
      <c r="BZ113" s="101"/>
      <c r="CA113" s="101"/>
      <c r="CB113" s="101"/>
      <c r="CC113" s="101"/>
      <c r="CD113" s="101"/>
      <c r="CE113" s="101"/>
      <c r="CF113" s="101"/>
      <c r="CG113" s="101"/>
      <c r="CH113" s="101"/>
      <c r="CI113" s="101"/>
      <c r="CJ113" s="101"/>
      <c r="CK113" s="101"/>
      <c r="CL113" s="101"/>
      <c r="CM113" s="101"/>
      <c r="CN113" s="101"/>
      <c r="CO113" s="101"/>
      <c r="CP113" s="101"/>
      <c r="CQ113" s="101"/>
      <c r="CR113" s="101"/>
      <c r="CS113" s="101"/>
      <c r="CT113" s="101"/>
      <c r="CU113" s="101"/>
      <c r="CV113" s="101"/>
      <c r="CW113" s="101"/>
      <c r="CX113" s="101"/>
      <c r="CY113" s="101"/>
      <c r="CZ113" s="101"/>
      <c r="DA113" s="101"/>
      <c r="DB113" s="101"/>
      <c r="DC113" s="101"/>
      <c r="DD113" s="101"/>
      <c r="DE113" s="101"/>
      <c r="DF113" s="101"/>
      <c r="DG113" s="101"/>
      <c r="DH113" s="101"/>
      <c r="DI113" s="101"/>
      <c r="DJ113" s="101"/>
      <c r="DK113" s="101"/>
      <c r="DL113" s="101"/>
      <c r="DM113" s="101"/>
      <c r="DN113" s="101"/>
      <c r="DO113" s="101"/>
      <c r="DP113" s="101"/>
      <c r="DQ113" s="101"/>
      <c r="DR113" s="101"/>
      <c r="DS113" s="101"/>
      <c r="DT113" s="101"/>
      <c r="DU113" s="101"/>
      <c r="DV113" s="101"/>
      <c r="DW113" s="101"/>
      <c r="DX113" s="101"/>
      <c r="DY113" s="101"/>
      <c r="DZ113" s="101"/>
      <c r="EA113" s="101"/>
      <c r="EB113" s="101"/>
      <c r="EC113" s="101"/>
      <c r="ED113" s="101"/>
      <c r="EE113" s="101"/>
      <c r="EF113" s="101"/>
      <c r="EG113" s="101"/>
      <c r="EH113" s="101"/>
      <c r="EI113" s="101"/>
      <c r="EJ113" s="101"/>
      <c r="EK113" s="101"/>
      <c r="EL113" s="101"/>
      <c r="EM113" s="101"/>
      <c r="EN113" s="101"/>
      <c r="EO113" s="101"/>
      <c r="EP113" s="101"/>
      <c r="EQ113" s="101"/>
      <c r="ER113" s="101"/>
      <c r="ES113" s="101"/>
      <c r="ET113" s="101"/>
    </row>
    <row r="114" spans="1:150" s="165" customFormat="1" ht="24.75" customHeight="1" thickBot="1" x14ac:dyDescent="0.3">
      <c r="A114" s="78" t="s">
        <v>617</v>
      </c>
      <c r="B114" s="79" t="s">
        <v>83</v>
      </c>
      <c r="C114" s="79"/>
      <c r="D114" s="79" t="s">
        <v>618</v>
      </c>
      <c r="E114" s="80"/>
      <c r="F114" s="80"/>
      <c r="G114" s="80"/>
      <c r="H114" s="80"/>
      <c r="I114" s="80"/>
      <c r="J114" s="80"/>
      <c r="K114" s="80"/>
      <c r="L114" s="80"/>
      <c r="M114" s="80"/>
      <c r="N114" s="80"/>
      <c r="O114" s="80"/>
      <c r="P114" s="80"/>
      <c r="Q114" s="80"/>
      <c r="R114" s="80"/>
      <c r="S114" s="80"/>
      <c r="T114" s="81"/>
      <c r="U114" s="82"/>
      <c r="V114" s="82"/>
      <c r="W114" s="83" t="s">
        <v>275</v>
      </c>
      <c r="X114" s="80"/>
      <c r="Y114" s="80"/>
      <c r="Z114" s="80"/>
      <c r="AA114" s="80"/>
      <c r="AB114" s="80"/>
      <c r="AC114" s="80"/>
      <c r="AD114" s="80"/>
      <c r="AE114" s="163"/>
      <c r="AF114" s="80"/>
      <c r="AG114" s="80"/>
      <c r="AH114" s="80"/>
      <c r="AI114" s="80"/>
      <c r="AJ114" s="163"/>
      <c r="AK114" s="80"/>
      <c r="AL114" s="80"/>
      <c r="AM114" s="80"/>
      <c r="AN114" s="80"/>
      <c r="AO114" s="80"/>
      <c r="AP114" s="164"/>
      <c r="AQ114" s="164"/>
      <c r="AR114" s="164"/>
      <c r="AS114" s="164"/>
      <c r="AT114" s="80"/>
      <c r="AU114" s="164"/>
      <c r="AV114" s="164"/>
      <c r="AW114" s="80"/>
      <c r="AX114" s="164"/>
      <c r="AY114" s="164"/>
      <c r="AZ114" s="80"/>
      <c r="BA114" s="164"/>
      <c r="BB114" s="164"/>
      <c r="BC114" s="164"/>
      <c r="BD114" s="164"/>
      <c r="BE114" s="164"/>
      <c r="BF114" s="164"/>
      <c r="BG114" s="164"/>
      <c r="BH114" s="57"/>
      <c r="BI114" s="364" t="s">
        <v>275</v>
      </c>
      <c r="BJ114" s="101"/>
      <c r="BK114" s="101"/>
      <c r="BL114" s="101"/>
      <c r="BM114" s="101"/>
      <c r="BN114" s="101"/>
      <c r="BO114" s="101"/>
      <c r="BP114" s="101"/>
      <c r="BQ114" s="101"/>
      <c r="BR114" s="101"/>
      <c r="BS114" s="101"/>
      <c r="BT114" s="101"/>
      <c r="BU114" s="101"/>
      <c r="BV114" s="101"/>
      <c r="BW114" s="101"/>
      <c r="BX114" s="101"/>
      <c r="BY114" s="101"/>
      <c r="BZ114" s="101"/>
      <c r="CA114" s="101"/>
      <c r="CB114" s="101"/>
      <c r="CC114" s="101"/>
      <c r="CD114" s="101"/>
      <c r="CE114" s="101"/>
      <c r="CF114" s="101"/>
      <c r="CG114" s="101"/>
      <c r="CH114" s="101"/>
      <c r="CI114" s="101"/>
      <c r="CJ114" s="101"/>
      <c r="CK114" s="101"/>
      <c r="CL114" s="101"/>
      <c r="CM114" s="101"/>
      <c r="CN114" s="101"/>
      <c r="CO114" s="101"/>
      <c r="CP114" s="101"/>
      <c r="CQ114" s="101"/>
      <c r="CR114" s="101"/>
      <c r="CS114" s="101"/>
      <c r="CT114" s="101"/>
      <c r="CU114" s="101"/>
      <c r="CV114" s="101"/>
      <c r="CW114" s="101"/>
      <c r="CX114" s="101"/>
      <c r="CY114" s="101"/>
      <c r="CZ114" s="101"/>
      <c r="DA114" s="101"/>
      <c r="DB114" s="101"/>
      <c r="DC114" s="101"/>
      <c r="DD114" s="101"/>
      <c r="DE114" s="101"/>
      <c r="DF114" s="101"/>
      <c r="DG114" s="101"/>
      <c r="DH114" s="101"/>
      <c r="DI114" s="101"/>
      <c r="DJ114" s="101"/>
      <c r="DK114" s="101"/>
      <c r="DL114" s="101"/>
      <c r="DM114" s="101"/>
      <c r="DN114" s="101"/>
      <c r="DO114" s="101"/>
      <c r="DP114" s="101"/>
      <c r="DQ114" s="101"/>
      <c r="DR114" s="101"/>
      <c r="DS114" s="101"/>
      <c r="DT114" s="101"/>
      <c r="DU114" s="101"/>
      <c r="DV114" s="101"/>
      <c r="DW114" s="101"/>
      <c r="DX114" s="101"/>
      <c r="DY114" s="101"/>
      <c r="DZ114" s="101"/>
      <c r="EA114" s="101"/>
      <c r="EB114" s="101"/>
      <c r="EC114" s="101"/>
      <c r="ED114" s="101"/>
      <c r="EE114" s="101"/>
      <c r="EF114" s="101"/>
      <c r="EG114" s="101"/>
      <c r="EH114" s="101"/>
      <c r="EI114" s="101"/>
      <c r="EJ114" s="101"/>
      <c r="EK114" s="101"/>
      <c r="EL114" s="101"/>
      <c r="EM114" s="101"/>
      <c r="EN114" s="101"/>
      <c r="EO114" s="101"/>
      <c r="EP114" s="101"/>
      <c r="EQ114" s="101"/>
      <c r="ER114" s="101"/>
      <c r="ES114" s="101"/>
      <c r="ET114" s="101"/>
    </row>
    <row r="115" spans="1:150" s="113" customFormat="1" ht="25.5" customHeight="1" x14ac:dyDescent="0.25">
      <c r="A115" s="20" t="s">
        <v>619</v>
      </c>
      <c r="B115" s="21" t="s">
        <v>83</v>
      </c>
      <c r="C115" s="21"/>
      <c r="D115" s="22" t="s">
        <v>620</v>
      </c>
      <c r="E115" s="23"/>
      <c r="F115" s="23"/>
      <c r="G115" s="23"/>
      <c r="H115" s="23"/>
      <c r="I115" s="23"/>
      <c r="J115" s="23"/>
      <c r="K115" s="23"/>
      <c r="L115" s="23"/>
      <c r="M115" s="23"/>
      <c r="N115" s="23"/>
      <c r="O115" s="23"/>
      <c r="P115" s="23"/>
      <c r="Q115" s="23"/>
      <c r="R115" s="23"/>
      <c r="S115" s="24"/>
      <c r="T115" s="25"/>
      <c r="U115" s="38"/>
      <c r="V115" s="38"/>
      <c r="W115" s="28" t="s">
        <v>275</v>
      </c>
      <c r="X115" s="108"/>
      <c r="Y115" s="108"/>
      <c r="Z115" s="108"/>
      <c r="AA115" s="108"/>
      <c r="AB115" s="108"/>
      <c r="AC115" s="108"/>
      <c r="AD115" s="138"/>
      <c r="AE115" s="109"/>
      <c r="AF115" s="112"/>
      <c r="AG115" s="110"/>
      <c r="AH115" s="110"/>
      <c r="AI115" s="111"/>
      <c r="AJ115" s="109"/>
      <c r="AK115" s="112"/>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1"/>
      <c r="BH115" s="57"/>
      <c r="BI115" s="364" t="s">
        <v>275</v>
      </c>
      <c r="BJ115" s="101"/>
      <c r="BK115" s="101"/>
      <c r="BL115" s="101"/>
      <c r="BM115" s="101"/>
      <c r="BN115" s="101"/>
      <c r="BO115" s="101"/>
      <c r="BP115" s="101"/>
      <c r="BQ115" s="101"/>
      <c r="BR115" s="101"/>
      <c r="BS115" s="101"/>
      <c r="BT115" s="101"/>
      <c r="BU115" s="101"/>
      <c r="BV115" s="101"/>
      <c r="BW115" s="101"/>
      <c r="BX115" s="101"/>
      <c r="BY115" s="101"/>
      <c r="BZ115" s="101"/>
      <c r="CA115" s="101"/>
      <c r="CB115" s="101"/>
      <c r="CC115" s="101"/>
      <c r="CD115" s="101"/>
      <c r="CE115" s="101"/>
      <c r="CF115" s="101"/>
      <c r="CG115" s="101"/>
      <c r="CH115" s="101"/>
      <c r="CI115" s="101"/>
      <c r="CJ115" s="101"/>
      <c r="CK115" s="101"/>
      <c r="CL115" s="101"/>
      <c r="CM115" s="101"/>
      <c r="CN115" s="101"/>
      <c r="CO115" s="101"/>
      <c r="CP115" s="101"/>
      <c r="CQ115" s="101"/>
      <c r="CR115" s="101"/>
      <c r="CS115" s="101"/>
      <c r="CT115" s="101"/>
      <c r="CU115" s="101"/>
      <c r="CV115" s="101"/>
      <c r="CW115" s="101"/>
      <c r="CX115" s="101"/>
      <c r="CY115" s="101"/>
      <c r="CZ115" s="101"/>
      <c r="DA115" s="101"/>
      <c r="DB115" s="101"/>
      <c r="DC115" s="101"/>
      <c r="DD115" s="101"/>
      <c r="DE115" s="101"/>
      <c r="DF115" s="101"/>
      <c r="DG115" s="101"/>
      <c r="DH115" s="101"/>
      <c r="DI115" s="101"/>
      <c r="DJ115" s="101"/>
      <c r="DK115" s="101"/>
      <c r="DL115" s="101"/>
      <c r="DM115" s="101"/>
      <c r="DN115" s="101"/>
      <c r="DO115" s="101"/>
      <c r="DP115" s="101"/>
      <c r="DQ115" s="101"/>
      <c r="DR115" s="101"/>
      <c r="DS115" s="101"/>
      <c r="DT115" s="101"/>
      <c r="DU115" s="101"/>
      <c r="DV115" s="101"/>
      <c r="DW115" s="101"/>
      <c r="DX115" s="101"/>
      <c r="DY115" s="101"/>
      <c r="DZ115" s="101"/>
      <c r="EA115" s="101"/>
      <c r="EB115" s="101"/>
      <c r="EC115" s="101"/>
      <c r="ED115" s="101"/>
      <c r="EE115" s="101"/>
      <c r="EF115" s="101"/>
      <c r="EG115" s="101"/>
      <c r="EH115" s="101"/>
      <c r="EI115" s="101"/>
      <c r="EJ115" s="101"/>
      <c r="EK115" s="101"/>
      <c r="EL115" s="101"/>
      <c r="EM115" s="101"/>
      <c r="EN115" s="101"/>
      <c r="EO115" s="101"/>
      <c r="EP115" s="101"/>
      <c r="EQ115" s="101"/>
      <c r="ER115" s="101"/>
      <c r="ES115" s="101"/>
      <c r="ET115" s="101"/>
    </row>
    <row r="116" spans="1:150" ht="25.5" customHeight="1" x14ac:dyDescent="0.25">
      <c r="A116" s="29" t="s">
        <v>621</v>
      </c>
      <c r="B116" s="29" t="s">
        <v>622</v>
      </c>
      <c r="C116" s="29" t="s">
        <v>623</v>
      </c>
      <c r="D116" s="30" t="s">
        <v>1007</v>
      </c>
      <c r="E116" s="31" t="s">
        <v>280</v>
      </c>
      <c r="F116" s="32" t="s">
        <v>114</v>
      </c>
      <c r="G116" s="32" t="s">
        <v>408</v>
      </c>
      <c r="H116" s="32" t="s">
        <v>117</v>
      </c>
      <c r="I116" s="32" t="s">
        <v>115</v>
      </c>
      <c r="J116" s="32"/>
      <c r="K116" s="32"/>
      <c r="L116" s="32"/>
      <c r="M116" s="32"/>
      <c r="N116" s="348">
        <v>931508</v>
      </c>
      <c r="O116" s="348">
        <v>139727</v>
      </c>
      <c r="P116" s="42">
        <v>0</v>
      </c>
      <c r="Q116" s="42">
        <v>0</v>
      </c>
      <c r="R116" s="42">
        <v>0</v>
      </c>
      <c r="S116" s="348">
        <v>791781</v>
      </c>
      <c r="T116" s="96">
        <v>43040</v>
      </c>
      <c r="U116" s="58">
        <v>43070</v>
      </c>
      <c r="V116" s="58">
        <v>43220</v>
      </c>
      <c r="W116" s="97">
        <v>44296</v>
      </c>
      <c r="X116" s="91"/>
      <c r="Y116" s="91">
        <v>0</v>
      </c>
      <c r="Z116" s="91">
        <v>333000</v>
      </c>
      <c r="AA116" s="91">
        <v>100500</v>
      </c>
      <c r="AB116" s="91">
        <v>0</v>
      </c>
      <c r="AC116" s="91"/>
      <c r="AD116" s="149"/>
      <c r="AE116" s="115"/>
      <c r="AF116" s="133">
        <v>49</v>
      </c>
      <c r="AG116" s="116" t="s">
        <v>257</v>
      </c>
      <c r="AH116" s="117"/>
      <c r="AI116" s="132"/>
      <c r="AJ116" s="136"/>
      <c r="AK116" s="133"/>
      <c r="AL116" s="117"/>
      <c r="AM116" s="117"/>
      <c r="AN116" s="117"/>
      <c r="AO116" s="117"/>
      <c r="AP116" s="117" t="s">
        <v>766</v>
      </c>
      <c r="AQ116" s="116" t="s">
        <v>767</v>
      </c>
      <c r="AR116" s="116">
        <v>69</v>
      </c>
      <c r="AS116" s="116" t="s">
        <v>768</v>
      </c>
      <c r="AT116" s="116" t="s">
        <v>234</v>
      </c>
      <c r="AU116" s="117">
        <v>4</v>
      </c>
      <c r="AV116" s="117" t="s">
        <v>769</v>
      </c>
      <c r="AW116" s="116" t="s">
        <v>235</v>
      </c>
      <c r="AX116" s="117">
        <v>2</v>
      </c>
      <c r="AY116" s="117"/>
      <c r="AZ116" s="117"/>
      <c r="BA116" s="117"/>
      <c r="BB116" s="117"/>
      <c r="BC116" s="117"/>
      <c r="BD116" s="117"/>
      <c r="BE116" s="117"/>
      <c r="BF116" s="117"/>
      <c r="BG116" s="132"/>
      <c r="BH116" s="57" t="s">
        <v>1074</v>
      </c>
      <c r="BI116" s="364" t="s">
        <v>941</v>
      </c>
    </row>
    <row r="117" spans="1:150" ht="25.5" customHeight="1" x14ac:dyDescent="0.25">
      <c r="A117" s="230" t="s">
        <v>794</v>
      </c>
      <c r="B117" s="29"/>
      <c r="C117" s="29"/>
      <c r="D117" s="230" t="s">
        <v>795</v>
      </c>
      <c r="E117" s="31"/>
      <c r="F117" s="32"/>
      <c r="G117" s="32"/>
      <c r="H117" s="32"/>
      <c r="I117" s="32"/>
      <c r="J117" s="32"/>
      <c r="K117" s="32"/>
      <c r="L117" s="32"/>
      <c r="M117" s="32"/>
      <c r="N117" s="231"/>
      <c r="O117" s="231"/>
      <c r="P117" s="42"/>
      <c r="Q117" s="42"/>
      <c r="R117" s="42"/>
      <c r="S117" s="231"/>
      <c r="T117" s="58"/>
      <c r="U117" s="58"/>
      <c r="V117" s="58"/>
      <c r="W117" s="97"/>
      <c r="X117" s="91"/>
      <c r="Y117" s="91"/>
      <c r="Z117" s="91"/>
      <c r="AA117" s="91"/>
      <c r="AB117" s="91"/>
      <c r="AC117" s="91"/>
      <c r="AD117" s="91"/>
      <c r="AE117" s="115"/>
      <c r="AF117" s="117"/>
      <c r="AG117" s="116"/>
      <c r="AH117" s="117"/>
      <c r="AI117" s="117"/>
      <c r="AJ117" s="136"/>
      <c r="AK117" s="117"/>
      <c r="AL117" s="117"/>
      <c r="AM117" s="117"/>
      <c r="AN117" s="117"/>
      <c r="AO117" s="117"/>
      <c r="AP117" s="117"/>
      <c r="AQ117" s="116"/>
      <c r="AR117" s="116"/>
      <c r="AS117" s="116"/>
      <c r="AT117" s="116"/>
      <c r="AU117" s="117"/>
      <c r="AV117" s="117"/>
      <c r="AW117" s="116"/>
      <c r="AX117" s="117"/>
      <c r="AY117" s="117"/>
      <c r="AZ117" s="117"/>
      <c r="BA117" s="117"/>
      <c r="BB117" s="117"/>
      <c r="BC117" s="117"/>
      <c r="BD117" s="117"/>
      <c r="BE117" s="117"/>
      <c r="BF117" s="117"/>
      <c r="BG117" s="132"/>
      <c r="BH117" s="57"/>
      <c r="BI117" s="364" t="s">
        <v>275</v>
      </c>
    </row>
    <row r="118" spans="1:150" s="165" customFormat="1" ht="24.75" customHeight="1" x14ac:dyDescent="0.25">
      <c r="A118" s="232" t="s">
        <v>627</v>
      </c>
      <c r="B118" s="232" t="s">
        <v>83</v>
      </c>
      <c r="C118" s="232"/>
      <c r="D118" s="232" t="s">
        <v>628</v>
      </c>
      <c r="E118" s="166"/>
      <c r="F118" s="166"/>
      <c r="G118" s="166"/>
      <c r="H118" s="166"/>
      <c r="I118" s="166"/>
      <c r="J118" s="166"/>
      <c r="K118" s="166"/>
      <c r="L118" s="166"/>
      <c r="M118" s="166"/>
      <c r="N118" s="166"/>
      <c r="O118" s="166"/>
      <c r="P118" s="166"/>
      <c r="Q118" s="166"/>
      <c r="R118" s="166"/>
      <c r="S118" s="166"/>
      <c r="T118" s="82"/>
      <c r="U118" s="82"/>
      <c r="V118" s="82"/>
      <c r="W118" s="83" t="s">
        <v>275</v>
      </c>
      <c r="X118" s="166"/>
      <c r="Y118" s="166"/>
      <c r="Z118" s="166"/>
      <c r="AA118" s="166"/>
      <c r="AB118" s="166"/>
      <c r="AC118" s="166"/>
      <c r="AD118" s="166"/>
      <c r="AE118" s="163"/>
      <c r="AF118" s="166"/>
      <c r="AG118" s="166"/>
      <c r="AH118" s="166"/>
      <c r="AI118" s="166"/>
      <c r="AJ118" s="163"/>
      <c r="AK118" s="166"/>
      <c r="AL118" s="166"/>
      <c r="AM118" s="166"/>
      <c r="AN118" s="166"/>
      <c r="AO118" s="166"/>
      <c r="AP118" s="169"/>
      <c r="AQ118" s="169"/>
      <c r="AR118" s="169"/>
      <c r="AS118" s="169"/>
      <c r="AT118" s="166"/>
      <c r="AU118" s="169"/>
      <c r="AV118" s="169"/>
      <c r="AW118" s="166"/>
      <c r="AX118" s="169"/>
      <c r="AY118" s="169"/>
      <c r="AZ118" s="166"/>
      <c r="BA118" s="169"/>
      <c r="BB118" s="169"/>
      <c r="BC118" s="169"/>
      <c r="BD118" s="169"/>
      <c r="BE118" s="169"/>
      <c r="BF118" s="169"/>
      <c r="BG118" s="368"/>
      <c r="BH118" s="57"/>
      <c r="BI118" s="364" t="s">
        <v>275</v>
      </c>
      <c r="BJ118" s="101"/>
      <c r="BK118" s="101"/>
      <c r="BL118" s="101"/>
      <c r="BM118" s="101"/>
      <c r="BN118" s="101"/>
      <c r="BO118" s="101"/>
      <c r="BP118" s="101"/>
      <c r="BQ118" s="101"/>
      <c r="BR118" s="101"/>
      <c r="BS118" s="101"/>
      <c r="BT118" s="101"/>
      <c r="BU118" s="101"/>
      <c r="BV118" s="101"/>
      <c r="BW118" s="101"/>
      <c r="BX118" s="101"/>
      <c r="BY118" s="101"/>
      <c r="BZ118" s="101"/>
      <c r="CA118" s="101"/>
      <c r="CB118" s="101"/>
      <c r="CC118" s="101"/>
      <c r="CD118" s="101"/>
      <c r="CE118" s="101"/>
      <c r="CF118" s="101"/>
      <c r="CG118" s="101"/>
      <c r="CH118" s="101"/>
      <c r="CI118" s="101"/>
      <c r="CJ118" s="101"/>
      <c r="CK118" s="101"/>
      <c r="CL118" s="101"/>
      <c r="CM118" s="101"/>
      <c r="CN118" s="101"/>
      <c r="CO118" s="101"/>
      <c r="CP118" s="101"/>
      <c r="CQ118" s="101"/>
      <c r="CR118" s="101"/>
      <c r="CS118" s="101"/>
      <c r="CT118" s="101"/>
      <c r="CU118" s="101"/>
      <c r="CV118" s="101"/>
      <c r="CW118" s="101"/>
      <c r="CX118" s="101"/>
      <c r="CY118" s="101"/>
      <c r="CZ118" s="101"/>
      <c r="DA118" s="101"/>
      <c r="DB118" s="101"/>
      <c r="DC118" s="101"/>
      <c r="DD118" s="101"/>
      <c r="DE118" s="101"/>
      <c r="DF118" s="101"/>
      <c r="DG118" s="101"/>
      <c r="DH118" s="101"/>
      <c r="DI118" s="101"/>
      <c r="DJ118" s="101"/>
      <c r="DK118" s="101"/>
      <c r="DL118" s="101"/>
      <c r="DM118" s="101"/>
      <c r="DN118" s="101"/>
      <c r="DO118" s="101"/>
      <c r="DP118" s="101"/>
      <c r="DQ118" s="101"/>
      <c r="DR118" s="101"/>
      <c r="DS118" s="101"/>
      <c r="DT118" s="101"/>
      <c r="DU118" s="101"/>
      <c r="DV118" s="101"/>
      <c r="DW118" s="101"/>
      <c r="DX118" s="101"/>
      <c r="DY118" s="101"/>
      <c r="DZ118" s="101"/>
      <c r="EA118" s="101"/>
      <c r="EB118" s="101"/>
      <c r="EC118" s="101"/>
      <c r="ED118" s="101"/>
      <c r="EE118" s="101"/>
      <c r="EF118" s="101"/>
      <c r="EG118" s="101"/>
      <c r="EH118" s="101"/>
      <c r="EI118" s="101"/>
      <c r="EJ118" s="101"/>
      <c r="EK118" s="101"/>
      <c r="EL118" s="101"/>
      <c r="EM118" s="101"/>
      <c r="EN118" s="101"/>
      <c r="EO118" s="101"/>
      <c r="EP118" s="101"/>
      <c r="EQ118" s="101"/>
      <c r="ER118" s="101"/>
      <c r="ES118" s="101"/>
      <c r="ET118" s="101"/>
    </row>
    <row r="119" spans="1:150" s="165" customFormat="1" ht="24.75" customHeight="1" x14ac:dyDescent="0.25">
      <c r="A119" s="232" t="s">
        <v>629</v>
      </c>
      <c r="B119" s="232" t="s">
        <v>83</v>
      </c>
      <c r="C119" s="232"/>
      <c r="D119" s="232" t="s">
        <v>630</v>
      </c>
      <c r="E119" s="166"/>
      <c r="F119" s="166"/>
      <c r="G119" s="166"/>
      <c r="H119" s="166"/>
      <c r="I119" s="166"/>
      <c r="J119" s="166"/>
      <c r="K119" s="166"/>
      <c r="L119" s="166"/>
      <c r="M119" s="166"/>
      <c r="N119" s="166"/>
      <c r="O119" s="166"/>
      <c r="P119" s="166"/>
      <c r="Q119" s="166"/>
      <c r="R119" s="166"/>
      <c r="S119" s="166"/>
      <c r="T119" s="82"/>
      <c r="U119" s="82"/>
      <c r="V119" s="82"/>
      <c r="W119" s="83" t="s">
        <v>275</v>
      </c>
      <c r="X119" s="166"/>
      <c r="Y119" s="166"/>
      <c r="Z119" s="166"/>
      <c r="AA119" s="166"/>
      <c r="AB119" s="166"/>
      <c r="AC119" s="166"/>
      <c r="AD119" s="166"/>
      <c r="AE119" s="163"/>
      <c r="AF119" s="166"/>
      <c r="AG119" s="166"/>
      <c r="AH119" s="166"/>
      <c r="AI119" s="166"/>
      <c r="AJ119" s="163"/>
      <c r="AK119" s="166"/>
      <c r="AL119" s="166"/>
      <c r="AM119" s="166"/>
      <c r="AN119" s="166"/>
      <c r="AO119" s="166"/>
      <c r="AP119" s="169"/>
      <c r="AQ119" s="169"/>
      <c r="AR119" s="169"/>
      <c r="AS119" s="169"/>
      <c r="AT119" s="166"/>
      <c r="AU119" s="169"/>
      <c r="AV119" s="169"/>
      <c r="AW119" s="166"/>
      <c r="AX119" s="169"/>
      <c r="AY119" s="169"/>
      <c r="AZ119" s="166"/>
      <c r="BA119" s="169"/>
      <c r="BB119" s="169"/>
      <c r="BC119" s="169"/>
      <c r="BD119" s="169"/>
      <c r="BE119" s="169"/>
      <c r="BF119" s="169"/>
      <c r="BG119" s="368"/>
      <c r="BH119" s="57"/>
      <c r="BI119" s="364" t="s">
        <v>275</v>
      </c>
      <c r="BJ119" s="101"/>
      <c r="BK119" s="101"/>
      <c r="BL119" s="101"/>
      <c r="BM119" s="101"/>
      <c r="BN119" s="101"/>
      <c r="BO119" s="101"/>
      <c r="BP119" s="101"/>
      <c r="BQ119" s="101"/>
      <c r="BR119" s="101"/>
      <c r="BS119" s="101"/>
      <c r="BT119" s="101"/>
      <c r="BU119" s="101"/>
      <c r="BV119" s="101"/>
      <c r="BW119" s="101"/>
      <c r="BX119" s="101"/>
      <c r="BY119" s="101"/>
      <c r="BZ119" s="101"/>
      <c r="CA119" s="101"/>
      <c r="CB119" s="101"/>
      <c r="CC119" s="101"/>
      <c r="CD119" s="101"/>
      <c r="CE119" s="101"/>
      <c r="CF119" s="101"/>
      <c r="CG119" s="101"/>
      <c r="CH119" s="101"/>
      <c r="CI119" s="101"/>
      <c r="CJ119" s="101"/>
      <c r="CK119" s="101"/>
      <c r="CL119" s="101"/>
      <c r="CM119" s="101"/>
      <c r="CN119" s="101"/>
      <c r="CO119" s="101"/>
      <c r="CP119" s="101"/>
      <c r="CQ119" s="101"/>
      <c r="CR119" s="101"/>
      <c r="CS119" s="101"/>
      <c r="CT119" s="101"/>
      <c r="CU119" s="101"/>
      <c r="CV119" s="101"/>
      <c r="CW119" s="101"/>
      <c r="CX119" s="101"/>
      <c r="CY119" s="101"/>
      <c r="CZ119" s="101"/>
      <c r="DA119" s="101"/>
      <c r="DB119" s="101"/>
      <c r="DC119" s="101"/>
      <c r="DD119" s="101"/>
      <c r="DE119" s="101"/>
      <c r="DF119" s="101"/>
      <c r="DG119" s="101"/>
      <c r="DH119" s="101"/>
      <c r="DI119" s="101"/>
      <c r="DJ119" s="101"/>
      <c r="DK119" s="101"/>
      <c r="DL119" s="101"/>
      <c r="DM119" s="101"/>
      <c r="DN119" s="101"/>
      <c r="DO119" s="101"/>
      <c r="DP119" s="101"/>
      <c r="DQ119" s="101"/>
      <c r="DR119" s="101"/>
      <c r="DS119" s="101"/>
      <c r="DT119" s="101"/>
      <c r="DU119" s="101"/>
      <c r="DV119" s="101"/>
      <c r="DW119" s="101"/>
      <c r="DX119" s="101"/>
      <c r="DY119" s="101"/>
      <c r="DZ119" s="101"/>
      <c r="EA119" s="101"/>
      <c r="EB119" s="101"/>
      <c r="EC119" s="101"/>
      <c r="ED119" s="101"/>
      <c r="EE119" s="101"/>
      <c r="EF119" s="101"/>
      <c r="EG119" s="101"/>
      <c r="EH119" s="101"/>
      <c r="EI119" s="101"/>
      <c r="EJ119" s="101"/>
      <c r="EK119" s="101"/>
      <c r="EL119" s="101"/>
      <c r="EM119" s="101"/>
      <c r="EN119" s="101"/>
      <c r="EO119" s="101"/>
      <c r="EP119" s="101"/>
      <c r="EQ119" s="101"/>
      <c r="ER119" s="101"/>
      <c r="ES119" s="101"/>
      <c r="ET119" s="101"/>
    </row>
    <row r="120" spans="1:150" s="113" customFormat="1" ht="25.5" customHeight="1" x14ac:dyDescent="0.25">
      <c r="A120" s="65" t="s">
        <v>631</v>
      </c>
      <c r="B120" s="218" t="s">
        <v>83</v>
      </c>
      <c r="C120" s="218"/>
      <c r="D120" s="219" t="s">
        <v>632</v>
      </c>
      <c r="E120" s="220"/>
      <c r="F120" s="220"/>
      <c r="G120" s="220"/>
      <c r="H120" s="220"/>
      <c r="I120" s="220"/>
      <c r="J120" s="220"/>
      <c r="K120" s="220"/>
      <c r="L120" s="220"/>
      <c r="M120" s="220"/>
      <c r="N120" s="220"/>
      <c r="O120" s="220"/>
      <c r="P120" s="220"/>
      <c r="Q120" s="220"/>
      <c r="R120" s="220"/>
      <c r="S120" s="221"/>
      <c r="T120" s="222"/>
      <c r="U120" s="223"/>
      <c r="V120" s="223"/>
      <c r="W120" s="224" t="s">
        <v>275</v>
      </c>
      <c r="X120" s="225"/>
      <c r="Y120" s="225"/>
      <c r="Z120" s="225"/>
      <c r="AA120" s="225"/>
      <c r="AB120" s="225"/>
      <c r="AC120" s="225"/>
      <c r="AD120" s="226"/>
      <c r="AE120" s="159"/>
      <c r="AF120" s="227"/>
      <c r="AG120" s="228"/>
      <c r="AH120" s="228"/>
      <c r="AI120" s="229"/>
      <c r="AJ120" s="159"/>
      <c r="AK120" s="227"/>
      <c r="AL120" s="228"/>
      <c r="AM120" s="228"/>
      <c r="AN120" s="228"/>
      <c r="AO120" s="228"/>
      <c r="AP120" s="228"/>
      <c r="AQ120" s="228"/>
      <c r="AR120" s="228"/>
      <c r="AS120" s="228"/>
      <c r="AT120" s="228"/>
      <c r="AU120" s="228"/>
      <c r="AV120" s="228"/>
      <c r="AW120" s="228"/>
      <c r="AX120" s="228"/>
      <c r="AY120" s="228"/>
      <c r="AZ120" s="228"/>
      <c r="BA120" s="228"/>
      <c r="BB120" s="228"/>
      <c r="BC120" s="228"/>
      <c r="BD120" s="228"/>
      <c r="BE120" s="228"/>
      <c r="BF120" s="228"/>
      <c r="BG120" s="229"/>
      <c r="BH120" s="57"/>
      <c r="BI120" s="364" t="s">
        <v>275</v>
      </c>
      <c r="BJ120" s="101"/>
      <c r="BK120" s="101"/>
      <c r="BL120" s="101"/>
      <c r="BM120" s="101"/>
      <c r="BN120" s="101"/>
      <c r="BO120" s="101"/>
      <c r="BP120" s="101"/>
      <c r="BQ120" s="101"/>
      <c r="BR120" s="101"/>
      <c r="BS120" s="101"/>
      <c r="BT120" s="101"/>
      <c r="BU120" s="101"/>
      <c r="BV120" s="101"/>
      <c r="BW120" s="101"/>
      <c r="BX120" s="101"/>
      <c r="BY120" s="101"/>
      <c r="BZ120" s="101"/>
      <c r="CA120" s="101"/>
      <c r="CB120" s="101"/>
      <c r="CC120" s="101"/>
      <c r="CD120" s="101"/>
      <c r="CE120" s="101"/>
      <c r="CF120" s="101"/>
      <c r="CG120" s="101"/>
      <c r="CH120" s="101"/>
      <c r="CI120" s="101"/>
      <c r="CJ120" s="101"/>
      <c r="CK120" s="101"/>
      <c r="CL120" s="101"/>
      <c r="CM120" s="101"/>
      <c r="CN120" s="101"/>
      <c r="CO120" s="101"/>
      <c r="CP120" s="101"/>
      <c r="CQ120" s="101"/>
      <c r="CR120" s="101"/>
      <c r="CS120" s="101"/>
      <c r="CT120" s="101"/>
      <c r="CU120" s="101"/>
      <c r="CV120" s="101"/>
      <c r="CW120" s="101"/>
      <c r="CX120" s="101"/>
      <c r="CY120" s="101"/>
      <c r="CZ120" s="101"/>
      <c r="DA120" s="101"/>
      <c r="DB120" s="101"/>
      <c r="DC120" s="101"/>
      <c r="DD120" s="101"/>
      <c r="DE120" s="101"/>
      <c r="DF120" s="101"/>
      <c r="DG120" s="101"/>
      <c r="DH120" s="101"/>
      <c r="DI120" s="101"/>
      <c r="DJ120" s="101"/>
      <c r="DK120" s="101"/>
      <c r="DL120" s="101"/>
      <c r="DM120" s="101"/>
      <c r="DN120" s="101"/>
      <c r="DO120" s="101"/>
      <c r="DP120" s="101"/>
      <c r="DQ120" s="101"/>
      <c r="DR120" s="101"/>
      <c r="DS120" s="101"/>
      <c r="DT120" s="101"/>
      <c r="DU120" s="101"/>
      <c r="DV120" s="101"/>
      <c r="DW120" s="101"/>
      <c r="DX120" s="101"/>
      <c r="DY120" s="101"/>
      <c r="DZ120" s="101"/>
      <c r="EA120" s="101"/>
      <c r="EB120" s="101"/>
      <c r="EC120" s="101"/>
      <c r="ED120" s="101"/>
      <c r="EE120" s="101"/>
      <c r="EF120" s="101"/>
      <c r="EG120" s="101"/>
      <c r="EH120" s="101"/>
      <c r="EI120" s="101"/>
      <c r="EJ120" s="101"/>
      <c r="EK120" s="101"/>
      <c r="EL120" s="101"/>
      <c r="EM120" s="101"/>
      <c r="EN120" s="101"/>
      <c r="EO120" s="101"/>
      <c r="EP120" s="101"/>
      <c r="EQ120" s="101"/>
      <c r="ER120" s="101"/>
      <c r="ES120" s="101"/>
      <c r="ET120" s="101"/>
    </row>
    <row r="121" spans="1:150" ht="25.5" customHeight="1" x14ac:dyDescent="0.25">
      <c r="A121" s="29" t="s">
        <v>633</v>
      </c>
      <c r="B121" s="29" t="s">
        <v>634</v>
      </c>
      <c r="C121" s="29" t="s">
        <v>635</v>
      </c>
      <c r="D121" s="30" t="s">
        <v>636</v>
      </c>
      <c r="E121" s="31" t="s">
        <v>637</v>
      </c>
      <c r="F121" s="32" t="s">
        <v>121</v>
      </c>
      <c r="G121" s="32" t="s">
        <v>493</v>
      </c>
      <c r="H121" s="32" t="s">
        <v>136</v>
      </c>
      <c r="I121" s="32" t="s">
        <v>115</v>
      </c>
      <c r="J121" s="32"/>
      <c r="K121" s="32"/>
      <c r="L121" s="32"/>
      <c r="M121" s="32"/>
      <c r="N121" s="33">
        <f>O121+S121</f>
        <v>1538175.43</v>
      </c>
      <c r="O121" s="33">
        <v>350264.18</v>
      </c>
      <c r="P121" s="33"/>
      <c r="Q121" s="33"/>
      <c r="R121" s="33"/>
      <c r="S121" s="33">
        <v>1187911.25</v>
      </c>
      <c r="T121" s="34">
        <v>42522</v>
      </c>
      <c r="U121" s="35">
        <v>42644</v>
      </c>
      <c r="V121" s="35">
        <v>42735</v>
      </c>
      <c r="W121" s="36">
        <v>43889</v>
      </c>
      <c r="X121" s="114">
        <v>0</v>
      </c>
      <c r="Y121" s="114">
        <v>0</v>
      </c>
      <c r="Z121" s="114">
        <v>534560</v>
      </c>
      <c r="AA121" s="114">
        <v>534560</v>
      </c>
      <c r="AB121" s="114">
        <f>S121-Z121-AA121</f>
        <v>118791.25</v>
      </c>
      <c r="AC121" s="114"/>
      <c r="AD121" s="139"/>
      <c r="AE121" s="115"/>
      <c r="AF121" s="170">
        <v>7</v>
      </c>
      <c r="AG121" s="116" t="s">
        <v>238</v>
      </c>
      <c r="AH121" s="171">
        <v>6</v>
      </c>
      <c r="AI121" s="134" t="s">
        <v>237</v>
      </c>
      <c r="AJ121" s="136"/>
      <c r="AK121" s="119"/>
      <c r="AL121" s="120"/>
      <c r="AM121" s="120"/>
      <c r="AN121" s="120"/>
      <c r="AO121" s="120"/>
      <c r="AP121" s="120" t="s">
        <v>200</v>
      </c>
      <c r="AQ121" s="129" t="s">
        <v>770</v>
      </c>
      <c r="AR121" s="120">
        <v>2.84</v>
      </c>
      <c r="AS121" s="120" t="s">
        <v>201</v>
      </c>
      <c r="AT121" s="129" t="s">
        <v>771</v>
      </c>
      <c r="AU121" s="120">
        <v>494</v>
      </c>
      <c r="AV121" s="120"/>
      <c r="AW121" s="129"/>
      <c r="AX121" s="120"/>
      <c r="AY121" s="120" t="s">
        <v>198</v>
      </c>
      <c r="AZ121" s="129" t="s">
        <v>772</v>
      </c>
      <c r="BA121" s="120">
        <v>526</v>
      </c>
      <c r="BB121" s="120"/>
      <c r="BC121" s="120"/>
      <c r="BD121" s="120"/>
      <c r="BE121" s="120"/>
      <c r="BF121" s="120"/>
      <c r="BG121" s="135"/>
      <c r="BH121" s="57" t="s">
        <v>807</v>
      </c>
      <c r="BI121" s="364" t="s">
        <v>941</v>
      </c>
      <c r="BJ121" s="122"/>
      <c r="BK121" s="122"/>
      <c r="BL121" s="122"/>
      <c r="BM121" s="122"/>
      <c r="BN121" s="122"/>
    </row>
    <row r="122" spans="1:150" ht="25.5" customHeight="1" x14ac:dyDescent="0.25">
      <c r="A122" s="29" t="s">
        <v>638</v>
      </c>
      <c r="B122" s="29" t="s">
        <v>639</v>
      </c>
      <c r="C122" s="29" t="s">
        <v>640</v>
      </c>
      <c r="D122" s="40" t="s">
        <v>641</v>
      </c>
      <c r="E122" s="41" t="s">
        <v>642</v>
      </c>
      <c r="F122" s="41" t="s">
        <v>121</v>
      </c>
      <c r="G122" s="41" t="s">
        <v>608</v>
      </c>
      <c r="H122" s="41" t="s">
        <v>136</v>
      </c>
      <c r="I122" s="41" t="s">
        <v>115</v>
      </c>
      <c r="J122" s="41"/>
      <c r="K122" s="41"/>
      <c r="L122" s="41"/>
      <c r="M122" s="41"/>
      <c r="N122" s="42">
        <v>617660.84</v>
      </c>
      <c r="O122" s="42">
        <v>262385.8</v>
      </c>
      <c r="P122" s="33"/>
      <c r="Q122" s="42"/>
      <c r="R122" s="42"/>
      <c r="S122" s="42">
        <v>355275.04</v>
      </c>
      <c r="T122" s="34">
        <v>42522</v>
      </c>
      <c r="U122" s="35">
        <v>42658</v>
      </c>
      <c r="V122" s="35">
        <v>42735</v>
      </c>
      <c r="W122" s="36">
        <v>43676</v>
      </c>
      <c r="X122" s="91">
        <v>0</v>
      </c>
      <c r="Y122" s="114">
        <f>S122*0.45</f>
        <v>159873.76799999998</v>
      </c>
      <c r="Z122" s="114">
        <f>S122*0.45</f>
        <v>159873.76799999998</v>
      </c>
      <c r="AA122" s="114">
        <f>S122*0.1</f>
        <v>35527.504000000001</v>
      </c>
      <c r="AB122" s="91">
        <v>0</v>
      </c>
      <c r="AC122" s="91"/>
      <c r="AD122" s="149"/>
      <c r="AE122" s="115"/>
      <c r="AF122" s="170">
        <v>6</v>
      </c>
      <c r="AG122" s="116" t="s">
        <v>237</v>
      </c>
      <c r="AH122" s="171">
        <v>7</v>
      </c>
      <c r="AI122" s="134" t="s">
        <v>238</v>
      </c>
      <c r="AJ122" s="136"/>
      <c r="AK122" s="133"/>
      <c r="AL122" s="117"/>
      <c r="AM122" s="117"/>
      <c r="AN122" s="117"/>
      <c r="AO122" s="117"/>
      <c r="AP122" s="120" t="s">
        <v>200</v>
      </c>
      <c r="AQ122" s="129" t="s">
        <v>770</v>
      </c>
      <c r="AR122" s="117">
        <v>3</v>
      </c>
      <c r="AS122" s="117" t="s">
        <v>201</v>
      </c>
      <c r="AT122" s="129" t="s">
        <v>771</v>
      </c>
      <c r="AU122" s="117">
        <v>92</v>
      </c>
      <c r="AV122" s="120"/>
      <c r="AW122" s="129"/>
      <c r="AX122" s="117"/>
      <c r="AY122" s="120" t="s">
        <v>198</v>
      </c>
      <c r="AZ122" s="129" t="s">
        <v>772</v>
      </c>
      <c r="BA122" s="117">
        <v>60</v>
      </c>
      <c r="BB122" s="117" t="s">
        <v>199</v>
      </c>
      <c r="BC122" s="116" t="s">
        <v>226</v>
      </c>
      <c r="BD122" s="117">
        <v>406</v>
      </c>
      <c r="BE122" s="117"/>
      <c r="BF122" s="117"/>
      <c r="BG122" s="132"/>
      <c r="BH122" s="57" t="s">
        <v>806</v>
      </c>
      <c r="BI122" s="364" t="s">
        <v>941</v>
      </c>
    </row>
    <row r="123" spans="1:150" ht="25.5" customHeight="1" x14ac:dyDescent="0.25">
      <c r="A123" s="29" t="s">
        <v>643</v>
      </c>
      <c r="B123" s="29" t="s">
        <v>644</v>
      </c>
      <c r="C123" s="29" t="s">
        <v>645</v>
      </c>
      <c r="D123" s="40" t="s">
        <v>646</v>
      </c>
      <c r="E123" s="41" t="s">
        <v>647</v>
      </c>
      <c r="F123" s="41" t="s">
        <v>121</v>
      </c>
      <c r="G123" s="41" t="s">
        <v>399</v>
      </c>
      <c r="H123" s="41" t="s">
        <v>136</v>
      </c>
      <c r="I123" s="41" t="s">
        <v>115</v>
      </c>
      <c r="J123" s="41"/>
      <c r="K123" s="41"/>
      <c r="L123" s="41"/>
      <c r="M123" s="41"/>
      <c r="N123" s="42">
        <v>1902679.07</v>
      </c>
      <c r="O123" s="42">
        <v>743921.52</v>
      </c>
      <c r="P123" s="33"/>
      <c r="Q123" s="42"/>
      <c r="R123" s="42"/>
      <c r="S123" s="42">
        <v>1158757.55</v>
      </c>
      <c r="T123" s="34">
        <v>42522</v>
      </c>
      <c r="U123" s="35">
        <v>42658</v>
      </c>
      <c r="V123" s="35">
        <v>42735</v>
      </c>
      <c r="W123" s="36">
        <v>43585</v>
      </c>
      <c r="X123" s="91">
        <v>0</v>
      </c>
      <c r="Y123" s="114">
        <f>S123*0.4</f>
        <v>463503.02</v>
      </c>
      <c r="Z123" s="114">
        <f>S123*0.4</f>
        <v>463503.02</v>
      </c>
      <c r="AA123" s="114">
        <f>S123*0.2</f>
        <v>231751.51</v>
      </c>
      <c r="AB123" s="91">
        <v>0</v>
      </c>
      <c r="AC123" s="91"/>
      <c r="AD123" s="149"/>
      <c r="AE123" s="115"/>
      <c r="AF123" s="170">
        <v>7</v>
      </c>
      <c r="AG123" s="116" t="s">
        <v>238</v>
      </c>
      <c r="AH123" s="171">
        <v>6</v>
      </c>
      <c r="AI123" s="134" t="s">
        <v>237</v>
      </c>
      <c r="AJ123" s="136"/>
      <c r="AK123" s="133"/>
      <c r="AL123" s="117"/>
      <c r="AM123" s="117"/>
      <c r="AN123" s="117"/>
      <c r="AO123" s="117"/>
      <c r="AP123" s="120" t="s">
        <v>200</v>
      </c>
      <c r="AQ123" s="129" t="s">
        <v>770</v>
      </c>
      <c r="AR123" s="117">
        <v>1</v>
      </c>
      <c r="AS123" s="117" t="s">
        <v>201</v>
      </c>
      <c r="AT123" s="129" t="s">
        <v>771</v>
      </c>
      <c r="AU123" s="117">
        <v>137</v>
      </c>
      <c r="AV123" s="117" t="s">
        <v>197</v>
      </c>
      <c r="AW123" s="116" t="s">
        <v>773</v>
      </c>
      <c r="AX123" s="117">
        <v>11310</v>
      </c>
      <c r="AY123" s="120" t="s">
        <v>198</v>
      </c>
      <c r="AZ123" s="129" t="s">
        <v>772</v>
      </c>
      <c r="BA123" s="117">
        <v>110</v>
      </c>
      <c r="BB123" s="120"/>
      <c r="BC123" s="129"/>
      <c r="BD123" s="117"/>
      <c r="BE123" s="117"/>
      <c r="BF123" s="117"/>
      <c r="BG123" s="132"/>
      <c r="BH123" s="57" t="s">
        <v>805</v>
      </c>
      <c r="BI123" s="364" t="s">
        <v>941</v>
      </c>
    </row>
    <row r="124" spans="1:150" ht="25.5" customHeight="1" x14ac:dyDescent="0.25">
      <c r="A124" s="29" t="s">
        <v>648</v>
      </c>
      <c r="B124" s="29" t="s">
        <v>649</v>
      </c>
      <c r="C124" s="29" t="s">
        <v>650</v>
      </c>
      <c r="D124" s="40" t="s">
        <v>651</v>
      </c>
      <c r="E124" s="41" t="s">
        <v>652</v>
      </c>
      <c r="F124" s="41" t="s">
        <v>121</v>
      </c>
      <c r="G124" s="41" t="s">
        <v>361</v>
      </c>
      <c r="H124" s="41" t="s">
        <v>136</v>
      </c>
      <c r="I124" s="41" t="s">
        <v>115</v>
      </c>
      <c r="J124" s="41"/>
      <c r="K124" s="41"/>
      <c r="L124" s="41"/>
      <c r="M124" s="41"/>
      <c r="N124" s="42">
        <v>2854494.11</v>
      </c>
      <c r="O124" s="42">
        <v>603558.57999999996</v>
      </c>
      <c r="P124" s="33"/>
      <c r="Q124" s="42">
        <v>603558.57999999996</v>
      </c>
      <c r="R124" s="42"/>
      <c r="S124" s="42">
        <v>1647376.95</v>
      </c>
      <c r="T124" s="34">
        <v>42522</v>
      </c>
      <c r="U124" s="35">
        <v>42704</v>
      </c>
      <c r="V124" s="35">
        <v>42735</v>
      </c>
      <c r="W124" s="36" t="s">
        <v>1294</v>
      </c>
      <c r="X124" s="91">
        <v>0</v>
      </c>
      <c r="Y124" s="91">
        <f>S124/2</f>
        <v>823688.47499999998</v>
      </c>
      <c r="Z124" s="91">
        <f>S124/2</f>
        <v>823688.47499999998</v>
      </c>
      <c r="AA124" s="91">
        <v>0</v>
      </c>
      <c r="AB124" s="91">
        <v>0</v>
      </c>
      <c r="AC124" s="91"/>
      <c r="AD124" s="149"/>
      <c r="AE124" s="115"/>
      <c r="AF124" s="170">
        <v>6</v>
      </c>
      <c r="AG124" s="116" t="s">
        <v>774</v>
      </c>
      <c r="AH124" s="171">
        <v>7</v>
      </c>
      <c r="AI124" s="134" t="s">
        <v>238</v>
      </c>
      <c r="AJ124" s="136"/>
      <c r="AK124" s="133"/>
      <c r="AL124" s="117"/>
      <c r="AM124" s="117"/>
      <c r="AN124" s="117"/>
      <c r="AO124" s="117"/>
      <c r="AP124" s="117" t="s">
        <v>200</v>
      </c>
      <c r="AQ124" s="116" t="s">
        <v>770</v>
      </c>
      <c r="AR124" s="117">
        <v>7.5</v>
      </c>
      <c r="AS124" s="117" t="s">
        <v>201</v>
      </c>
      <c r="AT124" s="116" t="s">
        <v>771</v>
      </c>
      <c r="AU124" s="117">
        <v>29</v>
      </c>
      <c r="AV124" s="117"/>
      <c r="AW124" s="129"/>
      <c r="AX124" s="117"/>
      <c r="AY124" s="117" t="s">
        <v>198</v>
      </c>
      <c r="AZ124" s="129" t="s">
        <v>772</v>
      </c>
      <c r="BA124" s="117">
        <v>398</v>
      </c>
      <c r="BB124" s="117" t="s">
        <v>199</v>
      </c>
      <c r="BC124" s="116" t="s">
        <v>226</v>
      </c>
      <c r="BD124" s="117">
        <v>862</v>
      </c>
      <c r="BE124" s="117"/>
      <c r="BF124" s="117"/>
      <c r="BG124" s="132"/>
      <c r="BH124" s="57" t="s">
        <v>808</v>
      </c>
      <c r="BI124" s="364" t="s">
        <v>941</v>
      </c>
    </row>
    <row r="125" spans="1:150" ht="25.5" customHeight="1" x14ac:dyDescent="0.25">
      <c r="A125" s="29" t="s">
        <v>653</v>
      </c>
      <c r="B125" s="29" t="s">
        <v>654</v>
      </c>
      <c r="C125" s="29" t="s">
        <v>655</v>
      </c>
      <c r="D125" s="40" t="s">
        <v>656</v>
      </c>
      <c r="E125" s="41" t="s">
        <v>637</v>
      </c>
      <c r="F125" s="41" t="s">
        <v>121</v>
      </c>
      <c r="G125" s="41" t="s">
        <v>493</v>
      </c>
      <c r="H125" s="41" t="s">
        <v>136</v>
      </c>
      <c r="I125" s="41" t="s">
        <v>115</v>
      </c>
      <c r="J125" s="41"/>
      <c r="K125" s="41"/>
      <c r="L125" s="41"/>
      <c r="M125" s="41"/>
      <c r="N125" s="42">
        <f>SUM(O125:S125)</f>
        <v>444870</v>
      </c>
      <c r="O125" s="42">
        <v>320131.20000000001</v>
      </c>
      <c r="P125" s="33"/>
      <c r="Q125" s="42"/>
      <c r="R125" s="42"/>
      <c r="S125" s="42">
        <v>124738.8</v>
      </c>
      <c r="T125" s="34">
        <v>43250</v>
      </c>
      <c r="U125" s="35">
        <v>43281</v>
      </c>
      <c r="V125" s="35">
        <v>43373</v>
      </c>
      <c r="W125" s="36">
        <v>44286</v>
      </c>
      <c r="X125" s="91"/>
      <c r="Y125" s="91"/>
      <c r="Z125" s="91">
        <f>S125*0.1</f>
        <v>12473.880000000001</v>
      </c>
      <c r="AA125" s="91">
        <f>S125*0.7</f>
        <v>87317.16</v>
      </c>
      <c r="AB125" s="91">
        <f>S125*0.2</f>
        <v>24947.760000000002</v>
      </c>
      <c r="AC125" s="91"/>
      <c r="AD125" s="149"/>
      <c r="AE125" s="115"/>
      <c r="AF125" s="170">
        <v>6</v>
      </c>
      <c r="AG125" s="116" t="s">
        <v>774</v>
      </c>
      <c r="AH125" s="171">
        <v>7</v>
      </c>
      <c r="AI125" s="134" t="s">
        <v>238</v>
      </c>
      <c r="AJ125" s="136"/>
      <c r="AK125" s="133"/>
      <c r="AL125" s="117"/>
      <c r="AM125" s="117"/>
      <c r="AN125" s="117"/>
      <c r="AO125" s="117"/>
      <c r="AP125" s="117"/>
      <c r="AQ125" s="129"/>
      <c r="AR125" s="117"/>
      <c r="AS125" s="117"/>
      <c r="AT125" s="116"/>
      <c r="AU125" s="117"/>
      <c r="AV125" s="117" t="s">
        <v>197</v>
      </c>
      <c r="AW125" s="129" t="s">
        <v>773</v>
      </c>
      <c r="AX125" s="117">
        <v>221</v>
      </c>
      <c r="AY125" s="136"/>
      <c r="AZ125" s="136"/>
      <c r="BA125" s="136"/>
      <c r="BB125" s="117" t="s">
        <v>199</v>
      </c>
      <c r="BC125" s="116" t="s">
        <v>226</v>
      </c>
      <c r="BD125" s="116" t="s">
        <v>1307</v>
      </c>
      <c r="BE125" s="117"/>
      <c r="BF125" s="117"/>
      <c r="BG125" s="132"/>
      <c r="BH125" s="57" t="s">
        <v>810</v>
      </c>
      <c r="BI125" s="364" t="s">
        <v>941</v>
      </c>
    </row>
    <row r="126" spans="1:150" ht="25.5" customHeight="1" x14ac:dyDescent="0.25">
      <c r="A126" s="29" t="s">
        <v>657</v>
      </c>
      <c r="B126" s="29" t="s">
        <v>658</v>
      </c>
      <c r="C126" s="29" t="s">
        <v>659</v>
      </c>
      <c r="D126" s="40" t="s">
        <v>660</v>
      </c>
      <c r="E126" s="41" t="s">
        <v>642</v>
      </c>
      <c r="F126" s="41" t="s">
        <v>121</v>
      </c>
      <c r="G126" s="41" t="s">
        <v>608</v>
      </c>
      <c r="H126" s="41" t="s">
        <v>136</v>
      </c>
      <c r="I126" s="41" t="s">
        <v>115</v>
      </c>
      <c r="J126" s="41"/>
      <c r="K126" s="41"/>
      <c r="L126" s="41"/>
      <c r="M126" s="41"/>
      <c r="N126" s="42">
        <v>136161.48000000001</v>
      </c>
      <c r="O126" s="42">
        <v>29723.21</v>
      </c>
      <c r="P126" s="33"/>
      <c r="Q126" s="42"/>
      <c r="R126" s="42"/>
      <c r="S126" s="42">
        <v>106438.27</v>
      </c>
      <c r="T126" s="34">
        <v>43160</v>
      </c>
      <c r="U126" s="35">
        <v>43191</v>
      </c>
      <c r="V126" s="35">
        <v>43281</v>
      </c>
      <c r="W126" s="36" t="s">
        <v>1294</v>
      </c>
      <c r="X126" s="91"/>
      <c r="Y126" s="91"/>
      <c r="Z126" s="91"/>
      <c r="AA126" s="91">
        <v>106438.27</v>
      </c>
      <c r="AB126" s="91"/>
      <c r="AC126" s="91"/>
      <c r="AD126" s="149"/>
      <c r="AE126" s="115"/>
      <c r="AF126" s="170">
        <v>7</v>
      </c>
      <c r="AG126" s="116" t="s">
        <v>238</v>
      </c>
      <c r="AH126" s="171"/>
      <c r="AI126" s="134"/>
      <c r="AJ126" s="136"/>
      <c r="AK126" s="133"/>
      <c r="AL126" s="117"/>
      <c r="AM126" s="117"/>
      <c r="AN126" s="117"/>
      <c r="AO126" s="117"/>
      <c r="AP126" s="117"/>
      <c r="AQ126" s="129"/>
      <c r="AR126" s="117"/>
      <c r="AS126" s="117"/>
      <c r="AT126" s="116"/>
      <c r="AU126" s="117"/>
      <c r="AV126" s="136"/>
      <c r="AW126" s="136"/>
      <c r="AX126" s="136"/>
      <c r="AY126" s="117" t="s">
        <v>198</v>
      </c>
      <c r="AZ126" s="129" t="s">
        <v>772</v>
      </c>
      <c r="BA126" s="117">
        <v>50</v>
      </c>
      <c r="BB126" s="117"/>
      <c r="BC126" s="117"/>
      <c r="BD126" s="117"/>
      <c r="BE126" s="117"/>
      <c r="BF126" s="117"/>
      <c r="BG126" s="132"/>
      <c r="BH126" s="57" t="s">
        <v>809</v>
      </c>
      <c r="BI126" s="364" t="s">
        <v>941</v>
      </c>
    </row>
    <row r="127" spans="1:150" ht="25.5" customHeight="1" x14ac:dyDescent="0.25">
      <c r="A127" s="29" t="s">
        <v>661</v>
      </c>
      <c r="B127" s="29" t="s">
        <v>662</v>
      </c>
      <c r="C127" s="29" t="s">
        <v>663</v>
      </c>
      <c r="D127" s="40" t="s">
        <v>664</v>
      </c>
      <c r="E127" s="41" t="s">
        <v>647</v>
      </c>
      <c r="F127" s="41" t="s">
        <v>121</v>
      </c>
      <c r="G127" s="41" t="s">
        <v>399</v>
      </c>
      <c r="H127" s="41" t="s">
        <v>136</v>
      </c>
      <c r="I127" s="41" t="s">
        <v>115</v>
      </c>
      <c r="J127" s="41"/>
      <c r="K127" s="41"/>
      <c r="L127" s="41"/>
      <c r="M127" s="41"/>
      <c r="N127" s="42">
        <v>548947.86</v>
      </c>
      <c r="O127" s="42">
        <v>274473.93</v>
      </c>
      <c r="P127" s="33"/>
      <c r="Q127" s="42"/>
      <c r="R127" s="42"/>
      <c r="S127" s="42">
        <v>274473.93</v>
      </c>
      <c r="T127" s="34">
        <v>43311</v>
      </c>
      <c r="U127" s="35">
        <v>43342</v>
      </c>
      <c r="V127" s="35">
        <v>43434</v>
      </c>
      <c r="W127" s="36">
        <v>44205</v>
      </c>
      <c r="X127" s="91"/>
      <c r="Y127" s="91"/>
      <c r="Z127" s="91">
        <v>40000</v>
      </c>
      <c r="AA127" s="91">
        <v>100000</v>
      </c>
      <c r="AB127" s="91">
        <v>58473.93</v>
      </c>
      <c r="AC127" s="91"/>
      <c r="AD127" s="149"/>
      <c r="AE127" s="115"/>
      <c r="AF127" s="170">
        <v>7</v>
      </c>
      <c r="AG127" s="116" t="s">
        <v>238</v>
      </c>
      <c r="AH127" s="170">
        <v>6</v>
      </c>
      <c r="AI127" s="116" t="s">
        <v>774</v>
      </c>
      <c r="AJ127" s="120">
        <v>50</v>
      </c>
      <c r="AK127" s="150" t="s">
        <v>775</v>
      </c>
      <c r="AL127" s="117"/>
      <c r="AM127" s="117"/>
      <c r="AN127" s="117"/>
      <c r="AO127" s="117"/>
      <c r="AP127" s="117" t="s">
        <v>200</v>
      </c>
      <c r="AQ127" s="116" t="s">
        <v>770</v>
      </c>
      <c r="AR127" s="117">
        <v>0.22700000000000001</v>
      </c>
      <c r="AS127" s="117" t="s">
        <v>201</v>
      </c>
      <c r="AT127" s="116" t="s">
        <v>771</v>
      </c>
      <c r="AU127" s="117">
        <v>27</v>
      </c>
      <c r="AV127" s="117"/>
      <c r="AW127" s="129"/>
      <c r="AX127" s="117"/>
      <c r="AY127" s="117" t="s">
        <v>198</v>
      </c>
      <c r="AZ127" s="129" t="s">
        <v>772</v>
      </c>
      <c r="BA127" s="117">
        <v>93</v>
      </c>
      <c r="BB127" s="117"/>
      <c r="BC127" s="117"/>
      <c r="BD127" s="117"/>
      <c r="BE127" s="117"/>
      <c r="BF127" s="117"/>
      <c r="BG127" s="132"/>
      <c r="BH127" s="57" t="s">
        <v>811</v>
      </c>
      <c r="BI127" s="364" t="s">
        <v>941</v>
      </c>
    </row>
    <row r="128" spans="1:150" ht="38.25" customHeight="1" x14ac:dyDescent="0.25">
      <c r="A128" s="29" t="s">
        <v>665</v>
      </c>
      <c r="B128" s="29" t="s">
        <v>666</v>
      </c>
      <c r="C128" s="29" t="s">
        <v>667</v>
      </c>
      <c r="D128" s="40" t="s">
        <v>668</v>
      </c>
      <c r="E128" s="41" t="s">
        <v>652</v>
      </c>
      <c r="F128" s="41" t="s">
        <v>121</v>
      </c>
      <c r="G128" s="41" t="s">
        <v>361</v>
      </c>
      <c r="H128" s="41" t="s">
        <v>136</v>
      </c>
      <c r="I128" s="41" t="s">
        <v>115</v>
      </c>
      <c r="J128" s="41"/>
      <c r="K128" s="41"/>
      <c r="L128" s="41"/>
      <c r="M128" s="41"/>
      <c r="N128" s="42">
        <f>SUM(O128:S128)</f>
        <v>646255.83000000007</v>
      </c>
      <c r="O128" s="42">
        <v>150423.45000000001</v>
      </c>
      <c r="P128" s="33"/>
      <c r="Q128" s="42">
        <v>150423.45000000001</v>
      </c>
      <c r="R128" s="42"/>
      <c r="S128" s="42">
        <v>345408.93</v>
      </c>
      <c r="T128" s="34">
        <v>43368</v>
      </c>
      <c r="U128" s="35">
        <v>43399</v>
      </c>
      <c r="V128" s="35">
        <v>43462</v>
      </c>
      <c r="W128" s="36" t="s">
        <v>1294</v>
      </c>
      <c r="X128" s="91"/>
      <c r="Y128" s="91"/>
      <c r="Z128" s="91">
        <f>S128*0.1</f>
        <v>34540.893000000004</v>
      </c>
      <c r="AA128" s="91">
        <f>S128*0.7</f>
        <v>241786.25099999999</v>
      </c>
      <c r="AB128" s="91">
        <f>S128-Z128-AA128</f>
        <v>69081.786000000022</v>
      </c>
      <c r="AC128" s="91"/>
      <c r="AD128" s="149"/>
      <c r="AE128" s="115"/>
      <c r="AF128" s="170">
        <v>6</v>
      </c>
      <c r="AG128" s="116" t="s">
        <v>774</v>
      </c>
      <c r="AH128" s="171">
        <v>7</v>
      </c>
      <c r="AI128" s="134" t="s">
        <v>238</v>
      </c>
      <c r="AJ128" s="120">
        <v>50</v>
      </c>
      <c r="AK128" s="150" t="s">
        <v>775</v>
      </c>
      <c r="AL128" s="117"/>
      <c r="AM128" s="117"/>
      <c r="AN128" s="117"/>
      <c r="AO128" s="117"/>
      <c r="AP128" s="117" t="s">
        <v>200</v>
      </c>
      <c r="AQ128" s="116" t="s">
        <v>770</v>
      </c>
      <c r="AR128" s="117">
        <v>3.45</v>
      </c>
      <c r="AS128" s="117" t="s">
        <v>201</v>
      </c>
      <c r="AT128" s="116" t="s">
        <v>771</v>
      </c>
      <c r="AU128" s="117">
        <v>17</v>
      </c>
      <c r="AV128" s="117"/>
      <c r="AW128" s="129"/>
      <c r="AX128" s="117"/>
      <c r="AY128" s="117" t="s">
        <v>198</v>
      </c>
      <c r="AZ128" s="129" t="s">
        <v>772</v>
      </c>
      <c r="BA128" s="117">
        <v>32</v>
      </c>
      <c r="BB128" s="117"/>
      <c r="BC128" s="117"/>
      <c r="BD128" s="117"/>
      <c r="BE128" s="117"/>
      <c r="BF128" s="117"/>
      <c r="BG128" s="132"/>
      <c r="BH128" s="57" t="s">
        <v>812</v>
      </c>
      <c r="BI128" s="364" t="s">
        <v>941</v>
      </c>
    </row>
    <row r="129" spans="1:150" s="113" customFormat="1" ht="25.5" customHeight="1" x14ac:dyDescent="0.25">
      <c r="A129" s="20" t="s">
        <v>669</v>
      </c>
      <c r="B129" s="21" t="s">
        <v>83</v>
      </c>
      <c r="C129" s="21"/>
      <c r="D129" s="37" t="s">
        <v>670</v>
      </c>
      <c r="E129" s="23"/>
      <c r="F129" s="23"/>
      <c r="G129" s="23"/>
      <c r="H129" s="23"/>
      <c r="I129" s="23"/>
      <c r="J129" s="23"/>
      <c r="K129" s="23"/>
      <c r="L129" s="23"/>
      <c r="M129" s="23"/>
      <c r="N129" s="23"/>
      <c r="O129" s="23"/>
      <c r="P129" s="23"/>
      <c r="Q129" s="23"/>
      <c r="R129" s="23"/>
      <c r="S129" s="52"/>
      <c r="T129" s="25"/>
      <c r="U129" s="38"/>
      <c r="V129" s="38"/>
      <c r="W129" s="28" t="s">
        <v>275</v>
      </c>
      <c r="X129" s="108"/>
      <c r="Y129" s="108"/>
      <c r="Z129" s="108"/>
      <c r="AA129" s="108"/>
      <c r="AB129" s="108"/>
      <c r="AC129" s="108"/>
      <c r="AD129" s="138"/>
      <c r="AE129" s="109"/>
      <c r="AF129" s="112"/>
      <c r="AG129" s="110"/>
      <c r="AH129" s="110"/>
      <c r="AI129" s="111"/>
      <c r="AJ129" s="109"/>
      <c r="AK129" s="112"/>
      <c r="AL129" s="110"/>
      <c r="AM129" s="110"/>
      <c r="AN129" s="110"/>
      <c r="AO129" s="110"/>
      <c r="AP129" s="110"/>
      <c r="AQ129" s="110"/>
      <c r="AR129" s="110"/>
      <c r="AS129" s="110"/>
      <c r="AT129" s="110"/>
      <c r="AU129" s="110"/>
      <c r="AV129" s="110"/>
      <c r="AW129" s="110"/>
      <c r="AX129" s="110"/>
      <c r="AY129" s="110"/>
      <c r="AZ129" s="110"/>
      <c r="BA129" s="110"/>
      <c r="BB129" s="110"/>
      <c r="BC129" s="110"/>
      <c r="BD129" s="110"/>
      <c r="BE129" s="110"/>
      <c r="BF129" s="110"/>
      <c r="BG129" s="111"/>
      <c r="BH129" s="57"/>
      <c r="BI129" s="364" t="s">
        <v>275</v>
      </c>
      <c r="BJ129" s="101"/>
      <c r="BK129" s="101"/>
      <c r="BL129" s="101"/>
      <c r="BM129" s="101"/>
      <c r="BN129" s="101"/>
      <c r="BO129" s="101"/>
      <c r="BP129" s="101"/>
      <c r="BQ129" s="101"/>
      <c r="BR129" s="101"/>
      <c r="BS129" s="101"/>
      <c r="BT129" s="101"/>
      <c r="BU129" s="101"/>
      <c r="BV129" s="101"/>
      <c r="BW129" s="101"/>
      <c r="BX129" s="101"/>
      <c r="BY129" s="101"/>
      <c r="BZ129" s="101"/>
      <c r="CA129" s="101"/>
      <c r="CB129" s="101"/>
      <c r="CC129" s="101"/>
      <c r="CD129" s="101"/>
      <c r="CE129" s="101"/>
      <c r="CF129" s="101"/>
      <c r="CG129" s="101"/>
      <c r="CH129" s="101"/>
      <c r="CI129" s="101"/>
      <c r="CJ129" s="101"/>
      <c r="CK129" s="101"/>
      <c r="CL129" s="101"/>
      <c r="CM129" s="101"/>
      <c r="CN129" s="101"/>
      <c r="CO129" s="101"/>
      <c r="CP129" s="101"/>
      <c r="CQ129" s="101"/>
      <c r="CR129" s="101"/>
      <c r="CS129" s="101"/>
      <c r="CT129" s="101"/>
      <c r="CU129" s="101"/>
      <c r="CV129" s="101"/>
      <c r="CW129" s="101"/>
      <c r="CX129" s="101"/>
      <c r="CY129" s="101"/>
      <c r="CZ129" s="101"/>
      <c r="DA129" s="101"/>
      <c r="DB129" s="101"/>
      <c r="DC129" s="101"/>
      <c r="DD129" s="101"/>
      <c r="DE129" s="101"/>
      <c r="DF129" s="101"/>
      <c r="DG129" s="101"/>
      <c r="DH129" s="101"/>
      <c r="DI129" s="101"/>
      <c r="DJ129" s="101"/>
      <c r="DK129" s="101"/>
      <c r="DL129" s="101"/>
      <c r="DM129" s="101"/>
      <c r="DN129" s="101"/>
      <c r="DO129" s="101"/>
      <c r="DP129" s="101"/>
      <c r="DQ129" s="101"/>
      <c r="DR129" s="101"/>
      <c r="DS129" s="101"/>
      <c r="DT129" s="101"/>
      <c r="DU129" s="101"/>
      <c r="DV129" s="101"/>
      <c r="DW129" s="101"/>
      <c r="DX129" s="101"/>
      <c r="DY129" s="101"/>
      <c r="DZ129" s="101"/>
      <c r="EA129" s="101"/>
      <c r="EB129" s="101"/>
      <c r="EC129" s="101"/>
      <c r="ED129" s="101"/>
      <c r="EE129" s="101"/>
      <c r="EF129" s="101"/>
      <c r="EG129" s="101"/>
      <c r="EH129" s="101"/>
      <c r="EI129" s="101"/>
      <c r="EJ129" s="101"/>
      <c r="EK129" s="101"/>
      <c r="EL129" s="101"/>
      <c r="EM129" s="101"/>
      <c r="EN129" s="101"/>
      <c r="EO129" s="101"/>
      <c r="EP129" s="101"/>
      <c r="EQ129" s="101"/>
      <c r="ER129" s="101"/>
      <c r="ES129" s="101"/>
      <c r="ET129" s="101"/>
    </row>
    <row r="130" spans="1:150" ht="25.5" customHeight="1" x14ac:dyDescent="0.25">
      <c r="A130" s="29" t="s">
        <v>671</v>
      </c>
      <c r="B130" s="29" t="s">
        <v>672</v>
      </c>
      <c r="C130" s="29" t="s">
        <v>673</v>
      </c>
      <c r="D130" s="30" t="s">
        <v>674</v>
      </c>
      <c r="E130" s="31" t="s">
        <v>652</v>
      </c>
      <c r="F130" s="32" t="s">
        <v>121</v>
      </c>
      <c r="G130" s="32" t="s">
        <v>361</v>
      </c>
      <c r="H130" s="32" t="s">
        <v>140</v>
      </c>
      <c r="I130" s="32" t="s">
        <v>115</v>
      </c>
      <c r="J130" s="32"/>
      <c r="K130" s="32"/>
      <c r="L130" s="32"/>
      <c r="M130" s="32"/>
      <c r="N130" s="33">
        <v>1800833.49</v>
      </c>
      <c r="O130" s="33">
        <v>371892.95</v>
      </c>
      <c r="P130" s="33">
        <v>0</v>
      </c>
      <c r="Q130" s="33">
        <v>0</v>
      </c>
      <c r="R130" s="33">
        <v>0</v>
      </c>
      <c r="S130" s="33">
        <v>1428940.54</v>
      </c>
      <c r="T130" s="34">
        <v>42491</v>
      </c>
      <c r="U130" s="35">
        <v>42705</v>
      </c>
      <c r="V130" s="35">
        <v>42794</v>
      </c>
      <c r="W130" s="36">
        <v>44561</v>
      </c>
      <c r="X130" s="114">
        <v>0</v>
      </c>
      <c r="Y130" s="114">
        <v>250000</v>
      </c>
      <c r="Z130" s="114">
        <v>332000</v>
      </c>
      <c r="AA130" s="114">
        <v>641207.01</v>
      </c>
      <c r="AB130" s="114">
        <f>S130-Y130-Z130-AA130</f>
        <v>205733.53000000003</v>
      </c>
      <c r="AC130" s="114"/>
      <c r="AD130" s="139"/>
      <c r="AE130" s="115"/>
      <c r="AF130" s="172">
        <v>8</v>
      </c>
      <c r="AG130" s="129" t="s">
        <v>239</v>
      </c>
      <c r="AH130" s="120"/>
      <c r="AI130" s="135"/>
      <c r="AJ130" s="136"/>
      <c r="AK130" s="119"/>
      <c r="AL130" s="120"/>
      <c r="AM130" s="120"/>
      <c r="AN130" s="120"/>
      <c r="AO130" s="120"/>
      <c r="AP130" s="120" t="s">
        <v>202</v>
      </c>
      <c r="AQ130" s="129" t="s">
        <v>203</v>
      </c>
      <c r="AR130" s="120">
        <f>125.34+23+0.66</f>
        <v>149</v>
      </c>
      <c r="AS130" s="120" t="s">
        <v>204</v>
      </c>
      <c r="AT130" s="129" t="s">
        <v>227</v>
      </c>
      <c r="AU130" s="120">
        <v>68.709999999999994</v>
      </c>
      <c r="AV130" s="120"/>
      <c r="AW130" s="120"/>
      <c r="AX130" s="120"/>
      <c r="AY130" s="120"/>
      <c r="AZ130" s="120"/>
      <c r="BA130" s="120"/>
      <c r="BB130" s="120"/>
      <c r="BC130" s="120"/>
      <c r="BD130" s="120"/>
      <c r="BE130" s="120"/>
      <c r="BF130" s="120"/>
      <c r="BG130" s="135"/>
      <c r="BH130" s="57" t="s">
        <v>803</v>
      </c>
      <c r="BI130" s="364" t="s">
        <v>941</v>
      </c>
    </row>
    <row r="131" spans="1:150" ht="24.75" customHeight="1" thickBot="1" x14ac:dyDescent="0.3">
      <c r="A131" s="15" t="s">
        <v>675</v>
      </c>
      <c r="B131" s="16" t="s">
        <v>83</v>
      </c>
      <c r="C131" s="16"/>
      <c r="D131" s="16" t="s">
        <v>676</v>
      </c>
      <c r="E131" s="17"/>
      <c r="F131" s="17"/>
      <c r="G131" s="17"/>
      <c r="H131" s="17"/>
      <c r="I131" s="17"/>
      <c r="J131" s="17"/>
      <c r="K131" s="17"/>
      <c r="L131" s="17"/>
      <c r="M131" s="17"/>
      <c r="N131" s="17"/>
      <c r="O131" s="17"/>
      <c r="P131" s="17"/>
      <c r="Q131" s="17"/>
      <c r="R131" s="17"/>
      <c r="S131" s="17"/>
      <c r="T131" s="46"/>
      <c r="U131" s="47"/>
      <c r="V131" s="47"/>
      <c r="W131" s="48" t="s">
        <v>275</v>
      </c>
      <c r="X131" s="17"/>
      <c r="Y131" s="17"/>
      <c r="Z131" s="17"/>
      <c r="AA131" s="17"/>
      <c r="AB131" s="17"/>
      <c r="AC131" s="17"/>
      <c r="AD131" s="17"/>
      <c r="AE131" s="115"/>
      <c r="AF131" s="17"/>
      <c r="AG131" s="17"/>
      <c r="AH131" s="17"/>
      <c r="AI131" s="17"/>
      <c r="AJ131" s="136"/>
      <c r="AK131" s="17"/>
      <c r="AL131" s="17"/>
      <c r="AM131" s="17"/>
      <c r="AN131" s="17"/>
      <c r="AO131" s="17"/>
      <c r="AP131" s="107"/>
      <c r="AQ131" s="107"/>
      <c r="AR131" s="107"/>
      <c r="AS131" s="107"/>
      <c r="AT131" s="17"/>
      <c r="AU131" s="107"/>
      <c r="AV131" s="107"/>
      <c r="AW131" s="17"/>
      <c r="AX131" s="107"/>
      <c r="AY131" s="107"/>
      <c r="AZ131" s="17"/>
      <c r="BA131" s="107"/>
      <c r="BB131" s="107"/>
      <c r="BC131" s="107"/>
      <c r="BD131" s="107"/>
      <c r="BE131" s="107"/>
      <c r="BF131" s="107"/>
      <c r="BG131" s="107"/>
      <c r="BH131" s="57"/>
      <c r="BI131" s="364" t="s">
        <v>275</v>
      </c>
    </row>
    <row r="132" spans="1:150" s="113" customFormat="1" ht="25.5" customHeight="1" x14ac:dyDescent="0.25">
      <c r="A132" s="20" t="s">
        <v>677</v>
      </c>
      <c r="B132" s="21" t="s">
        <v>83</v>
      </c>
      <c r="C132" s="21"/>
      <c r="D132" s="22" t="s">
        <v>678</v>
      </c>
      <c r="E132" s="23"/>
      <c r="F132" s="23"/>
      <c r="G132" s="23"/>
      <c r="H132" s="23"/>
      <c r="I132" s="23"/>
      <c r="J132" s="23"/>
      <c r="K132" s="23"/>
      <c r="L132" s="23"/>
      <c r="M132" s="23"/>
      <c r="N132" s="23"/>
      <c r="O132" s="23"/>
      <c r="P132" s="23"/>
      <c r="Q132" s="23"/>
      <c r="R132" s="23"/>
      <c r="S132" s="24"/>
      <c r="T132" s="25"/>
      <c r="U132" s="38"/>
      <c r="V132" s="38"/>
      <c r="W132" s="28" t="s">
        <v>275</v>
      </c>
      <c r="X132" s="108"/>
      <c r="Y132" s="108"/>
      <c r="Z132" s="108"/>
      <c r="AA132" s="108"/>
      <c r="AB132" s="108"/>
      <c r="AC132" s="108"/>
      <c r="AD132" s="138"/>
      <c r="AE132" s="109"/>
      <c r="AF132" s="112"/>
      <c r="AG132" s="110"/>
      <c r="AH132" s="110"/>
      <c r="AI132" s="111"/>
      <c r="AJ132" s="109"/>
      <c r="AK132" s="112"/>
      <c r="AL132" s="110"/>
      <c r="AM132" s="110"/>
      <c r="AN132" s="110"/>
      <c r="AO132" s="110"/>
      <c r="AP132" s="110"/>
      <c r="AQ132" s="110"/>
      <c r="AR132" s="110"/>
      <c r="AS132" s="110"/>
      <c r="AT132" s="110"/>
      <c r="AU132" s="110"/>
      <c r="AV132" s="110"/>
      <c r="AW132" s="110"/>
      <c r="AX132" s="110"/>
      <c r="AY132" s="110"/>
      <c r="AZ132" s="110"/>
      <c r="BA132" s="110"/>
      <c r="BB132" s="110"/>
      <c r="BC132" s="110"/>
      <c r="BD132" s="110"/>
      <c r="BE132" s="110"/>
      <c r="BF132" s="110"/>
      <c r="BG132" s="111"/>
      <c r="BH132" s="57"/>
      <c r="BI132" s="364" t="s">
        <v>275</v>
      </c>
      <c r="BJ132" s="101"/>
      <c r="BK132" s="101"/>
      <c r="BL132" s="101"/>
      <c r="BM132" s="101"/>
      <c r="BN132" s="101"/>
      <c r="BO132" s="101"/>
      <c r="BP132" s="101"/>
      <c r="BQ132" s="101"/>
      <c r="BR132" s="101"/>
      <c r="BS132" s="101"/>
      <c r="BT132" s="101"/>
      <c r="BU132" s="101"/>
      <c r="BV132" s="101"/>
      <c r="BW132" s="101"/>
      <c r="BX132" s="101"/>
      <c r="BY132" s="101"/>
      <c r="BZ132" s="101"/>
      <c r="CA132" s="101"/>
      <c r="CB132" s="101"/>
      <c r="CC132" s="101"/>
      <c r="CD132" s="101"/>
      <c r="CE132" s="101"/>
      <c r="CF132" s="101"/>
      <c r="CG132" s="101"/>
      <c r="CH132" s="101"/>
      <c r="CI132" s="101"/>
      <c r="CJ132" s="101"/>
      <c r="CK132" s="101"/>
      <c r="CL132" s="101"/>
      <c r="CM132" s="101"/>
      <c r="CN132" s="101"/>
      <c r="CO132" s="101"/>
      <c r="CP132" s="101"/>
      <c r="CQ132" s="101"/>
      <c r="CR132" s="101"/>
      <c r="CS132" s="101"/>
      <c r="CT132" s="101"/>
      <c r="CU132" s="101"/>
      <c r="CV132" s="101"/>
      <c r="CW132" s="101"/>
      <c r="CX132" s="101"/>
      <c r="CY132" s="101"/>
      <c r="CZ132" s="101"/>
      <c r="DA132" s="101"/>
      <c r="DB132" s="101"/>
      <c r="DC132" s="101"/>
      <c r="DD132" s="101"/>
      <c r="DE132" s="101"/>
      <c r="DF132" s="101"/>
      <c r="DG132" s="101"/>
      <c r="DH132" s="101"/>
      <c r="DI132" s="101"/>
      <c r="DJ132" s="101"/>
      <c r="DK132" s="101"/>
      <c r="DL132" s="101"/>
      <c r="DM132" s="101"/>
      <c r="DN132" s="101"/>
      <c r="DO132" s="101"/>
      <c r="DP132" s="101"/>
      <c r="DQ132" s="101"/>
      <c r="DR132" s="101"/>
      <c r="DS132" s="101"/>
      <c r="DT132" s="101"/>
      <c r="DU132" s="101"/>
      <c r="DV132" s="101"/>
      <c r="DW132" s="101"/>
      <c r="DX132" s="101"/>
      <c r="DY132" s="101"/>
      <c r="DZ132" s="101"/>
      <c r="EA132" s="101"/>
      <c r="EB132" s="101"/>
      <c r="EC132" s="101"/>
      <c r="ED132" s="101"/>
      <c r="EE132" s="101"/>
      <c r="EF132" s="101"/>
      <c r="EG132" s="101"/>
      <c r="EH132" s="101"/>
      <c r="EI132" s="101"/>
      <c r="EJ132" s="101"/>
      <c r="EK132" s="101"/>
      <c r="EL132" s="101"/>
      <c r="EM132" s="101"/>
      <c r="EN132" s="101"/>
      <c r="EO132" s="101"/>
      <c r="EP132" s="101"/>
      <c r="EQ132" s="101"/>
      <c r="ER132" s="101"/>
      <c r="ES132" s="101"/>
      <c r="ET132" s="101"/>
    </row>
    <row r="133" spans="1:150" ht="25.5" customHeight="1" x14ac:dyDescent="0.25">
      <c r="A133" s="29" t="s">
        <v>679</v>
      </c>
      <c r="B133" s="29" t="s">
        <v>680</v>
      </c>
      <c r="C133" s="29" t="s">
        <v>681</v>
      </c>
      <c r="D133" s="30" t="s">
        <v>682</v>
      </c>
      <c r="E133" s="31" t="s">
        <v>683</v>
      </c>
      <c r="F133" s="32" t="s">
        <v>121</v>
      </c>
      <c r="G133" s="32" t="s">
        <v>408</v>
      </c>
      <c r="H133" s="32" t="s">
        <v>143</v>
      </c>
      <c r="I133" s="32" t="s">
        <v>115</v>
      </c>
      <c r="J133" s="32"/>
      <c r="K133" s="32"/>
      <c r="L133" s="32"/>
      <c r="M133" s="32"/>
      <c r="N133" s="33">
        <f>O133+S133</f>
        <v>3020256.02</v>
      </c>
      <c r="O133" s="33">
        <v>453038.4</v>
      </c>
      <c r="P133" s="33"/>
      <c r="Q133" s="33"/>
      <c r="S133" s="33">
        <v>2567217.62</v>
      </c>
      <c r="T133" s="34">
        <v>42826</v>
      </c>
      <c r="U133" s="35">
        <v>42856</v>
      </c>
      <c r="V133" s="35">
        <v>42916</v>
      </c>
      <c r="W133" s="36">
        <v>44773</v>
      </c>
      <c r="X133" s="114"/>
      <c r="Y133" s="114">
        <f>S133/2</f>
        <v>1283608.81</v>
      </c>
      <c r="Z133" s="114">
        <f>S133/2</f>
        <v>1283608.81</v>
      </c>
      <c r="AA133" s="114"/>
      <c r="AB133" s="114"/>
      <c r="AC133" s="114"/>
      <c r="AD133" s="139"/>
      <c r="AE133" s="115"/>
      <c r="AF133" s="119">
        <v>5</v>
      </c>
      <c r="AG133" s="173" t="s">
        <v>776</v>
      </c>
      <c r="AH133" s="120"/>
      <c r="AI133" s="174"/>
      <c r="AJ133" s="136"/>
      <c r="AK133" s="175"/>
      <c r="AL133" s="120"/>
      <c r="AM133" s="120"/>
      <c r="AN133" s="120"/>
      <c r="AO133" s="120"/>
      <c r="AP133" s="176" t="s">
        <v>205</v>
      </c>
      <c r="AQ133" s="173" t="s">
        <v>777</v>
      </c>
      <c r="AR133" s="177">
        <v>5100</v>
      </c>
      <c r="AS133" s="120"/>
      <c r="AT133" s="178"/>
      <c r="AU133" s="173"/>
      <c r="AV133" s="120"/>
      <c r="AW133" s="120"/>
      <c r="AX133" s="120"/>
      <c r="AY133" s="120"/>
      <c r="AZ133" s="120"/>
      <c r="BA133" s="120"/>
      <c r="BB133" s="120"/>
      <c r="BC133" s="120"/>
      <c r="BD133" s="120"/>
      <c r="BE133" s="120"/>
      <c r="BF133" s="120"/>
      <c r="BG133" s="135"/>
      <c r="BH133" s="57" t="s">
        <v>804</v>
      </c>
      <c r="BI133" s="364" t="s">
        <v>941</v>
      </c>
    </row>
    <row r="134" spans="1:150" ht="25.5" customHeight="1" x14ac:dyDescent="0.25">
      <c r="A134" s="29" t="s">
        <v>1237</v>
      </c>
      <c r="B134" s="29" t="s">
        <v>1242</v>
      </c>
      <c r="C134" s="29" t="s">
        <v>1310</v>
      </c>
      <c r="D134" s="30" t="s">
        <v>1238</v>
      </c>
      <c r="E134" s="31" t="s">
        <v>683</v>
      </c>
      <c r="F134" s="32" t="s">
        <v>121</v>
      </c>
      <c r="G134" s="32" t="s">
        <v>408</v>
      </c>
      <c r="H134" s="32" t="s">
        <v>143</v>
      </c>
      <c r="I134" s="32" t="s">
        <v>115</v>
      </c>
      <c r="J134" s="32"/>
      <c r="K134" s="32"/>
      <c r="L134" s="32"/>
      <c r="M134" s="32"/>
      <c r="N134" s="33">
        <v>908823.22</v>
      </c>
      <c r="O134" s="33">
        <f>N134-S134</f>
        <v>136323.47999999998</v>
      </c>
      <c r="P134" s="33"/>
      <c r="Q134" s="33"/>
      <c r="R134" s="33"/>
      <c r="S134" s="33">
        <v>772499.74</v>
      </c>
      <c r="T134" s="35">
        <v>44134</v>
      </c>
      <c r="U134" s="35">
        <v>44196</v>
      </c>
      <c r="V134" s="35">
        <v>44286</v>
      </c>
      <c r="W134" s="36">
        <v>45170</v>
      </c>
      <c r="X134" s="114"/>
      <c r="Y134" s="114"/>
      <c r="Z134" s="114"/>
      <c r="AA134" s="114"/>
      <c r="AB134" s="114"/>
      <c r="AC134" s="114"/>
      <c r="AD134" s="114"/>
      <c r="AE134" s="115"/>
      <c r="AF134" s="119">
        <v>5</v>
      </c>
      <c r="AG134" s="173" t="s">
        <v>776</v>
      </c>
      <c r="AH134" s="120"/>
      <c r="AI134" s="173"/>
      <c r="AJ134" s="136"/>
      <c r="AK134" s="173"/>
      <c r="AL134" s="120"/>
      <c r="AM134" s="120"/>
      <c r="AN134" s="120"/>
      <c r="AO134" s="120"/>
      <c r="AP134" s="176" t="s">
        <v>1239</v>
      </c>
      <c r="AQ134" s="173" t="s">
        <v>1240</v>
      </c>
      <c r="AR134" s="177">
        <v>1183</v>
      </c>
      <c r="AS134" s="120"/>
      <c r="AT134" s="178"/>
      <c r="AU134" s="173"/>
      <c r="AV134" s="120"/>
      <c r="AW134" s="120"/>
      <c r="AX134" s="120"/>
      <c r="AY134" s="120"/>
      <c r="AZ134" s="120"/>
      <c r="BA134" s="120"/>
      <c r="BB134" s="120"/>
      <c r="BC134" s="120"/>
      <c r="BD134" s="120"/>
      <c r="BE134" s="120"/>
      <c r="BF134" s="120"/>
      <c r="BG134" s="120"/>
      <c r="BH134" s="57" t="s">
        <v>1241</v>
      </c>
      <c r="BI134" s="364"/>
    </row>
    <row r="135" spans="1:150" ht="24.75" customHeight="1" thickBot="1" x14ac:dyDescent="0.3">
      <c r="A135" s="15" t="s">
        <v>684</v>
      </c>
      <c r="B135" s="16" t="s">
        <v>83</v>
      </c>
      <c r="C135" s="16"/>
      <c r="D135" s="16" t="s">
        <v>685</v>
      </c>
      <c r="E135" s="17"/>
      <c r="F135" s="17"/>
      <c r="G135" s="17"/>
      <c r="H135" s="17"/>
      <c r="I135" s="17"/>
      <c r="J135" s="17"/>
      <c r="K135" s="17"/>
      <c r="L135" s="17"/>
      <c r="M135" s="17"/>
      <c r="N135" s="17"/>
      <c r="O135" s="17"/>
      <c r="P135" s="17"/>
      <c r="Q135" s="17"/>
      <c r="R135" s="17"/>
      <c r="S135" s="17"/>
      <c r="T135" s="46"/>
      <c r="U135" s="213"/>
      <c r="V135" s="213"/>
      <c r="W135" s="214" t="s">
        <v>275</v>
      </c>
      <c r="X135" s="17"/>
      <c r="Y135" s="17"/>
      <c r="Z135" s="17"/>
      <c r="AA135" s="17"/>
      <c r="AB135" s="17"/>
      <c r="AC135" s="17"/>
      <c r="AD135" s="17"/>
      <c r="AE135" s="215"/>
      <c r="AF135" s="17"/>
      <c r="AG135" s="17"/>
      <c r="AH135" s="17"/>
      <c r="AI135" s="17"/>
      <c r="AJ135" s="17"/>
      <c r="AK135" s="17"/>
      <c r="AL135" s="17"/>
      <c r="AM135" s="17"/>
      <c r="AN135" s="17"/>
      <c r="AO135" s="17"/>
      <c r="AP135" s="107"/>
      <c r="AQ135" s="107"/>
      <c r="AR135" s="107"/>
      <c r="AS135" s="107"/>
      <c r="AT135" s="17"/>
      <c r="AU135" s="107"/>
      <c r="AV135" s="107"/>
      <c r="AW135" s="17"/>
      <c r="AX135" s="107"/>
      <c r="AY135" s="107"/>
      <c r="AZ135" s="17"/>
      <c r="BA135" s="107"/>
      <c r="BB135" s="107"/>
      <c r="BC135" s="107"/>
      <c r="BD135" s="107"/>
      <c r="BE135" s="107"/>
      <c r="BF135" s="107"/>
      <c r="BG135" s="107"/>
      <c r="BH135" s="443"/>
      <c r="BI135" s="444" t="s">
        <v>275</v>
      </c>
    </row>
    <row r="136" spans="1:150" ht="24.75" customHeight="1" thickBot="1" x14ac:dyDescent="0.3">
      <c r="A136" s="15" t="s">
        <v>686</v>
      </c>
      <c r="B136" s="16" t="s">
        <v>83</v>
      </c>
      <c r="C136" s="16"/>
      <c r="D136" s="16" t="s">
        <v>687</v>
      </c>
      <c r="E136" s="17"/>
      <c r="F136" s="17"/>
      <c r="G136" s="17"/>
      <c r="H136" s="17"/>
      <c r="I136" s="17"/>
      <c r="J136" s="17"/>
      <c r="K136" s="17"/>
      <c r="L136" s="17"/>
      <c r="M136" s="17"/>
      <c r="N136" s="17"/>
      <c r="O136" s="17"/>
      <c r="P136" s="17"/>
      <c r="Q136" s="17"/>
      <c r="R136" s="17"/>
      <c r="S136" s="17"/>
      <c r="T136" s="46"/>
      <c r="U136" s="47"/>
      <c r="V136" s="47"/>
      <c r="W136" s="48" t="s">
        <v>275</v>
      </c>
      <c r="X136" s="17"/>
      <c r="Y136" s="17"/>
      <c r="Z136" s="17"/>
      <c r="AA136" s="17"/>
      <c r="AB136" s="17"/>
      <c r="AC136" s="17"/>
      <c r="AD136" s="17"/>
      <c r="AE136" s="115"/>
      <c r="AF136" s="17"/>
      <c r="AG136" s="17"/>
      <c r="AH136" s="17"/>
      <c r="AI136" s="17"/>
      <c r="AJ136" s="17"/>
      <c r="AK136" s="17"/>
      <c r="AL136" s="17"/>
      <c r="AM136" s="17"/>
      <c r="AN136" s="17"/>
      <c r="AO136" s="17"/>
      <c r="AP136" s="107"/>
      <c r="AQ136" s="107"/>
      <c r="AR136" s="107"/>
      <c r="AS136" s="107"/>
      <c r="AT136" s="17"/>
      <c r="AU136" s="107"/>
      <c r="AV136" s="107"/>
      <c r="AW136" s="17"/>
      <c r="AX136" s="107"/>
      <c r="AY136" s="107"/>
      <c r="AZ136" s="17"/>
      <c r="BA136" s="107"/>
      <c r="BB136" s="107"/>
      <c r="BC136" s="107"/>
      <c r="BD136" s="107"/>
      <c r="BE136" s="107"/>
      <c r="BF136" s="107"/>
      <c r="BG136" s="107"/>
      <c r="BH136" s="57"/>
      <c r="BI136" s="364" t="s">
        <v>275</v>
      </c>
    </row>
    <row r="137" spans="1:150" s="113" customFormat="1" ht="25.5" customHeight="1" x14ac:dyDescent="0.25">
      <c r="A137" s="20" t="s">
        <v>688</v>
      </c>
      <c r="B137" s="21" t="s">
        <v>83</v>
      </c>
      <c r="C137" s="21"/>
      <c r="D137" s="37" t="s">
        <v>689</v>
      </c>
      <c r="E137" s="23"/>
      <c r="F137" s="23"/>
      <c r="G137" s="23"/>
      <c r="H137" s="23"/>
      <c r="I137" s="23"/>
      <c r="J137" s="23"/>
      <c r="K137" s="23"/>
      <c r="L137" s="23"/>
      <c r="M137" s="23"/>
      <c r="N137" s="23"/>
      <c r="O137" s="23"/>
      <c r="P137" s="23"/>
      <c r="Q137" s="23"/>
      <c r="R137" s="23"/>
      <c r="S137" s="24"/>
      <c r="T137" s="25"/>
      <c r="U137" s="38"/>
      <c r="V137" s="38"/>
      <c r="W137" s="28"/>
      <c r="X137" s="108"/>
      <c r="Y137" s="108"/>
      <c r="Z137" s="108"/>
      <c r="AA137" s="108"/>
      <c r="AB137" s="108"/>
      <c r="AC137" s="108"/>
      <c r="AD137" s="138"/>
      <c r="AE137" s="109"/>
      <c r="AF137" s="112"/>
      <c r="AG137" s="110"/>
      <c r="AH137" s="110"/>
      <c r="AI137" s="111"/>
      <c r="AJ137" s="109"/>
      <c r="AK137" s="112"/>
      <c r="AL137" s="110"/>
      <c r="AM137" s="110"/>
      <c r="AN137" s="110"/>
      <c r="AO137" s="110"/>
      <c r="AP137" s="110"/>
      <c r="AQ137" s="110"/>
      <c r="AR137" s="110"/>
      <c r="AS137" s="110"/>
      <c r="AT137" s="110"/>
      <c r="AU137" s="110"/>
      <c r="AV137" s="110"/>
      <c r="AW137" s="110"/>
      <c r="AX137" s="110"/>
      <c r="AY137" s="110"/>
      <c r="AZ137" s="110"/>
      <c r="BA137" s="110"/>
      <c r="BB137" s="110"/>
      <c r="BC137" s="110"/>
      <c r="BD137" s="110"/>
      <c r="BE137" s="110"/>
      <c r="BF137" s="110"/>
      <c r="BG137" s="111"/>
      <c r="BH137" s="57"/>
      <c r="BI137" s="364" t="s">
        <v>275</v>
      </c>
      <c r="BJ137" s="101"/>
      <c r="BK137" s="101"/>
      <c r="BL137" s="101"/>
      <c r="BM137" s="101"/>
      <c r="BN137" s="101"/>
      <c r="BO137" s="101"/>
      <c r="BP137" s="101"/>
      <c r="BQ137" s="101"/>
      <c r="BR137" s="101"/>
      <c r="BS137" s="101"/>
      <c r="BT137" s="101"/>
      <c r="BU137" s="101"/>
      <c r="BV137" s="101"/>
      <c r="BW137" s="101"/>
      <c r="BX137" s="101"/>
      <c r="BY137" s="101"/>
      <c r="BZ137" s="101"/>
      <c r="CA137" s="101"/>
      <c r="CB137" s="101"/>
      <c r="CC137" s="101"/>
      <c r="CD137" s="101"/>
      <c r="CE137" s="101"/>
      <c r="CF137" s="101"/>
      <c r="CG137" s="101"/>
      <c r="CH137" s="101"/>
      <c r="CI137" s="101"/>
      <c r="CJ137" s="101"/>
      <c r="CK137" s="101"/>
      <c r="CL137" s="101"/>
      <c r="CM137" s="101"/>
      <c r="CN137" s="101"/>
      <c r="CO137" s="101"/>
      <c r="CP137" s="101"/>
      <c r="CQ137" s="101"/>
      <c r="CR137" s="101"/>
      <c r="CS137" s="101"/>
      <c r="CT137" s="101"/>
      <c r="CU137" s="101"/>
      <c r="CV137" s="101"/>
      <c r="CW137" s="101"/>
      <c r="CX137" s="101"/>
      <c r="CY137" s="101"/>
      <c r="CZ137" s="101"/>
      <c r="DA137" s="101"/>
      <c r="DB137" s="101"/>
      <c r="DC137" s="101"/>
      <c r="DD137" s="101"/>
      <c r="DE137" s="101"/>
      <c r="DF137" s="101"/>
      <c r="DG137" s="101"/>
      <c r="DH137" s="101"/>
      <c r="DI137" s="101"/>
      <c r="DJ137" s="101"/>
      <c r="DK137" s="101"/>
      <c r="DL137" s="101"/>
      <c r="DM137" s="101"/>
      <c r="DN137" s="101"/>
      <c r="DO137" s="101"/>
      <c r="DP137" s="101"/>
      <c r="DQ137" s="101"/>
      <c r="DR137" s="101"/>
      <c r="DS137" s="101"/>
      <c r="DT137" s="101"/>
      <c r="DU137" s="101"/>
      <c r="DV137" s="101"/>
      <c r="DW137" s="101"/>
      <c r="DX137" s="101"/>
      <c r="DY137" s="101"/>
      <c r="DZ137" s="101"/>
      <c r="EA137" s="101"/>
      <c r="EB137" s="101"/>
      <c r="EC137" s="101"/>
      <c r="ED137" s="101"/>
      <c r="EE137" s="101"/>
      <c r="EF137" s="101"/>
      <c r="EG137" s="101"/>
      <c r="EH137" s="101"/>
      <c r="EI137" s="101"/>
      <c r="EJ137" s="101"/>
      <c r="EK137" s="101"/>
      <c r="EL137" s="101"/>
      <c r="EM137" s="101"/>
      <c r="EN137" s="101"/>
      <c r="EO137" s="101"/>
      <c r="EP137" s="101"/>
      <c r="EQ137" s="101"/>
      <c r="ER137" s="101"/>
      <c r="ES137" s="101"/>
      <c r="ET137" s="101"/>
    </row>
    <row r="138" spans="1:150" s="101" customFormat="1" ht="25.5" customHeight="1" x14ac:dyDescent="0.25">
      <c r="A138" s="39" t="s">
        <v>690</v>
      </c>
      <c r="B138" s="39" t="s">
        <v>691</v>
      </c>
      <c r="C138" s="39" t="s">
        <v>692</v>
      </c>
      <c r="D138" s="40" t="s">
        <v>693</v>
      </c>
      <c r="E138" s="41" t="s">
        <v>280</v>
      </c>
      <c r="F138" s="41" t="s">
        <v>121</v>
      </c>
      <c r="G138" s="41" t="s">
        <v>608</v>
      </c>
      <c r="H138" s="41" t="s">
        <v>694</v>
      </c>
      <c r="I138" s="41" t="s">
        <v>115</v>
      </c>
      <c r="J138" s="41"/>
      <c r="K138" s="41"/>
      <c r="L138" s="41"/>
      <c r="M138" s="41"/>
      <c r="N138" s="42">
        <v>363047.26</v>
      </c>
      <c r="O138" s="42">
        <v>54457.09</v>
      </c>
      <c r="P138" s="42"/>
      <c r="Q138" s="42"/>
      <c r="R138" s="42"/>
      <c r="S138" s="42">
        <v>308590.17</v>
      </c>
      <c r="T138" s="43">
        <v>42644</v>
      </c>
      <c r="U138" s="44">
        <v>42795</v>
      </c>
      <c r="V138" s="44">
        <v>42916</v>
      </c>
      <c r="W138" s="45" t="s">
        <v>1296</v>
      </c>
      <c r="X138" s="91">
        <v>0</v>
      </c>
      <c r="Y138" s="91">
        <v>138865.57999999999</v>
      </c>
      <c r="Z138" s="91">
        <f>S138-Y138</f>
        <v>169724.59</v>
      </c>
      <c r="AA138" s="91">
        <v>0</v>
      </c>
      <c r="AB138" s="91">
        <v>0</v>
      </c>
      <c r="AC138" s="91"/>
      <c r="AD138" s="149"/>
      <c r="AE138" s="131"/>
      <c r="AF138" s="133">
        <v>38</v>
      </c>
      <c r="AG138" s="116" t="s">
        <v>253</v>
      </c>
      <c r="AH138" s="117"/>
      <c r="AI138" s="132"/>
      <c r="AJ138" s="131"/>
      <c r="AK138" s="133"/>
      <c r="AL138" s="117"/>
      <c r="AM138" s="117"/>
      <c r="AN138" s="117"/>
      <c r="AO138" s="117"/>
      <c r="AP138" s="117" t="s">
        <v>178</v>
      </c>
      <c r="AQ138" s="116" t="s">
        <v>778</v>
      </c>
      <c r="AR138" s="117">
        <v>5.5</v>
      </c>
      <c r="AS138" s="117" t="s">
        <v>228</v>
      </c>
      <c r="AT138" s="116" t="s">
        <v>779</v>
      </c>
      <c r="AU138" s="117">
        <v>1</v>
      </c>
      <c r="AV138" s="117" t="s">
        <v>181</v>
      </c>
      <c r="AW138" s="57" t="s">
        <v>780</v>
      </c>
      <c r="AX138" s="117">
        <v>2</v>
      </c>
      <c r="AY138" s="117"/>
      <c r="AZ138" s="116"/>
      <c r="BA138" s="117"/>
      <c r="BB138" s="117" t="s">
        <v>179</v>
      </c>
      <c r="BC138" s="116" t="s">
        <v>180</v>
      </c>
      <c r="BD138" s="117">
        <v>2</v>
      </c>
      <c r="BE138" s="117"/>
      <c r="BF138" s="117"/>
      <c r="BG138" s="132"/>
      <c r="BH138" s="57" t="s">
        <v>821</v>
      </c>
      <c r="BI138" s="364" t="s">
        <v>941</v>
      </c>
    </row>
    <row r="139" spans="1:150" s="101" customFormat="1" ht="25.5" customHeight="1" x14ac:dyDescent="0.25">
      <c r="A139" s="39" t="s">
        <v>695</v>
      </c>
      <c r="B139" s="39" t="s">
        <v>696</v>
      </c>
      <c r="C139" s="39" t="s">
        <v>697</v>
      </c>
      <c r="D139" s="40" t="s">
        <v>698</v>
      </c>
      <c r="E139" s="41" t="s">
        <v>297</v>
      </c>
      <c r="F139" s="41" t="s">
        <v>121</v>
      </c>
      <c r="G139" s="41" t="s">
        <v>399</v>
      </c>
      <c r="H139" s="41" t="s">
        <v>694</v>
      </c>
      <c r="I139" s="41" t="s">
        <v>115</v>
      </c>
      <c r="J139" s="41"/>
      <c r="K139" s="41"/>
      <c r="L139" s="41"/>
      <c r="M139" s="41"/>
      <c r="N139" s="42">
        <v>51582.96</v>
      </c>
      <c r="O139" s="42">
        <v>7737.45</v>
      </c>
      <c r="P139" s="42"/>
      <c r="Q139" s="42"/>
      <c r="R139" s="42"/>
      <c r="S139" s="42">
        <v>43845.51</v>
      </c>
      <c r="T139" s="43">
        <v>42644</v>
      </c>
      <c r="U139" s="44">
        <v>42705</v>
      </c>
      <c r="V139" s="44">
        <v>42825</v>
      </c>
      <c r="W139" s="45">
        <v>43373</v>
      </c>
      <c r="X139" s="91"/>
      <c r="Y139" s="91">
        <v>191237.94</v>
      </c>
      <c r="Z139" s="91">
        <v>50000</v>
      </c>
      <c r="AA139" s="91"/>
      <c r="AB139" s="91"/>
      <c r="AC139" s="91"/>
      <c r="AD139" s="149"/>
      <c r="AE139" s="131"/>
      <c r="AF139" s="133">
        <v>38</v>
      </c>
      <c r="AG139" s="116" t="s">
        <v>253</v>
      </c>
      <c r="AH139" s="117"/>
      <c r="AI139" s="132"/>
      <c r="AJ139" s="131"/>
      <c r="AK139" s="133"/>
      <c r="AL139" s="117"/>
      <c r="AM139" s="117"/>
      <c r="AN139" s="117"/>
      <c r="AO139" s="117"/>
      <c r="AP139" s="117" t="s">
        <v>178</v>
      </c>
      <c r="AQ139" s="116" t="s">
        <v>778</v>
      </c>
      <c r="AR139" s="116">
        <f>0.7-0.18</f>
        <v>0.52</v>
      </c>
      <c r="AS139" s="117"/>
      <c r="AT139" s="116"/>
      <c r="AU139" s="117"/>
      <c r="AV139" s="117" t="s">
        <v>181</v>
      </c>
      <c r="AW139" s="116" t="s">
        <v>780</v>
      </c>
      <c r="AX139" s="117">
        <v>3</v>
      </c>
      <c r="AY139" s="116"/>
      <c r="AZ139" s="116"/>
      <c r="BA139" s="117"/>
      <c r="BB139" s="116"/>
      <c r="BC139" s="116"/>
      <c r="BD139" s="117"/>
      <c r="BE139" s="117"/>
      <c r="BF139" s="117"/>
      <c r="BG139" s="132"/>
      <c r="BH139" s="57" t="s">
        <v>819</v>
      </c>
      <c r="BI139" s="364" t="s">
        <v>939</v>
      </c>
    </row>
    <row r="140" spans="1:150" s="101" customFormat="1" ht="25.5" customHeight="1" x14ac:dyDescent="0.25">
      <c r="A140" s="39" t="s">
        <v>699</v>
      </c>
      <c r="B140" s="39" t="s">
        <v>700</v>
      </c>
      <c r="C140" s="39" t="s">
        <v>1010</v>
      </c>
      <c r="D140" s="40" t="s">
        <v>701</v>
      </c>
      <c r="E140" s="41" t="s">
        <v>297</v>
      </c>
      <c r="F140" s="41" t="s">
        <v>121</v>
      </c>
      <c r="G140" s="41" t="s">
        <v>399</v>
      </c>
      <c r="H140" s="41" t="s">
        <v>694</v>
      </c>
      <c r="I140" s="41" t="s">
        <v>115</v>
      </c>
      <c r="J140" s="41"/>
      <c r="K140" s="41"/>
      <c r="L140" s="41"/>
      <c r="M140" s="41"/>
      <c r="N140" s="42">
        <v>917723.65</v>
      </c>
      <c r="O140" s="42">
        <v>137658.54999999999</v>
      </c>
      <c r="P140" s="42"/>
      <c r="Q140" s="42"/>
      <c r="R140" s="42"/>
      <c r="S140" s="42">
        <v>780065.1</v>
      </c>
      <c r="T140" s="43">
        <v>43373</v>
      </c>
      <c r="U140" s="44">
        <v>43585</v>
      </c>
      <c r="V140" s="44">
        <v>43676</v>
      </c>
      <c r="W140" s="45">
        <v>44407</v>
      </c>
      <c r="X140" s="91"/>
      <c r="Y140" s="91"/>
      <c r="Z140" s="91"/>
      <c r="AA140" s="91">
        <f>S140*0.4</f>
        <v>312026.03999999998</v>
      </c>
      <c r="AB140" s="91">
        <f>S140*0.4</f>
        <v>312026.03999999998</v>
      </c>
      <c r="AC140" s="91">
        <f>S140*0.2</f>
        <v>156013.01999999999</v>
      </c>
      <c r="AD140" s="149"/>
      <c r="AE140" s="131"/>
      <c r="AF140" s="133">
        <v>38</v>
      </c>
      <c r="AG140" s="116" t="s">
        <v>253</v>
      </c>
      <c r="AH140" s="117"/>
      <c r="AI140" s="132"/>
      <c r="AJ140" s="131"/>
      <c r="AK140" s="133"/>
      <c r="AL140" s="117"/>
      <c r="AM140" s="117"/>
      <c r="AN140" s="117"/>
      <c r="AO140" s="117"/>
      <c r="AP140" s="117" t="s">
        <v>178</v>
      </c>
      <c r="AQ140" s="116" t="s">
        <v>778</v>
      </c>
      <c r="AR140" s="116">
        <f>7.3+0.18</f>
        <v>7.4799999999999995</v>
      </c>
      <c r="AS140" s="117"/>
      <c r="AT140" s="116"/>
      <c r="AU140" s="117"/>
      <c r="AV140" s="116"/>
      <c r="AW140" s="116"/>
      <c r="AX140" s="117"/>
      <c r="AY140" s="117" t="s">
        <v>182</v>
      </c>
      <c r="AZ140" s="116" t="s">
        <v>781</v>
      </c>
      <c r="BA140" s="117">
        <v>2</v>
      </c>
      <c r="BB140" s="116" t="s">
        <v>179</v>
      </c>
      <c r="BC140" s="116" t="s">
        <v>180</v>
      </c>
      <c r="BD140" s="117">
        <v>1</v>
      </c>
      <c r="BE140" s="131"/>
      <c r="BF140" s="131"/>
      <c r="BG140" s="369"/>
      <c r="BH140" s="57" t="s">
        <v>884</v>
      </c>
      <c r="BI140" s="364" t="s">
        <v>947</v>
      </c>
    </row>
    <row r="141" spans="1:150" s="101" customFormat="1" ht="25.5" customHeight="1" x14ac:dyDescent="0.25">
      <c r="A141" s="39" t="s">
        <v>702</v>
      </c>
      <c r="B141" s="39" t="s">
        <v>703</v>
      </c>
      <c r="C141" s="39"/>
      <c r="D141" s="40" t="s">
        <v>704</v>
      </c>
      <c r="E141" s="41" t="s">
        <v>297</v>
      </c>
      <c r="F141" s="41" t="s">
        <v>121</v>
      </c>
      <c r="G141" s="41" t="s">
        <v>399</v>
      </c>
      <c r="H141" s="41" t="s">
        <v>694</v>
      </c>
      <c r="I141" s="41" t="s">
        <v>115</v>
      </c>
      <c r="J141" s="41"/>
      <c r="K141" s="41"/>
      <c r="L141" s="41"/>
      <c r="M141" s="41" t="s">
        <v>38</v>
      </c>
      <c r="N141" s="42">
        <v>296511.84999999998</v>
      </c>
      <c r="O141" s="42">
        <v>44476.78</v>
      </c>
      <c r="P141" s="42"/>
      <c r="Q141" s="42"/>
      <c r="R141" s="42"/>
      <c r="S141" s="42">
        <v>252035.07</v>
      </c>
      <c r="T141" s="43"/>
      <c r="U141" s="44"/>
      <c r="V141" s="44"/>
      <c r="W141" s="45" t="s">
        <v>275</v>
      </c>
      <c r="X141" s="91"/>
      <c r="Y141" s="91"/>
      <c r="Z141" s="91"/>
      <c r="AA141" s="91"/>
      <c r="AB141" s="91"/>
      <c r="AC141" s="91"/>
      <c r="AD141" s="149"/>
      <c r="AE141" s="131"/>
      <c r="AF141" s="133">
        <v>39</v>
      </c>
      <c r="AG141" s="116" t="s">
        <v>253</v>
      </c>
      <c r="AH141" s="117"/>
      <c r="AI141" s="132"/>
      <c r="AJ141" s="131"/>
      <c r="AK141" s="133"/>
      <c r="AL141" s="117"/>
      <c r="AM141" s="117"/>
      <c r="AN141" s="117"/>
      <c r="AO141" s="117"/>
      <c r="AP141" s="117"/>
      <c r="AQ141" s="116"/>
      <c r="AR141" s="117"/>
      <c r="AS141" s="117"/>
      <c r="AT141" s="117"/>
      <c r="AU141" s="117"/>
      <c r="AV141" s="117"/>
      <c r="AW141" s="117"/>
      <c r="AX141" s="117"/>
      <c r="AY141" s="117"/>
      <c r="AZ141" s="117"/>
      <c r="BA141" s="117"/>
      <c r="BB141" s="117"/>
      <c r="BC141" s="117"/>
      <c r="BD141" s="117"/>
      <c r="BE141" s="117"/>
      <c r="BF141" s="117"/>
      <c r="BG141" s="132"/>
      <c r="BH141" s="57"/>
      <c r="BI141" s="364" t="s">
        <v>275</v>
      </c>
    </row>
    <row r="142" spans="1:150" s="101" customFormat="1" ht="25.5" customHeight="1" x14ac:dyDescent="0.25">
      <c r="A142" s="39" t="s">
        <v>705</v>
      </c>
      <c r="B142" s="39" t="s">
        <v>706</v>
      </c>
      <c r="C142" s="39" t="s">
        <v>707</v>
      </c>
      <c r="D142" s="40" t="s">
        <v>708</v>
      </c>
      <c r="E142" s="41" t="s">
        <v>272</v>
      </c>
      <c r="F142" s="41" t="s">
        <v>121</v>
      </c>
      <c r="G142" s="41" t="s">
        <v>361</v>
      </c>
      <c r="H142" s="41" t="s">
        <v>694</v>
      </c>
      <c r="I142" s="41" t="s">
        <v>115</v>
      </c>
      <c r="J142" s="41"/>
      <c r="K142" s="41"/>
      <c r="L142" s="41"/>
      <c r="M142" s="41"/>
      <c r="N142" s="42">
        <v>280477.84999999998</v>
      </c>
      <c r="O142" s="42">
        <v>42071.68</v>
      </c>
      <c r="P142" s="42"/>
      <c r="Q142" s="42"/>
      <c r="R142" s="42"/>
      <c r="S142" s="42">
        <v>238406.17</v>
      </c>
      <c r="T142" s="43">
        <v>42644</v>
      </c>
      <c r="U142" s="44">
        <v>42705</v>
      </c>
      <c r="V142" s="44">
        <v>42825</v>
      </c>
      <c r="W142" s="45">
        <v>43524</v>
      </c>
      <c r="X142" s="91">
        <v>0</v>
      </c>
      <c r="Y142" s="91">
        <v>140000</v>
      </c>
      <c r="Z142" s="91">
        <v>140000</v>
      </c>
      <c r="AA142" s="91">
        <v>18352.16</v>
      </c>
      <c r="AB142" s="91">
        <v>0</v>
      </c>
      <c r="AC142" s="91"/>
      <c r="AD142" s="149"/>
      <c r="AE142" s="131"/>
      <c r="AF142" s="133">
        <v>38</v>
      </c>
      <c r="AG142" s="116" t="s">
        <v>253</v>
      </c>
      <c r="AH142" s="117"/>
      <c r="AI142" s="132"/>
      <c r="AJ142" s="131"/>
      <c r="AK142" s="133"/>
      <c r="AL142" s="117"/>
      <c r="AM142" s="117"/>
      <c r="AN142" s="117"/>
      <c r="AO142" s="117"/>
      <c r="AP142" s="117" t="s">
        <v>178</v>
      </c>
      <c r="AQ142" s="116" t="s">
        <v>782</v>
      </c>
      <c r="AR142" s="117">
        <v>4</v>
      </c>
      <c r="AS142" s="116"/>
      <c r="AT142" s="116"/>
      <c r="AU142" s="117"/>
      <c r="AV142" s="117"/>
      <c r="AW142" s="117"/>
      <c r="AX142" s="117"/>
      <c r="AY142" s="131"/>
      <c r="AZ142" s="131"/>
      <c r="BA142" s="131"/>
      <c r="BB142" s="116" t="s">
        <v>179</v>
      </c>
      <c r="BC142" s="116" t="s">
        <v>180</v>
      </c>
      <c r="BD142" s="117">
        <v>1</v>
      </c>
      <c r="BE142" s="131"/>
      <c r="BF142" s="131"/>
      <c r="BG142" s="369"/>
      <c r="BH142" s="57" t="s">
        <v>820</v>
      </c>
      <c r="BI142" s="364" t="s">
        <v>939</v>
      </c>
    </row>
    <row r="143" spans="1:150" s="101" customFormat="1" ht="25.5" customHeight="1" x14ac:dyDescent="0.25">
      <c r="A143" s="39" t="s">
        <v>709</v>
      </c>
      <c r="B143" s="39" t="s">
        <v>710</v>
      </c>
      <c r="C143" s="39" t="s">
        <v>711</v>
      </c>
      <c r="D143" s="40" t="s">
        <v>712</v>
      </c>
      <c r="E143" s="41" t="s">
        <v>266</v>
      </c>
      <c r="F143" s="41" t="s">
        <v>121</v>
      </c>
      <c r="G143" s="41" t="s">
        <v>493</v>
      </c>
      <c r="H143" s="41" t="s">
        <v>694</v>
      </c>
      <c r="I143" s="41" t="s">
        <v>115</v>
      </c>
      <c r="J143" s="41"/>
      <c r="K143" s="41"/>
      <c r="L143" s="41"/>
      <c r="M143" s="41"/>
      <c r="N143" s="42">
        <v>372156.12</v>
      </c>
      <c r="O143" s="42">
        <v>55823.42</v>
      </c>
      <c r="P143" s="42"/>
      <c r="Q143" s="42"/>
      <c r="R143" s="42"/>
      <c r="S143" s="42">
        <v>316332.7</v>
      </c>
      <c r="T143" s="43">
        <v>42644</v>
      </c>
      <c r="U143" s="44">
        <v>42705</v>
      </c>
      <c r="V143" s="44">
        <v>42825</v>
      </c>
      <c r="W143" s="45">
        <v>43496</v>
      </c>
      <c r="X143" s="91"/>
      <c r="Y143" s="91">
        <v>117700</v>
      </c>
      <c r="Z143" s="91">
        <v>147700</v>
      </c>
      <c r="AA143" s="91">
        <v>91045.8</v>
      </c>
      <c r="AB143" s="91"/>
      <c r="AC143" s="91"/>
      <c r="AD143" s="149"/>
      <c r="AE143" s="131"/>
      <c r="AF143" s="133">
        <v>38</v>
      </c>
      <c r="AG143" s="116" t="s">
        <v>253</v>
      </c>
      <c r="AH143" s="117"/>
      <c r="AI143" s="132"/>
      <c r="AJ143" s="131"/>
      <c r="AK143" s="133"/>
      <c r="AL143" s="117"/>
      <c r="AM143" s="117"/>
      <c r="AN143" s="117"/>
      <c r="AO143" s="117"/>
      <c r="AP143" s="117" t="s">
        <v>178</v>
      </c>
      <c r="AQ143" s="116" t="s">
        <v>782</v>
      </c>
      <c r="AR143" s="116">
        <v>3.47</v>
      </c>
      <c r="AS143" s="116"/>
      <c r="AT143" s="116"/>
      <c r="AU143" s="117"/>
      <c r="AV143" s="117"/>
      <c r="AW143" s="117"/>
      <c r="AX143" s="117"/>
      <c r="AY143" s="116"/>
      <c r="AZ143" s="116"/>
      <c r="BA143" s="117"/>
      <c r="BB143" s="116" t="s">
        <v>179</v>
      </c>
      <c r="BC143" s="116" t="s">
        <v>180</v>
      </c>
      <c r="BD143" s="117">
        <v>1</v>
      </c>
      <c r="BE143" s="117"/>
      <c r="BF143" s="117"/>
      <c r="BG143" s="132"/>
      <c r="BH143" s="57" t="s">
        <v>818</v>
      </c>
      <c r="BI143" s="364" t="s">
        <v>939</v>
      </c>
    </row>
    <row r="144" spans="1:150" ht="27.75" customHeight="1" x14ac:dyDescent="0.25">
      <c r="A144" s="29" t="s">
        <v>713</v>
      </c>
      <c r="B144" s="29" t="s">
        <v>714</v>
      </c>
      <c r="C144" s="39" t="s">
        <v>1055</v>
      </c>
      <c r="D144" s="30" t="s">
        <v>715</v>
      </c>
      <c r="E144" s="31" t="s">
        <v>266</v>
      </c>
      <c r="F144" s="32" t="s">
        <v>121</v>
      </c>
      <c r="G144" s="32" t="s">
        <v>493</v>
      </c>
      <c r="H144" s="32" t="s">
        <v>694</v>
      </c>
      <c r="I144" s="32" t="s">
        <v>115</v>
      </c>
      <c r="J144" s="32"/>
      <c r="K144" s="32"/>
      <c r="L144" s="32"/>
      <c r="M144" s="32"/>
      <c r="N144" s="42">
        <v>31576.66</v>
      </c>
      <c r="O144" s="33">
        <v>4736.66</v>
      </c>
      <c r="P144" s="33"/>
      <c r="Q144" s="33"/>
      <c r="R144" s="33"/>
      <c r="S144" s="42">
        <v>26840</v>
      </c>
      <c r="T144" s="43">
        <v>43373</v>
      </c>
      <c r="U144" s="44">
        <v>43646</v>
      </c>
      <c r="V144" s="44">
        <v>43707</v>
      </c>
      <c r="W144" s="45">
        <v>44377</v>
      </c>
      <c r="X144" s="114"/>
      <c r="Y144" s="115"/>
      <c r="Z144" s="114">
        <v>0</v>
      </c>
      <c r="AA144" s="114">
        <v>25000</v>
      </c>
      <c r="AB144" s="114">
        <v>55000</v>
      </c>
      <c r="AC144" s="114">
        <v>30000</v>
      </c>
      <c r="AD144" s="139"/>
      <c r="AE144" s="115"/>
      <c r="AF144" s="119">
        <v>38</v>
      </c>
      <c r="AG144" s="129" t="s">
        <v>253</v>
      </c>
      <c r="AH144" s="120"/>
      <c r="AI144" s="135"/>
      <c r="AJ144" s="136"/>
      <c r="AK144" s="119"/>
      <c r="AL144" s="120"/>
      <c r="AM144" s="120"/>
      <c r="AN144" s="120"/>
      <c r="AO144" s="120"/>
      <c r="AP144" s="117" t="s">
        <v>178</v>
      </c>
      <c r="AQ144" s="116" t="s">
        <v>778</v>
      </c>
      <c r="AR144" s="116">
        <v>0.22</v>
      </c>
      <c r="AS144" s="117" t="s">
        <v>228</v>
      </c>
      <c r="AT144" s="116" t="s">
        <v>779</v>
      </c>
      <c r="AU144" s="117">
        <v>1</v>
      </c>
      <c r="AV144" s="116" t="s">
        <v>181</v>
      </c>
      <c r="AW144" s="116" t="s">
        <v>780</v>
      </c>
      <c r="AX144" s="116">
        <v>3</v>
      </c>
      <c r="AY144" s="136"/>
      <c r="AZ144" s="136"/>
      <c r="BA144" s="136"/>
      <c r="BB144" s="136"/>
      <c r="BC144" s="136"/>
      <c r="BD144" s="136"/>
      <c r="BE144" s="136"/>
      <c r="BF144" s="136"/>
      <c r="BG144" s="370"/>
      <c r="BH144" s="57" t="s">
        <v>885</v>
      </c>
      <c r="BI144" s="364" t="s">
        <v>1014</v>
      </c>
    </row>
    <row r="145" spans="1:61" ht="27.75" customHeight="1" x14ac:dyDescent="0.25">
      <c r="A145" s="29" t="s">
        <v>1175</v>
      </c>
      <c r="B145" s="29" t="s">
        <v>1181</v>
      </c>
      <c r="C145" s="39" t="s">
        <v>1298</v>
      </c>
      <c r="D145" s="30" t="s">
        <v>1177</v>
      </c>
      <c r="E145" s="31" t="s">
        <v>266</v>
      </c>
      <c r="F145" s="32" t="s">
        <v>121</v>
      </c>
      <c r="G145" s="32" t="s">
        <v>493</v>
      </c>
      <c r="H145" s="32" t="s">
        <v>694</v>
      </c>
      <c r="I145" s="32" t="s">
        <v>115</v>
      </c>
      <c r="J145" s="32"/>
      <c r="K145" s="32"/>
      <c r="L145" s="32"/>
      <c r="M145" s="32"/>
      <c r="N145" s="42">
        <v>200009.7</v>
      </c>
      <c r="O145" s="33">
        <v>76736.600000000006</v>
      </c>
      <c r="P145" s="33"/>
      <c r="Q145" s="33"/>
      <c r="R145" s="33"/>
      <c r="S145" s="42">
        <v>123273.1</v>
      </c>
      <c r="T145" s="44">
        <v>43983</v>
      </c>
      <c r="U145" s="44">
        <v>44136</v>
      </c>
      <c r="V145" s="44">
        <v>44196</v>
      </c>
      <c r="W145" s="45" t="s">
        <v>1300</v>
      </c>
      <c r="X145" s="345"/>
      <c r="Y145" s="201"/>
      <c r="Z145" s="345"/>
      <c r="AA145" s="345"/>
      <c r="AB145" s="345"/>
      <c r="AC145" s="345"/>
      <c r="AD145" s="345"/>
      <c r="AE145" s="201"/>
      <c r="AF145" s="119">
        <v>38</v>
      </c>
      <c r="AG145" s="129" t="s">
        <v>253</v>
      </c>
      <c r="AH145" s="405"/>
      <c r="AI145" s="405"/>
      <c r="AJ145" s="205"/>
      <c r="AK145" s="405"/>
      <c r="AL145" s="405"/>
      <c r="AM145" s="405"/>
      <c r="AN145" s="405"/>
      <c r="AO145" s="405"/>
      <c r="AP145" s="117" t="s">
        <v>178</v>
      </c>
      <c r="AQ145" s="116" t="s">
        <v>778</v>
      </c>
      <c r="AR145" s="116">
        <v>4.5999999999999996</v>
      </c>
      <c r="AS145" s="116"/>
      <c r="AT145" s="116"/>
      <c r="AU145" s="117"/>
      <c r="AV145" s="116"/>
      <c r="AW145" s="116"/>
      <c r="AX145" s="116"/>
      <c r="AY145" s="136"/>
      <c r="AZ145" s="136"/>
      <c r="BA145" s="136"/>
      <c r="BB145" s="116" t="s">
        <v>179</v>
      </c>
      <c r="BC145" s="116" t="s">
        <v>180</v>
      </c>
      <c r="BD145" s="117">
        <v>1</v>
      </c>
      <c r="BE145" s="136"/>
      <c r="BF145" s="136"/>
      <c r="BG145" s="136"/>
      <c r="BH145" s="57" t="s">
        <v>1178</v>
      </c>
      <c r="BI145" s="364" t="s">
        <v>1014</v>
      </c>
    </row>
    <row r="146" spans="1:61" ht="27.75" customHeight="1" x14ac:dyDescent="0.25">
      <c r="A146" s="29" t="s">
        <v>1176</v>
      </c>
      <c r="B146" s="29" t="s">
        <v>1182</v>
      </c>
      <c r="C146" s="39" t="s">
        <v>1297</v>
      </c>
      <c r="D146" s="30" t="s">
        <v>1179</v>
      </c>
      <c r="E146" s="41" t="s">
        <v>272</v>
      </c>
      <c r="F146" s="41" t="s">
        <v>121</v>
      </c>
      <c r="G146" s="41" t="s">
        <v>361</v>
      </c>
      <c r="H146" s="41" t="s">
        <v>694</v>
      </c>
      <c r="I146" s="41" t="s">
        <v>115</v>
      </c>
      <c r="J146" s="32"/>
      <c r="K146" s="32"/>
      <c r="L146" s="32"/>
      <c r="M146" s="32"/>
      <c r="N146" s="42">
        <v>75505</v>
      </c>
      <c r="O146" s="33">
        <v>11325.75</v>
      </c>
      <c r="P146" s="33"/>
      <c r="Q146" s="33"/>
      <c r="R146" s="33"/>
      <c r="S146" s="42">
        <v>64179.25</v>
      </c>
      <c r="T146" s="44">
        <v>43980</v>
      </c>
      <c r="U146" s="44">
        <v>44134</v>
      </c>
      <c r="V146" s="44">
        <v>44196</v>
      </c>
      <c r="W146" s="45" t="s">
        <v>1299</v>
      </c>
      <c r="X146" s="345"/>
      <c r="Y146" s="201"/>
      <c r="Z146" s="345"/>
      <c r="AA146" s="345"/>
      <c r="AB146" s="345"/>
      <c r="AC146" s="345"/>
      <c r="AD146" s="345"/>
      <c r="AE146" s="201"/>
      <c r="AF146" s="119">
        <v>38</v>
      </c>
      <c r="AG146" s="129" t="s">
        <v>253</v>
      </c>
      <c r="AH146" s="405"/>
      <c r="AI146" s="405"/>
      <c r="AJ146" s="205"/>
      <c r="AK146" s="405"/>
      <c r="AL146" s="405"/>
      <c r="AM146" s="405"/>
      <c r="AN146" s="405"/>
      <c r="AO146" s="405"/>
      <c r="AP146" s="117" t="s">
        <v>178</v>
      </c>
      <c r="AQ146" s="116" t="s">
        <v>778</v>
      </c>
      <c r="AR146" s="116">
        <v>2</v>
      </c>
      <c r="AS146" s="116"/>
      <c r="AT146" s="116"/>
      <c r="AU146" s="117"/>
      <c r="AV146" s="116"/>
      <c r="AW146" s="116"/>
      <c r="AX146" s="116"/>
      <c r="AY146" s="136"/>
      <c r="AZ146" s="136"/>
      <c r="BA146" s="136"/>
      <c r="BB146" s="116" t="s">
        <v>179</v>
      </c>
      <c r="BC146" s="116" t="s">
        <v>180</v>
      </c>
      <c r="BD146" s="117">
        <v>1</v>
      </c>
      <c r="BE146" s="136"/>
      <c r="BF146" s="136"/>
      <c r="BG146" s="136"/>
      <c r="BH146" s="57" t="s">
        <v>1180</v>
      </c>
      <c r="BI146" s="364" t="s">
        <v>1014</v>
      </c>
    </row>
    <row r="147" spans="1:61" ht="21.75" customHeight="1" x14ac:dyDescent="0.2">
      <c r="A147" s="179" t="s">
        <v>783</v>
      </c>
      <c r="B147" s="179"/>
      <c r="C147" s="179"/>
      <c r="D147" s="180"/>
      <c r="E147" s="181"/>
      <c r="F147" s="181"/>
      <c r="G147" s="181"/>
      <c r="H147" s="181"/>
      <c r="I147" s="181"/>
      <c r="J147" s="181"/>
      <c r="K147" s="181"/>
      <c r="L147" s="181"/>
      <c r="M147" s="181"/>
      <c r="N147" s="182">
        <f t="shared" ref="N147:S147" si="0">SUM(N6:N144)-N141</f>
        <v>95594236.75000003</v>
      </c>
      <c r="O147" s="182">
        <f t="shared" si="0"/>
        <v>11126875.188235292</v>
      </c>
      <c r="P147" s="182">
        <f t="shared" si="0"/>
        <v>1550684.9117647053</v>
      </c>
      <c r="Q147" s="182">
        <f t="shared" si="0"/>
        <v>41284669.420000002</v>
      </c>
      <c r="R147" s="182">
        <f t="shared" si="0"/>
        <v>304693.52</v>
      </c>
      <c r="S147" s="182">
        <f t="shared" si="0"/>
        <v>44648675.710000008</v>
      </c>
      <c r="T147" s="182"/>
      <c r="U147" s="182"/>
      <c r="V147" s="182"/>
      <c r="W147" s="183"/>
      <c r="X147" s="182">
        <f>SUM(Z6:Z7)-X141</f>
        <v>0</v>
      </c>
      <c r="Y147" s="182">
        <f>SUM(AA6:AA7)-Y141</f>
        <v>0</v>
      </c>
      <c r="Z147" s="182">
        <f>SUM(AB6:AB7)-Z141</f>
        <v>0</v>
      </c>
      <c r="AA147" s="182">
        <f>SUM(AC6:AC7)-AA141</f>
        <v>0</v>
      </c>
      <c r="AB147" s="182">
        <f>SUM(AD6:AD144)-AB141</f>
        <v>10000</v>
      </c>
      <c r="AC147" s="182">
        <f>SUM(AE6:AE144)-AC141</f>
        <v>0</v>
      </c>
      <c r="AD147" s="182">
        <f>SUM(AF6:AF144)-AD141</f>
        <v>2603</v>
      </c>
      <c r="AE147" s="182">
        <f>SUM(AG6:AG144)-AE141</f>
        <v>0</v>
      </c>
      <c r="AF147" s="182"/>
      <c r="AG147" s="181"/>
      <c r="AH147" s="181"/>
      <c r="AI147" s="181"/>
      <c r="AJ147" s="181"/>
      <c r="AK147" s="181"/>
      <c r="AL147" s="181"/>
      <c r="AM147" s="181"/>
      <c r="AN147" s="181"/>
      <c r="AO147" s="181"/>
      <c r="AP147" s="184"/>
      <c r="AQ147" s="184"/>
      <c r="AR147" s="184"/>
      <c r="AS147" s="184"/>
      <c r="AT147" s="181"/>
      <c r="AU147" s="184"/>
      <c r="AV147" s="184"/>
      <c r="AW147" s="181"/>
      <c r="AX147" s="184"/>
      <c r="AY147" s="184"/>
      <c r="AZ147" s="181"/>
      <c r="BA147" s="184"/>
    </row>
    <row r="148" spans="1:61" ht="27.75" customHeight="1" x14ac:dyDescent="0.2">
      <c r="A148" s="185"/>
      <c r="B148" s="185"/>
      <c r="C148" s="185"/>
      <c r="D148" s="185"/>
      <c r="E148" s="17"/>
      <c r="F148" s="17"/>
      <c r="G148" s="17"/>
      <c r="H148" s="17"/>
      <c r="I148" s="17"/>
      <c r="J148" s="17"/>
      <c r="K148" s="17"/>
      <c r="L148" s="17"/>
      <c r="M148" s="17"/>
      <c r="N148" s="17"/>
      <c r="O148" s="17"/>
      <c r="P148" s="17"/>
      <c r="Q148" s="17"/>
      <c r="R148" s="17"/>
      <c r="S148" s="189"/>
      <c r="T148" s="17"/>
      <c r="U148" s="17"/>
      <c r="V148" s="17"/>
      <c r="W148" s="186"/>
      <c r="X148" s="17"/>
      <c r="Y148" s="17"/>
      <c r="Z148" s="17"/>
      <c r="AA148" s="17"/>
      <c r="AB148" s="17"/>
      <c r="AC148" s="17"/>
      <c r="AD148" s="17"/>
      <c r="AE148" s="17"/>
      <c r="AF148" s="17"/>
      <c r="AG148" s="17"/>
      <c r="AH148" s="17"/>
      <c r="AI148" s="17"/>
      <c r="AJ148" s="17"/>
      <c r="AK148" s="17"/>
      <c r="AL148" s="17"/>
      <c r="AM148" s="17"/>
      <c r="AN148" s="17"/>
      <c r="AO148" s="17"/>
      <c r="AP148" s="107"/>
      <c r="AQ148" s="107"/>
      <c r="AR148" s="187"/>
      <c r="AS148" s="107"/>
      <c r="AT148" s="17"/>
      <c r="AU148" s="107"/>
      <c r="AV148" s="107"/>
      <c r="AW148" s="17"/>
      <c r="AX148" s="107"/>
      <c r="AY148" s="107"/>
      <c r="AZ148" s="17"/>
      <c r="BA148" s="107"/>
    </row>
    <row r="149" spans="1:61" s="101" customFormat="1" ht="23.25" customHeight="1" x14ac:dyDescent="0.2">
      <c r="A149" s="200" t="s">
        <v>786</v>
      </c>
      <c r="B149" s="200"/>
      <c r="C149" s="200"/>
      <c r="D149" s="194"/>
      <c r="E149" s="195"/>
      <c r="F149" s="195"/>
      <c r="G149" s="195"/>
      <c r="H149" s="195"/>
      <c r="I149" s="195"/>
      <c r="J149" s="195"/>
      <c r="K149" s="195"/>
      <c r="L149" s="195"/>
      <c r="M149" s="195"/>
      <c r="N149" s="196"/>
      <c r="P149" s="196"/>
      <c r="S149" s="197"/>
      <c r="T149" s="195"/>
      <c r="U149" s="195"/>
      <c r="V149" s="195"/>
      <c r="W149" s="195"/>
      <c r="X149" s="195"/>
      <c r="Y149" s="195"/>
      <c r="Z149" s="195"/>
      <c r="AA149" s="195"/>
      <c r="AB149" s="195"/>
      <c r="AC149" s="195"/>
      <c r="AD149" s="195"/>
      <c r="AE149" s="195"/>
      <c r="AF149" s="195"/>
      <c r="AG149" s="198"/>
      <c r="AH149" s="198"/>
      <c r="AI149" s="199"/>
      <c r="AJ149" s="199"/>
      <c r="AK149" s="199"/>
      <c r="AL149" s="199"/>
      <c r="AM149" s="199"/>
      <c r="AN149" s="199"/>
      <c r="AO149" s="199"/>
      <c r="AP149" s="199"/>
      <c r="AQ149" s="199"/>
      <c r="AR149" s="199"/>
      <c r="AS149" s="199"/>
      <c r="AT149" s="199"/>
      <c r="AU149" s="199"/>
      <c r="AV149" s="199"/>
      <c r="AW149" s="199"/>
      <c r="AX149" s="199"/>
      <c r="AY149" s="199"/>
      <c r="AZ149" s="199"/>
      <c r="BA149" s="199"/>
      <c r="BH149" s="146"/>
    </row>
    <row r="150" spans="1:61" s="101" customFormat="1" ht="23.25" customHeight="1" x14ac:dyDescent="0.2">
      <c r="A150" s="200" t="s">
        <v>787</v>
      </c>
      <c r="B150" s="200"/>
      <c r="C150" s="200"/>
      <c r="D150" s="194"/>
      <c r="E150" s="195"/>
      <c r="F150" s="195"/>
      <c r="G150" s="195"/>
      <c r="H150" s="195"/>
      <c r="I150" s="195"/>
      <c r="J150" s="195"/>
      <c r="K150" s="195"/>
      <c r="L150" s="195"/>
      <c r="M150" s="195"/>
      <c r="N150" s="196"/>
      <c r="P150" s="196"/>
      <c r="S150" s="197"/>
      <c r="T150" s="195"/>
      <c r="U150" s="195"/>
      <c r="V150" s="195"/>
      <c r="W150" s="195"/>
      <c r="X150" s="195"/>
      <c r="Y150" s="195"/>
      <c r="Z150" s="195"/>
      <c r="AA150" s="195"/>
      <c r="AB150" s="195"/>
      <c r="AC150" s="195"/>
      <c r="AD150" s="195"/>
      <c r="AE150" s="195"/>
      <c r="AF150" s="195"/>
      <c r="AG150" s="198"/>
      <c r="AH150" s="198"/>
      <c r="AI150" s="199"/>
      <c r="AJ150" s="199"/>
      <c r="AK150" s="199"/>
      <c r="AL150" s="199"/>
      <c r="AM150" s="199"/>
      <c r="AN150" s="199"/>
      <c r="AO150" s="199"/>
      <c r="AP150" s="199"/>
      <c r="AQ150" s="199"/>
      <c r="AR150" s="199"/>
      <c r="AS150" s="199"/>
      <c r="AT150" s="199"/>
      <c r="AU150" s="199"/>
      <c r="AV150" s="199"/>
      <c r="AW150" s="199"/>
      <c r="AX150" s="199"/>
      <c r="AY150" s="199"/>
      <c r="AZ150" s="199"/>
      <c r="BA150" s="199"/>
      <c r="BH150" s="146"/>
    </row>
    <row r="151" spans="1:61" s="101" customFormat="1" ht="23.25" customHeight="1" x14ac:dyDescent="0.2">
      <c r="A151" s="200" t="s">
        <v>788</v>
      </c>
      <c r="B151" s="200"/>
      <c r="C151" s="200"/>
      <c r="D151" s="194"/>
      <c r="E151" s="195"/>
      <c r="F151" s="195"/>
      <c r="G151" s="195"/>
      <c r="H151" s="195"/>
      <c r="I151" s="195"/>
      <c r="J151" s="195"/>
      <c r="K151" s="195"/>
      <c r="L151" s="195"/>
      <c r="M151" s="195"/>
      <c r="N151" s="196"/>
      <c r="P151" s="196"/>
      <c r="S151" s="197"/>
      <c r="T151" s="195"/>
      <c r="U151" s="195"/>
      <c r="V151" s="195"/>
      <c r="W151" s="195"/>
      <c r="X151" s="195"/>
      <c r="Y151" s="195"/>
      <c r="Z151" s="195"/>
      <c r="AA151" s="195"/>
      <c r="AB151" s="195"/>
      <c r="AC151" s="195"/>
      <c r="AD151" s="195"/>
      <c r="AE151" s="195"/>
      <c r="AF151" s="195"/>
      <c r="AG151" s="198"/>
      <c r="AH151" s="198"/>
      <c r="AI151" s="199"/>
      <c r="AJ151" s="199"/>
      <c r="AK151" s="199"/>
      <c r="AL151" s="199"/>
      <c r="AM151" s="199"/>
      <c r="AN151" s="199"/>
      <c r="AO151" s="199"/>
      <c r="AP151" s="199"/>
      <c r="AQ151" s="199"/>
      <c r="AR151" s="199"/>
      <c r="AS151" s="199"/>
      <c r="AT151" s="199"/>
      <c r="AU151" s="199"/>
      <c r="AV151" s="199"/>
      <c r="AW151" s="199"/>
      <c r="AX151" s="199"/>
      <c r="AY151" s="199"/>
      <c r="AZ151" s="199"/>
      <c r="BA151" s="199"/>
      <c r="BH151" s="146"/>
    </row>
    <row r="152" spans="1:61" s="101" customFormat="1" ht="23.25" customHeight="1" x14ac:dyDescent="0.2">
      <c r="A152" s="200" t="s">
        <v>789</v>
      </c>
      <c r="B152" s="200"/>
      <c r="C152" s="200"/>
      <c r="D152" s="194"/>
      <c r="E152" s="195"/>
      <c r="F152" s="195"/>
      <c r="G152" s="195"/>
      <c r="H152" s="195"/>
      <c r="I152" s="195"/>
      <c r="J152" s="195"/>
      <c r="K152" s="195"/>
      <c r="L152" s="195"/>
      <c r="M152" s="195"/>
      <c r="N152" s="196"/>
      <c r="P152" s="196"/>
      <c r="S152" s="197"/>
      <c r="T152" s="195"/>
      <c r="U152" s="195"/>
      <c r="V152" s="195"/>
      <c r="W152" s="195"/>
      <c r="X152" s="195"/>
      <c r="Y152" s="195"/>
      <c r="Z152" s="195"/>
      <c r="AA152" s="195"/>
      <c r="AB152" s="195"/>
      <c r="AC152" s="195"/>
      <c r="AD152" s="195"/>
      <c r="AE152" s="195"/>
      <c r="AF152" s="195"/>
      <c r="AG152" s="198"/>
      <c r="AH152" s="198"/>
      <c r="AI152" s="199"/>
      <c r="AJ152" s="199"/>
      <c r="AK152" s="199"/>
      <c r="AL152" s="199"/>
      <c r="AM152" s="199"/>
      <c r="AN152" s="199"/>
      <c r="AO152" s="199"/>
      <c r="AP152" s="199"/>
      <c r="AQ152" s="199"/>
      <c r="AR152" s="199"/>
      <c r="AS152" s="199"/>
      <c r="AT152" s="199"/>
      <c r="AU152" s="199"/>
      <c r="AV152" s="199"/>
      <c r="AW152" s="199"/>
      <c r="AX152" s="199"/>
      <c r="AY152" s="199"/>
      <c r="AZ152" s="199"/>
      <c r="BA152" s="199"/>
      <c r="BH152" s="146"/>
    </row>
    <row r="153" spans="1:61" s="101" customFormat="1" ht="23.25" customHeight="1" x14ac:dyDescent="0.2">
      <c r="A153" s="200" t="s">
        <v>790</v>
      </c>
      <c r="B153" s="200"/>
      <c r="C153" s="200"/>
      <c r="D153" s="194"/>
      <c r="E153" s="195"/>
      <c r="F153" s="195"/>
      <c r="G153" s="195"/>
      <c r="H153" s="195"/>
      <c r="I153" s="195"/>
      <c r="J153" s="195"/>
      <c r="K153" s="195"/>
      <c r="L153" s="195"/>
      <c r="M153" s="195"/>
      <c r="N153" s="196"/>
      <c r="P153" s="196"/>
      <c r="S153" s="197"/>
      <c r="T153" s="195"/>
      <c r="U153" s="195"/>
      <c r="V153" s="195"/>
      <c r="W153" s="195"/>
      <c r="X153" s="195"/>
      <c r="Y153" s="195"/>
      <c r="Z153" s="195"/>
      <c r="AA153" s="195"/>
      <c r="AB153" s="195"/>
      <c r="AC153" s="195"/>
      <c r="AD153" s="195"/>
      <c r="AE153" s="195"/>
      <c r="AF153" s="195"/>
      <c r="AG153" s="198"/>
      <c r="AH153" s="198"/>
      <c r="AI153" s="199"/>
      <c r="AJ153" s="199"/>
      <c r="AK153" s="199"/>
      <c r="AL153" s="199"/>
      <c r="AM153" s="199"/>
      <c r="AN153" s="199"/>
      <c r="AO153" s="199"/>
      <c r="AP153" s="199"/>
      <c r="AQ153" s="199"/>
      <c r="AR153" s="199"/>
      <c r="AS153" s="199"/>
      <c r="AT153" s="199"/>
      <c r="AU153" s="199"/>
      <c r="AV153" s="199"/>
      <c r="AW153" s="199"/>
      <c r="AX153" s="199"/>
      <c r="AY153" s="199"/>
      <c r="AZ153" s="199"/>
      <c r="BA153" s="199"/>
      <c r="BH153" s="146"/>
    </row>
    <row r="154" spans="1:61" x14ac:dyDescent="0.2">
      <c r="A154" s="648"/>
      <c r="B154" s="648"/>
      <c r="C154" s="648"/>
      <c r="D154" s="648"/>
      <c r="E154" s="456"/>
      <c r="F154" s="456"/>
      <c r="G154" s="456"/>
      <c r="O154" s="449"/>
      <c r="X154" s="201"/>
      <c r="Y154" s="201"/>
      <c r="Z154" s="201"/>
      <c r="AA154" s="202"/>
      <c r="AB154" s="202"/>
      <c r="AC154" s="202"/>
      <c r="AD154" s="201"/>
      <c r="AE154" s="201"/>
      <c r="AF154" s="201"/>
      <c r="AG154" s="203"/>
      <c r="AH154" s="192"/>
    </row>
    <row r="155" spans="1:61" ht="45.75" customHeight="1" x14ac:dyDescent="0.2">
      <c r="A155" s="648"/>
      <c r="B155" s="648"/>
      <c r="C155" s="648"/>
      <c r="D155" s="648"/>
      <c r="E155" s="648"/>
      <c r="F155" s="648"/>
      <c r="G155" s="648"/>
      <c r="N155" s="204"/>
      <c r="O155" s="204"/>
      <c r="P155" s="204"/>
      <c r="Q155" s="204"/>
      <c r="R155" s="204"/>
      <c r="S155" s="204"/>
      <c r="T155" s="147"/>
      <c r="X155" s="201"/>
      <c r="Y155" s="201"/>
      <c r="Z155" s="201"/>
      <c r="AA155" s="202"/>
      <c r="AB155" s="202"/>
      <c r="AC155" s="202"/>
      <c r="AD155" s="201"/>
      <c r="AE155" s="201"/>
      <c r="AF155" s="201"/>
      <c r="AG155" s="205"/>
    </row>
    <row r="156" spans="1:61" x14ac:dyDescent="0.2">
      <c r="X156" s="201"/>
      <c r="Y156" s="201"/>
      <c r="Z156" s="201"/>
      <c r="AA156" s="201"/>
      <c r="AB156" s="201"/>
      <c r="AC156" s="201"/>
      <c r="AD156" s="201"/>
      <c r="AE156" s="201"/>
      <c r="AF156" s="201"/>
      <c r="AG156" s="205"/>
    </row>
    <row r="157" spans="1:61" x14ac:dyDescent="0.2">
      <c r="S157" s="204"/>
      <c r="X157" s="201"/>
      <c r="Y157" s="201"/>
      <c r="Z157" s="201"/>
      <c r="AA157" s="201"/>
      <c r="AB157" s="201"/>
      <c r="AC157" s="201"/>
      <c r="AD157" s="201"/>
      <c r="AE157" s="201"/>
      <c r="AF157" s="201"/>
      <c r="AG157" s="205"/>
    </row>
    <row r="158" spans="1:61" x14ac:dyDescent="0.2">
      <c r="X158" s="201"/>
      <c r="Y158" s="201"/>
      <c r="Z158" s="201"/>
      <c r="AA158" s="201"/>
      <c r="AB158" s="201"/>
      <c r="AC158" s="201"/>
      <c r="AD158" s="201"/>
      <c r="AE158" s="201"/>
      <c r="AF158" s="201"/>
      <c r="AG158" s="205"/>
    </row>
    <row r="159" spans="1:61" x14ac:dyDescent="0.2">
      <c r="X159" s="201"/>
      <c r="Y159" s="201"/>
      <c r="Z159" s="206"/>
      <c r="AA159" s="206"/>
      <c r="AB159" s="206"/>
      <c r="AC159" s="206"/>
      <c r="AD159" s="206"/>
      <c r="AE159" s="201"/>
      <c r="AF159" s="201"/>
      <c r="AG159" s="205"/>
    </row>
    <row r="160" spans="1:61" x14ac:dyDescent="0.2">
      <c r="X160" s="201"/>
      <c r="Y160" s="201"/>
      <c r="Z160" s="201"/>
      <c r="AA160" s="201"/>
      <c r="AB160" s="201"/>
      <c r="AC160" s="201"/>
      <c r="AD160" s="201"/>
      <c r="AE160" s="201"/>
      <c r="AF160" s="201"/>
      <c r="AG160" s="205"/>
    </row>
    <row r="161" spans="1:33" x14ac:dyDescent="0.2">
      <c r="X161" s="201"/>
      <c r="Y161" s="201"/>
      <c r="Z161" s="201"/>
      <c r="AA161" s="201"/>
      <c r="AB161" s="201"/>
      <c r="AC161" s="201"/>
      <c r="AD161" s="201"/>
      <c r="AE161" s="201"/>
      <c r="AF161" s="201"/>
      <c r="AG161" s="205"/>
    </row>
    <row r="162" spans="1:33" x14ac:dyDescent="0.2">
      <c r="A162" s="207"/>
      <c r="B162" s="207"/>
      <c r="C162" s="207"/>
      <c r="X162" s="201"/>
      <c r="Y162" s="201"/>
      <c r="Z162" s="201"/>
      <c r="AA162" s="206"/>
      <c r="AB162" s="206"/>
      <c r="AC162" s="206"/>
      <c r="AD162" s="206"/>
      <c r="AE162" s="206"/>
      <c r="AF162" s="206"/>
      <c r="AG162" s="208"/>
    </row>
    <row r="163" spans="1:33" x14ac:dyDescent="0.2">
      <c r="A163" s="207"/>
      <c r="B163" s="207"/>
      <c r="C163" s="207"/>
      <c r="X163" s="201"/>
      <c r="Y163" s="201"/>
      <c r="Z163" s="201"/>
      <c r="AA163" s="201"/>
      <c r="AB163" s="201"/>
      <c r="AC163" s="201"/>
      <c r="AD163" s="201"/>
      <c r="AE163" s="201"/>
      <c r="AF163" s="201"/>
      <c r="AG163" s="205"/>
    </row>
    <row r="164" spans="1:33" x14ac:dyDescent="0.2">
      <c r="A164" s="209"/>
      <c r="B164" s="209"/>
      <c r="C164" s="209"/>
      <c r="X164" s="201"/>
      <c r="Y164" s="201"/>
      <c r="Z164" s="201"/>
      <c r="AA164" s="201"/>
      <c r="AB164" s="201"/>
      <c r="AC164" s="201"/>
      <c r="AD164" s="201"/>
      <c r="AE164" s="201"/>
      <c r="AF164" s="201"/>
      <c r="AG164" s="205"/>
    </row>
    <row r="165" spans="1:33" x14ac:dyDescent="0.2">
      <c r="A165" s="207"/>
      <c r="B165" s="207"/>
      <c r="C165" s="207"/>
    </row>
    <row r="166" spans="1:33" x14ac:dyDescent="0.2">
      <c r="A166" s="207"/>
      <c r="B166" s="207"/>
      <c r="C166" s="207"/>
    </row>
    <row r="167" spans="1:33" x14ac:dyDescent="0.2">
      <c r="A167" s="207"/>
      <c r="B167" s="207"/>
      <c r="C167" s="207"/>
    </row>
  </sheetData>
  <autoFilter ref="A4:BI147"/>
  <mergeCells count="8">
    <mergeCell ref="X3:AE3"/>
    <mergeCell ref="AF3:AO3"/>
    <mergeCell ref="AP3:BG3"/>
    <mergeCell ref="A154:D154"/>
    <mergeCell ref="A155:G155"/>
    <mergeCell ref="A3:M3"/>
    <mergeCell ref="N3:S3"/>
    <mergeCell ref="T3:W3"/>
  </mergeCells>
  <pageMargins left="0.7" right="0.7" top="0.75" bottom="0.75" header="0.3" footer="0.3"/>
  <pageSetup paperSize="9" scale="26" fitToHeight="0" orientation="landscape"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as" ma:contentTypeID="0x01010012A64EADDD387449A320BC5E5E288F88" ma:contentTypeVersion="9" ma:contentTypeDescription="Kurkite naują dokumentą." ma:contentTypeScope="" ma:versionID="4116357858f1077b72f88bb9e8503c47">
  <xsd:schema xmlns:xsd="http://www.w3.org/2001/XMLSchema" xmlns:xs="http://www.w3.org/2001/XMLSchema" xmlns:p="http://schemas.microsoft.com/office/2006/metadata/properties" xmlns:ns2="c24e33d6-1d4f-4bfe-979e-3bead31c6350" xmlns:ns3="9eb08c88-d023-4b2a-ae91-c7e38f169ec1" targetNamespace="http://schemas.microsoft.com/office/2006/metadata/properties" ma:root="true" ma:fieldsID="788c76ac0568be625a65366287fff9c1" ns2:_="" ns3:_="">
    <xsd:import namespace="c24e33d6-1d4f-4bfe-979e-3bead31c6350"/>
    <xsd:import namespace="9eb08c88-d023-4b2a-ae91-c7e38f169ec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4e33d6-1d4f-4bfe-979e-3bead31c635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eb08c88-d023-4b2a-ae91-c7e38f169ec1" elementFormDefault="qualified">
    <xsd:import namespace="http://schemas.microsoft.com/office/2006/documentManagement/types"/>
    <xsd:import namespace="http://schemas.microsoft.com/office/infopath/2007/PartnerControls"/>
    <xsd:element name="SharedWithUsers" ma:index="15" nillable="true" ma:displayName="Bendrinama s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Bendrinta su išsamia informacija"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AFE8D9B-E468-4213-8B3F-688CC8AA7723}"/>
</file>

<file path=customXml/itemProps2.xml><?xml version="1.0" encoding="utf-8"?>
<ds:datastoreItem xmlns:ds="http://schemas.openxmlformats.org/officeDocument/2006/customXml" ds:itemID="{53753E6A-B9B2-4BBE-8805-88DA23AFD728}"/>
</file>

<file path=customXml/itemProps3.xml><?xml version="1.0" encoding="utf-8"?>
<ds:datastoreItem xmlns:ds="http://schemas.openxmlformats.org/officeDocument/2006/customXml" ds:itemID="{B8682E38-7B67-47AB-A780-2624192EBD2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Darbalapiai</vt:lpstr>
      </vt:variant>
      <vt:variant>
        <vt:i4>26</vt:i4>
      </vt:variant>
    </vt:vector>
  </HeadingPairs>
  <TitlesOfParts>
    <vt:vector size="26" baseType="lpstr">
      <vt:lpstr>Lyginamasis 20191111</vt:lpstr>
      <vt:lpstr>Lyginamasis 20191129</vt:lpstr>
      <vt:lpstr>Lyginamasis 20200508</vt:lpstr>
      <vt:lpstr>Lyginamasis 20200512</vt:lpstr>
      <vt:lpstr>Lyginamasis 20200716</vt:lpstr>
      <vt:lpstr>Lyginamasis 20200907</vt:lpstr>
      <vt:lpstr>Lyginamasis 20201117</vt:lpstr>
      <vt:lpstr>Lyginamasis 20201230</vt:lpstr>
      <vt:lpstr>Lyginamasis 20210219</vt:lpstr>
      <vt:lpstr>Lyginamasis 20210722</vt:lpstr>
      <vt:lpstr>Visi duomenys</vt:lpstr>
      <vt:lpstr>Lapas2</vt:lpstr>
      <vt:lpstr>SUT 20210531</vt:lpstr>
      <vt:lpstr>Lyginamasis</vt:lpstr>
      <vt:lpstr>PP 1 lentelė lyginamasis</vt:lpstr>
      <vt:lpstr>PP 2 lentelė lyginamasis</vt:lpstr>
      <vt:lpstr>PP 3 lentelė lyginamasis</vt:lpstr>
      <vt:lpstr>PP 1 lentelė</vt:lpstr>
      <vt:lpstr>PP 2 lentelė</vt:lpstr>
      <vt:lpstr>PP 3 lentelė</vt:lpstr>
      <vt:lpstr>sutartys 20210531</vt:lpstr>
      <vt:lpstr>ST 1 lentelė</vt:lpstr>
      <vt:lpstr>ST 2 lentelė</vt:lpstr>
      <vt:lpstr>2019-06-05</vt:lpstr>
      <vt:lpstr>Projektu sutartys 20190605</vt:lpstr>
      <vt:lpstr>mokejimai 20190605</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Virginija Lauruvėnė</dc:creator>
  <cp:lastModifiedBy>RPD Asta</cp:lastModifiedBy>
  <cp:lastPrinted>2021-08-10T09:31:51Z</cp:lastPrinted>
  <dcterms:created xsi:type="dcterms:W3CDTF">2017-11-23T09:10:18Z</dcterms:created>
  <dcterms:modified xsi:type="dcterms:W3CDTF">2021-08-10T09:31:56Z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0x01010012A64EADDD387449A320BC5E5E288F88</vt:lpwstr>
  </property>
  <property fmtid="{D5CDD505-2E9C-101B-9397-08002B2CF9AE}" pid="3" name="Order">
    <vt:r8>46100</vt:r8>
  </property>
  <property fmtid="{D5CDD505-2E9C-101B-9397-08002B2CF9AE}" pid="4" name="_ExtendedDescription">
    <vt:lpwstr/>
  </property>
  <property fmtid="{D5CDD505-2E9C-101B-9397-08002B2CF9AE}" pid="5" name="TriggerFlowInfo">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ies>
</file>